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0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balla.CDF\Desktop\Proposal 17-18\"/>
    </mc:Choice>
  </mc:AlternateContent>
  <bookViews>
    <workbookView xWindow="0" yWindow="0" windowWidth="15495" windowHeight="7590" tabRatio="821" firstSheet="237" activeTab="245"/>
  </bookViews>
  <sheets>
    <sheet name="EASTERN" sheetId="1" r:id="rId1"/>
    <sheet name="CHUKA IGAMBA NG'OMBE" sheetId="2" r:id="rId2"/>
    <sheet name="THARAKA" sheetId="3" r:id="rId3"/>
    <sheet name="MAARA" sheetId="4" r:id="rId4"/>
    <sheet name="SOUTH IMENTI" sheetId="5" r:id="rId5"/>
    <sheet name="CENTRAL IMENTI" sheetId="6" r:id="rId6"/>
    <sheet name="NORTH IMENTI" sheetId="7" r:id="rId7"/>
    <sheet name="TIGANIA EAST" sheetId="8" r:id="rId8"/>
    <sheet name="IGEMBE SOUTH" sheetId="9" r:id="rId9"/>
    <sheet name="MANYATTA" sheetId="11" r:id="rId10"/>
    <sheet name="ISIOLO NORTH" sheetId="12" r:id="rId11"/>
    <sheet name="MOYALE" sheetId="16" r:id="rId12"/>
    <sheet name="NORTH HORR" sheetId="19" r:id="rId13"/>
    <sheet name="RUNYENJES" sheetId="20" r:id="rId14"/>
    <sheet name="LAISAMIS" sheetId="21" r:id="rId15"/>
    <sheet name="SAKU" sheetId="22" r:id="rId16"/>
    <sheet name="TIGANIA WEST" sheetId="23" r:id="rId17"/>
    <sheet name="MAVOKO" sheetId="26" r:id="rId18"/>
    <sheet name="KITUI WEST" sheetId="15" r:id="rId19"/>
    <sheet name="KITUI EAST" sheetId="27" r:id="rId20"/>
    <sheet name="KIBWEZI WEST" sheetId="28" r:id="rId21"/>
    <sheet name="MBOONI" sheetId="29" r:id="rId22"/>
    <sheet name="KATHIANI" sheetId="32" r:id="rId23"/>
    <sheet name="IGEMBE CENTRAL" sheetId="33" r:id="rId24"/>
    <sheet name="IGEMBE NORTH" sheetId="13" r:id="rId25"/>
    <sheet name="MBEERE NORTH" sheetId="18" r:id="rId26"/>
    <sheet name="KIBWEZI EAST" sheetId="38" r:id="rId27"/>
    <sheet name="MWINGI WEST" sheetId="39" r:id="rId28"/>
    <sheet name="MAKUENI" sheetId="40" r:id="rId29"/>
    <sheet name="MWALA" sheetId="42" r:id="rId30"/>
    <sheet name="MASINGA" sheetId="43" r:id="rId31"/>
    <sheet name="KAITI" sheetId="44" r:id="rId32"/>
    <sheet name="KANGUNDO" sheetId="46" r:id="rId33"/>
    <sheet name="KITUI RURAL" sheetId="47" r:id="rId34"/>
    <sheet name="KITUI CENTRAL" sheetId="301" r:id="rId35"/>
    <sheet name="KILOME" sheetId="48" r:id="rId36"/>
    <sheet name="ISIOLO SOUTH" sheetId="17" r:id="rId37"/>
    <sheet name="MACHAKOS TOWN" sheetId="41" r:id="rId38"/>
    <sheet name="MWINGI CENTRAL" sheetId="30" r:id="rId39"/>
    <sheet name="MBEERE SOUTH" sheetId="14" r:id="rId40"/>
    <sheet name="MWINGI NORTH" sheetId="24" r:id="rId41"/>
    <sheet name="YATTA" sheetId="45" r:id="rId42"/>
    <sheet name="BUURI" sheetId="10" r:id="rId43"/>
    <sheet name="KITUI SOUTH- MISSING" sheetId="25" r:id="rId44"/>
    <sheet name="MATUNGULU- MISSING" sheetId="31" r:id="rId45"/>
    <sheet name="CENTRAL" sheetId="49" r:id="rId46"/>
    <sheet name="LIMURU" sheetId="52" r:id="rId47"/>
    <sheet name="OTHAYA" sheetId="54" r:id="rId48"/>
    <sheet name="GATUNDU SOUTH" sheetId="55" r:id="rId49"/>
    <sheet name="MARAGUA" sheetId="56" r:id="rId50"/>
    <sheet name="KIAMBU TOWN" sheetId="57" r:id="rId51"/>
    <sheet name="KIAMBAA" sheetId="58" r:id="rId52"/>
    <sheet name="RUIRU" sheetId="59" r:id="rId53"/>
    <sheet name="GITHUNGURI" sheetId="60" r:id="rId54"/>
    <sheet name="GATANGA" sheetId="61" r:id="rId55"/>
    <sheet name="JUJA" sheetId="62" r:id="rId56"/>
    <sheet name="KANDARA" sheetId="63" r:id="rId57"/>
    <sheet name="KANGEMA" sheetId="64" r:id="rId58"/>
    <sheet name="KIENI" sheetId="66" r:id="rId59"/>
    <sheet name="NYERI TOWN" sheetId="68" r:id="rId60"/>
    <sheet name="GICHUGU" sheetId="69" r:id="rId61"/>
    <sheet name="KIRINYAGA CENTRAL" sheetId="70" r:id="rId62"/>
    <sheet name="LARI" sheetId="71" r:id="rId63"/>
    <sheet name="MATHIOYA" sheetId="72" r:id="rId64"/>
    <sheet name="NDARAGWA" sheetId="74" r:id="rId65"/>
    <sheet name="KIHARU" sheetId="79" r:id="rId66"/>
    <sheet name="KABETE" sheetId="75" r:id="rId67"/>
    <sheet name="NDIA" sheetId="77" r:id="rId68"/>
    <sheet name="THIKA TOWN" sheetId="73" r:id="rId69"/>
    <sheet name="TETU" sheetId="78" r:id="rId70"/>
    <sheet name="OLJOROROK" sheetId="50" r:id="rId71"/>
    <sheet name="GATUNDU NORTH" sheetId="76" r:id="rId72"/>
    <sheet name="KIKUYU" sheetId="51" r:id="rId73"/>
    <sheet name="KIGUMO" sheetId="67" r:id="rId74"/>
    <sheet name="OLKALAU- MISSING" sheetId="53" r:id="rId75"/>
    <sheet name="MWEA- MISSING" sheetId="65" r:id="rId76"/>
    <sheet name="MATHIRA" sheetId="80" r:id="rId77"/>
    <sheet name="MUKURUWEINI- MISSING" sheetId="81" r:id="rId78"/>
    <sheet name="KINANGOP" sheetId="82" r:id="rId79"/>
    <sheet name="KIPIPIRI- MISSING" sheetId="83" r:id="rId80"/>
    <sheet name="NORTH- RIFT" sheetId="84" r:id="rId81"/>
    <sheet name="ENDEBESS" sheetId="88" r:id="rId82"/>
    <sheet name="KAPENGURIA" sheetId="91" r:id="rId83"/>
    <sheet name="KIMININI" sheetId="92" r:id="rId84"/>
    <sheet name="KWANZA" sheetId="93" r:id="rId85"/>
    <sheet name="CHESUMEI" sheetId="94" r:id="rId86"/>
    <sheet name="SIGOR" sheetId="95" r:id="rId87"/>
    <sheet name="LOIMA" sheetId="97" r:id="rId88"/>
    <sheet name="ALDAI" sheetId="98" r:id="rId89"/>
    <sheet name="MARAKWET EAST" sheetId="100" r:id="rId90"/>
    <sheet name="SOY" sheetId="104" r:id="rId91"/>
    <sheet name="KAPSERET" sheetId="106" r:id="rId92"/>
    <sheet name="EMGWEN" sheetId="107" r:id="rId93"/>
    <sheet name="TINDERET" sheetId="108" r:id="rId94"/>
    <sheet name="BARINGO SOUTH" sheetId="109" r:id="rId95"/>
    <sheet name="MOSOP" sheetId="112" r:id="rId96"/>
    <sheet name="KACHELIBA" sheetId="114" r:id="rId97"/>
    <sheet name="TURKANA WEST" sheetId="85" r:id="rId98"/>
    <sheet name="TURKANA NORTH" sheetId="115" r:id="rId99"/>
    <sheet name="TIATY" sheetId="96" r:id="rId100"/>
    <sheet name="TURKANA SOUTH" sheetId="86" r:id="rId101"/>
    <sheet name="MARAKWET WEST" sheetId="90" r:id="rId102"/>
    <sheet name="TURBO" sheetId="111" r:id="rId103"/>
    <sheet name="KESSES" sheetId="102" r:id="rId104"/>
    <sheet name="BARINGO NORTH" sheetId="103" r:id="rId105"/>
    <sheet name="KEIYO NORTH" sheetId="87" r:id="rId106"/>
    <sheet name="SABOTI" sheetId="89" r:id="rId107"/>
    <sheet name="BARINGO CENTRAL" sheetId="99" r:id="rId108"/>
    <sheet name="NANDI HILLS" sheetId="101" r:id="rId109"/>
    <sheet name="KEIYO SOUTH" sheetId="105" r:id="rId110"/>
    <sheet name="CHERENGANY" sheetId="110" r:id="rId111"/>
    <sheet name="TURKANA CENTRAL" sheetId="113" r:id="rId112"/>
    <sheet name="MOIBEN" sheetId="116" r:id="rId113"/>
    <sheet name="AINABKOI" sheetId="117" r:id="rId114"/>
    <sheet name="POKOT SOUTH" sheetId="118" r:id="rId115"/>
    <sheet name="TURKANA EAST" sheetId="302" r:id="rId116"/>
    <sheet name="WESTERN" sheetId="119" r:id="rId117"/>
    <sheet name="KIMILILI" sheetId="120" r:id="rId118"/>
    <sheet name="VIHIGA" sheetId="121" r:id="rId119"/>
    <sheet name="BUTERE" sheetId="124" r:id="rId120"/>
    <sheet name="LUANDA" sheetId="125" r:id="rId121"/>
    <sheet name="LUGARI" sheetId="126" r:id="rId122"/>
    <sheet name="TONGAREN" sheetId="127" r:id="rId123"/>
    <sheet name="MUMIAS EAST" sheetId="128" r:id="rId124"/>
    <sheet name="SABATIA" sheetId="129" r:id="rId125"/>
    <sheet name="LIKUYANI" sheetId="130" r:id="rId126"/>
    <sheet name="EMUHAYA" sheetId="132" r:id="rId127"/>
    <sheet name="MATAYOS" sheetId="135" r:id="rId128"/>
    <sheet name="TESO SOUTH" sheetId="137" r:id="rId129"/>
    <sheet name="NAVAKHOLO" sheetId="138" r:id="rId130"/>
    <sheet name="KHWISERO" sheetId="139" r:id="rId131"/>
    <sheet name="WEBUYE WEST" sheetId="140" r:id="rId132"/>
    <sheet name="TESO NORTH" sheetId="141" r:id="rId133"/>
    <sheet name="MALAVA" sheetId="142" r:id="rId134"/>
    <sheet name="WEBUYE EAST" sheetId="143" r:id="rId135"/>
    <sheet name="NAMBALE" sheetId="145" r:id="rId136"/>
    <sheet name="IKOLOMANI" sheetId="146" r:id="rId137"/>
    <sheet name="HAMISI" sheetId="147" r:id="rId138"/>
    <sheet name="KABUCHAI" sheetId="149" r:id="rId139"/>
    <sheet name="BUMULA" sheetId="150" r:id="rId140"/>
    <sheet name="LURAMBI" sheetId="151" r:id="rId141"/>
    <sheet name="MUMIAS WEST" sheetId="152" r:id="rId142"/>
    <sheet name="BUTULA" sheetId="122" r:id="rId143"/>
    <sheet name="MATUNGU" sheetId="123" r:id="rId144"/>
    <sheet name="SIRISIA" sheetId="136" r:id="rId145"/>
    <sheet name="MT.ELGON" sheetId="148" r:id="rId146"/>
    <sheet name="FUNYULA" sheetId="133" r:id="rId147"/>
    <sheet name="BUDALANGI" sheetId="134" r:id="rId148"/>
    <sheet name="KANDUYI- MISSING" sheetId="144" r:id="rId149"/>
    <sheet name="SHINYALU" sheetId="131" r:id="rId150"/>
    <sheet name="SOUTH RIFT" sheetId="153" r:id="rId151"/>
    <sheet name="BOMET EAST" sheetId="154" r:id="rId152"/>
    <sheet name="KURESOI SOUTH" sheetId="155" r:id="rId153"/>
    <sheet name="NAROK NORTH" sheetId="156" r:id="rId154"/>
    <sheet name="MOGOTIO" sheetId="157" r:id="rId155"/>
    <sheet name="KONOIN" sheetId="158" r:id="rId156"/>
    <sheet name="LAIKIPIA EAST" sheetId="159" r:id="rId157"/>
    <sheet name="KIPKELION WEST" sheetId="161" r:id="rId158"/>
    <sheet name="SOTIK" sheetId="163" r:id="rId159"/>
    <sheet name="BELGUT" sheetId="166" r:id="rId160"/>
    <sheet name="KIPKELION EAST" sheetId="168" r:id="rId161"/>
    <sheet name="BAHATI" sheetId="169" r:id="rId162"/>
    <sheet name="RONGAI" sheetId="170" r:id="rId163"/>
    <sheet name="NAKURU TOWN WEST" sheetId="171" r:id="rId164"/>
    <sheet name="SAMBURU EAST" sheetId="173" r:id="rId165"/>
    <sheet name="AINAMOI" sheetId="174" r:id="rId166"/>
    <sheet name="BOMET CENTRAL" sheetId="175" r:id="rId167"/>
    <sheet name="NAROK EAST" sheetId="176" r:id="rId168"/>
    <sheet name="KAJIADO SOUTH" sheetId="177" r:id="rId169"/>
    <sheet name="LAIKIPIA NORTH" sheetId="178" r:id="rId170"/>
    <sheet name="KAJIADO NORTH" sheetId="179" r:id="rId171"/>
    <sheet name="BURETI" sheetId="180" r:id="rId172"/>
    <sheet name="KILGORIS" sheetId="183" r:id="rId173"/>
    <sheet name="SAMBURU NORTH" sheetId="167" r:id="rId174"/>
    <sheet name="SAMBURU WEST" sheetId="172" r:id="rId175"/>
    <sheet name="GILGIL" sheetId="185" r:id="rId176"/>
    <sheet name="SUBUKIA" sheetId="187" r:id="rId177"/>
    <sheet name="MOLO" sheetId="184" r:id="rId178"/>
    <sheet name="KAJIADO WEST" sheetId="162" r:id="rId179"/>
    <sheet name="SIGOWET SION" sheetId="164" r:id="rId180"/>
    <sheet name="KURESOI NORTH" sheetId="186" r:id="rId181"/>
    <sheet name="NJORO" sheetId="188" r:id="rId182"/>
    <sheet name="CHEPALUNGU" sheetId="160" r:id="rId183"/>
    <sheet name="KAJIADO EAST-missing" sheetId="165" r:id="rId184"/>
    <sheet name="EMURUA DIKIRR- MISSING" sheetId="181" r:id="rId185"/>
    <sheet name="NAKURU TOWN EAST- MISSING" sheetId="182" r:id="rId186"/>
    <sheet name="ELDAMA RAVINE" sheetId="189" r:id="rId187"/>
    <sheet name="NAIVASHA" sheetId="190" r:id="rId188"/>
    <sheet name="KAJIADO CENTRAL" sheetId="191" r:id="rId189"/>
    <sheet name="NAROK WEST- MISSING" sheetId="192" r:id="rId190"/>
    <sheet name="NAROK SOUTH" sheetId="193" r:id="rId191"/>
    <sheet name="LAIKIPIA WEST" sheetId="194" r:id="rId192"/>
    <sheet name="NAIROBI" sheetId="195" r:id="rId193"/>
    <sheet name="EMBAKASI SOUTH" sheetId="196" r:id="rId194"/>
    <sheet name="EMBAKASI EAST" sheetId="197" r:id="rId195"/>
    <sheet name="MAKADARA" sheetId="199" r:id="rId196"/>
    <sheet name="KASARANI" sheetId="200" r:id="rId197"/>
    <sheet name="WESTLANDS" sheetId="201" r:id="rId198"/>
    <sheet name="MATHARE" sheetId="203" r:id="rId199"/>
    <sheet name="EMBAKASI WEST" sheetId="204" r:id="rId200"/>
    <sheet name="EMBAKASI CENTRAL" sheetId="205" r:id="rId201"/>
    <sheet name="LANGATA" sheetId="206" r:id="rId202"/>
    <sheet name="RUARAKA" sheetId="207" r:id="rId203"/>
    <sheet name="DAGORETTI NORTH" sheetId="304" r:id="rId204"/>
    <sheet name="DAGORETTI SOUTH COMBINED" sheetId="202" r:id="rId205"/>
    <sheet name="KIBRA" sheetId="208" r:id="rId206"/>
    <sheet name="STAREHE" sheetId="210" r:id="rId207"/>
    <sheet name="KAMUKUNJI- MISSING" sheetId="211" r:id="rId208"/>
    <sheet name="ROYSAMBU" sheetId="209" r:id="rId209"/>
    <sheet name="EMBAKASI NORTH" sheetId="198" r:id="rId210"/>
    <sheet name="NYANZA" sheetId="212" r:id="rId211"/>
    <sheet name="HOMABAY TOWN" sheetId="213" r:id="rId212"/>
    <sheet name="SUNA EAST" sheetId="220" r:id="rId213"/>
    <sheet name="RARIEDA" sheetId="221" r:id="rId214"/>
    <sheet name="BOMACHOGE CHACHE" sheetId="222" r:id="rId215"/>
    <sheet name="UGUNJA" sheetId="223" r:id="rId216"/>
    <sheet name="KASIPUL" sheetId="224" r:id="rId217"/>
    <sheet name="SUBA SOUTH" sheetId="225" r:id="rId218"/>
    <sheet name="ALEGO USONGA" sheetId="226" r:id="rId219"/>
    <sheet name="KARACHUONYO" sheetId="230" r:id="rId220"/>
    <sheet name="BORABU" sheetId="231" r:id="rId221"/>
    <sheet name="SOUTH MUGIRANGO" sheetId="232" r:id="rId222"/>
    <sheet name="NYATIKE" sheetId="233" r:id="rId223"/>
    <sheet name="NYARIBARI CHCACHE" sheetId="234" r:id="rId224"/>
    <sheet name="KISUMU EAST" sheetId="235" r:id="rId225"/>
    <sheet name="KISUMU WEST" sheetId="236" r:id="rId226"/>
    <sheet name="BOMACHOGE BORABU" sheetId="237" r:id="rId227"/>
    <sheet name="SEME" sheetId="238" r:id="rId228"/>
    <sheet name="KURIA EAST" sheetId="240" r:id="rId229"/>
    <sheet name="BONCHARI" sheetId="241" r:id="rId230"/>
    <sheet name="GEM" sheetId="242" r:id="rId231"/>
    <sheet name="RONGO" sheetId="243" r:id="rId232"/>
    <sheet name="SUNA WEST" sheetId="244" r:id="rId233"/>
    <sheet name="AWENDO" sheetId="245" r:id="rId234"/>
    <sheet name="KABONDO KASIPUL" sheetId="247" r:id="rId235"/>
    <sheet name="NDHIWA" sheetId="249" r:id="rId236"/>
    <sheet name="KISUMU CENTRAL" sheetId="251" r:id="rId237"/>
    <sheet name="NYARIBARI MASABA" sheetId="253" r:id="rId238"/>
    <sheet name="BOBASI" sheetId="216" r:id="rId239"/>
    <sheet name="SUBA NORTH" sheetId="218" r:id="rId240"/>
    <sheet name="RANGWE" sheetId="248" r:id="rId241"/>
    <sheet name="KITUTU MASABA" sheetId="228" r:id="rId242"/>
    <sheet name="UGENYA" sheetId="214" r:id="rId243"/>
    <sheet name="NYANDO" sheetId="215" r:id="rId244"/>
    <sheet name="KITUTU CHACHE SOUTH" sheetId="219" r:id="rId245"/>
    <sheet name="KITUTU CHACHE NORTH" sheetId="303" r:id="rId246"/>
    <sheet name="WEST MUGIRANGO" sheetId="229" r:id="rId247"/>
    <sheet name="KURIA WEST" sheetId="227" r:id="rId248"/>
    <sheet name="BONDO" sheetId="250" r:id="rId249"/>
    <sheet name="MUHORONI" sheetId="252" r:id="rId250"/>
    <sheet name="NYAKACH" sheetId="246" r:id="rId251"/>
    <sheet name="URIRI" sheetId="239" r:id="rId252"/>
    <sheet name="NORTH MUGIRANGO" sheetId="217" r:id="rId253"/>
    <sheet name="COAST" sheetId="254" r:id="rId254"/>
    <sheet name="LIKONI" sheetId="255" r:id="rId255"/>
    <sheet name="MVITA" sheetId="256" r:id="rId256"/>
    <sheet name="KILIFI SOUTH" sheetId="258" r:id="rId257"/>
    <sheet name="GARSEN" sheetId="261" r:id="rId258"/>
    <sheet name="JOMVU" sheetId="264" r:id="rId259"/>
    <sheet name="KISAUNI" sheetId="265" r:id="rId260"/>
    <sheet name="NYALI" sheetId="266" r:id="rId261"/>
    <sheet name="MATUGA" sheetId="267" r:id="rId262"/>
    <sheet name="KIILIFI NORTH" sheetId="268" r:id="rId263"/>
    <sheet name="MALINDI" sheetId="269" r:id="rId264"/>
    <sheet name="LAMU EAST" sheetId="270" r:id="rId265"/>
    <sheet name="WUNDANYI" sheetId="271" r:id="rId266"/>
    <sheet name="VOI" sheetId="272" r:id="rId267"/>
    <sheet name="LUNGA LUNGA" sheetId="257" r:id="rId268"/>
    <sheet name="RABAI" sheetId="273" r:id="rId269"/>
    <sheet name="LAMU WEST" sheetId="274" r:id="rId270"/>
    <sheet name="TAVETA" sheetId="276" r:id="rId271"/>
    <sheet name="GANZE" sheetId="277" r:id="rId272"/>
    <sheet name="BURA" sheetId="278" r:id="rId273"/>
    <sheet name="MSAMBWENI" sheetId="279" r:id="rId274"/>
    <sheet name="CHANGAMWE" sheetId="280" r:id="rId275"/>
    <sheet name="KALOLENI" sheetId="259" r:id="rId276"/>
    <sheet name="MAGARINI" sheetId="260" r:id="rId277"/>
    <sheet name="GALOLE" sheetId="262" r:id="rId278"/>
    <sheet name="MWATATE" sheetId="263" r:id="rId279"/>
    <sheet name="KINANGO" sheetId="275" r:id="rId280"/>
    <sheet name="NORTH EASTERN" sheetId="283" r:id="rId281"/>
    <sheet name="LAFEY" sheetId="281" r:id="rId282"/>
    <sheet name="WAJIR SOUTH" sheetId="282" r:id="rId283"/>
    <sheet name="WAJIR WEST" sheetId="284" r:id="rId284"/>
    <sheet name="IJARA" sheetId="285" r:id="rId285"/>
    <sheet name="BANISSA" sheetId="286" r:id="rId286"/>
    <sheet name="WAJIR NORTH" sheetId="289" r:id="rId287"/>
    <sheet name="ELDAS" sheetId="291" r:id="rId288"/>
    <sheet name="MANDERA NORTH" sheetId="293" r:id="rId289"/>
    <sheet name="FAFI" sheetId="294" r:id="rId290"/>
    <sheet name="BALAMBALA" sheetId="295" r:id="rId291"/>
    <sheet name="LAGDERA" sheetId="296" r:id="rId292"/>
    <sheet name="MANDERA WEST" sheetId="298" r:id="rId293"/>
    <sheet name="MANDERA SOUTH" sheetId="287" r:id="rId294"/>
    <sheet name="GARISSA TOWNSHIP" sheetId="292" r:id="rId295"/>
    <sheet name="MANDERA EAST" sheetId="297" r:id="rId296"/>
    <sheet name="DADAAB" sheetId="290" r:id="rId297"/>
    <sheet name="TARBAJ" sheetId="288" r:id="rId298"/>
    <sheet name="WAJIR EAST" sheetId="299" r:id="rId299"/>
    <sheet name="Sheet1" sheetId="300" r:id="rId300"/>
  </sheets>
  <externalReferences>
    <externalReference r:id="rId301"/>
    <externalReference r:id="rId302"/>
  </externalReferences>
  <calcPr calcId="162913"/>
</workbook>
</file>

<file path=xl/calcChain.xml><?xml version="1.0" encoding="utf-8"?>
<calcChain xmlns="http://schemas.openxmlformats.org/spreadsheetml/2006/main">
  <c r="E125" i="160" l="1"/>
  <c r="E130" i="160" s="1"/>
  <c r="E106" i="160"/>
  <c r="E87" i="202"/>
  <c r="E83" i="202"/>
  <c r="E97" i="202"/>
  <c r="E142" i="110"/>
  <c r="E88" i="288"/>
  <c r="E126" i="290"/>
  <c r="E86" i="262"/>
  <c r="E137" i="239"/>
  <c r="E142" i="239" s="1"/>
  <c r="E135" i="246"/>
  <c r="E138" i="246" s="1"/>
  <c r="E84" i="252"/>
  <c r="E103" i="250"/>
  <c r="E160" i="227"/>
  <c r="E108" i="162"/>
  <c r="E78" i="134"/>
  <c r="E82" i="134" s="1"/>
  <c r="E109" i="113"/>
  <c r="E134" i="110"/>
  <c r="E129" i="105"/>
  <c r="E114" i="101"/>
  <c r="E128" i="87"/>
  <c r="E68" i="103"/>
  <c r="E163" i="102"/>
  <c r="E55" i="299"/>
  <c r="E63" i="299" s="1"/>
  <c r="E64" i="288"/>
  <c r="E70" i="288" s="1"/>
  <c r="E84" i="290"/>
  <c r="E90" i="290" s="1"/>
  <c r="E55" i="297"/>
  <c r="E68" i="297"/>
  <c r="E69" i="297"/>
  <c r="E86" i="297"/>
  <c r="E30" i="292"/>
  <c r="E42" i="292"/>
  <c r="E43" i="292"/>
  <c r="E65" i="287"/>
  <c r="E71" i="287"/>
  <c r="E85" i="287"/>
  <c r="E102" i="298"/>
  <c r="E111" i="298" s="1"/>
  <c r="E49" i="296"/>
  <c r="E58" i="296" s="1"/>
  <c r="E82" i="296"/>
  <c r="E52" i="295"/>
  <c r="E61" i="295"/>
  <c r="E47" i="294"/>
  <c r="E57" i="294"/>
  <c r="E58" i="294" s="1"/>
  <c r="E85" i="294"/>
  <c r="E90" i="294"/>
  <c r="E91" i="294"/>
  <c r="E59" i="293"/>
  <c r="E68" i="293"/>
  <c r="E51" i="291"/>
  <c r="E60" i="291"/>
  <c r="E61" i="291" s="1"/>
  <c r="E52" i="289"/>
  <c r="E58" i="289" s="1"/>
  <c r="E85" i="289"/>
  <c r="E102" i="286"/>
  <c r="E108" i="286"/>
  <c r="E17" i="285"/>
  <c r="E61" i="285"/>
  <c r="E62" i="285" s="1"/>
  <c r="E82" i="285"/>
  <c r="E61" i="284"/>
  <c r="E67" i="284"/>
  <c r="E55" i="282"/>
  <c r="E61" i="282"/>
  <c r="E75" i="282"/>
  <c r="E79" i="282"/>
  <c r="E53" i="281"/>
  <c r="E59" i="281"/>
  <c r="E74" i="281"/>
  <c r="E40" i="275"/>
  <c r="E45" i="275"/>
  <c r="E49" i="275"/>
  <c r="E50" i="275" s="1"/>
  <c r="E53" i="263"/>
  <c r="E62" i="263" s="1"/>
  <c r="E44" i="262"/>
  <c r="E55" i="262"/>
  <c r="E44" i="260"/>
  <c r="E53" i="260"/>
  <c r="E54" i="260"/>
  <c r="E47" i="259"/>
  <c r="E55" i="259"/>
  <c r="E86" i="259"/>
  <c r="E48" i="280"/>
  <c r="E57" i="280" s="1"/>
  <c r="E80" i="280"/>
  <c r="E53" i="279"/>
  <c r="E62" i="279"/>
  <c r="E46" i="278"/>
  <c r="E51" i="278"/>
  <c r="E55" i="278" s="1"/>
  <c r="E48" i="277"/>
  <c r="E53" i="277"/>
  <c r="E57" i="277"/>
  <c r="E87" i="276"/>
  <c r="E88" i="276"/>
  <c r="E116" i="276"/>
  <c r="E48" i="274"/>
  <c r="E52" i="274"/>
  <c r="E57" i="274"/>
  <c r="E65" i="274"/>
  <c r="E66" i="274"/>
  <c r="E85" i="274"/>
  <c r="E89" i="274"/>
  <c r="E48" i="273"/>
  <c r="E54" i="273"/>
  <c r="E74" i="273"/>
  <c r="E53" i="257"/>
  <c r="E62" i="257" s="1"/>
  <c r="E84" i="257"/>
  <c r="E76" i="272"/>
  <c r="E81" i="272"/>
  <c r="E85" i="272"/>
  <c r="E86" i="272"/>
  <c r="E48" i="271"/>
  <c r="E53" i="271"/>
  <c r="E54" i="271" s="1"/>
  <c r="E43" i="270"/>
  <c r="E49" i="270" s="1"/>
  <c r="E68" i="270"/>
  <c r="E69" i="270" s="1"/>
  <c r="E65" i="269"/>
  <c r="E71" i="269" s="1"/>
  <c r="E90" i="269"/>
  <c r="E63" i="268"/>
  <c r="E69" i="268"/>
  <c r="E93" i="268"/>
  <c r="E58" i="267"/>
  <c r="E64" i="267" s="1"/>
  <c r="E80" i="267"/>
  <c r="E47" i="266"/>
  <c r="E53" i="266"/>
  <c r="E69" i="266"/>
  <c r="E62" i="265"/>
  <c r="E68" i="265" s="1"/>
  <c r="E45" i="264"/>
  <c r="E51" i="264" s="1"/>
  <c r="E76" i="264"/>
  <c r="E44" i="261"/>
  <c r="E53" i="261"/>
  <c r="E54" i="261" s="1"/>
  <c r="E41" i="258"/>
  <c r="E50" i="258"/>
  <c r="E51" i="258"/>
  <c r="E74" i="258"/>
  <c r="E79" i="258"/>
  <c r="E35" i="256"/>
  <c r="E40" i="256"/>
  <c r="E45" i="256" s="1"/>
  <c r="E64" i="256"/>
  <c r="E48" i="255"/>
  <c r="E57" i="255"/>
  <c r="E58" i="255" s="1"/>
  <c r="E79" i="239"/>
  <c r="E100" i="239"/>
  <c r="E110" i="239"/>
  <c r="E111" i="239" s="1"/>
  <c r="E97" i="246"/>
  <c r="E111" i="246"/>
  <c r="E54" i="252"/>
  <c r="E60" i="252" s="1"/>
  <c r="E6" i="250"/>
  <c r="E7" i="250"/>
  <c r="E24" i="250"/>
  <c r="E25" i="250"/>
  <c r="E26" i="250"/>
  <c r="E27" i="250"/>
  <c r="E71" i="250"/>
  <c r="E106" i="227"/>
  <c r="E117" i="227"/>
  <c r="E118" i="227" s="1"/>
  <c r="E6" i="217"/>
  <c r="E11" i="217"/>
  <c r="E21" i="217"/>
  <c r="E22" i="217"/>
  <c r="E81" i="217"/>
  <c r="E81" i="229"/>
  <c r="E87" i="229" s="1"/>
  <c r="E111" i="229"/>
  <c r="E139" i="303"/>
  <c r="E140" i="303"/>
  <c r="E51" i="219"/>
  <c r="E69" i="219"/>
  <c r="E70" i="219" s="1"/>
  <c r="E114" i="219"/>
  <c r="E129" i="215"/>
  <c r="E138" i="215"/>
  <c r="E159" i="215"/>
  <c r="E6" i="214"/>
  <c r="E10" i="214"/>
  <c r="E18" i="214"/>
  <c r="E89" i="214"/>
  <c r="E126" i="214"/>
  <c r="E73" i="228"/>
  <c r="E84" i="228"/>
  <c r="E85" i="228" s="1"/>
  <c r="E106" i="228"/>
  <c r="E6" i="248"/>
  <c r="E7" i="248"/>
  <c r="E13" i="248"/>
  <c r="E23" i="248"/>
  <c r="E75" i="248"/>
  <c r="E92" i="248"/>
  <c r="E83" i="218"/>
  <c r="E95" i="218"/>
  <c r="E96" i="218" s="1"/>
  <c r="E120" i="218"/>
  <c r="E6" i="216"/>
  <c r="E7" i="216"/>
  <c r="E21" i="216"/>
  <c r="E64" i="216"/>
  <c r="E77" i="216"/>
  <c r="E78" i="216"/>
  <c r="E60" i="253"/>
  <c r="E69" i="253"/>
  <c r="E103" i="253"/>
  <c r="E6" i="251"/>
  <c r="E9" i="251"/>
  <c r="E15" i="251"/>
  <c r="E64" i="251"/>
  <c r="E84" i="251"/>
  <c r="E88" i="251" s="1"/>
  <c r="E6" i="249"/>
  <c r="E11" i="249"/>
  <c r="E21" i="249"/>
  <c r="E22" i="249"/>
  <c r="E86" i="249"/>
  <c r="E95" i="249" s="1"/>
  <c r="E151" i="249"/>
  <c r="E81" i="247"/>
  <c r="E90" i="247"/>
  <c r="E125" i="247"/>
  <c r="E6" i="245"/>
  <c r="E7" i="245"/>
  <c r="E10" i="245"/>
  <c r="E22" i="245"/>
  <c r="E23" i="245"/>
  <c r="E135" i="245"/>
  <c r="E175" i="245"/>
  <c r="E65" i="244"/>
  <c r="E69" i="244"/>
  <c r="E75" i="244" s="1"/>
  <c r="E97" i="244"/>
  <c r="E66" i="243"/>
  <c r="E72" i="243"/>
  <c r="E99" i="243"/>
  <c r="E6" i="242"/>
  <c r="E9" i="242"/>
  <c r="E16" i="242"/>
  <c r="E17" i="242"/>
  <c r="E76" i="242"/>
  <c r="E85" i="242" s="1"/>
  <c r="E123" i="242"/>
  <c r="E74" i="241"/>
  <c r="E85" i="241"/>
  <c r="E86" i="241" s="1"/>
  <c r="E58" i="240"/>
  <c r="E66" i="240" s="1"/>
  <c r="E74" i="240"/>
  <c r="E115" i="240"/>
  <c r="E90" i="238"/>
  <c r="E96" i="238" s="1"/>
  <c r="E6" i="237"/>
  <c r="E9" i="237"/>
  <c r="E19" i="237"/>
  <c r="E20" i="237"/>
  <c r="E65" i="237"/>
  <c r="E81" i="237"/>
  <c r="E82" i="237"/>
  <c r="E6" i="236"/>
  <c r="E7" i="236"/>
  <c r="E10" i="236"/>
  <c r="E37" i="236"/>
  <c r="E105" i="236"/>
  <c r="E6" i="235"/>
  <c r="E7" i="235"/>
  <c r="E10" i="235"/>
  <c r="E16" i="235"/>
  <c r="E17" i="235"/>
  <c r="E116" i="235"/>
  <c r="E6" i="234"/>
  <c r="E17" i="234"/>
  <c r="E53" i="234"/>
  <c r="E65" i="234"/>
  <c r="E66" i="234"/>
  <c r="E80" i="234"/>
  <c r="E86" i="233"/>
  <c r="E92" i="233" s="1"/>
  <c r="E120" i="233"/>
  <c r="E125" i="233" s="1"/>
  <c r="E80" i="232"/>
  <c r="E86" i="232" s="1"/>
  <c r="E119" i="232"/>
  <c r="E98" i="231"/>
  <c r="E108" i="231"/>
  <c r="E109" i="231" s="1"/>
  <c r="E101" i="230"/>
  <c r="E107" i="230" s="1"/>
  <c r="E131" i="230"/>
  <c r="E72" i="226"/>
  <c r="E97" i="226"/>
  <c r="E101" i="226" s="1"/>
  <c r="E88" i="225"/>
  <c r="E120" i="225"/>
  <c r="E6" i="224"/>
  <c r="E7" i="224"/>
  <c r="E10" i="224"/>
  <c r="E18" i="224"/>
  <c r="E19" i="224"/>
  <c r="E132" i="224"/>
  <c r="E6" i="223"/>
  <c r="E10" i="223"/>
  <c r="E16" i="223"/>
  <c r="E81" i="223"/>
  <c r="E107" i="223"/>
  <c r="E6" i="222"/>
  <c r="E15" i="222"/>
  <c r="E72" i="222" s="1"/>
  <c r="E91" i="222"/>
  <c r="E92" i="222" s="1"/>
  <c r="E120" i="222"/>
  <c r="E125" i="222" s="1"/>
  <c r="E6" i="221"/>
  <c r="E16" i="221"/>
  <c r="E126" i="221"/>
  <c r="E135" i="221"/>
  <c r="E136" i="221"/>
  <c r="E6" i="220"/>
  <c r="E7" i="220"/>
  <c r="E37" i="220"/>
  <c r="E38" i="220"/>
  <c r="E110" i="220"/>
  <c r="E56" i="213"/>
  <c r="E75" i="213"/>
  <c r="E76" i="213"/>
  <c r="E102" i="213"/>
  <c r="H6" i="304"/>
  <c r="H7" i="304"/>
  <c r="H8" i="304"/>
  <c r="H10" i="304"/>
  <c r="K25" i="304"/>
  <c r="K26" i="304" s="1"/>
  <c r="E49" i="304"/>
  <c r="E52" i="304" s="1"/>
  <c r="E56" i="304"/>
  <c r="E87" i="304"/>
  <c r="E46" i="198"/>
  <c r="E51" i="198"/>
  <c r="E52" i="198" s="1"/>
  <c r="E36" i="209"/>
  <c r="E42" i="209" s="1"/>
  <c r="E13" i="211"/>
  <c r="E69" i="210"/>
  <c r="E75" i="210"/>
  <c r="E103" i="210"/>
  <c r="E40" i="208"/>
  <c r="E46" i="208" s="1"/>
  <c r="E65" i="208"/>
  <c r="E44" i="207"/>
  <c r="E50" i="207"/>
  <c r="E67" i="207"/>
  <c r="E47" i="206"/>
  <c r="E56" i="206"/>
  <c r="E57" i="206"/>
  <c r="E85" i="206"/>
  <c r="E43" i="205"/>
  <c r="E61" i="205"/>
  <c r="E35" i="204"/>
  <c r="E36" i="204"/>
  <c r="E37" i="204"/>
  <c r="E38" i="204"/>
  <c r="E39" i="204"/>
  <c r="E40" i="204"/>
  <c r="E41" i="204"/>
  <c r="E42" i="204"/>
  <c r="E43" i="204"/>
  <c r="E44" i="204"/>
  <c r="E45" i="204"/>
  <c r="E46" i="204"/>
  <c r="E47" i="204"/>
  <c r="E48" i="204"/>
  <c r="E49" i="204"/>
  <c r="E70" i="204"/>
  <c r="E75" i="204"/>
  <c r="E56" i="203"/>
  <c r="E65" i="203"/>
  <c r="E66" i="203" s="1"/>
  <c r="E93" i="203"/>
  <c r="E53" i="201"/>
  <c r="E57" i="201"/>
  <c r="E58" i="201" s="1"/>
  <c r="E86" i="201"/>
  <c r="E6" i="200"/>
  <c r="E7" i="200"/>
  <c r="E10" i="200"/>
  <c r="E18" i="200"/>
  <c r="E19" i="200"/>
  <c r="E62" i="200"/>
  <c r="E68" i="200" s="1"/>
  <c r="E93" i="200"/>
  <c r="E44" i="199"/>
  <c r="E52" i="199"/>
  <c r="E81" i="199"/>
  <c r="E37" i="197"/>
  <c r="E49" i="197"/>
  <c r="E50" i="197"/>
  <c r="E66" i="197"/>
  <c r="E6" i="196"/>
  <c r="E10" i="196"/>
  <c r="E17" i="196"/>
  <c r="E49" i="196"/>
  <c r="E66" i="196"/>
  <c r="E37" i="189"/>
  <c r="E42" i="189"/>
  <c r="E96" i="182"/>
  <c r="E106" i="182"/>
  <c r="E107" i="182" s="1"/>
  <c r="E110" i="181"/>
  <c r="E40" i="165"/>
  <c r="E50" i="165"/>
  <c r="E100" i="164"/>
  <c r="E106" i="164" s="1"/>
  <c r="E68" i="162"/>
  <c r="E76" i="162" s="1"/>
  <c r="E74" i="160"/>
  <c r="E80" i="160"/>
  <c r="E112" i="188"/>
  <c r="E121" i="188"/>
  <c r="E104" i="186"/>
  <c r="E87" i="184"/>
  <c r="E69" i="187"/>
  <c r="E75" i="187"/>
  <c r="E105" i="187"/>
  <c r="E73" i="185"/>
  <c r="E81" i="185" s="1"/>
  <c r="E118" i="185"/>
  <c r="E125" i="185"/>
  <c r="E126" i="185"/>
  <c r="E95" i="172"/>
  <c r="E101" i="172"/>
  <c r="E126" i="172"/>
  <c r="E130" i="172"/>
  <c r="E89" i="167"/>
  <c r="E94" i="167"/>
  <c r="E99" i="167"/>
  <c r="E100" i="167"/>
  <c r="E131" i="167"/>
  <c r="E134" i="167"/>
  <c r="E66" i="183"/>
  <c r="E67" i="183"/>
  <c r="E95" i="183"/>
  <c r="E87" i="180"/>
  <c r="E93" i="180" s="1"/>
  <c r="E125" i="180"/>
  <c r="E53" i="179"/>
  <c r="E59" i="179"/>
  <c r="E90" i="179"/>
  <c r="E102" i="178"/>
  <c r="E111" i="178" s="1"/>
  <c r="E53" i="177"/>
  <c r="E59" i="177" s="1"/>
  <c r="E82" i="177"/>
  <c r="E87" i="177" s="1"/>
  <c r="E48" i="176"/>
  <c r="E54" i="176" s="1"/>
  <c r="E133" i="175"/>
  <c r="E137" i="175"/>
  <c r="E143" i="175"/>
  <c r="E77" i="174"/>
  <c r="E102" i="174"/>
  <c r="E73" i="173"/>
  <c r="E79" i="173"/>
  <c r="E61" i="171"/>
  <c r="E67" i="171"/>
  <c r="E96" i="171"/>
  <c r="E101" i="171"/>
  <c r="E21" i="170"/>
  <c r="E76" i="170"/>
  <c r="E77" i="170" s="1"/>
  <c r="E104" i="170"/>
  <c r="E89" i="169"/>
  <c r="E101" i="169"/>
  <c r="E102" i="169" s="1"/>
  <c r="E111" i="168"/>
  <c r="E116" i="168"/>
  <c r="E117" i="168"/>
  <c r="E134" i="168"/>
  <c r="E139" i="168"/>
  <c r="E140" i="168" s="1"/>
  <c r="E80" i="166"/>
  <c r="E85" i="166"/>
  <c r="E86" i="166"/>
  <c r="E67" i="163"/>
  <c r="E73" i="163"/>
  <c r="E107" i="163"/>
  <c r="E106" i="161"/>
  <c r="E112" i="161" s="1"/>
  <c r="E142" i="161"/>
  <c r="E147" i="161" s="1"/>
  <c r="E65" i="159"/>
  <c r="E146" i="158"/>
  <c r="E155" i="158" s="1"/>
  <c r="E131" i="157"/>
  <c r="E137" i="157" s="1"/>
  <c r="E202" i="157"/>
  <c r="E218" i="157"/>
  <c r="E219" i="157"/>
  <c r="E68" i="156"/>
  <c r="E74" i="156"/>
  <c r="E84" i="155"/>
  <c r="E93" i="155"/>
  <c r="E94" i="155"/>
  <c r="E93" i="154"/>
  <c r="E99" i="154" s="1"/>
  <c r="E132" i="154"/>
  <c r="E53" i="131"/>
  <c r="E59" i="131"/>
  <c r="E6" i="144"/>
  <c r="E10" i="144"/>
  <c r="E20" i="144"/>
  <c r="E81" i="144"/>
  <c r="E93" i="144"/>
  <c r="E94" i="144"/>
  <c r="E6" i="134"/>
  <c r="E22" i="134"/>
  <c r="E76" i="133"/>
  <c r="E86" i="133" s="1"/>
  <c r="E105" i="133"/>
  <c r="E6" i="148"/>
  <c r="E20" i="148"/>
  <c r="E43" i="148" s="1"/>
  <c r="E52" i="148" s="1"/>
  <c r="E83" i="148"/>
  <c r="E6" i="136"/>
  <c r="E7" i="136"/>
  <c r="E26" i="136"/>
  <c r="E27" i="136"/>
  <c r="E82" i="136"/>
  <c r="E88" i="136" s="1"/>
  <c r="E112" i="136"/>
  <c r="B5" i="123"/>
  <c r="E7" i="123"/>
  <c r="E9" i="123"/>
  <c r="B10" i="123"/>
  <c r="B14" i="123"/>
  <c r="E17" i="123"/>
  <c r="E18" i="123"/>
  <c r="E45" i="123" s="1"/>
  <c r="E54" i="123" s="1"/>
  <c r="E38" i="122"/>
  <c r="E54" i="122"/>
  <c r="E55" i="122" s="1"/>
  <c r="E73" i="122"/>
  <c r="E57" i="152"/>
  <c r="E58" i="152" s="1"/>
  <c r="E80" i="152"/>
  <c r="E6" i="151"/>
  <c r="E16" i="151"/>
  <c r="E69" i="151"/>
  <c r="E78" i="151"/>
  <c r="E79" i="151"/>
  <c r="E95" i="151"/>
  <c r="E6" i="150"/>
  <c r="E91" i="150" s="1"/>
  <c r="E101" i="150" s="1"/>
  <c r="E20" i="150"/>
  <c r="E25" i="150"/>
  <c r="E130" i="150"/>
  <c r="E137" i="149"/>
  <c r="E138" i="149" s="1"/>
  <c r="E167" i="149"/>
  <c r="E172" i="149"/>
  <c r="E173" i="149"/>
  <c r="E89" i="147"/>
  <c r="E99" i="147"/>
  <c r="E100" i="147"/>
  <c r="E145" i="147"/>
  <c r="E6" i="146"/>
  <c r="E15" i="146"/>
  <c r="E16" i="146"/>
  <c r="E90" i="146"/>
  <c r="E91" i="146"/>
  <c r="E113" i="146"/>
  <c r="E6" i="145"/>
  <c r="E10" i="145"/>
  <c r="E18" i="145"/>
  <c r="E104" i="145"/>
  <c r="E110" i="145" s="1"/>
  <c r="E134" i="145"/>
  <c r="E55" i="143"/>
  <c r="E61" i="143"/>
  <c r="E87" i="143"/>
  <c r="E6" i="142"/>
  <c r="E18" i="142"/>
  <c r="E76" i="142"/>
  <c r="E82" i="142" s="1"/>
  <c r="E102" i="142"/>
  <c r="E99" i="141"/>
  <c r="E109" i="141"/>
  <c r="E148" i="141"/>
  <c r="E6" i="140"/>
  <c r="E16" i="140"/>
  <c r="E46" i="140"/>
  <c r="E55" i="140" s="1"/>
  <c r="E82" i="140"/>
  <c r="E6" i="139"/>
  <c r="E10" i="139"/>
  <c r="E16" i="139"/>
  <c r="E65" i="139"/>
  <c r="E71" i="139" s="1"/>
  <c r="E100" i="139"/>
  <c r="E57" i="138"/>
  <c r="E67" i="138"/>
  <c r="E68" i="138" s="1"/>
  <c r="E86" i="138"/>
  <c r="B5" i="137"/>
  <c r="E7" i="137"/>
  <c r="E10" i="137"/>
  <c r="B11" i="137"/>
  <c r="B15" i="137"/>
  <c r="E16" i="137"/>
  <c r="B19" i="137"/>
  <c r="B31" i="137"/>
  <c r="E68" i="137"/>
  <c r="E84" i="137"/>
  <c r="E6" i="135"/>
  <c r="E19" i="135"/>
  <c r="E86" i="135"/>
  <c r="E99" i="135"/>
  <c r="E100" i="135"/>
  <c r="E124" i="135"/>
  <c r="E6" i="132"/>
  <c r="E72" i="132" s="1"/>
  <c r="E78" i="132" s="1"/>
  <c r="E7" i="132"/>
  <c r="E10" i="132"/>
  <c r="E16" i="132"/>
  <c r="E17" i="132"/>
  <c r="E109" i="132"/>
  <c r="E113" i="132"/>
  <c r="E114" i="132" s="1"/>
  <c r="E6" i="130"/>
  <c r="E97" i="130" s="1"/>
  <c r="E7" i="130"/>
  <c r="E22" i="130"/>
  <c r="E23" i="130"/>
  <c r="E24" i="130"/>
  <c r="E105" i="130"/>
  <c r="E132" i="130"/>
  <c r="E6" i="129"/>
  <c r="E10" i="129"/>
  <c r="E16" i="129"/>
  <c r="E55" i="129"/>
  <c r="E65" i="129"/>
  <c r="E66" i="129"/>
  <c r="E94" i="129"/>
  <c r="E6" i="128"/>
  <c r="E16" i="128"/>
  <c r="E117" i="128"/>
  <c r="E123" i="128" s="1"/>
  <c r="E141" i="128"/>
  <c r="E6" i="127"/>
  <c r="E10" i="127"/>
  <c r="E11" i="127"/>
  <c r="E35" i="127"/>
  <c r="E36" i="127"/>
  <c r="E75" i="127"/>
  <c r="E88" i="127"/>
  <c r="E89" i="127"/>
  <c r="E110" i="127"/>
  <c r="E6" i="126"/>
  <c r="E71" i="126" s="1"/>
  <c r="E7" i="126"/>
  <c r="E19" i="126"/>
  <c r="E82" i="126"/>
  <c r="E83" i="126" s="1"/>
  <c r="E117" i="126"/>
  <c r="E71" i="125"/>
  <c r="E91" i="124"/>
  <c r="E97" i="124" s="1"/>
  <c r="E117" i="124"/>
  <c r="E6" i="121"/>
  <c r="E7" i="121"/>
  <c r="E73" i="121" s="1"/>
  <c r="E8" i="121"/>
  <c r="E17" i="121"/>
  <c r="E82" i="121"/>
  <c r="E121" i="121"/>
  <c r="E125" i="121"/>
  <c r="E126" i="121"/>
  <c r="E6" i="120"/>
  <c r="E25" i="120"/>
  <c r="E26" i="120"/>
  <c r="E50" i="120"/>
  <c r="E59" i="120" s="1"/>
  <c r="E80" i="120"/>
  <c r="E29" i="302"/>
  <c r="E33" i="302"/>
  <c r="E22" i="118"/>
  <c r="E43" i="117"/>
  <c r="E22" i="116"/>
  <c r="E66" i="113"/>
  <c r="E72" i="113"/>
  <c r="E79" i="113"/>
  <c r="E80" i="113" s="1"/>
  <c r="A65" i="110"/>
  <c r="E102" i="110"/>
  <c r="E107" i="110" s="1"/>
  <c r="E106" i="110"/>
  <c r="E86" i="105"/>
  <c r="E98" i="105" s="1"/>
  <c r="E94" i="105"/>
  <c r="E71" i="101"/>
  <c r="E78" i="101"/>
  <c r="E83" i="101"/>
  <c r="E84" i="101" s="1"/>
  <c r="E63" i="99"/>
  <c r="E71" i="99"/>
  <c r="E76" i="99"/>
  <c r="E163" i="89"/>
  <c r="E173" i="89"/>
  <c r="E89" i="87"/>
  <c r="E96" i="87"/>
  <c r="E100" i="87"/>
  <c r="E45" i="103"/>
  <c r="E50" i="103"/>
  <c r="E51" i="103" s="1"/>
  <c r="E125" i="102"/>
  <c r="E132" i="102"/>
  <c r="E133" i="102" s="1"/>
  <c r="E123" i="111"/>
  <c r="E129" i="111"/>
  <c r="E143" i="90"/>
  <c r="E152" i="90"/>
  <c r="E40" i="86"/>
  <c r="E46" i="86"/>
  <c r="E54" i="86"/>
  <c r="E55" i="86" s="1"/>
  <c r="E88" i="86"/>
  <c r="E91" i="86" s="1"/>
  <c r="E92" i="96"/>
  <c r="E102" i="96" s="1"/>
  <c r="E133" i="96"/>
  <c r="E41" i="115"/>
  <c r="E49" i="115"/>
  <c r="E54" i="115" s="1"/>
  <c r="E82" i="115"/>
  <c r="E51" i="85"/>
  <c r="E57" i="85"/>
  <c r="E58" i="85" s="1"/>
  <c r="E85" i="85"/>
  <c r="E68" i="114"/>
  <c r="E75" i="114"/>
  <c r="E79" i="114" s="1"/>
  <c r="E94" i="114"/>
  <c r="E98" i="114" s="1"/>
  <c r="E81" i="112"/>
  <c r="E88" i="112"/>
  <c r="E89" i="112"/>
  <c r="E101" i="109"/>
  <c r="E109" i="109"/>
  <c r="E113" i="109"/>
  <c r="E150" i="109"/>
  <c r="E128" i="108"/>
  <c r="E137" i="108"/>
  <c r="E138" i="108"/>
  <c r="E150" i="108"/>
  <c r="E75" i="107"/>
  <c r="E83" i="107"/>
  <c r="E94" i="107"/>
  <c r="E95" i="107" s="1"/>
  <c r="E122" i="107"/>
  <c r="E63" i="106"/>
  <c r="E70" i="106"/>
  <c r="E76" i="106"/>
  <c r="E77" i="106"/>
  <c r="E109" i="106"/>
  <c r="E93" i="104"/>
  <c r="E101" i="104"/>
  <c r="E105" i="104"/>
  <c r="E106" i="104" s="1"/>
  <c r="E135" i="104"/>
  <c r="E139" i="104" s="1"/>
  <c r="E85" i="100"/>
  <c r="E92" i="100"/>
  <c r="E93" i="100"/>
  <c r="E118" i="100"/>
  <c r="E62" i="98"/>
  <c r="E76" i="98"/>
  <c r="E77" i="98"/>
  <c r="E106" i="98"/>
  <c r="E46" i="97"/>
  <c r="E56" i="97"/>
  <c r="E57" i="97"/>
  <c r="E79" i="97"/>
  <c r="E84" i="97"/>
  <c r="E85" i="97" s="1"/>
  <c r="E78" i="95"/>
  <c r="E88" i="95" s="1"/>
  <c r="E112" i="95"/>
  <c r="E116" i="95" s="1"/>
  <c r="E112" i="94"/>
  <c r="E122" i="94"/>
  <c r="E123" i="94"/>
  <c r="E163" i="94"/>
  <c r="E136" i="93"/>
  <c r="E144" i="93"/>
  <c r="E145" i="93"/>
  <c r="E175" i="93"/>
  <c r="E75" i="92"/>
  <c r="E81" i="92"/>
  <c r="E82" i="92"/>
  <c r="E104" i="92"/>
  <c r="E40" i="91"/>
  <c r="E46" i="91"/>
  <c r="E49" i="91"/>
  <c r="E69" i="91"/>
  <c r="E100" i="88"/>
  <c r="E108" i="88"/>
  <c r="E109" i="88"/>
  <c r="E135" i="88"/>
  <c r="E26" i="83"/>
  <c r="E35" i="82"/>
  <c r="E41" i="81"/>
  <c r="E27" i="80"/>
  <c r="E30" i="80"/>
  <c r="E48" i="76"/>
  <c r="E54" i="76" s="1"/>
  <c r="E76" i="76"/>
  <c r="E81" i="65"/>
  <c r="E90" i="65"/>
  <c r="E91" i="65" s="1"/>
  <c r="E67" i="53"/>
  <c r="E131" i="53" s="1"/>
  <c r="E137" i="53" s="1"/>
  <c r="E72" i="67"/>
  <c r="E87" i="67"/>
  <c r="E88" i="67" s="1"/>
  <c r="E105" i="67"/>
  <c r="E51" i="51"/>
  <c r="E57" i="51" s="1"/>
  <c r="E63" i="50"/>
  <c r="E77" i="50"/>
  <c r="E78" i="50"/>
  <c r="E46" i="78"/>
  <c r="E52" i="78"/>
  <c r="E73" i="73"/>
  <c r="E74" i="73" s="1"/>
  <c r="E75" i="77"/>
  <c r="E81" i="77" s="1"/>
  <c r="E111" i="77"/>
  <c r="E48" i="75"/>
  <c r="E58" i="75"/>
  <c r="E59" i="75" s="1"/>
  <c r="E101" i="79"/>
  <c r="E107" i="79" s="1"/>
  <c r="E47" i="74"/>
  <c r="E58" i="74"/>
  <c r="E59" i="74"/>
  <c r="E82" i="74"/>
  <c r="E58" i="72"/>
  <c r="E68" i="72"/>
  <c r="E69" i="72"/>
  <c r="E94" i="72"/>
  <c r="E77" i="71"/>
  <c r="E96" i="71"/>
  <c r="E97" i="71"/>
  <c r="E133" i="71"/>
  <c r="E66" i="70"/>
  <c r="E57" i="69"/>
  <c r="E67" i="69"/>
  <c r="E68" i="69" s="1"/>
  <c r="E93" i="69"/>
  <c r="E40" i="68"/>
  <c r="E59" i="68"/>
  <c r="E89" i="68"/>
  <c r="E90" i="68"/>
  <c r="E87" i="66"/>
  <c r="E95" i="66"/>
  <c r="E140" i="66"/>
  <c r="E98" i="64"/>
  <c r="E101" i="64"/>
  <c r="E104" i="64"/>
  <c r="E131" i="64"/>
  <c r="E135" i="64"/>
  <c r="E58" i="63"/>
  <c r="E67" i="63" s="1"/>
  <c r="E88" i="63"/>
  <c r="E60" i="62"/>
  <c r="E66" i="62" s="1"/>
  <c r="E84" i="62"/>
  <c r="E82" i="61"/>
  <c r="E88" i="61" s="1"/>
  <c r="E59" i="60"/>
  <c r="E65" i="60" s="1"/>
  <c r="E70" i="59"/>
  <c r="E79" i="59" s="1"/>
  <c r="E98" i="59"/>
  <c r="E53" i="58"/>
  <c r="E59" i="58"/>
  <c r="E81" i="58"/>
  <c r="E85" i="58"/>
  <c r="E86" i="58" s="1"/>
  <c r="E46" i="57"/>
  <c r="E52" i="57" s="1"/>
  <c r="E100" i="57"/>
  <c r="E77" i="56"/>
  <c r="E83" i="56"/>
  <c r="C56" i="55"/>
  <c r="E62" i="55" s="1"/>
  <c r="E85" i="54"/>
  <c r="E91" i="54" s="1"/>
  <c r="E120" i="54"/>
  <c r="E87" i="52"/>
  <c r="E93" i="52"/>
  <c r="E117" i="52"/>
  <c r="E103" i="45"/>
  <c r="E104" i="45" s="1"/>
  <c r="E134" i="45"/>
  <c r="E53" i="24"/>
  <c r="E65" i="24"/>
  <c r="E66" i="24" s="1"/>
  <c r="E100" i="24"/>
  <c r="E61" i="31"/>
  <c r="E67" i="31" s="1"/>
  <c r="E126" i="30"/>
  <c r="E132" i="30" s="1"/>
  <c r="E174" i="30"/>
  <c r="E72" i="25"/>
  <c r="E81" i="25" s="1"/>
  <c r="E69" i="10"/>
  <c r="E76" i="10"/>
  <c r="E149" i="10"/>
  <c r="E83" i="14"/>
  <c r="E98" i="14"/>
  <c r="E99" i="14" s="1"/>
  <c r="E137" i="14"/>
  <c r="E89" i="41"/>
  <c r="E95" i="41" s="1"/>
  <c r="E107" i="41"/>
  <c r="E17" i="17"/>
  <c r="E42" i="17" s="1"/>
  <c r="E52" i="17"/>
  <c r="E76" i="17"/>
  <c r="E73" i="48"/>
  <c r="E74" i="48" s="1"/>
  <c r="E71" i="301"/>
  <c r="E75" i="301"/>
  <c r="E76" i="301"/>
  <c r="E107" i="301"/>
  <c r="E142" i="47"/>
  <c r="E143" i="47" s="1"/>
  <c r="E165" i="47"/>
  <c r="E64" i="46"/>
  <c r="E65" i="46"/>
  <c r="E97" i="46"/>
  <c r="E75" i="44"/>
  <c r="E76" i="44" s="1"/>
  <c r="E103" i="44"/>
  <c r="E107" i="44" s="1"/>
  <c r="E68" i="43"/>
  <c r="E71" i="43" s="1"/>
  <c r="E104" i="43"/>
  <c r="E107" i="43" s="1"/>
  <c r="E55" i="42"/>
  <c r="E64" i="42"/>
  <c r="E65" i="42"/>
  <c r="E92" i="42"/>
  <c r="E96" i="42"/>
  <c r="E107" i="40"/>
  <c r="E110" i="40"/>
  <c r="E162" i="40"/>
  <c r="E111" i="39"/>
  <c r="E117" i="39" s="1"/>
  <c r="E146" i="39"/>
  <c r="E64" i="38"/>
  <c r="E74" i="38"/>
  <c r="E75" i="38" s="1"/>
  <c r="E97" i="38"/>
  <c r="E102" i="38"/>
  <c r="E103" i="38"/>
  <c r="E107" i="18"/>
  <c r="E115" i="18"/>
  <c r="E131" i="18"/>
  <c r="E148" i="18"/>
  <c r="E68" i="13"/>
  <c r="E73" i="13"/>
  <c r="E75" i="13"/>
  <c r="E117" i="13"/>
  <c r="E62" i="33"/>
  <c r="E67" i="33"/>
  <c r="E72" i="33"/>
  <c r="E73" i="33" s="1"/>
  <c r="E102" i="33"/>
  <c r="E55" i="32"/>
  <c r="E61" i="32" s="1"/>
  <c r="E78" i="29"/>
  <c r="E88" i="29"/>
  <c r="E89" i="29"/>
  <c r="E122" i="29"/>
  <c r="E84" i="28"/>
  <c r="E90" i="28" s="1"/>
  <c r="E112" i="28"/>
  <c r="E70" i="27"/>
  <c r="E76" i="27"/>
  <c r="E97" i="27"/>
  <c r="E103" i="27"/>
  <c r="E104" i="27" s="1"/>
  <c r="E111" i="15"/>
  <c r="E117" i="15" s="1"/>
  <c r="E144" i="15"/>
  <c r="E57" i="26"/>
  <c r="E63" i="26"/>
  <c r="E84" i="26"/>
  <c r="E164" i="23"/>
  <c r="E201" i="23"/>
  <c r="E66" i="22"/>
  <c r="E71" i="22" s="1"/>
  <c r="E95" i="22"/>
  <c r="E99" i="22" s="1"/>
  <c r="E76" i="21"/>
  <c r="E81" i="21" s="1"/>
  <c r="E102" i="21"/>
  <c r="E142" i="20"/>
  <c r="E186" i="20"/>
  <c r="E17" i="19"/>
  <c r="E41" i="19"/>
  <c r="E50" i="19" s="1"/>
  <c r="E66" i="19"/>
  <c r="E70" i="19" s="1"/>
  <c r="E74" i="16"/>
  <c r="E79" i="16" s="1"/>
  <c r="E108" i="16"/>
  <c r="E52" i="12"/>
  <c r="E62" i="12"/>
  <c r="E63" i="12" s="1"/>
  <c r="E84" i="12"/>
  <c r="E71" i="11"/>
  <c r="E76" i="11"/>
  <c r="E79" i="11" s="1"/>
  <c r="E108" i="11"/>
  <c r="E99" i="9"/>
  <c r="E104" i="9"/>
  <c r="E107" i="9"/>
  <c r="E138" i="9"/>
  <c r="E95" i="8"/>
  <c r="E100" i="8"/>
  <c r="E103" i="8"/>
  <c r="E133" i="8"/>
  <c r="E171" i="7"/>
  <c r="E176" i="7"/>
  <c r="E177" i="7"/>
  <c r="E202" i="7"/>
  <c r="E118" i="6"/>
  <c r="E123" i="6"/>
  <c r="E124" i="6"/>
  <c r="E152" i="6"/>
  <c r="E104" i="5"/>
  <c r="E110" i="5" s="1"/>
  <c r="E109" i="5"/>
  <c r="E122" i="5"/>
  <c r="E83" i="4"/>
  <c r="E89" i="4" s="1"/>
  <c r="E88" i="4"/>
  <c r="E104" i="4"/>
  <c r="E108" i="4"/>
  <c r="E94" i="3"/>
  <c r="E95" i="3"/>
  <c r="E134" i="3"/>
  <c r="E123" i="2"/>
  <c r="E131" i="2" s="1"/>
  <c r="E165" i="2"/>
  <c r="E171" i="2" s="1"/>
  <c r="E169" i="2"/>
  <c r="E83" i="121" l="1"/>
  <c r="E106" i="130"/>
  <c r="E77" i="10"/>
  <c r="E132" i="111"/>
  <c r="E174" i="89"/>
  <c r="E77" i="99"/>
  <c r="E40" i="196"/>
  <c r="E50" i="204"/>
  <c r="E58" i="204" s="1"/>
  <c r="E58" i="304"/>
  <c r="E69" i="223"/>
  <c r="E69" i="235"/>
  <c r="E77" i="235" s="1"/>
  <c r="E126" i="245"/>
  <c r="E51" i="251"/>
  <c r="E77" i="214"/>
  <c r="E54" i="217"/>
  <c r="E143" i="110"/>
  <c r="E156" i="90"/>
  <c r="E49" i="134"/>
  <c r="E55" i="134" s="1"/>
  <c r="E50" i="196"/>
  <c r="E77" i="220"/>
  <c r="E83" i="220" s="1"/>
  <c r="E82" i="223"/>
  <c r="E92" i="224"/>
  <c r="E98" i="224" s="1"/>
  <c r="E76" i="236"/>
  <c r="E82" i="236" s="1"/>
  <c r="E136" i="245"/>
  <c r="E65" i="251"/>
  <c r="E56" i="248"/>
  <c r="E76" i="248" s="1"/>
  <c r="E90" i="214"/>
  <c r="E82" i="217"/>
  <c r="E54" i="250"/>
  <c r="E56" i="262"/>
  <c r="E112" i="246"/>
  <c r="E72" i="250"/>
  <c r="E53" i="17"/>
</calcChain>
</file>

<file path=xl/sharedStrings.xml><?xml version="1.0" encoding="utf-8"?>
<sst xmlns="http://schemas.openxmlformats.org/spreadsheetml/2006/main" count="93483" uniqueCount="44087">
  <si>
    <t>NATIONAL GOVERNMENT CONSTITUENCIES DEVELOPMENT FUND BOARD</t>
  </si>
  <si>
    <t>PROJECT GFS CODELIST FOR CHUKA-IGAMBANG'OMBE NATIONAL GOVERNMENT CONSTITUENCY DEVELOPMENT FUND</t>
  </si>
  <si>
    <t>FINANCIAL YEAR 2017/18</t>
  </si>
  <si>
    <t>S/NO</t>
  </si>
  <si>
    <t>PROJECT NAME</t>
  </si>
  <si>
    <t>PROJECT NUMBER</t>
  </si>
  <si>
    <t>PROJECT ACTIVITY</t>
  </si>
  <si>
    <t xml:space="preserve"> AMOUNT </t>
  </si>
  <si>
    <t>STATUS</t>
  </si>
  <si>
    <t>ADMINISTRATION AND RECURRENT EXPENDITURE</t>
  </si>
  <si>
    <t>Employees' salaries</t>
  </si>
  <si>
    <t>4-013-061-2110000-100-2017/18-001</t>
  </si>
  <si>
    <t>Payment of staff salaries and gratuity</t>
  </si>
  <si>
    <t>New</t>
  </si>
  <si>
    <t>Goods and sevices</t>
  </si>
  <si>
    <t>4-013-061-2120000-100-2017/18-002</t>
  </si>
  <si>
    <t>Purchase of fuel, repairs and maintenance, printing, stationery, telephone, travel, subsistence and office tea</t>
  </si>
  <si>
    <t>NSSF</t>
  </si>
  <si>
    <t>4-013-061-2120101-100-2017/18-003</t>
  </si>
  <si>
    <t>Payment of NSSF deductions</t>
  </si>
  <si>
    <t>NHIF</t>
  </si>
  <si>
    <t>4-013-061-2120101-100-2017/18-004</t>
  </si>
  <si>
    <t>Payment of NHIF deductions</t>
  </si>
  <si>
    <t>Committee Expenses</t>
  </si>
  <si>
    <t>4-013-061-2210802-100-2017/18-005</t>
  </si>
  <si>
    <t>Payment of Committee sitting allowances, transport and conferences</t>
  </si>
  <si>
    <t xml:space="preserve">MONITORING, EVALUATION AND CAPACITY BUILDING </t>
  </si>
  <si>
    <t>4-013-061-2210000-111-2017/18-001</t>
  </si>
  <si>
    <t xml:space="preserve">Purchase of fuel,repairs and maintenance, printing, stationery, airtime and refreshments </t>
  </si>
  <si>
    <t>4-013-061-2110802-111-2017/18-002</t>
  </si>
  <si>
    <t xml:space="preserve">Payment of Committee monitoring and evaluation allowances </t>
  </si>
  <si>
    <t>NG-CDFC/PMC Capacity building</t>
  </si>
  <si>
    <t>4-013-061-2210700-111-2017/18-003</t>
  </si>
  <si>
    <t>Undertake training of the PMCs/NG-CDFCs on NG-CDF Related issues</t>
  </si>
  <si>
    <t>BURSARY</t>
  </si>
  <si>
    <t>Bursary Secondary schools</t>
  </si>
  <si>
    <t>4-013-061-2640101-103-2017/18-001</t>
  </si>
  <si>
    <t>To award bursary for needy student in the constituency</t>
  </si>
  <si>
    <t>Bursary Tertiary institutions</t>
  </si>
  <si>
    <t>4-013-061-2640102-103-2017/18-002</t>
  </si>
  <si>
    <t>EMERGENCY</t>
  </si>
  <si>
    <t>Emergency</t>
  </si>
  <si>
    <t>4-013-061-2640200-101-2017/18-001</t>
  </si>
  <si>
    <t xml:space="preserve">To cater for any unforeseen occurrences in the constituency during the financial year </t>
  </si>
  <si>
    <t>SPORT PROJECT</t>
  </si>
  <si>
    <t xml:space="preserve">Sport </t>
  </si>
  <si>
    <t>4-013-061-2640509-112-2017/18-001</t>
  </si>
  <si>
    <t xml:space="preserve">Organizing constituency sports tournaments, where the winnig teams will be awarded trophies, uniforms and balls </t>
  </si>
  <si>
    <t xml:space="preserve">ENVIRONMENTAL PROJECT </t>
  </si>
  <si>
    <t>Chuka Township Primary School</t>
  </si>
  <si>
    <t>4-013-061-2640510-110-2017/18-001</t>
  </si>
  <si>
    <t>Purchase and Planting of tree seedlings</t>
  </si>
  <si>
    <t>Fr.Airladi Primary School</t>
  </si>
  <si>
    <t>4-013-061-2640510-110-2017/18-002</t>
  </si>
  <si>
    <t>Igamatundu Primary school</t>
  </si>
  <si>
    <t>4-013-061-2640510-110-2017/18-003</t>
  </si>
  <si>
    <t>Itugurui Primary School</t>
  </si>
  <si>
    <t>4-013-061-2640510-110-2017/18-004</t>
  </si>
  <si>
    <t>Itugururu secondary school</t>
  </si>
  <si>
    <t>4-013-061-2640510-110-2017/18-005</t>
  </si>
  <si>
    <t>Kabungu Primary school</t>
  </si>
  <si>
    <t>4-013-061-2640510-110-2017/18-006</t>
  </si>
  <si>
    <t>Kajiampau Secondary School</t>
  </si>
  <si>
    <t>4-013-061-2640510-110-2017/18-007</t>
  </si>
  <si>
    <t>Kamaindi Primary school</t>
  </si>
  <si>
    <t>4-013-061-2640510-110-2017/18-008</t>
  </si>
  <si>
    <t>Kamugaa Primary School</t>
  </si>
  <si>
    <t>4-013-061-2640510-110-2017/18-009</t>
  </si>
  <si>
    <t>Kamutiria Secondary School</t>
  </si>
  <si>
    <t>4-013-061-2640510-110-2017/18-010</t>
  </si>
  <si>
    <t>Kandega Primary school</t>
  </si>
  <si>
    <t>4-013-061-2640510-110-2017/18-011</t>
  </si>
  <si>
    <t>Kango primary school</t>
  </si>
  <si>
    <t>4-013-061-2640510-110-2017/18-012</t>
  </si>
  <si>
    <t>Kanwa ACK Primary school</t>
  </si>
  <si>
    <t>4-013-061-2640510-110-2017/18-013</t>
  </si>
  <si>
    <t>Kanwa PCEA Primary school</t>
  </si>
  <si>
    <t>4-013-061-2640510-110-2017/18-014</t>
  </si>
  <si>
    <t>Karengi Primary school</t>
  </si>
  <si>
    <t>4-013-061-2640510-110-2017/18-015</t>
  </si>
  <si>
    <t>Katahanje Primary School</t>
  </si>
  <si>
    <t>4-013-061-2640510-110-2017/18-016</t>
  </si>
  <si>
    <t>Kathanje Secondary School</t>
  </si>
  <si>
    <t>4-013-061-2640510-110-2017/18-017</t>
  </si>
  <si>
    <t>Kiangiri secondary school</t>
  </si>
  <si>
    <t>4-013-061-2640510-110-2017/18-018</t>
  </si>
  <si>
    <t>Kiangondu Primary School</t>
  </si>
  <si>
    <t>4-013-061-2640510-110-2017/18-019</t>
  </si>
  <si>
    <t>Kiangondu Secondary School</t>
  </si>
  <si>
    <t>4-013-061-2640510-110-2017/18-020</t>
  </si>
  <si>
    <t>Kibumbu Primary School</t>
  </si>
  <si>
    <t>4-013-061-2640510-110-2017/18-021</t>
  </si>
  <si>
    <t>Kibumbu Secondary School</t>
  </si>
  <si>
    <t>4-013-061-2640510-110-2017/18-022</t>
  </si>
  <si>
    <t>Kiegumo Primary school</t>
  </si>
  <si>
    <t>4-013-061-2640510-110-2017/18-023</t>
  </si>
  <si>
    <t>Mikui Primary School</t>
  </si>
  <si>
    <t>4-013-061-2640510-110-2017/18-024</t>
  </si>
  <si>
    <t>Miraa Primary school</t>
  </si>
  <si>
    <t>4-013-061-2640510-110-2017/18-025</t>
  </si>
  <si>
    <t>Murigi Secondary School</t>
  </si>
  <si>
    <t>4-013-061-2640510-110-2017/18-026</t>
  </si>
  <si>
    <t>Muugoni Primary School</t>
  </si>
  <si>
    <t>4-013-061-2640510-110-2017/18-027</t>
  </si>
  <si>
    <t>Mwanani Primary school</t>
  </si>
  <si>
    <t>4-013-061-2640510-110-2017/18-028</t>
  </si>
  <si>
    <t>Ndagani Primary School</t>
  </si>
  <si>
    <t>4-013-061-2640510-110-2017/18-029</t>
  </si>
  <si>
    <t>Nkorongo primary School</t>
  </si>
  <si>
    <t>4-013-061-2640510-110-2017/18-030</t>
  </si>
  <si>
    <t>Ntutuni Primary School</t>
  </si>
  <si>
    <t>4-013-061-2640510-110-2017/18-031</t>
  </si>
  <si>
    <t>PRIMARY SCHOOLS PROJECTS</t>
  </si>
  <si>
    <t>Kalvary Nkungani Primary School</t>
  </si>
  <si>
    <t>4-013-061-2630204-104-2017/18-001</t>
  </si>
  <si>
    <t xml:space="preserve">Construction of one classroom to completion </t>
  </si>
  <si>
    <t>Kajuki Primary School</t>
  </si>
  <si>
    <t>4-013-061-2630204-104-2017/18-002</t>
  </si>
  <si>
    <t>Kiegoti Primary School</t>
  </si>
  <si>
    <t>4-013-061-2630204-104-2017/18-003</t>
  </si>
  <si>
    <t>Kamatanka Primary School</t>
  </si>
  <si>
    <t>4-013-061-2630204-104-2017/18-005</t>
  </si>
  <si>
    <t>Karambari Primary School</t>
  </si>
  <si>
    <t>4-013-061-2630204-104-2017/18-007</t>
  </si>
  <si>
    <t>Ngungani Low Cost Primary School</t>
  </si>
  <si>
    <t>4-013-061-2630204-104-2017/18-008</t>
  </si>
  <si>
    <t>Nkobore Primary School</t>
  </si>
  <si>
    <t>4-013-061-2630204-104-2017/18-009</t>
  </si>
  <si>
    <t>Kambungu Primary School</t>
  </si>
  <si>
    <t>4-013-061-2630204-104-2017/18-010</t>
  </si>
  <si>
    <t>Karengi Primary School</t>
  </si>
  <si>
    <t>4-013-061-2630204-104-2017/18-011</t>
  </si>
  <si>
    <t>Eriani Primary School</t>
  </si>
  <si>
    <t>4-013-061-2630204-104-2017/18-012</t>
  </si>
  <si>
    <t xml:space="preserve">Completion of constrution of one classroom - roofing, doors and windows, plastering </t>
  </si>
  <si>
    <t>On-going</t>
  </si>
  <si>
    <t>Mbaraga Primary School</t>
  </si>
  <si>
    <t>4-013-061-2630204-104-2017/18-013</t>
  </si>
  <si>
    <t>Ibithe Primary School</t>
  </si>
  <si>
    <t>4-013-061-2630204-104-2017/18-014</t>
  </si>
  <si>
    <t>Ntagatani Primary School</t>
  </si>
  <si>
    <t>4-013-061-2630204-104-2017/18-015</t>
  </si>
  <si>
    <t>Ntendera Primary School</t>
  </si>
  <si>
    <t>4-013-061-2630204-104-2017/18-016</t>
  </si>
  <si>
    <t>Chuka Deb Primary School</t>
  </si>
  <si>
    <t>4-013-061-2630204-104-2017/18-017</t>
  </si>
  <si>
    <t>4-013-061-2630204-104-2017/18-018</t>
  </si>
  <si>
    <t xml:space="preserve">Construction of two door boys toilets to completion </t>
  </si>
  <si>
    <t>Iruma Primary School</t>
  </si>
  <si>
    <t>4-013-061-2630204-104-2017/18-020</t>
  </si>
  <si>
    <t>Kanoro Primary School</t>
  </si>
  <si>
    <t>4-013-061-2630204-104-2017/18-021</t>
  </si>
  <si>
    <t>Pcea Kiereni Boarding Primary School</t>
  </si>
  <si>
    <t>4-013-061-2630204-104-2017/18-022</t>
  </si>
  <si>
    <t>Nkumbo Primary School</t>
  </si>
  <si>
    <t>4-013-061-2630204-104-2017/18-023</t>
  </si>
  <si>
    <t>Good Hope Boarding Primary School</t>
  </si>
  <si>
    <t>4-013-061-2630204-104-2017/18-024</t>
  </si>
  <si>
    <t>Ngaani Primary School</t>
  </si>
  <si>
    <t>4-013-061-2630204-104-2017/18-025</t>
  </si>
  <si>
    <t>Kaarani Primary School</t>
  </si>
  <si>
    <t>4-013-061-2630204-104-2017/18-026</t>
  </si>
  <si>
    <t>Nturia Primary School</t>
  </si>
  <si>
    <t>4-013-061-2630204-104-2017/18-027</t>
  </si>
  <si>
    <t>Mariam Boarding  Primary School</t>
  </si>
  <si>
    <t>4-013-061-2630204-104-2017/18-028</t>
  </si>
  <si>
    <t xml:space="preserve">Construction of ablution block to completion </t>
  </si>
  <si>
    <t>Gitumbi Primary School</t>
  </si>
  <si>
    <t>4-013-061-2630204-104-2017/18-029</t>
  </si>
  <si>
    <t xml:space="preserve">Purchase of land - one acre </t>
  </si>
  <si>
    <t>Njuri Primary School</t>
  </si>
  <si>
    <t>4-013-061-2630204-104-2017/18-030</t>
  </si>
  <si>
    <t>Mutuguni Primary School</t>
  </si>
  <si>
    <t>4-013-061-2630204-104-2017/18-031</t>
  </si>
  <si>
    <t xml:space="preserve">Construction one classrom - plastering and roofing </t>
  </si>
  <si>
    <t xml:space="preserve">Magumoni Primary School </t>
  </si>
  <si>
    <t>4-013-061-2630204-104-2017/18-032</t>
  </si>
  <si>
    <t>Kangoro Primary School</t>
  </si>
  <si>
    <t>4-013-061-2630204-104-2017/18-033</t>
  </si>
  <si>
    <t>Kirigi Primary School</t>
  </si>
  <si>
    <t>4-013-061-2630204-104-2017/18-034</t>
  </si>
  <si>
    <t>Ndiruni Primary School</t>
  </si>
  <si>
    <t>4-013-061-2630204-104-2017/18-035</t>
  </si>
  <si>
    <t>Ikuu Primary School</t>
  </si>
  <si>
    <t>4-013-061-2630204-104-2017/18-036</t>
  </si>
  <si>
    <t xml:space="preserve">Rubate Primary School </t>
  </si>
  <si>
    <t>4-013-061-2630204-104-2017/18-037</t>
  </si>
  <si>
    <t xml:space="preserve">Ndagoni Primary School </t>
  </si>
  <si>
    <t>4-013-061-2630204-104-2017/18-038</t>
  </si>
  <si>
    <t xml:space="preserve">Kairini Primary School </t>
  </si>
  <si>
    <t>4-013-061-2630204-104-2017/18-039</t>
  </si>
  <si>
    <t xml:space="preserve">For drilling a borehole - Kshs 2,050,000 and buying water storage tank - Kshs 50,000 </t>
  </si>
  <si>
    <t xml:space="preserve">SECONDARY SCHOOLS PROJECTS </t>
  </si>
  <si>
    <t>4-013-061-2630205-104-2017/18-001</t>
  </si>
  <si>
    <t xml:space="preserve">Construction of ongoing laboratory - plastering </t>
  </si>
  <si>
    <t>Twamikua Secondary School</t>
  </si>
  <si>
    <t>4-013-061-2630205-104-2017/18-003</t>
  </si>
  <si>
    <t xml:space="preserve">Completion of two classrooms - roofing, plastering, painting, flooring, windows and doors </t>
  </si>
  <si>
    <t>4-013-061-2630205-104-2017/18-004</t>
  </si>
  <si>
    <t xml:space="preserve">Construcion of an ongoing storey administration block - walling roofing, plastering, painting, doors and windows fixing, stair case installing </t>
  </si>
  <si>
    <t>Kabururu Secondary school</t>
  </si>
  <si>
    <t>4-013-061-2630205-104-2017/18-006</t>
  </si>
  <si>
    <t>Construction of one classroom to completion</t>
  </si>
  <si>
    <t>Kathagara Secondary school</t>
  </si>
  <si>
    <t>4-013-061-2630205-104-2017/18-007</t>
  </si>
  <si>
    <t xml:space="preserve">Ongoing science laboratory construction - installing benches, sink and water system </t>
  </si>
  <si>
    <t>Njaina Secondary school</t>
  </si>
  <si>
    <t>4-013-061-2630205-104-2017/18-008</t>
  </si>
  <si>
    <t>Construction of Dinning hall - Plastering</t>
  </si>
  <si>
    <t>Mutaaruni Secondary school</t>
  </si>
  <si>
    <t>4-013-061-2630205-104-2017/18-009</t>
  </si>
  <si>
    <t xml:space="preserve">Mpukoni Secondary School </t>
  </si>
  <si>
    <t>4-013-061-2630205-104-2017/18-010</t>
  </si>
  <si>
    <t xml:space="preserve">Magumoni Day Secondary School </t>
  </si>
  <si>
    <t>4-013-061-2630205-104-2017/18-013</t>
  </si>
  <si>
    <t xml:space="preserve">TERTIARY INSTITUTION PROJECT </t>
  </si>
  <si>
    <t xml:space="preserve">Kenya Medical Training College - Chuka Campus </t>
  </si>
  <si>
    <t>4-013-061-2630206-104-2017/18-001</t>
  </si>
  <si>
    <t>Construction of administration block to completion.</t>
  </si>
  <si>
    <t>SECURITY</t>
  </si>
  <si>
    <t>Kanthanje Police Post</t>
  </si>
  <si>
    <t>4-013-061-2630507-113-2017/18-001</t>
  </si>
  <si>
    <t xml:space="preserve">Completion of storey police line - plastering, windows, stair case and painting </t>
  </si>
  <si>
    <t xml:space="preserve">Kamaindi Chief's office </t>
  </si>
  <si>
    <t>4-013-061-2630507-113-2017/18-002</t>
  </si>
  <si>
    <t xml:space="preserve">Construction of assistant Chief's office - walling </t>
  </si>
  <si>
    <t>Kiamukiria Police Post</t>
  </si>
  <si>
    <t>4-013-061-2630507-113-2017/18-003</t>
  </si>
  <si>
    <t>Construction of police post - foundation and walling</t>
  </si>
  <si>
    <t xml:space="preserve">Mucwa Assistant Chief's Office </t>
  </si>
  <si>
    <t>4-013-061-2630507-113-2017/18-004</t>
  </si>
  <si>
    <t xml:space="preserve">Completion of Assistant Chief's office - plastering and painting </t>
  </si>
  <si>
    <t xml:space="preserve">Mukuuni Chief's Office </t>
  </si>
  <si>
    <t>4-013-061-2630507-113-2017/18-005</t>
  </si>
  <si>
    <t xml:space="preserve">Construction of Chief's office - foundation and walling </t>
  </si>
  <si>
    <t xml:space="preserve">Kiamuchii Chief's Office </t>
  </si>
  <si>
    <t>4-013-061-2630507-113-2017/18-006</t>
  </si>
  <si>
    <t xml:space="preserve">Construction of Assistant Chief's office - foundation and walling </t>
  </si>
  <si>
    <t xml:space="preserve">Mwonge Assistant County Commissioner's Office </t>
  </si>
  <si>
    <t>4-013-061-2630507-113-2017/18-007</t>
  </si>
  <si>
    <t xml:space="preserve">Construction of Assistant County Commissioner's office - foundation and walling </t>
  </si>
  <si>
    <t xml:space="preserve">OTHER PROJECTS </t>
  </si>
  <si>
    <t>Constituency Innovation Hub</t>
  </si>
  <si>
    <t>4-013-061-2211311-108-2017/18-001</t>
  </si>
  <si>
    <t xml:space="preserve">Installation of systems and services comprising of satellite antenna, router, digital ruggedized tablets, Wi-Fi with outdoor wireless devise with 12U cabinet complete with installation accessories at four (4) sites in partnership with Ministry of ICT through Telkom Kenya </t>
  </si>
  <si>
    <t xml:space="preserve">Strategic plan </t>
  </si>
  <si>
    <t>4-013-061-2211310-108-2017/18-002</t>
  </si>
  <si>
    <t>Preparation of 5 years strategic plan 2018-2022-consultative and validation forums, consultative fee, fact sheet data collection, printing and launching of Strategic Plan</t>
  </si>
  <si>
    <t>TOTAL</t>
  </si>
  <si>
    <t>Kabanriange Primary School</t>
  </si>
  <si>
    <t>4-013-061-2630204-104-2017/18-004</t>
  </si>
  <si>
    <t>Construction of administration block - foundation and walling</t>
  </si>
  <si>
    <t>Igambango'mbe Low Cost Boarding  Primary School</t>
  </si>
  <si>
    <t>4-013-061-2630204-104-2017/18-006</t>
  </si>
  <si>
    <t xml:space="preserve">Construction of dormitory - foundation and walling </t>
  </si>
  <si>
    <t>Kiangondu Boarding Primary School</t>
  </si>
  <si>
    <t>4-013-061-2630204-104-2017/18-019</t>
  </si>
  <si>
    <t>Kathwana Secondary School</t>
  </si>
  <si>
    <t>4-013-061-2630205-104-2017/18-002</t>
  </si>
  <si>
    <t xml:space="preserve">Construction of a dormitory - excavation and foundation </t>
  </si>
  <si>
    <t>Kiangiri Secondary School</t>
  </si>
  <si>
    <t>4-013-061-2630205-104-2017/18-005</t>
  </si>
  <si>
    <t xml:space="preserve">Construction of science laboratory - foundation and walling </t>
  </si>
  <si>
    <t xml:space="preserve">Kirege Secondary School </t>
  </si>
  <si>
    <t>4-013-061-2630205-104-2017/18-011</t>
  </si>
  <si>
    <t xml:space="preserve">Construction of a dinning hall - foundation and walling </t>
  </si>
  <si>
    <t xml:space="preserve">Kiamuriuki Secondary School </t>
  </si>
  <si>
    <t>4-013-061-2630205-104-2017/18-012</t>
  </si>
  <si>
    <t>Purchase of school bus - part payment, co-funding with BOM</t>
  </si>
  <si>
    <t>Administration and Recurrent Expenditure</t>
  </si>
  <si>
    <t>4-013-061-AP1-100-2017/2018-001</t>
  </si>
  <si>
    <t>To cater for administration and recurrent expenditure</t>
  </si>
  <si>
    <t>Ongoing</t>
  </si>
  <si>
    <t xml:space="preserve">BURSARY </t>
  </si>
  <si>
    <t xml:space="preserve">Bursary </t>
  </si>
  <si>
    <t>4-013-061-2640100-103-2017/18-001</t>
  </si>
  <si>
    <t>Payment of bursary to needy students in Secondary and Tertiary Institutions</t>
  </si>
  <si>
    <t xml:space="preserve">Ongoing </t>
  </si>
  <si>
    <t>…………………………………….                                                                                                                                                                                                     Verified By: Elizabeth Kitundu.                                                                                                                                                                                                                                                                                                                                                                                                                                                                                                                                                                                                                                                                                                                                         Ag. Chief Manager Programmes &amp; Field Services Coordination                                                                     Date………………………………..</t>
  </si>
  <si>
    <t xml:space="preserve">                                                                                                                                                                                                                                                                                                                                                                                                                                                                                                                                                                                                                                                                                             …………………………………….                                                                                                                                                                                           Approved By: Yusuf Mbuno.                                                                                                                                                                                                                          Ag. Chief Executive Officer                                                                                                                                                             Date………………………………..</t>
  </si>
  <si>
    <t>PROJECT GFS CODELIST FOR CHUKA IGAMBANG'OMBE NATIONAL GOVERNMENT CONSTITUENCIES DEVELOPMENT FUND</t>
  </si>
  <si>
    <t>FINANCIAL YEAR 2017/2018</t>
  </si>
  <si>
    <t>S/No</t>
  </si>
  <si>
    <t xml:space="preserve">Project Name </t>
  </si>
  <si>
    <t>Project Number</t>
  </si>
  <si>
    <t xml:space="preserve">Project activity </t>
  </si>
  <si>
    <t xml:space="preserve">Amount </t>
  </si>
  <si>
    <t xml:space="preserve"> Status </t>
  </si>
  <si>
    <t>ADMINISTRATION AND RECCURENT EXPENDITURE</t>
  </si>
  <si>
    <t>Employees Salaries</t>
  </si>
  <si>
    <t>Committee Allowances</t>
  </si>
  <si>
    <t>Payment of committee sitting allowances, transport and conferences</t>
  </si>
  <si>
    <t xml:space="preserve">Office furniture </t>
  </si>
  <si>
    <t>4-013-061-3111000-100-2017/18-006</t>
  </si>
  <si>
    <t>Purchase of office equipments -one TV, one laptop, one Camera, one camcorder</t>
  </si>
  <si>
    <t>Goods and Services</t>
  </si>
  <si>
    <t>Purchase of fuel, repairs and maintenance, printing, stationery, airtime travel and subsistence</t>
  </si>
  <si>
    <t>4-013-061-2210802-111-2017/18-002</t>
  </si>
  <si>
    <t>Payment of Committee monitoring and evaluation allowances</t>
  </si>
  <si>
    <t>NG-CDFC/PMC Capacity Building</t>
  </si>
  <si>
    <t>Undertake Training of the PMCs/NG-CDFCs on NG-CDF related issues</t>
  </si>
  <si>
    <t xml:space="preserve">Emergency </t>
  </si>
  <si>
    <t>To cater for any unforeseen occurrences in the constituency during the financial year</t>
  </si>
  <si>
    <t>ENVIRONMENT</t>
  </si>
  <si>
    <t>Environmental Projects</t>
  </si>
  <si>
    <t>Purchase and planting of tree seedlings at Mukuuni Chief's Office - Kshs 90,000, Mwonge Chief's office - Kshs 90,000 and Kajuki Chief's Office - Kshs 47,586,.20</t>
  </si>
  <si>
    <t>SPORTS</t>
  </si>
  <si>
    <t>Sports</t>
  </si>
  <si>
    <t>Organizing constituency sports tournaments, where the Winning teams will be awarded Trophies, Uniforms and Balls.</t>
  </si>
  <si>
    <t>Bursary Secondary Schools</t>
  </si>
  <si>
    <t>To award bursary for needy students in the constituency</t>
  </si>
  <si>
    <t>Bursary Tertiary Institutions</t>
  </si>
  <si>
    <t>PRIMARY SCHOOL PROJECTS</t>
  </si>
  <si>
    <t>Kairini Primary School</t>
  </si>
  <si>
    <t>Equipping and associated works of borehole</t>
  </si>
  <si>
    <t>SECONDARY SCHOOL PROJECTS</t>
  </si>
  <si>
    <t>Kiamuriuki Secondary School</t>
  </si>
  <si>
    <t xml:space="preserve">Purchase of school bus (part payment)-co funding with BOM </t>
  </si>
  <si>
    <t>Kiamuriuki-Gitogoto Primary School road</t>
  </si>
  <si>
    <t>Rehabilitation of the Kiracha-Kiamuriuki-Gitogoto Primary school access road 8km (Grading and culvert).</t>
  </si>
  <si>
    <t>Njuri Secondary School road</t>
  </si>
  <si>
    <t>4-013-061-2630205-104-2017/18-014</t>
  </si>
  <si>
    <t>Rehabilitation of the Kithuguri-kericho-Njuri secondary school access road 5km ( Grading).</t>
  </si>
  <si>
    <t>PENDING APPROVAL</t>
  </si>
  <si>
    <t>TOTAL ALLOCATION</t>
  </si>
  <si>
    <t>PROJECT GFS CODELIST FOR THARAKA NATIONAL GOVERNMENT CONSTITUENCY DEVELOPMENT FUND</t>
  </si>
  <si>
    <t>PROJECT CODE</t>
  </si>
  <si>
    <t>AMOUNT(KSHS)</t>
  </si>
  <si>
    <t>4-013-062-2110000-100-2017/18-001</t>
  </si>
  <si>
    <t xml:space="preserve">Payment of staff salaries and gratuity </t>
  </si>
  <si>
    <t>4-013-062-2210000-100-2017/18-002</t>
  </si>
  <si>
    <t>4-013-062-2120101-100-2017/18-005</t>
  </si>
  <si>
    <t>4-013-062-2120201-100-2017/18-006</t>
  </si>
  <si>
    <t>4-013-062-2210802-100-2017/18-007</t>
  </si>
  <si>
    <t>MONITORING AND EVALUATION/CAPACITY BUILDING</t>
  </si>
  <si>
    <t>4-013-062-2210000-111-2017/18-001</t>
  </si>
  <si>
    <t>Purchase of fuel, repairs and maintenance, printing, stationery, Airtime, travel and subsistence</t>
  </si>
  <si>
    <t>4-013-062-2210802-111-2017/18-002</t>
  </si>
  <si>
    <t>4-013-062-2210700-111-2017/18-003</t>
  </si>
  <si>
    <t>4-013-062-2640200-101-2017/18-001</t>
  </si>
  <si>
    <t>4-013-062-2640101-103-2017/18-001</t>
  </si>
  <si>
    <t>Payment of bursary to needy students</t>
  </si>
  <si>
    <t>Bursary Tertiary Schools</t>
  </si>
  <si>
    <t>4-013-062-2640102-103-2017/18-002</t>
  </si>
  <si>
    <t>Kijege Primary School</t>
  </si>
  <si>
    <t>4-013-062-2630204-104-2017/18-01</t>
  </si>
  <si>
    <t xml:space="preserve">Construction of two classrooms to completion </t>
  </si>
  <si>
    <t>Kamarenge Primary School</t>
  </si>
  <si>
    <t>4-013-062-2630204-104-2017/18-02</t>
  </si>
  <si>
    <t>Construction of two classrooms to completion</t>
  </si>
  <si>
    <t>Kiamairi Primary School</t>
  </si>
  <si>
    <t>4-013-062-2630204-104-2017/18-03</t>
  </si>
  <si>
    <t>Mbacaca Primary School</t>
  </si>
  <si>
    <t>4-013-062-2630204-104-2017/18-04</t>
  </si>
  <si>
    <t>Construction of a drift linking the school to completion</t>
  </si>
  <si>
    <t>Njukini Primary School</t>
  </si>
  <si>
    <t>4-013-062-2630204-104-2017/18-05</t>
  </si>
  <si>
    <t>Nthoa Primary School</t>
  </si>
  <si>
    <t>4-013-062-2630204-104-2017/18-06</t>
  </si>
  <si>
    <t>Kiuguni Primary School</t>
  </si>
  <si>
    <t>4-013-062-2630204-104-2017/18-07</t>
  </si>
  <si>
    <t>Kagurini Primary School</t>
  </si>
  <si>
    <t>4-013-062-2630204-104-2017/18-08</t>
  </si>
  <si>
    <t>Kirundi Day Secondary School</t>
  </si>
  <si>
    <t>4-013-062-2630205-104-2017/18-01</t>
  </si>
  <si>
    <t>Tonya Day Secondary School</t>
  </si>
  <si>
    <t>4-013-062-2630205-104-2017/18-02</t>
  </si>
  <si>
    <t>Iriani Day Secondary School</t>
  </si>
  <si>
    <t>4-013-062-2630205-104-2017/18-03</t>
  </si>
  <si>
    <t>Purchase of 51 seater school bus</t>
  </si>
  <si>
    <t>Marimanti Girls Secondary School</t>
  </si>
  <si>
    <t>4-013-062-2630205-104-2017/18-04</t>
  </si>
  <si>
    <t>Kabuabua Girls Secondary School</t>
  </si>
  <si>
    <t>4-013-062-2630205-104-2017/18-05</t>
  </si>
  <si>
    <t>Construction of a dormitory to completion</t>
  </si>
  <si>
    <t>Gakuuru Day Secondary School</t>
  </si>
  <si>
    <t>4-013-062-2630205-104-2017/18-06</t>
  </si>
  <si>
    <t>Mugui Secondary School</t>
  </si>
  <si>
    <t>4-013-062-2630205-104-2017/18-07</t>
  </si>
  <si>
    <t>Construction of administration block</t>
  </si>
  <si>
    <t>Ndaruni Day Secondary School</t>
  </si>
  <si>
    <t>4-013-062-2630205-104-2017/18-08</t>
  </si>
  <si>
    <t>Muguna Aana Secondary School</t>
  </si>
  <si>
    <t>4-013-062-2630205-104-2017/18-09</t>
  </si>
  <si>
    <t>Kamarandi Secondary School</t>
  </si>
  <si>
    <t>4-013-062-2630205-104-2017/18-010</t>
  </si>
  <si>
    <t>Kiamiramba Police Station</t>
  </si>
  <si>
    <t>4-013-062-2640507-113-2017/18-01</t>
  </si>
  <si>
    <t>Construction of police houses</t>
  </si>
  <si>
    <t>Kirundi AP Line</t>
  </si>
  <si>
    <t>4-013-062-2640507-113-2017/18-02</t>
  </si>
  <si>
    <t>Construction of an AP line</t>
  </si>
  <si>
    <t>Kirundi Chiefs office</t>
  </si>
  <si>
    <t>4-013-062-2640507-113-2017/18-03</t>
  </si>
  <si>
    <t>Construction of a Chief's Office</t>
  </si>
  <si>
    <t>Gakurungu Chiefs office</t>
  </si>
  <si>
    <t>4-013-062-2640507-113-2017/18-04</t>
  </si>
  <si>
    <t>Tunyai chiefs office</t>
  </si>
  <si>
    <t>4-013-062-2640507-113-2017/18-05</t>
  </si>
  <si>
    <t>Construction of Chief's Office</t>
  </si>
  <si>
    <t>Kamachabi AP Line</t>
  </si>
  <si>
    <t>4-013-062-2640507-113-2017/18-06</t>
  </si>
  <si>
    <t>Construction of an AP Line</t>
  </si>
  <si>
    <t>Kibunga United Sports Club</t>
  </si>
  <si>
    <t>4-013-062-2640509-112-2017/18-001</t>
  </si>
  <si>
    <t>Purchase of sports equipments and uniform</t>
  </si>
  <si>
    <t>Gatunga Boys School</t>
  </si>
  <si>
    <t>4-013-062-2640509-112-2017/18-002</t>
  </si>
  <si>
    <t>Kaanyaga Primary School</t>
  </si>
  <si>
    <t>4-013-062-2640509-112-2017/18-003</t>
  </si>
  <si>
    <t>Muguna Aana Sports Club</t>
  </si>
  <si>
    <t>4-013-062-2640509-112-2017/18-004</t>
  </si>
  <si>
    <t>Karii Ka Mburi School</t>
  </si>
  <si>
    <t>4-013-062-2640509-112-2017/18-005</t>
  </si>
  <si>
    <t>Ostrich Sports Club</t>
  </si>
  <si>
    <t>4-013-062-2640509-112-2017/18-006</t>
  </si>
  <si>
    <t>Maragwa Primarys</t>
  </si>
  <si>
    <t>4-013-062-2640509-112-2017/18-007</t>
  </si>
  <si>
    <t>OAK FC Kathangacini</t>
  </si>
  <si>
    <t>4-013-062-2640509-112-2017/18-008</t>
  </si>
  <si>
    <t>Turimatweru Secondary School</t>
  </si>
  <si>
    <t>4-013-062-2640509-112-2017/18-009</t>
  </si>
  <si>
    <t>Matakiri Primary School</t>
  </si>
  <si>
    <t>4-013-062-2640509-112-2017/18-010</t>
  </si>
  <si>
    <t xml:space="preserve">Power Dynamo </t>
  </si>
  <si>
    <t>4-013-062-2640509-112-2017/18-0011</t>
  </si>
  <si>
    <t xml:space="preserve">Panga FC </t>
  </si>
  <si>
    <t>4-013-062-2640509-112-2017/18-012</t>
  </si>
  <si>
    <t>Kamarhati Day School</t>
  </si>
  <si>
    <t>4-013-062-2640509-112-2017/18-013</t>
  </si>
  <si>
    <t>Ura Gate Primary School</t>
  </si>
  <si>
    <t>4-013-062-2640509-112-2017/18-014</t>
  </si>
  <si>
    <t>Live Wire Sports</t>
  </si>
  <si>
    <t>4-013-062-2640509-112-2017/18-015</t>
  </si>
  <si>
    <t>Buffalo Sports-Nkarini</t>
  </si>
  <si>
    <t>4-013-062-2640509-112-2017/18-016</t>
  </si>
  <si>
    <t>Materi Boys School</t>
  </si>
  <si>
    <t>4-013-062-2640509-112-2017/18-017</t>
  </si>
  <si>
    <t xml:space="preserve">Meru Boys School </t>
  </si>
  <si>
    <t>4-013-062-2640509-112-2017/18-018</t>
  </si>
  <si>
    <t>Tharaka Boys</t>
  </si>
  <si>
    <t>4-013-062-2640510-110-2017/18-001</t>
  </si>
  <si>
    <t>Purchase of seedlings</t>
  </si>
  <si>
    <t>Karocho Primary School</t>
  </si>
  <si>
    <t>4-013-062-2640510-110-2017/18-002</t>
  </si>
  <si>
    <t>Njema  Area</t>
  </si>
  <si>
    <t>4-013-062-2640510-110-2017/18-003</t>
  </si>
  <si>
    <t>Rwatha Primary School</t>
  </si>
  <si>
    <t>4-013-062-2640510-110-2017/18-004</t>
  </si>
  <si>
    <t xml:space="preserve">Kathangacini Secondary School </t>
  </si>
  <si>
    <t>4-013-062-2640510-110-2017/18-005</t>
  </si>
  <si>
    <t>Mukothima Day School</t>
  </si>
  <si>
    <t>4-013-062-2640510-110-2017/18-006</t>
  </si>
  <si>
    <t>Gaciongo Secondary School</t>
  </si>
  <si>
    <t>4-013-062-2640510-110-2017/18-007</t>
  </si>
  <si>
    <t>Ntoroni Secondary School</t>
  </si>
  <si>
    <t>4-013-062-2640510-110-2017/18-008</t>
  </si>
  <si>
    <t>Miomponi Secondary School</t>
  </si>
  <si>
    <t>4-013-062-2640510-110-2017/18-009</t>
  </si>
  <si>
    <t>Nkondi Girls School</t>
  </si>
  <si>
    <t>4-013-062-2640510-110-2017/18-010</t>
  </si>
  <si>
    <t>Ndurumoni Primary School</t>
  </si>
  <si>
    <t>4-013-062-2640510-110-2017/18-011</t>
  </si>
  <si>
    <t>Tunyai Day School</t>
  </si>
  <si>
    <t>4-013-062-2640510-110-2017/18-012</t>
  </si>
  <si>
    <t>Chiakariga Primary School</t>
  </si>
  <si>
    <t>4-013-062-2640510-110-2017/18-013</t>
  </si>
  <si>
    <t>Kamurige Primary School</t>
  </si>
  <si>
    <t>4-013-062-2640510-110-2017/18-014</t>
  </si>
  <si>
    <t>Ngaini Primary School</t>
  </si>
  <si>
    <t>4-013-062-2640510-110-2017/18-015</t>
  </si>
  <si>
    <t>Mwerera Primary School</t>
  </si>
  <si>
    <t>4-013-062-2640510-110-2017/18-016</t>
  </si>
  <si>
    <t>Kaaran Secondary School</t>
  </si>
  <si>
    <t>4-013-062-2640510-110-2017/18-017</t>
  </si>
  <si>
    <t>Kamwathu Secondary School</t>
  </si>
  <si>
    <t>4-013-062-2640510-110-2017/18-018</t>
  </si>
  <si>
    <t>CONSTITUENCY INNOVATION HUBS</t>
  </si>
  <si>
    <t>Constituency Innovation Hubs</t>
  </si>
  <si>
    <t>4-013-062-2211311-108-2017/18-01</t>
  </si>
  <si>
    <t xml:space="preserve">Procuring of systems and services comprising of satellite antenna, router, digital ruggedized tablets, Wi-Fi with outdoor wireless devise with 12U cabinet complete with installation accessories for four (4) sites in partnership with Ministry of ICT through Telkom Kenya </t>
  </si>
  <si>
    <t>STRATEGIC PLAN</t>
  </si>
  <si>
    <t>Tharaka constituency strategic plan</t>
  </si>
  <si>
    <t>4-013-062-211310-108-2017-18-01</t>
  </si>
  <si>
    <t>Preparation of Constituency Strategic Plan for a period of 5 years from 2018 to 2022</t>
  </si>
  <si>
    <t>4-013-062-AP1-100-2017/18-001</t>
  </si>
  <si>
    <t>4-013-062-2640100-103-2017/18-001</t>
  </si>
  <si>
    <t>PROJECT GFS CODELIST FOR THARAKA NATIONAL GOVERNMENT CONSTITUENCIES DEVELOPMENT FUND</t>
  </si>
  <si>
    <t>Purchase of fuel, repairs and maintenance, printing, stationery, telephone, travel and subsistence, office tea</t>
  </si>
  <si>
    <t>Undertake Training of the PMCs/NG-CDFCs/Staff on NG-CDFC related issues</t>
  </si>
  <si>
    <t>EMERGERNCY</t>
  </si>
  <si>
    <t xml:space="preserve">Seven up Kathuura, Sports Club </t>
  </si>
  <si>
    <t>4-013-062-2640509-112-2017/18-019</t>
  </si>
  <si>
    <t>Purchase of sports uniforms and balls</t>
  </si>
  <si>
    <t>Riamikuu  Sports Club</t>
  </si>
  <si>
    <t>4-013-062-2640509-112-2017/18-020</t>
  </si>
  <si>
    <t>Kiorimba Sports Club</t>
  </si>
  <si>
    <t>4-013-062-2640509-112-2017/18-021</t>
  </si>
  <si>
    <t>Maranthiu  Primary School</t>
  </si>
  <si>
    <t>4-013-062-2640510-110-2017/18-019</t>
  </si>
  <si>
    <t>Purchase of tree seedlings</t>
  </si>
  <si>
    <t>Makomango Primary School</t>
  </si>
  <si>
    <t>4-013-062-2640510-110-2017/18-020</t>
  </si>
  <si>
    <t>Mauthini Primary School</t>
  </si>
  <si>
    <t>4-013-062-2640510-110-2017/18-021</t>
  </si>
  <si>
    <t>4-013-062-2630204-104-2017/18-009</t>
  </si>
  <si>
    <t>Extension of transmission line and installation of transformer</t>
  </si>
  <si>
    <t>Tonya Primary School</t>
  </si>
  <si>
    <t>4-013-062-2630204-104-2017/18-010</t>
  </si>
  <si>
    <t>Ngara Primary School</t>
  </si>
  <si>
    <t>4-013-062-2630204-104-2017/18-011</t>
  </si>
  <si>
    <t>Construction of a classroom</t>
  </si>
  <si>
    <t>Mpunguni Primary School</t>
  </si>
  <si>
    <t>4-013-062-2630204-104-2017/18-012</t>
  </si>
  <si>
    <t>Kandondo Primary School</t>
  </si>
  <si>
    <t>4-013-062-2630204-104-2017/18-013</t>
  </si>
  <si>
    <t>Top up for completion of a classroom</t>
  </si>
  <si>
    <t>Matagatani Primary  School</t>
  </si>
  <si>
    <t>4-013-062-2630204-104-2017/18-014</t>
  </si>
  <si>
    <t>4-013-062-2630205-104-2017/18-011</t>
  </si>
  <si>
    <t>Extension of transmission lines and installation of transformer</t>
  </si>
  <si>
    <t>4-013-062-2630205-104-2017/18-012</t>
  </si>
  <si>
    <t>Kamwathu day Secondary School</t>
  </si>
  <si>
    <t>4-013-062-2630205-104-2017/18-013</t>
  </si>
  <si>
    <t>Kaboto Administration Police Camp</t>
  </si>
  <si>
    <t>4-013-062-2640507-113-2017/18-014</t>
  </si>
  <si>
    <t>Construction of Administration Police camp up to walling level</t>
  </si>
  <si>
    <t>4-013-062-2630204-104-2017/2018-26</t>
  </si>
  <si>
    <t>Construction of a drift linking the school</t>
  </si>
  <si>
    <t>PROJECT GFS CODELIST FOR MAARA NATIONAL GOVERNMENT CONSTITUENCY DEVELOPMENT FUND</t>
  </si>
  <si>
    <t>Amount(Kshs)</t>
  </si>
  <si>
    <t xml:space="preserve">Current Status </t>
  </si>
  <si>
    <t>Administration and Reccurent Expenditure</t>
  </si>
  <si>
    <t>4-013-060-2110000-100-2017/18-001</t>
  </si>
  <si>
    <t>4-013-060-2210000-100-2017/18-002</t>
  </si>
  <si>
    <t>Purchase of fuel, repairs and maintenance, printing, stationery, telephone, travel and subsistence, office tea.</t>
  </si>
  <si>
    <t>4-013-060-2120101-100-2017/18-003</t>
  </si>
  <si>
    <t>Payment of NSSF Deductions</t>
  </si>
  <si>
    <t>4-013-060-2120201-100-2017/18-004</t>
  </si>
  <si>
    <t>Payment of NHIF Deductions</t>
  </si>
  <si>
    <t>4-013-060-2210802-100-2017/18-005</t>
  </si>
  <si>
    <t>Payment of Committee sitting allowances, transport, conferences</t>
  </si>
  <si>
    <t>Monitoring and Evaluation/Capacity Building</t>
  </si>
  <si>
    <t>4-013-060-2210000-111-2017/18-001</t>
  </si>
  <si>
    <t>Purchase of fuel, repairs and maintenance, printing, stationery, Airtime, travel and subsistence.</t>
  </si>
  <si>
    <t>4-013-060-2210802-111-2017/18-002</t>
  </si>
  <si>
    <t>4-013-060-2210700-111-2017/18-003</t>
  </si>
  <si>
    <t>Undertake Training of the pmcs/NG-CDFCs on NG-CDF Related issues</t>
  </si>
  <si>
    <t>4-013-060-2640200-101-2017/18-001</t>
  </si>
  <si>
    <t>Sports activities</t>
  </si>
  <si>
    <t>4-013-060-2640508-112-2017/18-001</t>
  </si>
  <si>
    <t>Purchase of uniforms for 13 clubs &amp; 26 balls and nets for clubs within the constituency;kairuni,kianjagi,gitare,kanyange,ndunguri,ngaita,m'ekorani,ndintune,kiera,young tigers,marima,kiini and ndumbini.</t>
  </si>
  <si>
    <t>Bursary</t>
  </si>
  <si>
    <t>4-013-060-2640101-103-2017/18-001</t>
  </si>
  <si>
    <t>Payment of bursary to needy student</t>
  </si>
  <si>
    <t>4-013-060-2640102-103-2017/18-002</t>
  </si>
  <si>
    <t>Primary Schools</t>
  </si>
  <si>
    <t>Kairuni Mentally School</t>
  </si>
  <si>
    <t>4-013-060-2630204-104-2017/18-001</t>
  </si>
  <si>
    <t>Internal finishes of a dormitory-plastering,floor,windows and partitioning</t>
  </si>
  <si>
    <t>Kimuchia Primary School</t>
  </si>
  <si>
    <t>4-013-060-2630204-104-2017/18-002</t>
  </si>
  <si>
    <t>Construction of a dinning hall from lintel to completion</t>
  </si>
  <si>
    <t>Kiriani Primary School</t>
  </si>
  <si>
    <t>4-013-060-2630204-104-2017/18-003</t>
  </si>
  <si>
    <t>Construction of a administration office from lintel to completion</t>
  </si>
  <si>
    <t>Kajiunduthi Primary School</t>
  </si>
  <si>
    <t>4-013-060-2630204-104-2017/18-004</t>
  </si>
  <si>
    <t>Internal finishes of a dormitory-plastering,floor,windows</t>
  </si>
  <si>
    <t>Kieni Primary School</t>
  </si>
  <si>
    <t>4-013-060-2630204-104-2017/18-005</t>
  </si>
  <si>
    <t>Nturiri Primary School</t>
  </si>
  <si>
    <t>4-013-060-2630204-104-2017/18-006</t>
  </si>
  <si>
    <t>Kiraro Pryimary School</t>
  </si>
  <si>
    <t>4-013-060-2630204-104-2017/18-007</t>
  </si>
  <si>
    <t>Internal finishes to a social hall-floor,window panes,electricity and painting</t>
  </si>
  <si>
    <t>Kieganguru Pryimary School</t>
  </si>
  <si>
    <t>4-013-060-2630204-104-2017/18-008</t>
  </si>
  <si>
    <t>Construction of a gate-400000 and purchase of 60 lockers with chairs-kshs300,000.</t>
  </si>
  <si>
    <t>Kiairugu Primary School</t>
  </si>
  <si>
    <t>4-013-060-2630204-104-2017/18-009</t>
  </si>
  <si>
    <t>Construction of a classroom from foundation to completion</t>
  </si>
  <si>
    <t>Iruri Primary School</t>
  </si>
  <si>
    <t>4-013-060-2630204-104-2017/18-010</t>
  </si>
  <si>
    <t>Ndunguri Primary School</t>
  </si>
  <si>
    <t>4-013-060-2630204-104-2017/18-011</t>
  </si>
  <si>
    <t>Renovation of 3 classes-plastering,floor,windows and doors</t>
  </si>
  <si>
    <t>Nkangani Primary School</t>
  </si>
  <si>
    <t>4-013-060-2630204-104-2017/18-012</t>
  </si>
  <si>
    <t>Chogoria Complex Boarding Primary School</t>
  </si>
  <si>
    <t>4-013-060-2630204-104-2017/18-013</t>
  </si>
  <si>
    <t>Wiru Primary School</t>
  </si>
  <si>
    <t>4-013-060-2630204-104-2017/18-014</t>
  </si>
  <si>
    <t>Purchase of 60 lockers with chairs</t>
  </si>
  <si>
    <t>Maara Mixed Boarding Primary School</t>
  </si>
  <si>
    <t>4-013-060-2630204-104-2017/18-015</t>
  </si>
  <si>
    <t>Internal finishes of a dormitory-plastering,floor,windowsand doors</t>
  </si>
  <si>
    <t>Kagongo Primary School</t>
  </si>
  <si>
    <t>4-013-060-2630204-104-2017/18-016</t>
  </si>
  <si>
    <t>Roofing of 3 classes-timber and iron sheets changing</t>
  </si>
  <si>
    <t>Mikuu Primary School</t>
  </si>
  <si>
    <t>4-013-060-2630204-104-2017/18-017</t>
  </si>
  <si>
    <t>Nkururu Primary School</t>
  </si>
  <si>
    <t>4-013-060-2630204-104-2017/18-018</t>
  </si>
  <si>
    <t>4-013-060-2630204-104-2017/18-019</t>
  </si>
  <si>
    <t>Mbironi Primary School</t>
  </si>
  <si>
    <t>4-013-060-2630204-104-2017/18-020</t>
  </si>
  <si>
    <t>Construction of a staff room from foundation to completion</t>
  </si>
  <si>
    <t>Magundu Primary School</t>
  </si>
  <si>
    <t>4-013-060-2630204-104-2017/18-021</t>
  </si>
  <si>
    <t>Levelling of play ground</t>
  </si>
  <si>
    <t>Kauuni Primary School</t>
  </si>
  <si>
    <t>4-013-060-2630204-104-2017/18-022</t>
  </si>
  <si>
    <t>Secondary Schools</t>
  </si>
  <si>
    <t>Gianchuku Day Secondary School</t>
  </si>
  <si>
    <t>4-013-060-2630205-104-2017/18-001</t>
  </si>
  <si>
    <t>Internal finishes to a social hall;plastering,floor,keying and painting</t>
  </si>
  <si>
    <t>Kalewa Day Secondary School</t>
  </si>
  <si>
    <t>4-013-060-2630205-104-2017/18-002</t>
  </si>
  <si>
    <t>Construction of a social hall to completion</t>
  </si>
  <si>
    <t>Munga Day Secondary School</t>
  </si>
  <si>
    <t>4-013-060-2630205-104-2017/18-003</t>
  </si>
  <si>
    <t>Completion of a social hall;roofing,flooring and plastering.</t>
  </si>
  <si>
    <t>Igakiramba Day Secondary School</t>
  </si>
  <si>
    <t>4-013-060-2630205-104-2017/18-004</t>
  </si>
  <si>
    <t>Internal finishes to an administration block;plastering,floor,ceiling,electricity</t>
  </si>
  <si>
    <t>Kiamaogo Day Secondary School</t>
  </si>
  <si>
    <t>4-013-060-2630205-104-2017/18-005</t>
  </si>
  <si>
    <t>Fixing window panes,septic tank and electricity to a dormitory</t>
  </si>
  <si>
    <t>Iruma Day Secondary School</t>
  </si>
  <si>
    <t>4-013-060-2630205-104-2017/18-006</t>
  </si>
  <si>
    <t>Partitioning,plaster,windows and doors to an administration block</t>
  </si>
  <si>
    <t>Kiraro Day Secondary School</t>
  </si>
  <si>
    <t>4-013-060-2630205-104-2017/18-007</t>
  </si>
  <si>
    <t>Construction of a dormitory from foundation to completion</t>
  </si>
  <si>
    <t>Iruma Girls Secondary School</t>
  </si>
  <si>
    <t>4-013-060-2630205-104-2017/18-008</t>
  </si>
  <si>
    <t>Construction of a dormitory from lintel to completion</t>
  </si>
  <si>
    <t>Nguruki Day Secondary School</t>
  </si>
  <si>
    <t>4-013-060-2630205-104-2017/18-009</t>
  </si>
  <si>
    <t>Construction of administration block from foundation to completion</t>
  </si>
  <si>
    <t>Ndumbini Day Secondary School</t>
  </si>
  <si>
    <t>4-013-060-2630205-104-2017/18-010</t>
  </si>
  <si>
    <t>Construction of a laboratory from foundation to completion</t>
  </si>
  <si>
    <t>Kieni Day Secondary School</t>
  </si>
  <si>
    <t>4-013-060-2630205-104-2017/18-011</t>
  </si>
  <si>
    <t>Completion of social hall; roofing</t>
  </si>
  <si>
    <t>Maguma Day Secondary School</t>
  </si>
  <si>
    <t>4-013-060-2630205-104-2017/18-012</t>
  </si>
  <si>
    <t>Construction of classroom to completion</t>
  </si>
  <si>
    <t>Kiurani Secondary School</t>
  </si>
  <si>
    <t>4-013-060-2630205-104-2017/18-013</t>
  </si>
  <si>
    <t>Internal finishes to a laboratory;plastering,benches,floor and painting</t>
  </si>
  <si>
    <t>Ndintune Day Secondary School</t>
  </si>
  <si>
    <t>4-013-060-2630205-104-2017/18-014</t>
  </si>
  <si>
    <t>Kabui Secondary School</t>
  </si>
  <si>
    <t>4-013-060-2630205-104-2017/18-015</t>
  </si>
  <si>
    <t>Mutindwa Day Secondary School</t>
  </si>
  <si>
    <t>4-013-060-2630205-104-2017/18-016</t>
  </si>
  <si>
    <t>Internal finishes to administration block and laboratory</t>
  </si>
  <si>
    <t>Itara Secondary School</t>
  </si>
  <si>
    <t>4-013-060-2630205-104-2017/18-017</t>
  </si>
  <si>
    <t>Internal finishes to a dormitory;plastering,floor and painting</t>
  </si>
  <si>
    <t xml:space="preserve">Security  </t>
  </si>
  <si>
    <t xml:space="preserve">Karimba Chiefs Office   </t>
  </si>
  <si>
    <t>4-013-060-2630507-113-2017/18-001</t>
  </si>
  <si>
    <t>Internal finishes to an office block-plastering,floor and painting</t>
  </si>
  <si>
    <t>Mikuu Assistant Chief Office</t>
  </si>
  <si>
    <t>4-013-060-2630507-113-2017/18-002</t>
  </si>
  <si>
    <t>Gakui Assistant Chief Office</t>
  </si>
  <si>
    <t>4-013-060-2630507-113-2017/18-003</t>
  </si>
  <si>
    <t>Kianjagi Assistant Chief Office</t>
  </si>
  <si>
    <t>4-013-060-2630507-113-2017/18-004</t>
  </si>
  <si>
    <t>Kariakomo Assistant Chief Office</t>
  </si>
  <si>
    <t>4-013-060-2630507-113-2017/18-005</t>
  </si>
  <si>
    <t>Ikumbo Assistant Chief Office</t>
  </si>
  <si>
    <t>4-013-060-2630507-113-2017/18-006</t>
  </si>
  <si>
    <t>Construction of an office block from foundation to completion</t>
  </si>
  <si>
    <t>Maara Police Division</t>
  </si>
  <si>
    <t>4-013-060-2630507-113-2017/18-007</t>
  </si>
  <si>
    <t>Kaare Police Station</t>
  </si>
  <si>
    <t>4-013-060-2630507-113-2017/18-008</t>
  </si>
  <si>
    <t>Internal finishes of an office block(Kshs.2,000,000) residential houses(Kshs.800,000),septic tank(Kshs.700,000), toilets(Kshs.600,000) and landscaping(Kshs.400,000)</t>
  </si>
  <si>
    <t>Strategic Plan</t>
  </si>
  <si>
    <t>4-013-060-2211310-108-2017/18-001</t>
  </si>
  <si>
    <t>Development of constituency strategic plan</t>
  </si>
  <si>
    <t>Magutuni Acc Offices</t>
  </si>
  <si>
    <t>4-013-060-2211311-108-2017/18-001</t>
  </si>
  <si>
    <t xml:space="preserve">Procuring of systems &amp; services comprising of satellite antenna, router, digital ruggedized tablets, Wi-Fi with outdoor wireless devise with 12U cabinet complete with installation accessories for in patnership with Ministry of ICT through Telkom Kenya </t>
  </si>
  <si>
    <t>Kieganguru Youth Empowerment Centre</t>
  </si>
  <si>
    <t>4-013-060-2211311-108-2017/18-002</t>
  </si>
  <si>
    <t xml:space="preserve">Procuring of systems &amp; services comprising of satellite antenna, router, digital ruggedized tablets, Wi-Fi with outdoor wireless devise with 12U cabinet complete with installation accessories in patnership with Ministry of ICT through Telkom Kenya </t>
  </si>
  <si>
    <t>Ganga Acc Offices</t>
  </si>
  <si>
    <t>4-013-060-2211311-108-2017/18-003</t>
  </si>
  <si>
    <t>Mitheru Chiefs Office</t>
  </si>
  <si>
    <t>4-013-060-2211311-108-2017/18-004</t>
  </si>
  <si>
    <t>Environment</t>
  </si>
  <si>
    <t>Environmental activities</t>
  </si>
  <si>
    <t>4-013-060-2640510-110-2017/18-001</t>
  </si>
  <si>
    <t>Tree planting in kiera hills</t>
  </si>
  <si>
    <t>NG-CDF Office</t>
  </si>
  <si>
    <t>Maara NG-CDFC Office</t>
  </si>
  <si>
    <t>4-013-060-2630513-113-2017/18-001</t>
  </si>
  <si>
    <t>Phase one construction of NG-CDFC Office</t>
  </si>
  <si>
    <t>Total</t>
  </si>
  <si>
    <t>4-013-060-AP1-100-2017/18-001</t>
  </si>
  <si>
    <t>4-013-060-2640100-103-2017/18-001</t>
  </si>
  <si>
    <t>PROJECT GFS CODELIST FOR MAARA  NATIONAL GOVERNMENT CONSTITUENCY DEVELOPMENT FUND</t>
  </si>
  <si>
    <t>Amount</t>
  </si>
  <si>
    <r>
      <t>4-013-060-2210000-100-2017/18-002</t>
    </r>
    <r>
      <rPr>
        <sz val="12"/>
        <color indexed="8"/>
        <rFont val="Footlight MT Light"/>
        <family val="1"/>
      </rPr>
      <t> </t>
    </r>
  </si>
  <si>
    <t xml:space="preserve">Purchase of fuel, repairs and maintenance, printing, stationery, telephone, travel and subsistence, office tea.  </t>
  </si>
  <si>
    <r>
      <t>4-013-060-2210802-100-2017/18-005</t>
    </r>
    <r>
      <rPr>
        <sz val="12"/>
        <color indexed="8"/>
        <rFont val="Footlight MT Light"/>
        <family val="1"/>
      </rPr>
      <t> </t>
    </r>
  </si>
  <si>
    <t>OTHER PROJECTS</t>
  </si>
  <si>
    <t>Kirumi- Kanoro Road</t>
  </si>
  <si>
    <t>4-013-060-2640508-107-2017/18-001</t>
  </si>
  <si>
    <t>Provision,laying,spreading,watering and compaction of natural gravel material.</t>
  </si>
  <si>
    <t>PROJECT GFS CODELIST FOR SOUTH IMENTI NATIONAL GOVERNMENT CONSTITUENCY DEVELOPMENT FUND</t>
  </si>
  <si>
    <t xml:space="preserve"> AMOUNT ALLOCATED</t>
  </si>
  <si>
    <t xml:space="preserve">Employee salaries </t>
  </si>
  <si>
    <t>4-012-059-2110000-100-2017/18-001</t>
  </si>
  <si>
    <t>Payment of staff salaries and gratuities</t>
  </si>
  <si>
    <t>Goods and services</t>
  </si>
  <si>
    <t>4-012-059-2210000-100-2017/18-002</t>
  </si>
  <si>
    <t>Purchase of Equipments</t>
  </si>
  <si>
    <t>4-012-059-3111000-100-2017/18-003</t>
  </si>
  <si>
    <t>Procure of 4 computers and networking</t>
  </si>
  <si>
    <t>4-012-059-2120101-100-2017/18-004</t>
  </si>
  <si>
    <t xml:space="preserve">Payment of NSSF deductions </t>
  </si>
  <si>
    <t>4-012-059-2120201-100-2017/18-005</t>
  </si>
  <si>
    <t>Committee expenses</t>
  </si>
  <si>
    <t>4-012-059-2210802-100-2017/18-006</t>
  </si>
  <si>
    <t xml:space="preserve">MONITORING EVALUATION AND CAPACITY BUILDING </t>
  </si>
  <si>
    <t>4-012-059-2210000-111-017/18-001</t>
  </si>
  <si>
    <t>4-012-059-2210802-111-2017/18-002</t>
  </si>
  <si>
    <t>Payment of Committee allowances, transport and conferences</t>
  </si>
  <si>
    <t xml:space="preserve">NG-CDFC/PMC capacity building </t>
  </si>
  <si>
    <t>4-012-059-2210700-111-2017/18-003</t>
  </si>
  <si>
    <t>4-012-059-2640101-103-2017/18-001</t>
  </si>
  <si>
    <t>4-012-059-2640102-103-2017/18-003</t>
  </si>
  <si>
    <t xml:space="preserve">EMERGENCY </t>
  </si>
  <si>
    <t>4-012-059-2640200-101-2017/18-001</t>
  </si>
  <si>
    <t>Constituency Sports Activities</t>
  </si>
  <si>
    <t>4-012-059-2640509-112-2017/18-001</t>
  </si>
  <si>
    <t>Carry out Annual  Constituency Sports tournament in all wards Abogeta East, Abogeta West, Igoji East, Igoji West, Nkuene and Mitunguu Wards, buy uniform and sports equipments to all teams in the constituency, the winning teams to be awarded with trophies.</t>
  </si>
  <si>
    <t xml:space="preserve">ENVIRONMENTAL ACTIVITIES </t>
  </si>
  <si>
    <t>Muungu Primary School</t>
  </si>
  <si>
    <t>4-012-059-2640510-110-2017/18-001</t>
  </si>
  <si>
    <t xml:space="preserve">Planting indigenous and exotic trees </t>
  </si>
  <si>
    <t>Ndamene Primary School</t>
  </si>
  <si>
    <t>4-012-059-2640510-110-2017/18-002</t>
  </si>
  <si>
    <t>Lower Chure Primary School</t>
  </si>
  <si>
    <t>4-012-059-2640510-110-2017/18-003</t>
  </si>
  <si>
    <t>Iriene Primary School</t>
  </si>
  <si>
    <t>4-012-059-2640510-110-2017/18-004</t>
  </si>
  <si>
    <t>Baitigitu Primary School</t>
  </si>
  <si>
    <t>4-012-059-2640510-110-2017/18-005</t>
  </si>
  <si>
    <t>Gaturi Primary School</t>
  </si>
  <si>
    <t>4-012-059-2640510-110-2017/18-006</t>
  </si>
  <si>
    <t>Igoji Primary School</t>
  </si>
  <si>
    <t>4-012-059-2640510-110-2017/18-007</t>
  </si>
  <si>
    <t>Kinoro Day Secondary School</t>
  </si>
  <si>
    <t>4-012-059-2640510-110-2017/18-008</t>
  </si>
  <si>
    <t>St.Elizabeth Primary School</t>
  </si>
  <si>
    <t>4-012-059-2640510-110-2017/18-009</t>
  </si>
  <si>
    <t>Geeto Day Secondary School</t>
  </si>
  <si>
    <t>4-012-059-2640510-110-2017/18-010</t>
  </si>
  <si>
    <t>Geeto Primary School</t>
  </si>
  <si>
    <t>4-012-059-2640510-110-2017/18-011</t>
  </si>
  <si>
    <t>Kionyo Day Secondary School</t>
  </si>
  <si>
    <t>4-012-059-2640510-110-2017/18-012</t>
  </si>
  <si>
    <t xml:space="preserve"> Kionyo Primary School,</t>
  </si>
  <si>
    <t>4-012-059-2640510-110-2017/18-013</t>
  </si>
  <si>
    <t>Kaurone Primary School</t>
  </si>
  <si>
    <t>4-012-059-2640510-110-2017/18-014</t>
  </si>
  <si>
    <t>Mitunguu Day School</t>
  </si>
  <si>
    <t>4-012-059-2640510-110-2017/18-015</t>
  </si>
  <si>
    <t>Ukuu Primary School</t>
  </si>
  <si>
    <t>4-012-059-2640510-110-2017/18-016</t>
  </si>
  <si>
    <t>Giumpu Primary School</t>
  </si>
  <si>
    <t>4-012-059-2640510-110-2017/18-017</t>
  </si>
  <si>
    <t>Kairaa Day Secondary School</t>
  </si>
  <si>
    <t>4-012-059-2640510-110-2017/18-018</t>
  </si>
  <si>
    <t>Miruriiri Boys Secondary School</t>
  </si>
  <si>
    <t>4-012-059-2640510-110-2017/18-019</t>
  </si>
  <si>
    <t xml:space="preserve">Nyombayathi Day Secondary School </t>
  </si>
  <si>
    <t>4-012-059-2640510-110-2017/18-020</t>
  </si>
  <si>
    <t>Kothine Day Secondary School</t>
  </si>
  <si>
    <t>4-012-059-2640510-110-2017/18-021</t>
  </si>
  <si>
    <t xml:space="preserve">PRIMARY SCHOOL PROJECTS </t>
  </si>
  <si>
    <t>Gaatia Primary School</t>
  </si>
  <si>
    <t xml:space="preserve"> </t>
  </si>
  <si>
    <t>Construction of an ultra  modern flash toilet: Phase I -excavation  and laying foundation of  10 units</t>
  </si>
  <si>
    <t>Gangara Primary School</t>
  </si>
  <si>
    <t>4-012-059-2630204-104-2017/18-002</t>
  </si>
  <si>
    <t>Construction of a kitchen:- laying foundation, walling, plastering,roofing and painting</t>
  </si>
  <si>
    <t>Kagaru Primary School</t>
  </si>
  <si>
    <t>4-012-059-2630204-104-2017/18-003</t>
  </si>
  <si>
    <t>Procurement of 0.5 acres of land parcel Number Abogeta/L- Kithangari 1597</t>
  </si>
  <si>
    <t>Kanthungu Primary School</t>
  </si>
  <si>
    <t>4-012-059-2630204-104-2017/18-004</t>
  </si>
  <si>
    <t xml:space="preserve">Procurement of one  acre of land </t>
  </si>
  <si>
    <t>Kanyakine Boys   Boarding Primary School</t>
  </si>
  <si>
    <t>4-012-059-2630204-104-2017/18-005</t>
  </si>
  <si>
    <t>Procurement of a solar system</t>
  </si>
  <si>
    <t>Kathangari Primary School</t>
  </si>
  <si>
    <t>4-012-059-2630204-104-2017/18-006</t>
  </si>
  <si>
    <t>Construction of a classroom from foundation to roofing and internal finishes</t>
  </si>
  <si>
    <t>Kathigiri Boarding Primary School</t>
  </si>
  <si>
    <t>4-012-059-2630204-104-2017/18-007</t>
  </si>
  <si>
    <t xml:space="preserve">Administration block; walling, casting of slab, roofing, plastering &amp; flooring </t>
  </si>
  <si>
    <t>Kaura Primary School</t>
  </si>
  <si>
    <t>4-012-059-2630204-104-2017/18-008</t>
  </si>
  <si>
    <t>Construction of an administration block from foundation, walling and roofing</t>
  </si>
  <si>
    <t>Kiandungu Boarding  Primary School</t>
  </si>
  <si>
    <t>4-012-059-2630204-104-2017/18-009</t>
  </si>
  <si>
    <t>Construction of a dormitory : walling, casting slab and roofing</t>
  </si>
  <si>
    <t>Kianyaga Primary School</t>
  </si>
  <si>
    <t>4-012-059-2630204-104-2017/18-010</t>
  </si>
  <si>
    <t>Construction of a sanitation block- 5 units: Laying foundation, walling, roofing and internal finishes</t>
  </si>
  <si>
    <t>4-012-059-2630204-104-2017/18-011</t>
  </si>
  <si>
    <t>Construction of a sanitation block 6 units: Laying foundation, walling ,roofing and internal finishes</t>
  </si>
  <si>
    <t>Mbaine Primary School</t>
  </si>
  <si>
    <t>4-012-059-2630204-104-2017/18-012</t>
  </si>
  <si>
    <t>Mbeti Primary School</t>
  </si>
  <si>
    <t>4-012-059-2630204-104-2017/18-013</t>
  </si>
  <si>
    <t>Mikumbune Primary School</t>
  </si>
  <si>
    <t>4-012-059-2630204-104-2017/18-014</t>
  </si>
  <si>
    <t>Mworoga Primary School</t>
  </si>
  <si>
    <t>4-012-059-2630204-104-2017/18-015</t>
  </si>
  <si>
    <t>Construction of sanitation block – 5 units: walling, roofing, fixing of the fittings and finishes</t>
  </si>
  <si>
    <t>4-012-059-2630204-104-2017/18-016</t>
  </si>
  <si>
    <t xml:space="preserve"> Construction of ultra  modern flash toilet: excavation and laying foundation of  10 units, walling , roofing, wall plastering, flooring and painting</t>
  </si>
  <si>
    <t>New Blaze Nkurumo Primary School</t>
  </si>
  <si>
    <t>4-012-059-2630204-104-2017/18-017</t>
  </si>
  <si>
    <t>Ngongo Primary School</t>
  </si>
  <si>
    <t>4-012-059-2630204-104-2017/18-018</t>
  </si>
  <si>
    <t>Njerune Primary School</t>
  </si>
  <si>
    <t>4-012-059-2630204-104-2017/18-019</t>
  </si>
  <si>
    <t>Nkuriga Primary School</t>
  </si>
  <si>
    <t>4-012-059-2630204-104-2017/18-020</t>
  </si>
  <si>
    <t>Construction of an administration block ; walling and roofing</t>
  </si>
  <si>
    <t>Wesley Boarding Primary School</t>
  </si>
  <si>
    <t>4-012-059-2630204-104-2017/18-021</t>
  </si>
  <si>
    <t>Construction of an administration block : painting and fittings of 2nd floor</t>
  </si>
  <si>
    <t>Yururu Girls Boarding Primary School</t>
  </si>
  <si>
    <t>4-012-059-2630204-104-2017/18-022</t>
  </si>
  <si>
    <t>Construction of an a dining hall:- walling, plastering of first floor and casting of slab</t>
  </si>
  <si>
    <t>Yururu Primary School</t>
  </si>
  <si>
    <t>4-012-059-2630204-104-2017/18-023</t>
  </si>
  <si>
    <t xml:space="preserve">Renovation of 4 classes; Construction of the verandah, flooring wall plastering and fixing of fittings. </t>
  </si>
  <si>
    <t xml:space="preserve">SECONDARY SCHOOL PROJECTS </t>
  </si>
  <si>
    <t>Igandene Day Secondary School</t>
  </si>
  <si>
    <t>4-012-059-2630205-104-2017/18-001</t>
  </si>
  <si>
    <t>Construction of a laboratory ; Laying foundation and walling</t>
  </si>
  <si>
    <t>Kathigu Day Secondary School</t>
  </si>
  <si>
    <t>4-012-059-2630205-104-2017/18-002</t>
  </si>
  <si>
    <t>Completion of an Ongoing classroom - windows, door fittings ,floor,wiring, plastering and painting, ,Kshs.300,000.To procure iron sheet for roofing   an administration block started by PTA,Kshs.200,000</t>
  </si>
  <si>
    <t>Kianjogu Day Secondary School</t>
  </si>
  <si>
    <t>4-012-059-2630205-104-2017/18-003</t>
  </si>
  <si>
    <t>Construction of a classroom from foundation to roofing</t>
  </si>
  <si>
    <t>Kithunguri Day Secondary School</t>
  </si>
  <si>
    <t>4-012-059-2630205-104-2017/18-004</t>
  </si>
  <si>
    <t>Completion of the dining hall; flooring, fixing of the fittings,all finishes and landscaping</t>
  </si>
  <si>
    <t>4-012-059-2630205-104-2017/18-005</t>
  </si>
  <si>
    <t>Construction of toilets and bathroom 10 units:- excavation, foundation, walling, plastering , roofing and painting</t>
  </si>
  <si>
    <t>Miruriiri Girls Secondary School</t>
  </si>
  <si>
    <t>4-012-059-2630205-104-2017/18-006</t>
  </si>
  <si>
    <t>Construction of a dormitory : walling of the first floor  co- funded by parents</t>
  </si>
  <si>
    <t>Mukaragatine Day Secondary School</t>
  </si>
  <si>
    <t>4-012-059-2630205-104-2017/18-007</t>
  </si>
  <si>
    <t>Construction of one classroom: Phase II -fixing of the fittings, walls plastering,painting, flooring and roofing.</t>
  </si>
  <si>
    <t>Mweru Day Secondary School</t>
  </si>
  <si>
    <t>4-012-059-2630205-104-2017/18-008</t>
  </si>
  <si>
    <t>Construction of a dining hall :  walling plastering, flooring, windows and doors fittings , painting and other minor finishes</t>
  </si>
  <si>
    <t>Mikumbune Secondary School</t>
  </si>
  <si>
    <t>4-012-059-2630205-104-2017/18-009</t>
  </si>
  <si>
    <t>Construction of a dormitory : walling, roofing and wall plastering</t>
  </si>
  <si>
    <t>Ndagene High School</t>
  </si>
  <si>
    <t>4-012-059-2630205-104-2017/18-010</t>
  </si>
  <si>
    <t>Construction of a dormitory :- Laying foundation and walling</t>
  </si>
  <si>
    <t>Nkumari Day Secondary School</t>
  </si>
  <si>
    <t>4-012-059-2630205-104-2017/18-011</t>
  </si>
  <si>
    <t>Completion of an Ongoing classroom:- wall plastering, flooring, wiring, painting ,laying foundation of an ultra modern dining hall.</t>
  </si>
  <si>
    <t>Nyagene Girls Secondary School</t>
  </si>
  <si>
    <t>4-012-059-2630205-104-2017/18-012</t>
  </si>
  <si>
    <t>Construction of a dining hall :roofing</t>
  </si>
  <si>
    <t>Nyombayathi Day Secondary  School</t>
  </si>
  <si>
    <t>4-012-059-2630205-104-2017/18-013</t>
  </si>
  <si>
    <t>Construction of two classrooms :-phase II windows and door fittings, plastering and painting</t>
  </si>
  <si>
    <t xml:space="preserve">SECURITY </t>
  </si>
  <si>
    <t>Baitigitu AP Line</t>
  </si>
  <si>
    <t>4-012-059-2640507-113-2017/18-001</t>
  </si>
  <si>
    <t>Construction of AP residential houses-Phase II Additional  5 units foundation, walling, plastering, roofing and internal finishes</t>
  </si>
  <si>
    <t>Igoji  West D.O's Office</t>
  </si>
  <si>
    <t>4-012-059-2640507-113-2017/18-002</t>
  </si>
  <si>
    <t>Plastering and painting of partitioned offices, curtains, furniture, fencing and landscaping</t>
  </si>
  <si>
    <t>Igoji Departmental</t>
  </si>
  <si>
    <t>4-012-059-2640507-113-2017/18-003</t>
  </si>
  <si>
    <t>Construction of departmental offices: Final Phase:-Wall plastering,flooring,electrical works, plumbing works ,painting,fittings of ground floor, first and second floors, septic tank and landscaping</t>
  </si>
  <si>
    <t>Igoji Police Station</t>
  </si>
  <si>
    <t>4-012-059-2640507-113-2017/18-004</t>
  </si>
  <si>
    <t>Construction of the OCS office from foundation to roofing</t>
  </si>
  <si>
    <t>Kariene Chiefs Office</t>
  </si>
  <si>
    <t>4-012-059-2640507-113-2017/18-005</t>
  </si>
  <si>
    <t>Construction of chiefs office:-  Roofing,wall plastering, painting, windows and doors fitting  and wiring</t>
  </si>
  <si>
    <t>Kiangua Police Post</t>
  </si>
  <si>
    <t>4-012-059-2640507-113-2017/18-006</t>
  </si>
  <si>
    <t>Construction of a new office from foundation to roofing</t>
  </si>
  <si>
    <t>Kinoro Police Post</t>
  </si>
  <si>
    <t>4-012-059-2640507-113-2017/18-007</t>
  </si>
  <si>
    <t>Construction of a police post:phase II - fixing of the fittings, walls plastering, flooring, roofing and painting.</t>
  </si>
  <si>
    <t>Kirendene Chiefs Office</t>
  </si>
  <si>
    <t>4-012-059-2640507-113-2017/18-008</t>
  </si>
  <si>
    <t>Completion of the chiefs office; roofing, wall plastering, flooring, fittings and painting</t>
  </si>
  <si>
    <t>Kothine Chiefs Camp</t>
  </si>
  <si>
    <t>4-012-059-2640507-113-2017/18-009</t>
  </si>
  <si>
    <t xml:space="preserve">Construction of a chiefs office;Phase II- gable walling, roofing, plastering, flooring, fittings,ceiling and all finishes </t>
  </si>
  <si>
    <t>Marimba Police Post</t>
  </si>
  <si>
    <t>4-012-059-2640507-113-2017/18-010</t>
  </si>
  <si>
    <t>Construction of AP residential houses-  5 units foundation,walling, plastering, roofing and internal finishes</t>
  </si>
  <si>
    <t>Muguru Assistance Chiefs Office</t>
  </si>
  <si>
    <t>4-012-059-2640507-113-2017/18-011</t>
  </si>
  <si>
    <t>Construction of assistant chiefs office; finishing of the walling ,roofing of 4 offices, plastering and painting</t>
  </si>
  <si>
    <t>Ukuu Chief’s office</t>
  </si>
  <si>
    <t>4-012-059-2640507-113-2017/18-012</t>
  </si>
  <si>
    <t>Completion of chiefs office ; walling,roofing, plastering, flooring, fittings,ceiling and all finishes</t>
  </si>
  <si>
    <t>Chure Social Hall</t>
  </si>
  <si>
    <t>4-012-059-2640511-108-2017/18-001</t>
  </si>
  <si>
    <t>Construction of a social hall:painting and electrical works</t>
  </si>
  <si>
    <t>Mikumbune Community  Library</t>
  </si>
  <si>
    <t>4-012-059-2640511-108-2017/18-002</t>
  </si>
  <si>
    <t>Construction of a  library -final phase: Internal finishes of ground floor, walling, plastering, fittings, painting and roofing of first floor</t>
  </si>
  <si>
    <t>Njogune Community Hall</t>
  </si>
  <si>
    <t>4-012-059-2640511-108-2017/18-003</t>
  </si>
  <si>
    <t xml:space="preserve">Doors fittings to the 3 chiefs offices, store, 3 washrooms and plumbing works </t>
  </si>
  <si>
    <t>Nkumbo Resource Centre</t>
  </si>
  <si>
    <t>4-012-059-2640511-108-2017/18-004</t>
  </si>
  <si>
    <t>Construction of a resource centre:- walling of ground and first floors, painting, plumbing works, door and windows fitting,wiring  and Septic tank</t>
  </si>
  <si>
    <t>Mikumbune Library ICT Innovation Hub</t>
  </si>
  <si>
    <t>4-012-059-2211311-100-2017/18-005</t>
  </si>
  <si>
    <t>Additional funds for procuring of systems and services comprising of satellite antenna, router, digital ruggedized tablets, Wi-Fi with outdoor wireless devise with 12U cabinet complete with installation in partnership with Ministry of ICT through Telkom Kenya</t>
  </si>
  <si>
    <t>Igoji West D.O’s Office ICT Innovation Hub</t>
  </si>
  <si>
    <t>4-012-059-2211311-100-2017/18-006</t>
  </si>
  <si>
    <t xml:space="preserve">Procuring of systems and services comprising of satellite antenna, router, digital ruggedized tablets, Wi-Fi with outdoor wireless devise with 12U cabinet complete with installation in partnership with Ministry of ICT through Telkom Kenya </t>
  </si>
  <si>
    <t>Constituency Strategic Plan</t>
  </si>
  <si>
    <t>4-012-059-3111400-108-2017/18-007</t>
  </si>
  <si>
    <t>Preparation of Constituency Strategic Plan  for a period of 5 years from 2018 to 2022</t>
  </si>
  <si>
    <t>4-012-059-AP1-100-2017/18-001</t>
  </si>
  <si>
    <t>4-012-059-2640100-103-2017/18-001</t>
  </si>
  <si>
    <t xml:space="preserve">TOTAL </t>
  </si>
  <si>
    <t>PROJECT GFS CODELIST FOR SOUTH IMENTI NATIONAL GOVERNMENT CONSTITUENCIES DEVELOPMENT FUND</t>
  </si>
  <si>
    <t>Kinoro Resource Centre</t>
  </si>
  <si>
    <t>4-012-059-2640511-108-2017/18-008</t>
  </si>
  <si>
    <t>Construction of a resource centre :  laying foundation, walling plastering, flooring, windows and doors fittings , painting, roofing, internal finishes and septic tank</t>
  </si>
  <si>
    <r>
      <t>Upper Kithangari Resource Centre</t>
    </r>
    <r>
      <rPr>
        <sz val="12"/>
        <color indexed="8"/>
        <rFont val="Footlight MT Light"/>
        <family val="1"/>
      </rPr>
      <t> </t>
    </r>
  </si>
  <si>
    <t>4-012-059-2640511-108-2017/18-009</t>
  </si>
  <si>
    <t>PROJECT GFS CODELIST FOR CENTRAL IMENTI NATIONAL GOVERNMENT CONSTITUENCY DEVELOPMENT FUND</t>
  </si>
  <si>
    <t>AMOUNTT ALLOCATED</t>
  </si>
  <si>
    <t>ADMINSTRATION AND RECURRENT EXPENDITURE</t>
  </si>
  <si>
    <t xml:space="preserve">Employee salaries and gratuities </t>
  </si>
  <si>
    <t>4-012-058-2110000-2017/18-100-001</t>
  </si>
  <si>
    <t>4-012-058-2210000-2017/18-100-002</t>
  </si>
  <si>
    <t xml:space="preserve">Purchase of fuel, repairs and maintenance, printing, stationery, telephone, travel, subsistence and office tea </t>
  </si>
  <si>
    <t>4-012-058-2120101-2017/18-100-003</t>
  </si>
  <si>
    <t>4-012-058-2120201-2017/18-100-004</t>
  </si>
  <si>
    <t>4-012-058-2210802-2017/18-100-005</t>
  </si>
  <si>
    <t>4-012-058-2210000-2017/18-111-001</t>
  </si>
  <si>
    <t>4-012-058-2210802-2017/18-111-002</t>
  </si>
  <si>
    <t>Payment of Committee allowances, transport, conferences</t>
  </si>
  <si>
    <t>4-012-058-2210700-2017/18-111-003</t>
  </si>
  <si>
    <t>4-012-058-2640101-103-2017/18-001</t>
  </si>
  <si>
    <t>Bursary support to needy students</t>
  </si>
  <si>
    <t>4-012-058-2640102-103-2017/18-003</t>
  </si>
  <si>
    <t>4-012-058-2640200-101-2017/18-001</t>
  </si>
  <si>
    <t>Sports Activity</t>
  </si>
  <si>
    <t>4-012-058-2640509-112-2017/18-001</t>
  </si>
  <si>
    <t>procure sports uniform and equipments to the teams that are in the constituency and support tournament</t>
  </si>
  <si>
    <t>Mariene Secondary School</t>
  </si>
  <si>
    <t>4-012-058-2640510-110-2017/18-001</t>
  </si>
  <si>
    <t>Mariene Primary School</t>
  </si>
  <si>
    <t>4-012-058-2640510-110-2017/18-002</t>
  </si>
  <si>
    <t>Nyweri Primary School</t>
  </si>
  <si>
    <t>4-012-058-2640510-110-2017/18-003</t>
  </si>
  <si>
    <t>Makandune Primary School</t>
  </si>
  <si>
    <t>4-012-058-2640510-110-2017/18-004</t>
  </si>
  <si>
    <t>Rikana Primary School</t>
  </si>
  <si>
    <t>4-012-058-2640510-110-2017/18-005</t>
  </si>
  <si>
    <t>Makandune Secondary School</t>
  </si>
  <si>
    <t>4-012-058-2640510-110-2017/18-006</t>
  </si>
  <si>
    <t>Kanywe Secondary School</t>
  </si>
  <si>
    <t>4-012-058-2640510-110-2017/18-007</t>
  </si>
  <si>
    <t>Kirigara Primary School</t>
  </si>
  <si>
    <t>4-012-058-2640510-110-2017/18-008</t>
  </si>
  <si>
    <t>Kirigara Secondary School</t>
  </si>
  <si>
    <t>4-012-058-2640510-110-2017/18-009</t>
  </si>
  <si>
    <t>Rwanderi Primary School</t>
  </si>
  <si>
    <t>4-012-058-2640510-110-2017/18-010</t>
  </si>
  <si>
    <t>Gitie Primary School</t>
  </si>
  <si>
    <t>4-012-058-2640510-110-2017/18-011</t>
  </si>
  <si>
    <t>Kinja Primary School</t>
  </si>
  <si>
    <t>4-012-058-2640510-110-2017/18-012</t>
  </si>
  <si>
    <t>Mukuune Primary School</t>
  </si>
  <si>
    <t>4-012-058-2640510-110-2017/18-013</t>
  </si>
  <si>
    <t>Muthikini Primary School</t>
  </si>
  <si>
    <t>4-012-058-2640510-110-2017/18-014</t>
  </si>
  <si>
    <t>Ngónga Primary School</t>
  </si>
  <si>
    <t>4-012-058-2640510-110-2017/18-015</t>
  </si>
  <si>
    <t>Murathi Day Secondary School</t>
  </si>
  <si>
    <t>4-012-058-2640510-110-2017/18-016</t>
  </si>
  <si>
    <t>Murathi Primary School</t>
  </si>
  <si>
    <t>4-012-058-2640510-110-2017/18-017</t>
  </si>
  <si>
    <t>Kibari Primary School</t>
  </si>
  <si>
    <t>4-012-058-2640510-110-2017/18-018</t>
  </si>
  <si>
    <t>Nkuene Primary School</t>
  </si>
  <si>
    <t>4-012-058-2640510-110-2017/18-019</t>
  </si>
  <si>
    <t>4-012-058-2630204-104-2017/18-001</t>
  </si>
  <si>
    <t>Renovation of 3 classrooms-Flooring and plastering</t>
  </si>
  <si>
    <t>4-012-058-2630204-104-2017/18-002</t>
  </si>
  <si>
    <t>Kanywee Primary School</t>
  </si>
  <si>
    <t>4-012-058-2630204-104-2017/18-003</t>
  </si>
  <si>
    <t>Renovation of 3 classrooms - flooring, plastering and painting.</t>
  </si>
  <si>
    <t>Mbajone Primary School</t>
  </si>
  <si>
    <t>4-012-058-2630204-104-2017/18-004</t>
  </si>
  <si>
    <t xml:space="preserve">Renovation of 3 classrooms-plastering, cementing and roofing </t>
  </si>
  <si>
    <t>Kaongo Primary School</t>
  </si>
  <si>
    <t>4-012-058-2630204-104-2017/18-005</t>
  </si>
  <si>
    <t>Flooring and plastering of 4 classrooms</t>
  </si>
  <si>
    <t>4-012-058-2630204-104-2017/18-006</t>
  </si>
  <si>
    <t>Completion of 12 units toilet to lintel level-roofing,plastering and shutter</t>
  </si>
  <si>
    <t>Mugambone Primary School</t>
  </si>
  <si>
    <t>4-012-058-2630204-104-2017/18-007</t>
  </si>
  <si>
    <t>Renovation of 3 classroom- flooring, plastering and painting.</t>
  </si>
  <si>
    <t>Kathathene Primary School</t>
  </si>
  <si>
    <t>4-012-058-2630204-104-2017/18-008</t>
  </si>
  <si>
    <t>Flooring of one classroom, plastering and painting of 3 classroom</t>
  </si>
  <si>
    <t>Mukune Gakwine Primary School</t>
  </si>
  <si>
    <t>4-012-058-2630204-104-2017/18-009</t>
  </si>
  <si>
    <t>Construction of one classroom,Kshs.600,000 and completion of another from lintel level,Kshs.300,000</t>
  </si>
  <si>
    <t>Kairebi Day and Boarding School</t>
  </si>
  <si>
    <t>4-012-058-2630204-104-2017/18-010</t>
  </si>
  <si>
    <t>D.E.B Kinjo Primary School</t>
  </si>
  <si>
    <t>4-012-058-2630204-104-2017/18-011</t>
  </si>
  <si>
    <t xml:space="preserve">Renovation of 3 classrooms-flooring and plastering </t>
  </si>
  <si>
    <t>4-012-058-2630204-104-2017/18-012</t>
  </si>
  <si>
    <t>Toilets construction (12 units)</t>
  </si>
  <si>
    <t>4-012-058-2630204-104-2017/18-013</t>
  </si>
  <si>
    <t>Renovation of 3 classrooms i.e. flooring, plastering, shuttering and painting.</t>
  </si>
  <si>
    <t>Kariene Primary School</t>
  </si>
  <si>
    <t>4-012-058-2630204-104-2017/18-014</t>
  </si>
  <si>
    <t>Construction of 12 units toilet</t>
  </si>
  <si>
    <t xml:space="preserve">Kariene Primary School Community field </t>
  </si>
  <si>
    <t>4-012-058-2630204-104-2017/18-015</t>
  </si>
  <si>
    <t>Construction of 8 doors washroom</t>
  </si>
  <si>
    <t>Kariene Primary School grounds</t>
  </si>
  <si>
    <t>4-012-058-2630204-104-2017/18-016</t>
  </si>
  <si>
    <t>Construction of a dias to completion</t>
  </si>
  <si>
    <t>Kiria Primary School</t>
  </si>
  <si>
    <t>4-012-058-2630204-104-2017/18-017</t>
  </si>
  <si>
    <t>Renovation of 3 classroom - flooring, plastering and painting.</t>
  </si>
  <si>
    <t>4-012-058-2630204-104-2017/18-018</t>
  </si>
  <si>
    <t>Purchase of 100 desks(Kshs.200,000), 30 Lockers(Kshs.100,000) and 20 tables(Kshs.100,000)</t>
  </si>
  <si>
    <t>Rwangua Primary School</t>
  </si>
  <si>
    <t>4-012-058-2630204-104-2017/18-019</t>
  </si>
  <si>
    <t>Katheju Primary School</t>
  </si>
  <si>
    <t>4-012-058-2630204-104-2017/18-020</t>
  </si>
  <si>
    <t>Karindine Primary School</t>
  </si>
  <si>
    <t>4-012-058-2630204-104-2017/18-021</t>
  </si>
  <si>
    <t>Gitauga day and boarding Primary School</t>
  </si>
  <si>
    <t>4-012-058-2630204-104-2017/18-022</t>
  </si>
  <si>
    <t>Kathita Primary School</t>
  </si>
  <si>
    <t>4-012-058-2630204-104-2017/18-023</t>
  </si>
  <si>
    <t xml:space="preserve">Completion of administration block - ,flooring, plastering and shuttering </t>
  </si>
  <si>
    <t>Mpindi Primary School</t>
  </si>
  <si>
    <t>4-012-058-2630204-104-2017/18-024</t>
  </si>
  <si>
    <t>Gitie  Primary School</t>
  </si>
  <si>
    <t>4-012-058-2630204-104-2017/18-025</t>
  </si>
  <si>
    <t>Completion of 5 classrooms -plastering and fixing of windows</t>
  </si>
  <si>
    <t>A.I.P.C.A mbwinjeru Primary School</t>
  </si>
  <si>
    <t>4-012-058-2630204-104-2017/18-026</t>
  </si>
  <si>
    <t>Karugwa Primary School</t>
  </si>
  <si>
    <t>4-012-058-2630204-104-2017/18-027</t>
  </si>
  <si>
    <r>
      <t xml:space="preserve">Renovation of 4 classroom - windows fixing and flooring </t>
    </r>
    <r>
      <rPr>
        <sz val="12"/>
        <color indexed="9"/>
        <rFont val="Footlight MT Light"/>
        <family val="1"/>
      </rPr>
      <t>of 4 c</t>
    </r>
  </si>
  <si>
    <t>Kaguma Primary School</t>
  </si>
  <si>
    <t>4-012-058-2630204-104-2017/18-028</t>
  </si>
  <si>
    <t xml:space="preserve">Completion of one classroom - flooring, plastering and painting </t>
  </si>
  <si>
    <t>Kaugu Primary School</t>
  </si>
  <si>
    <t>4-012-058-2630204-104-2017/18-029</t>
  </si>
  <si>
    <t>Renovation of 3 classroom -flooring, plastering and painting.</t>
  </si>
  <si>
    <t>Mbwinjeru Primary School</t>
  </si>
  <si>
    <t>4-012-058-2630204-104-2017/18-030</t>
  </si>
  <si>
    <t>Renovation of 6 classroom - windows fixing and plastering</t>
  </si>
  <si>
    <t>Katheri Primary School</t>
  </si>
  <si>
    <t>4-012-058-2630204-104-2017/18-031</t>
  </si>
  <si>
    <t>St Nicholas Primary School kithaku</t>
  </si>
  <si>
    <t>4-012-058-2630204-104-2017/18-032</t>
  </si>
  <si>
    <t>Kathiranga Primary School</t>
  </si>
  <si>
    <t>4-012-058-2630204-104-2017/18-033</t>
  </si>
  <si>
    <t xml:space="preserve">Renovation of 3 classroom -shuttering, floring and plastering </t>
  </si>
  <si>
    <t>Kithirune Primary School</t>
  </si>
  <si>
    <t>4-012-058-2630204-104-2017/18-034</t>
  </si>
  <si>
    <t>Renovation of 3 classrooms - windows fixing , plastering and flooring</t>
  </si>
  <si>
    <t>Kioru Primary School</t>
  </si>
  <si>
    <t>4-012-058-2630204-104-2017/18-035</t>
  </si>
  <si>
    <t>Nkura Primary School</t>
  </si>
  <si>
    <t>4-012-058-2630204-104-2017/18-036</t>
  </si>
  <si>
    <t>Completion of 3 classroom - flooring, plastering and shuttering</t>
  </si>
  <si>
    <t>Gacuru Primary School</t>
  </si>
  <si>
    <t>4-012-058-2630204-104-2017/18-037</t>
  </si>
  <si>
    <t>Renovation of 3 classrooms i.e. flooring, plastering and painting</t>
  </si>
  <si>
    <t>Kauthene Primary School</t>
  </si>
  <si>
    <t>4-012-058-2630204-104-2017/18-038</t>
  </si>
  <si>
    <t>Completion of classrooms, toilets and purchase of lockers</t>
  </si>
  <si>
    <t>Kijijone Primary School</t>
  </si>
  <si>
    <t>4-012-058-2630204-104-2017/18-039</t>
  </si>
  <si>
    <t>Construction of 10 door toilet block to completion</t>
  </si>
  <si>
    <t>Nyweri Day Secondary School</t>
  </si>
  <si>
    <t>4-012-058-2630205-104-2017/18-001</t>
  </si>
  <si>
    <t>Completion of administration block - shuttering, plastering and flooring</t>
  </si>
  <si>
    <t>Ntonyero Day Secondary School</t>
  </si>
  <si>
    <t>4-012-058-2630205-104-2017/18-002</t>
  </si>
  <si>
    <t>Construction of a laboratory-foundation and walling</t>
  </si>
  <si>
    <t>Mariene Day Secondary School</t>
  </si>
  <si>
    <t>4-012-058-2630205-104-2017/18-003</t>
  </si>
  <si>
    <t>Ruiga Day Secondary School</t>
  </si>
  <si>
    <t>4-012-058-2630205-104-2017/18-004</t>
  </si>
  <si>
    <t>4-012-058-2630205-104-2017/18-005</t>
  </si>
  <si>
    <t>Kirigara Mixed Day Secondary School</t>
  </si>
  <si>
    <t>4-012-058-2630205-104-2017/18-006</t>
  </si>
  <si>
    <t>Laboratory completion-From first floor slab</t>
  </si>
  <si>
    <t>Karaene Day Secondary School</t>
  </si>
  <si>
    <t>4-012-058-2630205-104-2017/18-007</t>
  </si>
  <si>
    <t>Construction of dinning hall from foundation level to walling</t>
  </si>
  <si>
    <t>Muri Day Secondary School</t>
  </si>
  <si>
    <t>4-012-058-2630205-104-2017/18-008</t>
  </si>
  <si>
    <t>Construction of a laboratory from foundation to walling</t>
  </si>
  <si>
    <t>Kaguma day Secondary School</t>
  </si>
  <si>
    <t>4-012-058-2630205-104-2017/18-009</t>
  </si>
  <si>
    <t>Completion of administration block from lintel to roofing</t>
  </si>
  <si>
    <t>Kiija Secondary School</t>
  </si>
  <si>
    <t>4-012-058-2630205-104-2017/18-010</t>
  </si>
  <si>
    <t>Completion of laboratory-plastering, gas and water system</t>
  </si>
  <si>
    <t>Kithirune Girls Secondary School</t>
  </si>
  <si>
    <t>4-012-058-2630205-104-2017/18-011</t>
  </si>
  <si>
    <t>Construction of dormitory from foundation to walling</t>
  </si>
  <si>
    <t>St Paul MakanduneSecondary School</t>
  </si>
  <si>
    <t>4-012-058-2630205-104-2017/18-012</t>
  </si>
  <si>
    <t>Construction of adminstration block from foundation to walling</t>
  </si>
  <si>
    <t>Kiamuri Secondary School</t>
  </si>
  <si>
    <t>4-012-058-2630205-104-2017/18-013</t>
  </si>
  <si>
    <t>Kianthumbi Day Secondary School</t>
  </si>
  <si>
    <t>4-012-058-2630205-104-2017/18-014</t>
  </si>
  <si>
    <t>Completion of a laboratory - benches , water and gas</t>
  </si>
  <si>
    <t>KarugwaSecondary School</t>
  </si>
  <si>
    <t>4-012-058-2630205-104-2017/18-015</t>
  </si>
  <si>
    <t>SECURITY PROJECTS</t>
  </si>
  <si>
    <t xml:space="preserve">Mutego District Criminal Investigation Office </t>
  </si>
  <si>
    <t>4-012-058-2640507-113-2017/18-001</t>
  </si>
  <si>
    <t>Construction of office to completion</t>
  </si>
  <si>
    <t>Mukiria AP Line</t>
  </si>
  <si>
    <t>4-012-058-2640507-113-2017/18-002</t>
  </si>
  <si>
    <t>Construction of 4 staff houses to completion</t>
  </si>
  <si>
    <t xml:space="preserve">Gaitu Chief's Office </t>
  </si>
  <si>
    <t>4-012-058-2640507-113-2017/18-003</t>
  </si>
  <si>
    <t>Construction of Chief's Office from walling to roofing</t>
  </si>
  <si>
    <t>Mwitumura Assistant Chief's Office</t>
  </si>
  <si>
    <t>4-012-058-2640507-113-2017/18-004</t>
  </si>
  <si>
    <t xml:space="preserve">Office Completion - flooring, plastering and painting </t>
  </si>
  <si>
    <t>Gakurwene Police Post</t>
  </si>
  <si>
    <t>4-012-058-2640507-113-2017/18-005</t>
  </si>
  <si>
    <t>Construction 6 Staff houses from foundation to roofing</t>
  </si>
  <si>
    <t>Kathiranga North Assistant Chief</t>
  </si>
  <si>
    <t>4-012-058-2640507-113-2017/18-006</t>
  </si>
  <si>
    <t>Construction of Assistant Chief’s Office - foundation, walling and roofing</t>
  </si>
  <si>
    <t>Kirima Kia Athi Assistant Chief’s office</t>
  </si>
  <si>
    <t>4-012-058-2640507-113-2017/18-007</t>
  </si>
  <si>
    <t>Nduruma Chief’s camp</t>
  </si>
  <si>
    <t>4-012-058-2640507-113-2017/18-008</t>
  </si>
  <si>
    <t>Kirigara Assistant Chief’s camp</t>
  </si>
  <si>
    <t>4-012-058-2640507-113-2017/18-009</t>
  </si>
  <si>
    <t>Kinjo south Assistant’s Chief Office</t>
  </si>
  <si>
    <t>4-012-058-2640507-113-2017/18-010</t>
  </si>
  <si>
    <t>Gikune Assistant Chief Office</t>
  </si>
  <si>
    <t>4-012-058-2640507-113-2017/18-011</t>
  </si>
  <si>
    <t>Kathiranga  Assistant Chief</t>
  </si>
  <si>
    <t>4-012-058-2640507-113-2017/18-012</t>
  </si>
  <si>
    <t>Githongo Polytechnic ICT Innovation Hub</t>
  </si>
  <si>
    <t>4-012-058-2211311-108-2017/18-001</t>
  </si>
  <si>
    <t xml:space="preserve">Procuring of systems and services comprising of satellite antenna, router, digital ruggedized tablets, Wi-Fi with outdoor wireless devise with 12U cabinet complete with installation accessories in patnership with Ministry of ICT through Telkom Kenya </t>
  </si>
  <si>
    <t>Mukiria Polytechnic</t>
  </si>
  <si>
    <t>4-012-058-2211311-108-2017/18-002</t>
  </si>
  <si>
    <t>Gitie Polytechnic</t>
  </si>
  <si>
    <t>4-012-058-2211311-108-2017/18-003</t>
  </si>
  <si>
    <t>Kwa Usa Polytechnic</t>
  </si>
  <si>
    <t>4-012-058-2211311-108-2017/18-004</t>
  </si>
  <si>
    <t>Strategic plan</t>
  </si>
  <si>
    <t>4-012-058-2211311-108-2017/18-005</t>
  </si>
  <si>
    <t xml:space="preserve">NG-CDF Office </t>
  </si>
  <si>
    <t>4-012-058-3110104-109-2017/18-006</t>
  </si>
  <si>
    <t>Renovation NG-CDF Office Rumps for PWDs , roof repairs and painting</t>
  </si>
  <si>
    <t>4-012-058-AP1-100-2017/18-001</t>
  </si>
  <si>
    <t>4-012-058-2640100-103-2017/18-001</t>
  </si>
  <si>
    <t>PROJECT GFS CODELIST FOR CENTRAL IMENTI NATIONAL GOVERNMENT CONSTITUENCIES DEVELOPMENT FUND</t>
  </si>
  <si>
    <t>Amount (Kshs)</t>
  </si>
  <si>
    <t>4-012-058-2210000-100-2017/18-002</t>
  </si>
  <si>
    <t>4-012-058-2210802-100-2017/18-005</t>
  </si>
  <si>
    <t>4-012-058-2210700-111-2017/18-003</t>
  </si>
  <si>
    <t>Payment of bursary to needy students.</t>
  </si>
  <si>
    <t>4-012-058-2630204-104-2017/18-040</t>
  </si>
  <si>
    <t>Renovation of 2 classrooms - flooring, plastering and painting</t>
  </si>
  <si>
    <t>4-012-058-2630204-104-2017/18-041</t>
  </si>
  <si>
    <t>Renovation of 8 classrooms- flooring, plastering and painting</t>
  </si>
  <si>
    <t>Construction of a ten pit latrines block</t>
  </si>
  <si>
    <t>Mujwa Primary School</t>
  </si>
  <si>
    <t>4-012-058-2630204-104-2017/18-042</t>
  </si>
  <si>
    <t>4-012-058-2630204-104-2017/18-043</t>
  </si>
  <si>
    <t xml:space="preserve">Katheri boys Secondary School </t>
  </si>
  <si>
    <t>4-012-058-2630205-104-2017/18-016</t>
  </si>
  <si>
    <t>Mukuune Secondary School</t>
  </si>
  <si>
    <t>4-012-058-2630205-104-2017/18-017</t>
  </si>
  <si>
    <t>Completion of a science laboratory- flooring, benches, water, gas installation, fume chamber and electrification</t>
  </si>
  <si>
    <t>Holy Family Day Secondary Nkuene</t>
  </si>
  <si>
    <t>4-012-058-2630205-104-2017/18-018</t>
  </si>
  <si>
    <t>TERTIARY INSTITUTION PROJECTS</t>
  </si>
  <si>
    <t>Usafi Gardening Institute</t>
  </si>
  <si>
    <t>4-012-058-2630206-104-2017/18-001</t>
  </si>
  <si>
    <t>Renovation of two classrooms - plastering, floor, doors and windows replacement.</t>
  </si>
  <si>
    <t>PROJECT GFS CODELIST FOR NORTH IMENTI NATIONAL GOVERNMENT CONSTITUENCY DEVELOPMENT FUND</t>
  </si>
  <si>
    <t xml:space="preserve"> Amount (Kshs)</t>
  </si>
  <si>
    <t>Status</t>
  </si>
  <si>
    <t>Administration and reccurent expenditure</t>
  </si>
  <si>
    <t>4-012-056-2110000-2017/18-100-001</t>
  </si>
  <si>
    <t>4-012-056-2210000-2017/18-100-002</t>
  </si>
  <si>
    <t xml:space="preserve">Purchase of fuel, repairs and maintenance, printing, stationery, telephone, travel and subsistence, office tea. </t>
  </si>
  <si>
    <t>4-012-056-3111000-2017/18-100-003</t>
  </si>
  <si>
    <t>networking of the Ng-cdf office and one computer and CCTV</t>
  </si>
  <si>
    <t>4-012-056-2120101-2017/18-100-004</t>
  </si>
  <si>
    <t xml:space="preserve">Payment of NSSF </t>
  </si>
  <si>
    <t>4-012-056-2120201-2017/18-100-005</t>
  </si>
  <si>
    <t xml:space="preserve"> Payment of NHIF</t>
  </si>
  <si>
    <t>4-012-056-2210802-2017/18-100-006</t>
  </si>
  <si>
    <t>Monitoring and evaluation/Capacity building</t>
  </si>
  <si>
    <t>4-012-056-2210000-2017/18-111-001</t>
  </si>
  <si>
    <t>4-012-056-2210802-2017/18-111-002</t>
  </si>
  <si>
    <t>4-012-056-2210700-2017/18-111-003</t>
  </si>
  <si>
    <t>Undertake Training of the PMCs/NG-CDFCs on NG-CDF Related issues</t>
  </si>
  <si>
    <r>
      <t> </t>
    </r>
    <r>
      <rPr>
        <b/>
        <sz val="12"/>
        <color indexed="8"/>
        <rFont val="Footlight MT Light"/>
        <family val="1"/>
      </rPr>
      <t>Strategic Plan</t>
    </r>
  </si>
  <si>
    <t>4-012-056-2211310-108-2017/18-001</t>
  </si>
  <si>
    <t>Constituency Sports activities</t>
  </si>
  <si>
    <t>4-012-056-2640509-112-2017/18-001</t>
  </si>
  <si>
    <t>Carry out Annual Constituency Sports tournament in all wards ntima west ntima east, nyaki east, nyaki west , and municipality, buy uniform and sports equipments to all teams in the constituency, the winning teams to be awarded with trophies.</t>
  </si>
  <si>
    <r>
      <t> </t>
    </r>
    <r>
      <rPr>
        <b/>
        <sz val="12"/>
        <color indexed="8"/>
        <rFont val="Footlight MT Light"/>
        <family val="1"/>
      </rPr>
      <t>Bursary</t>
    </r>
  </si>
  <si>
    <t>4-012-056-2640101-103-2017/18-001</t>
  </si>
  <si>
    <t>4-012-056-2640102-103-2017/18-002</t>
  </si>
  <si>
    <t> Emergency</t>
  </si>
  <si>
    <t>4-012-056-2640200-101-2017/18-001</t>
  </si>
  <si>
    <t> Secondary Schools Project</t>
  </si>
  <si>
    <t>Kirige Boys Secondry School</t>
  </si>
  <si>
    <t>4-012-056-2630205-104-2017/18-001</t>
  </si>
  <si>
    <t>Completion of one classes walling plastering doors windows and painting-</t>
  </si>
  <si>
    <t>ongoing</t>
  </si>
  <si>
    <t>Kirige Day Secondary School</t>
  </si>
  <si>
    <t>4-012-056-2630205-104-2017/18-002</t>
  </si>
  <si>
    <t>Construction off one classtoom to completion</t>
  </si>
  <si>
    <t>CCM Meru Town Ship Day secondary School</t>
  </si>
  <si>
    <t>4-012-056-2630205-104-2017/18-003</t>
  </si>
  <si>
    <t xml:space="preserve">Roofing of dining hall  </t>
  </si>
  <si>
    <t>Kinoru Day Secondary School</t>
  </si>
  <si>
    <t>4-012-056-2630205-104-2017/18-004</t>
  </si>
  <si>
    <t xml:space="preserve">Extention of the administration Block-foundation and walling upto ring beam </t>
  </si>
  <si>
    <t>new</t>
  </si>
  <si>
    <t>Gachanka Day Secondary School</t>
  </si>
  <si>
    <t>4-012-056-2630205-104-2017/18-005</t>
  </si>
  <si>
    <t xml:space="preserve">Completion of administration block – roofing </t>
  </si>
  <si>
    <t>Mwirene Day Secondary</t>
  </si>
  <si>
    <t>4-012-056-2630205-104-2017/18-006</t>
  </si>
  <si>
    <t xml:space="preserve">Completion of dinning hall- (plastering floor and window panes,) 500,000 completion of laboratory (water and gas systems)400,000 </t>
  </si>
  <si>
    <t>Mwiteria day secondary school</t>
  </si>
  <si>
    <t>4-012-056-2630205-104-2017/18-007</t>
  </si>
  <si>
    <t>Completion of part of the administration block –plastering painting, floor and windows and doors</t>
  </si>
  <si>
    <t>Nkabune Day secondary school</t>
  </si>
  <si>
    <t>4-012-056-2630205-104-2017/18-008</t>
  </si>
  <si>
    <t>Construction of a 4 door toilet to completion</t>
  </si>
  <si>
    <t>Gikumene girls secondary school</t>
  </si>
  <si>
    <t>4-012-056-2630205-104-2017/18-009</t>
  </si>
  <si>
    <t>Construction of a classroom to completion</t>
  </si>
  <si>
    <t>CCM Irinda day secondary school</t>
  </si>
  <si>
    <t>4-012-056-2630205-104-2017/18-010</t>
  </si>
  <si>
    <t>Foundation of administration block 500,000(new) and completion of 6 door toilets 200,000</t>
  </si>
  <si>
    <t>Ngonyi boys secondary school</t>
  </si>
  <si>
    <t>4-012-056-2630205-104-2017/18-011</t>
  </si>
  <si>
    <t xml:space="preserve">New  </t>
  </si>
  <si>
    <t>Ntakira Day Secondary School</t>
  </si>
  <si>
    <t>4-012-056-2630205-104-2017/18-012</t>
  </si>
  <si>
    <t>Construction of toilets 8 door to completion</t>
  </si>
  <si>
    <t xml:space="preserve">New </t>
  </si>
  <si>
    <t>Kiamiriru day secondary school</t>
  </si>
  <si>
    <t>4-012-056-2630205-104-2017/18-013</t>
  </si>
  <si>
    <t>Construction of a class room 600,000 and completion of lab class painting floors chamber -200,000</t>
  </si>
  <si>
    <t>Giaki girls secondary school</t>
  </si>
  <si>
    <t>4-012-056-2630205-104-2017/18-014</t>
  </si>
  <si>
    <t>Toilets construction 5 door toilet to completion</t>
  </si>
  <si>
    <t>Kathurine day secondary school</t>
  </si>
  <si>
    <t>4-012-056-2630205-104-2017/18-015</t>
  </si>
  <si>
    <t>Nkabune girls secondary school</t>
  </si>
  <si>
    <t>4-012-056-2630205-104-2017/18-016</t>
  </si>
  <si>
    <t>Construction of staffroom foundation</t>
  </si>
  <si>
    <t>Rwanyange day secondary school`</t>
  </si>
  <si>
    <t>4-012-056-2630205-104-2017/18-017</t>
  </si>
  <si>
    <t>Renovation of 2 classes for computer Laboratory-plastering,painting and electrification</t>
  </si>
  <si>
    <t>Thuura Boys Secondary School</t>
  </si>
  <si>
    <t>4-012-056-2630205-104-2017/18-018</t>
  </si>
  <si>
    <t>Construction of slab to the 1st floor of adminstration block</t>
  </si>
  <si>
    <t>Thuura Day Secondary School</t>
  </si>
  <si>
    <t>4-012-056-2630205-104-2017/18-019</t>
  </si>
  <si>
    <t>Staffroom construction to the roofing stage</t>
  </si>
  <si>
    <t>Bishop Lawi Imathiu Saecondary</t>
  </si>
  <si>
    <t>4-012-056-2630205-104-2017/18-020</t>
  </si>
  <si>
    <t>Construction of Kitchen to the roofing stage</t>
  </si>
  <si>
    <t>Chugu boys secondary school</t>
  </si>
  <si>
    <t>4-012-056-2630205-104-2017/18-021</t>
  </si>
  <si>
    <t xml:space="preserve">Chungari day secondary school </t>
  </si>
  <si>
    <t>4-012-056-2630205-104-2017/18-022</t>
  </si>
  <si>
    <t>Construction of toilets 4 door  to completion</t>
  </si>
  <si>
    <t xml:space="preserve">Kaaga girls secondary school </t>
  </si>
  <si>
    <t>4-012-056-2630205-104-2017/18-023</t>
  </si>
  <si>
    <t>Completion of Administration block; painting, plastering, doors and windows</t>
  </si>
  <si>
    <t>Ngiine Day Secondary School</t>
  </si>
  <si>
    <t>4-012-056-2630205-104-2017/18-024</t>
  </si>
  <si>
    <t>Completion of Administration block to the roofing stage</t>
  </si>
  <si>
    <t>Mwithumwiru Day Secondary School</t>
  </si>
  <si>
    <t>4-012-056-2630205-104-2017/18-025</t>
  </si>
  <si>
    <t>Construction of a classroom to completion</t>
  </si>
  <si>
    <t xml:space="preserve">Runogone day secondary school </t>
  </si>
  <si>
    <t>4-012-056-2630205-104-2017/18-026</t>
  </si>
  <si>
    <t>Completion of the administration block plastering and flooring</t>
  </si>
  <si>
    <t>Meru School</t>
  </si>
  <si>
    <t>4-012-056-2630205-104-2017/18-027</t>
  </si>
  <si>
    <t>Construction of a dormitory foundation level</t>
  </si>
  <si>
    <r>
      <t> </t>
    </r>
    <r>
      <rPr>
        <b/>
        <sz val="12"/>
        <color indexed="8"/>
        <rFont val="Footlight MT Light"/>
        <family val="1"/>
      </rPr>
      <t>Primary School Project</t>
    </r>
  </si>
  <si>
    <t>CCM Gitoro Primary School</t>
  </si>
  <si>
    <t>4-012-056-2630204-104-2017/18-001</t>
  </si>
  <si>
    <t>Renovation of 8 classes, (painting, floors repairs, replacement of doors)</t>
  </si>
  <si>
    <t>CCM Meru Township Primary School</t>
  </si>
  <si>
    <t>4-012-056-2630204-104-2017/18-002</t>
  </si>
  <si>
    <t>Construction of a perimeter wall,Kshs.600,000, toilet for the special children Kshs.200,000</t>
  </si>
  <si>
    <t>DEB Township Primary School</t>
  </si>
  <si>
    <t>4-012-056-2630204-104-2017/18-003</t>
  </si>
  <si>
    <t>Replacement of asbestos roof to 4 classes Kshs.600,000 construction of a 6 door toilet Kshs.300,000</t>
  </si>
  <si>
    <t>Kinoru Primary School</t>
  </si>
  <si>
    <t>4-012-056-2630204-104-2017/18-004</t>
  </si>
  <si>
    <t>renovations of 6 classrooms painting, doors floors repairs replacement of windows panes -Kshs.500,000</t>
  </si>
  <si>
    <t>Meru Muslim Primary School</t>
  </si>
  <si>
    <t>4-012-056-2630204-104-2017/18-005</t>
  </si>
  <si>
    <t>Completion of 2 classes plastering windows and doors and painting 600,000 protection wall Kshs.100,000</t>
  </si>
  <si>
    <t xml:space="preserve">Meru Primary School </t>
  </si>
  <si>
    <t>4-012-056-2630204-104-2017/18-006</t>
  </si>
  <si>
    <t>Construction of 6 door toilet block for boys </t>
  </si>
  <si>
    <t>Good Shepherd Primary</t>
  </si>
  <si>
    <t>4-012-056-2630204-104-2017/18-007</t>
  </si>
  <si>
    <t xml:space="preserve">Renovation of two classes from timber to masonery </t>
  </si>
  <si>
    <t>Gachanka Primary School</t>
  </si>
  <si>
    <t>4-012-056-2630204-104-2017/18-008</t>
  </si>
  <si>
    <t>Face-lifting – keying and facial board</t>
  </si>
  <si>
    <t>Muringombugi Primary School</t>
  </si>
  <si>
    <t>4-012-056-2630204-104-2017/18-009</t>
  </si>
  <si>
    <t>Construction of a new class for special children</t>
  </si>
  <si>
    <t>Mwirine Primary School</t>
  </si>
  <si>
    <t>4-012-056-2630204-104-2017/18-010</t>
  </si>
  <si>
    <t>completion of dining hall plastring ,window panes(parent)</t>
  </si>
  <si>
    <t xml:space="preserve">Mwiteria Primary </t>
  </si>
  <si>
    <t>4-012-056-2630204-104-2017/18-011</t>
  </si>
  <si>
    <t>construction of a classroom to completion</t>
  </si>
  <si>
    <t>C.C.M Thege Primary School</t>
  </si>
  <si>
    <t>4-012-056-2630204-104-2017/18-012</t>
  </si>
  <si>
    <t>Completion of 3 classes plastering painting ,and doors Kshs.200,000 construction of 4 door toilets Kshs.200,000 (new)</t>
  </si>
  <si>
    <t>Gikumene primary school</t>
  </si>
  <si>
    <t>4-012-056-2630204-104-2017/18-013</t>
  </si>
  <si>
    <t>Construction of 6 door toilet block,Kshs.500,000 renovation of 6 classes (painting replacement doors and windows Kshs.300,000</t>
  </si>
  <si>
    <t>CCM Irinda Primary School</t>
  </si>
  <si>
    <t>4-012-056-2630204-104-2017/18-014</t>
  </si>
  <si>
    <t>Replacement of roof of 5 classes</t>
  </si>
  <si>
    <t>Kainginyo Boarding Primary School</t>
  </si>
  <si>
    <t>4-012-056-2630204-104-2017/18-015</t>
  </si>
  <si>
    <t>Construction of toilets for boys 6 door toilets </t>
  </si>
  <si>
    <t>Kainginyo Primary School</t>
  </si>
  <si>
    <t>4-012-056-2630204-104-2017/18-016</t>
  </si>
  <si>
    <t xml:space="preserve">Construction of 2 blocks toilets of 4 doors each  </t>
  </si>
  <si>
    <t>Kathurine Primary School</t>
  </si>
  <si>
    <t>4-012-056-2630204-104-2017/18-017</t>
  </si>
  <si>
    <t>Renovation of 2 classes and staff room plastering doors and windows Kshs.200,000 construction of a 4 door toilet -Kshs.200,000</t>
  </si>
  <si>
    <t xml:space="preserve">Mukongorone Primary School </t>
  </si>
  <si>
    <t>4-012-056-2630204-104-2017/18-018</t>
  </si>
  <si>
    <t xml:space="preserve">Renovation of 5 classes roofing </t>
  </si>
  <si>
    <t>Mpruri Primary School</t>
  </si>
  <si>
    <t>4-012-056-2630204-104-2017/18-019</t>
  </si>
  <si>
    <t>Completion of staff ablution block 200000replacement of wooden doors with steel doors Kshs.300,000</t>
  </si>
  <si>
    <t>Mwiramwanki Primary School</t>
  </si>
  <si>
    <t>4-012-056-2630204-104-2017/18-020</t>
  </si>
  <si>
    <t>Toilet construction 4 door to completion</t>
  </si>
  <si>
    <t>Nchaure Primary School</t>
  </si>
  <si>
    <t>4-012-056-2630204-104-2017/18-021</t>
  </si>
  <si>
    <t>Renovation of 5 classes plastering doors and and window replacement</t>
  </si>
  <si>
    <t>Nthimbiri Primary School</t>
  </si>
  <si>
    <t>4-012-056-2630204-104-2017/18-022</t>
  </si>
  <si>
    <t>Construction of a kitchen to completion</t>
  </si>
  <si>
    <t>Ngonyi primary school</t>
  </si>
  <si>
    <t>4-012-056-2630204-104-2017/18-023</t>
  </si>
  <si>
    <t>Completion of ablution block plastering roof and painting Kshs.250,000 teachers wash room Kshs.200,000</t>
  </si>
  <si>
    <t>Kiamiriru Primary School</t>
  </si>
  <si>
    <t>4-012-056-2630204-104-2017/18-024</t>
  </si>
  <si>
    <t>Construction of toilets staff Kshs.200,000 renovation of 5 classes plastering doors windows and floors Kshs.500,000</t>
  </si>
  <si>
    <t>Ciothirai Primary School</t>
  </si>
  <si>
    <t>4-012-056-2630204-104-2017/18-025</t>
  </si>
  <si>
    <t xml:space="preserve">Renovation of 4 classes plastering doors and windows </t>
  </si>
  <si>
    <t>Gachua Primary School</t>
  </si>
  <si>
    <t>4-012-056-2630204-104-2017/18-026</t>
  </si>
  <si>
    <t>Toilets construction 4 door to completion</t>
  </si>
  <si>
    <t>Giaki Primary School</t>
  </si>
  <si>
    <t>4-012-056-2630204-104-2017/18-027</t>
  </si>
  <si>
    <t>Renovation of 2 classes plastering floors doors and windows</t>
  </si>
  <si>
    <t>Kathurine primary school</t>
  </si>
  <si>
    <t>4-012-056-2630204-104-2017/18-028</t>
  </si>
  <si>
    <t>Construction of a 4 door toilets (Kshs.200,000), renovation of 4 classes plastering and painting Kshs.200,000</t>
  </si>
  <si>
    <t xml:space="preserve">Nkabune primary school </t>
  </si>
  <si>
    <t>4-012-056-2630204-104-2017/18-029</t>
  </si>
  <si>
    <t>Construction of a class for special children to completion</t>
  </si>
  <si>
    <t>Nthamiri Primary School</t>
  </si>
  <si>
    <t>4-012-056-2630204-104-2017/18-030</t>
  </si>
  <si>
    <t>Completion of 2 classes windows doors plastering and painting</t>
  </si>
  <si>
    <t>Ruriine primary school</t>
  </si>
  <si>
    <t>4-012-056-2630204-104-2017/18-031</t>
  </si>
  <si>
    <t>Toilets construction 4 door to completion</t>
  </si>
  <si>
    <t>Rwanyange Primary School</t>
  </si>
  <si>
    <t>4-012-056-2630204-104-2017/18-032</t>
  </si>
  <si>
    <t>Thuura primary school</t>
  </si>
  <si>
    <t>4-012-056-2630204-104-2017/18-033</t>
  </si>
  <si>
    <t>Renovations of 4 classes plastering painting and floor</t>
  </si>
  <si>
    <t>Gichunge Primary School</t>
  </si>
  <si>
    <t>4-012-056-2630204-104-2017/18-034</t>
  </si>
  <si>
    <t xml:space="preserve">Staffroom construction – extension </t>
  </si>
  <si>
    <t>Kaaga primary school</t>
  </si>
  <si>
    <t>4-012-056-2630204-104-2017/18-035</t>
  </si>
  <si>
    <t>Face lifting keying and windows to 10 classrooms</t>
  </si>
  <si>
    <t>Mwithumwiru Primary School</t>
  </si>
  <si>
    <t>4-012-056-2630204-104-2017/18-036</t>
  </si>
  <si>
    <t>Painting of 8 classrooms in the school</t>
  </si>
  <si>
    <t>Kaaga School For The Deaf</t>
  </si>
  <si>
    <t>4-012-056-2630204-104-2017/18-037</t>
  </si>
  <si>
    <t xml:space="preserve">Dormitory completion to plastering and painting </t>
  </si>
  <si>
    <t>Kithoka primary school</t>
  </si>
  <si>
    <t>4-012-056-2630204-104-2017/18-038</t>
  </si>
  <si>
    <t xml:space="preserve">Construction of a classroom for special children </t>
  </si>
  <si>
    <t>Meru School For The Mentally Challenged</t>
  </si>
  <si>
    <t>4-012-056-2630204-104-2017/18-039</t>
  </si>
  <si>
    <t xml:space="preserve">Renovation of dormitory floors and painting </t>
  </si>
  <si>
    <t>Ngiine Primary School</t>
  </si>
  <si>
    <t>4-012-056-2630204-104-2017/18-040</t>
  </si>
  <si>
    <t>completion of floors plaster and windows 4 classes</t>
  </si>
  <si>
    <t>Runogone primary school</t>
  </si>
  <si>
    <t>4-012-056-2630204-104-2017/18-041</t>
  </si>
  <si>
    <t xml:space="preserve">Renovation of 5 classes replacement of doors and windows </t>
  </si>
  <si>
    <t>Security</t>
  </si>
  <si>
    <t>Kaaga Assistant Chief</t>
  </si>
  <si>
    <t>4-012-056-2640507-113-2017/18-001</t>
  </si>
  <si>
    <t>completion of office(electricity and painting )-Kshs.100,000 extension to accommodate kongoacheke assistant chief- Kshs.400,000</t>
  </si>
  <si>
    <t>Kirima Assistant Chiefs Office</t>
  </si>
  <si>
    <t>4-012-056-2640507-113-2017/18-002</t>
  </si>
  <si>
    <t>completion of office; painting windows and electricity</t>
  </si>
  <si>
    <t>Kirimene Chiefs Office</t>
  </si>
  <si>
    <t>4-012-056-2640507-113-2017/18-003</t>
  </si>
  <si>
    <t>Fencing of the chiefs compound</t>
  </si>
  <si>
    <t>Kiringa Assistant chiefs Office</t>
  </si>
  <si>
    <t>4-012-056-2640507-113-2017/18-004</t>
  </si>
  <si>
    <t>Mwirine police Camp</t>
  </si>
  <si>
    <t>4-012-056-2640507-113-2017/18-005</t>
  </si>
  <si>
    <t>Construction of an extra 
room for the AP</t>
  </si>
  <si>
    <t>Mwiteria chiefs camp</t>
  </si>
  <si>
    <t>4-012-056-2640507-113-2017/18-006</t>
  </si>
  <si>
    <t>Construction of one unit of Ap houses to roofing stage</t>
  </si>
  <si>
    <t>Gitugu Assistant Chiefs Office</t>
  </si>
  <si>
    <t>4-012-056-2640507-113-2017/18-007</t>
  </si>
  <si>
    <t xml:space="preserve">Completion of the office (office partitioning, painting and window panes , </t>
  </si>
  <si>
    <t>kirugua assistant chief</t>
  </si>
  <si>
    <t>4-012-056-2640507-113-2017/18-008</t>
  </si>
  <si>
    <t>Lower Nchaure Assistant Chiefs Camp</t>
  </si>
  <si>
    <t>4-012-056-2640507-113-2017/18-009</t>
  </si>
  <si>
    <t>Fixing doors and windows to the assistant chiefs office</t>
  </si>
  <si>
    <t>Magundu Assistant Chiefs Office</t>
  </si>
  <si>
    <t>4-012-056-2640507-113-2017/18-010</t>
  </si>
  <si>
    <t>Completion of the assistant chiefs office(painting plastering doors and windows)- Kshs.200,000, extension to host chief,Kshs.500,000</t>
  </si>
  <si>
    <t>Mpuri chiefs office</t>
  </si>
  <si>
    <t>4-012-056-2640507-113-2017/18-011</t>
  </si>
  <si>
    <t>Construction of A police unit to completion</t>
  </si>
  <si>
    <t>Ntakira Ap Post</t>
  </si>
  <si>
    <t>4-012-056-2640507-113-2017/18-012</t>
  </si>
  <si>
    <t>Construction of an extra room for AP</t>
  </si>
  <si>
    <t>Thuura Chiefs Camp</t>
  </si>
  <si>
    <t>4-012-056-2640507-113-2017/18-013</t>
  </si>
  <si>
    <t>completion of office painting ceiling verander</t>
  </si>
  <si>
    <t>Chugu Chiefs Office</t>
  </si>
  <si>
    <t>4-012-056-2640507-113-2017/18-014</t>
  </si>
  <si>
    <t>Completion of the office plastering painting windows and doors</t>
  </si>
  <si>
    <t xml:space="preserve">0ngoing </t>
  </si>
  <si>
    <t>Gakurine Police Post</t>
  </si>
  <si>
    <t>4-012-056-2640507-113-2017/18-015</t>
  </si>
  <si>
    <t>Themba assistant chiefs office</t>
  </si>
  <si>
    <t>4-012-056-2640507-113-2017/18-016</t>
  </si>
  <si>
    <t>Construction of chiefs office</t>
  </si>
  <si>
    <t>Kaaga chiefs office</t>
  </si>
  <si>
    <t>4-012-056-2640507-113-2017/18-017</t>
  </si>
  <si>
    <t>Completion of the office; roofing</t>
  </si>
  <si>
    <t>Mulathankari Chiefs Office</t>
  </si>
  <si>
    <t>4-012-056-2640507-113-2017/18-018</t>
  </si>
  <si>
    <t xml:space="preserve">Completion of chiefs office painting </t>
  </si>
  <si>
    <t xml:space="preserve">Gankere chiefs office </t>
  </si>
  <si>
    <t>4-012-056-2640507-113-2017/18-019</t>
  </si>
  <si>
    <t>Construction of an extra 
room for the chiefs 
office</t>
  </si>
  <si>
    <t xml:space="preserve">new </t>
  </si>
  <si>
    <t>Kienderu Police Post</t>
  </si>
  <si>
    <t>4-012-056-2640507-113-2017/18-020</t>
  </si>
  <si>
    <t xml:space="preserve">Replacement of doors and windows </t>
  </si>
  <si>
    <t xml:space="preserve">Runogone chiefs office </t>
  </si>
  <si>
    <t>4-012-056-2640507-113-2017/18-021</t>
  </si>
  <si>
    <t>Construction of the 
office to accommodate 
the assistant chief</t>
  </si>
  <si>
    <t> ICT</t>
  </si>
  <si>
    <t>North Imenti ICT Hubs</t>
  </si>
  <si>
    <t>4-012-056-2211311-100-2017/18-001</t>
  </si>
  <si>
    <t xml:space="preserve">Procuring of systems &amp; services comprising of satellite antenna, router, digital ruggedized tablets, Wi-Fi with outdoor wireless devise with 12U cabinet complete with installation accessories for four (4) sites in patnership with Ministry of ICT through Telkom Kenya </t>
  </si>
  <si>
    <t>Ccm Meru Township Primary</t>
  </si>
  <si>
    <t>4-012-056-2640510-110-2017/18-001</t>
  </si>
  <si>
    <t>4-012-056-2640510-110-2017/18-002</t>
  </si>
  <si>
    <t>4-012-056-2640510-110-2017/18-003</t>
  </si>
  <si>
    <t>Good Shepherd Primary School</t>
  </si>
  <si>
    <t>4-012-056-2640510-110-2017/18-004</t>
  </si>
  <si>
    <t xml:space="preserve">Mwirine Primary School </t>
  </si>
  <si>
    <t>4-012-056-2640510-110-2017/18-005</t>
  </si>
  <si>
    <t>4-012-056-2640510-110-2017/18-006</t>
  </si>
  <si>
    <t>4-012-056-2640510-110-2017/18-007</t>
  </si>
  <si>
    <t>Kiamiriru Day Secondary School</t>
  </si>
  <si>
    <t>4-012-056-2640510-110-2017/18-008</t>
  </si>
  <si>
    <t>Kiraria Primary School</t>
  </si>
  <si>
    <t>4-012-056-2640510-110-2017/18-009</t>
  </si>
  <si>
    <t>Mukongorone Primary School</t>
  </si>
  <si>
    <t>4-012-056-2640510-110-2017/18-010</t>
  </si>
  <si>
    <t xml:space="preserve">Mpuri Primary School </t>
  </si>
  <si>
    <t>4-012-056-2640510-110-2017/18-011</t>
  </si>
  <si>
    <t>Mpuri Day Secondary School</t>
  </si>
  <si>
    <t>4-012-056-2640510-110-2017/18-012</t>
  </si>
  <si>
    <t xml:space="preserve">Mwiramwanki Primary </t>
  </si>
  <si>
    <t>4-012-056-2640510-110-2017/18-013</t>
  </si>
  <si>
    <t>Gikumenen Girls Secondary School</t>
  </si>
  <si>
    <t>4-012-056-2640510-110-2017/18-014</t>
  </si>
  <si>
    <t>Irinda Day Secondary School</t>
  </si>
  <si>
    <t>4-012-056-2640510-110-2017/18-015</t>
  </si>
  <si>
    <t>Kainginyo Day Secondary School</t>
  </si>
  <si>
    <t>4-012-056-2640510-110-2017/18-016</t>
  </si>
  <si>
    <t>Ngonyi Boys Secondary School</t>
  </si>
  <si>
    <t>4-012-056-2640510-110-2017/18-017</t>
  </si>
  <si>
    <t>Nthimbiri Secondary School</t>
  </si>
  <si>
    <t>4-012-056-2640510-110-2017/18-018</t>
  </si>
  <si>
    <t>MCK Kambereu Boarding</t>
  </si>
  <si>
    <t>4-012-056-2640510-110-2017/18-019</t>
  </si>
  <si>
    <t>Karirwara Secondary School</t>
  </si>
  <si>
    <t>4-012-056-2640510-110-2017/18-020</t>
  </si>
  <si>
    <t>Mbeu Primary School</t>
  </si>
  <si>
    <t>4-012-056-2640510-110-2017/18-021</t>
  </si>
  <si>
    <t>Mbuta Primary School</t>
  </si>
  <si>
    <t>4-012-056-2640510-110-2017/18-022</t>
  </si>
  <si>
    <t>4-012-056-2640510-110-2017/18-023</t>
  </si>
  <si>
    <t>Giaki Girls Secondary School</t>
  </si>
  <si>
    <t>4-012-056-2640510-110-2017/18-024</t>
  </si>
  <si>
    <t>Kathirune Day Secondary School</t>
  </si>
  <si>
    <t>4-012-056-2640510-110-2017/18-025</t>
  </si>
  <si>
    <t>Kiburine Secondary School</t>
  </si>
  <si>
    <t>4-012-056-2640510-110-2017/18-026</t>
  </si>
  <si>
    <t>Mbirikene Day Secondary</t>
  </si>
  <si>
    <t>4-012-056-2640510-110-2017/18-027</t>
  </si>
  <si>
    <t>Nthamiri Day Secondary School</t>
  </si>
  <si>
    <t>4-012-056-2640510-110-2017/18-028</t>
  </si>
  <si>
    <t>Nkabune Day Secondary School</t>
  </si>
  <si>
    <t>4-012-056-2640510-110-2017/18-029</t>
  </si>
  <si>
    <t>Nkabune Girls Secondary School</t>
  </si>
  <si>
    <t>4-012-056-2640510-110-2017/18-030</t>
  </si>
  <si>
    <t>Ruriene Day Secondary School</t>
  </si>
  <si>
    <t>4-012-056-2640510-110-2017/18-031</t>
  </si>
  <si>
    <t>4-012-056-2640510-110-2017/18-032</t>
  </si>
  <si>
    <t>Bishop Lawi Imathiu Primary</t>
  </si>
  <si>
    <t>4-012-056-2640510-110-2017/18-033</t>
  </si>
  <si>
    <t>Kambiti Primary School</t>
  </si>
  <si>
    <t>4-012-056-2640510-110-2017/18-034</t>
  </si>
  <si>
    <t>Karima Ga Ntwiko Primary School</t>
  </si>
  <si>
    <t>4-012-056-2640510-110-2017/18-035</t>
  </si>
  <si>
    <t>Mulathankari Primary School</t>
  </si>
  <si>
    <t>4-012-056-2640510-110-2017/18-036</t>
  </si>
  <si>
    <t>4-012-056-2640510-110-2017/18-037</t>
  </si>
  <si>
    <t>Chugu Boys Secondary School</t>
  </si>
  <si>
    <t>4-012-056-2640510-110-2017/18-038</t>
  </si>
  <si>
    <t>Chung’ari Day Secondary School</t>
  </si>
  <si>
    <t>4-012-056-2640510-110-2017/18-039</t>
  </si>
  <si>
    <t>Kaaga Boys Secondary School</t>
  </si>
  <si>
    <t>4-012-056-2640510-110-2017/18-040</t>
  </si>
  <si>
    <t>4-012-056-2640510-110-2017/18-041</t>
  </si>
  <si>
    <t>Mulathankari Girls Secondary School</t>
  </si>
  <si>
    <t>4-012-056-2640510-110-2017/18-042</t>
  </si>
  <si>
    <t xml:space="preserve">Munithu Day Secondary School </t>
  </si>
  <si>
    <t>4-012-056-2640510-110-2017/18-043</t>
  </si>
  <si>
    <t>4-012-056-2640510-110-2017/18-044</t>
  </si>
  <si>
    <t>4-012-056-2640510-110-2017/18-045</t>
  </si>
  <si>
    <t>Runogone Day Secondary School</t>
  </si>
  <si>
    <t>4-012-056-2640510-110-2017/18-046</t>
  </si>
  <si>
    <t>4-012-056-2640510-110-2017/18-047</t>
  </si>
  <si>
    <t>Gachanka primary school</t>
  </si>
  <si>
    <t>4-012-056-2640510-110-2017/18-048</t>
  </si>
  <si>
    <t>CCM Muringobugi primary school</t>
  </si>
  <si>
    <t>4-012-056-2640510-110-2017/18-049</t>
  </si>
  <si>
    <t>CCM Township primary school</t>
  </si>
  <si>
    <t>4-012-056-2640510-110-2017/18-050</t>
  </si>
  <si>
    <t>Other Projects</t>
  </si>
  <si>
    <t>NGCDF Vehicle</t>
  </si>
  <si>
    <t>4-012-056-3110701-108-2017/18-001</t>
  </si>
  <si>
    <t xml:space="preserve">additional funds to purchase of North Imenti NGCDF Vehicle </t>
  </si>
  <si>
    <t> New</t>
  </si>
  <si>
    <t xml:space="preserve"> Total</t>
  </si>
  <si>
    <t>4-012-056-AP1-100-2017/18-001</t>
  </si>
  <si>
    <t>4-012-056-2640100-103-2017/18-001</t>
  </si>
  <si>
    <t>PROJECT GFS CODELIST FOR NORTH IMENTI NATIONAL GOVERNMENT CONSTITUENCIES DEVELOPMENT FUND</t>
  </si>
  <si>
    <t>DEB Township  Primary School</t>
  </si>
  <si>
    <t>Construction of a six door toilet block</t>
  </si>
  <si>
    <t>Renovation of 15 classrooms ie replacement of wooden doors with steel doors and windows with steel window</t>
  </si>
  <si>
    <t>4-012-056-2630204-104-2017/18-042</t>
  </si>
  <si>
    <t>Renovation of 6 classrooms;reroofing</t>
  </si>
  <si>
    <t xml:space="preserve">Kinoru Day Secondary </t>
  </si>
  <si>
    <t xml:space="preserve">Nkabune Girls Secondary </t>
  </si>
  <si>
    <t>Construction of a septic tank</t>
  </si>
  <si>
    <t>Mwirine Police Camp</t>
  </si>
  <si>
    <t>construction of 3 Administrations Police rooms to completion</t>
  </si>
  <si>
    <t>renovation of offices toilet three doors Kshs 200,000 (painting, replacement  reception grills vandalized by inmates, 100,000</t>
  </si>
  <si>
    <t>Gitimbine Police Post</t>
  </si>
  <si>
    <t>Construction of three Administrations Police rooms an office and a toilet</t>
  </si>
  <si>
    <t>Giaki Chiefs Camp</t>
  </si>
  <si>
    <t>4-012-056-2640507-113-2017/18-022</t>
  </si>
  <si>
    <t>construction of three Administrations Police rooms to completion</t>
  </si>
  <si>
    <t>Mbirikene Chiefs Office</t>
  </si>
  <si>
    <t>4-012-056-2640507-113-2017/18-023</t>
  </si>
  <si>
    <t>construction chiefs office to completion (one room)</t>
  </si>
  <si>
    <t>PROJECT GFS CODELIST FOR TIGANIA EAST NATIONAL GOVERNMENT CONSTITUENCY DEVELOPMENT FUND</t>
  </si>
  <si>
    <t xml:space="preserve"> AMOUNT (Kshs)</t>
  </si>
  <si>
    <t xml:space="preserve"> STATUS</t>
  </si>
  <si>
    <t>Employees’ Salaries and Gratuity</t>
  </si>
  <si>
    <t>4-012-055-2110000-100-2017/18-001</t>
  </si>
  <si>
    <t>payment of staff salaries and gratuity</t>
  </si>
  <si>
    <t>4-012-055-2210802-100-2017/18-002</t>
  </si>
  <si>
    <t>Payment of Committee sitting allowances</t>
  </si>
  <si>
    <t>4-012-055-2210000-100-2017/18-003</t>
  </si>
  <si>
    <t>Purchase of fuel, repairs and maintenance, printing, stationery, telephone, travel, subsistence and office tea.</t>
  </si>
  <si>
    <t>N.S.S.F</t>
  </si>
  <si>
    <t>4-012-055-2120101-100-2017/18-004</t>
  </si>
  <si>
    <t>N.H.I.F</t>
  </si>
  <si>
    <t>4-012-055-2120201-100-2017/18-005</t>
  </si>
  <si>
    <t>4-012-055-2210802-111-2017/18-001</t>
  </si>
  <si>
    <t>Goods And Services</t>
  </si>
  <si>
    <t>4-012-055-2210000-111-2017/18-002</t>
  </si>
  <si>
    <t>Capacity Building</t>
  </si>
  <si>
    <t>4-012-055-2210700-111-2017/18-003</t>
  </si>
  <si>
    <t>4-012-055-2640101-103-2017/18-001</t>
  </si>
  <si>
    <t>payment of bursary to needy students</t>
  </si>
  <si>
    <t>4-012-055-2640101-103-2017/18-002</t>
  </si>
  <si>
    <t>4-012-055-2640200-101-2017/18-001</t>
  </si>
  <si>
    <t>Sports Programs.</t>
  </si>
  <si>
    <t>4-012-055-2640509-112-2017/18-001</t>
  </si>
  <si>
    <t>Carry out constituency sports tournament and the winning teams/schools to be awarded with trophies, balls and games kits</t>
  </si>
  <si>
    <t>Mukuiru Secondary School</t>
  </si>
  <si>
    <t>4-012-055-2640510-110-2017/18-001</t>
  </si>
  <si>
    <t>Purchase and planting of certified tree seedlings.</t>
  </si>
  <si>
    <t>Kirima Day Secondary School</t>
  </si>
  <si>
    <t>4-012-055-2640510-110-2017/18-002</t>
  </si>
  <si>
    <t>4-012-055-2640510-110-2017/18-003</t>
  </si>
  <si>
    <t>Kinang’aru Day Secondary School</t>
  </si>
  <si>
    <t>4-012-055-2640510-110-2017/18-004</t>
  </si>
  <si>
    <t>Michiimukuru Day Secondary School</t>
  </si>
  <si>
    <t>4-012-055-2640510-110-2017/18-005</t>
  </si>
  <si>
    <t>Kaliene Primary School</t>
  </si>
  <si>
    <t>4-012-055-2640510-110-2017/18-006</t>
  </si>
  <si>
    <t>Larimbu Primary school</t>
  </si>
  <si>
    <t>4-012-055-2640510-110-2017/18-007</t>
  </si>
  <si>
    <t>Amugaa Primary School</t>
  </si>
  <si>
    <t>4-012-055-2640510-110-2017/18-008</t>
  </si>
  <si>
    <t>Marega Day Secondary School</t>
  </si>
  <si>
    <t>4-012-055-2640510-110-2017/18-009</t>
  </si>
  <si>
    <t>Mukono Primary School</t>
  </si>
  <si>
    <t>4-012-055-2640510-110-2017/18-010</t>
  </si>
  <si>
    <t>Lubuathirwa Primary School</t>
  </si>
  <si>
    <t>4-012-055-2630204-104-2017/18-001</t>
  </si>
  <si>
    <t>Completion of 3 classrooms: plastering, floor, doors and windows.</t>
  </si>
  <si>
    <t>M.C.K Luthie Primary School</t>
  </si>
  <si>
    <t>4-012-055-2630204-104-2017/18-002</t>
  </si>
  <si>
    <t>Mukuiru Primary School</t>
  </si>
  <si>
    <t>4-012-055-2630204-104-2017/18-003</t>
  </si>
  <si>
    <t>Completion of 2 classrooms: plastering, floor, doors and windows.</t>
  </si>
  <si>
    <t>Angili Primary School</t>
  </si>
  <si>
    <t>4-012-055-2630204-104-2017/18-004</t>
  </si>
  <si>
    <t>Completion of one classroom: plastering, floor, doors and windows.</t>
  </si>
  <si>
    <t>Kiithe Primary School</t>
  </si>
  <si>
    <t>4-012-055-2630204-104-2017/18-005</t>
  </si>
  <si>
    <t>Antuathenge Primary School</t>
  </si>
  <si>
    <t>4-012-055-2630204-104-2017/18-006</t>
  </si>
  <si>
    <t>Ngutu Primary School</t>
  </si>
  <si>
    <t>4-012-055-2630204-104-2017/18-007</t>
  </si>
  <si>
    <t>Kalantina Primary School</t>
  </si>
  <si>
    <t>4-012-055-2630204-104-2017/18-008</t>
  </si>
  <si>
    <t>Completion of one administration block: roofing, plastering, floor, doors and windows.</t>
  </si>
  <si>
    <t>St.Benedict Primary School-Special Class</t>
  </si>
  <si>
    <t>4-012-055-2630204-104-2017/18-009</t>
  </si>
  <si>
    <t>Construction of one special classroom.</t>
  </si>
  <si>
    <t>Mutewa Primary School</t>
  </si>
  <si>
    <t>4-012-055-2630204-104-2017/18-010</t>
  </si>
  <si>
    <t>Akaiga Primary School</t>
  </si>
  <si>
    <t>4-012-055-2630204-104-2017/18-011</t>
  </si>
  <si>
    <t>Mukono  Primary School</t>
  </si>
  <si>
    <t>4-012-055-2630204-104-2017/18-012</t>
  </si>
  <si>
    <t>Completion of 4 classrooms: plastering, floor, doors and windows.</t>
  </si>
  <si>
    <t>Kaguuru Primary School</t>
  </si>
  <si>
    <t>4-012-055-2630204-104-2017/18-013</t>
  </si>
  <si>
    <t>Kabuline Primary School</t>
  </si>
  <si>
    <t>4-012-055-2630204-104-2017/18-014</t>
  </si>
  <si>
    <t>Thuuri Primary School</t>
  </si>
  <si>
    <t>4-012-055-2630204-104-2017/18-015</t>
  </si>
  <si>
    <t>Kinoe Primary School</t>
  </si>
  <si>
    <t>4-012-055-2630204-104-2017/18-016</t>
  </si>
  <si>
    <t>Kiiriene Primary School</t>
  </si>
  <si>
    <t>4-012-055-2630204-104-2017/18-017</t>
  </si>
  <si>
    <t>Kiguru Primary School</t>
  </si>
  <si>
    <t>4-012-055-2630204-104-2017/18-018</t>
  </si>
  <si>
    <t>Ongoing </t>
  </si>
  <si>
    <t>K.K. Muthangene Primary School</t>
  </si>
  <si>
    <t>4-012-055-2630204-104-2017/18-019</t>
  </si>
  <si>
    <t>Construction of one classroom to completion.</t>
  </si>
  <si>
    <t>New </t>
  </si>
  <si>
    <t xml:space="preserve"> Kagwuru Primary School</t>
  </si>
  <si>
    <t>Matabithi Primary School</t>
  </si>
  <si>
    <t>Laibocha Day Secondary School</t>
  </si>
  <si>
    <t>4-012-055-2630205-104-2017/18-001</t>
  </si>
  <si>
    <t>Completion of one classroom plastering, floor, doors and windows.</t>
  </si>
  <si>
    <t>St.Mary's Mbaranga Secondary School</t>
  </si>
  <si>
    <t>4-012-055-2630205-104-2017/18-002</t>
  </si>
  <si>
    <t>Completion of a dormitory: plastering, floor, doors and windows.</t>
  </si>
  <si>
    <t>4-012-055-2630205-104-2017/18-003</t>
  </si>
  <si>
    <t>Amugaa Day Secondary School</t>
  </si>
  <si>
    <t>4-012-055-2630205-104-2017/18-004</t>
  </si>
  <si>
    <t xml:space="preserve">completion of a administration block: roofing and plastering </t>
  </si>
  <si>
    <t>Ngage Day Secondary School</t>
  </si>
  <si>
    <t>4-012-055-2630205-104-2017/18-005</t>
  </si>
  <si>
    <t>Completion of one laboratory: plastering, floor, doors and windows.</t>
  </si>
  <si>
    <t>Kiguma Day Secondary School</t>
  </si>
  <si>
    <t>4-012-055-2630205-104-2017/18-006</t>
  </si>
  <si>
    <t>Giithu Day Secondary School</t>
  </si>
  <si>
    <t>4-012-055-2630205-104-2017/18-007</t>
  </si>
  <si>
    <t xml:space="preserve">completion of 2 classrooms: plastering, doors and windows </t>
  </si>
  <si>
    <t>Michimukuru Day Secondary School</t>
  </si>
  <si>
    <t>4-012-055-2630205-104-2017/18-008</t>
  </si>
  <si>
    <t xml:space="preserve">completion of one classroom: plastering, doors and windows </t>
  </si>
  <si>
    <t>Kiguchwa Day Secondary School</t>
  </si>
  <si>
    <t>4-012-055-2630205-104-2017/18-009</t>
  </si>
  <si>
    <t>Ametho Day Secondary School-Lab</t>
  </si>
  <si>
    <t>4-012-055-2630205-104-2017/18-010</t>
  </si>
  <si>
    <t>construction of one laboratory: foundation</t>
  </si>
  <si>
    <t>Kaliene Secondary School</t>
  </si>
  <si>
    <t>4-012-055-2630205-104-2017/18-011</t>
  </si>
  <si>
    <t>Construction of one dinning hall: foundation</t>
  </si>
  <si>
    <t>Thuuri Day Secondary School</t>
  </si>
  <si>
    <t>4-012-055-2630205-104-2017/18-012</t>
  </si>
  <si>
    <t xml:space="preserve">completion of 2 classroom: plastering, doors and windows </t>
  </si>
  <si>
    <t>Rurii Day Secondary School</t>
  </si>
  <si>
    <t>4-012-055-2630205-104—2017/18-013</t>
  </si>
  <si>
    <t>Akaiga Day Secondary School</t>
  </si>
  <si>
    <t>4-012-055-2630205-104—2017/18-014</t>
  </si>
  <si>
    <t>Thuria Day Secondary School</t>
  </si>
  <si>
    <t>4-012-055-2630205-104—2017/18-015</t>
  </si>
  <si>
    <t>Ankamia Day Secondary School</t>
  </si>
  <si>
    <t>4-012-055-2630205-104—2017/18-016</t>
  </si>
  <si>
    <t>Construction of one dining hall: foundation.</t>
  </si>
  <si>
    <t>Maburwa Assistant Chief's Office</t>
  </si>
  <si>
    <t>4-012-055-2640507-113-2017/18-001</t>
  </si>
  <si>
    <t>Completion of assistant chief's office: plastering, doors and windows</t>
  </si>
  <si>
    <t>Antuanuu Assistant Chief's Office</t>
  </si>
  <si>
    <t>4-012-055-2640507-113-2017/18-002</t>
  </si>
  <si>
    <t>Construction of assistant chief's office</t>
  </si>
  <si>
    <t>Ntangiria Ap Post</t>
  </si>
  <si>
    <t>4-012-055-2640507-113-2017/18-004</t>
  </si>
  <si>
    <t>Construction of a new AP line: office, houses and toilets</t>
  </si>
  <si>
    <t>Ntamiciu Chief's Camp</t>
  </si>
  <si>
    <t>4-012-055-2640507-113-2017/18-005</t>
  </si>
  <si>
    <t>Construction of a new chief's office.</t>
  </si>
  <si>
    <t>Mula Ap Line</t>
  </si>
  <si>
    <t>4-012-055-2640507-113-2017/18-006</t>
  </si>
  <si>
    <t xml:space="preserve">Construction of a new AP line: office, houses and toilets </t>
  </si>
  <si>
    <t>Kalothera Assistant Chief's Office</t>
  </si>
  <si>
    <t>4-012-055-2640507-113-2017/18-007</t>
  </si>
  <si>
    <t>On- going</t>
  </si>
  <si>
    <t>Ngongoaka Chief's Camp</t>
  </si>
  <si>
    <t>4-012-055-2640507-113-2017/18-008</t>
  </si>
  <si>
    <t>Kunati D.O's Office</t>
  </si>
  <si>
    <t>4-012-055-2640507-113-2017/18-009</t>
  </si>
  <si>
    <t>Renovation of D.O office: floor, windows and doors</t>
  </si>
  <si>
    <t>Giithu Ap Camp</t>
  </si>
  <si>
    <t>4-012-055-2640507-113-2017/18-010</t>
  </si>
  <si>
    <t>Construction of an AP line: office, houses and toilets.</t>
  </si>
  <si>
    <t>Michiimukuru Assistant Chief's Office</t>
  </si>
  <si>
    <t>4-012-055-2640507-113-2017/18-011</t>
  </si>
  <si>
    <t xml:space="preserve">Construction of an assistant Chief's office to completion </t>
  </si>
  <si>
    <t xml:space="preserve">Kiguchwa Ap Line </t>
  </si>
  <si>
    <t>4-012-055-2640507-113-2017/18-012</t>
  </si>
  <si>
    <t>construction of an AP line: office and toilet</t>
  </si>
  <si>
    <t>Kiguru Chief's Camp</t>
  </si>
  <si>
    <t>4-012-055-2640507-113-2017/18-013</t>
  </si>
  <si>
    <t>Completion of chief's office: plastering, doors and windows</t>
  </si>
  <si>
    <t>Amatu Assistant Chief's Office</t>
  </si>
  <si>
    <t>4-012-055-2640507-113-2017/18-014</t>
  </si>
  <si>
    <t>Athwana Chief's Camp</t>
  </si>
  <si>
    <t>4-012-055-2640507-113-2017/18-015</t>
  </si>
  <si>
    <t>Construction of assistant chief's office to completion.</t>
  </si>
  <si>
    <t xml:space="preserve">Tigania Central Ap Line. </t>
  </si>
  <si>
    <t>4-012-055-2640507-113-2017/18-016</t>
  </si>
  <si>
    <t>Construction of an AP line: houses and toilets to completion.</t>
  </si>
  <si>
    <t xml:space="preserve">Muthara Assistant commissioner’s office. </t>
  </si>
  <si>
    <t>4-012-055-2640507-113-2017/18-017</t>
  </si>
  <si>
    <t>Construction of assistant commissioner’s office to completion.</t>
  </si>
  <si>
    <t xml:space="preserve"> NG-CDF Office</t>
  </si>
  <si>
    <t>Extension of boardroom:Kshs.550,000 ,Creating FAM’S office with a washroom:Kshs.550,000 ,Kitchen room:Kshs.350,000 , New office furniture:Kshs.1,200,000 ,General repairs, internal and external painting:Kshs.350,000 , Project design and documentation:Kshs.150,000 , Allow for contingencies:Kshs.200,000 and Public works staff project management fund:Kshs.150,000</t>
  </si>
  <si>
    <t xml:space="preserve"> ICT Hubs</t>
  </si>
  <si>
    <t>4-012-055-2211311-112-2017/18-002</t>
  </si>
  <si>
    <t xml:space="preserve"> Procuring of systems and services comprising of satellite antenna, router, digital ruggedized tablets, Wi-Fi with outdoor wireless devise with 12U cabinet complete with installation accessories for four (4) sites at Muriri, Mikinduri, Thangatha and Mbaranga</t>
  </si>
  <si>
    <t>4-012-055-2211310-112-2017/18-003</t>
  </si>
  <si>
    <t>GRAND TOTAL</t>
  </si>
  <si>
    <t xml:space="preserve"> TOTAL</t>
  </si>
  <si>
    <t>4-012-055-AP1-100-2017/18-001</t>
  </si>
  <si>
    <t>4-012-055-2640100-103-2017/18-001</t>
  </si>
  <si>
    <t>General Packet Radio Service(GPRS) Security Tracking System</t>
  </si>
  <si>
    <t>4-012-055-2640507-113-2017/18-003</t>
  </si>
  <si>
    <t>Installation of GPRS security cattle tracking devices to cub rustling at Gambela police post.</t>
  </si>
  <si>
    <t>PROJECT GFS CODELIST FOR TIGANIA EAST NATIONAL GOVERNMENT CONSTITUENCIES DEVELOPMENT FUND</t>
  </si>
  <si>
    <t>Purchase of fuel, repairs and maitanance, printing, stationery, telephone, travel and subsistence and office tea</t>
  </si>
  <si>
    <t>4-012-055-2210802-111-2017/18-002</t>
  </si>
  <si>
    <t>Tertiary institutions</t>
  </si>
  <si>
    <t>4-012-055-2640101-101-2017/18-001</t>
  </si>
  <si>
    <t>To cater for any unforseen occurences in the constituency during the financial year</t>
  </si>
  <si>
    <t>Mula Primary School</t>
  </si>
  <si>
    <t>4-012-055-2640510-110-2017/18-011</t>
  </si>
  <si>
    <t>Purchase and planting of certified tree seedlings</t>
  </si>
  <si>
    <t>4-012-055-2640510-110-2017/18-012</t>
  </si>
  <si>
    <t>NG-CDF Office Compound</t>
  </si>
  <si>
    <t>4-012-055-2640510-110-2017/18-013</t>
  </si>
  <si>
    <t>Irindiro Primary School</t>
  </si>
  <si>
    <t>4-012-055-2630204-104-2017/18-020</t>
  </si>
  <si>
    <t>Construction of Admission block</t>
  </si>
  <si>
    <t>Kirimanchuma Primary School</t>
  </si>
  <si>
    <t>4-012-055-2630204-104-2017/18-021</t>
  </si>
  <si>
    <t>Akairu Primary School</t>
  </si>
  <si>
    <t>4-012-055-2630204-104-2017/18-022</t>
  </si>
  <si>
    <t>Ngombenchiru Primary School</t>
  </si>
  <si>
    <t>4-012-055-2630204-104-2017/18-023</t>
  </si>
  <si>
    <t>Athwana Primary School</t>
  </si>
  <si>
    <t>4-012-055-2630204-104-2017/18-024</t>
  </si>
  <si>
    <t>Kaathi Secondary School</t>
  </si>
  <si>
    <t>4-012-055-2630205-104-2017/18-017</t>
  </si>
  <si>
    <t>Kalule Day Secondary School</t>
  </si>
  <si>
    <t>4-012-055-2630205-104-2017/18-018</t>
  </si>
  <si>
    <t>Marega Secondary School</t>
  </si>
  <si>
    <t>4-012-055-2630205-104-2017/18-019</t>
  </si>
  <si>
    <t>PROJECT GFS CODELIST FOR IGEMBE SOUTH NATIONAL GOVERNMENT CONSTITUENCY DEVELOPMENT FUND</t>
  </si>
  <si>
    <t>Employees Salaries and gratuity</t>
  </si>
  <si>
    <t>4-012-051-2110000-100-2017/18-001</t>
  </si>
  <si>
    <t>4-012-051-2210000-100-2017/18-002</t>
  </si>
  <si>
    <t>4-012-051-2120101-100-2017/18-003</t>
  </si>
  <si>
    <t>4-012-051-2120201-100-2017/18-004</t>
  </si>
  <si>
    <t>4-012-051-2210802-100-2017/18-005</t>
  </si>
  <si>
    <t>4-012-051-2210000-111-2017/18-001</t>
  </si>
  <si>
    <t>4-012-051-2210802-111-2017/18-002</t>
  </si>
  <si>
    <t>4-012-051-2210700-111-2017/18-003</t>
  </si>
  <si>
    <t>4-012-051-2640101-103-2017/18-001</t>
  </si>
  <si>
    <t>4-012-051-2640102-103-2017/18-002</t>
  </si>
  <si>
    <t>4-012-051-2640200-101-2017/18-001</t>
  </si>
  <si>
    <t xml:space="preserve">Igembe South Sports Project </t>
  </si>
  <si>
    <t>4-012-051-2640509-112-2017/18-001</t>
  </si>
  <si>
    <t>Carry out Constituency Sports tournament and the winning teams/schools to be awarded with trophies, balls, and games kits, support sports and culture events</t>
  </si>
  <si>
    <t>Itumi Day Secondary School</t>
  </si>
  <si>
    <t>4-012-051-2640510-110-2017/18-002</t>
  </si>
  <si>
    <t xml:space="preserve">Purchase and planting of tree seedlings </t>
  </si>
  <si>
    <t>Kamburu Primary School</t>
  </si>
  <si>
    <t>4-012-051-2640510-110-2017/18-003</t>
  </si>
  <si>
    <t>Kithanga Primary School</t>
  </si>
  <si>
    <t>4-012-051-2640510-110-2017/18-004</t>
  </si>
  <si>
    <t>Kithetu Primary School</t>
  </si>
  <si>
    <t>4-012-051-2640510-110-2017/18-005</t>
  </si>
  <si>
    <t>Athimba Primary School</t>
  </si>
  <si>
    <t>4-012-051-2640510-110-2017/18-006</t>
  </si>
  <si>
    <t>Athi Primary School</t>
  </si>
  <si>
    <t>4-012-051-2640510-110-2017/18-007</t>
  </si>
  <si>
    <t>Kambene Primary School</t>
  </si>
  <si>
    <t>4-012-051-2640510-110-2017/18-008</t>
  </si>
  <si>
    <t>Athiru Gaiti Primary School</t>
  </si>
  <si>
    <t>4-012-051-2640510-110-2017/18-009</t>
  </si>
  <si>
    <t>Ntherone Primary School</t>
  </si>
  <si>
    <t>4-012-051-2640510-110-2017/18-010</t>
  </si>
  <si>
    <t>Maua Primary School</t>
  </si>
  <si>
    <t>4-012-051-2640510-110-2017/18-011</t>
  </si>
  <si>
    <t>Gitura Primary School</t>
  </si>
  <si>
    <t>4-012-051-2630204-104-2017/18-001</t>
  </si>
  <si>
    <t>Completion of administration block- Fixing doors, windows, flooring, ceiling and painting</t>
  </si>
  <si>
    <t>Kilalai Primary School</t>
  </si>
  <si>
    <t>4-012-051-2630204-104-2017/18-002</t>
  </si>
  <si>
    <t>Murua primary school</t>
  </si>
  <si>
    <t>4-012-051-2630204-104-2017/18-003</t>
  </si>
  <si>
    <t>Kisimani Primary School</t>
  </si>
  <si>
    <t>4-012-051-2630204-104-2017/18-004</t>
  </si>
  <si>
    <t>Construction of 2 classrooms to completion</t>
  </si>
  <si>
    <t>Antubeiga Primary School</t>
  </si>
  <si>
    <t>4-012-051-2630204-104-2017/18-005</t>
  </si>
  <si>
    <t>Nkiene Primary School</t>
  </si>
  <si>
    <t>4-012-051-2630204-104-2017/18-006</t>
  </si>
  <si>
    <t>Abuuri Primary School</t>
  </si>
  <si>
    <t>4-012-051-2630204-104-2017/18-007</t>
  </si>
  <si>
    <t>Kianda Primary School</t>
  </si>
  <si>
    <t>4-012-051-2630204-104-2017/18-008</t>
  </si>
  <si>
    <t>Karumaru Primary School</t>
  </si>
  <si>
    <t>4-012-051-2630204-104-2017/18-009</t>
  </si>
  <si>
    <t>Construction of 10 Pit latrines to completion</t>
  </si>
  <si>
    <t>4-012-051-2630204-104-2017/18-010</t>
  </si>
  <si>
    <t>Amwamba Primary School</t>
  </si>
  <si>
    <t>4-012-051-2630204-104-2017/18-011</t>
  </si>
  <si>
    <t>4-012-051-2630204-104-2017/18-012</t>
  </si>
  <si>
    <t>Construction of one classroom to completion (Kshs.650,000), renovation of 6 classrooms; plastering and flooring(Kshs.200,000)</t>
  </si>
  <si>
    <t>Nceme Primary School</t>
  </si>
  <si>
    <t>4-012-051-2630204-104-2017/18-013</t>
  </si>
  <si>
    <t xml:space="preserve"> Renovation of 8 classrooms -floors, plaster and windows</t>
  </si>
  <si>
    <t>Amunju Primary School</t>
  </si>
  <si>
    <t>4-012-051-2630204-104-2017/18-014</t>
  </si>
  <si>
    <t>4-012-051-2630204-104-2017/18-015</t>
  </si>
  <si>
    <t xml:space="preserve"> Renovation of 5 classrooms-Floors, plaster and windows</t>
  </si>
  <si>
    <t>Athi special school</t>
  </si>
  <si>
    <t>4-012-051-2630204-104-2017/18-016</t>
  </si>
  <si>
    <t>Completion of Administration block- Fixing doors, windows, flooring, ceiling and painting</t>
  </si>
  <si>
    <t>Muthiru Primary School</t>
  </si>
  <si>
    <t>4-012-051-2630204-104-2017/18-017</t>
  </si>
  <si>
    <t>Munyariki Primary School</t>
  </si>
  <si>
    <t>4-012-051-2630204-104-2017/18-018</t>
  </si>
  <si>
    <t>Murumune Primary School</t>
  </si>
  <si>
    <t>4-012-051-2630204-104-2017/18-019</t>
  </si>
  <si>
    <t>Kiguma Ciiri Primary School</t>
  </si>
  <si>
    <t>4-012-051-2630204-104-2017/18-020</t>
  </si>
  <si>
    <t>Karembwine Primary School</t>
  </si>
  <si>
    <t>4-012-051-2630204-104-2017/18-021</t>
  </si>
  <si>
    <t>Antubankui Primary School</t>
  </si>
  <si>
    <t>4-012-051-2630204-104-2017/18-022</t>
  </si>
  <si>
    <t>Lakathi Primary School</t>
  </si>
  <si>
    <t>4-012-051-2630204-104-2017/18-023</t>
  </si>
  <si>
    <t>Ikingo Primary School</t>
  </si>
  <si>
    <t>4-012-051-2630204-104-201718-024</t>
  </si>
  <si>
    <t>4-012-051-2630204-104-2017/18-025</t>
  </si>
  <si>
    <t>Iria Ruui Primary School</t>
  </si>
  <si>
    <t>4-012-051-2630204-104-2017/18-026</t>
  </si>
  <si>
    <t>Nting’irai Primary School</t>
  </si>
  <si>
    <t>4-012-051-2630204-104-2017/18-027</t>
  </si>
  <si>
    <t>Kibilaku Primary School</t>
  </si>
  <si>
    <t>4-012-051-2630204-104-2017/18-029</t>
  </si>
  <si>
    <t>Antubochiu primary school</t>
  </si>
  <si>
    <t>4-012-051-2630204-104-2017/18-030</t>
  </si>
  <si>
    <t>Construction of a special classroom to completion</t>
  </si>
  <si>
    <t>Ura River Primary School</t>
  </si>
  <si>
    <t>4-012-051-2630204-104-2017/18-031</t>
  </si>
  <si>
    <t>Completion of Administration block- Fixing of window panes, flooring, plastering, ceiling and painting</t>
  </si>
  <si>
    <t>Mpurine Primary School</t>
  </si>
  <si>
    <t>4-012-051-2630204-104-2017/18-032</t>
  </si>
  <si>
    <t>Leveling of school ground</t>
  </si>
  <si>
    <t>Kathima Primary School</t>
  </si>
  <si>
    <t>4-012-051-2630204-104-2017/18-033</t>
  </si>
  <si>
    <t>Luluma Primary School</t>
  </si>
  <si>
    <t>4-012-051-2630204-104-2017/18-034</t>
  </si>
  <si>
    <t>Maua Mixed Day Secondary School</t>
  </si>
  <si>
    <t>4-012-051-2630205-104-2017/18-001</t>
  </si>
  <si>
    <t>Kilalai Day Secondary School</t>
  </si>
  <si>
    <t>4-012-051-2630205-104-2017/18-002</t>
  </si>
  <si>
    <t>Completion of Multipurpose hall -Roofing, flooring, plastering, painting, power and water installation</t>
  </si>
  <si>
    <t>Gitura Day Secondary School</t>
  </si>
  <si>
    <t>4-012-051-2630205-104-2017/18-003</t>
  </si>
  <si>
    <t>Completion of the laboratory - Fixing doors, windows, flooring, ceiling and painting</t>
  </si>
  <si>
    <t>Kithetu Kirimene Mixed Day Secondary School</t>
  </si>
  <si>
    <t>4-012-051-2630205-104-2017/18-004</t>
  </si>
  <si>
    <t>Completion of the Science laboratory-Benches, piping and gassing system</t>
  </si>
  <si>
    <t>4-012-051-2630205-104-2017/18-005</t>
  </si>
  <si>
    <t>Construction of Kitchen/ Dining hall: Walling and roofing</t>
  </si>
  <si>
    <t>Thaicu Day Secondary School</t>
  </si>
  <si>
    <t>4-012-051-2630205-104-2017/18-006</t>
  </si>
  <si>
    <t>Karumaru Day Secondary School</t>
  </si>
  <si>
    <t>4-012-051-2630205-104-2017/18-007</t>
  </si>
  <si>
    <t>Completion of the Multipurpose hall.. Power installation, plaster, floor, windows panes and painting (Co-funded with PTA).</t>
  </si>
  <si>
    <t>Nceme Day Secondary School</t>
  </si>
  <si>
    <t>4-012-051-2630205-104-2017/18-008</t>
  </si>
  <si>
    <t>Riaki Day Secondary School</t>
  </si>
  <si>
    <t>4-012-051-2630205-104-2017/18-009</t>
  </si>
  <si>
    <t>Construction of a science laboratory : Foundation and walling</t>
  </si>
  <si>
    <t>Ugoti Day Secondary School</t>
  </si>
  <si>
    <t>4-012-051-2630205-104-2017/18-010</t>
  </si>
  <si>
    <t>Completion of the laboratory, walling, roofing, floors, doors and windows, flooring, plumbing and drainage</t>
  </si>
  <si>
    <t>Akui Day Secondary School</t>
  </si>
  <si>
    <t>4-012-051-2630205-104-2017/18-011</t>
  </si>
  <si>
    <t>Kindani Day Secondary School</t>
  </si>
  <si>
    <t>4-012-051-2630205-104-2017/18-012</t>
  </si>
  <si>
    <t>Antubochiu Day Secondary School</t>
  </si>
  <si>
    <t>4-012-051-2630205-104-2017/18-013</t>
  </si>
  <si>
    <t>Construction of 6 door pit latrines to completion</t>
  </si>
  <si>
    <t>Mboone Day Secondary School</t>
  </si>
  <si>
    <t>4-012-051-2630205-104-2017/18-014</t>
  </si>
  <si>
    <t>Completion of the Science laboratory - Benches, piping and gassing system</t>
  </si>
  <si>
    <t>Luluma Day Secondary School</t>
  </si>
  <si>
    <t>4-012-051-2630205-104-2017/18-015</t>
  </si>
  <si>
    <t>4-012-051-2630205-104-2017/18-016</t>
  </si>
  <si>
    <t>Construction of a Science laboratory: Foundation and walling</t>
  </si>
  <si>
    <t>Akachiu Education Office</t>
  </si>
  <si>
    <t>4-012-051-2630205-104-2017/18-017</t>
  </si>
  <si>
    <t>Completion of an Education office at Akachiu:Installation of power, water and painting</t>
  </si>
  <si>
    <t>Igembe South Deputy County Commissioner’s office renovation</t>
  </si>
  <si>
    <t>4-012-051-2640507-113-2017/18-001</t>
  </si>
  <si>
    <t>Renovation of offices: Re-flooring, painting, ceiling and water installation</t>
  </si>
  <si>
    <t>Nthanjene Administration Police Post</t>
  </si>
  <si>
    <t>4-012-051-2640507-113-2017/18-002</t>
  </si>
  <si>
    <t>Construction of one door pit latrine and bathroom to completion</t>
  </si>
  <si>
    <t>Kiguru chief’s camp</t>
  </si>
  <si>
    <t>4-012-051-2640507-113-2017/18-003</t>
  </si>
  <si>
    <t>Construction offices to completion(2 rooms and one door pit latrines)</t>
  </si>
  <si>
    <t>Ikuu Administration police camp</t>
  </si>
  <si>
    <t>4-012-051-2640507-113-2017/18-004</t>
  </si>
  <si>
    <t xml:space="preserve">Completion of 2 staff houses :Flooring, fixing doors and windows </t>
  </si>
  <si>
    <t>Kanuni District officer’s office</t>
  </si>
  <si>
    <t>4-012-051-2640507-113-2017/18-005</t>
  </si>
  <si>
    <t>Construction of 2 door Pit latrines to completion</t>
  </si>
  <si>
    <t xml:space="preserve"> Athiru Gaiti Assistant county commissioner offices</t>
  </si>
  <si>
    <t>4-012-051-2640507-113-2017/18-006</t>
  </si>
  <si>
    <t>Construction of 2 doors pit latrines (Kshs.200,000) and fencing of the compound (Kshs.300,000) to completion</t>
  </si>
  <si>
    <t>Mboone Assistant Chiefs office</t>
  </si>
  <si>
    <t>4-012-051-2640507-113-2017/18-007</t>
  </si>
  <si>
    <t>Construction offices to completion(2 rooms and 1 door pit latrines)</t>
  </si>
  <si>
    <t>Luluma Chiefs Camp</t>
  </si>
  <si>
    <t>4-012-051-2640507-113-2017/18-008</t>
  </si>
  <si>
    <t>Construction of one door pit latrine and power installation to completion</t>
  </si>
  <si>
    <t>Kilili land office</t>
  </si>
  <si>
    <t>4-012-051-3110202-108-2017/18-002</t>
  </si>
  <si>
    <t>Completion of the lands office- Fixing doors, windows, flooring, painting and power installation</t>
  </si>
  <si>
    <t>CONSTITUENCY INNOVATION HUB</t>
  </si>
  <si>
    <t>Igembe South ICT Hub</t>
  </si>
  <si>
    <t>4-012-051-2211311-108-2017/18-003</t>
  </si>
  <si>
    <t xml:space="preserve">Procuring of systems and services comprising of satellite antenna, router, digital ruggedized tablets, Wi-Fi with outdoor wireless devise with 12U cabinet complete with installation accessories at four (4) sites in partnership with Ministry of ICT through Telkom Kenya </t>
  </si>
  <si>
    <t>4-012-051-2211310-108-2017/18-004</t>
  </si>
  <si>
    <t>4-012-051-AP1-100-2017/2018-001</t>
  </si>
  <si>
    <t>4-012-051-2640100-103-2017/18-001</t>
  </si>
  <si>
    <t xml:space="preserve">Laare water catchment area </t>
  </si>
  <si>
    <t>4-012-051-2640510-110-2017/2018-001</t>
  </si>
  <si>
    <t>Purchase and planting of tree seedlings in the water catchment area to preserve the community water intakes</t>
  </si>
  <si>
    <t>TOTAL   ALLOCATION</t>
  </si>
  <si>
    <t>PROJECT GFS CODELIST FOR IGEMBE SOUTH NATIONAL GOVERNMENT CONSTITUENCIES DEVELOPMENT FUND</t>
  </si>
  <si>
    <t>Employees’ Salaries</t>
  </si>
  <si>
    <t>4-012-051-2210000-100-2017/18-003</t>
  </si>
  <si>
    <t xml:space="preserve">Purchase of fuel, repairs and maintenance, printing, stationery, telephone, travel and subsistence, office tea </t>
  </si>
  <si>
    <t>Purchase of fuel, repairs and maintenance, printing, stationery, airtime, travel and subsistence</t>
  </si>
  <si>
    <t>To cater for the boda riders boda training in the Constituency</t>
  </si>
  <si>
    <t xml:space="preserve">SPORTS </t>
  </si>
  <si>
    <t xml:space="preserve">Sports </t>
  </si>
  <si>
    <t>Athi Special School</t>
  </si>
  <si>
    <t>4-012-051-2640510-110-2017/18-012</t>
  </si>
  <si>
    <t>Purchase of tree seedlings for the school</t>
  </si>
  <si>
    <t>Antubochiu Primary School</t>
  </si>
  <si>
    <t>4-012-051-2640510-110-2017/18-013</t>
  </si>
  <si>
    <t>4-012-051-2640510-110-2017/18-014</t>
  </si>
  <si>
    <t>4-012-051-2640510-110-2017/18-015</t>
  </si>
  <si>
    <t>Tiira Day Secondary School</t>
  </si>
  <si>
    <t>4-012-051-2630205-104-2017/18-018</t>
  </si>
  <si>
    <t>Construction of 3 classrooms to completion</t>
  </si>
  <si>
    <t>Construction of 10 door pit latrines</t>
  </si>
  <si>
    <t>PROJECT GFS CODELIST FOR BUURI NATIONAL GOVERNMENT CONSTITUENCY DEVELOPMENT FUND</t>
  </si>
  <si>
    <t>AMOUNT ALLOCATED</t>
  </si>
  <si>
    <t>CURRENT STATUS</t>
  </si>
  <si>
    <t xml:space="preserve">ADMINISTRATION AND RECURRENT EXPENDITURE </t>
  </si>
  <si>
    <t>4-012-057-2110000-100-2017/18-001</t>
  </si>
  <si>
    <t>4-012-057-2210000-100-2017/18-002</t>
  </si>
  <si>
    <t>4-012-057-2120101-100-2017/18-003</t>
  </si>
  <si>
    <t>4-012-057-2120201-100-2017/18-004</t>
  </si>
  <si>
    <t>4-012-057-2210802-100-2017/18-005</t>
  </si>
  <si>
    <t>MONITORING EVALUATION AND CAPACITY BUILDING</t>
  </si>
  <si>
    <t>4-012-057-2210000-111-2017/18-001</t>
  </si>
  <si>
    <t>4-012-057-2210802-111-2017/18-002</t>
  </si>
  <si>
    <t>4-012-057-2210700-111-2017/18-003</t>
  </si>
  <si>
    <t>4-012-057-2640200-101-2017/18-001</t>
  </si>
  <si>
    <t>4-012-057-2640509-112-2017/18-001</t>
  </si>
  <si>
    <t>Carry out Constituency Sports tournament in Timau, Kisima, Kibirichia, Kiirua, Ruiri Ward and the winning teams to be awarded with trophies, balls, and games kits.</t>
  </si>
  <si>
    <t>4-012-057-2640101-103-2017/18-001</t>
  </si>
  <si>
    <t>Bursary Tertiary Institutions.</t>
  </si>
  <si>
    <t>4-012-057-2640102-103-2017/18-002</t>
  </si>
  <si>
    <t>EDUCATION SECONDARY SCHOOLS</t>
  </si>
  <si>
    <t>Ontulili Day Secondary School</t>
  </si>
  <si>
    <t>4-012-057-2630205-104-2017/18-001</t>
  </si>
  <si>
    <t>Completion of a Dining Hall; window,plastering, paintwork,floors, roofing.</t>
  </si>
  <si>
    <t>Kithithina Day Secondary School</t>
  </si>
  <si>
    <t>4-012-057-2630205-104-2017/18-002</t>
  </si>
  <si>
    <t>Completion of Administration Block;plastering,paintwork,windows, roofing, floors.</t>
  </si>
  <si>
    <t>Kangaita Day Secondary School</t>
  </si>
  <si>
    <t>4-012-057-2630205-104-2017/18-003</t>
  </si>
  <si>
    <t>Construction of 1 Kitchen up to completion.</t>
  </si>
  <si>
    <t>Ntirimiti Secondary School</t>
  </si>
  <si>
    <t>4-012-057-2630205-104-2017/18-004</t>
  </si>
  <si>
    <t>Completion of a Laboratory; plastering,paintwork,windows, roofing, floors, and equipping.</t>
  </si>
  <si>
    <t>Maritati Secondary School</t>
  </si>
  <si>
    <t>4-012-057-2630205-104-2017/18-005</t>
  </si>
  <si>
    <t>Completion of a Laboratory; plastering,paintwork,windows, roofing, floors, and equipping</t>
  </si>
  <si>
    <t>Mucheene Secondary School</t>
  </si>
  <si>
    <t>4-012-057-2630205-104-2017/18-006</t>
  </si>
  <si>
    <t>Construction of 1 classroom up to completion.</t>
  </si>
  <si>
    <t>Mburugiti Secondary School</t>
  </si>
  <si>
    <t>4-012-057-2630205-104-2017/18-007</t>
  </si>
  <si>
    <t>Gakando Secondary School</t>
  </si>
  <si>
    <t>4-012-057-2630205-104-2017/18-008</t>
  </si>
  <si>
    <t>Murinya Secondary School</t>
  </si>
  <si>
    <t>4-012-057-2630205-104-2017/18-009</t>
  </si>
  <si>
    <t>Completion of Laboratory; plastering, paintwork, windows, roofing, floors, and equipping</t>
  </si>
  <si>
    <t>Tutua Day Secondary School</t>
  </si>
  <si>
    <t>4-012-057-2630205-104-2017/18-010</t>
  </si>
  <si>
    <t>EDUCATION PRIMARY SCHOOLS</t>
  </si>
  <si>
    <t>DEB Kiambogo Primary School</t>
  </si>
  <si>
    <t>4-012-057-2630204-104-2017/18-001</t>
  </si>
  <si>
    <t>Construction of 1 Classroom up  to completion.</t>
  </si>
  <si>
    <t>CCM Angaine Primary School</t>
  </si>
  <si>
    <t>4-012-057-2630204-104-2017/18-002</t>
  </si>
  <si>
    <t>Construction of 1 Classroom up to completion.</t>
  </si>
  <si>
    <t>Sirimon Primary School</t>
  </si>
  <si>
    <t>4-012-057-2630204-104-2017/18-003</t>
  </si>
  <si>
    <t>Construction of 1 Classroom to completion.</t>
  </si>
  <si>
    <t>DEB Nkandone Primary School</t>
  </si>
  <si>
    <t>4-012-057-2630204-104-2017/18-004</t>
  </si>
  <si>
    <t>Construction of 6 door Toilets</t>
  </si>
  <si>
    <t>Miugune Primary School</t>
  </si>
  <si>
    <t>4-012-057-2630204-104-2017/18-005</t>
  </si>
  <si>
    <t>Construction of administration block four rooms up to ring beam level.</t>
  </si>
  <si>
    <t>Nkunga Primary School</t>
  </si>
  <si>
    <t>4-012-057-2630204-104-2017/18-006</t>
  </si>
  <si>
    <t>Construction of one Classroom to completion.</t>
  </si>
  <si>
    <t>Kinyenjere Primary School</t>
  </si>
  <si>
    <t>4-012-057-2630204-104-2017/18-007</t>
  </si>
  <si>
    <t>Kamuketha Primary School</t>
  </si>
  <si>
    <t>4-012-057-2630204-104-2017/18-008</t>
  </si>
  <si>
    <t>Mujujune Primary School</t>
  </si>
  <si>
    <t>4-012-057-2630204-104-2017/18-009</t>
  </si>
  <si>
    <t>Kiborione Primary School</t>
  </si>
  <si>
    <t>4-012-057-2630204-104-2017/18-010</t>
  </si>
  <si>
    <t>Murangine Primary School</t>
  </si>
  <si>
    <t>4-012-057-2630204-104-2017/18-011</t>
  </si>
  <si>
    <t>Construction of one administration Block up to completion (with 4 rooms.)</t>
  </si>
  <si>
    <t>Mucheene Primary School</t>
  </si>
  <si>
    <t>4-012-057-2630204-104-2017/18-012</t>
  </si>
  <si>
    <t>Marurui Primary School</t>
  </si>
  <si>
    <t>4-012-057-2630204-104-2017/18-013</t>
  </si>
  <si>
    <t>Completion of  Laboratory; plastering, paintwork, floors and equipping.</t>
  </si>
  <si>
    <t>CCM Ntumburi Primary School</t>
  </si>
  <si>
    <t>4-012-057-2630204-104-2017/18-014</t>
  </si>
  <si>
    <t>CCM Kimbo Primary School</t>
  </si>
  <si>
    <t>4-012-057-2630204-104-2017/18-015</t>
  </si>
  <si>
    <t>Construction of a Library up to completion.</t>
  </si>
  <si>
    <t>Marere Primary School</t>
  </si>
  <si>
    <t>4-012-057-2630204-104-2017/18-016</t>
  </si>
  <si>
    <t>Mugae Primary School</t>
  </si>
  <si>
    <t>4-012-057-2630204-104-2017/18-017</t>
  </si>
  <si>
    <t>Construction of one  Classroom to completion.</t>
  </si>
  <si>
    <t>Matuuru Primary School</t>
  </si>
  <si>
    <t>4-012-057-2630204-104-2017/18-018</t>
  </si>
  <si>
    <t>Drilling and equipping of one  borehole - 1.5M casement 1M</t>
  </si>
  <si>
    <t>4-012-057-2630204-104-2017/18-019</t>
  </si>
  <si>
    <t>Construction of 8 doors Toilets to completion.</t>
  </si>
  <si>
    <t>Karumanthi Primary School</t>
  </si>
  <si>
    <t>4-012-057-2630204-104-2017/18-020</t>
  </si>
  <si>
    <t>Kisima Chief's Office</t>
  </si>
  <si>
    <t>4-012-057-2640507-113-2017/18-001</t>
  </si>
  <si>
    <t>Construction of one new Chief's office to completion.</t>
  </si>
  <si>
    <t>Antu Ba Mwitu Chiefs Office</t>
  </si>
  <si>
    <t>4-012-057-2640507-113-2017/18-002</t>
  </si>
  <si>
    <t>Completion of one chief's office; roofing, windows, plastering and floors.</t>
  </si>
  <si>
    <t>Timau Police Lines</t>
  </si>
  <si>
    <t>4-012-057-2640507-113-2017/18-003</t>
  </si>
  <si>
    <t>Construction of 8 units up to completion.</t>
  </si>
  <si>
    <t>Buuri Administration Police Quarters</t>
  </si>
  <si>
    <t>4-012-057-2640507-113-2017/18-004</t>
  </si>
  <si>
    <t>Construction of 9 units up to completion.</t>
  </si>
  <si>
    <t>4-012-057-2211310-108-2017/18-001</t>
  </si>
  <si>
    <t xml:space="preserve">Preparing of a 5 Year (2018-2022) Strategic Plan for  NG-CDF Buuri </t>
  </si>
  <si>
    <t>4-012-057-3110202-108-2017/18-002</t>
  </si>
  <si>
    <t>Construction of NG-CDF office up to completion.</t>
  </si>
  <si>
    <t>Purchase of computers</t>
  </si>
  <si>
    <t>4-012-057-3111001-100-2017/2018-006</t>
  </si>
  <si>
    <t>Purchase of one Laptop</t>
  </si>
  <si>
    <t>Purchase of Furniture/Equipment</t>
  </si>
  <si>
    <t>4-012-057-3111001-100-2017/2018-007</t>
  </si>
  <si>
    <t>Equipping of NG-CDF office; one conference table, 14 seats, 10 office chairs and 4 desks.</t>
  </si>
  <si>
    <t>ICT HUBS</t>
  </si>
  <si>
    <t>Timau ICT Hub</t>
  </si>
  <si>
    <t>4-012-057-2211311-108-2017/18-003</t>
  </si>
  <si>
    <t>Installation of Satelite antenna, Router, Digital access kit, Digital ruggedized Tablet, WI-FI with outdoor wireless device complete with 12U cabinet with installation accessories Timau Ward</t>
  </si>
  <si>
    <t>Kibirichia ICT Hub</t>
  </si>
  <si>
    <t>4-012-057-2211311-108-2017/18-004</t>
  </si>
  <si>
    <t>Installation of Satelite antenna, Router, Digital access kit, Digital ruggedized Tablet, WI-FI with outdoor wireless device complete with 12U cabinet with installation accessories Kibirichia Ward</t>
  </si>
  <si>
    <t>Kiirua ICT Hub</t>
  </si>
  <si>
    <t>4-012-057-2211311-108-2017/18-005</t>
  </si>
  <si>
    <t>Installation of Satelite antenna, Router, Digital access kit, Digital ruggedized Tablet, WI-FI with outdoor wireless device complete with 12U cabinet with installation accessories Kiirua Ward</t>
  </si>
  <si>
    <t>Ruiri ICT Hub</t>
  </si>
  <si>
    <t>4-012-057-2211311-108-2017/18-006</t>
  </si>
  <si>
    <t>Installation of Satelite antenna, Router, Digital access kit, Digital ruggedized Tablet, WI-FI with outdoor wireless device complete with 12U cabinet with installation accessories Ruiri Ward</t>
  </si>
  <si>
    <t>4-012-057-2640510-110-2017/2018-001</t>
  </si>
  <si>
    <t>Purchase, Planting and watering  of 1700 tree seedlings in each of the  following schools: Ontulili day, Angaine day,  Maritati secondary, Ngarendare secondary, Kibirichia boys, Ntumburi Mixed, Buuri High, Rugetene day, Rwarera day, Tutua mixed.</t>
  </si>
  <si>
    <t xml:space="preserve">Administration </t>
  </si>
  <si>
    <t>PROJECT GFS CODELIST FOR MANYATTA NATIONAL GOVERNMENT CONSTITUENCY DEVELOPMENT FUND</t>
  </si>
  <si>
    <t>Employees Salaries and Gratuity</t>
  </si>
  <si>
    <t>4-014-063-2110000-100-2017/18-001</t>
  </si>
  <si>
    <t>4-014-063-2210000-100-2017/18-002</t>
  </si>
  <si>
    <t>4-014-063-2120101-100-2017/18-003</t>
  </si>
  <si>
    <t>4-014-063-2120201-100-2017/18-004</t>
  </si>
  <si>
    <t>4-014-063-2210802-100-2017/18-005</t>
  </si>
  <si>
    <t>MONITORING, EVALUATION AND CAPACITY BUILDING</t>
  </si>
  <si>
    <t>4-014-063-2210000-111-2017/18-001</t>
  </si>
  <si>
    <t>4-014-063-2210802-111-2017/18-002</t>
  </si>
  <si>
    <t>Payment of Committee sitting allowances, transport, conferences and Inter constituency visits</t>
  </si>
  <si>
    <t>4-014-063-2210700-111-2017/18-003</t>
  </si>
  <si>
    <t>Bursary Secondary School Schools</t>
  </si>
  <si>
    <t>4-014-063-2640101-103-2017/18-001</t>
  </si>
  <si>
    <t>Payment of Secondary School bursary to needy student</t>
  </si>
  <si>
    <t>4-014-063-2640102-103-2017/18-002</t>
  </si>
  <si>
    <t>Payment of Tertiary bursary to needy students</t>
  </si>
  <si>
    <t>4-014-063-2640200-101-2016/17-001</t>
  </si>
  <si>
    <t>To cater for any unforeseen occurrences in the constituency during the financial years</t>
  </si>
  <si>
    <t>4-014-063-2640509-112-2017/18-001</t>
  </si>
  <si>
    <t>Carry out constituency sports tournament and winning teams/schools to be awarded with trophies, balls and games kits.</t>
  </si>
  <si>
    <t>ENVIROMENT</t>
  </si>
  <si>
    <t xml:space="preserve">Gatondo Secondary School </t>
  </si>
  <si>
    <t>4-014-063-2640510-110-2017/18-001</t>
  </si>
  <si>
    <t>Supply and install 10,000 Litres plastic water tank complete with the necessary piping, gate valve, nipple and tap to specifications, provide ¾ horse pipe to specification</t>
  </si>
  <si>
    <t xml:space="preserve">Kamiu Secondary School </t>
  </si>
  <si>
    <t>4-014-063-2640510-110-2017/18-002</t>
  </si>
  <si>
    <t>Supply and install 10,000 litres plastic water tank complete with the necessary piping, gate valve, nipple and tap to specifications, provide ¾ horse pipe to specification</t>
  </si>
  <si>
    <t xml:space="preserve">County Secondary School </t>
  </si>
  <si>
    <t>4-014-063-2640510-110-2017/18-003</t>
  </si>
  <si>
    <t>Kiangoci Primary School</t>
  </si>
  <si>
    <t>4-014-063-2640510-110-2017/18-004</t>
  </si>
  <si>
    <t xml:space="preserve">Gatituri Secondary School </t>
  </si>
  <si>
    <t>4-014-063-2640510-110-2017/18-005</t>
  </si>
  <si>
    <t xml:space="preserve">St Christopher Day Secondary School </t>
  </si>
  <si>
    <t>4-014-063-2640510-110-2017/18-006</t>
  </si>
  <si>
    <t>Kamiu Primary School</t>
  </si>
  <si>
    <t>4-014-063-2640510-110-2017/18-010</t>
  </si>
  <si>
    <t>Planting of Grass on the School’s play Ground</t>
  </si>
  <si>
    <t>Mbukori Primary School</t>
  </si>
  <si>
    <t>4-014-063-2630204-104-2017/18-001</t>
  </si>
  <si>
    <t>Renovation of 5 classrooms - plastering, flooring and painting</t>
  </si>
  <si>
    <t>Ngerwe Primary School</t>
  </si>
  <si>
    <t>4-014-063-2630204-104-2017/18-002</t>
  </si>
  <si>
    <t>Iveche Primary School</t>
  </si>
  <si>
    <t>4-014-063-2630204-104-2017/18-003</t>
  </si>
  <si>
    <t>Completion of a hall - plastering, flooring, painting, installing doors and windows</t>
  </si>
  <si>
    <t>Gaciigi Primary School</t>
  </si>
  <si>
    <t>4-014-063-2630204-104-2017/18-004</t>
  </si>
  <si>
    <t>Purchase of half(½) an acre piece of Land to expand the school</t>
  </si>
  <si>
    <t>Gatwe Primary School</t>
  </si>
  <si>
    <t>4-014-063-2630204-104-2017/18-005</t>
  </si>
  <si>
    <t>Completion of an Administration block -through plastering, flooring, fixing doors, windows and painting</t>
  </si>
  <si>
    <t>Gakinduriri Primary School</t>
  </si>
  <si>
    <t>4-014-063-2630204-104-2017/18-006</t>
  </si>
  <si>
    <t>Completion of one classroom - flooring, plastering, windows, doors and painting</t>
  </si>
  <si>
    <t>Rukira Primary School</t>
  </si>
  <si>
    <t>4-014-063-2630204-104-2017/18-007</t>
  </si>
  <si>
    <t>Completion of one Classroom - plastering, windows and doors, flooring and painting</t>
  </si>
  <si>
    <t>Runga’nga Primary School</t>
  </si>
  <si>
    <t>4-014-063-2630204-104-2017/18-008</t>
  </si>
  <si>
    <t>Completion of a storeyed classroom through Plastering, Flooring, Doors and windows</t>
  </si>
  <si>
    <t>Igumo Primary School</t>
  </si>
  <si>
    <t>4-014-063-2630204-104-2017/18-009</t>
  </si>
  <si>
    <t>Completion of 2 classrooms - through painting, fixing of doors and windows</t>
  </si>
  <si>
    <t>Kathakwa Day Secondary School</t>
  </si>
  <si>
    <t>4-014-063-2630205-104-2017/18-001</t>
  </si>
  <si>
    <t>Construction of a Multipurpose hall and a kitchen to completion</t>
  </si>
  <si>
    <t>St Benedict Kithimu Day Secondary School</t>
  </si>
  <si>
    <t>4-014-063-2630205-104 2017/18-002</t>
  </si>
  <si>
    <t>Completion of construction of 4 storeyed classrooms: Plastering, roofing,Flooring, Fixing doors and Windows</t>
  </si>
  <si>
    <t>Kithegi Day Secondary School</t>
  </si>
  <si>
    <t>4-014-063-2630205-104-2017/18-003</t>
  </si>
  <si>
    <t>Completion of a storeyed Administration block: Roofing, Plastering, Flooring, Fixing Doors and windows</t>
  </si>
  <si>
    <t>Itabua Day Secondary School</t>
  </si>
  <si>
    <t>4-014-063-2630205-104-2017/18-004</t>
  </si>
  <si>
    <t>Completion of a Multipurpose Hall -, Plastering, Completion of a kitchen, Flooring, doors and Windows</t>
  </si>
  <si>
    <t>Muvandori Day Secondary School</t>
  </si>
  <si>
    <t>4-014-063-2630205-104-2017/18-005</t>
  </si>
  <si>
    <t>Construction of a Multipurpose Hall - plastering, flooring, fixing doors and windows</t>
  </si>
  <si>
    <t>Gatunduri Day Secondary School</t>
  </si>
  <si>
    <t>4-014-063-2630205-104-2017/18-006</t>
  </si>
  <si>
    <t xml:space="preserve">Completion of a multi-purpose hall; flooring, plastering and window </t>
  </si>
  <si>
    <t>Mukangu Day Secondary School</t>
  </si>
  <si>
    <t>4-014-063-2630205-104-2017/18-007</t>
  </si>
  <si>
    <t>Construction of a multipurpose hall - walling, lintel and truss</t>
  </si>
  <si>
    <t>Kenga Day Secondary School</t>
  </si>
  <si>
    <t>4-014-063-2630205-104-2017/18-008</t>
  </si>
  <si>
    <t>County Day Secondary School School</t>
  </si>
  <si>
    <t>4-014-063-2630205-104-2017/18-009</t>
  </si>
  <si>
    <t>Completion of a multipurpose hall - plastering, Flooring, Painting, Fixing doors and windows</t>
  </si>
  <si>
    <t>St Benedicts Karau Day Secondary School School</t>
  </si>
  <si>
    <t>4-014-063-2630205-104-2017/18-010</t>
  </si>
  <si>
    <t>Completion of laboratory through - fixing of benches and stools, gas chamber and water system</t>
  </si>
  <si>
    <t>St Martha Gatoori Day Secondary School School</t>
  </si>
  <si>
    <t>4-014-063-2630205-104-2017/18-011</t>
  </si>
  <si>
    <t>Completion of storeyed classroom - plastering, Flooring, Windows and doors and painting</t>
  </si>
  <si>
    <t>Kimangaru Day Secondary School School</t>
  </si>
  <si>
    <t>4-014-063-2630205-104-2017/18-012</t>
  </si>
  <si>
    <t>Completion of a laboratory - flooring , Finishing benches, Installation of water and gas System and Painting</t>
  </si>
  <si>
    <t>Kathuniri Day Secondary School School</t>
  </si>
  <si>
    <t>4-014-063-2630205-104-2017/18-013</t>
  </si>
  <si>
    <t>Gatituri day Secondary School School</t>
  </si>
  <si>
    <t>4-014-063-2630205-104-2017/18-014</t>
  </si>
  <si>
    <t>Completion of a laboratory - fixing of benches, Plastering, Gas and water system</t>
  </si>
  <si>
    <t>Kirigi Day Secondary School School</t>
  </si>
  <si>
    <t>4-014-063-2630205-104-2017/18-016</t>
  </si>
  <si>
    <t>Completion of a laboratory - installation of Gas chamber and purchase of stools</t>
  </si>
  <si>
    <t>Kirigi Administration Police station</t>
  </si>
  <si>
    <t>4-014-063-2640507-113-2017/18-001</t>
  </si>
  <si>
    <t>Construction of an Administration Police Line to completion (Residential houses, Armory,Reporting office and Cells)</t>
  </si>
  <si>
    <t>Kiriari Administration Police Line</t>
  </si>
  <si>
    <t>4-014-063-2640507-113-2017/18-002</t>
  </si>
  <si>
    <t>Construction of an Administration Police Line to completion; 5 no. Residential Houses, Armory, Reporting office and cells</t>
  </si>
  <si>
    <t>Mbuvori Administration Police Line</t>
  </si>
  <si>
    <t>4-014-063-2640507-113-2017/18-003</t>
  </si>
  <si>
    <t xml:space="preserve">compensation of an 1/8 piece of land </t>
  </si>
  <si>
    <t>Gatituri Administration Police Line</t>
  </si>
  <si>
    <t>4-014-063-2640507-113-2017/18-004</t>
  </si>
  <si>
    <t>Construction of an Armory, Reporting Office and toilet to completion</t>
  </si>
  <si>
    <t>Kiangima Assistant Chief's office</t>
  </si>
  <si>
    <t>4-014-063-2640507-113-2017/18-005</t>
  </si>
  <si>
    <t>Completion of assistant chief Office - roofing, plastering, flooring , doors,Windows and painting</t>
  </si>
  <si>
    <t>Ngerwe Assistant Chief's office</t>
  </si>
  <si>
    <t>4-014-063-2640507-113-2017/18-006</t>
  </si>
  <si>
    <t xml:space="preserve">Purchase of an 1/8 piece of land </t>
  </si>
  <si>
    <t>Kibugu Assistant Chief's Office</t>
  </si>
  <si>
    <t>4-014-063-2640507-113-2017/18-007</t>
  </si>
  <si>
    <t>Completion of a Chief's office - through painting.</t>
  </si>
  <si>
    <t>Karuriri Assistant Chief's office</t>
  </si>
  <si>
    <t>4-014-063-2640507-113-2017/18-008</t>
  </si>
  <si>
    <t>Renovation of Assistant Chief's office - Re-roofing</t>
  </si>
  <si>
    <t>Njukiri Administration Police Line</t>
  </si>
  <si>
    <t>4-014-063-2640507-113-2017/18-009</t>
  </si>
  <si>
    <t>Water and Electricity connection to the Administration Police line</t>
  </si>
  <si>
    <t>Embu West DCC Office</t>
  </si>
  <si>
    <t>4-014-063-2640507-113-2017/18-010</t>
  </si>
  <si>
    <t>painting of the DCC Office</t>
  </si>
  <si>
    <t>4-014-063-2640506-108-2017/18-001</t>
  </si>
  <si>
    <t>Office equipment</t>
  </si>
  <si>
    <t>4-014-063-3111000-108-2017/18-003</t>
  </si>
  <si>
    <t>Purchase of 1no. desktop computer Kshs 40,000, I no scannerKshs 50,000,2 filing cupboard Kshs60,000,1HP printer Kshs 70,000,1 digital video Camera 250,000 ,Gas cooker 30,000,13kg Cylinder Kshs 10,000,22’’fridge kshs 55,000 microwave Kshs 40,000,juice extractor &amp; blender Kshs 10,000 and installation of kitchen sink and cupboard Kshs 85,000</t>
  </si>
  <si>
    <t>ICT Hub</t>
  </si>
  <si>
    <t>4-014-063-2630206-104-2015/16-002</t>
  </si>
  <si>
    <t>4-014-063-AP1-100-2017/2018-001</t>
  </si>
  <si>
    <t>4-014-063-2640100-103-2017/18-001</t>
  </si>
  <si>
    <t>Nthambo Day Secondary School School</t>
  </si>
  <si>
    <t>4-014-063-2630205-104-2017/18-015</t>
  </si>
  <si>
    <r>
      <t>Completion of an administration block - Painting(</t>
    </r>
    <r>
      <rPr>
        <i/>
        <sz val="12"/>
        <color indexed="10"/>
        <rFont val="Footlight MT Light"/>
        <family val="1"/>
      </rPr>
      <t>fourth schedule indicate different activity from minutes)</t>
    </r>
  </si>
  <si>
    <t>PROJECT GFS CODELIST FOR MANYATTA  NATIONAL GOVERNMENT CONSTITUENCY DEVELOPMENT FUND</t>
  </si>
  <si>
    <t>4-014-063-2210802-100-2017/18-001</t>
  </si>
  <si>
    <t>Payment of committee sitting allowances, transport, conferences and subsistence.</t>
  </si>
  <si>
    <t>NG-CDFC/Staff/PMC Capacity Building</t>
  </si>
  <si>
    <t>4-014-063-2210700-111-2017/18-001</t>
  </si>
  <si>
    <t>Undertake training of the PMC’S and staffs on NG-CDF related issues</t>
  </si>
  <si>
    <t>Award bursary to secondary needy students</t>
  </si>
  <si>
    <t>Payment of bursary to tertiary needy students</t>
  </si>
  <si>
    <t>4-014-063-2640200-101-2017/18-001</t>
  </si>
  <si>
    <t>To cater for any urgent unforeseen occurrences in the constituency during the financial year</t>
  </si>
  <si>
    <t>Kathakwa Day Secondary  School</t>
  </si>
  <si>
    <t>Completion of multipurpose hall through plastering, flooring and painting</t>
  </si>
  <si>
    <t>construction of 5 No .toilets to completion</t>
  </si>
  <si>
    <t>Kairuri Day Secondary School</t>
  </si>
  <si>
    <t>Roofing of the multipurpose hall-plastering, doors and windows</t>
  </si>
  <si>
    <t>Urban Intergrated Day Secondary School</t>
  </si>
  <si>
    <t>Completion of 4 storeyed classrooms through construction of staircase, plastering &amp; painting.</t>
  </si>
  <si>
    <t>Kariari  Assistant Chiefs Office</t>
  </si>
  <si>
    <t>4-014-063-2640507-113-2017/18-011</t>
  </si>
  <si>
    <t>Construction of a pit latrine to completion</t>
  </si>
  <si>
    <t>St. Benedicts Karau Secondary</t>
  </si>
  <si>
    <t>Supply and install 10,000 lts plastic water tank complete with the necessary piping, gate valve, nipple and tap to specifications, provide ¾ horse pipe to specification.</t>
  </si>
  <si>
    <t>Constituency Sports</t>
  </si>
  <si>
    <t>Purchase of soccer uniforms, balls and trophies for 5 sports clubs in Manyatta constituency i.e. Blue Eagles,Manyatta United,Kimangaru FC,Gaturi FC &amp; Mountain View FC</t>
  </si>
  <si>
    <t>OTHER PROJECT</t>
  </si>
  <si>
    <t>Kiriari Resource Centre</t>
  </si>
  <si>
    <t>4-014-063-2640511-108-2017/18-005</t>
  </si>
  <si>
    <t>Completion of resource centre- painting and landscaping</t>
  </si>
  <si>
    <t>PROJECT GFS CODELIST FOR ISIOLO NORTH NATIONAL GOVERNMENT CONSTITUENCY DEVELOPMENT FUND</t>
  </si>
  <si>
    <t>4-011-049-2110000-100-2017/18-001</t>
  </si>
  <si>
    <t>4-011-049-2210000-100-2017/18-002</t>
  </si>
  <si>
    <t>4-011-049-2120101-100-2017/18-003</t>
  </si>
  <si>
    <t>4-011-049-2120201-100-2017/18-004</t>
  </si>
  <si>
    <t>4-011-049-2210802-100-2017/18-005</t>
  </si>
  <si>
    <t>4-011-049-2210000-111-2017/18-001</t>
  </si>
  <si>
    <t>4-011-049-2210802-111-2017/18-002</t>
  </si>
  <si>
    <t>4-011-049-2210700-111-2017/18-003</t>
  </si>
  <si>
    <t>4-011-049-2640200-101-2017/18-001</t>
  </si>
  <si>
    <t>4-011-049-2640509-112-2017/18-001</t>
  </si>
  <si>
    <t>Conducting of constituency-wide soccer sports tournament - purchase of sports kits - balls and uniforms</t>
  </si>
  <si>
    <t>4-011-049-2640101-103-2017/18-001</t>
  </si>
  <si>
    <t>4-011-049-2640102-103-2017/18-002</t>
  </si>
  <si>
    <t>Khalifah Primary School</t>
  </si>
  <si>
    <t>4-011-049-2630204-104-2017/18-001</t>
  </si>
  <si>
    <t xml:space="preserve"> Construction of administration block to completion</t>
  </si>
  <si>
    <t>Matarba Primary School</t>
  </si>
  <si>
    <t>4-011-049-2630204-104-2017/18-002</t>
  </si>
  <si>
    <t xml:space="preserve"> Construction of one classroom to completion</t>
  </si>
  <si>
    <t>wabera Primary School</t>
  </si>
  <si>
    <t>4-011-049-2630204-104-2017/18-003</t>
  </si>
  <si>
    <t>Fencing of the school using concrete(Concrete wall fencing)</t>
  </si>
  <si>
    <t>Kubi Mata Muka Primary School</t>
  </si>
  <si>
    <t>4-011-049-2630204-104-2017/18-004</t>
  </si>
  <si>
    <t>Noloroi Primary School</t>
  </si>
  <si>
    <t>4-011-049-2630204-104-2017/18-005</t>
  </si>
  <si>
    <t>Purchase of 62 desks and chairs</t>
  </si>
  <si>
    <t>Uhuru Primary School</t>
  </si>
  <si>
    <t>4-011-049-2630204-104-2017/18-006</t>
  </si>
  <si>
    <t>Kambi-Garba Primary School</t>
  </si>
  <si>
    <t>4-011-049-2630204-104-2017/18-007</t>
  </si>
  <si>
    <t>Pepo La Tumaini Primary school</t>
  </si>
  <si>
    <t>4-011-049-2630204-104-2017/18-008</t>
  </si>
  <si>
    <t>Kambi ya juu Primary School</t>
  </si>
  <si>
    <t>4-011-049-2630204-104-2017/18-009</t>
  </si>
  <si>
    <t>Construction of kitchen and store to completion.</t>
  </si>
  <si>
    <t>SECONDARY SCHOOL PROJECT</t>
  </si>
  <si>
    <t>Korbesa Day Secondary School</t>
  </si>
  <si>
    <t>4-011-049-2630205-104-2017/18-001</t>
  </si>
  <si>
    <t>Construction of science laboratory to completion(Kshs.3,000,000) and construction of one classroom to completion (Kshs.900,000)</t>
  </si>
  <si>
    <t>Bulesa Day Secondary School</t>
  </si>
  <si>
    <t>4-011-049-2630205-104-2017/18-002</t>
  </si>
  <si>
    <t>Construction of dinning hall to completion</t>
  </si>
  <si>
    <t>Kipsing Day secondary school</t>
  </si>
  <si>
    <t>4-011-049-2630205-104-2017/18-003</t>
  </si>
  <si>
    <t>Construction of one classroom to completion-Kshs.900,000 and dinning hall construction to completion-Kshs.4,000,000</t>
  </si>
  <si>
    <t>Oldonyoiro girls secondary school</t>
  </si>
  <si>
    <t>4-011-049-2630205-104-2017/18-004</t>
  </si>
  <si>
    <t>One classroom construction to completion</t>
  </si>
  <si>
    <t>Oldonyiro boys secondary school</t>
  </si>
  <si>
    <t>4-011-049-2630205-104-2017/18-005</t>
  </si>
  <si>
    <t>One classroom construction to completion-Kshs.900,000 and laboratory equipping-Kshs.500,000</t>
  </si>
  <si>
    <t>Ngaremara girls secondary school</t>
  </si>
  <si>
    <t>4-011-049-2630205-104-2017/18-006</t>
  </si>
  <si>
    <t>Construction of science laboratory to completion-Kshs.3,000,000and  laboratory equipping-Kshs.500,000</t>
  </si>
  <si>
    <t>Ngaremara boys secondary school</t>
  </si>
  <si>
    <t>4-011-049-2630205-104-2017/18-007</t>
  </si>
  <si>
    <t>Construction of one classroom-Kshs.900,000and laboratory equipping-Kshs.500,000</t>
  </si>
  <si>
    <t>Bula mpya secondary school</t>
  </si>
  <si>
    <t>4-011-049-2630205-104-2017/18-008</t>
  </si>
  <si>
    <t>Sanitation block construction to completion-Kshs.1,845,000 and 20 lockers @ Kshs 2,000  and 20 chairs @ Kshs 2,000 and 5 cabinets @ Kshs 15,000 (155,000)</t>
  </si>
  <si>
    <t>Waso secondary school</t>
  </si>
  <si>
    <t>4-011-049-2630205-104-2017/18-009</t>
  </si>
  <si>
    <t>Renovation of dinning hall completion-roofing, plastering, painting and installation of electricity</t>
  </si>
  <si>
    <t>Isiolo boys secondary school</t>
  </si>
  <si>
    <t>4-011-049-2630205-104-2017/18-010</t>
  </si>
  <si>
    <t>TERTIARY INSTITUTION PROJECT</t>
  </si>
  <si>
    <t>Isiolo Medical Training College</t>
  </si>
  <si>
    <t>4-011-049-2630206-104-2017/18-001</t>
  </si>
  <si>
    <t>Construction of ablution block to completion</t>
  </si>
  <si>
    <t>Kom Location Chief’s Office</t>
  </si>
  <si>
    <t>4-011-049-2640507-113-2017/18-001</t>
  </si>
  <si>
    <t>Construction of chief’s office to completion</t>
  </si>
  <si>
    <t>Kom Administration Police Location</t>
  </si>
  <si>
    <t>4-011-049-2640507-113-2017/18-002</t>
  </si>
  <si>
    <t>Construction of Administration Police house to completion</t>
  </si>
  <si>
    <t>4-011-049-2211310-108-2017/18-001</t>
  </si>
  <si>
    <t>Preparation of 5 year strategic plan for the period between 2017-2022</t>
  </si>
  <si>
    <t xml:space="preserve">Isiolo North NG-CDF Office </t>
  </si>
  <si>
    <t>4-011-049-3110202-108-2017/18-002</t>
  </si>
  <si>
    <t>Painting,Celling Repair and Water Tanks Purchase</t>
  </si>
  <si>
    <t>4-011-049-2211311-108-2017/18-003</t>
  </si>
  <si>
    <t>Procuring of systems and services comprising of satellite antenna, router, digital ruggedized tablets, Wi-Fi with outdoor wireless devise with 12U cabinet complete with installation accessories for four (4) sites</t>
  </si>
  <si>
    <t>4-011-049-AP1-100-2017/2018-001</t>
  </si>
  <si>
    <t>4-011-049-2640100-103-2017/18-001</t>
  </si>
  <si>
    <t>Central Division Sanitation</t>
  </si>
  <si>
    <t>Construction of sanitation project to completion</t>
  </si>
  <si>
    <t>Waso Forest Association</t>
  </si>
  <si>
    <t>Distribution of seedlings to community</t>
  </si>
  <si>
    <t>PROJECT GFS CODELIST FOR ISIOLO NORTH NATIONAL GOVERNMENT CONSTITUENCIES DEVELOPMENT FUND</t>
  </si>
  <si>
    <t xml:space="preserve">Conducting of constituency-wide soccer sports tournament - purchase of sports kits i.e. balls, uniforms </t>
  </si>
  <si>
    <t>Akadeli Primary School</t>
  </si>
  <si>
    <t>4-011-049-2630204-104-2017/18-010</t>
  </si>
  <si>
    <t>Kiwanjani Primary School</t>
  </si>
  <si>
    <t>4-011-049-2630204-104-2017/18-011</t>
  </si>
  <si>
    <t>Fencing 20 ha of the school compound with chain link.The posts are 7 foot concrete poles</t>
  </si>
  <si>
    <t>PROJECT GFS CODELIST FOR IGEMBE NORTH NATIONAL GOVERNMENT CONSTITUENCY DEVELOPMENT FUND</t>
  </si>
  <si>
    <t>4-012-053-2110000-100-2017/18-001</t>
  </si>
  <si>
    <t>4-012-053-2210000-100-2017/18-002</t>
  </si>
  <si>
    <t>4-012-053-2210802-100-2017/18-005</t>
  </si>
  <si>
    <t>MONITORING, EVALUATION AND BUILDING CAPACITY</t>
  </si>
  <si>
    <t>4-012-053-2210000-111-2017/18-001</t>
  </si>
  <si>
    <t>Purchase of fuel,repairs and maintenance,printing,stationery,airtime,travel and subsistance</t>
  </si>
  <si>
    <t>4-012-053-2210802-111-2017/18-002</t>
  </si>
  <si>
    <t>4-012-053-2210700-111-2017/18-003</t>
  </si>
  <si>
    <t>Undertake training of the PMCs/NG-CDFCs on NG-CDF related issues</t>
  </si>
  <si>
    <t>4-012-051-2640101-103-2017/18-002</t>
  </si>
  <si>
    <t>4-012-051-2640200-103-2017/18-001</t>
  </si>
  <si>
    <t>Thirua Primary School</t>
  </si>
  <si>
    <t>4-012-053-2630204-104-2017/18-001</t>
  </si>
  <si>
    <t>Mutuati Primary School</t>
  </si>
  <si>
    <t>4-012-053-2630204-104-2017/18-002</t>
  </si>
  <si>
    <t>Mbayo Primary School</t>
  </si>
  <si>
    <t>4-012-053-2630204-104-2017/18-003</t>
  </si>
  <si>
    <t>Muromutwa Primary School</t>
  </si>
  <si>
    <t>4-012-053-2630204-104-2017/18-004</t>
  </si>
  <si>
    <t>Kanthali Primary School</t>
  </si>
  <si>
    <t>4-012-053-2630204-104-2017/18-005</t>
  </si>
  <si>
    <t>Naathu Primary School</t>
  </si>
  <si>
    <t>4-012-053-2630204-104-2017/18-006</t>
  </si>
  <si>
    <t>Naikuriu Primary School</t>
  </si>
  <si>
    <t>4-012-053-2630204-104-2017/18-007</t>
  </si>
  <si>
    <t>Kang’enyone Primary School</t>
  </si>
  <si>
    <t>4-012-053-2630204-104-2017/18-008</t>
  </si>
  <si>
    <t>KK Kiula Primary School</t>
  </si>
  <si>
    <t>4-012-053-2630204-104-2017/18-009</t>
  </si>
  <si>
    <t>Nkiriana Primary School</t>
  </si>
  <si>
    <t>4-012-053-2630204-104-2017/18-011</t>
  </si>
  <si>
    <t>Construction of four door toilet to completion</t>
  </si>
  <si>
    <t>Lubua Primary School</t>
  </si>
  <si>
    <t>4-012-053-2630204-104-2017/18-012</t>
  </si>
  <si>
    <t>Miuine Primary School</t>
  </si>
  <si>
    <t>4-012-053-2630204-104-2017/18-013</t>
  </si>
  <si>
    <t>Mea Primary School</t>
  </si>
  <si>
    <t>4-012-053-2630204-104-2017/18-014</t>
  </si>
  <si>
    <t>Kamue Primary School</t>
  </si>
  <si>
    <t>4-012-053-2630204-104-2017/18-015</t>
  </si>
  <si>
    <t>CCM Marere Primary School</t>
  </si>
  <si>
    <t>4-012-053-2630204-104-2017/18-016</t>
  </si>
  <si>
    <t>Anjalu Primary School</t>
  </si>
  <si>
    <t>4-012-053-2630204-104-2017/18-017</t>
  </si>
  <si>
    <t>Luciuti Primary School</t>
  </si>
  <si>
    <t>4-012-053-2630204-104-2017/18-018</t>
  </si>
  <si>
    <t>Karichu Primary School</t>
  </si>
  <si>
    <t>4-012-053-2630204-104-2017/18-019</t>
  </si>
  <si>
    <t>Kamueline Primary School</t>
  </si>
  <si>
    <t>4-012-053-2630204-104-2017/18-020</t>
  </si>
  <si>
    <t>Leeta Primary School</t>
  </si>
  <si>
    <t>4-012-053-2630204-104-2017/18-021</t>
  </si>
  <si>
    <t>Ambaru Primary School</t>
  </si>
  <si>
    <t>4-012-053-2630204-104-2017/18-022</t>
  </si>
  <si>
    <t>Construction of 8 door toilets to completion</t>
  </si>
  <si>
    <t>Tiiri Primary School</t>
  </si>
  <si>
    <t>4-012-053-2630204-104-2017/18-023</t>
  </si>
  <si>
    <t>Purchase of 2 acres of land</t>
  </si>
  <si>
    <t>Ngukuine Primary School</t>
  </si>
  <si>
    <t>4-012-053-2630204-104-2017/18-024</t>
  </si>
  <si>
    <t>Kamboo Primary School</t>
  </si>
  <si>
    <t>4-012-053-2630204-104-2017/18-025</t>
  </si>
  <si>
    <t>Barenta Primary School</t>
  </si>
  <si>
    <t>4-012-053-2630204-104-2017/18-026</t>
  </si>
  <si>
    <t>Aithu Primary School</t>
  </si>
  <si>
    <t>4-012-053-2630204-104-2017/18-027</t>
  </si>
  <si>
    <t>Murungene Primary School</t>
  </si>
  <si>
    <t>4-012-053-2630204-104-2017/18-028</t>
  </si>
  <si>
    <t>Kirindara Primary School</t>
  </si>
  <si>
    <t>4-012-053-2630204-104-2017/18-029</t>
  </si>
  <si>
    <t>Construction of 2 classrooms(Kshs.1,300,000.00) and construction of 6 door toilet (Kshs.322,200.00) to completion</t>
  </si>
  <si>
    <t>Mariri Primary School</t>
  </si>
  <si>
    <t>4-012-053-2630204-104-2017/18-030</t>
  </si>
  <si>
    <t>St. Anthony Nginyo Primary School</t>
  </si>
  <si>
    <t>4-012-053-2630204-104-2017/18-031</t>
  </si>
  <si>
    <t>Mbayo Secondary School</t>
  </si>
  <si>
    <t>4-012-053-2630205-104-2017/18-001</t>
  </si>
  <si>
    <t>Construction of a laboratory to roofing</t>
  </si>
  <si>
    <t>Kithetu day Secondary School</t>
  </si>
  <si>
    <t>4-012-053-2630205-104-2017/18-002</t>
  </si>
  <si>
    <t>Nkanda day Secondary School</t>
  </si>
  <si>
    <t>4-012-053-2630205-104-2017/18-003</t>
  </si>
  <si>
    <t>Completion of an administration block: keying, floor screeding, painting and electrification</t>
  </si>
  <si>
    <t>Ntanki Secondary School</t>
  </si>
  <si>
    <t>4-012-053-2630205-104-2017/18-004</t>
  </si>
  <si>
    <t>Ndoleli Secondary School</t>
  </si>
  <si>
    <t>4-012-053-2630205-104-2017/18-005</t>
  </si>
  <si>
    <t>Kathatene Secondary school</t>
  </si>
  <si>
    <t>4-012-053-2630205-104-2017/18-006</t>
  </si>
  <si>
    <t>Mariri Day Secondary school</t>
  </si>
  <si>
    <t>4-012-053-2630205-104-2017/18-007</t>
  </si>
  <si>
    <t>Linjoka Day Secondary school</t>
  </si>
  <si>
    <t>4-012-053-2630205-104-2017/18-008</t>
  </si>
  <si>
    <t>Completion of laboratory: Plastering, shutters, branderig,flooring,ceiling and painting</t>
  </si>
  <si>
    <t>Kiani Secondary school</t>
  </si>
  <si>
    <t>4-012-053-2630205-104-2017/18-009</t>
  </si>
  <si>
    <t xml:space="preserve">SECURITY PROJECT </t>
  </si>
  <si>
    <t>Linjoka Sub chief’s Office</t>
  </si>
  <si>
    <t>Construction of sub chief’s office to completion</t>
  </si>
  <si>
    <t>ICT Hubs</t>
  </si>
  <si>
    <t>4-012-053-2211311-108-2017/18-001</t>
  </si>
  <si>
    <t>Installation of satellite antenna, Router, Digital access kit, Digital ruggedized Tablet, WI-FI with outdoor wireless divice complete with 12 U cabinet with installation accessories by Telecom Kenya ltd-Laare Youth Empowerment Center and Mutuati</t>
  </si>
  <si>
    <t>4-012-053-2211310-108-2017/18-002</t>
  </si>
  <si>
    <t xml:space="preserve">Preparation and launching of a 5 year strategic plan (2018-2022) for NG-CDF Igembe North </t>
  </si>
  <si>
    <t>Motor Vehicle</t>
  </si>
  <si>
    <t>4-012-053-3110701-108-2017/18-003</t>
  </si>
  <si>
    <t>Purchase of Toyota land cruiser hard body motor vehicle</t>
  </si>
  <si>
    <t>NG-CDF Website</t>
  </si>
  <si>
    <t>4-012-053-2211312-108-2017/18-004</t>
  </si>
  <si>
    <t>Designing and running a website for Igembe North constituency</t>
  </si>
  <si>
    <t>Office Furniture and Equipments</t>
  </si>
  <si>
    <t>4-012-053-3111000-108-2017/18-005</t>
  </si>
  <si>
    <t>Purchase of 4 TVs,3 fridges, 16 sets of curtains,2 executive desks,one executive chair,one executive couch, coffee table,3 computer sets,one executive guest seat,one boardroom chest of drawers,8 seater oval boardroom table,4 drawer safe,2 file cabinets, reception counter and 3 reception seats</t>
  </si>
  <si>
    <t>Office re-designing and renovation</t>
  </si>
  <si>
    <t>4-012-053-3110202-108-2017/18-006</t>
  </si>
  <si>
    <t>Extension of existing office (Kshs.1,300,000.00) and cabro paving of the parking yard and compound (Kshs.700,000.00)</t>
  </si>
  <si>
    <t>Mwerongundu Primary School</t>
  </si>
  <si>
    <t>4-012-053-2630204-104-2017/18-010</t>
  </si>
  <si>
    <t>Construction of 4 door toilet to completion</t>
  </si>
  <si>
    <t>Administration</t>
  </si>
  <si>
    <t>PROJECT GFS CODELIST FOR MBEERE SOUTH NATIONAL GOVERNMENT CONSTITUENCY DEVELOPMENT FUND</t>
  </si>
  <si>
    <t>AMOUNT</t>
  </si>
  <si>
    <t>4-014-065-2110201-100-2017/18-001</t>
  </si>
  <si>
    <t>4-014-065-2210000-100-2017/18-002</t>
  </si>
  <si>
    <t>4-014-065-2120101-100-2017/18-003</t>
  </si>
  <si>
    <t>4-014-065-2120201-100-2017/18-004</t>
  </si>
  <si>
    <t>4-014-065-2210802-100-2017/18-005</t>
  </si>
  <si>
    <t>Payment of committee allowances</t>
  </si>
  <si>
    <t>M0NITORING EVALUATION AND CAPACITY BUILDING</t>
  </si>
  <si>
    <t>4-014-065-2210000-111-2017/18-001</t>
  </si>
  <si>
    <t>4-014-065-2210802-111-2017/18-002</t>
  </si>
  <si>
    <t>Payment of other committee expenses</t>
  </si>
  <si>
    <t>4-014-065-2210700-111-2017/18-003</t>
  </si>
  <si>
    <t>Undertake Training of the PMCs/NG-CDFCs and NG-CDFC’s staff on NG-CDF operations and carry out awareness programmes to the constituents on NG-CDF matters.</t>
  </si>
  <si>
    <t>4-014-065-2640200-101-2017/18-001</t>
  </si>
  <si>
    <t>4-014-065-2640101-103-2017/18-001</t>
  </si>
  <si>
    <t>4-014-065-2640102-103-2017/18-002</t>
  </si>
  <si>
    <t>4-014-065-2640509-112-2017/18-001</t>
  </si>
  <si>
    <t>Support sports tournaments within the constituency and present active and registered teams with sports gear and kits including balls, nets and uniforms</t>
  </si>
  <si>
    <t xml:space="preserve">PRIMARY SCHOOL </t>
  </si>
  <si>
    <t>Gatirari Primary School</t>
  </si>
  <si>
    <t>4-014-065-2630204-104-2017/18-001</t>
  </si>
  <si>
    <t>Construction of an eight door pit latrine</t>
  </si>
  <si>
    <t>J.N. Mwonge Primary School</t>
  </si>
  <si>
    <t>4-014-065-2630204-104-2017/18-002</t>
  </si>
  <si>
    <t>Kaninwanthiga Primary School</t>
  </si>
  <si>
    <t>4-014-065-2630204-104-2017/18-003</t>
  </si>
  <si>
    <t>Construction of an administration block</t>
  </si>
  <si>
    <t>Karura Primary School</t>
  </si>
  <si>
    <t>4-014-065-2630204-104-2017/18-004</t>
  </si>
  <si>
    <t>Gatuanyaga Primary School</t>
  </si>
  <si>
    <t>4-014-065-2630204-104-2017/18-005</t>
  </si>
  <si>
    <t>Kirathe Primary School</t>
  </si>
  <si>
    <t>4-014-065-2630204-104-2017/18-006</t>
  </si>
  <si>
    <t>Machanga Primary School</t>
  </si>
  <si>
    <t>4-014-065-2630204-104-2017/18-007</t>
  </si>
  <si>
    <t>Makawani Primary School</t>
  </si>
  <si>
    <t>4-014-065-2630204-104-2017/18-008</t>
  </si>
  <si>
    <t>4-014-065-2630204-104-2017/18-009</t>
  </si>
  <si>
    <t>Fencing of 20 acres of school land, 12 acres acquired by NG-CDFC funds. The fencing will be done 4 acres on chain link and 16 acres on barbed wire.</t>
  </si>
  <si>
    <t>Makutano Primary School</t>
  </si>
  <si>
    <t>4-014-065-2630204-104-2017/18-010</t>
  </si>
  <si>
    <t>Munyori Primary School</t>
  </si>
  <si>
    <t>4-014-065-2630204-104-2017/18-011</t>
  </si>
  <si>
    <t>Mutugu Primary School</t>
  </si>
  <si>
    <t>4-014-065-2630204-104-2017/18-012</t>
  </si>
  <si>
    <t>Riacina Primary School</t>
  </si>
  <si>
    <t>4-014-065-2630204-104-2017/18-013</t>
  </si>
  <si>
    <t>Rugakori Primary School</t>
  </si>
  <si>
    <t>4-014-065-2630204-104-2017/18-014</t>
  </si>
  <si>
    <t>Wango Primary School</t>
  </si>
  <si>
    <t>4-014-065-2630204-104-2017/18-015</t>
  </si>
  <si>
    <t>Kiruriri Primary School</t>
  </si>
  <si>
    <t>4-014-065-2630204-104-2017/18-016</t>
  </si>
  <si>
    <t xml:space="preserve">To acquire 20 desks @ Kshs. 4,000 </t>
  </si>
  <si>
    <t>St. Kizito Primary School</t>
  </si>
  <si>
    <t>4-014-065-2630204-104-2017/18-017</t>
  </si>
  <si>
    <t>Kariguri Primary School</t>
  </si>
  <si>
    <t>4-014-065-2630204-104-2017/18-018</t>
  </si>
  <si>
    <t>Kariari Primary School</t>
  </si>
  <si>
    <t>4-014-065-2630204-104-2017/18-019</t>
  </si>
  <si>
    <t>Kamaunju Primary School</t>
  </si>
  <si>
    <t>4-014-065-2630204-104-2017/18-020</t>
  </si>
  <si>
    <t>Marimari Primary School</t>
  </si>
  <si>
    <t>4-014-065-2630204-104-2017/18-021</t>
  </si>
  <si>
    <t>St. Kilia Primary School</t>
  </si>
  <si>
    <t>4-014-065-2630204-104-2017/18-022</t>
  </si>
  <si>
    <t>Kamunyagia Primary School</t>
  </si>
  <si>
    <t>4-014-065-2630204-104-2017/18-023</t>
  </si>
  <si>
    <t>Ngeca Primary School</t>
  </si>
  <si>
    <t>4-014-065-2630204-104-2017/18-024</t>
  </si>
  <si>
    <t>Mbondoni Primary School</t>
  </si>
  <si>
    <t>4-014-065-2630204-104-2017/18-025</t>
  </si>
  <si>
    <t>Gikuru Primary School</t>
  </si>
  <si>
    <t>4-014-065-2630204-104-2017/18-026</t>
  </si>
  <si>
    <t>AIC Ndune Primary School</t>
  </si>
  <si>
    <t>4-014-065-2630204-104-2017/18-027</t>
  </si>
  <si>
    <t>Gacabari Secondary School</t>
  </si>
  <si>
    <t>4-014-065-2630205-104-2017/18-001</t>
  </si>
  <si>
    <t>Igumori Secondary School</t>
  </si>
  <si>
    <t>4-014-065-2630205-104-2017/18-002</t>
  </si>
  <si>
    <t>To fence the Schools girls dormitory of two acres</t>
  </si>
  <si>
    <t>Kanyonga Secondary School</t>
  </si>
  <si>
    <t>4-014-065-2630205-104-2017/18-004</t>
  </si>
  <si>
    <t>Construction of a dining hall phase one up to lintel level</t>
  </si>
  <si>
    <t>Kiambere Mixed Secondary School</t>
  </si>
  <si>
    <t>4-014-065-2630205-104-2017/18-006</t>
  </si>
  <si>
    <t>Acquisition of four 10,000 litres water tanks</t>
  </si>
  <si>
    <t>Maviani Secondary School</t>
  </si>
  <si>
    <t>4-014-065-2630205-104-2017/18-007</t>
  </si>
  <si>
    <t>Mbita Secondary School</t>
  </si>
  <si>
    <t>4-014-065-2630205-104-2017/18-008</t>
  </si>
  <si>
    <t>Completion of the head teacher's house including roofing, plastering, shutting and painting.</t>
  </si>
  <si>
    <t>Mutus Secondary School</t>
  </si>
  <si>
    <t>4-014-065-2630205-104-2017/18-009</t>
  </si>
  <si>
    <t>Ngenge Secondary School</t>
  </si>
  <si>
    <t>4-014-065-2630205-104-2017/18-010</t>
  </si>
  <si>
    <t>Construction of a dining hall phase one up to slabbing level</t>
  </si>
  <si>
    <t>Ntharawe Secondary School</t>
  </si>
  <si>
    <t>4-014-065-2630205-104-2017/18-011</t>
  </si>
  <si>
    <t>Nthingini Secondary School</t>
  </si>
  <si>
    <t>4-014-065-2630205-104-2017/18-012</t>
  </si>
  <si>
    <t>Nyangwa Girls Secondary School</t>
  </si>
  <si>
    <t>4-014-065-2630205-104-2017/18-013</t>
  </si>
  <si>
    <t>Rugogwe Secondary School</t>
  </si>
  <si>
    <t>4-014-065-2630205-104-2017/18-014</t>
  </si>
  <si>
    <t>St. Augustine Secondary School</t>
  </si>
  <si>
    <t>4-014-065-2630205-104-2017/18-015</t>
  </si>
  <si>
    <t>To fence the school's two acres of land</t>
  </si>
  <si>
    <t>Makutano Police Station Borehole</t>
  </si>
  <si>
    <t>4-014-065-2640504-108-2017/18-002</t>
  </si>
  <si>
    <t>For rehabilitating of the bore hole including purchase of a pump and rigs. A further Kshs. 840,000.00 has been reallocated for the same course.</t>
  </si>
  <si>
    <t>Deputy County Commissioner's Office</t>
  </si>
  <si>
    <t>4-014-065-2640507-113-2017/18-001</t>
  </si>
  <si>
    <t>Construction of a four door executive toilet block at the Deputy county commissioner office.</t>
  </si>
  <si>
    <t>Gachuriri Admnistration Police Line</t>
  </si>
  <si>
    <t>4-014-065-2640507-113-2017/18-002</t>
  </si>
  <si>
    <t>Construction of a four door pit latrine plus fencing the Admnistration Police Line compound</t>
  </si>
  <si>
    <t>Karaba Admnistration Police Lines</t>
  </si>
  <si>
    <t>4-014-065-2640507-113-2017/18-003</t>
  </si>
  <si>
    <t>Construction of eight door pit latrines forAdmnistration Police lines</t>
  </si>
  <si>
    <t>Kiamuringa assistant Chiefs Office</t>
  </si>
  <si>
    <t>4-014-065-2640507-113-2017/18-004</t>
  </si>
  <si>
    <t>Renovation of assistant chiefs office plastering and flooring</t>
  </si>
  <si>
    <t>Kithunthiriri Chiefs Office</t>
  </si>
  <si>
    <t>4-014-065-2640507-113-2017/18-005</t>
  </si>
  <si>
    <t>Construction of a four door pit latrine</t>
  </si>
  <si>
    <t>4-014-065-2640507-113-2017/18-006</t>
  </si>
  <si>
    <t>Renovation of the chiefs’ office including flooring and roofing.</t>
  </si>
  <si>
    <t>Makima ACC's Office</t>
  </si>
  <si>
    <t>4-014-065-2640507-113-2017/18-007</t>
  </si>
  <si>
    <t>Renovation of the Assistant County Commissioners office including plastering, roofing and painting</t>
  </si>
  <si>
    <t>Makima Administration Police Lines</t>
  </si>
  <si>
    <t>4-014-065-2640507-113-2017/18-008</t>
  </si>
  <si>
    <t>Construction of pit latrines for Administration Police lines and staff houses</t>
  </si>
  <si>
    <t>Nyangwa Assistant Chiefs office</t>
  </si>
  <si>
    <t>4-014-065-2640507-113-2017/18-009</t>
  </si>
  <si>
    <t>Construction of assistant chiefs office</t>
  </si>
  <si>
    <t>Chiefs’ Office Chairs</t>
  </si>
  <si>
    <t>4-014-065-2640507-113-2017/18-010</t>
  </si>
  <si>
    <t>To acquire four executive chairs for ACC's office Makima @ Kshs. 10,000 and 31 office chairs @ Kshs. 5,000 for all the chiefs' and assistant chiefs’ offices in the constituency.</t>
  </si>
  <si>
    <t>NG-CDFC Office Kiritiri</t>
  </si>
  <si>
    <t>4-014-065-2211311-108-2017/18-001</t>
  </si>
  <si>
    <t xml:space="preserve">Installation of satellite Antenna, Router, Digital Access Kit and Digital Ruggedized tablets, Wi-Fi with outdoor wireless devise complete with 12U cabinet complete with installation accessories </t>
  </si>
  <si>
    <t>NG-CDFC Hall Karaba</t>
  </si>
  <si>
    <t>4-014-065-2211311-108-2017/18-002</t>
  </si>
  <si>
    <t>TAC Hall Kiambere</t>
  </si>
  <si>
    <t>4-014-065-2211311-108-2017/18-003</t>
  </si>
  <si>
    <t>Rwika Social Services offices</t>
  </si>
  <si>
    <t>4-014-065-2211311-108-2017/18-004</t>
  </si>
  <si>
    <t>NG-CDFC office</t>
  </si>
  <si>
    <t>4-014-065-3110202-108-2017/18-002</t>
  </si>
  <si>
    <t>For office expansion by four rooms, improve on the drainage around the office block and paving round the office block</t>
  </si>
  <si>
    <t>4-014-065-3111401-108-2017/18-004</t>
  </si>
  <si>
    <t>4-014-065-AP1-100-2017/2018-001</t>
  </si>
  <si>
    <t>4-014-065-2640100-103-2017/18-001</t>
  </si>
  <si>
    <t>School based Mentorship and Awareness</t>
  </si>
  <si>
    <t>4-014-065-2640104-103-2017/18-001</t>
  </si>
  <si>
    <t>To facilitate mentorship to students in the constituency by organizing motivational talks aimed at improving educational levels as well as reach out to those eligible youths who have failed to enroll to schools due to miraa farming, through concerted efforts aimed at bringing the stake holders together in forums to talk to the affected students and their parents to pressure them from this practice.</t>
  </si>
  <si>
    <t>4-014-065-2640510-110-2017/18-001</t>
  </si>
  <si>
    <r>
      <t>Support the establishment of public Institution based tree nurseries, 600,000,</t>
    </r>
    <r>
      <rPr>
        <sz val="12"/>
        <color indexed="10"/>
        <rFont val="Footlight MT Light"/>
        <family val="1"/>
      </rPr>
      <t xml:space="preserve"> fencing of about two acres Karuku cemetery, 600,000 </t>
    </r>
    <r>
      <rPr>
        <sz val="12"/>
        <color indexed="8"/>
        <rFont val="Footlight MT Light"/>
        <family val="1"/>
      </rPr>
      <t>and purchase and distribution of tree seedlings for planting in public Institutions, 444,827.60.</t>
    </r>
  </si>
  <si>
    <t>Kamweli Secondary School</t>
  </si>
  <si>
    <t>4-014-065-2630205-104-2017/18-003</t>
  </si>
  <si>
    <t>Acquisition of Laboratory equipment</t>
  </si>
  <si>
    <t>Kavingori Secondary School</t>
  </si>
  <si>
    <t>4-014-065-2630205-104-2017/18-005</t>
  </si>
  <si>
    <t>St. Paul’s Karura Secondary School</t>
  </si>
  <si>
    <t>4-014-065-2630205-104-2017/18-016</t>
  </si>
  <si>
    <t>Gataka Secondary School Borehole</t>
  </si>
  <si>
    <t>4-014-065-2640504-106-2017/18-001</t>
  </si>
  <si>
    <t>To carry out a feasibility study on the rehabilitation possibility of the school's borehole</t>
  </si>
  <si>
    <t>NG-CDFC Vehicle</t>
  </si>
  <si>
    <t>4-014-065-3110701-108-2017/18-003</t>
  </si>
  <si>
    <t>For acquisition of a NG-CDFC vehicle, Toyota Prado from Toyota Kenya</t>
  </si>
  <si>
    <t>Purchase of fuel, repairs and maintenance, printing, stationery, telephone, travel and subsistence, plus acquisition of WIFI Kshs 30,000, two Computers Kshs 140,000 and Photocopying Machine Kshs 50,000</t>
  </si>
  <si>
    <t>PROJECT GFS CODELIST FOR KITUI WEST NATIONAL GOVERNMENT CONSTITUENCY DEVELOPMENT FUND</t>
  </si>
  <si>
    <t xml:space="preserve">AMOUNT </t>
  </si>
  <si>
    <t>Employee salaries</t>
  </si>
  <si>
    <t>4-015-070-2110000-100-2017/2018-001</t>
  </si>
  <si>
    <t>Payment of NG-CDFC staff salaries and Gratuity</t>
  </si>
  <si>
    <t>4-015-070-2120101-100-2017/2018-002</t>
  </si>
  <si>
    <t>4-015-070-2120201-100-2017/2018-003</t>
  </si>
  <si>
    <t>4-015-070-2210000-100-2017/2018-004</t>
  </si>
  <si>
    <t>Payment of Committee Sitting allowances, Transport, fuel, conferences, Stationery, Printing, Rent</t>
  </si>
  <si>
    <t>4-015-070-2210802-100-2017/2018-005</t>
  </si>
  <si>
    <t>Payment of committee Sitting allowances, Facilitation, Transport, fuel, conferences and Seminars</t>
  </si>
  <si>
    <t>4-015-070-2210000-111-2017/2018-001</t>
  </si>
  <si>
    <t>Purchase of fuel, Printing, stationery, airtime, travel and Subsistence</t>
  </si>
  <si>
    <t>4-015-070-2210802-111-2017/2018-002</t>
  </si>
  <si>
    <t>Payment of committee Allowances, Facilitation, Transport, Conferences and Seminars</t>
  </si>
  <si>
    <t>NG-CDFC/PMCs Capacity Building</t>
  </si>
  <si>
    <t>4-015-070-2210700-111-2017/2018-003</t>
  </si>
  <si>
    <t>Training of NG-CDFC, PMCs and NG- NG-CDFC Staff on NG-CDFC Projects Management skills and other emerging issues on NG-CDF</t>
  </si>
  <si>
    <t>Kitui West NG-CDF Office Construction (Phase II)</t>
  </si>
  <si>
    <t>4-015-070-3110202-108-2017/2018-001</t>
  </si>
  <si>
    <t>Completion of NG-CDFC Office: - Chain-Link Fencing and a Gate, 5 Door Pit Latrine with Urinal, Car Parking, Paving Slab, 2 Water Tank Bases, 2 Plastic Tanks (10,000 Liters), Grillage, Others: - Walling, Doors, Windows, Ramp and Stairs.</t>
  </si>
  <si>
    <t>Furnishing and Equipping of NG-CDF Office</t>
  </si>
  <si>
    <t>4-015-070-3111000-108-2017/2018-002</t>
  </si>
  <si>
    <t>Purchase of office furniture and equipment - Office tables and  Chairs, Conference tables and Chairs, Waiting benches, Work station, Coat hangers, Steel cabinets, Padlocks, Curtains (Assorted), Laptops, Desktops, Printers, Photocopier, Water dispensers, Refrigerator, Power UPS.</t>
  </si>
  <si>
    <t>Constituency Innovation Hubs Project</t>
  </si>
  <si>
    <t>4-015-070-2211311-108-2017/2018-003</t>
  </si>
  <si>
    <t>Installation of Satelite antenna, Router, Digital access kit, Digital ruggedized Tablet, WI-FI with outdoor wireless device complete with 12U cabinet with installation accessories by Telkom Kenya Ltd - in Mutonguni, Matinyani, Kauwi and Kithumula / Mutonga Wards @Kshs 1,169,256.80 each</t>
  </si>
  <si>
    <t>Constituency Strategic Plan 2017-2022</t>
  </si>
  <si>
    <t>4-015-070-2211310-108-2017/2018-004</t>
  </si>
  <si>
    <t>Consultative and Validation forums, Consultancy fee, Fact sheet data collection, Printing and Launching of the  Strategic Plan.</t>
  </si>
  <si>
    <t>Kwa Mutonga Social Hall</t>
  </si>
  <si>
    <t>4-015-070-2640511-108-2017/2018-005</t>
  </si>
  <si>
    <t xml:space="preserve">Completion of Social Hall:- riddles, roofing, shuttering, flooring and painting </t>
  </si>
  <si>
    <t>4-015-070-2640200-101-2017/2018-001</t>
  </si>
  <si>
    <t>To cater for emergency needs in the constituency</t>
  </si>
  <si>
    <t>Bursary -  Secondary Schools</t>
  </si>
  <si>
    <t>4-015-070-2640101-103-2017/2018-001</t>
  </si>
  <si>
    <t>Payment of bursary to needy students in secondary Schools</t>
  </si>
  <si>
    <t>Bursary - Tertiary Institutions</t>
  </si>
  <si>
    <t>4-015-070-2640102-103-2017/2018-002</t>
  </si>
  <si>
    <t>Payment of bursary to needy students in Tertiary Institutions</t>
  </si>
  <si>
    <t>A.I.C Kiuwani Primary School</t>
  </si>
  <si>
    <t>4-015-070-2630204-104-2017/2018-001</t>
  </si>
  <si>
    <t xml:space="preserve">Completion of 1 classroom:- Plastering, Flooring, shuttering and Painting </t>
  </si>
  <si>
    <t>Kaanzoni Primary School</t>
  </si>
  <si>
    <t>4-015-070-2630204-104-2017/2018-002</t>
  </si>
  <si>
    <t>Kakumi Primary School</t>
  </si>
  <si>
    <t>4-015-070-2630204-104-2017/2018-003</t>
  </si>
  <si>
    <t>Completion of 1 classroom: - Plastering, flooring and Painting.</t>
  </si>
  <si>
    <t>Kalimani Primary School</t>
  </si>
  <si>
    <t>4-015-070-2630204-104-2017/2018-004</t>
  </si>
  <si>
    <t xml:space="preserve">Completion of 1 classroom:- Plastering, Flooring, Window panes and Painting </t>
  </si>
  <si>
    <t>Kangungi Primary School</t>
  </si>
  <si>
    <t>4-015-070-2630204-104-2017/2018-005</t>
  </si>
  <si>
    <t>Completion of Fencing the school Compound (chain-link)</t>
  </si>
  <si>
    <t>Katheuni Primary School</t>
  </si>
  <si>
    <t>4-015-070-2630204-104-2017/2018-006</t>
  </si>
  <si>
    <t>Completion of 1 classroom:- Plastering, Window panes and Painting.</t>
  </si>
  <si>
    <t>Kathuma Primary School</t>
  </si>
  <si>
    <t>4-015-070-2630204-104-2017/2018-007</t>
  </si>
  <si>
    <t>Completion of 1  classroom:- Plastering, flooring, shatters and Painting.</t>
  </si>
  <si>
    <t>Kauma Primary School</t>
  </si>
  <si>
    <t>4-015-070-2630204-104-2017/2018-008</t>
  </si>
  <si>
    <t>Completion of an Administration Block:-  Plastering, Flooring, Painting and Partition.</t>
  </si>
  <si>
    <t>Kavoo Primary School</t>
  </si>
  <si>
    <t>4-015-070-2630204-104-2017/2018-009</t>
  </si>
  <si>
    <t>Kiseveni Primary School</t>
  </si>
  <si>
    <t>4-015-070-2630204-104-2017/2018-010</t>
  </si>
  <si>
    <t>Plastering, flooring, shutters and painting of 6 classrooms.</t>
  </si>
  <si>
    <t>Kunikila Primary School</t>
  </si>
  <si>
    <t>4-015-070-2630204-104-2017/2018-011</t>
  </si>
  <si>
    <t>Kwa Mukoo Primary School</t>
  </si>
  <si>
    <t>4-015-070-2630204-104-2017/2018-012</t>
  </si>
  <si>
    <t>Completion of 1 Classroom:- Shuttering and Painting</t>
  </si>
  <si>
    <t>Kwa Silu Primary School</t>
  </si>
  <si>
    <t>4-015-070-2630204-104-2017/2018-013</t>
  </si>
  <si>
    <t>Completion of An Administration Block: - Plastering, Flooring, Painting and Partition.</t>
  </si>
  <si>
    <t>Kyambevo Primary School</t>
  </si>
  <si>
    <t>4-015-070-2630204-104-2017/2018-014</t>
  </si>
  <si>
    <t>Maaini Primary School</t>
  </si>
  <si>
    <t>4-015-070-2630204-104-2017/2018-015</t>
  </si>
  <si>
    <t>Malatani Primary School</t>
  </si>
  <si>
    <t>4-015-070-2630204-104-2017/2018-016</t>
  </si>
  <si>
    <t xml:space="preserve">Completion of 1 classroom:-Roofing, Plastering, Flooring, shuttering and Painting </t>
  </si>
  <si>
    <t>Manzi-Itumo Primary School</t>
  </si>
  <si>
    <t>4-015-070-2630204-104-2017/2018-017</t>
  </si>
  <si>
    <t>Mumbuni Primary School</t>
  </si>
  <si>
    <t>4-015-070-2630204-104-2017/2018-018</t>
  </si>
  <si>
    <t xml:space="preserve">Completion of 1 classroom:- Plastering, Flooring, shuttering and  Painting </t>
  </si>
  <si>
    <t>Mwatate Primary School</t>
  </si>
  <si>
    <t>4-015-070-2630204-104-2017/2018-019</t>
  </si>
  <si>
    <t xml:space="preserve">Completion of 1 classroom:- Plastering, Flooring, Window Panes and Painting </t>
  </si>
  <si>
    <t>Ndiuni Primary School</t>
  </si>
  <si>
    <t>4-015-070-2630204-104-2017/2018-020</t>
  </si>
  <si>
    <t xml:space="preserve">Completion of 2 classrooms:- Shuttering and painting </t>
  </si>
  <si>
    <t>Nzemeli Primary School</t>
  </si>
  <si>
    <t>4-015-070-2630204-104-2017/2018-021</t>
  </si>
  <si>
    <t>Syomuitu Primary School</t>
  </si>
  <si>
    <t>4-015-070-2630204-104-2017/2018-022</t>
  </si>
  <si>
    <t>Completion of 1 Classroom:-Plastering, Flooring, Shutters and Flooring</t>
  </si>
  <si>
    <t>Iiani Secondary School</t>
  </si>
  <si>
    <t>4-015-070-2630205-104-2017/2018-001</t>
  </si>
  <si>
    <t>Construction of a Science Laboratory:- Flooring, Plastering, Shuttering, piping system and painting.</t>
  </si>
  <si>
    <t>Ilako Mututa Secondary School</t>
  </si>
  <si>
    <t>4-015-070-2630205-104-2017/2018-002</t>
  </si>
  <si>
    <t>Completion of a School Library: - Roofing, Shuttering, flooring, Painting and Electrical wiring.</t>
  </si>
  <si>
    <t>Katheuni Secondary School</t>
  </si>
  <si>
    <t>4-015-070-2630205-104-2017/2018-003</t>
  </si>
  <si>
    <t>Equipping of Science Laboratory:-Tables, Sinks, Gas and Water piping.</t>
  </si>
  <si>
    <t>Kithumula Secondary School</t>
  </si>
  <si>
    <t>4-015-070-2630205-104-2017/2018-004</t>
  </si>
  <si>
    <t>Completion of Multipurpose Hall:- Walling and Roofing</t>
  </si>
  <si>
    <t>Kitunduni Secondary School</t>
  </si>
  <si>
    <t>4-015-070-2630205-104-2017/2018-005</t>
  </si>
  <si>
    <t xml:space="preserve">Completion of 2 classrooms:- plastering, flooring, shuttering and Painting </t>
  </si>
  <si>
    <t>Kivani Mixed Day Sec. School</t>
  </si>
  <si>
    <t>4-015-070-2630205-104-2017/2018-006</t>
  </si>
  <si>
    <t>Completion of Science Laboratory:- Walling, roofing, plastering, flooring and painting.</t>
  </si>
  <si>
    <t>Kwa Mwambi Secondary School</t>
  </si>
  <si>
    <t>4-015-070-2630205-104-2017/2018-007</t>
  </si>
  <si>
    <t xml:space="preserve">Completion of Science Laboratory:- Roofing, Plastering, Flooring, shuttering and Painting </t>
  </si>
  <si>
    <t>Kyeni Mixed Day Sec. School</t>
  </si>
  <si>
    <t>4-015-070-2630205-104-2017/2018-008</t>
  </si>
  <si>
    <t xml:space="preserve">Completion of 1 classroom:- Plastering, Flooring and Painting </t>
  </si>
  <si>
    <t>Matinyani Boys' Sec. School</t>
  </si>
  <si>
    <t>4-015-070-2630205-104-2017/2018-009</t>
  </si>
  <si>
    <t>Completion of Dormitory:- Roofing, Flooring, Plastering, Plumbing, electrical wiring and painting.</t>
  </si>
  <si>
    <t>Mikuyu Mikya Mixed Day Sec. School</t>
  </si>
  <si>
    <t>4-015-070-2630205-104-2017/2018-010</t>
  </si>
  <si>
    <t>Completion of a Dormitory:-Roofing, Flooring, Plastering, Shuttering and Painting</t>
  </si>
  <si>
    <t>Mithiikwani Secondary School</t>
  </si>
  <si>
    <t>4-015-070-2630205-104-2017/2018-011</t>
  </si>
  <si>
    <t>Completion of Administration Block:- Raising of walls, roofing, flooring and painting</t>
  </si>
  <si>
    <t>Mutonguni Girls' Sec. School</t>
  </si>
  <si>
    <t>4-015-070-2630205-104-2017/2018-012</t>
  </si>
  <si>
    <t>Completion of Fencing of school Compound (chain-link) and Ceiling of Science Laboratory</t>
  </si>
  <si>
    <t>Mutulu Sec. School</t>
  </si>
  <si>
    <t>4-015-070-2630205-104-2017/2018-013</t>
  </si>
  <si>
    <t>Completion of 2 Staff houses:- Flooring, shuttering, Plumbing, electrification, Security Grills and Painting</t>
  </si>
  <si>
    <t>St. Benedict Kwa Mutonga Sec. School</t>
  </si>
  <si>
    <t>4-015-070-2630205-104-2017/2018-014</t>
  </si>
  <si>
    <t>Completion of a Multi-Purpose Hall:- Shuttering, plastering, Flooring and painting.</t>
  </si>
  <si>
    <t>St. Michael Kavumbu Sec. School</t>
  </si>
  <si>
    <t>4-015-070-2630205-104-2017/2018-015</t>
  </si>
  <si>
    <t>St. Pauls Kalinditi Secondary School</t>
  </si>
  <si>
    <t>4-015-070-2630205-104-2017/2018-016</t>
  </si>
  <si>
    <t xml:space="preserve">Completion of 2 classrooms:- Plastering, Flooring, shuttering and Painting </t>
  </si>
  <si>
    <t>St. Peters Ngengekani Sec.  School</t>
  </si>
  <si>
    <t>4-015-070-2630205-104-2017/2018-017</t>
  </si>
  <si>
    <t>Construction of 1 classroom to completion</t>
  </si>
  <si>
    <t>St. Philips Mutini Secondary School</t>
  </si>
  <si>
    <t>4-015-070-2630205-104-2017/2018-018</t>
  </si>
  <si>
    <t>Completion of a Dining Hall:- Roofing, window panes, plastering, Flooring and painting.</t>
  </si>
  <si>
    <t>Utoo Mixed Day Secondary School</t>
  </si>
  <si>
    <t>4-015-070-2630205-104-2017/2018-019</t>
  </si>
  <si>
    <t>TERTIARY INSTITUTIONS</t>
  </si>
  <si>
    <t>Kauwi Resource Centre</t>
  </si>
  <si>
    <t>4-015-070-2630206-104-2017/2018-001</t>
  </si>
  <si>
    <t>Completion of Resource Centre:- Flooring, Plastering, ceiling, Pavement, Glass panes and Painting.</t>
  </si>
  <si>
    <t>Kalimbevo Assistant Chiefs Office</t>
  </si>
  <si>
    <t>4-015-070-2640507-113-2017/2018-001</t>
  </si>
  <si>
    <t>Construction of office to completion @ Kshs. 800,000 and furnishing @ Kshs. 300,000 ( Chairs, tables, Waiting benches and curtains)</t>
  </si>
  <si>
    <t>Kasakini Assistant Chief Office</t>
  </si>
  <si>
    <t>4-015-070-2640507-113-2017/2018-002</t>
  </si>
  <si>
    <t>Completion of Office:- Plastering, Flooring and Painting.</t>
  </si>
  <si>
    <t>Katheuni Assistant Chiefs Office</t>
  </si>
  <si>
    <t>4-015-070-2640507-113-2017/2018-003</t>
  </si>
  <si>
    <t>Kiseveni Assistant Chiefs office</t>
  </si>
  <si>
    <t>4-015-070-2640507-113-2017/2018-004</t>
  </si>
  <si>
    <t>Kithuiani Assistant Chief Office</t>
  </si>
  <si>
    <t>4-015-070-2640507-113-2017/2018-005</t>
  </si>
  <si>
    <t>Kyondoni Admistration Police- line</t>
  </si>
  <si>
    <t>4-015-070-2640507-113-2017/2018-006</t>
  </si>
  <si>
    <t>Completion of 4 Admistration Police Units: - Plastering, flooring, Shuttering and Verandah.</t>
  </si>
  <si>
    <t>Matinyani Police Head Quarters</t>
  </si>
  <si>
    <t>4-015-070-2640507-113-2017/2018-007</t>
  </si>
  <si>
    <t xml:space="preserve">Completion of the Administration Office:- Plastering, flooring, Shuttering, Partition and Painting </t>
  </si>
  <si>
    <t>Mutonguni Chiefs Office</t>
  </si>
  <si>
    <t>4-015-070-2640507-113-2017/2018-008</t>
  </si>
  <si>
    <t>Completion of Office:-Shutters, Plastering, Flooring, electrification and Painting</t>
  </si>
  <si>
    <t>Mutulu Admistration Police- Line</t>
  </si>
  <si>
    <t>4-015-070-2640507-113-2017/2018-009</t>
  </si>
  <si>
    <t>Completion of 7 Admistration Police Houses:- Walling, Roofing, Plastering, flooring, Shuttering and Painting.</t>
  </si>
  <si>
    <t>Nzakame Assistant Chiefs Office</t>
  </si>
  <si>
    <t>4-015-070-2640507-113-2017/2018-010</t>
  </si>
  <si>
    <t>Nzinia Assistant Chief office</t>
  </si>
  <si>
    <t>4-015-070-2640507-113-2017/2018-011</t>
  </si>
  <si>
    <t>Completion of the Office:-Partition, Plastering, Flooring and Painting.</t>
  </si>
  <si>
    <t>4-015-070-2640509-112-2017/2018-001</t>
  </si>
  <si>
    <t>Constituency Sports Tournament: supply of balls, nets, Uniforms, boots, trophies and first aid kits to winning teams</t>
  </si>
  <si>
    <t>Mutulu Secondary School</t>
  </si>
  <si>
    <t>4-015-070-2640510-110-2017/2018-001</t>
  </si>
  <si>
    <t>Supply and installation of 3 Litter bins and 3 Hand washing dispensers in the school compound.</t>
  </si>
  <si>
    <t>Kauma Secondary School</t>
  </si>
  <si>
    <t>4-015-070-2640510-110-2017/2018-002</t>
  </si>
  <si>
    <t>Kyaani Girls Secondary School</t>
  </si>
  <si>
    <t>4-015-070-2640510-110-2017/2018-003</t>
  </si>
  <si>
    <t>Matinyani Boys' Secondary School</t>
  </si>
  <si>
    <t>4-015-070-2640510-110-2017/2018-004</t>
  </si>
  <si>
    <t>Kalimani Secondary School</t>
  </si>
  <si>
    <t>4-015-070-2640510-110-2017/2018-005</t>
  </si>
  <si>
    <t>St. Johns Kwa Mulungu  Secondary School</t>
  </si>
  <si>
    <t>4-015-070-2640510-110-2017/2018-006</t>
  </si>
  <si>
    <t>St. Benedict Kwa Mutonga  Secondary School</t>
  </si>
  <si>
    <t>4-015-070-2640510-110-2017/2018-007</t>
  </si>
  <si>
    <t>St. Philips Mutini  Secondary School</t>
  </si>
  <si>
    <t>4-015-070-2640510-110-2017/2018-008</t>
  </si>
  <si>
    <t>Katutu Girls  Secondary School</t>
  </si>
  <si>
    <t>4-015-070-2640510-110-2017/2018-009</t>
  </si>
  <si>
    <t>Katheka Boys  Secondary School</t>
  </si>
  <si>
    <t>4-015-070-2640510-110-2017/2018-010</t>
  </si>
  <si>
    <t>Kasue Secondary School</t>
  </si>
  <si>
    <t>4-015-070-2640510-110-2017/2018-011</t>
  </si>
  <si>
    <t>Ilako Mututa Sec. School</t>
  </si>
  <si>
    <t>4-015-070-2640510-110-2017/2018-012</t>
  </si>
  <si>
    <t>Kakeani Secondary School</t>
  </si>
  <si>
    <t>4-015-070-2640510-110-2017/2018-013</t>
  </si>
  <si>
    <t>Musengo Secondary School</t>
  </si>
  <si>
    <t>4-015-070-2640510-110-2017/2018-014</t>
  </si>
  <si>
    <t>Mutonguni Girls'  Secondary School</t>
  </si>
  <si>
    <t>4-015-070-2640510-110-2017/2018-015</t>
  </si>
  <si>
    <t>Mutonguni Boys  Secondary School</t>
  </si>
  <si>
    <t>4-015-070-2640510-110-2017/2018-016</t>
  </si>
  <si>
    <t>Muthamo Secondary School</t>
  </si>
  <si>
    <t>4-015-070-2640510-110-2017/2018-017</t>
  </si>
  <si>
    <t>Muthale Girls Sec. School</t>
  </si>
  <si>
    <t>4-015-070-2640510-110-2017/2018-018</t>
  </si>
  <si>
    <t>Kauwi Secondary School</t>
  </si>
  <si>
    <t>4-015-070-2640510-110-2017/2018-019</t>
  </si>
  <si>
    <t>Kyondoni Girls Sec. School</t>
  </si>
  <si>
    <t>4-015-070-2640510-110-2017/2018-020</t>
  </si>
  <si>
    <t>Kwa Mutonga Primary School</t>
  </si>
  <si>
    <t>4-015-070-2640510-110-2017/2018-021</t>
  </si>
  <si>
    <t>Kathivo Primary School</t>
  </si>
  <si>
    <t>4-015-070-2640510-110-2017/2018-022</t>
  </si>
  <si>
    <t>Kyondoni Primary School</t>
  </si>
  <si>
    <t>4-015-070-2640510-110-2017/2018-023</t>
  </si>
  <si>
    <t>Matinyani AIC Primary School</t>
  </si>
  <si>
    <t>4-015-070-2640510-110-2017/2018-024</t>
  </si>
  <si>
    <t>Mutonguni Primary School</t>
  </si>
  <si>
    <t>4-015-070-2640510-110-2017/2018-025</t>
  </si>
  <si>
    <t>Supply and installation of 2 Litter bins and 2 Hand washing dispensers in the school compound.</t>
  </si>
  <si>
    <t>Construction of one classroom</t>
  </si>
  <si>
    <t>Muthi Primary School</t>
  </si>
  <si>
    <t>4-015-070-2630204-104-2017/2018-023</t>
  </si>
  <si>
    <t>Ivulya Muu Primary School</t>
  </si>
  <si>
    <t>4-015-070-2630204-104-2017/2018-024</t>
  </si>
  <si>
    <t>Kwa Kitui Primary School</t>
  </si>
  <si>
    <t>4-015-070-2630204-104-2017/2018-025</t>
  </si>
  <si>
    <t>Malukwete Primary School</t>
  </si>
  <si>
    <t>4-015-070-2630204-104-2017/2018-026</t>
  </si>
  <si>
    <t>St. Patrick Kalindilo Secondary School</t>
  </si>
  <si>
    <t>4-015-070-2630205-104-2017/2018-020</t>
  </si>
  <si>
    <t>4-015-070-2630205-104-2017/2018-021</t>
  </si>
  <si>
    <t>Construction of Principal's House</t>
  </si>
  <si>
    <t>Yalatani Secondary School</t>
  </si>
  <si>
    <t>4-015-070-2630205-104-2017/2018-022</t>
  </si>
  <si>
    <t>Construction of Administration Block</t>
  </si>
  <si>
    <t>Construction of a six door pit latrine</t>
  </si>
  <si>
    <t>4-015-070-AP1-100-2017/2018-001</t>
  </si>
  <si>
    <t>4-015-070-2640100-103-2017/18-001</t>
  </si>
  <si>
    <t>PROJECT GFS CODELIST FOR MOYALE NATIONAL GOVERNMENT CONSTITUENCY DEVELOPMENT FUND</t>
  </si>
  <si>
    <t>Employees' Salaries</t>
  </si>
  <si>
    <t>4-010-045-2110000-100-2017/18-001</t>
  </si>
  <si>
    <t>4-010-045-2210000-100-2017/18-002</t>
  </si>
  <si>
    <t>4-010-045-2120101-100-2017/18-003</t>
  </si>
  <si>
    <t>4-010-045-2120201-100-2017/18-004</t>
  </si>
  <si>
    <t>4-010-045-2210802-100-2017/18-007</t>
  </si>
  <si>
    <t xml:space="preserve">MONITORING AND EVALUATION/CAPACITY BUILDING </t>
  </si>
  <si>
    <t>4-010-045-2210000-111-2017/18-001</t>
  </si>
  <si>
    <t>4-010-045-2210802-111-2017/18-002</t>
  </si>
  <si>
    <t>Payment of committee sitting allowances, transport, conferences</t>
  </si>
  <si>
    <t>4-010-045-2210700-111-2017/18-003</t>
  </si>
  <si>
    <t>4-10-045-2640101-103-2017/18-001</t>
  </si>
  <si>
    <t>4-010-045-2640102-103-2017/18-002</t>
  </si>
  <si>
    <t>4-010-045-2640200-101-2017/18-001</t>
  </si>
  <si>
    <t>4-010-045-2640509-112-2017/18-001</t>
  </si>
  <si>
    <t>Purchase of sports kits i.e. balls, uniforms for teams in the constituency and organizing the sport</t>
  </si>
  <si>
    <t>Butiyye Mixed Day Secondary School</t>
  </si>
  <si>
    <t>4-010-045-2640510-110-2017/18-001</t>
  </si>
  <si>
    <t xml:space="preserve">Building of 5 Gabions in the school compound to prevent soil erosion </t>
  </si>
  <si>
    <t>Somare Primary School</t>
  </si>
  <si>
    <t>4-010-045-2630204-104-2017/18-001</t>
  </si>
  <si>
    <t>Construction of one classroom to completion Kshs.1,260,000 and purchase of 20 desks Kshs.100,000</t>
  </si>
  <si>
    <t>Hadesa Primary School</t>
  </si>
  <si>
    <t>4-010-045-2630204-104-2017/18-002</t>
  </si>
  <si>
    <t>Misa Primary School</t>
  </si>
  <si>
    <t>4-010-045-2630204-104-2017/18-003</t>
  </si>
  <si>
    <t>Harsaqo Primary School</t>
  </si>
  <si>
    <t>4-010-045-2630204-104-2017/18-004</t>
  </si>
  <si>
    <t>Yaballo Primary School</t>
  </si>
  <si>
    <t>4-010-045-2630204-104-2017/18-005</t>
  </si>
  <si>
    <t>Kukub  Primary School</t>
  </si>
  <si>
    <t>4-010-045-2630204-104-2017/18-006</t>
  </si>
  <si>
    <t>Dadach Lakole Primary School</t>
  </si>
  <si>
    <t>4-010-045-2630204-104-2017/18-007</t>
  </si>
  <si>
    <t>Construction of school administration block to completion-foundation, floors, walls, doors, windows, painting and roofing</t>
  </si>
  <si>
    <t>Dadach Elele  Primary School</t>
  </si>
  <si>
    <t>4-010-045-2630204-104-2017/18-008</t>
  </si>
  <si>
    <t>Construction of one classroom to completion Kshs.1,260,000 and purchase of 20 desks Kshs.s 100,000</t>
  </si>
  <si>
    <t>Badan Rero  Primary School</t>
  </si>
  <si>
    <t>4-010-045-2630204-104-2017/18-009</t>
  </si>
  <si>
    <t>Construction of one classroom to completion Kshs.1,365,000 and purchase of 20 desks Kshs.100,000</t>
  </si>
  <si>
    <t>Rawana  Primary School</t>
  </si>
  <si>
    <t>4-010-045-2630204-104-2017/18-010</t>
  </si>
  <si>
    <t>Funan Qumbi  Primary School</t>
  </si>
  <si>
    <t>4-010-045-2630204-104-2017/18-011</t>
  </si>
  <si>
    <t>Elle Bor Primary School</t>
  </si>
  <si>
    <t>4-010-045-2630204-104-2017/18-012</t>
  </si>
  <si>
    <t>Anona Primary School</t>
  </si>
  <si>
    <t>4-010-045-2630204-104-2017/18-013</t>
  </si>
  <si>
    <t>Renovation of dormitory, dining hall  and kitchen - floors, windows, doors, and painting</t>
  </si>
  <si>
    <t>4-010-045-2630204-104-2017/18-014</t>
  </si>
  <si>
    <t xml:space="preserve">Purchase and installation of solar panel and accessories at boarding section  </t>
  </si>
  <si>
    <t>Uran Godha Primary School</t>
  </si>
  <si>
    <t>4-010-045-2630204-104-2017/18-015</t>
  </si>
  <si>
    <t>Construction of modern kitchen to completion - foundation, floors, walls, doors, windows and painting</t>
  </si>
  <si>
    <t>Boori Primary School</t>
  </si>
  <si>
    <t>4-010-045-2630204-104-2017/18-016</t>
  </si>
  <si>
    <t>Madho Adhi Primary School</t>
  </si>
  <si>
    <t>4-010-045-2630204-104-2017/18-017</t>
  </si>
  <si>
    <t>Supply of 58 desks to a cost of Kshs.5,000</t>
  </si>
  <si>
    <t>Mansile Primary School</t>
  </si>
  <si>
    <t>4-010-045-2630204-104-2017/18-018</t>
  </si>
  <si>
    <t>Supply of 50 desks to a cost of Kshs.5,000</t>
  </si>
  <si>
    <t>Dambala Fachana Primary School</t>
  </si>
  <si>
    <t>4-010-045-2630204-104-2017/18-019</t>
  </si>
  <si>
    <t>Waye Godha Primary School</t>
  </si>
  <si>
    <t>4-010-045-2630204-104-2017/18-020</t>
  </si>
  <si>
    <t>Nana Primary School</t>
  </si>
  <si>
    <t>4-010-045-2630204-104-2017/18-021</t>
  </si>
  <si>
    <t>Supply of 20 desks @ Kshs.5,000</t>
  </si>
  <si>
    <t>Ambalo Primary School</t>
  </si>
  <si>
    <t>4-010-045-2630204-104-2017/18-022</t>
  </si>
  <si>
    <t>Purchase of 50 mattresses 4 by 6 for the boarding section to a cost of Kshs.5,000</t>
  </si>
  <si>
    <t>4-010-045-2630204-104-2017/18-023</t>
  </si>
  <si>
    <t>Purchase, supply and installation of two  5,000 litres plastic tank with gutters to a cost of Kshs.125,000</t>
  </si>
  <si>
    <t>Godoma Primary School</t>
  </si>
  <si>
    <t>4-010-045-2630204-104-2017/18-024</t>
  </si>
  <si>
    <t>Completion of 2 staff houses room with bathroom and kitchen (walls, flooring, plastering and painting)</t>
  </si>
  <si>
    <t>Golole Primary School</t>
  </si>
  <si>
    <t>4-010-045-2630204-104-2017/18-025</t>
  </si>
  <si>
    <t>Renovation of six classrooms - doors, windows, floors, walls and painting</t>
  </si>
  <si>
    <t>4-010-045-2630204-104-2017/18-026</t>
  </si>
  <si>
    <t>Renovation of school administration block -doors, windows, floors, walls and painting</t>
  </si>
  <si>
    <t>Township Mixed Day Secondary School</t>
  </si>
  <si>
    <t>4-010-045-2630205-104-2017/18-001</t>
  </si>
  <si>
    <t>Construction of one classroom  to completion Kshs.1,260,000 and purchase of 50 lockers/chairs Kshs.500,000</t>
  </si>
  <si>
    <t>Odha Mixed Day Secondary School</t>
  </si>
  <si>
    <t>4-010-045-2630205-104-2017/18-002</t>
  </si>
  <si>
    <t>Manyatta Mixed Day Secondary School</t>
  </si>
  <si>
    <t>4-010-045-2630205-104-2017/18-003</t>
  </si>
  <si>
    <t>Heilu Mixed Day Secondary School</t>
  </si>
  <si>
    <t>4-010-045-2630205-104-2017/18-004</t>
  </si>
  <si>
    <t>Repair of two classroom - re-roofing, windows, doors, walls and painting</t>
  </si>
  <si>
    <t>4-010-045-2630205-104-2017/18-005</t>
  </si>
  <si>
    <t>Purchase of 50 lockers/chairs to a cost of Kshs.10,000</t>
  </si>
  <si>
    <t>Walda Complex Secondary School</t>
  </si>
  <si>
    <t>4-010-045-2630205-104-2017/18-006</t>
  </si>
  <si>
    <t>Renovation of school store - doors, floors, windows, walls, roof and painting</t>
  </si>
  <si>
    <t>TERTIARY INSTITUTION</t>
  </si>
  <si>
    <t>Moyale Special School for Hearing-Impaired</t>
  </si>
  <si>
    <t>4-010-045-2630206-104-2017/18-001</t>
  </si>
  <si>
    <t>Construction of 2 door toilet to completion</t>
  </si>
  <si>
    <t>Golole Chief's Office</t>
  </si>
  <si>
    <t>4-010-045-2640507-113-2017/18-001</t>
  </si>
  <si>
    <t>Construction of a modern Chief's Office to completion with waiting bay and armory- foundation, walls, floors, doors, windows, roofing and painting.</t>
  </si>
  <si>
    <t>Moyale Police Station</t>
  </si>
  <si>
    <t>4-010-045-2640507-113-2017/18-002</t>
  </si>
  <si>
    <t>Construction of 4 door toilets to completion</t>
  </si>
  <si>
    <t>Heilu Police Post</t>
  </si>
  <si>
    <t>4-010-045-2640507-113-2017/18-003</t>
  </si>
  <si>
    <t>Dabel Police Post</t>
  </si>
  <si>
    <t>4-010-045-2640507-113-2017/18-004</t>
  </si>
  <si>
    <t>Odda Police Patrol Base</t>
  </si>
  <si>
    <t>4-010-045-2640507-113-2017/18-005</t>
  </si>
  <si>
    <t>Heilu Chief's Office</t>
  </si>
  <si>
    <t>4-010-045-2640507-113-2017/18-006</t>
  </si>
  <si>
    <t>Completion of modern Chiefs Office with waiting bay and armory -walls, floors, Doors, windows, roofing and painting</t>
  </si>
  <si>
    <t>Goro Muda Chief's Office</t>
  </si>
  <si>
    <t>4-010-045-2640507-113-2017/18-007</t>
  </si>
  <si>
    <t xml:space="preserve"> Ongoing</t>
  </si>
  <si>
    <t>Kinissa Chief's Office</t>
  </si>
  <si>
    <t>4-010-045-2640507-113-2017/18-008</t>
  </si>
  <si>
    <t>Walda Chief''s Office</t>
  </si>
  <si>
    <t>4-010-045-2640507-113-2017/18-009</t>
  </si>
  <si>
    <t>4-010-045-2211310-108-2017/18-001</t>
  </si>
  <si>
    <t>Preparation of 5 years strategic plan 2018-2022-consultative and validation forums, consultative fee, fact sheet data collection, printing and launching of Strategic Plan.</t>
  </si>
  <si>
    <t>4-010-045-2211311-108-2017/18-001</t>
  </si>
  <si>
    <t xml:space="preserve">Procuring of systems and services comprising of satellite antenna, router, digital ruggedized tablets, Wi-Fi with outdoor wireless devise with 12U cabinet complete with installation accessories in partnership with Ministry of ICT through Telkom Kenya </t>
  </si>
  <si>
    <t>4-010-045-AP1-100-2017/2018-001</t>
  </si>
  <si>
    <t>4-010-045-2640100-103-2017/18-001</t>
  </si>
  <si>
    <t>PROJECT GFS CODELIST FOR MOYALE NATIONAL GOVERNMENT CONSTITUENCIES DEVELOPMENT FUND</t>
  </si>
  <si>
    <t>4-010-045-2640101-103-2017/18-001</t>
  </si>
  <si>
    <t>Hellu Primary School</t>
  </si>
  <si>
    <t>4-010-045-2630204-104-2017/18-027</t>
  </si>
  <si>
    <t>Supply of 58 desks @ Kshs 5,000</t>
  </si>
  <si>
    <t>Manyatta Burji Primary School</t>
  </si>
  <si>
    <t>4-010-045-2630204-104-2017/18-028</t>
  </si>
  <si>
    <t>Renovation of two classrooms ;doors, windows, floors, walls &amp; painting and roofing</t>
  </si>
  <si>
    <t>Badanrero Primary School</t>
  </si>
  <si>
    <t>4-010-045-2630204-104-2017/18-029</t>
  </si>
  <si>
    <t>Construction of 4 doors toilet to completion</t>
  </si>
  <si>
    <t>4-010-045-2630204-104-2017/18-030</t>
  </si>
  <si>
    <t>Construction of 3 Doors Toilet to completion</t>
  </si>
  <si>
    <t>Dr. Guracha Memorial Girls Secondary School</t>
  </si>
  <si>
    <t>4-010-045-2630205-104-2017/18-007</t>
  </si>
  <si>
    <t>Construction of 3 doors toilet to completion</t>
  </si>
  <si>
    <t>Sololo Boys Secondary School</t>
  </si>
  <si>
    <t>4-010-045-2630205-104-2017/18-008</t>
  </si>
  <si>
    <t>4-010-045-2630205-104-2017/18-009</t>
  </si>
  <si>
    <t>Preparation of 5years Strategic Plan 2017-2022(Consultative and validation forums, consultative fee, fact sheet data collection, printing and launching of SP)</t>
  </si>
  <si>
    <t>PROJECT GFS CODELIST FOR ISIOLO SOUTH NATIONAL GOVERNMENT CONSTITUENCY DEVELOPMENT FUND</t>
  </si>
  <si>
    <t xml:space="preserve"> AMOUNT                </t>
  </si>
  <si>
    <t>4-011-049-2210802-111-2016/17-002</t>
  </si>
  <si>
    <t>Qone Primary School</t>
  </si>
  <si>
    <t>Malkamansa Primary School</t>
  </si>
  <si>
    <t>Didabakiri Primary School</t>
  </si>
  <si>
    <t>Fencing of the school compound (20 Acres)</t>
  </si>
  <si>
    <t>Dabasiti Primary School</t>
  </si>
  <si>
    <t>Mbarambate Primary School</t>
  </si>
  <si>
    <t>Matagari Primary School</t>
  </si>
  <si>
    <t xml:space="preserve">Renovation of 8 classrooms -plastering painting and replacing of iron sheets </t>
  </si>
  <si>
    <t>Garbatulla Boarding Primary school</t>
  </si>
  <si>
    <t>Renovation of dormitory- Plastering, painting and replacement of iron sheets</t>
  </si>
  <si>
    <t>AbagarsePrimary school</t>
  </si>
  <si>
    <t>Malkadaka Primary School</t>
  </si>
  <si>
    <t>Aligan Day Secondary School</t>
  </si>
  <si>
    <t>Construction of four classrooms to completion(Kshs.3,600,000), Construction of administration block (Kshs.1,500,000), Construction sanitation block(Kshs.200,000), Construction of Laboratory (Kshs.3,000,000), fencing(Kshs.1,000,000)</t>
  </si>
  <si>
    <t>Gafarsa Day Secondary School</t>
  </si>
  <si>
    <t>Construction of four classrooms to completion(Kshs.3,600,000), Construction of administration block(Kshs.1,500,000), Construction of sanitation block(Kshs.200,000), Construction of laboratory (Kshs.3,000,000), fencing(Kshs.1,000,000)</t>
  </si>
  <si>
    <t>Garbatulla Police Station</t>
  </si>
  <si>
    <t>Construction of adminstration office to completion</t>
  </si>
  <si>
    <t>Kinna Police Post</t>
  </si>
  <si>
    <t>Renovation of police post - plastering,painting and replacement of broken window panes</t>
  </si>
  <si>
    <t>Uchana Admistration Police Post</t>
  </si>
  <si>
    <t>4-011-049-2640507-113-2017/18-003</t>
  </si>
  <si>
    <t>Construction of Admistration Police post</t>
  </si>
  <si>
    <t>Preparation of 5 year strategic plan for the period between 2018-2022</t>
  </si>
  <si>
    <t>4-011-049-2211311-108-2017/18-002</t>
  </si>
  <si>
    <t>NG-CDFC Office</t>
  </si>
  <si>
    <t>Renovation of the NG-CDF office (painting, ceiling repair and water tanks purchase</t>
  </si>
  <si>
    <t>Isiolo South NGCDF Vehicle</t>
  </si>
  <si>
    <t>PROJECT GFS CODELIST FOR MBEERE NORTH NATIONAL GOVERNMENT CONSTITUENCY DEVELOPMENT FUND</t>
  </si>
  <si>
    <t>4-014-066-2110000-100-2017/18-001</t>
  </si>
  <si>
    <t>4-014-066-2210000-100-2017/18-002</t>
  </si>
  <si>
    <t>4-014-066-2120101-100-2017/18-003</t>
  </si>
  <si>
    <t>4-014-066-2120201-100-2017/18-004</t>
  </si>
  <si>
    <t>4-014-066-2210802-100-2017/18-005</t>
  </si>
  <si>
    <t>4-014-066-2210000-111-2017/18-001</t>
  </si>
  <si>
    <t>Purchase of fuel, repairs and maintenance, printing, stationery, airtime, travel and subsistance</t>
  </si>
  <si>
    <t>4-014-066-2210802-111-2017/18-005</t>
  </si>
  <si>
    <t>4-014-066-2210700-111-2017/18-005</t>
  </si>
  <si>
    <t>4-014-066-2640101-103-2017/18-001</t>
  </si>
  <si>
    <t>4-014-066-2640101-103-2017/18-002</t>
  </si>
  <si>
    <t>4-014-066-2640200-101-2017/18-001</t>
  </si>
  <si>
    <t xml:space="preserve">Constituency Sport Tournament </t>
  </si>
  <si>
    <t>4-014-066-2640509-112-2017/18-001</t>
  </si>
  <si>
    <t xml:space="preserve">Carry out constituency sports tournament and the winnig teams/schools to be awarded with trophy, balls and game kit </t>
  </si>
  <si>
    <t xml:space="preserve">ENVIRONNEMENT </t>
  </si>
  <si>
    <t>Mbeere North Sub County Headquarters</t>
  </si>
  <si>
    <t>4-014-066-2640510-110-2017/18-001</t>
  </si>
  <si>
    <t xml:space="preserve">Planting trees in the Sub County Headquarters,NG-CDF Office and its environs and purchase of water tank to facilitate tree seedling watering </t>
  </si>
  <si>
    <t>Kabachi Primary School</t>
  </si>
  <si>
    <t>4-014-066-2640510-110-2017/18-002</t>
  </si>
  <si>
    <t xml:space="preserve">Planting trees in the school compound and environs </t>
  </si>
  <si>
    <t>Kabachi Secondary School</t>
  </si>
  <si>
    <t>4-014-066-2640510-110-2017/18-003</t>
  </si>
  <si>
    <t>Kanganga Primary School</t>
  </si>
  <si>
    <t>4-014-066-2640510-110-2017/18-004</t>
  </si>
  <si>
    <t>Kanyuambora Primary School</t>
  </si>
  <si>
    <t>4-014-066-2640510-110-2017/18-005</t>
  </si>
  <si>
    <t>Kanyuambora Secondary School</t>
  </si>
  <si>
    <t>4-014-066-2640510-110-2017/18-006</t>
  </si>
  <si>
    <t>Karangare Secondary School</t>
  </si>
  <si>
    <t>4-014-066-2640510-110-2017/18-007</t>
  </si>
  <si>
    <t>Mary Magdalene High School for deaf</t>
  </si>
  <si>
    <t>4-014-066-2640510-110-2017/18-008</t>
  </si>
  <si>
    <t>Mbarwari Primary School</t>
  </si>
  <si>
    <t>4-014-066-2640510-110-2017/18-009</t>
  </si>
  <si>
    <t>Mbarwari Secondary School</t>
  </si>
  <si>
    <t>4-014-066-2640510-110-2017/18-010</t>
  </si>
  <si>
    <t>Michegethue Primary School</t>
  </si>
  <si>
    <t>4-014-066-2640510-110-2017/18-011</t>
  </si>
  <si>
    <t>Michegethue Secondary School</t>
  </si>
  <si>
    <t>4-014-066-2640510-110-2017/18-012</t>
  </si>
  <si>
    <t>Mukunguru Primary School</t>
  </si>
  <si>
    <t>4-014-066-2640510-110-2017/18-013</t>
  </si>
  <si>
    <t>Riandu Primary School</t>
  </si>
  <si>
    <t>4-014-066-2640510-110-2017/18-014</t>
  </si>
  <si>
    <t>Riandu Secondary School</t>
  </si>
  <si>
    <t>4-014-066-2640510-110-2017/18-015</t>
  </si>
  <si>
    <t>Siakago Primary School</t>
  </si>
  <si>
    <t>4-014-066-2640510-110-2017/18-016</t>
  </si>
  <si>
    <t xml:space="preserve">St. Anthony Day School </t>
  </si>
  <si>
    <t>4-014-066-2640510-110-2017/18-017</t>
  </si>
  <si>
    <t>Ciangera Primary School</t>
  </si>
  <si>
    <t>4-014-066-2630204-104-2017/18-001</t>
  </si>
  <si>
    <t>Cianyi Primary School</t>
  </si>
  <si>
    <t>4-014-066-2630204-104-2017/18-002</t>
  </si>
  <si>
    <t>Completion of a dormitory - painting, wiring for electrification and power connection</t>
  </si>
  <si>
    <t>F.G.C.K Kamaua By Faith Primary School</t>
  </si>
  <si>
    <t>4-014-066-2630204-104-2017/18-003</t>
  </si>
  <si>
    <t xml:space="preserve">Construction of a classroom </t>
  </si>
  <si>
    <t>Gatothia Primary School</t>
  </si>
  <si>
    <t>4-014-066-2630204-104-2017/18-004</t>
  </si>
  <si>
    <t xml:space="preserve">Construction of an administration block </t>
  </si>
  <si>
    <t>Ibutuka Primary School</t>
  </si>
  <si>
    <t>4-014-066-2630204-104-2017/18-005</t>
  </si>
  <si>
    <t>Completion of administration block - wall plastering, wiring, painting and floor finish</t>
  </si>
  <si>
    <t>4-014-066-2630204-104-2017/18-006</t>
  </si>
  <si>
    <t>Renovation of 3 classrooms - roofing, flooring and painting</t>
  </si>
  <si>
    <t>Kageri Primary School</t>
  </si>
  <si>
    <t>4-014-066-2630204-104-2017/18-007</t>
  </si>
  <si>
    <t>Renovation of 3 classrooms - plastering, flooring and painting</t>
  </si>
  <si>
    <t>Kamarindo Primary School</t>
  </si>
  <si>
    <t>4-014-066-2630204-104-2017/18-008</t>
  </si>
  <si>
    <t>Kamigua Primary School</t>
  </si>
  <si>
    <t>4-014-066-2630204-104-2017/18-009</t>
  </si>
  <si>
    <t>4-014-066-2630204-104-2017/18-010</t>
  </si>
  <si>
    <t>Kanthenge Primary School</t>
  </si>
  <si>
    <t>4-014-066-2630204-104-2017/18-011</t>
  </si>
  <si>
    <t>Kamugongo Primary School</t>
  </si>
  <si>
    <t>4-014-066-2630204-104-2017/18-012</t>
  </si>
  <si>
    <t>Water connection from Karambari Primary School to Kamugongo Primary School - 3km stretch</t>
  </si>
  <si>
    <t xml:space="preserve">Katheru Primary School </t>
  </si>
  <si>
    <t>4-014-066-2630204-104-2017/18-013</t>
  </si>
  <si>
    <t>Kathutheri Primary School</t>
  </si>
  <si>
    <t>4-014-066-2630204-104-2017/18-014</t>
  </si>
  <si>
    <t>Kavairi Primary School</t>
  </si>
  <si>
    <t>4-014-066-2630204-104-2017/18-015</t>
  </si>
  <si>
    <t>Construction of 2 classrooms</t>
  </si>
  <si>
    <t>Kavengero Primary School</t>
  </si>
  <si>
    <t>4-014-066-2630204-104-2017/18-016</t>
  </si>
  <si>
    <t>Completion of administration block including - painting, wiring for power connection, and floor finishes</t>
  </si>
  <si>
    <t>Kavui Primary School</t>
  </si>
  <si>
    <t>4-014-066-2630204-104-2017/18-017</t>
  </si>
  <si>
    <t>Kianjoya Primary School</t>
  </si>
  <si>
    <t>4-014-066-2630204-104-2017/18-018</t>
  </si>
  <si>
    <t>Mathai Primary School</t>
  </si>
  <si>
    <t>4-014-066-2630204-104-2017/18-019</t>
  </si>
  <si>
    <t>Completion of administration block - flooring finishes and painting</t>
  </si>
  <si>
    <t>Mbaruari Primary School</t>
  </si>
  <si>
    <t>4-014-066-2630204-104-2017/18-020</t>
  </si>
  <si>
    <t>Purchase of 20 beds</t>
  </si>
  <si>
    <t xml:space="preserve">Mukororia Primary School </t>
  </si>
  <si>
    <t>4-014-066-2630204-104-2017/18-021</t>
  </si>
  <si>
    <t>Completion of an administration block - wall plastering, floor finishes and painting</t>
  </si>
  <si>
    <t>Murangu Primary School</t>
  </si>
  <si>
    <t>4-014-066-2630204-104-2017/18-022</t>
  </si>
  <si>
    <t>Completion of administration block - floor finishes, wiring for power connection and painting</t>
  </si>
  <si>
    <t>Ngoce Primary School</t>
  </si>
  <si>
    <t>4-014-066-2630204-104-2017/18-023</t>
  </si>
  <si>
    <t>Water connection from Mukororia Primary School to Ngoce Primary school - 4km stretch</t>
  </si>
  <si>
    <t>4-014-066-2630204-104-2017/18-024</t>
  </si>
  <si>
    <t>Completion of dormitory block - roofing, window panes and painting</t>
  </si>
  <si>
    <t>St Peters Boarding Primary School</t>
  </si>
  <si>
    <t>4-014-066-2630204-104-2017/18-025</t>
  </si>
  <si>
    <t>Completion of school library -shelving and painting</t>
  </si>
  <si>
    <t>Usambara Primary School</t>
  </si>
  <si>
    <t>4-014-066-2630204-104-2017/18-026</t>
  </si>
  <si>
    <t>Witwa Primary School</t>
  </si>
  <si>
    <t>4-014-066-2630204-104-2017/18-027</t>
  </si>
  <si>
    <t>Completion of a classroom - walling above lintel, roofing, plastering and flooring</t>
  </si>
  <si>
    <t xml:space="preserve">SECONDARY SCHOOL </t>
  </si>
  <si>
    <t>Ark Angels Kanyueri Secondary school</t>
  </si>
  <si>
    <t>4-014-066-2630205-104-2017/18-001</t>
  </si>
  <si>
    <t xml:space="preserve">Construction of a dormitory </t>
  </si>
  <si>
    <t>Gikuyari Secondary School</t>
  </si>
  <si>
    <t>4-014-066-2630205-104-2017/18-002</t>
  </si>
  <si>
    <t>Construction of a science laboratory</t>
  </si>
  <si>
    <t>Itiira Secondary School</t>
  </si>
  <si>
    <t>4-014-066-2630205-104-2017/18-003</t>
  </si>
  <si>
    <t>Completion of multi-purpose hall - plastering, floor finishes, wiring and painting</t>
  </si>
  <si>
    <t>4-014-066-2630205-104-2017/18-004</t>
  </si>
  <si>
    <t>Kamigua Secondary School</t>
  </si>
  <si>
    <t>4-014-066-2630205-104-2017/18-006</t>
  </si>
  <si>
    <t>Completion of administration block - floor finishes, plastering, wiring, painting</t>
  </si>
  <si>
    <t>Karambari Secondary School</t>
  </si>
  <si>
    <t>4-014-066-2630205-104-2017/18-007</t>
  </si>
  <si>
    <t>Completion of multi – purpose hall - walling and roofing.</t>
  </si>
  <si>
    <t>Kathiga Gaceru Secondary School</t>
  </si>
  <si>
    <t>4-014-066-2630205-104-2017/18-008</t>
  </si>
  <si>
    <t>Completion of teachers' quarters - floor finishes, plastering, wiring and painting for one unit</t>
  </si>
  <si>
    <t>Kavengero Secondary School</t>
  </si>
  <si>
    <t>4-014-066-2630205-104-2017/18-009</t>
  </si>
  <si>
    <t>Completion of multi- purpose hall - roofing, plastering, floor finish</t>
  </si>
  <si>
    <t>Kianjeru Secondary School</t>
  </si>
  <si>
    <t>4-014-066-2630205-104-2017/18-010</t>
  </si>
  <si>
    <t>Completion of administration block - roofing, plastering, floor finishes, wiring and painting</t>
  </si>
  <si>
    <t>Kigwambiti Secondary School</t>
  </si>
  <si>
    <t>4-014-066-2630205-104-2017/18-011</t>
  </si>
  <si>
    <t>Completion of a dormitory - wall above lintel, roofing and plastering</t>
  </si>
  <si>
    <t>Kirie Secondary School</t>
  </si>
  <si>
    <t>4-014-066-2630205-104-2017/18-012</t>
  </si>
  <si>
    <t>Kivue Secondary School</t>
  </si>
  <si>
    <t>4-014-066-2630205-104-2017/18-013</t>
  </si>
  <si>
    <t>Completion of science laboratory - floor finish, shelving and painting</t>
  </si>
  <si>
    <t>Ngoce Secondary School</t>
  </si>
  <si>
    <t>4-014-066-2630205-104-2017/18-014</t>
  </si>
  <si>
    <t>4-014-066-2630205-104-2017/18-015</t>
  </si>
  <si>
    <t>Construction of a storied dormitory - columns and walling</t>
  </si>
  <si>
    <t>Siakago Day Secondary School</t>
  </si>
  <si>
    <t>4-014-066-2630205-104-2017/18-016</t>
  </si>
  <si>
    <t>Siakago Girls High School</t>
  </si>
  <si>
    <t>4-014-066-2630205-104-2017/18-017</t>
  </si>
  <si>
    <t>Construction of a school gate</t>
  </si>
  <si>
    <t>4-014-066-2630205-104-2017/18-018</t>
  </si>
  <si>
    <t>Purchase of 10 computers</t>
  </si>
  <si>
    <t>Siakago Boys High School</t>
  </si>
  <si>
    <t>4-014-066-2630205-104-2017/18-019</t>
  </si>
  <si>
    <t>Renovation of 7 classrooms (Floor, Repairs, walls repairs and painting)</t>
  </si>
  <si>
    <t xml:space="preserve">SECURITY PROJECTS </t>
  </si>
  <si>
    <t xml:space="preserve">Ciangera Sub Chief's Office </t>
  </si>
  <si>
    <t>4-014-066-2640507-113-2017/18-001</t>
  </si>
  <si>
    <t>Completion of office - painting, windows and doors</t>
  </si>
  <si>
    <t xml:space="preserve">Cieria Chief's Office </t>
  </si>
  <si>
    <t>4-014-066-2640507-113-2017/18-002</t>
  </si>
  <si>
    <t>Completion of office - painting and fencing</t>
  </si>
  <si>
    <t xml:space="preserve">Itiira Sub Chief's Office </t>
  </si>
  <si>
    <t>4-014-066-2640507-113-2017/18-003</t>
  </si>
  <si>
    <t xml:space="preserve">Construction of a toilet and office electrification </t>
  </si>
  <si>
    <t xml:space="preserve">Kamarandi Assistant Chief's Office </t>
  </si>
  <si>
    <t>4-014-066-2640507-113-2017/18-004</t>
  </si>
  <si>
    <t xml:space="preserve">Construction of a toilet, purchase of seat and electrification </t>
  </si>
  <si>
    <t xml:space="preserve">Kanyuambora Chief's Office </t>
  </si>
  <si>
    <t>4-014-066-2640507-113-2017/18-005</t>
  </si>
  <si>
    <t xml:space="preserve">Construction of a Chief's office </t>
  </si>
  <si>
    <t>Kirie Administration police lines</t>
  </si>
  <si>
    <t>4-014-066-2640507-113-2017/18-006</t>
  </si>
  <si>
    <t>Completion of Renovation of office Inclusive construction of toilet(painting,windows and doors,toilets)</t>
  </si>
  <si>
    <t xml:space="preserve">Kirie A.C.C's Office </t>
  </si>
  <si>
    <t>4-014-066-2640507-113-2017/18-007</t>
  </si>
  <si>
    <t>Completion of rennovation of office inclusive construction of toilet - painting, windows, doors and toilets</t>
  </si>
  <si>
    <t xml:space="preserve">Kune Sub Chief's Office </t>
  </si>
  <si>
    <t>4-014-066-2640507-113-2017/18-008</t>
  </si>
  <si>
    <t xml:space="preserve">Riandu Chief's Office </t>
  </si>
  <si>
    <t>4-014-066-2640507-113-2017/18-009</t>
  </si>
  <si>
    <t xml:space="preserve">Purchase of 2 acre land to construct administration police line </t>
  </si>
  <si>
    <t xml:space="preserve">Riandu Police Post </t>
  </si>
  <si>
    <t>4-014-066-2640507-113-2017/18-010</t>
  </si>
  <si>
    <t>Construction of police post - foundations</t>
  </si>
  <si>
    <t xml:space="preserve">Siakago Administration Police Lines </t>
  </si>
  <si>
    <t>4-014-066-2640507-113-2017/18-011</t>
  </si>
  <si>
    <t>Construction of a toilet</t>
  </si>
  <si>
    <t xml:space="preserve">Siakago Police Headquarters </t>
  </si>
  <si>
    <t>4-014-066-2640507-113-2017/18-012</t>
  </si>
  <si>
    <t>Completion of the office - floor finishes, ground levelling, ceiling works and paintings</t>
  </si>
  <si>
    <t>Kirie Innovation ICT Hub</t>
  </si>
  <si>
    <t>4-014-066-2211311-108-2017/18-001</t>
  </si>
  <si>
    <t xml:space="preserve">Procuring of systems and services comprising of satellite antenna, router, digital ruggedized tablets, Wi-Fi with outdoor wireless devise with 12U cabinet complete with installation accessories for in patnership with Ministry of ICT through Telkom Kenya </t>
  </si>
  <si>
    <t>Ishiara Innovation ICT Hub</t>
  </si>
  <si>
    <t>4-014-066-2211311-108-2017/18-002</t>
  </si>
  <si>
    <t>Kanyuambora Innovation ICT Hub</t>
  </si>
  <si>
    <t>4-014-066-2211311-108-2017/18-003</t>
  </si>
  <si>
    <t>Siakago Innovation ICT Hub</t>
  </si>
  <si>
    <t>4-014-066-2211311-108-2017/18-004</t>
  </si>
  <si>
    <t xml:space="preserve">Strategic Plan </t>
  </si>
  <si>
    <t>4-014-066-2211310-111-2017/18-005</t>
  </si>
  <si>
    <t>Preparation of a NG-CDF Mbeere North constituency strategic plan</t>
  </si>
  <si>
    <t xml:space="preserve">Ishiara Social Hall </t>
  </si>
  <si>
    <t>4-014-066-2640511-108-2017/18-06</t>
  </si>
  <si>
    <t>Renovation of social hall - floor</t>
  </si>
  <si>
    <t xml:space="preserve">Kamarandi Secondary School </t>
  </si>
  <si>
    <t>4-014-066-2630205-104-2017/18-005</t>
  </si>
  <si>
    <t xml:space="preserve">Part payment of purchase of a school bus </t>
  </si>
  <si>
    <t>4-014-066-AP1-100-2017/2018-001</t>
  </si>
  <si>
    <t>4-014-066-2640100-103-2017/18-001</t>
  </si>
  <si>
    <t>PROJECT GFS CODELIST FOR NORTH HORR NATIONAL GOVERNMENT CONSTITUENCY DEVELOPMENT FUND</t>
  </si>
  <si>
    <t>Employee Salaries</t>
  </si>
  <si>
    <t>4-010-046-2110000-100-2017/18-001</t>
  </si>
  <si>
    <t>4-010-046-2210000-100-2017/18-002</t>
  </si>
  <si>
    <t>Purchase of fuel, repairs and maintenance, printing, stationery, telephone, travel and subsistence, office tea, airtime, electricity, rent and bank charges</t>
  </si>
  <si>
    <t>4-010-046-2210802-100-2017/18-003</t>
  </si>
  <si>
    <t>4-010-046-2120201-100-2017/18-004</t>
  </si>
  <si>
    <t>4-010-046-2120101-100-2017/18-005</t>
  </si>
  <si>
    <t xml:space="preserve">MONITORING EVALUATION AND CAPACITY BUILDNG </t>
  </si>
  <si>
    <t>4-010-046-2210000-111-2017/18-001</t>
  </si>
  <si>
    <t>4-010-046-2210802-111-2017/18-002</t>
  </si>
  <si>
    <t>Payment of Committee sitting allowances, transport, conferences and exchange programs</t>
  </si>
  <si>
    <t>4-010-046-2210700-111-2017/18-003</t>
  </si>
  <si>
    <t>4-010-046-2640101-103-2017/18-001</t>
  </si>
  <si>
    <t>4-010-046-2640102-103-2017/18-002</t>
  </si>
  <si>
    <t>4-010-046-2211310-108-2017/18-001</t>
  </si>
  <si>
    <t>Preparation of strategic plan for the constituency</t>
  </si>
  <si>
    <t>Emergencies</t>
  </si>
  <si>
    <t>4-010-046-2640200-101-2017/18-001</t>
  </si>
  <si>
    <t>To cater for unforeseen costs in the constituences in the constituency during the financial year</t>
  </si>
  <si>
    <t>Qorqa Primary School</t>
  </si>
  <si>
    <t>4-010-046-2640510-104-2017/18-001</t>
  </si>
  <si>
    <t>Completion of 950m fencing and beaconing to protect natural trees from deforestation</t>
  </si>
  <si>
    <t>Sports Activities</t>
  </si>
  <si>
    <t>4-010-046-2640509-112-2017/18-001</t>
  </si>
  <si>
    <r>
      <t xml:space="preserve">Purchase of sport kits ie balls, uniforms for teams at Kshs.900,000 </t>
    </r>
    <r>
      <rPr>
        <sz val="12"/>
        <rFont val="Footlight MT Light"/>
        <family val="1"/>
      </rPr>
      <t>in</t>
    </r>
    <r>
      <rPr>
        <sz val="12"/>
        <color indexed="8"/>
        <rFont val="Footlight MT Light"/>
        <family val="1"/>
      </rPr>
      <t xml:space="preserve"> in the constituency and host sports tournament at Kshs.607,758.62 - Helmer Boys FC,Dukana FC,Balesa FC,Maikona FC,Turbi FC</t>
    </r>
  </si>
  <si>
    <t>Chalbi Muslim Primary School</t>
  </si>
  <si>
    <t>4-010-046-2640204-104-2017/18-001</t>
  </si>
  <si>
    <t>Completion fencing of 750 metres length with metallic poles and barbed wires</t>
  </si>
  <si>
    <t>Ruso Primary School</t>
  </si>
  <si>
    <t>4-010-046-2640204-104-2017/18-002</t>
  </si>
  <si>
    <t>Completion fencing of 600 metres length with metallic poles and barbed wires</t>
  </si>
  <si>
    <t>Forole Primary School</t>
  </si>
  <si>
    <t>4-010-046-2640204-104-2017/18-003</t>
  </si>
  <si>
    <t>Completion of purchase of furniture - 50 desks for Kshs.300,000, 10 lockers for Kshs.85,000, 10 chairs for Kshs.30,000.00, one wall wardrobe for adminstration block for Kshs.169,482.75</t>
  </si>
  <si>
    <t>Barambate Primary School</t>
  </si>
  <si>
    <t>4-010-046-2640204-104-2017/18-004</t>
  </si>
  <si>
    <t>Construction of one classroom (Kshs.1,250,000) and Purchase of 20 desks ( Kshs.150,000)</t>
  </si>
  <si>
    <t>Bubisa Primary School</t>
  </si>
  <si>
    <t>4-010-046-2640204-104-2017/18-005</t>
  </si>
  <si>
    <t>Wiring and installation of solar panels and batteries</t>
  </si>
  <si>
    <t>Bishop Cavallera Primary School</t>
  </si>
  <si>
    <t>4-010-046-2640204-104-2017/18-006</t>
  </si>
  <si>
    <t>Construction of 2 double door VIP latrines</t>
  </si>
  <si>
    <t>North Horr Primary School</t>
  </si>
  <si>
    <t>4-010-046-2640204-104-2017/18-007</t>
  </si>
  <si>
    <t>Renovation of staff quarters; repairs of floors, walls, roofing and painting works.</t>
  </si>
  <si>
    <t>North Horr Boys School</t>
  </si>
  <si>
    <t>4-010-046-2640205-104-2017/18-001</t>
  </si>
  <si>
    <t>Renovation of dining hall; floors, walls, doors, windows, roofing and finishes</t>
  </si>
  <si>
    <t>Kalacha Girls High School</t>
  </si>
  <si>
    <t>4-010-046-2640205-104-2017/18-002</t>
  </si>
  <si>
    <t>Construction of 2 staff houses (Kshs.4,800,000), 3 double door VIP latrines (Kshs.1,500,000), dining hall and kitchen (Kshs.6,500.000) and installation of solar systems (Kshs.1,200,000) and water pumping systems (Kshs.2,200,000).</t>
  </si>
  <si>
    <t>Chalbi High School</t>
  </si>
  <si>
    <t>4-010-046-2640205-104-2017/18-003</t>
  </si>
  <si>
    <t>Construction of one dormitory</t>
  </si>
  <si>
    <t>North Horr Girls Secondary School</t>
  </si>
  <si>
    <t>4-010-046-2640205-104-2017/18-004</t>
  </si>
  <si>
    <t>Illeret DO’s Residence</t>
  </si>
  <si>
    <t>4-010-046-2640507-113-2017/18-001</t>
  </si>
  <si>
    <t>Completion of two Bedroom and sitting room house for District Officer: Floors,walling,Roofing and paint works</t>
  </si>
  <si>
    <t>Totals</t>
  </si>
  <si>
    <t>4-010-046-AP1-100-2017/2018-001</t>
  </si>
  <si>
    <t>4-010-046-2640100-103-2017/18-001</t>
  </si>
  <si>
    <t>North Horr Technical Training Institute</t>
  </si>
  <si>
    <t>4-010-046-2640206-104-2017/18-001</t>
  </si>
  <si>
    <t>Electricity Connections and wiring (Kshs.2,200,000), water systems connections (Kshs.1,600,000) and 2 double door VIP Latrines (Kshs.1,000,000)(confirmation from the Ministry of Education/Higher learning on the exact status of the project and if the contract Sum was to fully complete the project or partly)</t>
  </si>
  <si>
    <t>PROJECT GFS CODELIST FOR NORTH HORR NATIONAL GOVERNMENT CONSTITUENCIES DEVELOPMENT FUND</t>
  </si>
  <si>
    <t>Purchase of Office Equipment</t>
  </si>
  <si>
    <t>4-010-046-2210000-100-2017/2018-006</t>
  </si>
  <si>
    <t>Purchase of One Laptop Computer and One - Three in One HP Kyocera Printer for office use.</t>
  </si>
  <si>
    <t>4-010-046-2210802-100-2017/2018-003</t>
  </si>
  <si>
    <t>4-010-046-2210700-111-2017/2018-003</t>
  </si>
  <si>
    <t>4-010-046-2640101-103-2017/2018-001</t>
  </si>
  <si>
    <t>4-010-046-2640200-101-2017/2018-001</t>
  </si>
  <si>
    <t>NG-CDFC Motor Vehicle</t>
  </si>
  <si>
    <t>4-010-046-3110701-108-2017/2018-001</t>
  </si>
  <si>
    <t>Purchase of 4*4 Toyota Land cruiser Pick up and its Accessories for Office use</t>
  </si>
  <si>
    <t>PROJECT GFS CODELIST FOR RUNYENJES NATIONAL GOVERNMENT CONSTITUENCY DEVELOPMENT FUND</t>
  </si>
  <si>
    <t>4-014-064-2110000-100-2017/18-001</t>
  </si>
  <si>
    <t xml:space="preserve">Payment of staff salaries, gratuity and P.A.Y.E. </t>
  </si>
  <si>
    <t>4-014-064-2210000-100-2017/18-002</t>
  </si>
  <si>
    <t xml:space="preserve">Purchase of fuel, repairs and maintenance, printing, stationery, telephone, travel and subsistence, office tea and other office expenses. </t>
  </si>
  <si>
    <t>Purchase of 3 computers,one laptop and computer accessories</t>
  </si>
  <si>
    <t>4-014-064-3111000-100-2017/18-003</t>
  </si>
  <si>
    <t>Purchase of computer and computer accessories</t>
  </si>
  <si>
    <t>4-014-064-2120201-100-2017/18-004</t>
  </si>
  <si>
    <t>4-014-064-2120101-100-2017/18-005</t>
  </si>
  <si>
    <t>4-014-064-2210802-100-2017/18-006</t>
  </si>
  <si>
    <t>4-014-064-2210000-111-2017/18-001</t>
  </si>
  <si>
    <t>4-014-064-2210802-111-2017/18-002</t>
  </si>
  <si>
    <t>NG-CDFC/PMC capacity building</t>
  </si>
  <si>
    <t>4-014-064-2210700-111-2017/18-003</t>
  </si>
  <si>
    <t>4-014-064-2640101-103-2017/18-001</t>
  </si>
  <si>
    <t>Payment of bursary to needy students in Secondary Institutions</t>
  </si>
  <si>
    <t>4-014-064-2640104-103-2017/18-002</t>
  </si>
  <si>
    <t>Payment of bursary to needy students in university and colleges</t>
  </si>
  <si>
    <t>4-014-064-2640200-101-2017/18-001</t>
  </si>
  <si>
    <t>SPORTS PROJECT</t>
  </si>
  <si>
    <t>4-014-064-2640509-112-2017/18-001</t>
  </si>
  <si>
    <t>Carry out Constituency Sports tournament to buy sports equipment and uniforms</t>
  </si>
  <si>
    <t>ENVIRONMENT PROJECT</t>
  </si>
  <si>
    <t>Ena secondary school</t>
  </si>
  <si>
    <t>4-014-064-2640510-112-2017/18-001</t>
  </si>
  <si>
    <t>Establish a tree nursery</t>
  </si>
  <si>
    <t>Nthagaiya secondary school</t>
  </si>
  <si>
    <t>4-014-064-2640510-112-2017/18-002</t>
  </si>
  <si>
    <t>Ndumari secondary school</t>
  </si>
  <si>
    <t>4-014-064-2640510-112-2017/18-003</t>
  </si>
  <si>
    <t>Kianjuki secondary school</t>
  </si>
  <si>
    <t>4-014-064-2640510-112-2017/18-004</t>
  </si>
  <si>
    <t>Kavutiri day secondary</t>
  </si>
  <si>
    <t>4-014-064-2640510-112-2017/18-005</t>
  </si>
  <si>
    <t>Consolata girls secondary</t>
  </si>
  <si>
    <t>4-014-064-2640510-112-2017/18-006</t>
  </si>
  <si>
    <t>Kianjokoma day secondary</t>
  </si>
  <si>
    <t>4-014-064-2640510-112-2017/18-007</t>
  </si>
  <si>
    <t>Kiamboa day secondary</t>
  </si>
  <si>
    <t>4-014-064-2640510-112-2017/18-008</t>
  </si>
  <si>
    <t>Ciamanda day secondary</t>
  </si>
  <si>
    <t>4-014-064-2640510-112-2017/18-009</t>
  </si>
  <si>
    <t>SA Kyeni girls secondary</t>
  </si>
  <si>
    <t>4-014-064-2640510-112-2017/18-010</t>
  </si>
  <si>
    <t>Kegonge boys high</t>
  </si>
  <si>
    <t>4-014-064-2640510-112-2017/18-011</t>
  </si>
  <si>
    <t>Ugweri secondary school</t>
  </si>
  <si>
    <t>4-014-064-2640510-112-2017/18-012</t>
  </si>
  <si>
    <t>Gichiche secondary school</t>
  </si>
  <si>
    <t>4-014-064-2640510-112-2017/18-013</t>
  </si>
  <si>
    <t>Gikuuri day secondary</t>
  </si>
  <si>
    <t>4-014-064-2640510-112-2017/18-014</t>
  </si>
  <si>
    <t>Nduuri secondary school</t>
  </si>
  <si>
    <t>4-014-064-2640510-112-2017/18-015</t>
  </si>
  <si>
    <t>Muragari secondary</t>
  </si>
  <si>
    <t>4-014-064-2640510-112-2017/18-016</t>
  </si>
  <si>
    <t>Mugui day secondary</t>
  </si>
  <si>
    <t>4-014-064-2640510-112-2017/18-017</t>
  </si>
  <si>
    <t>Mbiruri secondary school</t>
  </si>
  <si>
    <t>4-014-064-2640510-112-2017/18-018</t>
  </si>
  <si>
    <t>Gitare secondary school</t>
  </si>
  <si>
    <t>4-014-064-2640510-112-2017/18-019</t>
  </si>
  <si>
    <t>Kathari secondary school</t>
  </si>
  <si>
    <t>4-014-064-2640510-112-2017/18-020</t>
  </si>
  <si>
    <t>Muganjuki secondary School</t>
  </si>
  <si>
    <t>4-014-064-2640510-112-2017/18-021</t>
  </si>
  <si>
    <t>Gatumbi Secondary School</t>
  </si>
  <si>
    <t>4-014-064-2640510-112-2017/18-022</t>
  </si>
  <si>
    <t>Kiangugi Secondary School</t>
  </si>
  <si>
    <t>4-014-064-2640510-112-2017/18-023</t>
  </si>
  <si>
    <t>Kiaragana Primary School</t>
  </si>
  <si>
    <t>4-014-064-2630204-104-2017/18-001</t>
  </si>
  <si>
    <t>Construction of 8 door pit latrine to completion</t>
  </si>
  <si>
    <t>Rukuriri Primary School</t>
  </si>
  <si>
    <t>4-014-064-2630204-104-2017/18-002</t>
  </si>
  <si>
    <t>Construction of 10 door pit latrine to completion</t>
  </si>
  <si>
    <t>Kathari Primary School</t>
  </si>
  <si>
    <t>4-014-064-2630204-104-2017/18-003</t>
  </si>
  <si>
    <t>Kivuria Primary School</t>
  </si>
  <si>
    <t>4-014-064-2630204-104-2017/18-004</t>
  </si>
  <si>
    <t>Karundori Primary School</t>
  </si>
  <si>
    <t>4-014-064-2630204-104-2017/18-005</t>
  </si>
  <si>
    <t>Completion of one classroom - window panes and installation of doors.</t>
  </si>
  <si>
    <t>Kiangugi Primary School</t>
  </si>
  <si>
    <t>4-014-064-2630204-104-2017/18-006</t>
  </si>
  <si>
    <t>Renovation of one classroom - roofing</t>
  </si>
  <si>
    <t>Gatumbi Primary School</t>
  </si>
  <si>
    <t>4-014-064-2630204-104-2017/18-007</t>
  </si>
  <si>
    <t>Kamugere Primary School</t>
  </si>
  <si>
    <t>4-014-064-2630204-104-2017/18-008</t>
  </si>
  <si>
    <t>Kathande Primary School</t>
  </si>
  <si>
    <t>4-014-064-2630204-104-2017/18-009</t>
  </si>
  <si>
    <t>Mugui Primary School</t>
  </si>
  <si>
    <t>4-014-064-2630204-104-2017/18-010</t>
  </si>
  <si>
    <t>Construction of administration block to roofing stage</t>
  </si>
  <si>
    <t>Mbuinjeru Primary School</t>
  </si>
  <si>
    <t>4-014-064-2630204-104-2017/18-011</t>
  </si>
  <si>
    <t>Renovation of 2 Classrooms-roofing</t>
  </si>
  <si>
    <t>Nduuri Primary School</t>
  </si>
  <si>
    <t>4-014-064-2630204-104-2017/18-012</t>
  </si>
  <si>
    <t>Construction of 8 door pit latrine</t>
  </si>
  <si>
    <t>4-014-064-2630204-104-2017/18-013</t>
  </si>
  <si>
    <t>Purchase of 25 desks</t>
  </si>
  <si>
    <t>Kanja Primary School</t>
  </si>
  <si>
    <t>4-014-064-2630204-104-2017/18-014</t>
  </si>
  <si>
    <t>Munyuttu Primary School</t>
  </si>
  <si>
    <t>4-014-064-2630204-104-2017/18-015</t>
  </si>
  <si>
    <t>Gitare Primary School</t>
  </si>
  <si>
    <t>4-014-064-2630204-104-2017/18-016</t>
  </si>
  <si>
    <t>Ngarari Primary School</t>
  </si>
  <si>
    <t>4-014-064-2630204-104-2017/18-017</t>
  </si>
  <si>
    <t>Gatinda Primary School</t>
  </si>
  <si>
    <t>4-014-064-2630204-104-2017/18-018</t>
  </si>
  <si>
    <t>Purchase of 50 desks</t>
  </si>
  <si>
    <t>Mwenendega Primary School</t>
  </si>
  <si>
    <t>4-014-064-2630204-104-2017/18-019</t>
  </si>
  <si>
    <t>Kaarago Primary School</t>
  </si>
  <si>
    <t>4-014-064-2630204-104-2017/18-020</t>
  </si>
  <si>
    <t>Completion of modern toilets - digging of septic tank and installation of waste pipes</t>
  </si>
  <si>
    <t>Kathanjuri Primary School</t>
  </si>
  <si>
    <t>4-014-064-2630204-104-2017/18-021</t>
  </si>
  <si>
    <t>Renovation of 4 classrooms - flooring, plastering and painting</t>
  </si>
  <si>
    <t>Magaca Primary School</t>
  </si>
  <si>
    <t>4-014-064-2630204-104-2017/18-022</t>
  </si>
  <si>
    <t>Mukuria Primary School</t>
  </si>
  <si>
    <t>4-014-064-2630204-104-2017/18-023</t>
  </si>
  <si>
    <t>4-014-064-2630204-104-2017/18-024</t>
  </si>
  <si>
    <t>Renovation of 5 classrooms - flooring, plastering and painting</t>
  </si>
  <si>
    <t>Kasafari Primary School</t>
  </si>
  <si>
    <t>4-014-064-2630204-104-2017/18-025</t>
  </si>
  <si>
    <t>Kinthithe Primary School</t>
  </si>
  <si>
    <t>4-014-064-2630204-104-2017/18-026</t>
  </si>
  <si>
    <t>Renovation of 2 classrooms i.e. flooring, plastering and painting</t>
  </si>
  <si>
    <t>Karurumo Primary School</t>
  </si>
  <si>
    <t>4-014-064-2630204-104-2017/18-027</t>
  </si>
  <si>
    <t>4-014-064-2630204-104-2017/18-028</t>
  </si>
  <si>
    <t>Kaveti Primary School</t>
  </si>
  <si>
    <t>4-014-064-2630204-104-2017/18-029</t>
  </si>
  <si>
    <t>Construction of one Classroom to completion</t>
  </si>
  <si>
    <t>Kavuru Primary School</t>
  </si>
  <si>
    <t>4-014-064-2630204-104-2017/18-030</t>
  </si>
  <si>
    <t>Ngeniari Primary School</t>
  </si>
  <si>
    <t>4-014-064-2630204-104-2017/18-031</t>
  </si>
  <si>
    <t>Ena Primary School</t>
  </si>
  <si>
    <t>4-014-064-2630204-104-2017/18-032</t>
  </si>
  <si>
    <t>Kangondi Primary School</t>
  </si>
  <si>
    <t>4-014-064-2630204-104-2017/18-033</t>
  </si>
  <si>
    <t>Kithunguthia Primary School</t>
  </si>
  <si>
    <t>4-014-064-2630204-104-2017/18-034</t>
  </si>
  <si>
    <t>Kianjuki Primary School</t>
  </si>
  <si>
    <t>4-014-064-2630204-104-2017/18-035</t>
  </si>
  <si>
    <t>Muchagori Primary School</t>
  </si>
  <si>
    <t>4-014-064-2630204-104-2017/18-036</t>
  </si>
  <si>
    <t>S.A Manyatta Primary School</t>
  </si>
  <si>
    <t>4-014-064-2630204-104-2017/18-037</t>
  </si>
  <si>
    <t>Kavutiri Primary School</t>
  </si>
  <si>
    <t>4-014-064-2630204-104-2017/18-038</t>
  </si>
  <si>
    <t>4-014-064-2630204-104-2017/18-039</t>
  </si>
  <si>
    <t>Kianjokoma Primary School</t>
  </si>
  <si>
    <t>4-014-064-2630204-104-2017/18-040</t>
  </si>
  <si>
    <t>Gichugu Primary School</t>
  </si>
  <si>
    <t>4-014-064-2630204-104-2017/18-041</t>
  </si>
  <si>
    <t>4-014-064-2630204-104-2017/18-042</t>
  </si>
  <si>
    <t>purchase of classroom furniture; 20 chairs</t>
  </si>
  <si>
    <t>St. Joseph Primary School</t>
  </si>
  <si>
    <t>4-014-064-2630204-104-2017/18-043</t>
  </si>
  <si>
    <t>St.Marks Karue Primary School</t>
  </si>
  <si>
    <t>4-014-064-2630204-104-2017/18-044</t>
  </si>
  <si>
    <t>Renovation of 1 classroom i.e. flooring, plastering and painting</t>
  </si>
  <si>
    <t>Nguyori Primary School</t>
  </si>
  <si>
    <t>4-014-064-2630204-104-2017/18-045</t>
  </si>
  <si>
    <t>One Classroom construction</t>
  </si>
  <si>
    <t>4-014-064-2630204-104-2017/18-046</t>
  </si>
  <si>
    <t xml:space="preserve">Kathambaiconi Primary School </t>
  </si>
  <si>
    <t>4-014-064-2630205-102-2017/18-047</t>
  </si>
  <si>
    <t>Renovation of 2 classrooms i.e flooring,plastering and painting</t>
  </si>
  <si>
    <t>Muganjuki Secondary school</t>
  </si>
  <si>
    <t>4-014-064-2630205-102-2017/18-001</t>
  </si>
  <si>
    <t>4-014-064-2630205-102-2017/18-002</t>
  </si>
  <si>
    <t>Rukuriri secondary school</t>
  </si>
  <si>
    <t>4-014-064-2630205-102-2017/18-003</t>
  </si>
  <si>
    <t>Buy land for a day school at Rukuriri 3 acres</t>
  </si>
  <si>
    <t>Kathande secondary school</t>
  </si>
  <si>
    <t>4-014-064-2630205-102-2017/18-004</t>
  </si>
  <si>
    <t>Equipping of Dinning hall with 50 benches,forms</t>
  </si>
  <si>
    <t>Mbuinjeru day secondary school</t>
  </si>
  <si>
    <t>4-014-064-2630205-102-2017/18-005</t>
  </si>
  <si>
    <t>Dining hall construction to roofing stage</t>
  </si>
  <si>
    <t>4-014-064-2630205-102-2017/18-006</t>
  </si>
  <si>
    <t>Moi High sch-Mbiruri secondary school</t>
  </si>
  <si>
    <t>4-014-064-2630205-102-2017/18-007</t>
  </si>
  <si>
    <t>Extension of Dining Hall (roofing and support pillars to create space</t>
  </si>
  <si>
    <t>Ciamanda day secondary school</t>
  </si>
  <si>
    <t>4-014-064-2630205-102-2017/18-008</t>
  </si>
  <si>
    <t>Completion of Dining Hall-plastering,windows and doors</t>
  </si>
  <si>
    <t xml:space="preserve">  </t>
  </si>
  <si>
    <t>Kasafari secondary school</t>
  </si>
  <si>
    <t>4-014-064-2630205-102-2017/18-009</t>
  </si>
  <si>
    <t>Kariru secondary school</t>
  </si>
  <si>
    <t>4-014-064-2630205-102-2017/18-010</t>
  </si>
  <si>
    <t>Completion of laboratory –windows fixing and painting</t>
  </si>
  <si>
    <t>Kiamboa secondary school</t>
  </si>
  <si>
    <t>4-014-064-2630205-102-2017/18-011</t>
  </si>
  <si>
    <t>4-014-064-2630205-102-2017/18-012</t>
  </si>
  <si>
    <t>St. Michael Day secondary</t>
  </si>
  <si>
    <t>4-014-064-2630205-102-2017/18-013</t>
  </si>
  <si>
    <t>Kathuriri day secondary</t>
  </si>
  <si>
    <t>4-014-064-2630205-102-2017/18-014</t>
  </si>
  <si>
    <t>Purchase of land 2 acres</t>
  </si>
  <si>
    <t>Kanduri secondary</t>
  </si>
  <si>
    <t>Administration block construction to roofing stage</t>
  </si>
  <si>
    <t>Kiangungi Assistant Chief’s office</t>
  </si>
  <si>
    <t>4-014-064-2640507-108-2017/18-001</t>
  </si>
  <si>
    <t>Construction of chiefs office to completion</t>
  </si>
  <si>
    <t>Kamugere Assistant Chief’s office</t>
  </si>
  <si>
    <t>4-014-064-2640507-108-2017/18-002</t>
  </si>
  <si>
    <t>Purchase of 0.25 acres of land for construction of assistant chief’s office</t>
  </si>
  <si>
    <t>Karatiri Assistant Chief’s office</t>
  </si>
  <si>
    <t>4-014-064-2640507-108-2017/18-003</t>
  </si>
  <si>
    <t>Construction of assistant chiefs office to completion</t>
  </si>
  <si>
    <t>Mukuuri Assistant Chief’s office</t>
  </si>
  <si>
    <t>4-014-064-2640507-108-2017/18-004</t>
  </si>
  <si>
    <t>Construction of 2 door pit latrine toilets to completion</t>
  </si>
  <si>
    <t>Kanja North Assistant Chief’s office</t>
  </si>
  <si>
    <t>4-014-064-2640507-108-2017/18-005</t>
  </si>
  <si>
    <t>Construction of 2 door pit latrine to completion</t>
  </si>
  <si>
    <t>Gikuuri Assistant Chief’s office</t>
  </si>
  <si>
    <t>4-014-064-2640507-108-2017/18-006</t>
  </si>
  <si>
    <t>construction of office to roofing stage</t>
  </si>
  <si>
    <t>Kigaa Assistant Chief’s office</t>
  </si>
  <si>
    <t>4-014-064-2640507-108-2017/18-007</t>
  </si>
  <si>
    <t>Construction of Assistant chief office to roofing stage</t>
  </si>
  <si>
    <t>4-014-064-2640507-108-2017/18-008</t>
  </si>
  <si>
    <t>Construction of 2 door pit latrine</t>
  </si>
  <si>
    <t>Nyagari Assistant Chief’s office</t>
  </si>
  <si>
    <t>4-014-064-2640507-108-2017/18-009</t>
  </si>
  <si>
    <t>Purchase of 0.25 acres land for construction of office</t>
  </si>
  <si>
    <t>Kariru Assistant Chief’s office</t>
  </si>
  <si>
    <t>4-014-064-2640507-108-2017/18-010</t>
  </si>
  <si>
    <t>Construction of assistant chief office to completion</t>
  </si>
  <si>
    <t>Kathunguri Assistant Chief’s office</t>
  </si>
  <si>
    <t>4-014-064-2640507-108-2017/18-011</t>
  </si>
  <si>
    <t>Ugweri police post</t>
  </si>
  <si>
    <t>4-014-064-2640507-108-2017/18-012</t>
  </si>
  <si>
    <t>Construction of a police post</t>
  </si>
  <si>
    <t>Kavutiri Assistant Chief’s office</t>
  </si>
  <si>
    <t>4-014-064-2640507-108-2017/18-013</t>
  </si>
  <si>
    <t>Construction of assistant chief office to roofing</t>
  </si>
  <si>
    <t>Makengi Administration Police line</t>
  </si>
  <si>
    <t>4-014-064-2640507-108-2017/18-014</t>
  </si>
  <si>
    <t>Construction of 2 Administration Police houses.</t>
  </si>
  <si>
    <t>Kasafari assistant chief's</t>
  </si>
  <si>
    <t>4-014-064-2640507-108-2017/18-015</t>
  </si>
  <si>
    <t>Purchase of land for construction of office 0.25 acres</t>
  </si>
  <si>
    <t>Runyenjes Deputy County Commisioner's office</t>
  </si>
  <si>
    <t>4-014-064-2640507-108-2017/18-0016</t>
  </si>
  <si>
    <t>Construction of gate</t>
  </si>
  <si>
    <t xml:space="preserve">Gichagori Electricity Connection </t>
  </si>
  <si>
    <t>4-014-064-2640507-108-2017/18-0017</t>
  </si>
  <si>
    <t>Electricity connection at Gichagori assistant chief’s office</t>
  </si>
  <si>
    <t>Kianjokoma-Kagaari N/W chief’s office</t>
  </si>
  <si>
    <t>4-014-064-2211311-112-2017/18-001</t>
  </si>
  <si>
    <t xml:space="preserve">Installation of satellite Antenna, Router, Digital Access Kit and Digital Ruggedized tablets, Wi-Fi with outdoor wireless devise complete with 12U cabinet complete with installation accessories in partnership with Ministry of ICT through Telkom Kenya </t>
  </si>
  <si>
    <t>Karurumo chief’s office</t>
  </si>
  <si>
    <t>4-014-064-2211311-112-2017/18-002</t>
  </si>
  <si>
    <t>Kiangugi chief’s office</t>
  </si>
  <si>
    <t>4-014-064-2211311-112-2017/18-003</t>
  </si>
  <si>
    <t>Runyenjes Town Hall</t>
  </si>
  <si>
    <t>4-014-064-2211311-112-082017/18-004</t>
  </si>
  <si>
    <t>4-014-064-2211310-108-2017/18-001</t>
  </si>
  <si>
    <t>Development of 5 year constituency strategic plan for 2018-2022</t>
  </si>
  <si>
    <t>Runyenjes NG-CDF office</t>
  </si>
  <si>
    <t>4-014-064-3110202-100-2017/18-001</t>
  </si>
  <si>
    <t>Fixing of the office to ensure access of water inside the office</t>
  </si>
  <si>
    <t>4-014-064-AP1-100-2017/2018-001</t>
  </si>
  <si>
    <t>4-014-064-2640100-103-2017/18-001</t>
  </si>
  <si>
    <t>PROJECT GFS CODELIST FOR RUNYENJES NATIONAL GOVERNMENT CONSTITUENCIES DEVELOPMENT FUND</t>
  </si>
  <si>
    <t xml:space="preserve">Purchase of fuel, repairs and maintenance, printing, stationery, telephone, travel and subsistence, office tea and other office expenses.  </t>
  </si>
  <si>
    <t>NG-CDFC staff/PMC Capacity Building</t>
  </si>
  <si>
    <t>4-014-064-2210700-111-2017/18-002</t>
  </si>
  <si>
    <t>Carry out Constituency Sports tournament and the winning teams/ to be awarded with trophies, balls, and games kits</t>
  </si>
  <si>
    <t>Nthagaiya Secondary School</t>
  </si>
  <si>
    <t>4-014-064-2640510-110-2017/18-002</t>
  </si>
  <si>
    <t>Planting of tree seedlings</t>
  </si>
  <si>
    <t>Kianjokoma Day Secondary</t>
  </si>
  <si>
    <t>4-014-064-2640510-110-2017/18-007</t>
  </si>
  <si>
    <t>Mbiruri Secondary  School</t>
  </si>
  <si>
    <t>4-014-064-2640510-110-2017/18-018</t>
  </si>
  <si>
    <t>Kathari Secondary School</t>
  </si>
  <si>
    <t>4-014-064-2640510-110-2017/18-020</t>
  </si>
  <si>
    <t>Kinthinthe Secondary School</t>
  </si>
  <si>
    <t>4-014-064-2640510-110-2017/18-024</t>
  </si>
  <si>
    <t>St Paul Kevote Secondary School</t>
  </si>
  <si>
    <t>4-014-064-2640510-110-2017/18-025</t>
  </si>
  <si>
    <t>Classroom Completion i.e. shuttering, flooring,plastering and painting</t>
  </si>
  <si>
    <t>4-014-064-2630204-104-2017/18-048</t>
  </si>
  <si>
    <t>Installation of pipes to make water accessible to the school</t>
  </si>
  <si>
    <t>4-014-064-2630204-104-2017/18-049</t>
  </si>
  <si>
    <t>Construction of 6 door pit latrine</t>
  </si>
  <si>
    <t>Muganjuki Secondary School</t>
  </si>
  <si>
    <t>Gikuuri Secondary School</t>
  </si>
  <si>
    <t>4-014-064-2630205-102-2017/18-016</t>
  </si>
  <si>
    <t>Completion of dining hall i.e shuttering, flooring,plastering and painting</t>
  </si>
  <si>
    <t>Kiangungi Secondary School</t>
  </si>
  <si>
    <t>4-014-064-2630205-102-2017/18-017</t>
  </si>
  <si>
    <t>Completion of administration block i.e shuttering, flooring,plastering and painting</t>
  </si>
  <si>
    <t>Kianjuki Secondary School</t>
  </si>
  <si>
    <t>4-014-064-2630205-102-2017/18-018</t>
  </si>
  <si>
    <t>NG-CDFC OFFICE</t>
  </si>
  <si>
    <t>Runyenjes NG-CDFC office</t>
  </si>
  <si>
    <t>4-014-064-3110202-108-2017/18-001</t>
  </si>
  <si>
    <t>Renovation of NG-CDF office; painting,filing up of sink hole and creating more space for file registry</t>
  </si>
  <si>
    <t>PROJECT GFS CODELIST FOR LAISAMIS NATIONAL GOVERNMENT CONSTITUENCY DEVELOPMENT FUND</t>
  </si>
  <si>
    <t>4-010-048-2110000-100-2017/18-001</t>
  </si>
  <si>
    <t>4-010-048-2210000-100-2017/18-002</t>
  </si>
  <si>
    <t>Purchase of fuel, repairs and maintenance, printing, stationery, office rent, telephone, travel and subsistence, office tea</t>
  </si>
  <si>
    <t>4-010-048-2120101-100-2017/18-003</t>
  </si>
  <si>
    <t>4-010-048-2120201-100-2017/18-004</t>
  </si>
  <si>
    <t>4-010-048-2210802-100-2017/18-005</t>
  </si>
  <si>
    <t>4-010-048-2210000-111-2017/18-001</t>
  </si>
  <si>
    <t>Purchase of fuel, repairs and maintenance, printing, stationery, airtime, travel and subsistence.</t>
  </si>
  <si>
    <t>4-010-048-2210802-111-2017/18-002</t>
  </si>
  <si>
    <t>Payment of monitoring and evaluation allowances, transport and conferences</t>
  </si>
  <si>
    <t>4-010-048-2210700-111-2017/18-003</t>
  </si>
  <si>
    <t>Undertake Training of the PMCs/NG-CDFCs and staff on NG-CDF related issues</t>
  </si>
  <si>
    <t>BURSARY AND SOCIAL SECURITY PROGRAMME</t>
  </si>
  <si>
    <t>4-010-048-2640101-2016/17-103-001</t>
  </si>
  <si>
    <t xml:space="preserve">Payment of bursary to needy students </t>
  </si>
  <si>
    <t>4-010-048-2640102-2016/17-103-002</t>
  </si>
  <si>
    <t>Social Security Programmes</t>
  </si>
  <si>
    <t>4-010-048-2640103-2016/17-103-003</t>
  </si>
  <si>
    <t>NHIF Contributions to cater for OVCs, POPs and PWDs</t>
  </si>
  <si>
    <t xml:space="preserve"> Emergency Reserve </t>
  </si>
  <si>
    <t>4-010-048-2640200-2016/17-101-001</t>
  </si>
  <si>
    <t>SPORTS ACTIVITIES</t>
  </si>
  <si>
    <t>Constituency Sports Tournaments</t>
  </si>
  <si>
    <t>4-010-048-2640509-2016/17-112-001</t>
  </si>
  <si>
    <t>Purchase of sports kits for ward tournaments – Laisamis, Kargi/South Horr and Loiyagalani</t>
  </si>
  <si>
    <t>ENIVIRONMENT ACTIVITIES</t>
  </si>
  <si>
    <t>Kargi Primary School</t>
  </si>
  <si>
    <t>4-010-048-2640510-2016/17-110-001</t>
  </si>
  <si>
    <t>Purchase and planting of 800 tree seedlings at the school</t>
  </si>
  <si>
    <t>Olturot Primary School</t>
  </si>
  <si>
    <t>4-010-048-2640510-2016/17-110-002</t>
  </si>
  <si>
    <t>Amalio Primary School</t>
  </si>
  <si>
    <t>4-010-048-2640510-2016/17-110-003</t>
  </si>
  <si>
    <t>Faith Primary School</t>
  </si>
  <si>
    <t>4-010-048-2640510-2016/17-110-004</t>
  </si>
  <si>
    <t>South Horr Primary School</t>
  </si>
  <si>
    <t>4-010-048-2640510-2016/17-110-005</t>
  </si>
  <si>
    <t xml:space="preserve"> Merille Primary School</t>
  </si>
  <si>
    <t>4-010-048-2640510-2016/17-110-006</t>
  </si>
  <si>
    <t>Laisamis Primary School</t>
  </si>
  <si>
    <t>4-010-048-2640510-2016/17-110-007</t>
  </si>
  <si>
    <t>Arapal Primary School</t>
  </si>
  <si>
    <t>4-010-048-2640510-2016/17-110-008</t>
  </si>
  <si>
    <t>Ngurunit Primary School</t>
  </si>
  <si>
    <t>4-010-048-2640510-2016/17-110-009</t>
  </si>
  <si>
    <t>Loglogo Primary School</t>
  </si>
  <si>
    <t>4-010-048-2640510-2016/17-110-010</t>
  </si>
  <si>
    <t>Silapani Primary School</t>
  </si>
  <si>
    <t>4-010-048-2630204-104-2017/18-001</t>
  </si>
  <si>
    <t>Construction of one classroom to completion (Kshs.1,200,000) and supply of 20 metal frame desks (Kshs.200,000)</t>
  </si>
  <si>
    <t>Sakardala Primary School</t>
  </si>
  <si>
    <t>4-010-048-2630204-104-2017/18-002</t>
  </si>
  <si>
    <t>Supply of one 10,000 litres pillow/collapsable plastick water tanks for emergency water provision</t>
  </si>
  <si>
    <t>Nairibi Primary School</t>
  </si>
  <si>
    <t>4-010-048-2630204-104-2017/18-003</t>
  </si>
  <si>
    <t>Lontolio Primary School</t>
  </si>
  <si>
    <t>4-010-048-2630204-104-2017/18-004</t>
  </si>
  <si>
    <t>Rehabilitation of staff quarters (roof, floor and windows)</t>
  </si>
  <si>
    <t>Kamatonyi Primary School</t>
  </si>
  <si>
    <t>4-010-048-2630204-104-2017/18-005</t>
  </si>
  <si>
    <t>Construction of one staff quarters to completion</t>
  </si>
  <si>
    <t>4-010-048-2630204-104-2017/18-006</t>
  </si>
  <si>
    <t>Construction of one administration block to completion (Kshs.1,500,000) and supply of two 10,000 litres pillow/ collapsable plastick tanks for emergency water provision (Kshs.440,000), fencing of school to completion (Kshs.2,500,000)</t>
  </si>
  <si>
    <t>Marti Primary School</t>
  </si>
  <si>
    <t>4-010-048-2630204-104-2017/18-007</t>
  </si>
  <si>
    <t>Construction of one classroom to completion (Kshs.1,200,000), supply of 20 metal frame desks (Kshs.200,000) and supply of two 10,000 litres pillow tanks for emergency water provision (Kshs.440,000)</t>
  </si>
  <si>
    <t>Kamboe Primary School</t>
  </si>
  <si>
    <t>4-010-048-2630204-104-2017/18-008</t>
  </si>
  <si>
    <t>Construction of 2 pit latrine to completion</t>
  </si>
  <si>
    <t>Balah Primary School</t>
  </si>
  <si>
    <t>4-010-048-2630204-104-2017/18-009</t>
  </si>
  <si>
    <t>Supply of 20 metal frame pupil desks at Kshs.10,000 each (Kshs.200,000) and supply of two 10,000 litres pillow/ collapsable plastick tanks for emergency water provision (Kshs.440,000)</t>
  </si>
  <si>
    <t>Guuram Primary School</t>
  </si>
  <si>
    <t>4-010-048-2630204-104-2017/18-010</t>
  </si>
  <si>
    <t>Supply and installation of 10 Solar batteries - non-spillable battery type ISOH1000 H29R AH 12 Voltage</t>
  </si>
  <si>
    <t>Korr Primary School</t>
  </si>
  <si>
    <t>4-010-048-2630204-104-2017/18-011</t>
  </si>
  <si>
    <t>Buri Aramia Primary School</t>
  </si>
  <si>
    <t>4-010-048-2630204-104-2017/18-012</t>
  </si>
  <si>
    <t>Construction of one classroom to completion (Kshs.1,200,000) and supply of 20 metal frame desks at Kshs.10,000 each (Kshs.200,000)</t>
  </si>
  <si>
    <t>Lependera Primary School</t>
  </si>
  <si>
    <t>4-010-048-2630204-104-2017/18-013</t>
  </si>
  <si>
    <t>Lengima Primary School</t>
  </si>
  <si>
    <t>4-010-048-2630204-104-2017/18-014</t>
  </si>
  <si>
    <t>Construction of one unit with three rooms teachers quarters to completion</t>
  </si>
  <si>
    <t>Mpagas Primary School</t>
  </si>
  <si>
    <t>4-010-048-2630204-104-2017/18-015</t>
  </si>
  <si>
    <t>Supply of 20 double decker beds at Kshs.20,000 each</t>
  </si>
  <si>
    <t>Farakoren Primary School</t>
  </si>
  <si>
    <t>4-010-048-2630204-104-2017/18-016</t>
  </si>
  <si>
    <t>Supply of 20 double metal frame beds (Kshs.400,000) and supply of 2 10,000 litres pillow/collapsable plastic tanks for emergency water provision (Kshs.440,000)</t>
  </si>
  <si>
    <t>4-010-048-2630204-104-2017/18-017</t>
  </si>
  <si>
    <t>Supply of 40 metal frame desks @ Kshs.10,000 each</t>
  </si>
  <si>
    <t>Loiyangalani Primary School</t>
  </si>
  <si>
    <t>4-010-048-2630204-104-2017/18-018</t>
  </si>
  <si>
    <t>Supply of 20 metal frame desks @ Kshs.10,000 each</t>
  </si>
  <si>
    <t>4-010-048-2630204-104-2017/18-019</t>
  </si>
  <si>
    <t>Supply of two 10,000 litres pillow/ collapsable plastic tanks for emergency water provision</t>
  </si>
  <si>
    <t>4-010-048-2630204-104-2017/18-020</t>
  </si>
  <si>
    <t>Elmolo Bay Primary School</t>
  </si>
  <si>
    <t>4-010-048-2630204-104-2017/18-021</t>
  </si>
  <si>
    <t>Supply of 40 (3'X6') standard mattresses</t>
  </si>
  <si>
    <t>Ngororoi Primary School</t>
  </si>
  <si>
    <t>4-010-048-2630204-104-2017/18-022</t>
  </si>
  <si>
    <t>Larachi Primary School</t>
  </si>
  <si>
    <t>4-010-048-2630204-104-2017/18-023</t>
  </si>
  <si>
    <t>4-010-048-2630204-104-2017/18-024</t>
  </si>
  <si>
    <t>Kurkum Primary School</t>
  </si>
  <si>
    <t>4-010-048-2630204-104-2017/18-025</t>
  </si>
  <si>
    <t>Gangeisa Primary School</t>
  </si>
  <si>
    <t>4-010-048-2630204-104-2017/18-026</t>
  </si>
  <si>
    <t>Construction of one ICT classroom (Kshs.1,200,000) and supply of one solar panel with battery (Kshs.100,000) and supply of two 10000L pillow tanks for emergency water provision (Kshs. 440,000)</t>
  </si>
  <si>
    <t>Hadaad Primary School</t>
  </si>
  <si>
    <t>4-010-048-2630204-104-2017/18-027</t>
  </si>
  <si>
    <t>Construction of one classroom to completion (Kshs.1,500,000) and supply of two 10,000 litres pillow collapsable plastick tanks for emergency water provision (Kshs.440,000)</t>
  </si>
  <si>
    <t>Arge Primary School</t>
  </si>
  <si>
    <t>4-010-048-2630204-104-2017/18-028</t>
  </si>
  <si>
    <t>Kulal Girls Secondary School</t>
  </si>
  <si>
    <t>4-010-048-2630205-104-2017/18-001</t>
  </si>
  <si>
    <t>Construction of Dormitory (Foundation (Kshs.1,000,000), walls (Kshs.800,000) and roofing (Kshs.600,000)</t>
  </si>
  <si>
    <t>Korolle Boys Secondary School</t>
  </si>
  <si>
    <t>4-010-048-2630205-104-2017/18-002</t>
  </si>
  <si>
    <t xml:space="preserve"> Construction of Dormitory (Foundation (Kshs.1,000,000), walls (Kshs.500,000), roofing (Kshs.300,000) and installation of solar lighting system in 2 classrooms (Kshs. 600,000)</t>
  </si>
  <si>
    <t>Loglogo Girls Secondary School</t>
  </si>
  <si>
    <t>4-010-048-2630205-104-2017/18-003</t>
  </si>
  <si>
    <t>Kargi Administration Police Line</t>
  </si>
  <si>
    <t>4-010-048-2640507-113-2017/18-001</t>
  </si>
  <si>
    <t xml:space="preserve">Construction of one 3 roomed unit house for Administration Police staff </t>
  </si>
  <si>
    <t>Korr Chief's office</t>
  </si>
  <si>
    <t>4-010-048-2640507-113-2017/18-002</t>
  </si>
  <si>
    <t>Construction of one 3 roomed unit Chief's Office</t>
  </si>
  <si>
    <t>Mt Kulal Administration Police Post</t>
  </si>
  <si>
    <t>4-010-048-2640507-113-2017/18-003</t>
  </si>
  <si>
    <t>Kambinye Sub-Location Administration Police Post</t>
  </si>
  <si>
    <t>4-010-048-2640507-113-2017/18-004</t>
  </si>
  <si>
    <t>Supply of two 10,000 litres pillow water tanks for the Administration Police post</t>
  </si>
  <si>
    <t>Laisamis OCPD Office</t>
  </si>
  <si>
    <t>4-010-048-2640507-113-2017/18-005</t>
  </si>
  <si>
    <t>Supply of 5 tables (Kshs.65,000) and 15 chairs (Kshs.135,000) to OCPD Office Laisamis</t>
  </si>
  <si>
    <t>4-010-048-2211310-108-2017/18-001</t>
  </si>
  <si>
    <t xml:space="preserve">Preparation of Laisamis and launching of a 5 year (2018-2022) Strategic Pan fo NG-CDF Laisamis </t>
  </si>
  <si>
    <t>4-010-048-2211311-108-2017/18-002</t>
  </si>
  <si>
    <t>Installation of Satelite antenna, Router, Digital access kit, Digital ruggedized Tablet, WI-FI with outdoor wireless device complete with 12U cabinet with installation accessories by Telkom Kenya Ltd at 4 centers @1,169,256.80 each</t>
  </si>
  <si>
    <t>4-010-048-AP1-100-2017/2018-001</t>
  </si>
  <si>
    <t>4-014-048-2640100-103-2017/18-001</t>
  </si>
  <si>
    <t>PROJECT GFS CODELIST FOR LAISAMIS NATIONAL GOVERNMENT CONSTITUENCIES DEVELOPMENT FUND</t>
  </si>
  <si>
    <t xml:space="preserve">Purchase of fuel, repairs and maintenance, printing, stationery, office rent, telephone, travel and subsistence, office tea  </t>
  </si>
  <si>
    <t>Payment of NG-CDFCs Monitoring and Evaluation allowances, transport and conferences</t>
  </si>
  <si>
    <t>4-010-048-2640102-103-2017/18-002</t>
  </si>
  <si>
    <t>4-010-047-2640200-2017/18-101-001</t>
  </si>
  <si>
    <t>Kanbinye Primary School</t>
  </si>
  <si>
    <t>4-010-047-2630204-104-2017/18-029</t>
  </si>
  <si>
    <t>Constructions of one(1) classroom to completion(1,200,000) and supply of twenty (20) number of desks (200,000)</t>
  </si>
  <si>
    <t>Bagazi Primary School</t>
  </si>
  <si>
    <t>4-010-047-2630204-104-2017/18-030</t>
  </si>
  <si>
    <t>Civicon Primary School</t>
  </si>
  <si>
    <t>4-010-047-2630204-104-2017/18-031</t>
  </si>
  <si>
    <t>Ndikir Primary School</t>
  </si>
  <si>
    <t>4-010-047-2630204-104-2017/18-032</t>
  </si>
  <si>
    <t>4-010-047-2630204-104-2017/18-033</t>
  </si>
  <si>
    <t>PROJECT GFS CODELIST FOR SAKU NATIONAL GOVERNMENT CONSTITUENCY DEVELOPMENT FUND</t>
  </si>
  <si>
    <t>4-010-047-2110000-100-2017/18-001</t>
  </si>
  <si>
    <t>4-010-047-2210000-100-2017/18-002</t>
  </si>
  <si>
    <t xml:space="preserve">Purchase of fuel, repairs and maintenance, printing, stationery, office rent, telephone, travel and subsistence, office tea </t>
  </si>
  <si>
    <t>4-010-047-2120101-100-2017/18-003</t>
  </si>
  <si>
    <t>4-010-047-2120201-100-2017/18-004</t>
  </si>
  <si>
    <t>4-010-047-2210802-100-2017/18-005</t>
  </si>
  <si>
    <t>4-010-047-2210000-111-2017/18-001</t>
  </si>
  <si>
    <t>4-010-047-2210802-111-2017/18-002</t>
  </si>
  <si>
    <t>Payment of NG-CDFs Monitoring and Evaluation allowances, transport and conferences</t>
  </si>
  <si>
    <t>4-010-047-2210700-111-2017/18-003</t>
  </si>
  <si>
    <t>4-010-047-2640100-103-2017/18-001</t>
  </si>
  <si>
    <t>4-010-047-2640100-103-2017/18-002</t>
  </si>
  <si>
    <t>4-010-047-2640509-112-2017/18-001</t>
  </si>
  <si>
    <t>Purchase of sports kits for ward tournaments -Karare, Central and Sagante/Jaldesa</t>
  </si>
  <si>
    <t xml:space="preserve">Environmental Activities </t>
  </si>
  <si>
    <t>4-010-047-2640510-110-2017/18-001</t>
  </si>
  <si>
    <t>Purchase of 2 tanks 10,000 litres of Kshs.100,000 each to Garqasa social halls, Goba social hall, Karare socila hall, Boru Haro social hall and Goro Rukesa social hall</t>
  </si>
  <si>
    <t>4-010-047-2211310-108-2017/18-001</t>
  </si>
  <si>
    <t>Preparation of a Saku NG-CDF 5-year Strategic Plan</t>
  </si>
  <si>
    <t>4-010-047-2211311-108-2017/18-001</t>
  </si>
  <si>
    <t>Procuring of systems and services comprising of satellite antenna, router, digital ruggedized tablets, Wi-Fi with outdoor wireless devise with 12U cabinet complete with installation accessories for four (4) sites at Saku Youth Empowerment Centre, Karare Social Hall, Dubgoba Social Hall and Gadamoji High School</t>
  </si>
  <si>
    <t>Boru Haro Primary School</t>
  </si>
  <si>
    <t>4-010-047-2630204-104-2017/18-001</t>
  </si>
  <si>
    <t>Electricity connection to staff houses- 300 metres</t>
  </si>
  <si>
    <t>SKM Primary School</t>
  </si>
  <si>
    <t>4-010-047-2630204-104-2017/18-002</t>
  </si>
  <si>
    <t>Rehabilitation of dining hall - roof, windows ,floors (Kshs.700,000) and Rehabilitation of water tank - floor and wall (Kshs.200,000)</t>
  </si>
  <si>
    <t>Manyatta Daba Primary School</t>
  </si>
  <si>
    <t>4-010-047-2630204-104-2017/18-003</t>
  </si>
  <si>
    <t>Construction of one classroom (Kshs.1,230,000) and 15 desks (Kshs.120,000) @ Kshs.8,000</t>
  </si>
  <si>
    <t>Manyatta Jillo Primary School</t>
  </si>
  <si>
    <t>4-010-047-2630204-104-2017/18-004</t>
  </si>
  <si>
    <t>Rehabilitation of administration block - roofs, floors, doors, windows (Kshs.1,300,000), Rehabilitation of 2 classrooms - roofs, floors, doors, windows (Kshs.810,000)</t>
  </si>
  <si>
    <t>Karare Primary School</t>
  </si>
  <si>
    <t>4-010-047-2630204-104-2017/18-005</t>
  </si>
  <si>
    <t>Rehabilitation of 2 classrooms - roofs, floors, doors and windows</t>
  </si>
  <si>
    <t>Hula Hula Primary School</t>
  </si>
  <si>
    <t>4-010-047-2630204-104-2017/18-006</t>
  </si>
  <si>
    <t>Completion  of one classroom -doors and windows</t>
  </si>
  <si>
    <t>Parkishon Primary School</t>
  </si>
  <si>
    <t>4-010-047-2630204-104-2017/18-007</t>
  </si>
  <si>
    <t>Electricity connection/wiring to administration block (Kshs.250,000) and 2 classrooms (Kshs.250,000)</t>
  </si>
  <si>
    <t xml:space="preserve"> Ilpus Primary School</t>
  </si>
  <si>
    <t>4-010-047-2630204-104-2017/18-008</t>
  </si>
  <si>
    <t>Construction of one classroom (Kshs.1,500,000) and 15 desks (Kshs.150,000)</t>
  </si>
  <si>
    <t>Leyai Primary School</t>
  </si>
  <si>
    <t>4-010-047-2630204-104-2017/18-009</t>
  </si>
  <si>
    <t>Supply of 50 metal-frame pupils desks @ Kshs.8,000</t>
  </si>
  <si>
    <t>Songa Primary School</t>
  </si>
  <si>
    <t>4-010-047-2630204-104-2017/18-010</t>
  </si>
  <si>
    <t>Gufu Ali Primary School</t>
  </si>
  <si>
    <t>4-010-047-2630204-104-2017/18-011</t>
  </si>
  <si>
    <t>Hekima Primary School</t>
  </si>
  <si>
    <t>4-010-047-2630204-104-2017/18-012</t>
  </si>
  <si>
    <t>Marsabit Primary School</t>
  </si>
  <si>
    <t>4-010-047-2630204-104-2017/18-013</t>
  </si>
  <si>
    <t>Supply of 60 (3''X6') Standard matresses @ Kshs.4,000</t>
  </si>
  <si>
    <t>Alhidaya Primary School</t>
  </si>
  <si>
    <t>4-010-047-2630204-104-2017/18-014</t>
  </si>
  <si>
    <t>Komboni Primary School</t>
  </si>
  <si>
    <t>4-010-047-2630204-104-2017/18-015</t>
  </si>
  <si>
    <t>Lavelling of play ground/football field</t>
  </si>
  <si>
    <t>Kiwanja Ndege Primary School</t>
  </si>
  <si>
    <t>4-010-047-2630204-104-2017/18-016</t>
  </si>
  <si>
    <t>Mwangaza Primary School</t>
  </si>
  <si>
    <t>4-010-047-2630204-104-2017/18-017</t>
  </si>
  <si>
    <t>Garqasa Primary School</t>
  </si>
  <si>
    <t>4-010-047-2630204-104-2017/18-018</t>
  </si>
  <si>
    <t>Goro Rukesa Primary School</t>
  </si>
  <si>
    <t>4-010-047-2630204-104-2017/18-019</t>
  </si>
  <si>
    <t>Kubi Qallo Primary School</t>
  </si>
  <si>
    <t>4-010-047-2630204-104-2017/18-020</t>
  </si>
  <si>
    <t>Construction of one classroom to completion (Kshs.1,300,000) and 15 desks (Kshs.150,000)</t>
  </si>
  <si>
    <t>Badasa Mixed Secondary School</t>
  </si>
  <si>
    <t>4-010-047-2630205-104-2017/18-001</t>
  </si>
  <si>
    <t>Construction of 2 classrooms (Kshs.2,600,000), supply of 100 lockers/chairs (Kshs.765,000), 8 teachers tables/chairs (Kshs.150,000), Completion of classroom - windows, door (Kshs.200,000), Construction of Science Laboratory to completion (Kshs.3,000,000)</t>
  </si>
  <si>
    <t>Moi Girls Secondary School</t>
  </si>
  <si>
    <t>4-010-047-2630205-104-2017/18-002</t>
  </si>
  <si>
    <t>Construction of 2 classrooms to completion (Kshs.2,800,000) and 100 lockers/chairs (Kshs.765,000)</t>
  </si>
  <si>
    <t>Marsabit Mixed Secondary School</t>
  </si>
  <si>
    <t>4-010-047-2630205-104-2017/18-003</t>
  </si>
  <si>
    <t>Furnishing dining hall - 25 tables (4'X8') @ Kshs.20,000, 50 benches @ 60,000 and 50 chairs @ Kshs.4,000</t>
  </si>
  <si>
    <t>Marsabit Boys Secondary School</t>
  </si>
  <si>
    <t>4-010-047-2630205-104-2017/18-004</t>
  </si>
  <si>
    <t>Construction of 3 toilets with two doors each to completion</t>
  </si>
  <si>
    <t>Dakabaricha Mixed Secondary School</t>
  </si>
  <si>
    <t>4-010-047-2630205-104-2017/18-005</t>
  </si>
  <si>
    <t>Construction of one classroom to completion (Kshs.1,100,000), and 50 lockers/chairs (Kshs.400,000)</t>
  </si>
  <si>
    <t>Goro Rukesa Mixed Secondary School</t>
  </si>
  <si>
    <t>4-010-047-2630205-104-2017/18-006</t>
  </si>
  <si>
    <t>Completion of administration block -internal finishes, doors and windows</t>
  </si>
  <si>
    <t xml:space="preserve"> Manyatta Jillo Secondary School</t>
  </si>
  <si>
    <t>4-010-047-2630205-104-2017/18-007</t>
  </si>
  <si>
    <t xml:space="preserve"> Completion of dormitory-internal finishes, doors/windows, electricity (Kshs.1,200,000), three-10,000 litres water tanks @ Kshs.120,000,basements (Kshs.80,000),construction of 2 bathrooms with 4 doors each @ Kshs.400,000 and 3 pit latrines with 6 doors each @ Kshs.200,000 (Kshs.1,400,000)</t>
  </si>
  <si>
    <t>Karare Mixed Secondary School</t>
  </si>
  <si>
    <t>4-010-047-2630205-104-2017/18-008</t>
  </si>
  <si>
    <t>Completion of dormitory-internal finishes, doors/windows, electricity (Kshs.1,200,000), Furnishing dormitory 30 double decker beds (Kshs.450,000)</t>
  </si>
  <si>
    <t>Gadamoji High School</t>
  </si>
  <si>
    <t>4-010-047-2630205-104-2017/18-009</t>
  </si>
  <si>
    <t xml:space="preserve"> Completion of staff house -internal finishes, doors/windows, ceiling (Kshs.1,200,000), 2 staff toilets with 2 doors each (Kshs.600,000)</t>
  </si>
  <si>
    <t>Saku High School</t>
  </si>
  <si>
    <t>4-010-047-2630205-104-2017/18-010</t>
  </si>
  <si>
    <t xml:space="preserve"> Completion of staff house -internal finishes, doors/windows, ceiling (Kshs.1,700,000), two staff toilets with 2 doors each (Kshs.600,000),Construction of one classroom to completion (Kshs1,200,000) and 50 lockers/chairs (Kshs.400,000)</t>
  </si>
  <si>
    <t>NG-CDF Offices</t>
  </si>
  <si>
    <t>4-010-047-3110202-108-2017/18-001</t>
  </si>
  <si>
    <t xml:space="preserve">Construction of NG-CDF Office complex </t>
  </si>
  <si>
    <t>0n-going</t>
  </si>
  <si>
    <t>Karare Chief's Office</t>
  </si>
  <si>
    <t xml:space="preserve">Construction of one pit latrine with 2 doors </t>
  </si>
  <si>
    <t>Dirr Division - Assistant Deputy County Commission's Office</t>
  </si>
  <si>
    <t>4-010-047-2640507-113-2017/18-002</t>
  </si>
  <si>
    <t xml:space="preserve">Construction of two pit latrines with 2 doors each  </t>
  </si>
  <si>
    <t xml:space="preserve">Dirr Division - Assistant Deputy County Commission's Administration Police line </t>
  </si>
  <si>
    <t>4-010-047-2640507-113-2017/18-003</t>
  </si>
  <si>
    <t>Construction of 3 roomed Administration Police staff house to completion</t>
  </si>
  <si>
    <t>4-010-047-AP1-100-2017/2018-001</t>
  </si>
  <si>
    <t>4-014-047-2640100-103-2017/18-001</t>
  </si>
  <si>
    <t>PROJECT GFS CODELIST FOR SAKU NATIONAL GOVERNMENT CONSTITUENCIES DEVELOPMENT FUND</t>
  </si>
  <si>
    <t>Payment of NG-CDFCs Monitoring and Evaluation allowances, transport, conferences</t>
  </si>
  <si>
    <t>4-010-047-2640101-103-2017/18-001</t>
  </si>
  <si>
    <t>4-010-047-2640102-103-2017/18-002</t>
  </si>
  <si>
    <t>4-010-047-2630204-104-2017/18-021</t>
  </si>
  <si>
    <t>Rehabilitation of Administration block,(Walls, floors, windows, doors)</t>
  </si>
  <si>
    <t>Electrification of 3 classrooms</t>
  </si>
  <si>
    <t>Supply of 50 matel-frame pupils desks @ Ksh. 8,000</t>
  </si>
  <si>
    <t xml:space="preserve"> Badassa Primary School </t>
  </si>
  <si>
    <t>4-010-047-2630204-104-2017/18-022</t>
  </si>
  <si>
    <t>Rehabilitation of 3 classrooms,(Walls, floors, windows, doors)</t>
  </si>
  <si>
    <t>Badassa Mixed Secondary School</t>
  </si>
  <si>
    <t>4-010-047-2630205-104-2017/18-011</t>
  </si>
  <si>
    <t xml:space="preserve">Construction of Kitchen </t>
  </si>
  <si>
    <t>4-010-047-2630205-104-2017/18-012</t>
  </si>
  <si>
    <t>Construction of Dining Hall and Kitchen (slab, walling  and roofing)</t>
  </si>
  <si>
    <t>Kubi Bagasa Primary School</t>
  </si>
  <si>
    <r>
      <t xml:space="preserve">Rehabilitation of Girl's Dormitory,(Walls, floors, windows, doors=0.4m) Rehabilitation of one class ,(Walls, floors, windows, doors=0.3m) supply of 50 4"X6" std Mattresses,(0.2m), </t>
    </r>
    <r>
      <rPr>
        <sz val="12"/>
        <color indexed="10"/>
        <rFont val="Footlight MT Light"/>
        <family val="1"/>
      </rPr>
      <t>Repair of 50 beds (0.1m)</t>
    </r>
  </si>
  <si>
    <t>PROJECT GFS CODELIST FOR TIGANIA WEST NATIONAL GOVERNMENT CONSTITUENCY DEVELOPMENT FUND</t>
  </si>
  <si>
    <t xml:space="preserve"> S/NO</t>
  </si>
  <si>
    <t>Employee's Salaries</t>
  </si>
  <si>
    <t>4-012-054-2110000-100-2017/18-001</t>
  </si>
  <si>
    <t>4-012-054-2120201-100-2017/18-002</t>
  </si>
  <si>
    <t>4-012-054-2120101-100-2017/18-003</t>
  </si>
  <si>
    <t>4-012-054-2210000-100-2017/18-004</t>
  </si>
  <si>
    <t>4-012-054-2210802-100-2017/18-005</t>
  </si>
  <si>
    <t>4-012-054-2210802-111-2017/18-001</t>
  </si>
  <si>
    <t>4-015-109-2210700-111-2017/18-002</t>
  </si>
  <si>
    <t>4-012-054-2640101-103-2017/18-001</t>
  </si>
  <si>
    <t xml:space="preserve">Bursary Tertiaries Institutions </t>
  </si>
  <si>
    <t>4-012-054-2640102-103-2017/18-002</t>
  </si>
  <si>
    <t xml:space="preserve">Bursary Special Schools </t>
  </si>
  <si>
    <t>4-012-054-2640105-103-2017/18-003</t>
  </si>
  <si>
    <t>EMERGENCY PROJECT</t>
  </si>
  <si>
    <t>Emergency Project</t>
  </si>
  <si>
    <t>4-012-054-2640200-101-2017/18-001</t>
  </si>
  <si>
    <t>4-012-054-2640509-112-2017/18-001</t>
  </si>
  <si>
    <t xml:space="preserve">Carry out Constituency sport tournament and winning team/schools to be awarded with trophies, balls and game kits </t>
  </si>
  <si>
    <t>ENVIRONNEMENT PROJECTS</t>
  </si>
  <si>
    <t>Mwanika Primary School</t>
  </si>
  <si>
    <t>4-012-054-2640510-110-2017/18-001</t>
  </si>
  <si>
    <t>Planting of trees</t>
  </si>
  <si>
    <t>Kamanoro Primary School</t>
  </si>
  <si>
    <t>4-012-054-2640510-110-2017/18-002</t>
  </si>
  <si>
    <t>Laciathurui Primary School</t>
  </si>
  <si>
    <t>4-012-054-2640510-110-2017/18-003</t>
  </si>
  <si>
    <t>Baraimu Primary School</t>
  </si>
  <si>
    <t>4-012-054-2640510-110-2017/18-004</t>
  </si>
  <si>
    <t>Kieru Primary School</t>
  </si>
  <si>
    <t>4-012-054-2640510-110-2017/18-005</t>
  </si>
  <si>
    <t>Kaliati Primary School</t>
  </si>
  <si>
    <t>4-012-054-2640510-110-2017/18-006</t>
  </si>
  <si>
    <t>Mukindu Primary School</t>
  </si>
  <si>
    <t>4-012-054-2640510-110-2017/18-007</t>
  </si>
  <si>
    <t>Kamuthanga Primary School</t>
  </si>
  <si>
    <t>4-012-054-2640510-110-2017/18-008</t>
  </si>
  <si>
    <t>Kimerei Primary School</t>
  </si>
  <si>
    <t>4-012-054-2640510-110-2017/18-009</t>
  </si>
  <si>
    <t>Kibuline Primary School</t>
  </si>
  <si>
    <t>4-012-054-2640510-110-2017/18-010</t>
  </si>
  <si>
    <t>Makandi Primary School</t>
  </si>
  <si>
    <t>4-012-054-2640510-110-2017/18-011</t>
  </si>
  <si>
    <t>Kunene Primary School</t>
  </si>
  <si>
    <t>4-012-054-2640510-110-2017/18-012</t>
  </si>
  <si>
    <t>Kanthiari Primary School</t>
  </si>
  <si>
    <t>4-012-054-2640510-110-2017/18-013</t>
  </si>
  <si>
    <t>Amwari Primary School</t>
  </si>
  <si>
    <t>4-012-054-2640510-110-2017/18-014</t>
  </si>
  <si>
    <t>Mwithanga Primary School</t>
  </si>
  <si>
    <t>4-012-054-2640510-110-2017/18-015</t>
  </si>
  <si>
    <t>Kianjai Primary School</t>
  </si>
  <si>
    <t>4-012-054-2640510-110-2017/18-016</t>
  </si>
  <si>
    <t>Twale Primary School</t>
  </si>
  <si>
    <t>4-012-054-2640510-110-2017/18-017</t>
  </si>
  <si>
    <t>Kk lumbi Primary School</t>
  </si>
  <si>
    <t>4-012-054-2640510-110-2017/18-018</t>
  </si>
  <si>
    <t>Nairiri Primary School</t>
  </si>
  <si>
    <t>4-012-054-2640510-110-2017/18-019</t>
  </si>
  <si>
    <t>Machaku Primary School</t>
  </si>
  <si>
    <t>4-012-054-2640510-110-2017/18-020</t>
  </si>
  <si>
    <t>Machaku MCK Primary School</t>
  </si>
  <si>
    <t>4-012-054-2640510-110-2017/18-021</t>
  </si>
  <si>
    <t xml:space="preserve">Machaku Recreation </t>
  </si>
  <si>
    <t>4-012-054-2640510-110-2017/18-022</t>
  </si>
  <si>
    <t>Kithiiri Primary School</t>
  </si>
  <si>
    <t>4-012-054-2640510-110-2017/18-023</t>
  </si>
  <si>
    <t>Kimachia Primary School</t>
  </si>
  <si>
    <t>4-012-054-2640510-110-2017/18-024</t>
  </si>
  <si>
    <t>St Rita Primary School</t>
  </si>
  <si>
    <t>4-012-054-2640510-110-2017/18-025</t>
  </si>
  <si>
    <t>Gimpine Primary School</t>
  </si>
  <si>
    <t>4-012-054-2640510-110-2017/18-026</t>
  </si>
  <si>
    <t>Machaku Day Secondary School</t>
  </si>
  <si>
    <t>4-012-054-2640510-110-2017/18-027</t>
  </si>
  <si>
    <t>Lubunu Primary School</t>
  </si>
  <si>
    <t>4-012-054-2640510-110-2017/18-028</t>
  </si>
  <si>
    <t>Kianjai Circuit Primary School</t>
  </si>
  <si>
    <t>4-012-054-2640510-110-2017/18-029</t>
  </si>
  <si>
    <t>Mutionjuri Primary School</t>
  </si>
  <si>
    <t>4-012-054-2640510-110-2017/18-030</t>
  </si>
  <si>
    <t>Kirukire Primary School</t>
  </si>
  <si>
    <t>4-012-054-2640510-110-2017/18-031</t>
  </si>
  <si>
    <t>Mutionjuri Secondary School</t>
  </si>
  <si>
    <t>4-012-054-2640510-110-2017/18-032</t>
  </si>
  <si>
    <t>Mwerondu MCK Primary School</t>
  </si>
  <si>
    <t>4-012-054-2640510-110-2017/18-033</t>
  </si>
  <si>
    <t>Mweronkanga Dispensary</t>
  </si>
  <si>
    <t>4-012-054-2640510-110-2017/18-034</t>
  </si>
  <si>
    <t>Meronkanga Primary School</t>
  </si>
  <si>
    <t>4-012-054-2640510-110-2017/18-035</t>
  </si>
  <si>
    <t>Nkurare Primary School</t>
  </si>
  <si>
    <t>4-012-054-2640510-110-2017/18-036</t>
  </si>
  <si>
    <t>Thau Primary School</t>
  </si>
  <si>
    <t>4-012-054-2640510-110-2017/18-037</t>
  </si>
  <si>
    <t>Muramba Primary School</t>
  </si>
  <si>
    <t>4-012-054-2640510-110-2017/18-038</t>
  </si>
  <si>
    <t>Ntalami Primary School</t>
  </si>
  <si>
    <t>4-012-054-2640510-110-2017/18-039</t>
  </si>
  <si>
    <t>Mituntu Primary School</t>
  </si>
  <si>
    <t>4-012-054-2640510-110-2017/18-040</t>
  </si>
  <si>
    <t>Amatu Primary School</t>
  </si>
  <si>
    <t>4-012-054-2640510-110-2017/18-041</t>
  </si>
  <si>
    <t>Urru Primary School</t>
  </si>
  <si>
    <t>4-012-054-2640510-110-2017/18-042</t>
  </si>
  <si>
    <t>Kianjai youth polytechnic</t>
  </si>
  <si>
    <t>4-012-054-2640510-110-2017/18-043</t>
  </si>
  <si>
    <t>Mweronkoro Primary School</t>
  </si>
  <si>
    <t>4-012-054-2640510-110-2017/18-044</t>
  </si>
  <si>
    <t>Nkiluthu Primary School</t>
  </si>
  <si>
    <t>4-012-054-2640510-110-2017/18-045</t>
  </si>
  <si>
    <t>Kk Ngecia Primary School</t>
  </si>
  <si>
    <t>4-012-054-2640510-110-2017/18-046</t>
  </si>
  <si>
    <t>Kibiru Primary School</t>
  </si>
  <si>
    <t>4-012-054-2640510-110-2017/18-047</t>
  </si>
  <si>
    <t>Lairangi Primary School</t>
  </si>
  <si>
    <t>4-012-054-2640510-110-2017/18-048</t>
  </si>
  <si>
    <t>Luuria Primary School</t>
  </si>
  <si>
    <t>4-012-054-2640510-110-2017/18-049</t>
  </si>
  <si>
    <t>Kamitongu Primary School</t>
  </si>
  <si>
    <t>4-012-054-2640510-110-2017/18-050</t>
  </si>
  <si>
    <t>Rwajwee Primary School</t>
  </si>
  <si>
    <t>4-012-054-2640510-110-2017/18-051</t>
  </si>
  <si>
    <t>Kiorimba Primary School</t>
  </si>
  <si>
    <t>4-012-054-2640510-110-2017/18-052</t>
  </si>
  <si>
    <t>St John Baptist Primary School</t>
  </si>
  <si>
    <t>4-012-054-2640510-110-2017/18-053</t>
  </si>
  <si>
    <t>Ntoombo Primary School</t>
  </si>
  <si>
    <t>4-012-054-2640510-110-2017/18-054</t>
  </si>
  <si>
    <t>Mbaarua Primary School</t>
  </si>
  <si>
    <t>4-012-054-2640510-110-2017/18-055</t>
  </si>
  <si>
    <t>Kalimba Primary School</t>
  </si>
  <si>
    <t>4-012-054-2640510-110-2017/18-056</t>
  </si>
  <si>
    <t>Kalumo Technical Training Institute</t>
  </si>
  <si>
    <t>4-012-054-2640510-110-2017/18-057</t>
  </si>
  <si>
    <t>Ithamare Primary School</t>
  </si>
  <si>
    <t>4-012-054-2640510-110-2017/18-058</t>
  </si>
  <si>
    <t>Uringu Primary School</t>
  </si>
  <si>
    <t>4-012-054-2640510-110-2017/18-059</t>
  </si>
  <si>
    <t>Kamaruki Primary School</t>
  </si>
  <si>
    <t>4-012-054-2640510-110-2017/18-060</t>
  </si>
  <si>
    <t>Mwithu Primary School</t>
  </si>
  <si>
    <t>4-012-054-2640510-110-2017/18-061</t>
  </si>
  <si>
    <t>Kamaroo Primary School</t>
  </si>
  <si>
    <t>4-012-054-2640510-110-2017/18-062</t>
  </si>
  <si>
    <t>Mwili Primary School</t>
  </si>
  <si>
    <t>4-012-054-2640510-110-2017/18-063</t>
  </si>
  <si>
    <t>Ntiba Primary School</t>
  </si>
  <si>
    <t>4-012-054-2640510-110-2017/18-064</t>
  </si>
  <si>
    <t>Manyiri Primary School</t>
  </si>
  <si>
    <t>4-012-054-2640510-110-2017/18-065</t>
  </si>
  <si>
    <t>Murichia Primary School</t>
  </si>
  <si>
    <t>4-012-054-2640510-110-2017/18-066</t>
  </si>
  <si>
    <t>Karii Primary School</t>
  </si>
  <si>
    <t>4-012-054-2640510-110-2017/18-067</t>
  </si>
  <si>
    <t>Saint John Day Primary School</t>
  </si>
  <si>
    <t>4-012-054-2640510-110-2017/18-068</t>
  </si>
  <si>
    <t>Rwongo Rwa Nyanki Primary School</t>
  </si>
  <si>
    <t>4-012-054-2640510-110-2017/18-069</t>
  </si>
  <si>
    <t>Maitha Primary School</t>
  </si>
  <si>
    <t>4-012-054-2640510-110-2017/18-070</t>
  </si>
  <si>
    <t>Laria Primary School</t>
  </si>
  <si>
    <t>4-012-054-2640510-110-2017/18-071</t>
  </si>
  <si>
    <t>Limoro Primary School</t>
  </si>
  <si>
    <t>4-012-054-2640510-110-2017/18-072</t>
  </si>
  <si>
    <t>Rei Primary School</t>
  </si>
  <si>
    <t>4-012-054-2640510-110-2017/18-073</t>
  </si>
  <si>
    <t>Ithatene Primary School</t>
  </si>
  <si>
    <t>4-012-054-2640510-110-2017/18-074</t>
  </si>
  <si>
    <t>Kamarima Primary School</t>
  </si>
  <si>
    <t>4-012-054-2640510-110-2017/18-075</t>
  </si>
  <si>
    <t>Mucuune Primary School</t>
  </si>
  <si>
    <t>4-012-054-2640510-110-2017/18-076</t>
  </si>
  <si>
    <t>Kiare Primary School</t>
  </si>
  <si>
    <t>4-012-054-2640510-110-2017/18-077</t>
  </si>
  <si>
    <t>Kitheo Primary School</t>
  </si>
  <si>
    <t>4-012-054-2640510-110-2017/18-078</t>
  </si>
  <si>
    <t>Kimuthii Primary School</t>
  </si>
  <si>
    <t>4-012-054-2640510-110-2017/18-079</t>
  </si>
  <si>
    <t>Kibuline secondary</t>
  </si>
  <si>
    <t>4-012-054-2640510-110-2017/18-080</t>
  </si>
  <si>
    <t>Mutionjuri Health Centre</t>
  </si>
  <si>
    <t>4-012-054-2640510-110-2017/18-081</t>
  </si>
  <si>
    <t>4-012-054-2640510-110-2017/18-082</t>
  </si>
  <si>
    <t>Kiandiu Primary School</t>
  </si>
  <si>
    <t>4-012-054-2640510-110-2017/18-083</t>
  </si>
  <si>
    <t>Kanjalu Boarding Primary School</t>
  </si>
  <si>
    <t>4-012-054-2640510-110-2017/18-084</t>
  </si>
  <si>
    <t>Kanjalu Primary School</t>
  </si>
  <si>
    <t>4-012-054-2640510-110-2017/18-085</t>
  </si>
  <si>
    <t>Thinyaine Primary School</t>
  </si>
  <si>
    <t>4-012-054-2640510-110-2017/18-086</t>
  </si>
  <si>
    <t>Maathi Primary School</t>
  </si>
  <si>
    <t>4-012-054-2640510-110-2017/18-087</t>
  </si>
  <si>
    <t>Muthiru Youth Polytechnic</t>
  </si>
  <si>
    <t>4-012-054-2640510-110-2017/18-088</t>
  </si>
  <si>
    <t>Kanyuangore Recreation</t>
  </si>
  <si>
    <t>4-012-054-2640510-110-2017/18-089</t>
  </si>
  <si>
    <t>Mituntu Girls School</t>
  </si>
  <si>
    <t>4-012-054-2640510-110-2017/18-090</t>
  </si>
  <si>
    <t>Nchuraine Self Help Group</t>
  </si>
  <si>
    <t>4-012-054-2640510-110-2017/18-091</t>
  </si>
  <si>
    <t>Kailo Ka Uringu Self Help Group</t>
  </si>
  <si>
    <t>4-012-054-2640510-110-2017/18-092</t>
  </si>
  <si>
    <t>Matiru Assistant Chief's Office</t>
  </si>
  <si>
    <t>4-012-054-2640510-110-2017/18-093</t>
  </si>
  <si>
    <t>Chaikuru Primary School</t>
  </si>
  <si>
    <t>4-012-054-2640510-110-2017/18-094</t>
  </si>
  <si>
    <t>Thanantu Primary School</t>
  </si>
  <si>
    <t>4-012-054-2640510-110-2017/18-095</t>
  </si>
  <si>
    <t>Akithi Primary School</t>
  </si>
  <si>
    <t>4-012-054-2640510-110-2017/18-096</t>
  </si>
  <si>
    <t>Limbine Primary School</t>
  </si>
  <si>
    <t>4-012-054-2640510-110-2017/18-097</t>
  </si>
  <si>
    <t>KK Tharaine Primary School</t>
  </si>
  <si>
    <t>4-012-054-2640510-110-2017/18-098</t>
  </si>
  <si>
    <t>KK Lumbi Primary School</t>
  </si>
  <si>
    <t>4-012-054-2640510-110-2017/18-099</t>
  </si>
  <si>
    <t>Kanjai Primary School</t>
  </si>
  <si>
    <t>4-012-054-2640510-110-2017/18-100</t>
  </si>
  <si>
    <t>Kaamu Primary School</t>
  </si>
  <si>
    <t>4-012-054-2640510-110-2017/18-101</t>
  </si>
  <si>
    <t>4-012-054-2630204-104-2017/18-043</t>
  </si>
  <si>
    <t>Drilling of a borehole to serve the school community</t>
  </si>
  <si>
    <t>4-012-054-2630204-104-2017/18-045</t>
  </si>
  <si>
    <t>4-012-054-2630204-104-2017/18-046</t>
  </si>
  <si>
    <t>4-012-054-2630204-104-2017/18-048</t>
  </si>
  <si>
    <t>4-012-054-2630204-104-2017/18-050</t>
  </si>
  <si>
    <t>4-012-054-2630204-104-2017/18-052</t>
  </si>
  <si>
    <t>Rehabilitation of a borehole - cleaning, replacing the castings, piping around the school and construction of watering points</t>
  </si>
  <si>
    <t>4-012-054-2630204-104-2017/18-053</t>
  </si>
  <si>
    <t>4-012-054-2630204-104-2017/18-054</t>
  </si>
  <si>
    <t>4-012-054-2630204-104-2017/18-055</t>
  </si>
  <si>
    <t>4-012-054-2630204-104-2017/18-056</t>
  </si>
  <si>
    <t>4-012-054-2630204-104-2017/18-058</t>
  </si>
  <si>
    <t>Kaamu Primary  School</t>
  </si>
  <si>
    <t>4-012-054-2630204-104-2017/18-059</t>
  </si>
  <si>
    <t>Kibiru Primary  School</t>
  </si>
  <si>
    <t>4-012-054-2630204-104-2017/18-060</t>
  </si>
  <si>
    <t>Thanantu Primary  School</t>
  </si>
  <si>
    <t>4-012-054-2630204-104-2017/18-061</t>
  </si>
  <si>
    <t xml:space="preserve">Mituntu Day Secondary School </t>
  </si>
  <si>
    <t>4-012-054-2630205-104-2017/18-023</t>
  </si>
  <si>
    <t>Kamarima Day Secondary School</t>
  </si>
  <si>
    <t>4-012-054-2630205-104-2017/18-024</t>
  </si>
  <si>
    <t>Completion of one classroom - roofing, fittings and painting</t>
  </si>
  <si>
    <t>Nkurare Day Secondary School</t>
  </si>
  <si>
    <t>4-012-054-2630205-104-2017/18-025</t>
  </si>
  <si>
    <t>Amatu Day Secondary School School</t>
  </si>
  <si>
    <t>4-012-054-2630205-104-2017/18-027</t>
  </si>
  <si>
    <t>Urru Day Secondary School</t>
  </si>
  <si>
    <t>4-012-054-2630205-104-2017/18-028</t>
  </si>
  <si>
    <t>Construction of serving bays, plumbing works, painting and buying of cookers</t>
  </si>
  <si>
    <t xml:space="preserve">Ntoombo Day Secondary School </t>
  </si>
  <si>
    <t>4-012-054-2630205-104-2017/18-029</t>
  </si>
  <si>
    <t>Kagundu-ini Education Hall ICT Hub</t>
  </si>
  <si>
    <t>4-012-054-2211311-108-2017/18-001</t>
  </si>
  <si>
    <t>Installation of satellite Antenna, Router, Digital Access Kit and Digital Ruggedized tablets, Wi-Fi with outdoor wireless devise complete with 12U cabinet complete with installation accessories in partnership with Ministry of ICT through Telkom Kenya for 4 sites</t>
  </si>
  <si>
    <t>Miathene Police Station</t>
  </si>
  <si>
    <t>4-012-054-2640507-113-2017/18-024</t>
  </si>
  <si>
    <t>Construction of 4 Kenya Police staff houses to completion</t>
  </si>
  <si>
    <t>Limoro Administration Police Camp</t>
  </si>
  <si>
    <t>4-012-054-2640507-113-2017/18-025</t>
  </si>
  <si>
    <t>Completion construction of 4 Administration Police houses - plastering, painting, plumbing and ceiling works</t>
  </si>
  <si>
    <t>Kiandiu Administration Police Post</t>
  </si>
  <si>
    <t>4-012-054-2640507-113-2017/18-027</t>
  </si>
  <si>
    <t>Construction of 4 Administration Police staff houses</t>
  </si>
  <si>
    <t>Antubeiga Administration Police Post</t>
  </si>
  <si>
    <t>4-012-054-2640507-113-2017/18-029</t>
  </si>
  <si>
    <t>Rehabilitation of Administration Police staff houses - plastering, painting, plumbing and ceiling works</t>
  </si>
  <si>
    <t>Kilenchune Chief's Office</t>
  </si>
  <si>
    <t>4-012-054-2640507-113-2017/18-030</t>
  </si>
  <si>
    <t>Completion construction of chiefs office - plastering, painting, plumbing and ceiling works</t>
  </si>
  <si>
    <t>Tigania West Administration Police Staff Houses</t>
  </si>
  <si>
    <t>4-012-054-2640507-113-2017/18-031</t>
  </si>
  <si>
    <t>Completion construction of 2 Administration Police houses - plastering, painting, plumbing and ceiling works</t>
  </si>
  <si>
    <t>Maili Tatu Administration Police Camp</t>
  </si>
  <si>
    <t>4-012-054-2640507-113-2017/18-032</t>
  </si>
  <si>
    <t>Construction of 2 Administration Police staff houses to completion</t>
  </si>
  <si>
    <t>4-012-054-AP1-100-2017/2018-001</t>
  </si>
  <si>
    <t>4-012-054-2640100-103-2017/18-001</t>
  </si>
  <si>
    <t>4-012-054-2211310-108-2017/18-001</t>
  </si>
  <si>
    <t>PROJECT GFS CODELIST FOR TIGANIA WEST NATIONAL GOVERNMENT CONSTITUENCIES DEVELOPMENT FUND</t>
  </si>
  <si>
    <t xml:space="preserve">Project Number </t>
  </si>
  <si>
    <t>Project Activity</t>
  </si>
  <si>
    <t>Employees Remuneration</t>
  </si>
  <si>
    <t>Committee monitoring and evaluation facilitation.</t>
  </si>
  <si>
    <t xml:space="preserve">Sponsoring needy students in secondary schools </t>
  </si>
  <si>
    <t xml:space="preserve">Sponsoring needy students in tertiary institutions </t>
  </si>
  <si>
    <t>Bursary Special Schools</t>
  </si>
  <si>
    <t>Sponsoring needy students in special  schools</t>
  </si>
  <si>
    <t>4-012-054-2640101-101-2017/18-001</t>
  </si>
  <si>
    <t>SPORT PROJECTS</t>
  </si>
  <si>
    <t>Sport Activity</t>
  </si>
  <si>
    <t>Conducting tournaments in tigania west and the winning teams are awarded trophies and uniforms</t>
  </si>
  <si>
    <t>4-012-054-2640101-110-2017/18-090</t>
  </si>
  <si>
    <t>Planting of trees seedlings</t>
  </si>
  <si>
    <t>Matiru Ass Chief Office</t>
  </si>
  <si>
    <t>4-012-054-2640101-110-2017/18-093</t>
  </si>
  <si>
    <t>4-012-054-2640101-110-2017/18-094</t>
  </si>
  <si>
    <t>4-012-054-2640101-110-2017/18-095</t>
  </si>
  <si>
    <t>Limbine  Primary School</t>
  </si>
  <si>
    <t>4-012-054-2640101-110-2017/18-097</t>
  </si>
  <si>
    <t>Kk Tharaine Primary School</t>
  </si>
  <si>
    <t>4-012-054-2640101-110-2017/18-098</t>
  </si>
  <si>
    <t>Kk Lumbi Primary School</t>
  </si>
  <si>
    <t>4-012-054-2640101-110-2017/18-099</t>
  </si>
  <si>
    <t>4-012-054-2640101-110-2017/18-100</t>
  </si>
  <si>
    <t>Kaamu  Primary School</t>
  </si>
  <si>
    <t>4-012-054-2640101-110-2017/18-101</t>
  </si>
  <si>
    <t>4-012-054-2630204-104-2017/18-062</t>
  </si>
  <si>
    <t>Roofing, plastering, flooring, putting doors, windows, electrical and painting of one classroom</t>
  </si>
  <si>
    <t>KK Lumbi  Primary School</t>
  </si>
  <si>
    <t>4-012-054-2630204-104-2017/18-063</t>
  </si>
  <si>
    <t>Construction of slab and walls of toilets-a project being cofunded with the school community</t>
  </si>
  <si>
    <t>Kaliati  Primary School</t>
  </si>
  <si>
    <t>4-012-054-2630204-104-2017/18-064</t>
  </si>
  <si>
    <t xml:space="preserve">Roofing of 3 classrooms </t>
  </si>
  <si>
    <t>4-012-054-2630204-104-2017/18-065</t>
  </si>
  <si>
    <t>Thau  Day Secondary School</t>
  </si>
  <si>
    <t>4-012-054-2630205-104-2017/18-031</t>
  </si>
  <si>
    <t>Roofing of a dining hall- a project cofunded with the school community</t>
  </si>
  <si>
    <t xml:space="preserve">      NATIONAL GOVERNMENT CONSTITUENCIES DEVELOPMENT FUND BOARD</t>
  </si>
  <si>
    <t>PROJECT GFS CODELIST FOR MWINGI NORTH NATIONAL GOVERNMENT CONSTITUENCY DEVELOPMENT FUND</t>
  </si>
  <si>
    <t xml:space="preserve"> FINANCIAL YEAR 2017/18</t>
  </si>
  <si>
    <t xml:space="preserve">Status </t>
  </si>
  <si>
    <t xml:space="preserve">Employees salaries </t>
  </si>
  <si>
    <t>4-015-067-2110000-100-2017/18-001</t>
  </si>
  <si>
    <t>4-015-067-2210000-100-2017/18-002</t>
  </si>
  <si>
    <t xml:space="preserve">Purchase of fuel, repairs and mainatance, printing, stationery, telephone, travel and subsitence, office tea </t>
  </si>
  <si>
    <t>4-015-067-2120101-100-2017/18-003</t>
  </si>
  <si>
    <t>4-015-067-2120201-100-2017/18-004</t>
  </si>
  <si>
    <t>4-015-067-2210802-100-2017/18-005</t>
  </si>
  <si>
    <t>4-015-067-2210000-111-2017/18-001</t>
  </si>
  <si>
    <t>4-015-067-2210802-111-2017/18-002</t>
  </si>
  <si>
    <t>4-015-067-2210700-111-2017/18-003</t>
  </si>
  <si>
    <t>4-015-067-2640101-103-2017/18-001</t>
  </si>
  <si>
    <t>4-015-067-2640102-103-2017/18-002</t>
  </si>
  <si>
    <t>4-015-067-2640200-101-2017/18-001</t>
  </si>
  <si>
    <t>Constituency Sports Tournament</t>
  </si>
  <si>
    <t>4-015-067-2640509-112-2017/18-001</t>
  </si>
  <si>
    <t>Carry out Constituency Sports tournament and the winning teams/schools to be awarded with trophies, balls, and games kits</t>
  </si>
  <si>
    <t>Kaimea  Primary School</t>
  </si>
  <si>
    <t>4-015-067-2630204-104-2017/18-001</t>
  </si>
  <si>
    <t>Completion of one  classroom ;walling, painting, flooring, fixing of doors and windows</t>
  </si>
  <si>
    <t>Mukauru Primary School</t>
  </si>
  <si>
    <t>4-015-067-2630204-104-2017/18-002</t>
  </si>
  <si>
    <t>Construction of one  classroom to completion</t>
  </si>
  <si>
    <t>Mususya Primary School</t>
  </si>
  <si>
    <t>4-015-067-2630204-104-2017/18-003</t>
  </si>
  <si>
    <t xml:space="preserve">Construction of one  classroom to completion </t>
  </si>
  <si>
    <t>Kyeni Kya Gai Primary School</t>
  </si>
  <si>
    <t>4-015-067-2630204-104-2017/18-004</t>
  </si>
  <si>
    <t>Ngengi Primary School</t>
  </si>
  <si>
    <t>4-015-067-2630204-104-2017/18-005</t>
  </si>
  <si>
    <t>Kakunike Primary School</t>
  </si>
  <si>
    <t>4-015-067-2630204-104-2017/18-006</t>
  </si>
  <si>
    <t>Kikumini Primary School</t>
  </si>
  <si>
    <t>4-015-067-2630204-104-2017/18-007</t>
  </si>
  <si>
    <t>Completion of one classroom; plastering, painting, flooring, fixing of door and windows</t>
  </si>
  <si>
    <t>Kanyoeni Primary School</t>
  </si>
  <si>
    <t>4-015-067-2630204-104-2017/18-008</t>
  </si>
  <si>
    <t>Completion of one  classroom; plastering, painting, flooring, fixing of door and windows</t>
  </si>
  <si>
    <t>Kathiani Primary School</t>
  </si>
  <si>
    <t>4-015-067-2630204-104-2017/18-009</t>
  </si>
  <si>
    <t>Renovation of 4  classrooms; flooring, fixing of door,windows, plastering and painting</t>
  </si>
  <si>
    <t>Muthwani Primary School</t>
  </si>
  <si>
    <t>4-015-067-2630204-104-2017/18-010</t>
  </si>
  <si>
    <t>Mitamisyi Special School</t>
  </si>
  <si>
    <t>4-015-067-2630204-104-2017/18-011</t>
  </si>
  <si>
    <t>Masyungwa Day Secondary  School</t>
  </si>
  <si>
    <t>4-015-067-2630205-104-2017/18-001</t>
  </si>
  <si>
    <t>Construction of one  girl's dormitory</t>
  </si>
  <si>
    <t>Kyamalutu Day Secondary School</t>
  </si>
  <si>
    <t>4-015-067-2630205-104-2017/18-002</t>
  </si>
  <si>
    <t>Tulanduli Secondary School</t>
  </si>
  <si>
    <t>4-015-067-2630205-104-2017/18-003</t>
  </si>
  <si>
    <t>Kandwia Secondary School</t>
  </si>
  <si>
    <t>4-015-067-2630205-104-2017/18-004</t>
  </si>
  <si>
    <t>Itiva Nzou Secondary School</t>
  </si>
  <si>
    <t>4-015-067-2630205-104-2017/18-005</t>
  </si>
  <si>
    <t>Mitamisyi Day Secondary School</t>
  </si>
  <si>
    <t>4-015-067-2630205-104-2017/18-006</t>
  </si>
  <si>
    <t>Equipping of school laboratory</t>
  </si>
  <si>
    <t>Ngungani Secondary  School</t>
  </si>
  <si>
    <t>4-015-067-2630205-104-2017/18-007</t>
  </si>
  <si>
    <t>Construction of kitchen to completion</t>
  </si>
  <si>
    <t>Ngalange             Day Secondary School</t>
  </si>
  <si>
    <t>Construction of one  classroom</t>
  </si>
  <si>
    <t>Ngomeni Secondary School</t>
  </si>
  <si>
    <t>Completion of payment in acquisition of school bus</t>
  </si>
  <si>
    <t>Musavani Secondary School</t>
  </si>
  <si>
    <t>Construction of a laboratory</t>
  </si>
  <si>
    <t>Administration Police Line Nthangani</t>
  </si>
  <si>
    <t>4-015-067-2640507-113-2017/18-001</t>
  </si>
  <si>
    <t>Construction of 6 No. Administration Police houses to completion</t>
  </si>
  <si>
    <t>Mandongoi-Boka Security Road</t>
  </si>
  <si>
    <t>4-015-067-2640507-113-2017/18-003</t>
  </si>
  <si>
    <t>Bush clearing and stump removal of 18 kilometres road for security purposes</t>
  </si>
  <si>
    <t xml:space="preserve">Ngaaie Administration Police Line </t>
  </si>
  <si>
    <t>4-015-067-2640507-113-2017/18-004</t>
  </si>
  <si>
    <t>Electrification of the Administration Police residential block</t>
  </si>
  <si>
    <t>Kyuso District County Commissioner’s Residence</t>
  </si>
  <si>
    <t>4-015-067-2640507-113-2017/18-005</t>
  </si>
  <si>
    <t>Construction of DCC’s residential house to completion</t>
  </si>
  <si>
    <t>Mwangea Chief's Office</t>
  </si>
  <si>
    <t>4-015-067-2640507-113-2017/18-007</t>
  </si>
  <si>
    <t>Completion works of chief’s office -painting, flooring and finishes</t>
  </si>
  <si>
    <t>Mwingi North NGCDF Five Year Strategic Plan</t>
  </si>
  <si>
    <t>4-015-067-2211310-108-2017/18-001</t>
  </si>
  <si>
    <t>Drawing of a five year strategic plan for Mwingi North NG-CDF (2018-2022)</t>
  </si>
  <si>
    <t>Kyuso District County Commissioner’s Office</t>
  </si>
  <si>
    <t>4-015-067-2640507-113-2017/18-002</t>
  </si>
  <si>
    <r>
      <t>Refurbishment of DCC’s residence(</t>
    </r>
    <r>
      <rPr>
        <sz val="12"/>
        <color indexed="10"/>
        <rFont val="Footlight MT Light"/>
        <family val="1"/>
      </rPr>
      <t>specify the refurbishment activity)</t>
    </r>
  </si>
  <si>
    <t>Mwingi North NG-CDF Environmental Activities Project</t>
  </si>
  <si>
    <t>4-015-067-2640510-110-2017/18-001</t>
  </si>
  <si>
    <r>
      <t>For environmental conservation activities ( purchase and planting of tree seedlings) in Mwingi North  NG-CDF Office Kshs.200,000.00;Katse Secondary School Kshs.200,000.00;Kingingo Primary School Kshs.190,886.70;Tyimua Earth dam Kshs.190,886.70;Ikime Secondary School Kshs.190,886.70</t>
    </r>
    <r>
      <rPr>
        <sz val="12"/>
        <color indexed="10"/>
        <rFont val="Footlight MT Light"/>
        <family val="1"/>
      </rPr>
      <t>;Nthangani DCC’s Office Kshs.190,886.70;</t>
    </r>
    <r>
      <rPr>
        <sz val="12"/>
        <color indexed="8"/>
        <rFont val="Footlight MT Light"/>
        <family val="1"/>
      </rPr>
      <t>Kasyathyu Primary School Kshs.190,886.70;Masyungwa Secondary School Kshs.190,886.70 and Mwangea Secondary School Kshs.190,886.70</t>
    </r>
  </si>
  <si>
    <t>Mwingi North NGCDF Light Bright Students</t>
  </si>
  <si>
    <t>4-015-067-2630204-104-2017/18-012</t>
  </si>
  <si>
    <t>Purchase of solar light of 2 bulbs and a panel for class eight pupils in position one,2 and 3 each Kshs.1000.00</t>
  </si>
  <si>
    <t>Mwingi North NG-CDF Light Bright Students</t>
  </si>
  <si>
    <t>4-015-067-2630205-104-2017/18-011</t>
  </si>
  <si>
    <t>Purchase of solar light of 2 bulbs and a panel for Form 4 students in positions 1,2 &amp; 3 @ Kshs.1,000.000</t>
  </si>
  <si>
    <t>Mwingi North NG-CDF Market Security Lights</t>
  </si>
  <si>
    <t>Installation of Market Security lights at Cut line centres - Mandongoi,Kasiluni,Inyanzae,Gatini and Mangulu markets</t>
  </si>
  <si>
    <t>4-015-067-AP1-100-2017/2018-001</t>
  </si>
  <si>
    <t>PROJECT GFS CODELIST FOR KITUI SOUTH NATIONAL GOVERNMENT CONSTITUENCY DEVELOPMENT FUND</t>
  </si>
  <si>
    <t>4-015-074-2110000-100-2017/18-001</t>
  </si>
  <si>
    <t>Payment of staff salaries, PAYE and gratuity</t>
  </si>
  <si>
    <t>4-015-074-2210000-100-2017/18-002</t>
  </si>
  <si>
    <t>Purchase of fuel, insurance, repairs and maintenance, printing, stationery, telephone, travel and subsistence, office tea</t>
  </si>
  <si>
    <t>4-015-074-2120101-100-2017/18-003</t>
  </si>
  <si>
    <t>4-015-074-2120201-100-2017/18-004</t>
  </si>
  <si>
    <t>4-015-074-2210802-100-2017/18-005</t>
  </si>
  <si>
    <t>4-015-074-2210000-111-2017/18-001</t>
  </si>
  <si>
    <t>Purchase of fuel, camera, printing, stationery, photocopying, airtime, travel and subsistence.</t>
  </si>
  <si>
    <t>4-015-074-2210802-111-2017/18-002</t>
  </si>
  <si>
    <t>Payment of Committee monitoring facilitations, transport, conferences.</t>
  </si>
  <si>
    <t>4-015-074-2210700-111-2017/18-003</t>
  </si>
  <si>
    <t>Undertake Training of the PMCs/NG-CDFCs/staff on NG-CDF related issues</t>
  </si>
  <si>
    <t>4-074-001-26401001-103-2017/18-001</t>
  </si>
  <si>
    <t>4-074-001-26401002-103-2017/18-002</t>
  </si>
  <si>
    <t>EMERGENCY RESERVE</t>
  </si>
  <si>
    <t>Emergency Reserve</t>
  </si>
  <si>
    <t>4-015-074-2640200-101-2017/18-001</t>
  </si>
  <si>
    <t>EDUCATION – PRIMARY SCHOOLS</t>
  </si>
  <si>
    <t>Ikanga Primary School</t>
  </si>
  <si>
    <t>4-015-074-2630204-104-2017/18 -001</t>
  </si>
  <si>
    <t>Renovations of roof of two classrooms; replacement of iron sheets and timber and facial boards</t>
  </si>
  <si>
    <t>Syomisyi Primary School</t>
  </si>
  <si>
    <t>4-015-074-2630204-104-2017/18 -002</t>
  </si>
  <si>
    <t>Completion of one classroom, Walling gables, roofing, plastering, flooring, shuttering and Painting</t>
  </si>
  <si>
    <t>Ndatani Primary School</t>
  </si>
  <si>
    <t>4-015-074-2630204-104-2017/18 -003</t>
  </si>
  <si>
    <t>Kongo Primary School</t>
  </si>
  <si>
    <t>4-015-074-2630204-104-2017/18 -004</t>
  </si>
  <si>
    <t>Completion of classroom, Walling gables, roofing, plastering, flooring, shuttering and Painting</t>
  </si>
  <si>
    <t>Munathi Primary school</t>
  </si>
  <si>
    <t>4-015-074-2630204-104-2017/18 -005</t>
  </si>
  <si>
    <t>Kathithu Primary School</t>
  </si>
  <si>
    <t>4-015-074-2630204-104-2017/18 -006</t>
  </si>
  <si>
    <t>Shuttering( Doors and Windows) and painting of six classrooms</t>
  </si>
  <si>
    <t>Kithae Primary School</t>
  </si>
  <si>
    <t>4-015-074-2630204-104-2017/18 -007</t>
  </si>
  <si>
    <t>Kilisa Primary School</t>
  </si>
  <si>
    <t>4-015-074-2630204-104-2017/18 -008</t>
  </si>
  <si>
    <t>Construction to completion of one classroom</t>
  </si>
  <si>
    <t>Kenze Primary School</t>
  </si>
  <si>
    <t>4-015-074-2630204-104-2017/18 -009</t>
  </si>
  <si>
    <t>Renovations of roof of two classrooms; Timber and iron sheets</t>
  </si>
  <si>
    <t>Kanthi Primary School</t>
  </si>
  <si>
    <t>4-015-074-2630204-104-2017/18 -010</t>
  </si>
  <si>
    <t>Muvuyuni Primary school</t>
  </si>
  <si>
    <t>4-015-074-2630204-104-2017/18 -011</t>
  </si>
  <si>
    <t>Ndithini Primary School</t>
  </si>
  <si>
    <t>4-015-074-2630204-104-2017/18 -012</t>
  </si>
  <si>
    <t>Mang'etheni Primary</t>
  </si>
  <si>
    <t>4-015-074-2630204-104-2017/18 -013</t>
  </si>
  <si>
    <t>renovations of roof of two classrooms; timber and iron sheets replacement</t>
  </si>
  <si>
    <t>4-015-074-2630204-104-2017/18 -014</t>
  </si>
  <si>
    <t>Simisi Primary School</t>
  </si>
  <si>
    <t>4-015-074-2630204-104-2017/18 -015</t>
  </si>
  <si>
    <t>Kilongoni Primary School</t>
  </si>
  <si>
    <t>4-015-074-2630204-104-2017/18 -016</t>
  </si>
  <si>
    <t>Construction to completion of one Classroom</t>
  </si>
  <si>
    <t>Kyamako Primary School</t>
  </si>
  <si>
    <t>4-015-074-2630204-104-2017/18 -017</t>
  </si>
  <si>
    <t>Ilamba Primary school</t>
  </si>
  <si>
    <t>4-015-074-2630204-104-2017/18 -018</t>
  </si>
  <si>
    <t>Kimuu Primary School</t>
  </si>
  <si>
    <t>4-015-074-2630204-104-2017/18 -019</t>
  </si>
  <si>
    <t>Construction of an Administration Block</t>
  </si>
  <si>
    <t>Kiluya Primary School</t>
  </si>
  <si>
    <t>4-015-074-2630204-104-2017/18 -020</t>
  </si>
  <si>
    <t>Kivuti Primary</t>
  </si>
  <si>
    <t>4-015-074-2630204-104-2017/18 -021</t>
  </si>
  <si>
    <t>Completion of a dormitory: Plastering,flooring,Shutters and painting</t>
  </si>
  <si>
    <t>AIC Nguuni Primary School</t>
  </si>
  <si>
    <t>4-015-074-2630204-104-2017/18 -022</t>
  </si>
  <si>
    <t>Mwambua Primary School</t>
  </si>
  <si>
    <t>4-015-074-2630204-104-2017/18 -023</t>
  </si>
  <si>
    <t>Muteetu Primary School</t>
  </si>
  <si>
    <t>4-015-074-2630204-104-2017/18 -024</t>
  </si>
  <si>
    <t>Kalivu Primary School</t>
  </si>
  <si>
    <t>4-015-074-2630204-104-2017/18 -025</t>
  </si>
  <si>
    <t>Maluma Primary school</t>
  </si>
  <si>
    <t>4-015-074-2630204-104-2017/18 -026</t>
  </si>
  <si>
    <t>Kaunguni Primary school</t>
  </si>
  <si>
    <t>4-015-074-2630204-104-2017/18 -027</t>
  </si>
  <si>
    <t>Makongo Primary school</t>
  </si>
  <si>
    <t>4-015-074-2630204-104-2017/18 -028</t>
  </si>
  <si>
    <t>Katulu Primary School</t>
  </si>
  <si>
    <t>4-015-074-2630204-104-2017/18 -029</t>
  </si>
  <si>
    <t>Kakungula Primary School</t>
  </si>
  <si>
    <t>4-015-074-2630204-104-2017/18 -030</t>
  </si>
  <si>
    <t>Kyangiu Primary school</t>
  </si>
  <si>
    <t>4-015-074-2630204-104-2017/18 -031</t>
  </si>
  <si>
    <t>Mwaani Primary school- Athi</t>
  </si>
  <si>
    <t>4-015-074-2630204-104-2017/18 -032</t>
  </si>
  <si>
    <t>4-015-074-2630204-104-2017/18 -033</t>
  </si>
  <si>
    <t>Kwa Kimweli Primary School</t>
  </si>
  <si>
    <t>4-015-074-2630204-104-2017/18 -034</t>
  </si>
  <si>
    <t>Completion of laboratory: plastering and fixing of benches</t>
  </si>
  <si>
    <t>EDUCATION -  SECONDARY SCHOOLS</t>
  </si>
  <si>
    <t>Semea Mixed Day Sec School</t>
  </si>
  <si>
    <t>4-015-074-2630205-104-2017/18-001</t>
  </si>
  <si>
    <t>Kisayani Secondary School</t>
  </si>
  <si>
    <t>4-015-074-2630205-104-2017/18-002</t>
  </si>
  <si>
    <t>Part payment of  School Bus</t>
  </si>
  <si>
    <t>Yaathi Mixed Day Secondary School</t>
  </si>
  <si>
    <t>4-015-074-2630205-104-2017/18-003</t>
  </si>
  <si>
    <t>Mwangala Secondary School</t>
  </si>
  <si>
    <t>4-015-074-2630205-104-2017/18-004</t>
  </si>
  <si>
    <t>Mutha Secondary School</t>
  </si>
  <si>
    <t>4-015-074-2630205-104-2017/18-005</t>
  </si>
  <si>
    <t>Construction of a Kitchen to Completion</t>
  </si>
  <si>
    <t>EDUCATION - TERTIARY INSTITUTIONS</t>
  </si>
  <si>
    <t>KMTC - Mutomo Campus</t>
  </si>
  <si>
    <t>4-015- 074-2630206-104-2017/18-001</t>
  </si>
  <si>
    <t>Construction of a Power House - Ksh500,000.00 - Bush clearing and Landscaping - Ksh1,048,834.84 - Electrical Installations to all the Buildings - Ksh1,500,000.00</t>
  </si>
  <si>
    <t>SEKU - Mutomo Campus</t>
  </si>
  <si>
    <t>4-015- 074-2630206-104-2017/18-002</t>
  </si>
  <si>
    <t>Construction to completion  of 4 Lecture Halls</t>
  </si>
  <si>
    <t>Ikanga Teachers Training College</t>
  </si>
  <si>
    <t>4-015- 074-2630206-104-2017/18-003</t>
  </si>
  <si>
    <t>Fencing of College Land- 20 Acres Ksh4000,000.00 ; Construction of 2 Lecture Halls- 3000,000.00 to completion.</t>
  </si>
  <si>
    <t>Mutomo Administration Police</t>
  </si>
  <si>
    <t>4-015- 074-2640507-108-2017/18-001</t>
  </si>
  <si>
    <t>Fencing compound with concrete posts and Chain Link and erecting a gate</t>
  </si>
  <si>
    <t>Kiange Asst. Chiefs Office</t>
  </si>
  <si>
    <t>4-015- 074-2640507-108-2017/18-002</t>
  </si>
  <si>
    <t>Completion of the Ass. Chief Office, Roof, Plaster, Floor, Shutters and Painting.</t>
  </si>
  <si>
    <t>Simisi Asst. Chiefs Office</t>
  </si>
  <si>
    <t>4-015- 074-2640507-108-2017/18-003</t>
  </si>
  <si>
    <t>Construction of a Two Room Office Block to Completion</t>
  </si>
  <si>
    <t>4-015- 074-2211311-108-2017/18-001</t>
  </si>
  <si>
    <t>Installation of Satellite antenna, Router, Digital access kit, Digital ruggedized Tablet, WI-FI with outdoor wireless device complete with 12U cabinet with installation accessories at 4 sites</t>
  </si>
  <si>
    <t>4-015- 074-2211310-108-2017/18-001</t>
  </si>
  <si>
    <t>Development of a Five Year (2018-2022) Strategic plan NG-CDF Kitui South</t>
  </si>
  <si>
    <t>4-015-074-AP1-100-2017/2018-001</t>
  </si>
  <si>
    <t>4-015-074-2640100-103-2017/18-001</t>
  </si>
  <si>
    <t>4-015-054-2640100-103-2017/18-001</t>
  </si>
  <si>
    <t>Environment Project</t>
  </si>
  <si>
    <t>4-015- 074-2640510-110-2017/18-001</t>
  </si>
  <si>
    <t>To Plant and maintain trees at the expansive NG-CDF Compound and the DCC compound and departmental offices cumulatively about 1 Acre</t>
  </si>
  <si>
    <t>PROJECT GFS CODELIST FOR MAVOKO NATIONAL GOVERNMENT CONSTITUENCY DEVELOPMENT FUND</t>
  </si>
  <si>
    <t>Amount Allocated</t>
  </si>
  <si>
    <t>4-016-080-2110000-100-2017/18-001</t>
  </si>
  <si>
    <t>on-going</t>
  </si>
  <si>
    <t>4-016-080-2120101-100-2017/18-002</t>
  </si>
  <si>
    <t>4-016-080-2120101-100-2017/18-003</t>
  </si>
  <si>
    <t>4-016-080-2210802-100-2017/18-004</t>
  </si>
  <si>
    <t>Payment of Committee sitting allowances &amp; transport</t>
  </si>
  <si>
    <t>4-016-080-2210000-100-2017/18-005</t>
  </si>
  <si>
    <t xml:space="preserve">Vehicle insurance, Purchase of fuel, Vehicle &amp; computer repairs &amp; maintenance, printing, stationery, telephone, travel &amp; subsistence, and office tea. </t>
  </si>
  <si>
    <t>4-016-080-2210000-111-2017/18-001</t>
  </si>
  <si>
    <t>Purchase of fuel, repairs &amp; maintenance, printing, stationery, Airtime, travel &amp; subsistence</t>
  </si>
  <si>
    <t>4-016-080-2210000-111-2017/18-002</t>
  </si>
  <si>
    <t>CDFC/PMC Capacity Building</t>
  </si>
  <si>
    <t>4-016-080-2210000-111-2017/18-003</t>
  </si>
  <si>
    <t xml:space="preserve">Undertake training &amp; capacity building of Mavoko CDFC  CDFCs staffs, PMC’s </t>
  </si>
  <si>
    <t>4-016-080-2640101-103-2017/18/-001</t>
  </si>
  <si>
    <t>Award bursary to bright needy students in secondary schools</t>
  </si>
  <si>
    <t>4-016-080-2640102-103-2017/18 -002</t>
  </si>
  <si>
    <t>Award bursary to bright needy students in post secondary and other tertiary institutions</t>
  </si>
  <si>
    <t xml:space="preserve">EMERGENCY  </t>
  </si>
  <si>
    <t>4-016-080-2640200-101-2017/18-001</t>
  </si>
  <si>
    <t>Amount set aside to mitigate emergencies that may occur in the constituency</t>
  </si>
  <si>
    <t xml:space="preserve">On-going </t>
  </si>
  <si>
    <t>4-016-080-2640509-112-2017/18-001</t>
  </si>
  <si>
    <t>Organize and sponsor teams including football, volley ball and basketball in the constituency</t>
  </si>
  <si>
    <t>Syokimau Police Post</t>
  </si>
  <si>
    <t>4-016-080-2640510-110-2017/18-001</t>
  </si>
  <si>
    <t xml:space="preserve">Tree planting </t>
  </si>
  <si>
    <t>Mulolongo Police Post</t>
  </si>
  <si>
    <t>4-016-080-2640510-110-2017/18-002</t>
  </si>
  <si>
    <t>Kinanie Police Post</t>
  </si>
  <si>
    <t>4-016-080-2640510-110-2017/18-003</t>
  </si>
  <si>
    <t>Lukenya Police Post</t>
  </si>
  <si>
    <t>4-016-080-2640510-110-2017/18-004</t>
  </si>
  <si>
    <t>EDUCATION - PRIMARY SCHOOLS</t>
  </si>
  <si>
    <t>Makilili  primary school</t>
  </si>
  <si>
    <t>4-016-080-2630204-104-2017/18-001</t>
  </si>
  <si>
    <t>Construction of 2 classrooms to completion Kshs 2,000,000. Fencing with chain link &amp; concrete posts &amp; gates Kshs 350,000</t>
  </si>
  <si>
    <t>Wathia  primary School</t>
  </si>
  <si>
    <t>4-016-080-2630204-104-2017/18-002</t>
  </si>
  <si>
    <t>4-016-080-2630204-104-2017/18-003</t>
  </si>
  <si>
    <t>Completion of On-going classroom  – roofing, windows &amp; doors, plastering &amp; painting.</t>
  </si>
  <si>
    <t>Ivalini primary school</t>
  </si>
  <si>
    <t>Construction of 2 classrooms to completion Kshs 2,000,000. Fencing with chain link &amp; concrete posts &amp; gates Kshs 200,000</t>
  </si>
  <si>
    <t>Githunguri Jet view primary</t>
  </si>
  <si>
    <t>4-016-080-2630204-104-2017/18-004</t>
  </si>
  <si>
    <t>Construction of  4 classrooms Kshs 6,000,000 to first floor slab– ground floor 4 classrooms to be usable at end of phase 1 &amp; construction of ablution block Kshs 1,500,000 to completion</t>
  </si>
  <si>
    <t xml:space="preserve">Kwa Mange’li primary </t>
  </si>
  <si>
    <t>4-016-080-2630204-104-2017/18-005</t>
  </si>
  <si>
    <t>Construction of  4 classroomsKshs 6,000,000  to first floor slab – ground floor 4 classrooms to be usable at end of phase 1.Fencing with chain link &amp; concrete posts &amp; gates Kshs 150,000</t>
  </si>
  <si>
    <t>Mlolongo primary school</t>
  </si>
  <si>
    <t>4-016-080-2630204-104-2017/18-006</t>
  </si>
  <si>
    <t>Construction of 8 door ablution block  to completion for boys and girls</t>
  </si>
  <si>
    <t>EDUCATION - SECONDARY SCHOOLS</t>
  </si>
  <si>
    <t>Kyumbi secondary school</t>
  </si>
  <si>
    <t>4-016-080-2630205-104-2017/18-001</t>
  </si>
  <si>
    <t>Construction of   girls dormitory 100 beds capacity to completion</t>
  </si>
  <si>
    <t>Ngalalya secondary</t>
  </si>
  <si>
    <t>4-016-080-2630205-104-2017/18-002</t>
  </si>
  <si>
    <t>Muthwani secondary school</t>
  </si>
  <si>
    <t>4-016-080-2630205-104-2017/18-003</t>
  </si>
  <si>
    <t>Completion of laboratory  - ceiling, work tops, gas chamber and Equipping with relevant apparatus</t>
  </si>
  <si>
    <t>Mavoko secondary</t>
  </si>
  <si>
    <t>4-016-080-2630205-104-2017/18-004</t>
  </si>
  <si>
    <t>Completion of dormitory – digging of new sewer line ; 2 kms connections to Mavoko main sewer line</t>
  </si>
  <si>
    <t>Athi River Secondary school</t>
  </si>
  <si>
    <t>4-016-080-2630205-104-2017/18-005</t>
  </si>
  <si>
    <t>Completion of library – windows grills, walls and floors finishes and wooden partitioning of library</t>
  </si>
  <si>
    <t>Kinanie secondary</t>
  </si>
  <si>
    <t>4-016-080-2630205-104-2017/18-006</t>
  </si>
  <si>
    <t>Completion of administration block – walling from first floor slab, roofing, windows &amp; doors, general finishes</t>
  </si>
  <si>
    <t>Kwa Kalusya secondary</t>
  </si>
  <si>
    <t>4-016-080-2630205-104-2017/18-007</t>
  </si>
  <si>
    <t>Kyumbi Police station</t>
  </si>
  <si>
    <t>4-016-080-2640506-108-2017/18-001</t>
  </si>
  <si>
    <t>Construction of  2 studio apartments to completion</t>
  </si>
  <si>
    <t>Syokimau police post</t>
  </si>
  <si>
    <t>4-016-080-2640506-108-2017/18-002</t>
  </si>
  <si>
    <t xml:space="preserve">Completion of police post – plastering of walls &amp; floors additional extension rooms, ceiling. </t>
  </si>
  <si>
    <t>Syokimau police pos</t>
  </si>
  <si>
    <t>4-016-080-2640506-108-2017/18-003</t>
  </si>
  <si>
    <t>Construction of 1 studio appartement for officer in-charge of police post  to completion</t>
  </si>
  <si>
    <t>Mlolongo AP police post</t>
  </si>
  <si>
    <t>4-016-080-2640506-108-2017/18-004</t>
  </si>
  <si>
    <t>Construction of administration office to completion</t>
  </si>
  <si>
    <t>Kinanie police post</t>
  </si>
  <si>
    <t>4-016-080-2640506-108-2017/18-005</t>
  </si>
  <si>
    <t>Completion of police post – plastering walls &amp; floors ceiling</t>
  </si>
  <si>
    <t>4-016-080-2640506-108-2017/18-006</t>
  </si>
  <si>
    <t>Construction of 1 appartement to completion</t>
  </si>
  <si>
    <t>Lukenya police post</t>
  </si>
  <si>
    <t>4-016-080-2640506-108-2017/18-007</t>
  </si>
  <si>
    <t xml:space="preserve">Completion of police post – plastering walls &amp; floors ceiling. </t>
  </si>
  <si>
    <t>4-016-080-2640506-108-2017/18-008</t>
  </si>
  <si>
    <t xml:space="preserve"> Construction of 1 appartement to completion</t>
  </si>
  <si>
    <t>Athi River Administration Police</t>
  </si>
  <si>
    <t>4-016-080-2640506-108-2017/18-009</t>
  </si>
  <si>
    <t>Construction of male officers  8 door ablution block ksh 1,000,000 &amp; 8 door ablution block for female officers ksh 1,000,000 to completion</t>
  </si>
  <si>
    <t>Githunguri Airways Police Post</t>
  </si>
  <si>
    <t>4-016-080-2640506-108-2017/18-010</t>
  </si>
  <si>
    <t>OTHERS</t>
  </si>
  <si>
    <t>4-016-080-2211310-108-2017/18-001</t>
  </si>
  <si>
    <t>Mavoko Constituency 5 year Strategic Plan for the period 2018 – 2022.  Consultative &amp; validation forums, consultancy fee, fact sheet data collection, printing and launching the Strategic Plan.</t>
  </si>
  <si>
    <t>Constituency Information Hub</t>
  </si>
  <si>
    <t>4-016-080-2211311-108-2017/18-002</t>
  </si>
  <si>
    <t>Installation of ICT Centers at Athi River, Kinanie, Kyumbi and Katani</t>
  </si>
  <si>
    <t>4-016-079-AP1-100-2017/2018-001</t>
  </si>
  <si>
    <t>4-016-079-2640100-103-2017/18-001</t>
  </si>
  <si>
    <t>4-016-080-2640101-103-2017/18-001</t>
  </si>
  <si>
    <t>Bursary Tertiary Istitutions</t>
  </si>
  <si>
    <t>4-016-080-2640102-103-2017/18-002</t>
  </si>
  <si>
    <t>Kimongo primary school</t>
  </si>
  <si>
    <t>4-016-080-2630204-104-2017/18-007</t>
  </si>
  <si>
    <t xml:space="preserve">Construction of 3 classrooms to completion </t>
  </si>
  <si>
    <t>Kyumbi primary school</t>
  </si>
  <si>
    <t>4-016-080-2630204-104-2017/18-008</t>
  </si>
  <si>
    <t xml:space="preserve">Construction of 1 classroom to completion </t>
  </si>
  <si>
    <t>Ndovoini primaryschool</t>
  </si>
  <si>
    <t>4-016-080-2630204-104-2017/18-009</t>
  </si>
  <si>
    <t>Renovation of 2 classrooms – floors, walls, roof, windows and doors repairs and general finishes.</t>
  </si>
  <si>
    <t>Ngwata primary school</t>
  </si>
  <si>
    <t>4-016-080-2630204-104-2017/18-010</t>
  </si>
  <si>
    <t>Construction of 8 door toilet block to completion</t>
  </si>
  <si>
    <t>Construction of  1 classroom to completion</t>
  </si>
  <si>
    <t>PROJECT GFS CODELIST FOR KITUI EAST NATIONAL GOVERNMENT CONSTITUENCY DEVELOPMENT FUND</t>
  </si>
  <si>
    <t>4-015-073-2110000-100-2017/18-001</t>
  </si>
  <si>
    <t xml:space="preserve"> On-going </t>
  </si>
  <si>
    <t>4-015-073-2210000-100-2017/18-002</t>
  </si>
  <si>
    <t>4-015-073-2210802-100-2017/18-003</t>
  </si>
  <si>
    <t>MONOTORING AND EVALUATION /CAPACITY BUILDING</t>
  </si>
  <si>
    <t>4-073-073-2210000-111-2017/18-001</t>
  </si>
  <si>
    <t>4-015-073-2210802-111-2017/18-002</t>
  </si>
  <si>
    <t>4-015-073-2210700-111-2017/18-003</t>
  </si>
  <si>
    <t>Undertake Training of the PMCs/NG-CDFCs and Staff  on NG-CDF related issues</t>
  </si>
  <si>
    <t>4-015-073-2640101-103-2017/18-001</t>
  </si>
  <si>
    <t>4-015-073-2640102-103-2017/18-002</t>
  </si>
  <si>
    <t>Emergency (5%)</t>
  </si>
  <si>
    <t>4-015-073-2640200-101-2017/2018-001</t>
  </si>
  <si>
    <t xml:space="preserve"> On-going  </t>
  </si>
  <si>
    <t xml:space="preserve">Constituency Sports Tournament </t>
  </si>
  <si>
    <t>4-015-073-2640509-112-2017/2018-001</t>
  </si>
  <si>
    <t>Carry out Constituency Football Sports tournament and the winning teams/schools to be awarded with trophies, balls, goal nets and games kits</t>
  </si>
  <si>
    <t>Ikyatine Primary School</t>
  </si>
  <si>
    <t>4-015-073-2630204-104-2017/2018-001</t>
  </si>
  <si>
    <t>Renovation of 2 classrooms - reroofing, shutters, Plastering, flooring and painting</t>
  </si>
  <si>
    <t xml:space="preserve"> New </t>
  </si>
  <si>
    <t>Inyuu Primary School</t>
  </si>
  <si>
    <t>4-015-073-2630204-104-2017/2018-002</t>
  </si>
  <si>
    <t>Itangani Primary</t>
  </si>
  <si>
    <t>4-015-073-2630204-104-2017/2018-003</t>
  </si>
  <si>
    <t>Renovation of 3 classrooms - reroofing, shutters, plastering, flooring and painting</t>
  </si>
  <si>
    <t>Itiko Primary School</t>
  </si>
  <si>
    <t>4-015-073-2630204-104-2017/2018-004</t>
  </si>
  <si>
    <t>Renovation of 2 classrooms - reroofing, shutters, plastering, flooring and painting</t>
  </si>
  <si>
    <t>Kabati Primary School</t>
  </si>
  <si>
    <t>4-015-073-2630204-104-2017/2018-005</t>
  </si>
  <si>
    <t>Kathamba Primary School</t>
  </si>
  <si>
    <t>4-015-073-2630204-104-2017/2018-006</t>
  </si>
  <si>
    <t>Land purchase 3 acres (Kshs 500,000) and construction one classroom to completion (Kshs 800,000)</t>
  </si>
  <si>
    <t>Kathua Primary School</t>
  </si>
  <si>
    <t>4-015-073-2630204-104-2017/2018-007</t>
  </si>
  <si>
    <t>Kathungu Primary School</t>
  </si>
  <si>
    <t>4-015-073-2630204-104-2017/2018-008</t>
  </si>
  <si>
    <t>Kavaani Primary School</t>
  </si>
  <si>
    <t>4-015-073-2630204-104-2017/2018-009</t>
  </si>
  <si>
    <t>Kemwaa Primary School</t>
  </si>
  <si>
    <t>4-015-073-2630204-104-2017/2018-010</t>
  </si>
  <si>
    <t>Kinanie Primary School</t>
  </si>
  <si>
    <t>4-015-073-2630204-104-2017/2018-011</t>
  </si>
  <si>
    <t>Renovation of 2 classrooms: Reroofing, shutters, Plastering, flooring and painting</t>
  </si>
  <si>
    <t>Kitanga Primary School</t>
  </si>
  <si>
    <t>4-015-073-2630204-104-2017/2018-012</t>
  </si>
  <si>
    <t>Kunguluni Primary School</t>
  </si>
  <si>
    <t>4-015-073-2630204-104-2017/2018-013</t>
  </si>
  <si>
    <t>construction of one classroom to completion</t>
  </si>
  <si>
    <t>Kwa Amutei Primary School</t>
  </si>
  <si>
    <t>4-015-073-2630204-104-2017/2018-014</t>
  </si>
  <si>
    <t>Kyululu Primary School</t>
  </si>
  <si>
    <t>4-015-073-2630204-104-2017/2018-015</t>
  </si>
  <si>
    <t>Kyusiani Primary School</t>
  </si>
  <si>
    <t>4-015-073-2630204-104-2017/2018-016</t>
  </si>
  <si>
    <t>Makayauni Primary School</t>
  </si>
  <si>
    <t>4-015-073-2630204-104-2017/2018-017</t>
  </si>
  <si>
    <t>Malatani Primary School(voo)</t>
  </si>
  <si>
    <t>4-015-073-2630204-104-2017/2018-018</t>
  </si>
  <si>
    <t>Malatani Primary school(Zombe)</t>
  </si>
  <si>
    <t>4-015-073-2630204-104-2017/2018-019</t>
  </si>
  <si>
    <t xml:space="preserve">Renovation of 3 classrooms -reroofing, shutters, plastering, flooring, and painting (Kshs 1,000,000)  and supply of 25 desks (Kshs 50,000) </t>
  </si>
  <si>
    <t>Mango'la Primary School</t>
  </si>
  <si>
    <t>4-015-073-2630204-104-2017/2018-020</t>
  </si>
  <si>
    <t>Matia Primary School</t>
  </si>
  <si>
    <t>4-015-073-2630204-104-2017/2018-021</t>
  </si>
  <si>
    <t xml:space="preserve">Renovation of 3 classrooms - reroofing, shutters, plastering, flooring and painting (Kshs 1,000,000) and  supply of 25 desks (Kshs 50,000) </t>
  </si>
  <si>
    <t>Mendene Primary School</t>
  </si>
  <si>
    <t>4-015-073-2630204-104-2017/2018-022</t>
  </si>
  <si>
    <t>Mutitu Primary School</t>
  </si>
  <si>
    <t>4-015-073-2630204-104-2017/2018-023</t>
  </si>
  <si>
    <t>Ndulikye Primary School</t>
  </si>
  <si>
    <t>4-015-073-2630204-104-2017/2018-024</t>
  </si>
  <si>
    <t>Nduluni Primary School</t>
  </si>
  <si>
    <t>4-015-073-2630204-104-2017/2018-025</t>
  </si>
  <si>
    <t>Nduuni Primary School</t>
  </si>
  <si>
    <t>4-015-073-2630204-104-2017/2018-026</t>
  </si>
  <si>
    <t>Renovation of 3 classrooms - reroofing, shutters, Plastering, flooring and painting</t>
  </si>
  <si>
    <t>Ngaaka Yakwa Primary</t>
  </si>
  <si>
    <t>4-015-073-2630204-104-2017/2018-027</t>
  </si>
  <si>
    <t>Ngelani Priamary School</t>
  </si>
  <si>
    <t>4-015-073-2630204-104-2017/2018-028</t>
  </si>
  <si>
    <t>Ngungi Primary School</t>
  </si>
  <si>
    <t>4-015-073-2630204-104-2017/2018-029</t>
  </si>
  <si>
    <t>Syombandu Primary School</t>
  </si>
  <si>
    <t>4-015-073-2630204-104-2017/2018-030</t>
  </si>
  <si>
    <t>Itiko Secondary School</t>
  </si>
  <si>
    <t>4-015-073-2630205-104-2017/2018-001</t>
  </si>
  <si>
    <t>Construction of Laboratory - slab and walling to lintel</t>
  </si>
  <si>
    <t>Kabati Mixed Sec School</t>
  </si>
  <si>
    <t>4-015-073-2630205-104-2017/2018-002</t>
  </si>
  <si>
    <t>Kathande Secondary School</t>
  </si>
  <si>
    <t>4-015-073-2630205-104-2017/2018-003</t>
  </si>
  <si>
    <t>Kawala Mixed Secondary School</t>
  </si>
  <si>
    <t>4-015-073-2630205-104-2017/2018-004</t>
  </si>
  <si>
    <t>Kyululu Secondary  School</t>
  </si>
  <si>
    <t>4-015-073-2630205-104-2017/2018-005</t>
  </si>
  <si>
    <t>Malatani Mixed Sec School</t>
  </si>
  <si>
    <t>4-015-073-2630205-104-2017/2018-006</t>
  </si>
  <si>
    <t>Ngaaka Yakwa Mixed Sec School</t>
  </si>
  <si>
    <t>4-015-073-2630205-104-2017/2018-007</t>
  </si>
  <si>
    <t>Voo Secondary School</t>
  </si>
  <si>
    <t>4-015-073-2630205-104-2017/2018-008</t>
  </si>
  <si>
    <t>Construction of administration block from slab to lintel</t>
  </si>
  <si>
    <t>Malalani Police post</t>
  </si>
  <si>
    <t>4-015-073-2640507-113-2017/2018-001</t>
  </si>
  <si>
    <t>Construction of two units for Antistock theft unit</t>
  </si>
  <si>
    <t>Kawala Sand dams</t>
  </si>
  <si>
    <t>4-015-073-2640510-110-2017/2018-001</t>
  </si>
  <si>
    <t>Construction of sand dams along Munyuni River at Kawala</t>
  </si>
  <si>
    <t>Katikoni Sand dams</t>
  </si>
  <si>
    <t>4-015-073-2640510-110-2017/2018-002</t>
  </si>
  <si>
    <t>Construction of sand dams along Munyuni River at Katikoni</t>
  </si>
  <si>
    <t>Kisomo Kyumu sand dams</t>
  </si>
  <si>
    <t>4-015-073-2640510-110-2017/2018-003</t>
  </si>
  <si>
    <t>Construction of sand dams along Munyuni River at Kisomo Kyumu</t>
  </si>
  <si>
    <t>4-015-073-2211311-108-2017/18-001</t>
  </si>
  <si>
    <t>Installation of Satelite antenna, Router, Digital access kit, Digital ruggedized Tablet, WI-FI with outdoor wireless device complete with 12U cabinet with installation accessories at Mwitika Town, Kaliku Town, Zombe Town and Mutitu Town @1,169,256.80 each</t>
  </si>
  <si>
    <t>4-015-073-2211310-108-2017/18-002</t>
  </si>
  <si>
    <t>Preparation and launching of a 5 Year (2018-2022) Strategic Plan for NG-CD Kitui East</t>
  </si>
  <si>
    <t>4-015-073-AP1-100-2017/2018-001</t>
  </si>
  <si>
    <t>4-015-073-2640100-103-2017/18-001</t>
  </si>
  <si>
    <t>4-015-073-2640200-101-2017/18-001</t>
  </si>
  <si>
    <t>Kiliku Primary School</t>
  </si>
  <si>
    <t>4-015-073-2630204-104-2017/18-032</t>
  </si>
  <si>
    <t>Renovation of 3 classrooms: Reroofing, shutters, Plastering, flooring, and painting</t>
  </si>
  <si>
    <t>4-015-073-2630204-104-2017/18-033</t>
  </si>
  <si>
    <t>Kivumbu Primary School</t>
  </si>
  <si>
    <t>4-015-073-2630204-104-2017/18-034</t>
  </si>
  <si>
    <t>Completion of one classroom started by parents in 2017: walling, roofing, shutters &amp; doors</t>
  </si>
  <si>
    <t>Matia Administration Police Line</t>
  </si>
  <si>
    <t>4-015-073-2640507-113-2017/18-002</t>
  </si>
  <si>
    <t>Construction of four rooms to completion</t>
  </si>
  <si>
    <t>Kitui East Technical &amp; Training Institute</t>
  </si>
  <si>
    <t>4-015-073-2630206-104-2017/2018-001</t>
  </si>
  <si>
    <t>NG-CDFC Partial funding with the ministry of Education, Science &amp; Technology to establish a Technical &amp; Training Institute in Kitui East Constituency</t>
  </si>
  <si>
    <t>FURNITURE AND EQUIPMENT</t>
  </si>
  <si>
    <t xml:space="preserve">CDF office Furniture / Equipment </t>
  </si>
  <si>
    <t>4-015-073-3110104-108-2017/2018-001</t>
  </si>
  <si>
    <t>Purchase and installation of 5000Ltr water tank (60,000), purchase &amp;fixing of curtains (30,000), fixing of 6 toilet doors (60,000) &amp; partitioning of Satellite Office (50,000)</t>
  </si>
  <si>
    <t>PROJECT GFS CODELIST FOR KIBWEZI WEST NATIONAL GOVERNMENT CONSTITUENCY DEVELOPMENT FUND</t>
  </si>
  <si>
    <t>4-017-087-2110000-100-2017/2018-001</t>
  </si>
  <si>
    <t>4-017-087-2210000-100-2017/2018-002</t>
  </si>
  <si>
    <t>4-017-087-2120101-100-2017/2018-003</t>
  </si>
  <si>
    <t>4-017-087-2120201-100-2017/2018-004</t>
  </si>
  <si>
    <t>4-017-087-2210802-100-2017/2018-005</t>
  </si>
  <si>
    <t xml:space="preserve"> MONITORING, EVALUATION AND CAPACITY BUILDING </t>
  </si>
  <si>
    <t>4-017-087-2210000-111-2017/2018-001</t>
  </si>
  <si>
    <t>4-017-087-2210802-111-2017/2018-002</t>
  </si>
  <si>
    <t>4-017-087-2210700-111-2017/2018-003</t>
  </si>
  <si>
    <t>Undertake Training of the PMCs/CDFCs on CDF Related issues</t>
  </si>
  <si>
    <t>4-017-087-2640200-101-2017/2018-001</t>
  </si>
  <si>
    <t>4-017-087-2640509-112-2017/2018-001</t>
  </si>
  <si>
    <t xml:space="preserve">ENVIRONMENT </t>
  </si>
  <si>
    <t>Environment Activities</t>
  </si>
  <si>
    <t>4-017-087-2640510-110-2017/2018-001</t>
  </si>
  <si>
    <t>Fencing of Chyullu Game Reserve 1Km (Co-funded perimeter fence)</t>
  </si>
  <si>
    <t>4-017-087-2640101-103-2017/2018-001</t>
  </si>
  <si>
    <t>4-017-087-2640102-103-2017/2018-002</t>
  </si>
  <si>
    <t>4-017-087-2640103-103-2017/2018-003</t>
  </si>
  <si>
    <t>Payment of bursary to students special needs</t>
  </si>
  <si>
    <t>NG-CDF OFFICE</t>
  </si>
  <si>
    <t>Kibwezi West NG-CDF  Office</t>
  </si>
  <si>
    <t>4-017-087-3110202-108-2017/2018-001</t>
  </si>
  <si>
    <t>Construction of the climbing ramp to the constituency office first floor for people living with Disability</t>
  </si>
  <si>
    <t xml:space="preserve">EDUCATION PRIMARY SCHOOLS         </t>
  </si>
  <si>
    <t>Kasuvi Primary school</t>
  </si>
  <si>
    <t xml:space="preserve">4-017-087-2630204-104- 2016/17-001 </t>
  </si>
  <si>
    <t>Renovation of 4 classrooms (roofing, plastering and flooring)</t>
  </si>
  <si>
    <t>Kanaani Primary School</t>
  </si>
  <si>
    <t>4-017-087-2630204-104- 2017/18-001</t>
  </si>
  <si>
    <t>Mitendeu Primary school</t>
  </si>
  <si>
    <t>4-017-087-2630204-104- 2017/18-002</t>
  </si>
  <si>
    <t>Makindu A Primary school</t>
  </si>
  <si>
    <t>4-017-087-2630204-104- 2017/18-003</t>
  </si>
  <si>
    <t>Construction of pupils 6 doors pit latrrine  to completion</t>
  </si>
  <si>
    <t>Musingini Primary School</t>
  </si>
  <si>
    <t>4-017-087-2630204-104- 2017/18-004</t>
  </si>
  <si>
    <t>Renovation of 4 classrooms(roofing, plastering , flooring and painting)</t>
  </si>
  <si>
    <t>Nduluni Primary school</t>
  </si>
  <si>
    <t>4-017-087-2630204-104- 2017/18-005</t>
  </si>
  <si>
    <t>Kimboo Primary school</t>
  </si>
  <si>
    <t>4-017-087-2630204-104- 2017/18-006</t>
  </si>
  <si>
    <t>Kitende Primary School</t>
  </si>
  <si>
    <t>4-017-087-2630204-104- 2017/18-007</t>
  </si>
  <si>
    <t>Renovation of 5 classrooms(roofing, plastering ,flooring and painting)</t>
  </si>
  <si>
    <t>Kikumini Primary school</t>
  </si>
  <si>
    <t>4-017-087-2630204-104- 2017/18-008</t>
  </si>
  <si>
    <t>Itiani Primary School</t>
  </si>
  <si>
    <t>4-017-087-2630204-104- 2017/18-009</t>
  </si>
  <si>
    <t>Ndeini Primary School</t>
  </si>
  <si>
    <t>4-017-087-2630204-104- 2017/18-010</t>
  </si>
  <si>
    <t>Completion of 3 classrooms-Plastering,flooring and painting</t>
  </si>
  <si>
    <t>Tunguni Primary School</t>
  </si>
  <si>
    <t>4-017-087-2630204-104- 2017/18-011</t>
  </si>
  <si>
    <t>Construction of pupils pit latrines 6NO.doors to completion</t>
  </si>
  <si>
    <t>Mutantheeu Primary school</t>
  </si>
  <si>
    <t>4-017-087-2630204-104- 2017/18-012</t>
  </si>
  <si>
    <t>4-017-087-2630204-104- 2017/18-013</t>
  </si>
  <si>
    <t>Renovation of 5 classrooms(roofing, plastering, painting and flooring)</t>
  </si>
  <si>
    <t>Emali Township Primary School</t>
  </si>
  <si>
    <t>4-017-087-2630204-104- 2017/18-014</t>
  </si>
  <si>
    <t>Renovation of 8 classrooms(roofing, plastering, painting and flooring)</t>
  </si>
  <si>
    <t>Nduundune Primary School</t>
  </si>
  <si>
    <t>4-017-087-2630204-104- 2017/18-015</t>
  </si>
  <si>
    <t>Construction of 6 door  pit latrines to completion</t>
  </si>
  <si>
    <t>Ngelenge Primary School</t>
  </si>
  <si>
    <t>4-017-087-2630204-104- 2017/18-016</t>
  </si>
  <si>
    <t>Construction of two set of  pit latrines of 6 doors each for boys and girls</t>
  </si>
  <si>
    <t>Katilamuni Primary School</t>
  </si>
  <si>
    <t>4-017-087-2630204-104- 2017/18-017</t>
  </si>
  <si>
    <t>Renovation of 6 classrooms(roofing, plastering ,Painting and flooring)</t>
  </si>
  <si>
    <t>Nthungini Primary School</t>
  </si>
  <si>
    <t>4-017-087-2630204-104- 2017/18-018</t>
  </si>
  <si>
    <t>Kitulani Primary School</t>
  </si>
  <si>
    <t>4-017-087-2630204-104- 2017/18-019</t>
  </si>
  <si>
    <t>Mukononi Primary school</t>
  </si>
  <si>
    <t>4-017-087-2630204-104- 2017/18-020</t>
  </si>
  <si>
    <t>Renovation of 4 classrooms(roofing, plastering ,Painting and flooring)</t>
  </si>
  <si>
    <t>Muatini Primary School</t>
  </si>
  <si>
    <t>4-017-087-2630204-104- 2017/18-021</t>
  </si>
  <si>
    <t xml:space="preserve"> Renovation of 5 Classrooms (Plastering, flooring, doors, windows roofing &amp; painting)</t>
  </si>
  <si>
    <t>Mbuinzau Primary School</t>
  </si>
  <si>
    <t>4-017-087-2630204-104- 2017/18-022</t>
  </si>
  <si>
    <t>NEW</t>
  </si>
  <si>
    <t xml:space="preserve">EDUCATION SECONDARY SCHOOLS         </t>
  </si>
  <si>
    <t>Yimwaa Secondary school</t>
  </si>
  <si>
    <t>4-017-087-2630205-104- 2017/2018-001</t>
  </si>
  <si>
    <t xml:space="preserve">Construction of Abolition block (kshs 400,000) and fencing of the dormitory (Kshs 200,000) </t>
  </si>
  <si>
    <t>Masumba Secondary School</t>
  </si>
  <si>
    <t>4-017-087-2630205-104- 2017/2018-002</t>
  </si>
  <si>
    <t xml:space="preserve"> Construction of  2 Classrooms to completion</t>
  </si>
  <si>
    <t>Vololo Secondary School</t>
  </si>
  <si>
    <t>4-017-087-2630205-104- 2017/2018-003</t>
  </si>
  <si>
    <t xml:space="preserve"> Construction of  1 classroom to completion</t>
  </si>
  <si>
    <t>Kaunguni Secondary school</t>
  </si>
  <si>
    <t>4-017-087-2630205-104- 2017/2018-004</t>
  </si>
  <si>
    <t>Syumile Secondary school</t>
  </si>
  <si>
    <t>4-017-087-2630205-104- 2017/2018-005</t>
  </si>
  <si>
    <t>Completion of a twin dormitory-plastering, fixing doors and windows, flooring and painting</t>
  </si>
  <si>
    <t>St.Bakhita Makusu Secondary school</t>
  </si>
  <si>
    <t>4-017-087-2630205-104- 2017/2018-006</t>
  </si>
  <si>
    <t>Construction of the abolition block (Kshs 800,000) and fencing of the dormitory (Kshs 200,000)</t>
  </si>
  <si>
    <t>Tutini Secondary school</t>
  </si>
  <si>
    <t>4-017-087-2630205-104- 2017/2018-007</t>
  </si>
  <si>
    <t>Construction of a science laboratory to completion</t>
  </si>
  <si>
    <t>Kisayani Girls Secondary school</t>
  </si>
  <si>
    <t>4-017-087-2630205-104- 2017/2018-008</t>
  </si>
  <si>
    <t xml:space="preserve">Construction of Abolition block (Kshs 700,000), fencing and gate house of the dormitory (Kshs 300,000) </t>
  </si>
  <si>
    <t>Masalani Secondary School</t>
  </si>
  <si>
    <t>4-017-087-2630205-104- 2017/2018-009</t>
  </si>
  <si>
    <t>Makindu Assistant County Commissioner's office</t>
  </si>
  <si>
    <t>4-017-087-2640507-113-2017/2018-001</t>
  </si>
  <si>
    <t>Electrification of the office block, wiring and connection</t>
  </si>
  <si>
    <t>Kiboko AP Post</t>
  </si>
  <si>
    <t>4-017-087-2640507-113-2017/2018-002</t>
  </si>
  <si>
    <t>Ithumba Chief's Office</t>
  </si>
  <si>
    <t>4-017-087-2640507-113-2017/2018-003</t>
  </si>
  <si>
    <t>Renovation of  - roofing, plastering and flooring (Kshs 100,000) and electrification of the office block (kshs 100,000)</t>
  </si>
  <si>
    <t>Muuni Ass. Chief's Office</t>
  </si>
  <si>
    <t>4-017-087-2640507-113-2017/2018-004</t>
  </si>
  <si>
    <t xml:space="preserve">Renovation of - roofing, plastering and flooring (Kshs 694,000) and electrification of the office block (Kshs 100,000) </t>
  </si>
  <si>
    <t>Emali AP Post</t>
  </si>
  <si>
    <t>4-017-087-2640507-113-2017/2018-005</t>
  </si>
  <si>
    <t>Electrification of the office (wiring and connection) of office and staff houses</t>
  </si>
  <si>
    <t>Ngeetha Police Post</t>
  </si>
  <si>
    <t>4-017-087-2640507-113-2017/2018-006</t>
  </si>
  <si>
    <t>Electrification of the office, staff house ,chiefs ,wiring and connection</t>
  </si>
  <si>
    <t>4-017-087-2640507-113-2017/2018-007</t>
  </si>
  <si>
    <t>Construction of one set of pit latrine with 2 doors of toilets and 2NO doors of bathrooms</t>
  </si>
  <si>
    <t>Ndetani Ass.  Chiefs office</t>
  </si>
  <si>
    <t>4-017-087-2640507-113-2017/2018-008</t>
  </si>
  <si>
    <t>Construction of 3 doors pit latrines (Kshs 200,000) and fencing of the compound (100,000)</t>
  </si>
  <si>
    <t>Ngulu Ass. Chiefs office</t>
  </si>
  <si>
    <t>4-017-087-2640507-113-2017/2018-009</t>
  </si>
  <si>
    <t>Construction of 3 doors pit latrines (Kshs 250,000) and fencing of the compound (250,000)</t>
  </si>
  <si>
    <t>Kathyaka Ass. Chiefs office</t>
  </si>
  <si>
    <t>4-017-087-2640507-113-2017/2018-010</t>
  </si>
  <si>
    <t>Construction of 3 doors pit latrines (Kshs 250,000)  and fencing of the compound (Kshs 250,000)</t>
  </si>
  <si>
    <t>Kibwezi Police station</t>
  </si>
  <si>
    <t>4-017-087-2640507-113-2017/2018-011</t>
  </si>
  <si>
    <t>Construction of staff house 3 units and installation of power.</t>
  </si>
  <si>
    <t>PURCHASE OF OFFICE FURNITURE AND GENERAL EQUIPMENTS</t>
  </si>
  <si>
    <t>Purchase of office Furniture</t>
  </si>
  <si>
    <t>4-017-087-3111000-100-2017/2018-001</t>
  </si>
  <si>
    <t>Purchase of binding machine and a Generator.</t>
  </si>
  <si>
    <t>Purchase of Computers</t>
  </si>
  <si>
    <t>4-017-087-3111000-100-2017/2018-002</t>
  </si>
  <si>
    <t>Purchase of 2 computers (0ne desktop and a laptop)</t>
  </si>
  <si>
    <t xml:space="preserve"> Strategic plan</t>
  </si>
  <si>
    <t>4-017-087-2211310-108-2017/2018-001</t>
  </si>
  <si>
    <t>Preparation and launching of a 5 year (2018-2022) strategic plan for NG-CDF Kibwezi</t>
  </si>
  <si>
    <t>Kibwezi West ICT HUB</t>
  </si>
  <si>
    <t>4-017-087-2211311-108-2017/2018-002</t>
  </si>
  <si>
    <t>Top up to Kibwezi West ICT Hub installation of a satellite antenna, router, digital access kit and digital ruggedized tablets, wi-fi with outdoor wireless device complete with 12U cabinet with accessories at Kshs.1,169,256.80 per site. The 4 Site are Kibwezi West NG-CDF office Makindu, Kisayani Education centre, Emali AP Line and DCC office Kibwezi</t>
  </si>
  <si>
    <t>4-017-087-AP1-100-2017/2018-001</t>
  </si>
  <si>
    <t>4-017-087-2640100-103-2017/18-001</t>
  </si>
  <si>
    <t>4-017-087-2110000-100-2017/18-002</t>
  </si>
  <si>
    <t>Vehicle Parking shed</t>
  </si>
  <si>
    <t>4-017-087-3110202-100-2017/18-006</t>
  </si>
  <si>
    <t xml:space="preserve">Construction of a Vehicle parking shed.  </t>
  </si>
  <si>
    <t>4-017-087-2210802-100-2017/18-005</t>
  </si>
  <si>
    <t xml:space="preserve"> MONITORING EVALUATION AND CAPACITY BUILDING </t>
  </si>
  <si>
    <t>4-017-087-2210000-111-2017/18-001</t>
  </si>
  <si>
    <t>4-017-087-2210802-111-2017/18-002</t>
  </si>
  <si>
    <t>4-017-087-2640200-101-2017/18-001</t>
  </si>
  <si>
    <t>4-017-087-2640101-103-2017/18-001</t>
  </si>
  <si>
    <t>4-017-087-2640102-103-2017/18-002</t>
  </si>
  <si>
    <t>Nthia Secondary school</t>
  </si>
  <si>
    <t>4-017-087-2630205-104-2017/18-010</t>
  </si>
  <si>
    <t>Kamboo Secondary School</t>
  </si>
  <si>
    <t>4-017-087-2630205-104-2017/18-011</t>
  </si>
  <si>
    <t>PROJECT GFS CODELIST FOR MBOONI NATIONAL GOVERNMENT CONSTITUENCY DEVELOPMENT FUND</t>
  </si>
  <si>
    <t>4-017-083-2110000-100-2017/18-001</t>
  </si>
  <si>
    <t>4-017-083-2210000-100-2017/18-002</t>
  </si>
  <si>
    <t>Purchase of fuel, repairs and maintenance, printing, stationery, telephone,  travel and subsistence, office tea</t>
  </si>
  <si>
    <t>4-017-083-2120101-100-2017/18-003</t>
  </si>
  <si>
    <t>4-017-083-2120201-100-2017/18-004</t>
  </si>
  <si>
    <t>4-017-083-2210802-100-2017/18-005</t>
  </si>
  <si>
    <t>4-017-083-2210000-111-2017/18-001</t>
  </si>
  <si>
    <t>4-017-083-2210802-111-2017/18-002</t>
  </si>
  <si>
    <t>CDFC/CDFC STAFF/PMC Capacity Building</t>
  </si>
  <si>
    <t>4-017-083-2210700-111-2017/18-003</t>
  </si>
  <si>
    <t>4-017-083-2640200-101-2017/18-001</t>
  </si>
  <si>
    <t>4-017-083-2640101-103-2017/18-001</t>
  </si>
  <si>
    <t>4-017-083-2640102-103-2017/18-002</t>
  </si>
  <si>
    <t xml:space="preserve">Nthilani  Primary School </t>
  </si>
  <si>
    <t>4-017-083-2630204-104-2017/18-001</t>
  </si>
  <si>
    <t>Construction of 1 classroom- foundation, Walling</t>
  </si>
  <si>
    <t>Thwake primary School</t>
  </si>
  <si>
    <t>4-017-083-2630204-104-2017/18-002</t>
  </si>
  <si>
    <t>Renovation of 5 classrooms floor,roof,plaster</t>
  </si>
  <si>
    <t>Syongungi  Primary School</t>
  </si>
  <si>
    <t>4-017-083-2630204-104-2017/18-003</t>
  </si>
  <si>
    <t>Renovation of 5 classrooms floor, roof, plaster</t>
  </si>
  <si>
    <t>Kaketi  Primary School</t>
  </si>
  <si>
    <t>4-017-083-2630204-104-2017/18-004</t>
  </si>
  <si>
    <t>Renovation of 5 classroom floor, roof plaster</t>
  </si>
  <si>
    <t>Ndauni   primary School</t>
  </si>
  <si>
    <t>4-017-083-2630204-104-2017/18-005</t>
  </si>
  <si>
    <t>Ngungi  primary School</t>
  </si>
  <si>
    <t>4-017-083-2630204-104-2017/18-006</t>
  </si>
  <si>
    <t>Renovation of5 classrooms floor, roof, plaster</t>
  </si>
  <si>
    <t>Maviani  primary School</t>
  </si>
  <si>
    <t>4-017-083-2630204-104-2017/18-007</t>
  </si>
  <si>
    <t>Kako special  School</t>
  </si>
  <si>
    <t>4-017-083-2630204-104-2017/18-008</t>
  </si>
  <si>
    <t>Construction of dormitory – foundation, walling</t>
  </si>
  <si>
    <t>Kikuswi primary School</t>
  </si>
  <si>
    <t>4-017-083-2630204-104-2017/18-009</t>
  </si>
  <si>
    <t>Nduluku primary school</t>
  </si>
  <si>
    <t>4-017-083-2630204-104-2017/18-010</t>
  </si>
  <si>
    <t>Sakai  primary School</t>
  </si>
  <si>
    <t>4-017-083-2630204-104-2017/18-011</t>
  </si>
  <si>
    <t>Kilungu primary School</t>
  </si>
  <si>
    <t>4-017-083-2630204-104-2017/18-012</t>
  </si>
  <si>
    <t>Renovation of 5 classrooms floor,roof ,plaster</t>
  </si>
  <si>
    <t>Lungu primary School</t>
  </si>
  <si>
    <t>4-017-083-2630204-104-2017/18-013</t>
  </si>
  <si>
    <t>Syumbe primary School</t>
  </si>
  <si>
    <t>4-017-083-2630204-104-2017/18-014</t>
  </si>
  <si>
    <t>Mwau  primary School</t>
  </si>
  <si>
    <t>4-017-083-2630204-104-2017/18-015</t>
  </si>
  <si>
    <t>Muluti primary School</t>
  </si>
  <si>
    <t>4-017-083-2630204-104-2017/18-016</t>
  </si>
  <si>
    <t>Kiatineni primary School</t>
  </si>
  <si>
    <t>4-017-083-2630204-104-2017/18-017</t>
  </si>
  <si>
    <t>Manzuvi primary School</t>
  </si>
  <si>
    <t>4-017-083-2630204-104-2017/18-018</t>
  </si>
  <si>
    <t>Construction of 1 classroom – foundation, walling</t>
  </si>
  <si>
    <t>Kakima primary School</t>
  </si>
  <si>
    <t>4-017-083-2630204-104-2017/18-019</t>
  </si>
  <si>
    <t>Wanzauni primary School</t>
  </si>
  <si>
    <t>4-017-083-2630204-104-2017/18-020</t>
  </si>
  <si>
    <t>Mavindu primary School</t>
  </si>
  <si>
    <t>4-017-083-2630204-104-2017/18-021</t>
  </si>
  <si>
    <t>Mulooni primary School</t>
  </si>
  <si>
    <t>4-017-083-2630204-104-2017/18-022</t>
  </si>
  <si>
    <t>Renovation of 5 classrooms floor ,roof, plaster</t>
  </si>
  <si>
    <t>Tututha primary School</t>
  </si>
  <si>
    <t>4-017-083-2630204-104-2017/18-023</t>
  </si>
  <si>
    <t>Nzeveni  primary school</t>
  </si>
  <si>
    <t>4-017-083-2630204-104-2017/18-024</t>
  </si>
  <si>
    <t>Mbooni county primary School</t>
  </si>
  <si>
    <t>4-017-083-2630204-104-2017/18-025</t>
  </si>
  <si>
    <t>Kusyethuku primary School</t>
  </si>
  <si>
    <t>4-017-083-2630204-104-2017/18-026</t>
  </si>
  <si>
    <t>Renovation of 5 classrooms floor,  roof, plaster</t>
  </si>
  <si>
    <t xml:space="preserve">Teachers Advisory Centre Hall (TAC) Mbooni West, Eduction office </t>
  </si>
  <si>
    <t>4-017-083-2630204-104-2017/18-027</t>
  </si>
  <si>
    <t xml:space="preserve">Renovation of hall, floor, roof, plaster </t>
  </si>
  <si>
    <t>Kilyungi primary School</t>
  </si>
  <si>
    <t>4-017-083-2630204-104-2017/18-028</t>
  </si>
  <si>
    <t>Itulu primary School (Mataa)</t>
  </si>
  <si>
    <t>4-017-083-2630204-104-2017/18-029</t>
  </si>
  <si>
    <t>Kyandote primary School</t>
  </si>
  <si>
    <t>4-017-083-2630204-104-2017/18-030</t>
  </si>
  <si>
    <t>Muvuti primary School</t>
  </si>
  <si>
    <t>4-017-083-2630204-104-2017/18-031</t>
  </si>
  <si>
    <t>Ngai primary School</t>
  </si>
  <si>
    <t>4-017-083-2630204-104-2017/18-032</t>
  </si>
  <si>
    <t>Uma Primary School</t>
  </si>
  <si>
    <t>4-017-083-2630204-104-2017/18-033</t>
  </si>
  <si>
    <t>Matithini  primary School</t>
  </si>
  <si>
    <t>4-017-083-2630204-104-2017/18-034</t>
  </si>
  <si>
    <t>Miau Secondary School</t>
  </si>
  <si>
    <t>4-017-083-2630205-104-2017/18-001</t>
  </si>
  <si>
    <t>Construction of Dormitory- walling, roofing, plaster, doors, windows, paint</t>
  </si>
  <si>
    <t>Itulu Secondary School</t>
  </si>
  <si>
    <t>4-017-083-2630205-104-2017/18-002</t>
  </si>
  <si>
    <t>Muthwani Secondary  School</t>
  </si>
  <si>
    <t>4-017-083-2630205-104-2017/18-003</t>
  </si>
  <si>
    <t>Construction of Dormitory- walling ,roofing, plaster, doors, windows, paint</t>
  </si>
  <si>
    <t>Kisau Girls secondary School</t>
  </si>
  <si>
    <t>4-017-083-2630205-104-2017/18-004</t>
  </si>
  <si>
    <t>Kalawa Girls Secondary School</t>
  </si>
  <si>
    <t>4-017-083-2630205-104-2017/18-005</t>
  </si>
  <si>
    <t>Construction of Dormitory- walling, roofing, plaster,doors, windows ,paint</t>
  </si>
  <si>
    <t>Mbukoni Secondary School</t>
  </si>
  <si>
    <t>4-017-083-2630205-104-2017/18-006</t>
  </si>
  <si>
    <t>Construction of Laboratory- walling, roofing, plaster, doors, windows, paint</t>
  </si>
  <si>
    <t>Ititu girls Secondary School</t>
  </si>
  <si>
    <t>4-017-083-2630205-104-2017/18-007</t>
  </si>
  <si>
    <t>Construction of Laboratory- walling, roofing, plaster ,doors, windows, paint</t>
  </si>
  <si>
    <t>Kyanguma Secondary School</t>
  </si>
  <si>
    <t>4-017-083-2630205-104-2017/18-008</t>
  </si>
  <si>
    <t>Construction of Laboratory- walling, roofing ,plaster, doors, windows, paint</t>
  </si>
  <si>
    <t>Kitoo Secondary School</t>
  </si>
  <si>
    <t>4-017-083-2630205-104-2017/18-009</t>
  </si>
  <si>
    <t>Utumoni Secondary School</t>
  </si>
  <si>
    <t>4-017-083-2630205-104-2017/18-010</t>
  </si>
  <si>
    <t>Construction of Laboratory- plaster, paint</t>
  </si>
  <si>
    <t>Ngaa Secondary School</t>
  </si>
  <si>
    <t>4-017-083-2630205-104-2017/18-011</t>
  </si>
  <si>
    <t>Utangwa Secondary School</t>
  </si>
  <si>
    <t>4-017-083-2630205-104-2017/18-012</t>
  </si>
  <si>
    <t>Kathulumbi ACCs Office</t>
  </si>
  <si>
    <t>4-017-083-2640507-113 -2017/18-001</t>
  </si>
  <si>
    <t>Construction of Office – foundation,walling</t>
  </si>
  <si>
    <t>Nthangathini Assistant Chiefs Office</t>
  </si>
  <si>
    <t>4-017-083-2640507-113 -2017/18-002</t>
  </si>
  <si>
    <t>Construction of Office –foundation, walling</t>
  </si>
  <si>
    <t>Kako ACCs Residence</t>
  </si>
  <si>
    <t>4-017-083-2640507-113 -2017/18-003</t>
  </si>
  <si>
    <t>Construction of Toilet(ksh 200,000), Fencing (Ksh 154,605) Barbed and Wooden Posts)</t>
  </si>
  <si>
    <t>Ndituni Assistant chiefs Office</t>
  </si>
  <si>
    <t>4-017-083-2640507-113 -2017/18-004</t>
  </si>
  <si>
    <t>Wanzauni Chiefs Office</t>
  </si>
  <si>
    <t>4-017-083-2640507-113 -2017/18-005</t>
  </si>
  <si>
    <t>Kyuu chiefs Office</t>
  </si>
  <si>
    <t>4-017-083-2640507-113 -2017/18-006</t>
  </si>
  <si>
    <t>Construction of Office – foundation, walling</t>
  </si>
  <si>
    <t>4-017-083-2211310-108 -2017/18-001</t>
  </si>
  <si>
    <t>Prepare and Compile Strategic Plan for NG CDF -  Mbooni constituency</t>
  </si>
  <si>
    <t>Constituency Innovation Hubs - ICT</t>
  </si>
  <si>
    <t>4-017-083-2211311-108 -2017/18-001</t>
  </si>
  <si>
    <t>Installation of Satelite antenna, Router, Digital access kit, Digital ruggedized Tablet, WI-FI with outdoor wireless device complete with 12U cabinet with installation accessories by Telkom Kenya      Ltd</t>
  </si>
  <si>
    <t xml:space="preserve">Project Activity </t>
  </si>
  <si>
    <t>4-017-083-AP1-100-2017/2018-001</t>
  </si>
  <si>
    <t>4-017-083-2640100-103-2017/18-001</t>
  </si>
  <si>
    <t>Tulima Social Hall</t>
  </si>
  <si>
    <t>Construction of social hall (foundation and walling)</t>
  </si>
  <si>
    <t>Kithungo Social Hall</t>
  </si>
  <si>
    <t>NG-CDFC/NG-CDFC STAFF/PMC Capacity Building</t>
  </si>
  <si>
    <t>Undertake Training of the PMCs/CDFCs on NG-CDF Related issues</t>
  </si>
  <si>
    <t xml:space="preserve">EMERGENCY     </t>
  </si>
  <si>
    <t>Mukaatini Primary School</t>
  </si>
  <si>
    <t>4-017-083-2630204-104-2017/18-035</t>
  </si>
  <si>
    <t>Kithoni Primary School</t>
  </si>
  <si>
    <t>4-017-083-2630204-104-2017/18-036</t>
  </si>
  <si>
    <t>Mutembuku Primary School</t>
  </si>
  <si>
    <t>4-017-083-2630204-104-2017/18-037</t>
  </si>
  <si>
    <t>4-017-083-2630204-104-2017/18-038</t>
  </si>
  <si>
    <t>Construction of Kitchen &amp; Store-Foundation,walling,roofing</t>
  </si>
  <si>
    <t>Watuku Primary School</t>
  </si>
  <si>
    <t>4-017-083-2630204-104-2017/18-039</t>
  </si>
  <si>
    <t>Usalala Primary School</t>
  </si>
  <si>
    <t>4-017-083-2630204-104-2017/18-040</t>
  </si>
  <si>
    <t>Ngaa Primary School</t>
  </si>
  <si>
    <t>4-017-083-2630204-104-2017/18-041</t>
  </si>
  <si>
    <t>Katikomu Primary School</t>
  </si>
  <si>
    <t>4-017-083-2630204-104-2017/18-042</t>
  </si>
  <si>
    <t>Kango Primary School</t>
  </si>
  <si>
    <t>4-017-083-2630204-104-2017/18-043</t>
  </si>
  <si>
    <t>Nthangathini Primary School</t>
  </si>
  <si>
    <t>4-017-083-2630204-104-2017/18-044</t>
  </si>
  <si>
    <t>Uvaani Primary School</t>
  </si>
  <si>
    <t>4-017-083-2630204-104-2017/18-045</t>
  </si>
  <si>
    <t>Renovation of 5 classrooms - flooring, roofing, plastering</t>
  </si>
  <si>
    <t>Uvuu Secondary School</t>
  </si>
  <si>
    <t>4-017-083-2630205-104-2017/18-013</t>
  </si>
  <si>
    <t>Kathamba Secondary  School</t>
  </si>
  <si>
    <t>4-017-083-2630205-104-2017/18-014</t>
  </si>
  <si>
    <t>Nzeveni Administration Police Line</t>
  </si>
  <si>
    <t>4-017-083-2640507-113 -2017/18-007</t>
  </si>
  <si>
    <t xml:space="preserve">Construction of Administration Police Line–foundation,walling </t>
  </si>
  <si>
    <t>PROJECT GFS CODELIST FOR MWINGI CENTRAL GOVERNMENT CONSTITUENCY DEVELOPMENT FUND</t>
  </si>
  <si>
    <t>4-015-069-2110000-100-2017/18-001</t>
  </si>
  <si>
    <t>4-015-069-2210000-100-2017/18-002</t>
  </si>
  <si>
    <t>4-015-069-2120201-100-2017/18-004</t>
  </si>
  <si>
    <t>Payment of NSSF Contributions</t>
  </si>
  <si>
    <t>4-015-069-2110000-100-2017/18-005</t>
  </si>
  <si>
    <t>Payment of NHIF Contributions</t>
  </si>
  <si>
    <t>4-015-069-2210802-100-2017/18-006</t>
  </si>
  <si>
    <t>Payment of Committee sitting allowances, transport, conference expenses</t>
  </si>
  <si>
    <t>4-015-069-2210000-111-2017/18-001</t>
  </si>
  <si>
    <t>4-015-069-2120802-111-2017/18-002</t>
  </si>
  <si>
    <t>4-015-069-2210802-111-2017/18-003</t>
  </si>
  <si>
    <t xml:space="preserve">5% Emergency </t>
  </si>
  <si>
    <t>4-015-069-2640200-101-2017/18-001</t>
  </si>
  <si>
    <t>2% Sports</t>
  </si>
  <si>
    <t>4-015-069-2640509-112-2017/18-001</t>
  </si>
  <si>
    <t>Carry out constituency sports tournaments and the winning teams/ schools to be awarded with trophies, balls, and games kits</t>
  </si>
  <si>
    <t>Ndiamumo  Primary School</t>
  </si>
  <si>
    <t>4-015-069-2640510-110-2017/18-001</t>
  </si>
  <si>
    <t>Purchase, transport and planting of tree seedlings (kshs 100,000) and fencing with barbed wire and treated poles (Kshs 100,000)</t>
  </si>
  <si>
    <t>Kamulewa Primary School</t>
  </si>
  <si>
    <t>4-015-069-2640510-110-2017/18-002</t>
  </si>
  <si>
    <t>4-015-069-2640510-110-2017/18-003</t>
  </si>
  <si>
    <t>Ndandini Primary School</t>
  </si>
  <si>
    <t>4-015-069-2640510-110-2017/18-004</t>
  </si>
  <si>
    <t>Kiruini Primary School</t>
  </si>
  <si>
    <t>4-015-069-2640510-110-2017/18-005</t>
  </si>
  <si>
    <t>Kangilwa Primary School</t>
  </si>
  <si>
    <t>4-015-069-2640510-110-2017/18-006</t>
  </si>
  <si>
    <t>Waasya Primary School</t>
  </si>
  <si>
    <t>4-015-069-2640510-110-2017/18-007</t>
  </si>
  <si>
    <t>Yanyonge Primary School</t>
  </si>
  <si>
    <t>4-015-069-2640510-110-2017/18-008</t>
  </si>
  <si>
    <t>Bursary- Secondary Schools</t>
  </si>
  <si>
    <t>4-015-069-2640101-103-2017/18-001</t>
  </si>
  <si>
    <t>Payment of bursary to needy students in secondary schools</t>
  </si>
  <si>
    <t>Bursary -Tertiary Schools</t>
  </si>
  <si>
    <t>4-015-069-2640102-103-2017/18-002</t>
  </si>
  <si>
    <t>Payment of bursary to needy student in tertiary institutions</t>
  </si>
  <si>
    <t>Mwanzeli Primary School</t>
  </si>
  <si>
    <t>4-015-069-2630204-104-2017/18-001</t>
  </si>
  <si>
    <t>Renovation of one classroom (Re-roofing, floor repair, painting and installation of doors/windows</t>
  </si>
  <si>
    <t>Sosoma Primary School</t>
  </si>
  <si>
    <t>4-015-069-2630204-104-2017/18-002</t>
  </si>
  <si>
    <t>Kamulalani Primary School</t>
  </si>
  <si>
    <t>4-015-069-2630204-104-2017/18-003</t>
  </si>
  <si>
    <t>Myuuni Primary School</t>
  </si>
  <si>
    <t>4-015-069-2630204-104-2017/18-004</t>
  </si>
  <si>
    <t>Kalulu Primary School</t>
  </si>
  <si>
    <t>4-015-069-2630204-104-2017/18-005</t>
  </si>
  <si>
    <t>Ngooni Primary School</t>
  </si>
  <si>
    <t>4-015-069-2630204-104-2017/18-006</t>
  </si>
  <si>
    <t>Kavisu Primary School</t>
  </si>
  <si>
    <t>4-015-069-2630204-104-2017/18-007</t>
  </si>
  <si>
    <t>Syunoo Primary School</t>
  </si>
  <si>
    <t>4-015-069-2630204-104-2017/18-008</t>
  </si>
  <si>
    <t>Kyalamoko Primary School</t>
  </si>
  <si>
    <t>4-015-069-2630204-104-2017/18-009</t>
  </si>
  <si>
    <t>Nzengeni Primary School</t>
  </si>
  <si>
    <t>4-015-069-2630204-104-2017/18-010</t>
  </si>
  <si>
    <t>Musovo Primary School</t>
  </si>
  <si>
    <t>4-015-069-2630204-104-2017/18-011</t>
  </si>
  <si>
    <t>Masavi Primary School</t>
  </si>
  <si>
    <t>4-015-069-2630204-104-2017/18-012</t>
  </si>
  <si>
    <t>Kalanga Primary School</t>
  </si>
  <si>
    <t>4-015-069-2630204-104-2017/18-013</t>
  </si>
  <si>
    <t>Maai Primary School</t>
  </si>
  <si>
    <t>4-015-069-2630204-104-2017/18-014</t>
  </si>
  <si>
    <t>Ndiamumo Primary School</t>
  </si>
  <si>
    <t>4-015-069-2630204-104-2017/18-015</t>
  </si>
  <si>
    <t>Nzouni Primary School</t>
  </si>
  <si>
    <t>4-015-069-2630204-104-2017/18-016</t>
  </si>
  <si>
    <t>Mboti Primary School</t>
  </si>
  <si>
    <t>4-015-069-2630204-104-2017/18-017</t>
  </si>
  <si>
    <t>Kalesi Primary School</t>
  </si>
  <si>
    <t>4-015-069-2630204-104-2017/18-018</t>
  </si>
  <si>
    <t>Matulani Primary School</t>
  </si>
  <si>
    <t>4-015-069-2630204-104-2017/18-019</t>
  </si>
  <si>
    <t xml:space="preserve">Mwalili Primary School </t>
  </si>
  <si>
    <t>4-015-069-2630204-104-2017/18-020</t>
  </si>
  <si>
    <t>Imwaa Primary School</t>
  </si>
  <si>
    <t>4-015-069-2630204-104-2017/18-021</t>
  </si>
  <si>
    <t xml:space="preserve">Ndandini Primary School </t>
  </si>
  <si>
    <t>4-015-069-2630204-104-2017/18-022</t>
  </si>
  <si>
    <t>Mutulu Primary School</t>
  </si>
  <si>
    <t>4-015-069-2630204-104-2017/18-023</t>
  </si>
  <si>
    <t>Kavuti Primary School</t>
  </si>
  <si>
    <t>4-015-069-2630204-104-2017/18-024</t>
  </si>
  <si>
    <t>Kavindu Primary School</t>
  </si>
  <si>
    <t>4-015-069-2630204-104-2017/18-025</t>
  </si>
  <si>
    <t>Musokani Primary School</t>
  </si>
  <si>
    <t>4-015-069-2630204-104-2017/18-026</t>
  </si>
  <si>
    <t>Kivyuni Primary School</t>
  </si>
  <si>
    <t>4-015-069-2630204-104-2017/18-027</t>
  </si>
  <si>
    <t>4-015-069-2630204-104-2017/18-028</t>
  </si>
  <si>
    <t>Kavoko Primary School</t>
  </si>
  <si>
    <t>4-015-069-2630204-104-2017/18-029</t>
  </si>
  <si>
    <t>4-015-069-2630204-104-2017/18-030</t>
  </si>
  <si>
    <t>Mwambuni Primary School</t>
  </si>
  <si>
    <t>4-015-069-2630204-104-2017/18-031</t>
  </si>
  <si>
    <t>Lundi Primary School</t>
  </si>
  <si>
    <t>4-015-069-2630204-104-2017/18-032</t>
  </si>
  <si>
    <t>Kimongo Primary School</t>
  </si>
  <si>
    <t>4-015-069-2630204-104-2017/18-033</t>
  </si>
  <si>
    <t>Kauswini Primary School</t>
  </si>
  <si>
    <t>4-015-069-2630204-104-2017/18-034</t>
  </si>
  <si>
    <t>4-015-069-2630204-104-2017/18-035</t>
  </si>
  <si>
    <t>Kamunyu Primary School</t>
  </si>
  <si>
    <t>4-015-069-2630204-104-2017/18-036</t>
  </si>
  <si>
    <t>Kitinga Primary School</t>
  </si>
  <si>
    <t>4-015-069-2630204-104-2017/18-037</t>
  </si>
  <si>
    <t>Musukini Primary School</t>
  </si>
  <si>
    <t>4-015-069-2630204-104-2017/18-038</t>
  </si>
  <si>
    <t>Mulang'a Primary School</t>
  </si>
  <si>
    <t>4-015-069-2630204-104-2017/18-039</t>
  </si>
  <si>
    <t>Katumba Primary School</t>
  </si>
  <si>
    <t>4-015-069-2630204-104-2017/18-040</t>
  </si>
  <si>
    <t>Mboru Primary School</t>
  </si>
  <si>
    <t>4-015-069-2630204-104-2017/18-041</t>
  </si>
  <si>
    <t>Katuluni Primary School</t>
  </si>
  <si>
    <t>4-015-069-2630204-104-2017/18-042</t>
  </si>
  <si>
    <t>Kisole Primary School</t>
  </si>
  <si>
    <t>4-015-069-2630204-104-2017/18-043</t>
  </si>
  <si>
    <t>Malioni Primary School</t>
  </si>
  <si>
    <t>4-015-069-2630204-104-2017/18-044</t>
  </si>
  <si>
    <t>Thonoa Primary School</t>
  </si>
  <si>
    <t>4-015-069-2630204-104-2017/18-045</t>
  </si>
  <si>
    <t>Ndiani Primary School</t>
  </si>
  <si>
    <t>4-015-069-2630204-104-2017/18-046</t>
  </si>
  <si>
    <t>Mwambui Primary School</t>
  </si>
  <si>
    <t>4-015-069-2630204-104-2017/18-047</t>
  </si>
  <si>
    <t>Yumbe Primary School</t>
  </si>
  <si>
    <t>4-015-069-2630204-104-2017/18-048</t>
  </si>
  <si>
    <t>Ikuusya Primary School</t>
  </si>
  <si>
    <t>4-015-069-2630204-104-2017/18-049</t>
  </si>
  <si>
    <t>Kyambaa Primary School</t>
  </si>
  <si>
    <t>4-015-069-2630204-104-2017/18-050</t>
  </si>
  <si>
    <t>Waita Primary School</t>
  </si>
  <si>
    <t>4-015-069-2630204-104-2017/18-051</t>
  </si>
  <si>
    <t>Maongoa Primary School</t>
  </si>
  <si>
    <t>4-015-069-2630204-104-2017/18-052</t>
  </si>
  <si>
    <t>Muruana Primary School</t>
  </si>
  <si>
    <t>4-015-069-2630204-104-2017/18-053</t>
  </si>
  <si>
    <t>Ndauni Primary School</t>
  </si>
  <si>
    <t>4-015-069-2630204-104-2017/18-054</t>
  </si>
  <si>
    <t>Enziu Primary School</t>
  </si>
  <si>
    <t>4-015-069-2630204-104-2017/18-055</t>
  </si>
  <si>
    <t>4-015-069-2630204-104-2017/18-056</t>
  </si>
  <si>
    <t>Kathoka Primary School</t>
  </si>
  <si>
    <t>4-015-069-2630204-104-2017/18-057</t>
  </si>
  <si>
    <t>Kalange Primary School</t>
  </si>
  <si>
    <t>4-015-069-2630204-104-2017/18-058</t>
  </si>
  <si>
    <t>Katuva Primary School</t>
  </si>
  <si>
    <t>4-015-069-2630204-104-2017/18-059</t>
  </si>
  <si>
    <t>Kisama Primary School</t>
  </si>
  <si>
    <t>4-015-069-2630204-104-2017/18-060</t>
  </si>
  <si>
    <t>Kasovoni Primary School</t>
  </si>
  <si>
    <t>4-015-069-2630204-104-2017/18-061</t>
  </si>
  <si>
    <t>Nzuli Primary School</t>
  </si>
  <si>
    <t>4-015-069-2630204-104-2017/18-062</t>
  </si>
  <si>
    <t>Syomikuku Primary School</t>
  </si>
  <si>
    <t>4-015-069-2630204-104-2017/18-063</t>
  </si>
  <si>
    <t>Karung'a Primary School</t>
  </si>
  <si>
    <t>4-015-069-2630204-104-2017/18-064</t>
  </si>
  <si>
    <t>Isekele Primary School</t>
  </si>
  <si>
    <t>4-015-069-2630204-104-2017/18-065</t>
  </si>
  <si>
    <t>Kyanika Primary School</t>
  </si>
  <si>
    <t>4-015-069-2630204-104-2017/18-066</t>
  </si>
  <si>
    <t>Kanzui Primary School</t>
  </si>
  <si>
    <t>4-015-069-2630204-104-2017/18-067</t>
  </si>
  <si>
    <t>Ithumbi Primary School</t>
  </si>
  <si>
    <t>4-015-069-2630204-104-2017/18-068</t>
  </si>
  <si>
    <t>Kwa Nzili Primary School</t>
  </si>
  <si>
    <t>4-015-069-2630204-104-2017/18-069</t>
  </si>
  <si>
    <t>Thitha Primary School</t>
  </si>
  <si>
    <t>4-015-069-2630204-104-2017/18-070</t>
  </si>
  <si>
    <t>Kivou Primary School</t>
  </si>
  <si>
    <t>4-015-069-2630204-104-2017/18-071</t>
  </si>
  <si>
    <t>4-015-069-2630204-104-2017/18-072</t>
  </si>
  <si>
    <t>4-015-069-2630204-104-2017/18-073</t>
  </si>
  <si>
    <t>Kasevi Primary School</t>
  </si>
  <si>
    <t>4-015-069-2630204-104-2017/18-074</t>
  </si>
  <si>
    <t>Kaela Secondary School</t>
  </si>
  <si>
    <t>4-015-069-2630205-104-2016/17-001</t>
  </si>
  <si>
    <t>Completion of girl’s dormitory (Phase II) – walling, roofing, plastering and painting and door/window installation.</t>
  </si>
  <si>
    <t>Kanzui Secondary School</t>
  </si>
  <si>
    <t>4-015-069-2630205-104-2016/17-002</t>
  </si>
  <si>
    <t>Completion of science laboratory started by parents and community- roofing, plastering and painting , doors shatters</t>
  </si>
  <si>
    <t>Kivou Secondary School</t>
  </si>
  <si>
    <t>4-015-069-2630205-104-2016/17-003</t>
  </si>
  <si>
    <t>Completion of dining hall (phase II) - walling, roofing, plastering and painting and door/window installation.</t>
  </si>
  <si>
    <t>Nguni Secondary School</t>
  </si>
  <si>
    <t>4-015-069-2630205-104-2016/17-004</t>
  </si>
  <si>
    <t>Mulinde Secondary School</t>
  </si>
  <si>
    <t>4-015-069-2630205-104-2016/17-005</t>
  </si>
  <si>
    <t>Renovation of laboratory – re-roofing, plastering and painting and doors/window installation</t>
  </si>
  <si>
    <t>Kavindu Secondary School</t>
  </si>
  <si>
    <t>4-015-069-2630205-104-2016/17-006</t>
  </si>
  <si>
    <t>Mutyangome  Secondary School</t>
  </si>
  <si>
    <t>4-015-069-2630205-104-2016/17-007</t>
  </si>
  <si>
    <t>Lundi Day Secondary School</t>
  </si>
  <si>
    <t>4-015-069-2630205-104-2016/17-008</t>
  </si>
  <si>
    <t>Yumbu Secondary School</t>
  </si>
  <si>
    <t>4-015-069-2630205-104-2016/17-009</t>
  </si>
  <si>
    <t>Thitha Secondary School</t>
  </si>
  <si>
    <t>4-015-069-2630205-104-2016/17-010</t>
  </si>
  <si>
    <t>Kasevi Girls Secondary School</t>
  </si>
  <si>
    <t>4-015-069-2630205-104-2016/17-011</t>
  </si>
  <si>
    <t>Completion of dining hall- roofing, plastering, painting , door &amp; window installation</t>
  </si>
  <si>
    <t>Malioni Secondary School</t>
  </si>
  <si>
    <t>4-015-069-2630205-104-2016/17-012</t>
  </si>
  <si>
    <t>Kyulungwa Secondary School</t>
  </si>
  <si>
    <t>4-015-069-2630205-104-2016/17-013</t>
  </si>
  <si>
    <t>Barbed wire fencing using wooded polesand installation of gate</t>
  </si>
  <si>
    <t>Mwambui Secondary School</t>
  </si>
  <si>
    <t>4-015-069-2630205-104-2016/17-014</t>
  </si>
  <si>
    <t>Barbed wire fencing using wooden poles and installation of gate</t>
  </si>
  <si>
    <t>Syungii Secondary School</t>
  </si>
  <si>
    <t>4-015-069-2630205-104-2016/17-015</t>
  </si>
  <si>
    <t>Completion of dormitory-roofing, plastering, painting , door &amp; window installation</t>
  </si>
  <si>
    <t>Kalisasai Secondary School</t>
  </si>
  <si>
    <t>4-015-069-2630205-104-2016/17-016</t>
  </si>
  <si>
    <t>Constituency Innovation Hubs (CIH)</t>
  </si>
  <si>
    <t>4-015-069-2211311-108-2017/18-001</t>
  </si>
  <si>
    <t>4-015-069-2211310-108-2017/18-002</t>
  </si>
  <si>
    <t xml:space="preserve">Preparation and launching of 5 Year Strategic Plan (2018-2022) for NG-CDF Mwingi Central </t>
  </si>
  <si>
    <t>4-015-069-AP1-100-2017/2018-001</t>
  </si>
  <si>
    <t>4-015-069-2640100-103-2017/18-001</t>
  </si>
  <si>
    <t>PROJECT GFS CODELIST FOR MATUNGULU NATIONAL GOVERNMENT CONSTITUENCY DEVELOPMENT FUND</t>
  </si>
  <si>
    <t>Project Name</t>
  </si>
  <si>
    <t>G.F.S Code</t>
  </si>
  <si>
    <t>Current Project Activity</t>
  </si>
  <si>
    <t xml:space="preserve">Amount Allocated </t>
  </si>
  <si>
    <t>Current Status</t>
  </si>
  <si>
    <t>OFFICE ADMINISTRATION AND  RECURRENT EXPENDITURE</t>
  </si>
  <si>
    <t>4-016-078-2110000-100-2017/18-001</t>
  </si>
  <si>
    <t>4-016-078-2210000-100-2017/18-002</t>
  </si>
  <si>
    <t xml:space="preserve">Purchase of fuel, Office and Vehicle repairs,maintenance, printing, stationery, telephone, Electricity, travel and subsistence, office tea  </t>
  </si>
  <si>
    <t>4-016-078-2120101-100-2017/18-003</t>
  </si>
  <si>
    <t>4-016-078-2120101-100-2017/18-004</t>
  </si>
  <si>
    <t>4-016-078-2210802-100-2017/18-005</t>
  </si>
  <si>
    <t>Payment of NG-CDF Committee members sitting allowances</t>
  </si>
  <si>
    <t>MONITORING  EVALUATION AND CAPACITY BUILDING</t>
  </si>
  <si>
    <t>4-016-078-2210000-111-2017/18-001</t>
  </si>
  <si>
    <t>Purchase of fuel, repairs and maintenance, printing, stationery, Airtime and refreshments</t>
  </si>
  <si>
    <t>4-016-078-2210802-111-2017/18-002</t>
  </si>
  <si>
    <t>Payment of Committee monitoring &amp; evaluation allowances</t>
  </si>
  <si>
    <t>4-016-078-2210700-111-2017/18-003</t>
  </si>
  <si>
    <t>4-016-078-2640101-103-2017/18-001</t>
  </si>
  <si>
    <t>4-016-078-2640102-103-2017/18-002</t>
  </si>
  <si>
    <t>4-016-078-2640200-101-2017/18-001</t>
  </si>
  <si>
    <t>Fund emergencies within the constituency</t>
  </si>
  <si>
    <t>4-016-078-2640509-112-2017/18-001</t>
  </si>
  <si>
    <t>Organizing constituency sports tournaments where the Winning teams will be awarded Trophies, Uniforms &amp; Balls.</t>
  </si>
  <si>
    <t>Kenyatta Secondary School</t>
  </si>
  <si>
    <t>4-016-078-2640510-110-2017/18-001</t>
  </si>
  <si>
    <t xml:space="preserve">Purchase and Planting of tree seedlings </t>
  </si>
  <si>
    <t>Kwa Mutu Secondary School</t>
  </si>
  <si>
    <t>4-016-078-2640510-110-2017/18-002</t>
  </si>
  <si>
    <t>Ndulya Primary  School</t>
  </si>
  <si>
    <t>4-016-078-2640510-110-2017/18-003</t>
  </si>
  <si>
    <t>St. Joseph Katheka  Secondary School</t>
  </si>
  <si>
    <t>4-016-078-2640510-110-2017/18-004</t>
  </si>
  <si>
    <t>Katine S.A. Secondary School</t>
  </si>
  <si>
    <t>4-016-078-2640510-110-2017/18-005</t>
  </si>
  <si>
    <t xml:space="preserve">EDUCATION-PRIMARY SCHOOLS </t>
  </si>
  <si>
    <t>Kantafu Primary School</t>
  </si>
  <si>
    <t>4-016-078-2630204-104-2017/18-001</t>
  </si>
  <si>
    <t>Renovations of  2 Classrooms (Roofing, flooring, plastering, painting)</t>
  </si>
  <si>
    <t>Ndovoini Primary School</t>
  </si>
  <si>
    <t>4-016-078-2630204-104-2017/18-002</t>
  </si>
  <si>
    <t>Renovations of  8 Classrooms(Roofing, flooring, plastering, painting)</t>
  </si>
  <si>
    <t>St.Phillips Kayatta Primary School</t>
  </si>
  <si>
    <t>4-016-078-2630204-104-2017/18-003</t>
  </si>
  <si>
    <t>Renovations of 2 cclassrooms (Roofing, flooring,plastering, painting)</t>
  </si>
  <si>
    <t>Nguluni Primary school</t>
  </si>
  <si>
    <t>4-016-078-2630204-104-2017/18-004</t>
  </si>
  <si>
    <t>Renovations of  2 Classrooms (Roofing, flooring,plastering, painting)</t>
  </si>
  <si>
    <t>Uamani Primary school</t>
  </si>
  <si>
    <t>4-016-078-2630204-104-2017/18-005</t>
  </si>
  <si>
    <t>Renovations of  3 Classrooms (Roofing, flooring,plastering, painting)</t>
  </si>
  <si>
    <t>Donyo Sabuk Primary school</t>
  </si>
  <si>
    <t>4-016-078-2630204-104-2017/18-006</t>
  </si>
  <si>
    <t>Renovations of  5 Classrooms (Roofing, flooring,plastering, painting)</t>
  </si>
  <si>
    <t>Kisitimani Primary school</t>
  </si>
  <si>
    <t>4-016-078-2630204-104-2017/18-007</t>
  </si>
  <si>
    <t>Construction of 2 Classrooms to completion</t>
  </si>
  <si>
    <t>Ng'alalya Primary school</t>
  </si>
  <si>
    <t>4-016-078-2630204-104-2017/18-008</t>
  </si>
  <si>
    <t>Kwale Primary school</t>
  </si>
  <si>
    <t>4-016-078-2630204-104-2017/18-009</t>
  </si>
  <si>
    <t>Construction of 3 Classrooms to completion</t>
  </si>
  <si>
    <t>KwaKisinga Primary school</t>
  </si>
  <si>
    <t>4-016-078-2630204-104-2017/18-010</t>
  </si>
  <si>
    <t>Kiluluini Primary school</t>
  </si>
  <si>
    <t>4-016-078-2630204-104-2017/18-011</t>
  </si>
  <si>
    <t>Mbiiani Primary school</t>
  </si>
  <si>
    <t>4-016-078-2630204-104-2017/18-012</t>
  </si>
  <si>
    <t>Katheka Primary school</t>
  </si>
  <si>
    <t>4-016-078-2630204-104-2017/18-013</t>
  </si>
  <si>
    <t>Mwatati Primary school</t>
  </si>
  <si>
    <t>4-016-078-2630204-104-2017/18-014</t>
  </si>
  <si>
    <t>Kakulutuni Primary school</t>
  </si>
  <si>
    <t>4-016-078-2630204-104-2017/18-015</t>
  </si>
  <si>
    <t>Mukalwa Primary School</t>
  </si>
  <si>
    <t>4-016-078-2630204-104-2017/18-016</t>
  </si>
  <si>
    <t>Renovations of  4 Classroom (Roofing, flooring,plastering, painting)</t>
  </si>
  <si>
    <t>Kwa Mutu Secondary school</t>
  </si>
  <si>
    <t>4-016-078-2630205-104-2017/18-001</t>
  </si>
  <si>
    <t>Construction of 2 Classrooms @ 1,827,000.00, Administration Block @ 1,603,000.00 and 8 door Toilet @ 500,000.00 to completion</t>
  </si>
  <si>
    <t>Kayatta Secondary school</t>
  </si>
  <si>
    <t>4-016-078-2630205-104-2017/18-002</t>
  </si>
  <si>
    <t>Construction of 4 Classrooms @ 3,154,000.  Administration Block @ 1,971,725.06 and 8 door Toilet @ 500,000 to completion</t>
  </si>
  <si>
    <t>S.A Kinyui Boys Secondary school</t>
  </si>
  <si>
    <t>4-016-078-2630205-104-2017/18-003</t>
  </si>
  <si>
    <t>Completion of Library (Roofing, flooring, plastering, painting)</t>
  </si>
  <si>
    <t>S.A Kinyui Girls Secondary school</t>
  </si>
  <si>
    <t>4-016-078-2630205-104-2017/18-004</t>
  </si>
  <si>
    <t>Completion of Library (Roofing, flooring,plastering, painting)</t>
  </si>
  <si>
    <t>Tala Girls Secondary School</t>
  </si>
  <si>
    <t>4-016-078-2630205-104-2017/18-005</t>
  </si>
  <si>
    <t>Completion Construction of Library (Roofing, flooring,plastering, painting)</t>
  </si>
  <si>
    <t xml:space="preserve">SA Kiamba Muumoni Secondary School </t>
  </si>
  <si>
    <t>4-016-078-2630205-104-2017/18-006</t>
  </si>
  <si>
    <t>Completion of a Science Laboratory (Roofing, flooring, plastering, painting)</t>
  </si>
  <si>
    <t>Mbuni Secondary School</t>
  </si>
  <si>
    <t>4-016-078-2630205-104-2017/18-007</t>
  </si>
  <si>
    <t>Katwanyaa Secondary School</t>
  </si>
  <si>
    <t>4-016-078-2630205-104-2017/18-008</t>
  </si>
  <si>
    <t>Renovations of  1 Classroom (Flooring, plastering, painting)</t>
  </si>
  <si>
    <t>Kalandini Secondary School</t>
  </si>
  <si>
    <t>4-016-078-2630205-104-2017/18-009</t>
  </si>
  <si>
    <t>Construction of Administration Block to Completion</t>
  </si>
  <si>
    <t>SECUIRTY</t>
  </si>
  <si>
    <t>Nguluni AP Camp</t>
  </si>
  <si>
    <t>4-016-078-2640507-113-2017/18-001</t>
  </si>
  <si>
    <t>Construction of Staff Houses to completion</t>
  </si>
  <si>
    <t>Kyeleni Police Post</t>
  </si>
  <si>
    <t>4-016-078-2640507-113-2017/18-002</t>
  </si>
  <si>
    <t>4-016-078-2211310-108-2017/18-001</t>
  </si>
  <si>
    <t>Consultative, Validation forums, Consultancy fee, Fact sheet data collection, printing and  launching of 5 years Strategic plan for Matungulu NG CDF. 2018 - 2022</t>
  </si>
  <si>
    <t>4-016-078-2211311-108-2017/18-001</t>
  </si>
  <si>
    <t>Installation of Satelite antenna, Router, Digital access kit, Digital ruggedized Tablet, WI-FI with outdoor wireless device complete with 12U cabinet with installation accessories by Telkom Kenya Ltd at Matuu Primary School, Tala Boys Primary School, Donyo Sabuk Primary School, and Kyeleni Primary School  @1,169,256.80 each</t>
  </si>
  <si>
    <t>4-016-078-2AP1-100-2017/2018-001</t>
  </si>
  <si>
    <t>4-016-078-2640100-103-2017/18-001</t>
  </si>
  <si>
    <t>PROJECT GFS CODELIST FOR KATHIANI NATIONAL GOVERNMENT CONSTITUENCY DEVELOPMENT FUND</t>
  </si>
  <si>
    <t>OFFICE ADMINISTRATION &amp; RECURRENT</t>
  </si>
  <si>
    <t>Employee  Salaries</t>
  </si>
  <si>
    <t>4-016-079-2110000-100-2017/2018-001</t>
  </si>
  <si>
    <t>4-016-079-2210000-100-2017/2018-002</t>
  </si>
  <si>
    <t>4-016-079-2120101-100-2017/2018-003</t>
  </si>
  <si>
    <t>4-016-079-2120201-100-2017/2018-004</t>
  </si>
  <si>
    <t>4-016-079-2210802-100-2017/2018-005</t>
  </si>
  <si>
    <t>4-016-079-2210000-111-2017/2018-001</t>
  </si>
  <si>
    <t>4-016-079-2210802-111-2017/2018-002</t>
  </si>
  <si>
    <t>4-016-079-2210700-111-2017/2018-003</t>
  </si>
  <si>
    <t>4-016-079-2640101-101-2017/2018-001</t>
  </si>
  <si>
    <t>4-016-079-2640102-102-2017/2018-002</t>
  </si>
  <si>
    <t xml:space="preserve">Payment of bursary to needy student in Secondary and Tertiary Institutions </t>
  </si>
  <si>
    <t xml:space="preserve">Emergency reserve </t>
  </si>
  <si>
    <t>4-016-079-2640200-101-2017/2018-001</t>
  </si>
  <si>
    <t xml:space="preserve">Sporting activities </t>
  </si>
  <si>
    <t>4-016-079-2640509-112-2017/2018-001</t>
  </si>
  <si>
    <t>EDUCATION -PRIMARY SCHOOLS</t>
  </si>
  <si>
    <t>Kathalani Primary School</t>
  </si>
  <si>
    <t>4-016-079-2630204-104-2017/2018-001</t>
  </si>
  <si>
    <t>Construction of 3 new classroom to completion</t>
  </si>
  <si>
    <t>Kisovo Primary School</t>
  </si>
  <si>
    <t>4-016-079-2630204-104-2017/2018-002</t>
  </si>
  <si>
    <t>Renovation of 11 classrooms-Reroofing, plastering and painting</t>
  </si>
  <si>
    <t>4-016-079-2630204-104-2017/2018-003</t>
  </si>
  <si>
    <t>Construction of a six door toilet</t>
  </si>
  <si>
    <t>Mutumbini Primary School</t>
  </si>
  <si>
    <t>4-016-079-2630204-104-2017/2018-004</t>
  </si>
  <si>
    <t>Kithunguini Primary School</t>
  </si>
  <si>
    <t>4-016-079-2630204-104-2017/2018-005</t>
  </si>
  <si>
    <t>Iveti Primary School</t>
  </si>
  <si>
    <t>4-016-079-2630204-104-2017/2018-006</t>
  </si>
  <si>
    <t>Kituluni Primary</t>
  </si>
  <si>
    <t>4-016-079-2630204-104-2017/2018-007</t>
  </si>
  <si>
    <t>4-016-079-2630204-104-2017/2018-009</t>
  </si>
  <si>
    <t>Kitie Primary School</t>
  </si>
  <si>
    <t>4-016-079-2630204-104-2017/2018-010</t>
  </si>
  <si>
    <t>Renovation of 11 classroom and Admin block</t>
  </si>
  <si>
    <t>kikata Primary School</t>
  </si>
  <si>
    <t>4-016-079-2630204-104-2017/2018-011</t>
  </si>
  <si>
    <t>4-016-079-2630204-104-2017/2018-012</t>
  </si>
  <si>
    <t>Ngoleni Primary School</t>
  </si>
  <si>
    <t>4-016-079-2630204-104-2017/2018-013</t>
  </si>
  <si>
    <t>4-016-079-2630204-104-2017/2018-014</t>
  </si>
  <si>
    <t>Kaiani Primary School</t>
  </si>
  <si>
    <t>4-016-079-2630204-104-2017/2018-015</t>
  </si>
  <si>
    <t>Ngiini Primary School</t>
  </si>
  <si>
    <t>4-016-079-2630204-104-2017/2018-016</t>
  </si>
  <si>
    <t>4-016-079-2630204-104-2017/2018-017</t>
  </si>
  <si>
    <t>Construction of a 8 door toilet</t>
  </si>
  <si>
    <t>Muonyweni Primary School</t>
  </si>
  <si>
    <t>4-016-079-2630204-104-2017/2018-018</t>
  </si>
  <si>
    <t>MitaboniPrimary School</t>
  </si>
  <si>
    <t>4-016-079-2630204-104-2017/2018-019</t>
  </si>
  <si>
    <t>Kwamuunda Primary School</t>
  </si>
  <si>
    <t>4-016-079-2630204-104-2017/2018-020</t>
  </si>
  <si>
    <t>Construction of a new classrooms to completion(kshs.900,000), renovation of 5 classrooms(Ksh.1,200,000)- reroofing, plastering and painting , fencing-using barbed wire and angle line posts  (Kshs. 400,000)</t>
  </si>
  <si>
    <t>Mathunya Primary School</t>
  </si>
  <si>
    <t>4-016-079-2630204-104-2017/2018-021</t>
  </si>
  <si>
    <t>Renovation of 5 classrooms- reroofing, plastering (Kshs. 800,000) and construction of a new admin. block (Kshs. 1,000,000)</t>
  </si>
  <si>
    <t>Kwangolya Primary School</t>
  </si>
  <si>
    <t>4-016-079-2630204-104-2017/2018-022</t>
  </si>
  <si>
    <t>Ground leveling</t>
  </si>
  <si>
    <t xml:space="preserve">Katitu Primary School </t>
  </si>
  <si>
    <t>4-016-079-2630204-104-2017/2018-008</t>
  </si>
  <si>
    <t xml:space="preserve">Purchase 3.3 acres of land for expansion of the school </t>
  </si>
  <si>
    <t>EDUCATION -SECONDARY SCHOOLS</t>
  </si>
  <si>
    <t>Miumbuni Secondary School</t>
  </si>
  <si>
    <t>4-016-079-2630205-104-2017/2018-001</t>
  </si>
  <si>
    <t>Completion of dormitory -plastering, doors and windows, painting</t>
  </si>
  <si>
    <t>Mbuuni secondary School</t>
  </si>
  <si>
    <t>4-016-079-2630205-104-2017/2018-002</t>
  </si>
  <si>
    <t>Completion of a dining hall-roofing, plastering, door and windows</t>
  </si>
  <si>
    <t>Rev. Kitonyi Secondary School</t>
  </si>
  <si>
    <t>4-016-079-2630205-104-2017/2018-003</t>
  </si>
  <si>
    <t>Completion of computer lab-roofing, plastering, door and windows</t>
  </si>
  <si>
    <t>Kathuni Secondary School</t>
  </si>
  <si>
    <t>4-016-079-2630205-104-2017/2018-004</t>
  </si>
  <si>
    <t>Construction of 2 new classrooms to completion</t>
  </si>
  <si>
    <t>St. Benedicts Kituli Secondary School</t>
  </si>
  <si>
    <t>4-016-079-2630205-104-2017/2018-005</t>
  </si>
  <si>
    <t>Completion of laboratory-roofing, plastering, door and windows</t>
  </si>
  <si>
    <t>Kisovo secondary School</t>
  </si>
  <si>
    <t>4-016-079-2630205-104-2017/2018-006</t>
  </si>
  <si>
    <t xml:space="preserve">OTHERS </t>
  </si>
  <si>
    <t>4-016-079-2211310-108-2017/2018-001</t>
  </si>
  <si>
    <t xml:space="preserve">Preparation of a 5 Year (2018-2022) Strategic Plan for NG-CDF Kathiani </t>
  </si>
  <si>
    <t>Constituency Hubs</t>
  </si>
  <si>
    <t>4-016-079-2211311-108-2017/2018-002</t>
  </si>
  <si>
    <t>Installation of Satelite antenna, Router, Digital access kit, Digital ruggedized Tablet, WI-FI with outdoor wireless device complete with 12U cabinet with installation accessories by Telkom Kenya Ltd at Kathiani boys, Kaani Lions Girls, General Mulinge High School and ABC Mitaboni Girls @ Kshs 1,169,256.80 each</t>
  </si>
  <si>
    <t>Emergency reserve 5%</t>
  </si>
  <si>
    <r>
      <t xml:space="preserve">Emergency </t>
    </r>
    <r>
      <rPr>
        <sz val="12"/>
        <rFont val="Footlight MT Light"/>
        <family val="1"/>
      </rPr>
      <t>Intervention for unforeseen events</t>
    </r>
  </si>
  <si>
    <t>4-016-079-2640100-101-2017/2018-001</t>
  </si>
  <si>
    <t>Payment of bursary to needy student in Secondary Schools</t>
  </si>
  <si>
    <t>4-016-079-2640100-102-2017/2018-002</t>
  </si>
  <si>
    <t xml:space="preserve">Payment of bursary to needy student in Universities and Tertiary Institutions </t>
  </si>
  <si>
    <t>4-016-079-2630204-104-2017/2018-023</t>
  </si>
  <si>
    <t>Construction of benches (Kshs 177,000) and planting grass at football field (Kshs 50,000)</t>
  </si>
  <si>
    <t>Maanzoni Primary Sch</t>
  </si>
  <si>
    <t>4-016-079-2630204-104-2017/2018-024</t>
  </si>
  <si>
    <t xml:space="preserve">Purchase of gymnastics Kits for Gymnastics troupe </t>
  </si>
  <si>
    <t>Imilini Primary Sch</t>
  </si>
  <si>
    <t>4-016-079-2630204-104-2017/2018-025</t>
  </si>
  <si>
    <t>Construction of a 6 door toilet</t>
  </si>
  <si>
    <t>Nzaikoni Primary Sch</t>
  </si>
  <si>
    <t>4-016-079-2630204-104-2017/2018-026</t>
  </si>
  <si>
    <t>Kalala Primary Sch</t>
  </si>
  <si>
    <t>4-016-079-2630204-104-2017/2018-027</t>
  </si>
  <si>
    <t>Nthunguni Primary Sch</t>
  </si>
  <si>
    <t>4-016-079-2630204-104-2017/2018-028</t>
  </si>
  <si>
    <t>Kikata Primary Sch</t>
  </si>
  <si>
    <t>4-016-079-2630204-104-2017/2018-029</t>
  </si>
  <si>
    <t>Construction of 3 door staff toilet</t>
  </si>
  <si>
    <t>Kwangolya Primary Sch</t>
  </si>
  <si>
    <t>4-016-079-2630204-104-2017/2018-030</t>
  </si>
  <si>
    <t>Kikombi Primary Sch</t>
  </si>
  <si>
    <t>4-016-079-2630204-104-2017/2018-031</t>
  </si>
  <si>
    <t>Wandathe Primary Sch</t>
  </si>
  <si>
    <t>4-016-079-2630204-104-2017/2018-032</t>
  </si>
  <si>
    <t>Purchase of 1 acre of land for expansion of school</t>
  </si>
  <si>
    <t>Mivandoni Primary Sch</t>
  </si>
  <si>
    <t>4-016-079-2630204-104-2017/2018-033</t>
  </si>
  <si>
    <t>Renovation of Administration Block- Reroofing and painting</t>
  </si>
  <si>
    <t>Mitaboni Secondary School</t>
  </si>
  <si>
    <t>4-016-079-2630205-104-2017/2018-007</t>
  </si>
  <si>
    <t>Reroofing of 5 Classrooms(Kshs 800,000) and tiling of a dining hall(Kshs 460,000)</t>
  </si>
  <si>
    <t>Kitie Secondary school</t>
  </si>
  <si>
    <t>4-016-079-2630205-104-2017/2018-008</t>
  </si>
  <si>
    <t>3 Classroom Completion-Roofing and painting</t>
  </si>
  <si>
    <t>Kalikya Secondary School</t>
  </si>
  <si>
    <t>4-016-079-2630205-104-2017/2018-009</t>
  </si>
  <si>
    <t>Completion of Administartion Block-Plastering, windows and doors and painting</t>
  </si>
  <si>
    <t>Kikombi Secondary School</t>
  </si>
  <si>
    <t>4-016-079-2630205-104-2017/2018-010</t>
  </si>
  <si>
    <t>Construction of new Ablution Block to completion</t>
  </si>
  <si>
    <t>Kauti secondary school</t>
  </si>
  <si>
    <t>Completion of Administartion Block-ceiling and tiles</t>
  </si>
  <si>
    <t>Emergency Intervention for unforeseen events</t>
  </si>
  <si>
    <r>
      <t>Organize sports tournament for football, netball and volleyball teams within the constituency as well as puchasing</t>
    </r>
    <r>
      <rPr>
        <sz val="12"/>
        <color indexed="10"/>
        <rFont val="Footlight MT Light"/>
        <family val="1"/>
      </rPr>
      <t xml:space="preserve"> </t>
    </r>
    <r>
      <rPr>
        <sz val="12"/>
        <color indexed="8"/>
        <rFont val="Footlight MT Light"/>
        <family val="1"/>
      </rPr>
      <t>Sports Kits</t>
    </r>
  </si>
  <si>
    <t>Renovation of 8 classroom-reroofing, plastering and painting</t>
  </si>
  <si>
    <t>Renovation of 6 classroom- reroofing, plastering and painting</t>
  </si>
  <si>
    <t>Renovation of 8 classroom- reroofing, plastering and painting</t>
  </si>
  <si>
    <t>Renovation of 7- reroofing, plastering and painting</t>
  </si>
  <si>
    <t>Renovation of 7 classrooms- reroofing, plastering and painting</t>
  </si>
  <si>
    <t>Renovation of 11 classrooms- reroofing, plastering and painting</t>
  </si>
  <si>
    <t>Renovation of 9 classrooms- reroofing, plastering and painting</t>
  </si>
  <si>
    <t>Renovation of 12 classrooms- reroofing, plastering and painting</t>
  </si>
  <si>
    <t>Renovation of10 classrooms- reroofing, plastering and painting</t>
  </si>
  <si>
    <t>PROJECT GFS CODELIST FOR IGEMBE CENTRAL NATIONAL GOVERNMENT CONSTITUENCY DEVELOPMENT FUND</t>
  </si>
  <si>
    <t xml:space="preserve">Employees’ Salaries and Gratuity </t>
  </si>
  <si>
    <t>4-012-052-2110000-100-2017/18-001</t>
  </si>
  <si>
    <t>On going</t>
  </si>
  <si>
    <t>4-012-052-2120101-100-2017/18-002</t>
  </si>
  <si>
    <t>Goods &amp; Services</t>
  </si>
  <si>
    <t>4-012-052-2210000-100-2017/18-003</t>
  </si>
  <si>
    <t>Purchase of fuel, repairs and maintenance, printing, stationery, telephone, travel and subsistence, office tea, etc.</t>
  </si>
  <si>
    <t>4-012-052-2210802-100-2017/18-004</t>
  </si>
  <si>
    <t>4-012-052-2120201-100-2017/18-005</t>
  </si>
  <si>
    <t>4-012-052-2210802-111-2017/18-001</t>
  </si>
  <si>
    <t>4-012-052-2210000-111-2017/18-002</t>
  </si>
  <si>
    <t>Purchase of fuel, repairs and maintenance, printing, stationery, Airtime, travel and subsistence, e.t.c</t>
  </si>
  <si>
    <t>4-012-052-2210700-111-2017/18-003</t>
  </si>
  <si>
    <t>Igembe Central Sports Programs</t>
  </si>
  <si>
    <t>4-012-052-2640509-112-2017/18-001</t>
  </si>
  <si>
    <t>Carry out constituency sports tournament and the winning teams/schools to be awarded with trophies,balls and games kits</t>
  </si>
  <si>
    <t>Rikiau Primary School</t>
  </si>
  <si>
    <t>4-012-052-2640510-110-2017/18-001</t>
  </si>
  <si>
    <t>Kiani Kiraja Primary School</t>
  </si>
  <si>
    <t>4-012-052-2640510-110-2017/18-002</t>
  </si>
  <si>
    <t>Thumbereria Primary School</t>
  </si>
  <si>
    <t>4-012-052-2640510-110-2017/18-003</t>
  </si>
  <si>
    <t>Churui Primary School</t>
  </si>
  <si>
    <t>4-012-052-2640510-110-2017/18-004</t>
  </si>
  <si>
    <t>Kathelwa Primary School</t>
  </si>
  <si>
    <t>4-012-052-2640510-110-2017/18-005</t>
  </si>
  <si>
    <t>Machungulu Primary School</t>
  </si>
  <si>
    <t>4-012-052-2640510-110-2017/18-006</t>
  </si>
  <si>
    <t>K.K Aaru Primary School</t>
  </si>
  <si>
    <t>4-012-052-2640510-110-2017/18-007</t>
  </si>
  <si>
    <t>Murera Primary School</t>
  </si>
  <si>
    <t>4-012-052-2640510-110-2017/18-008</t>
  </si>
  <si>
    <t>4-012-052-2640510-110-2017/18-009</t>
  </si>
  <si>
    <t>Nthambiro Primary School</t>
  </si>
  <si>
    <t>4-012-052-2640510-110-2017/18-010</t>
  </si>
  <si>
    <r>
      <t> </t>
    </r>
    <r>
      <rPr>
        <b/>
        <sz val="12"/>
        <color indexed="8"/>
        <rFont val="Footlight MT Light"/>
        <family val="1"/>
      </rPr>
      <t>EMERGENCY</t>
    </r>
  </si>
  <si>
    <t>4-012-052-2640200-101-2017/18-001</t>
  </si>
  <si>
    <t>4-012-052-2640101-103-2017/18-001</t>
  </si>
  <si>
    <t>Tertiary Schools</t>
  </si>
  <si>
    <t>4-012-052-2640102-103-2017/18-002</t>
  </si>
  <si>
    <t>ICT HUB</t>
  </si>
  <si>
    <t>Igembe Central ICT Hub</t>
  </si>
  <si>
    <t>4-012-052-2211311-108-2017/18-001</t>
  </si>
  <si>
    <t>Procuring of systems &amp; services comprising of satellite antenna, router, digital ruggedized tablets, Wi-Fi with outdoor wireless devise with 12U cabinet complete with installation accessories for four (4) sites in patnership with Ministry of ICT through Telkom Kenya.</t>
  </si>
  <si>
    <t>Igembe Central Strategic Plan</t>
  </si>
  <si>
    <t>4-012-055-2211310-108-2017/18-001</t>
  </si>
  <si>
    <t>Funds to be used to facilitate preparation of Igembe central constituency strategic plan.</t>
  </si>
  <si>
    <t>SECONDARY SCHOOLS</t>
  </si>
  <si>
    <t>Nkinyang'a Secondary School</t>
  </si>
  <si>
    <t>4-012-052-2630205-104-2017/18-001</t>
  </si>
  <si>
    <t>Completion of administration block; floor,window,doors,wiring and veranda.</t>
  </si>
  <si>
    <t>Njia Boys Secondary School</t>
  </si>
  <si>
    <t>4-012-052-2630205-104-2017/18-003</t>
  </si>
  <si>
    <t>Kithare Day Secondary School</t>
  </si>
  <si>
    <t>4-012-052-2630205-104-2017/18-004</t>
  </si>
  <si>
    <t>Thamare Secondary School</t>
  </si>
  <si>
    <t>4-012-052-2630205-104-2017/18-005</t>
  </si>
  <si>
    <t>Completion of 1 classroom :doors, windows and painting(Kshs.100,000) and construction of 1 lab (Kshs.1,000,000).</t>
  </si>
  <si>
    <t>Machungulu Day Secondary School</t>
  </si>
  <si>
    <t>4-012-052-2630205-104-2017/18-006</t>
  </si>
  <si>
    <t>Completion of dining hall; floor,window,doors,wiring and veranda.</t>
  </si>
  <si>
    <t>Kawiru Secondary School</t>
  </si>
  <si>
    <t>4-012-052-2630205-104-2017/18-007</t>
  </si>
  <si>
    <t>Nthare Secondary School</t>
  </si>
  <si>
    <t>4-012-052-2630205-104-2017/18-008</t>
  </si>
  <si>
    <t>Kathelwa Secondary School</t>
  </si>
  <si>
    <t>4-012-052-2630205-104-2017/18-009</t>
  </si>
  <si>
    <t>Kanjo Day Secondary School</t>
  </si>
  <si>
    <t>4-012-052-2630205-104-2017/18-010</t>
  </si>
  <si>
    <t>Construction of 1 classroom to completion.</t>
  </si>
  <si>
    <t>PRIMARY SCHOOLS</t>
  </si>
  <si>
    <t>4-012-052-2630204-104-2017/18-001</t>
  </si>
  <si>
    <t>Kalui Primary School</t>
  </si>
  <si>
    <t>4-012-052-2630204-104-2017/18-002</t>
  </si>
  <si>
    <t>Kithare Primary School</t>
  </si>
  <si>
    <t>4-012-052-2630204-104-2017/18-003</t>
  </si>
  <si>
    <t>Kandubai Primary School</t>
  </si>
  <si>
    <t>4-012-052-2630204-104-2017/18-004</t>
  </si>
  <si>
    <t>Completion of 1 classroom:(doors, windows and painting)</t>
  </si>
  <si>
    <t>Nkoe Primary School</t>
  </si>
  <si>
    <t>4-012-052-2630204-104-2017/18-005</t>
  </si>
  <si>
    <t>Completion of administration block; walling,roofing floor,window,doors,wiring and veranda.</t>
  </si>
  <si>
    <t>Laikumukumu Primary School</t>
  </si>
  <si>
    <t>4-012-052-2630204-104-2017/18-006</t>
  </si>
  <si>
    <t>Completion of 1 classroom:(doors, windows and painting</t>
  </si>
  <si>
    <t>Nkinyang'a Primary School</t>
  </si>
  <si>
    <t>4-012-052-2630204-104-2017/18-007</t>
  </si>
  <si>
    <t>Liburu Nkong’une Primary School</t>
  </si>
  <si>
    <t>4-012-052-2630204-104-2017/18-008</t>
  </si>
  <si>
    <t>Completion of storey classroom:roofing,plastering,floor,window,painting and veranda.</t>
  </si>
  <si>
    <t>Mwiyo Chief's Camp</t>
  </si>
  <si>
    <t>4-012-052-2640507-113-2017/18-001</t>
  </si>
  <si>
    <t>Completion of chief's office: plastering,floor,door and windows</t>
  </si>
  <si>
    <t>Kangeta Chief's Office</t>
  </si>
  <si>
    <t>4-012-052-2640507-113-2017/18-002</t>
  </si>
  <si>
    <t>Nthambiro Chief's Office</t>
  </si>
  <si>
    <t>4-012-052-2640507-113-2017/18-003</t>
  </si>
  <si>
    <t>Kiruju AP Line</t>
  </si>
  <si>
    <t>4-012-052-2640507-113-2017/18-004</t>
  </si>
  <si>
    <t>Construction of 4 AP houses to completion.</t>
  </si>
  <si>
    <t>4-012-052-AP1-100-2017/18-001</t>
  </si>
  <si>
    <t>4-012-052-2640100-103-2017/18-001</t>
  </si>
  <si>
    <t>Nyambene Forest-Igembe Central Region</t>
  </si>
  <si>
    <t>4-012-052-2640510-110-2017/18-011</t>
  </si>
  <si>
    <t>Kithing’ang’u Water Catchment</t>
  </si>
  <si>
    <t>4-012-052-2640510-110-2017/18-012</t>
  </si>
  <si>
    <t>Igembe Central NG-CDF Office</t>
  </si>
  <si>
    <t>4-012-052-3110202-108-2017/18-001</t>
  </si>
  <si>
    <t>Completion of storey NG-CDF Office: Electricals,plumbing,plaster,tiles,painting,perimeter wall,drainage,ramp,landscaping,water tower &amp;solar heating,system,parking(cabros) and Furniture.</t>
  </si>
  <si>
    <t>PROJECT GFS CODELIST FOR IGEMBE CENTRAL NATIONAL GOVERNMENT CONSTITUENCIES DEVELOPMENT FUND</t>
  </si>
  <si>
    <t>Employees salaries</t>
  </si>
  <si>
    <t xml:space="preserve">Payment of staff salaries </t>
  </si>
  <si>
    <t>4-012-052-2120201-100-2017/18-002</t>
  </si>
  <si>
    <t>Payment of N.H.I.F deductions</t>
  </si>
  <si>
    <t>4-012-052-2120101-100-2017/18-003</t>
  </si>
  <si>
    <t>Payment of N.S.S.F deductions</t>
  </si>
  <si>
    <t>4-012-052-2210000-100-2017/18-004</t>
  </si>
  <si>
    <t>Committee allowances</t>
  </si>
  <si>
    <t>Payment of committee sitting allowances</t>
  </si>
  <si>
    <t>Bursary Tertiary</t>
  </si>
  <si>
    <t>Kaani Ka Karui Primary School</t>
  </si>
  <si>
    <t>Completion of admistration block; floor,window,doors and wiring .</t>
  </si>
  <si>
    <t>Mutuatine Primary School</t>
  </si>
  <si>
    <t>Completion of office admistration ; floor, window, doors, wiring and veranda.</t>
  </si>
  <si>
    <t>Liburu Nkong'une Primary School</t>
  </si>
  <si>
    <t>Completion of a storey classroom; floor, window, doors, wiring and veranda.</t>
  </si>
  <si>
    <t>Completion of a classroom; floor,window,doors,wiring and veranda.</t>
  </si>
  <si>
    <t>Nturuba Day Secondary School</t>
  </si>
  <si>
    <t>Completion of dinning hall;final finishes: floor, window, doors, wiring and veranda.</t>
  </si>
  <si>
    <t>Thamare secondary School</t>
  </si>
  <si>
    <t>4-012-052-2630205-104-2017/18-002</t>
  </si>
  <si>
    <t>Completion of 1 laboratory:final finishes: floor, window, doors, wiring and veranda.</t>
  </si>
  <si>
    <t>PROJECT GFS CODELIST FOR KIBWEZI EAST NATIONAL GOVERNMENT CONSTITUENCY DEVELOPMENT FUND</t>
  </si>
  <si>
    <t>4-017-088-AP1-100-2017/2018-001</t>
  </si>
  <si>
    <t>4-017-088-2640100-103-2017/18-001</t>
  </si>
  <si>
    <t xml:space="preserve"> Administration and Recurrent Expenditure</t>
  </si>
  <si>
    <t>4-031-088-2110000-100-2017/18-001</t>
  </si>
  <si>
    <t>4-031-165-2210000-100-2017/18-002</t>
  </si>
  <si>
    <t>4-031-088-2120101-100-2017/18-003</t>
  </si>
  <si>
    <t>4-031-088-2120201-100-2017/18-004</t>
  </si>
  <si>
    <t>4-031-088-2210802-100-2017/18-005</t>
  </si>
  <si>
    <t xml:space="preserve"> Monitoring, Evaluation and Capacity Building</t>
  </si>
  <si>
    <t>4-017-088-2210000-111-2017/18-001</t>
  </si>
  <si>
    <t>4-017-088-2210802-111-2017/18-002</t>
  </si>
  <si>
    <t>4-017-088-2210700-111-2017/18-003</t>
  </si>
  <si>
    <t>4-017-088-2640200-101-2017/18-001</t>
  </si>
  <si>
    <t>4-017-088-2640509-112-2017/18-001</t>
  </si>
  <si>
    <t>Purchase of footballs,volleyballs, Goal Post nets</t>
  </si>
  <si>
    <t>4-017-088-2640101-103-2017/18-001</t>
  </si>
  <si>
    <t>4-017-088-2640102-103-2017/18-002</t>
  </si>
  <si>
    <t xml:space="preserve">Education Primary Schools </t>
  </si>
  <si>
    <t>Mbukoni Primari School</t>
  </si>
  <si>
    <t>4-017-088-2630204-104- 2017/18-001</t>
  </si>
  <si>
    <t> Plastering, flooring, Roofing, windows, doors &amp; Painting of Four Classrooms</t>
  </si>
  <si>
    <t>4-017-088-2630204-104- 2017/18-002</t>
  </si>
  <si>
    <t>Construction of Girls Dormitory</t>
  </si>
  <si>
    <t xml:space="preserve">Muliluni Primary School </t>
  </si>
  <si>
    <t>4-017-088-2630204-104- 2017/18-003</t>
  </si>
  <si>
    <t>Construction of Two Classrooms</t>
  </si>
  <si>
    <t>Kithin’gisyo Primary school</t>
  </si>
  <si>
    <t>4-017-088-2630204-104- 2017/18-004</t>
  </si>
  <si>
    <t>Plastering &amp; Painting of Five Classrooms</t>
  </si>
  <si>
    <t>Nzavoni Primary school</t>
  </si>
  <si>
    <t>4-017-088-2630204-104- 2017/18-005</t>
  </si>
  <si>
    <t>Construction of Classroom</t>
  </si>
  <si>
    <t>Tisya Primary school</t>
  </si>
  <si>
    <t>4-017-088-2630204-104- 2017/18-006</t>
  </si>
  <si>
    <t>Plastering, flooring, windows, doors &amp; Painting of Three Classrooms</t>
  </si>
  <si>
    <t>Kyusyani Primary school</t>
  </si>
  <si>
    <t>4-017-088-2630204-104- 2017/18-007</t>
  </si>
  <si>
    <t>Kavungwa Primary school</t>
  </si>
  <si>
    <t>4-017-088-2630204-104- 2017/18-008</t>
  </si>
  <si>
    <t>Plastering, flooring, Roofing,windows, doors &amp; Painting of Three Classrooms</t>
  </si>
  <si>
    <t>Wandei Primary school</t>
  </si>
  <si>
    <t>4-017-088-2630204-104- 2017/18-009</t>
  </si>
  <si>
    <t>Plastering, flooring, windows, doors &amp; Painting of Administration Block</t>
  </si>
  <si>
    <t xml:space="preserve">Misuuni Primary school </t>
  </si>
  <si>
    <t>4-017-088-2630204-104- 2017/18-010</t>
  </si>
  <si>
    <t>Yikitaa Primary school</t>
  </si>
  <si>
    <t>4-017-088-2630204-104- 2017/18-011</t>
  </si>
  <si>
    <t>Completion of two classrooms-(roofing,plastering,flooring&amp; painting)</t>
  </si>
  <si>
    <t>Kithyululu Primary School</t>
  </si>
  <si>
    <t>4-017-088-2630204-104- 2017/18-012</t>
  </si>
  <si>
    <t>Yindundu Primary school</t>
  </si>
  <si>
    <t>4-017-088-2630204-104- 2017/18-013</t>
  </si>
  <si>
    <t>Plastering, flooring, Roofing, windows, doors &amp; Painting of Five Classrooms</t>
  </si>
  <si>
    <t>4-017-088-2630204-104- 2017/18-014</t>
  </si>
  <si>
    <t>4-017-088-2630204-104- 2076/18-015</t>
  </si>
  <si>
    <t>Masaku Ndogo Primary school</t>
  </si>
  <si>
    <t>4-017-088-2630204-104- 2017/18-016</t>
  </si>
  <si>
    <t>Utini Primary school</t>
  </si>
  <si>
    <t>4-017-088-2630204-104- 2017/18-017</t>
  </si>
  <si>
    <t>Yikivuthi Primary school</t>
  </si>
  <si>
    <t>4-017-088-2630204-104- 2017/18-018</t>
  </si>
  <si>
    <t>Construction of classroom</t>
  </si>
  <si>
    <t>Athi Kamunyuni Primary school</t>
  </si>
  <si>
    <t>4-017-088-2630204-104- 2017/18-019</t>
  </si>
  <si>
    <t>Plastering, flooring, Roofing, windows, doors &amp; Painting of Three Classrooms</t>
  </si>
  <si>
    <t>Ngokolani Primary School</t>
  </si>
  <si>
    <t>4-017-088-2630204-104- 2017/18-020</t>
  </si>
  <si>
    <t>Construction of one classroom &amp;completion of six door toilet(plastering, doors and painting</t>
  </si>
  <si>
    <t>Kilungu Primary  School</t>
  </si>
  <si>
    <t>4-017-088-2630204-104- 2017/18-021</t>
  </si>
  <si>
    <t>Kilumilo Primary school</t>
  </si>
  <si>
    <t>4-017-088-2630204-104- 2017/18-022</t>
  </si>
  <si>
    <t>Nzoila Primary School</t>
  </si>
  <si>
    <t>4-017-088-2630204-104- 2017/18-023</t>
  </si>
  <si>
    <t>Yumbuni Primary School</t>
  </si>
  <si>
    <t>4-017-088-2630204-104- 2017/18-024</t>
  </si>
  <si>
    <t>Plastering, flooring, Roofing, windows, doors &amp; Painting of five Classrooms</t>
  </si>
  <si>
    <t>Kathekani Primary School</t>
  </si>
  <si>
    <t>4-017-088-2630204-104- 2017/18-025</t>
  </si>
  <si>
    <t>Plastering, flooring, Roofing, windows, doors &amp; Painting of three Classrooms</t>
  </si>
  <si>
    <t>Mwitasyano Primary School</t>
  </si>
  <si>
    <t>4-017-088-2630204-104- 2017/18-026</t>
  </si>
  <si>
    <t>  Plastering, flooring, Roofing, windows, doors &amp; Painting of Two Classroom</t>
  </si>
  <si>
    <t>Kitheini Primary School</t>
  </si>
  <si>
    <t>4-017-088-2630204-104- 2017/18-027</t>
  </si>
  <si>
    <t>Murraming,cut in hard  rocks,Bush clearing of 1.7 km &amp; murruming of school field</t>
  </si>
  <si>
    <t>Kathekakai-Yimbuvu Primary School</t>
  </si>
  <si>
    <t>4-017-088-2630204-104- 2017/18-028</t>
  </si>
  <si>
    <t>Murraming, cut in hard  rocks,Bush clearing of 2.8 km</t>
  </si>
  <si>
    <t>Mukanda Primary School</t>
  </si>
  <si>
    <t>4-017-088-2630204-104- 2017/18-029</t>
  </si>
  <si>
    <t>Murraming of 700 Meters,cut in hard rock &amp; murruming of School Compound and field.</t>
  </si>
  <si>
    <t>Kiambani Primary school</t>
  </si>
  <si>
    <t>4-017-088-2630204-104- 2017/18-030</t>
  </si>
  <si>
    <t>4-017-088-2630204-104- 2017/18-031</t>
  </si>
  <si>
    <t>Murraming,cut in hard  rocks,Bush clearing of 500 Mtrs &amp; murruming of school field</t>
  </si>
  <si>
    <t>4-017-088-2630204-104- 2017/18-032</t>
  </si>
  <si>
    <t>Kikunduku Primary School</t>
  </si>
  <si>
    <t>4-017-088-2630204-104- 2017/18-033</t>
  </si>
  <si>
    <t>Murraming of School Playing Field &amp; Compound</t>
  </si>
  <si>
    <t xml:space="preserve">Education Secondary Schools </t>
  </si>
  <si>
    <t>Tsavo West Secondary  School</t>
  </si>
  <si>
    <t>4-017-088-2630205-104- 2017/18-003</t>
  </si>
  <si>
    <t>Construction of science Lab to roofing level</t>
  </si>
  <si>
    <t>Joanna Chase Secondary school</t>
  </si>
  <si>
    <t>4-017-088-2630205-104- 2017/18-004</t>
  </si>
  <si>
    <t>Construction of Administration block, foundation, walling to lintel level</t>
  </si>
  <si>
    <t>Others</t>
  </si>
  <si>
    <t>Ng Cdf Kibwezi East Strategic Plan</t>
  </si>
  <si>
    <t>4-017-088-2211310-104- 2017/18-001</t>
  </si>
  <si>
    <t>Developing a Constituency Strategic Plan for 2017-2022</t>
  </si>
  <si>
    <t>4-017-088-2211311-104- 2017/18-002</t>
  </si>
  <si>
    <t>Implementation of four Constituency Innovation Hubs in Masongaleni, Thange, Ivingoni-Nzambani,Mtito Andei</t>
  </si>
  <si>
    <t>Security Projects</t>
  </si>
  <si>
    <t>Machinery AP Houses</t>
  </si>
  <si>
    <t>4-017-088-2640507-104- 2016/17-001</t>
  </si>
  <si>
    <t>Renovation of AP houses: roofing,flooring,painting, Fixing of Doors and tank Installation of  5000lts water tank.</t>
  </si>
  <si>
    <t>Kithyululu Sec School</t>
  </si>
  <si>
    <t>Maikuu Sec School</t>
  </si>
  <si>
    <t>Installation of solar security lights in centers prone to insecurity</t>
  </si>
  <si>
    <t>TOTAL ALLLOCATION</t>
  </si>
  <si>
    <t>4-017-088-2210000-100-2017/18-002</t>
  </si>
  <si>
    <t>4-017-088-2210802-100-2017/18-007</t>
  </si>
  <si>
    <t>Kalimani Primary</t>
  </si>
  <si>
    <t>4-017-088-2630204-104-2017/18-035</t>
  </si>
  <si>
    <t>Renovation- Roofing, plastering and painting of three classrooms</t>
  </si>
  <si>
    <t>Kiuani Secondary School</t>
  </si>
  <si>
    <t>4-017-088-2630204-104-2017/18-037</t>
  </si>
  <si>
    <t>Completion of Girls girls domitory - construction of an ablution block</t>
  </si>
  <si>
    <t>Muthingiini Girls secondary school</t>
  </si>
  <si>
    <t>4-017-088-2630204-104-2017/18-038</t>
  </si>
  <si>
    <t>Construction of a classroom to Completion</t>
  </si>
  <si>
    <t>Usalama Secondary school</t>
  </si>
  <si>
    <t>Construction of  a classroom (Foundation to roofing level)</t>
  </si>
  <si>
    <t>Canaan Secondary School</t>
  </si>
  <si>
    <t>Plastering, flooring, windows, doors and painting of three classrooms</t>
  </si>
  <si>
    <t>Kiundwani  Secondary School</t>
  </si>
  <si>
    <t>4-017-088-2630204-104-2017/18-042</t>
  </si>
  <si>
    <t>Construction of science Laboratory - foundation to walling</t>
  </si>
  <si>
    <t>Isunguluni Primary School</t>
  </si>
  <si>
    <t>4-017-088-2630204-104- 2017/18-034</t>
  </si>
  <si>
    <t> Opening of access road (0.6) and murruming of school football field</t>
  </si>
  <si>
    <t>4-017-088-2630204-104- 2017/18-036</t>
  </si>
  <si>
    <t>Partial Contribution  towards purchase of School Bus</t>
  </si>
  <si>
    <t>Ititi secondary – kyanguli rd</t>
  </si>
  <si>
    <t>4-017-088-2211310-104- 2017/18-041</t>
  </si>
  <si>
    <t>Opening access Road 2.6 km- bush clearing, grading and murruming</t>
  </si>
  <si>
    <r>
      <t>4-017-088-</t>
    </r>
    <r>
      <rPr>
        <sz val="12"/>
        <color indexed="8"/>
        <rFont val="Footlight MT Light"/>
        <family val="1"/>
      </rPr>
      <t>2630204-104-2017/18-039</t>
    </r>
  </si>
  <si>
    <r>
      <t>4-017-088-</t>
    </r>
    <r>
      <rPr>
        <sz val="12"/>
        <color indexed="8"/>
        <rFont val="Footlight MT Light"/>
        <family val="1"/>
      </rPr>
      <t>2630204-104-2017/18-040</t>
    </r>
  </si>
  <si>
    <t>PROJECT GFS CODELIST FOR MWINGI WEST NATIONAL GOVERNMENT CONSTITUENCY DEVELOPMENT FUND</t>
  </si>
  <si>
    <t xml:space="preserve"> ADMINISTRATION AND RECURRENT EXPENDITURE </t>
  </si>
  <si>
    <t>4--015-068-2110000-100-2017/18-001</t>
  </si>
  <si>
    <t>4--015-068-2210802-100-2017/18-002</t>
  </si>
  <si>
    <t>4--015-068-2210000-100-2017/18-003</t>
  </si>
  <si>
    <t xml:space="preserve">Purchase of fuel, repairs and maintenance, printing, Airtime, stationery, travel and subsistence, office rent, office tea, electricity, postage.  </t>
  </si>
  <si>
    <t>4--015-068-2120101-100-2017/18-004</t>
  </si>
  <si>
    <t>4--015-068-2120201-100-2017/18-005</t>
  </si>
  <si>
    <t>4--015-068-2210000-111-2017/18-001</t>
  </si>
  <si>
    <t>4--015-068-2210802-111-2017/18-002</t>
  </si>
  <si>
    <t xml:space="preserve"> Capacity Building</t>
  </si>
  <si>
    <t>4--015-068-2210700-111-2017/18-003</t>
  </si>
  <si>
    <t>Undertake Training of the PMCs/NG-CDFCs and Staff on NG-CDF Related issues.</t>
  </si>
  <si>
    <t>4-015-068-2640101-103-2017/18-001</t>
  </si>
  <si>
    <t>4-015-068-2640102-103-2017/18-002</t>
  </si>
  <si>
    <t>Payment of bursary to needy students in tertiary institutions and universities</t>
  </si>
  <si>
    <t>4-015-068-2640200-101-2017/18-001</t>
  </si>
  <si>
    <t>0n going</t>
  </si>
  <si>
    <t>4-015-068-2640508-112-2017/18-001</t>
  </si>
  <si>
    <t>Mwingi west constituency annual Youth Football Tournaments organization, provision of football uniforms, balls and trophies to the clubs, to promote sports activities.</t>
  </si>
  <si>
    <t>Musuani Primary School</t>
  </si>
  <si>
    <t>4-015-068-2640510-110-2017/18-001</t>
  </si>
  <si>
    <t>Tree planting in the school</t>
  </si>
  <si>
    <t>Syomung’ele Primary School</t>
  </si>
  <si>
    <t>4-015-068-2640510-110-2017/18-002</t>
  </si>
  <si>
    <t>Kasyundia Sand Dam</t>
  </si>
  <si>
    <t>4-015-068-2640510-110-2017/18-003</t>
  </si>
  <si>
    <t>Construction of Sand Dam across the river for water protection and prevent soil erosion</t>
  </si>
  <si>
    <t xml:space="preserve">Itiliku Primary School </t>
  </si>
  <si>
    <t>4-015-068-2630204-104-2017/18-001</t>
  </si>
  <si>
    <t>Renovation of 2 classrooms – Re-roofing, plastering/flooring/painting.</t>
  </si>
  <si>
    <t>Kamandiko Primary School</t>
  </si>
  <si>
    <t>4-015-068-2630204-104-2017/18-002</t>
  </si>
  <si>
    <t>4-015-068-2630204-104-2017/18-003</t>
  </si>
  <si>
    <t>Renovation of 1 classroom – Re-roofing, plastering/flooring/painting.</t>
  </si>
  <si>
    <t>Wikithuki Primary School</t>
  </si>
  <si>
    <t>4-015-068-2630204-104-2017/18-004</t>
  </si>
  <si>
    <t>Wimbondo Primary School</t>
  </si>
  <si>
    <t>4-015-068-2630204-104-2017/18-005</t>
  </si>
  <si>
    <t>Itendeu Primary School</t>
  </si>
  <si>
    <t>4-015-068-6630204-104-2017/18-006</t>
  </si>
  <si>
    <t>Nzilani Primary School</t>
  </si>
  <si>
    <t>4-015-068-2630204-104-2017/18-007</t>
  </si>
  <si>
    <t xml:space="preserve">Makuti Primary School </t>
  </si>
  <si>
    <t>4-015-068-2630204-104-2017/18-008</t>
  </si>
  <si>
    <t xml:space="preserve">Completion of 1 classroom (Kshs 100,000) - Plaster, floor and Construction of one  classroom (Kshs 900,000) to completion </t>
  </si>
  <si>
    <t>Musonoke Primary School</t>
  </si>
  <si>
    <t>4-015-068-2630204-104-2017/18-009</t>
  </si>
  <si>
    <t>Kianziani Primary School</t>
  </si>
  <si>
    <t>4-015-068-2630204-104-2017/18-010</t>
  </si>
  <si>
    <t>Ngemini Primary School</t>
  </si>
  <si>
    <t>4-015-068-2630204-104-2017/18-011</t>
  </si>
  <si>
    <t>Itong’olani Primary School</t>
  </si>
  <si>
    <t>4-015-068-2630204-104-2017/18-012</t>
  </si>
  <si>
    <t>Kwamunyanzu Primary School</t>
  </si>
  <si>
    <t>4-015-068-2630204-104-2017/18-013</t>
  </si>
  <si>
    <t>4-015-068-2630204-104-2017/18-014</t>
  </si>
  <si>
    <t>Construction of 1 classroom to completion (Bricks/sand to be supplied by the parents)</t>
  </si>
  <si>
    <t xml:space="preserve">Kamutekeo primary school </t>
  </si>
  <si>
    <t>4-015-068-2630204-104-2017/18-015</t>
  </si>
  <si>
    <t>Wikivuvwa primary school</t>
  </si>
  <si>
    <t>4-015-068-2630204-104-2017/18-016</t>
  </si>
  <si>
    <t>Kyusyani Primary School</t>
  </si>
  <si>
    <t>4-015-068-2630204-104-2017/18-017</t>
  </si>
  <si>
    <t>Mavui Primary School</t>
  </si>
  <si>
    <t>4-015-068-2630204-104-2017/18-018</t>
  </si>
  <si>
    <t>Ithenze Primary School</t>
  </si>
  <si>
    <t>4-015-068-2630204-104-2017/18-019</t>
  </si>
  <si>
    <t>Construction of Administration Block for the school, to completion.</t>
  </si>
  <si>
    <t>Masaani Primary School</t>
  </si>
  <si>
    <t>4-015-068-2630204-104-2017/18-020</t>
  </si>
  <si>
    <t>Thokoa Primary School</t>
  </si>
  <si>
    <t>4-015-068-2630204-104-2017/18-021</t>
  </si>
  <si>
    <t>Muukuni Primary School</t>
  </si>
  <si>
    <t>4-015-068-2630204-104-2017/18-022</t>
  </si>
  <si>
    <t>Kyangungi Primary School</t>
  </si>
  <si>
    <t>4-015-068-2630204-104-2017/18-023</t>
  </si>
  <si>
    <t>Kitumbi Primary School</t>
  </si>
  <si>
    <t>4-015-068-2630204-104-2017/18-024</t>
  </si>
  <si>
    <t>Kyome Primary School</t>
  </si>
  <si>
    <t>4-015-068-2630204-104-2017/18-025</t>
  </si>
  <si>
    <t>Kanyaa Primary School (Boarding)</t>
  </si>
  <si>
    <t>4-015-068-2630204-104-2017/18-026</t>
  </si>
  <si>
    <t>Completion of girls’ dormitory – Walling, roofing, plastering/flooring/painting.</t>
  </si>
  <si>
    <t>Thitani Primary School</t>
  </si>
  <si>
    <t>4-015-068-2630204-104-2017/18-027</t>
  </si>
  <si>
    <t>Uiini Primary School</t>
  </si>
  <si>
    <t>4-015-068-2630204-104-2017/18-028</t>
  </si>
  <si>
    <t>Nzatani Primary School</t>
  </si>
  <si>
    <t>4-015-068-2630204-104-2017/18-029</t>
  </si>
  <si>
    <t>Mathuma Primary School</t>
  </si>
  <si>
    <t>4-015-068-2630204-104-2017/18-030</t>
  </si>
  <si>
    <t>4-015-068-2630204-104-2017/18-031</t>
  </si>
  <si>
    <t>Kilulu Primary School</t>
  </si>
  <si>
    <t>4-015-068-2630204-104-2017/18-032</t>
  </si>
  <si>
    <t>Mutwaathi Primary School</t>
  </si>
  <si>
    <t>4-015-068-2630204-104-2017/18-033</t>
  </si>
  <si>
    <t>Construction of 2-door pit latrine to completion.</t>
  </si>
  <si>
    <t>Nguluma Primary School</t>
  </si>
  <si>
    <t>4-015-068-2630204-104-2017/18-034</t>
  </si>
  <si>
    <t>4-015-068-2630204-104-2017/18-035</t>
  </si>
  <si>
    <t>Muthunzuu Primary School</t>
  </si>
  <si>
    <t>4-015-068-2630204-104-2017/18-036</t>
  </si>
  <si>
    <t>Mwanzenge Primary School</t>
  </si>
  <si>
    <t>4-015-068-2630204-104-2017/18-037</t>
  </si>
  <si>
    <t>Kavalyani Primary School</t>
  </si>
  <si>
    <t>4-015-068-2630204-104-2017/18-038</t>
  </si>
  <si>
    <t>Itumbi Primary School</t>
  </si>
  <si>
    <t>4-015-068-2630204-104-2017/18-039</t>
  </si>
  <si>
    <t>Kalembwa Primary School</t>
  </si>
  <si>
    <t>4-015-068-2630204-104-2017/18-040</t>
  </si>
  <si>
    <t>Ikena Mwaki Primary School</t>
  </si>
  <si>
    <t>4-015-068-2630204-104-2017/18-041</t>
  </si>
  <si>
    <t>Completion of 1 classroom – roofing, flooring and painting</t>
  </si>
  <si>
    <t>Nzalae Primary School</t>
  </si>
  <si>
    <t>4-015-068-2630204-104-2017/18-042</t>
  </si>
  <si>
    <t>Katalwa Primary School</t>
  </si>
  <si>
    <t>4-015-068-2630204-104-2017/18-043</t>
  </si>
  <si>
    <t>Katuyu Primary School</t>
  </si>
  <si>
    <t>4-015-068-2630204-104-2017/18-044</t>
  </si>
  <si>
    <t>Nguutani Primary School</t>
  </si>
  <si>
    <t>4-015-068-2630204-104-2017/18-045</t>
  </si>
  <si>
    <t>Kwa Kisenga Primary School</t>
  </si>
  <si>
    <t>4-015-068-2630204-104-2017/18-046</t>
  </si>
  <si>
    <t>Muthioni Primary School (Boarding)</t>
  </si>
  <si>
    <t>4-015-068-2630204-104-2017/18-047</t>
  </si>
  <si>
    <t>Construction of 4-door bathrooms for the pupils, to completion.</t>
  </si>
  <si>
    <t>Thimu Primary School</t>
  </si>
  <si>
    <t>4-015-068-2630204-104-2017/18-048</t>
  </si>
  <si>
    <t>Katoteni Primary School</t>
  </si>
  <si>
    <t>4-015-068-2630204-104-2017/18-049</t>
  </si>
  <si>
    <t>Kathita Nzau Primary School</t>
  </si>
  <si>
    <t>4-015-068-2630204-104-2017/18-050</t>
  </si>
  <si>
    <t>Syongoni Primary School</t>
  </si>
  <si>
    <t>4-015-068-2630204-104-2017/18-051</t>
  </si>
  <si>
    <t>Kiumoni Primary School</t>
  </si>
  <si>
    <t>4-015-068-2630204-104-2017/18-052</t>
  </si>
  <si>
    <t>Kivulu Primary School</t>
  </si>
  <si>
    <t>4-015-068-2630204-104-2017/18-053</t>
  </si>
  <si>
    <t>Ngongoni Primary School</t>
  </si>
  <si>
    <t>4-015-068-2630204-104-2017/18-054</t>
  </si>
  <si>
    <t>Kea Primary School</t>
  </si>
  <si>
    <t>4-015-068-2630204-104-2017/18-055</t>
  </si>
  <si>
    <t>Kyumbu Primary School</t>
  </si>
  <si>
    <t>4-015-068-2630204-104-2017/18-056</t>
  </si>
  <si>
    <t>Kavoloi Primary School</t>
  </si>
  <si>
    <t>4-015-068-2630204-104-2017/18-057</t>
  </si>
  <si>
    <t>Renovation of one classroom – Re-roofing, plastering, flooring, painting.</t>
  </si>
  <si>
    <t>Kairungu Secondary School</t>
  </si>
  <si>
    <t>4-015-068-2630205-104-2017/18-001</t>
  </si>
  <si>
    <t>Construction of a Girls’ Dormitory to completion.</t>
  </si>
  <si>
    <t>Precious Blood Secondary School - Tyaa</t>
  </si>
  <si>
    <t>4-015-068-2630205-104-2017/18-002</t>
  </si>
  <si>
    <t>Complete Dining Hall - roofing, plastering, windows/doors flooring and painting.</t>
  </si>
  <si>
    <t>Kiomo Secondary School</t>
  </si>
  <si>
    <t>4-015-068-2630205-104-2017/18-003</t>
  </si>
  <si>
    <t>Dormitory Completion – Roofing, plastering/flooring.</t>
  </si>
  <si>
    <t>Misai secondary School</t>
  </si>
  <si>
    <t>4-015-068-2630205-104-2017/18-004</t>
  </si>
  <si>
    <t>Completion of 2 Classrooms - Roofing, plastering/flooring/painting.</t>
  </si>
  <si>
    <t>Yenzuva Secondary School</t>
  </si>
  <si>
    <t>4-015-068-2630205-104-2017/18-005</t>
  </si>
  <si>
    <t>Completion of Dining Hall –plastering/flooring/window and doors/painting.</t>
  </si>
  <si>
    <t>Kavaini secondary School</t>
  </si>
  <si>
    <t>4-015-068-2630205-104-2017/18-006</t>
  </si>
  <si>
    <t>Completion of Administration Block - roofing, plastering, flooring and painting.</t>
  </si>
  <si>
    <t>Thokoa Secondary School</t>
  </si>
  <si>
    <t>4-015-068-2630205-104-2017/18-007</t>
  </si>
  <si>
    <t>Completion of the administration block and classes ground floor - plastering, windows/doors flooring and painting.</t>
  </si>
  <si>
    <t>Mbau secondary School</t>
  </si>
  <si>
    <t>4-015-068-2630205-104-2017/18-008</t>
  </si>
  <si>
    <t>Completion of 1 Classroom – Roofing/flooring/painting (parents to supply sand/water).</t>
  </si>
  <si>
    <t>Katalwa Secondary School</t>
  </si>
  <si>
    <t>4-015-068-2630205-104-2017/18-009</t>
  </si>
  <si>
    <t>Purchase of furniture – 45 Lockers for the students.</t>
  </si>
  <si>
    <t>Mutwaathi Secondary School</t>
  </si>
  <si>
    <t>4-015-068-2630205-104-2017/18-010</t>
  </si>
  <si>
    <t>Kilungu Secondary School</t>
  </si>
  <si>
    <t>4-015-068-2630205-104-2017/18-011</t>
  </si>
  <si>
    <t>Completion of Science Laboratory  – installation of gas and water systems</t>
  </si>
  <si>
    <t>0ngoing</t>
  </si>
  <si>
    <t>Kavililo Secondary School</t>
  </si>
  <si>
    <t>4-015-068-2630205-104-2017/18-012</t>
  </si>
  <si>
    <t>Construction of a Science Laboratory to completion</t>
  </si>
  <si>
    <t>Nzawa Secondary School</t>
  </si>
  <si>
    <t>4-015-068-2630205-104-2017/18-013</t>
  </si>
  <si>
    <t>Nzauni AP Line</t>
  </si>
  <si>
    <t>4-015-068-2640507-108-2017/18-001</t>
  </si>
  <si>
    <t>Construction of AP Line- one unit of 4 rooms to completion.</t>
  </si>
  <si>
    <t>Nzawa AP Line</t>
  </si>
  <si>
    <t>4-015-068-2640507-108-2017/18-002</t>
  </si>
  <si>
    <t>Purchase of 1/8 acre land (Kshs 450,000.00) and construction of one unit of 4 rooms (Kshs 300,000.00) to completion.</t>
  </si>
  <si>
    <t>Nzalae AP Line</t>
  </si>
  <si>
    <t>4-015-068-2640507-108-2017/18-003</t>
  </si>
  <si>
    <t>Completion of AP Line 2 rooms - Plastering, flooring and painting</t>
  </si>
  <si>
    <t>Nguutani ACC’s Office</t>
  </si>
  <si>
    <t>4-015-068-2640507-108-2017/18-004</t>
  </si>
  <si>
    <t xml:space="preserve">Completion – ACC’s Office – Roofing, flooring, painting. </t>
  </si>
  <si>
    <t>Kalongola Chiefs Office</t>
  </si>
  <si>
    <t>4-015-068-2640507-108-2017/18-005</t>
  </si>
  <si>
    <r>
      <t>Completion- Lay 1</t>
    </r>
    <r>
      <rPr>
        <vertAlign val="superscript"/>
        <sz val="12"/>
        <color indexed="8"/>
        <rFont val="Footlight MT Light"/>
        <family val="1"/>
      </rPr>
      <t>st</t>
    </r>
    <r>
      <rPr>
        <sz val="12"/>
        <color indexed="8"/>
        <rFont val="Footlight MT Light"/>
        <family val="1"/>
      </rPr>
      <t xml:space="preserve"> floor slab, plaster, floor and painting.</t>
    </r>
  </si>
  <si>
    <t>Migwani ACC’s Residential House</t>
  </si>
  <si>
    <t>4-015-068-2640507-108-2017/18-006</t>
  </si>
  <si>
    <t>Construction of Migwani ACC’s 2 Bed room residential House (Phase 1).</t>
  </si>
  <si>
    <t>NG-CDF Office Block</t>
  </si>
  <si>
    <t>4-015-068-3110202-108-2017/18-001</t>
  </si>
  <si>
    <t>Completion – Pavement, painting, water system, soak pit and drainage.</t>
  </si>
  <si>
    <t xml:space="preserve"> NG-CDF Strategic plan </t>
  </si>
  <si>
    <t>4-015-068-2211310-108-2017/18-001</t>
  </si>
  <si>
    <t>Preparation of NG-CDF Mwingi West 5 Year Strategic Plan (2018-2022)</t>
  </si>
  <si>
    <t>NG-CDF Office furniture and equipment</t>
  </si>
  <si>
    <t>4-015-068-3111000-108-2017/18-001</t>
  </si>
  <si>
    <t>Purchase of Office furniture/ equipments (executive chairs, laptop and tables)</t>
  </si>
  <si>
    <t>Constituency Innovation Hub (CIH)</t>
  </si>
  <si>
    <t>4-015-068-2211311-108-2017/18-001</t>
  </si>
  <si>
    <t>Installation of Satelite antenna, Router, Digital access kit, Digital ruggedized Tablet, WI-FI with outdoor wireless device complete with 12U cabinet with installation accessories by Telkom Kenya Ltd in 4 sites each @ 1,169,256.80</t>
  </si>
  <si>
    <t>4-015-068-AP1-100-2017/2018-001</t>
  </si>
  <si>
    <t>4-015-068-2640100-103-2017/18-001</t>
  </si>
  <si>
    <t>4-015-068-2210000-100-2017/18-003</t>
  </si>
  <si>
    <t>4-015-068-2210802-111-2017/18-002</t>
  </si>
  <si>
    <t>Payment of committee facilitations, transport/conferences</t>
  </si>
  <si>
    <t>Payment of committee M &amp; E facilitations, transport/conferences</t>
  </si>
  <si>
    <t xml:space="preserve">Payment of bursary to needy students in tertiary institutions and universities </t>
  </si>
  <si>
    <t xml:space="preserve">EMERGENCY   </t>
  </si>
  <si>
    <t>Kavuoni Primary School</t>
  </si>
  <si>
    <t>4-015-068-2630204-104-2017/18-058</t>
  </si>
  <si>
    <t>Kwa Kari Primary School</t>
  </si>
  <si>
    <t>4-015-068-2630204-104-2017/18-059</t>
  </si>
  <si>
    <t>Kakongo Primary School</t>
  </si>
  <si>
    <t>4-015-068-2630204-104-2017/18-060</t>
  </si>
  <si>
    <t>Renovation of 1 classroom- (Re –roofing, plastering, flooring and painting).</t>
  </si>
  <si>
    <t>4-015-068-2630204-104-2017/18-061</t>
  </si>
  <si>
    <t>Fencing of school compound with chain link and concrete posts.</t>
  </si>
  <si>
    <t>Kaliluni Primary School</t>
  </si>
  <si>
    <t>4-015-068-2630204-104-2017/18-062</t>
  </si>
  <si>
    <t>Syimuu Primary School</t>
  </si>
  <si>
    <t>4-015-068-2630204-104-2017/18-063</t>
  </si>
  <si>
    <t>Renovation of 2 classrooms - (Re –roofing, plastering, flooring and painting).</t>
  </si>
  <si>
    <t>Kasanga Primary School</t>
  </si>
  <si>
    <t>4-015-068-2630204-104-2017/18-064</t>
  </si>
  <si>
    <t>Mathunzini Primary School</t>
  </si>
  <si>
    <t>4-015-068-2630204-104-2017/18-065</t>
  </si>
  <si>
    <t>Kasavani Primary School</t>
  </si>
  <si>
    <t>4-015-068-2630204-104-2017/18-066</t>
  </si>
  <si>
    <t>Renovation of 1 classroom- (Re –roofing, plastering, flooring and painting) Parents to supply water and sand.</t>
  </si>
  <si>
    <t>Ithambwangao Secondary School</t>
  </si>
  <si>
    <t>4-015-068-2630205-104-2017/18-014</t>
  </si>
  <si>
    <t>PROJECT GFS CODELIST FOR MAKUENI NATIONAL GOVERNMENT CONSTITUENCY DEVELOPMENT FUND</t>
  </si>
  <si>
    <t>NO</t>
  </si>
  <si>
    <t xml:space="preserve">Current status </t>
  </si>
  <si>
    <t>4-017-086-2110000-100-2017/18-001</t>
  </si>
  <si>
    <t>4-017-086-2210000-100-2017/18-002</t>
  </si>
  <si>
    <t xml:space="preserve">Purchase of fuel, repairs and maintenance, printing, stationery, telephone, travel and subsistence, office tea, etc.  </t>
  </si>
  <si>
    <t>4-017-086-2120101-100-2017/18-003</t>
  </si>
  <si>
    <t>4-017-086-2120201-100-2017/18-004</t>
  </si>
  <si>
    <t>4-017-086-2210802-100-2017/18-007</t>
  </si>
  <si>
    <t>4-017-086-2210000-111-2017/2018-001</t>
  </si>
  <si>
    <t>4-017-086-2210802-111-2017/2018-002</t>
  </si>
  <si>
    <t>4-017-086-2210700-111-2017/2018-003</t>
  </si>
  <si>
    <t>4-017-086-2640200-101-2017/2018-001</t>
  </si>
  <si>
    <t xml:space="preserve">To cater for any Unforeseen occurrences in the constituency during the financial year </t>
  </si>
  <si>
    <t>4-017-086-2640509-112-2017/2018-001</t>
  </si>
  <si>
    <t>Carry out Constituency Sports tournament and  purchase of sports equipment</t>
  </si>
  <si>
    <t>Kavyulya Gabion</t>
  </si>
  <si>
    <t>4-017-086-2640510-110-2017/2018-001</t>
  </si>
  <si>
    <t>Building  of gabions to prevent soil erosion</t>
  </si>
  <si>
    <t xml:space="preserve">Kwa Kalimani  Sand Dam -Kyemundu </t>
  </si>
  <si>
    <t>4-017-086-2640510-110-2017/2018-002</t>
  </si>
  <si>
    <t>Construction of Sand dam to control floods</t>
  </si>
  <si>
    <t xml:space="preserve">New Kithito Kwamitambo Sand Dam </t>
  </si>
  <si>
    <t>4-017-086-2640510-110-2017/2018-003</t>
  </si>
  <si>
    <t>Kwa Mutua Kalunga Ndangi Sand Dam</t>
  </si>
  <si>
    <t>4-017-086-2640510-110-2017/2018-004</t>
  </si>
  <si>
    <t>4-017-086-2640101-103-2017/2018-001</t>
  </si>
  <si>
    <t>4-017-086-2640102-103-2017/2018-002</t>
  </si>
  <si>
    <t xml:space="preserve">A.I.C Mutulani Primary School </t>
  </si>
  <si>
    <t>4-017-086-2630204-104-2017/2018-001</t>
  </si>
  <si>
    <t xml:space="preserve">Renovation (roofing, flooring and plastering  3 classrooms) </t>
  </si>
  <si>
    <t>Iiani Primary School- Kathonzweni</t>
  </si>
  <si>
    <t>4-017-086-2630204-104-2017/2018-002</t>
  </si>
  <si>
    <t>Completion of 1 classroom (roofing, flooring,  plastering and painting)</t>
  </si>
  <si>
    <t xml:space="preserve">Iiani Primary School-Mavindini </t>
  </si>
  <si>
    <t>4-017-086-2630204-104-2017/2018-003</t>
  </si>
  <si>
    <t xml:space="preserve">Renovation (roofing, flooring and plastering 4 classrooms) </t>
  </si>
  <si>
    <t xml:space="preserve">Itaa Unit  for The Mentally Handicapped </t>
  </si>
  <si>
    <t>4-017-086-2630204-104-2017/2018-004</t>
  </si>
  <si>
    <t xml:space="preserve">Completion of dormitory- plastering and flooring </t>
  </si>
  <si>
    <t xml:space="preserve">Kambi Mawe Primary School </t>
  </si>
  <si>
    <t>4-017-086-2630204-104-2017/2018-005</t>
  </si>
  <si>
    <t xml:space="preserve">Renovation (roofing, flooring and plastering of 3 classrooms) </t>
  </si>
  <si>
    <t xml:space="preserve">Kamuithi Day &amp; Boarding Primary School  </t>
  </si>
  <si>
    <t>4-017-086-2630204-104-2017/2018-006</t>
  </si>
  <si>
    <t>Completion of a girls dormitory- plastering, flooring and painting</t>
  </si>
  <si>
    <t xml:space="preserve">Kasayani Primary School </t>
  </si>
  <si>
    <t>4-017-086-2630204-104-2017/2018-007</t>
  </si>
  <si>
    <t xml:space="preserve">Kasuvi Primary School </t>
  </si>
  <si>
    <t>4-017-086-2630204-104-2017/2018-008</t>
  </si>
  <si>
    <t xml:space="preserve">Katithi Primary School </t>
  </si>
  <si>
    <t>4-017-086-2630204-104-2017/2018-009</t>
  </si>
  <si>
    <t>Construction of one  pit latrine to completion</t>
  </si>
  <si>
    <t xml:space="preserve">Kavuthu Primary School </t>
  </si>
  <si>
    <t>4-017-086-2630204-104-2017/2018-010</t>
  </si>
  <si>
    <t xml:space="preserve">Kiani Primary School </t>
  </si>
  <si>
    <t>4-017-086-2630204-104-2017/2018-011</t>
  </si>
  <si>
    <t xml:space="preserve">Kimundi Primary School </t>
  </si>
  <si>
    <t>4-017-086-2630204-104-2017/2018-012</t>
  </si>
  <si>
    <t>Renovation (roofing, plastering and flooring  1 classroom)</t>
  </si>
  <si>
    <t xml:space="preserve">Kinguutheni Primary School </t>
  </si>
  <si>
    <t>4-017-086-2630204-104-2017/2018-013</t>
  </si>
  <si>
    <t xml:space="preserve">Kithaayoni Primary School </t>
  </si>
  <si>
    <t>4-017-086-2630204-104-2017/2018-014</t>
  </si>
  <si>
    <t xml:space="preserve">Building gullies from Kwa Peter Vaita to Kithaayoni Primary School to control floods-5.5Km </t>
  </si>
  <si>
    <t xml:space="preserve">Kitheini Primary School </t>
  </si>
  <si>
    <t>4-017-086-2630204-104-2017/2018-015</t>
  </si>
  <si>
    <t xml:space="preserve">Construction of administration  block- foundation and walling </t>
  </si>
  <si>
    <t xml:space="preserve">Kithoni Primary School- Kathonzweni </t>
  </si>
  <si>
    <t>4-017-086-2630204-104-2017/2018-016</t>
  </si>
  <si>
    <t xml:space="preserve">Kithoni Primary School-Muvau </t>
  </si>
  <si>
    <t>4-017-086-2630204-104-2017/2018-017</t>
  </si>
  <si>
    <t xml:space="preserve">Kithumba Primary School </t>
  </si>
  <si>
    <t>4-017-086-2630204-104-2017/2018-018</t>
  </si>
  <si>
    <t xml:space="preserve">Kituluni Primary School </t>
  </si>
  <si>
    <t>4-017-086-2630204-104-2017/2018-019</t>
  </si>
  <si>
    <t>Renovation (roofing, plastering and flooring  3 classrooms)</t>
  </si>
  <si>
    <t xml:space="preserve">Kwa Mbata Primary School </t>
  </si>
  <si>
    <t>4-017-086-2630204-104-2017/2018-020</t>
  </si>
  <si>
    <t>Renovation (roofing, plastering and flooring  2 classrooms)</t>
  </si>
  <si>
    <t xml:space="preserve">Kyaka Primary School </t>
  </si>
  <si>
    <t>4-017-086-2630204-104-2017/2018-021</t>
  </si>
  <si>
    <t xml:space="preserve">Kyamusoi Primary School </t>
  </si>
  <si>
    <t>4-017-086-2630204-104-2017/2018-022</t>
  </si>
  <si>
    <t xml:space="preserve">Completion of 1 classroom – roofing, plastering, flooring and painting </t>
  </si>
  <si>
    <t xml:space="preserve">Mamuu Primary School </t>
  </si>
  <si>
    <t>4-017-086-2630204-104-2017/2018-023</t>
  </si>
  <si>
    <t xml:space="preserve">Mangauni Primary School </t>
  </si>
  <si>
    <t>4-017-086-2630204-104-2017/2018-024</t>
  </si>
  <si>
    <t>Renovation (roofing, flooring and plastering of 3 classrooms)</t>
  </si>
  <si>
    <t xml:space="preserve">Matha Primary School </t>
  </si>
  <si>
    <t>4-017-086-2630204-104-2017/2018-025</t>
  </si>
  <si>
    <t>Renovation (roofing and  plastering 3 classrooms)</t>
  </si>
  <si>
    <t xml:space="preserve">Mbalani Primary School </t>
  </si>
  <si>
    <t>4-017-086-2630204-104-2017/2018-026</t>
  </si>
  <si>
    <t xml:space="preserve">Mbiuni Primary School </t>
  </si>
  <si>
    <t>4-017-086-2630204-104-2017/2018-027</t>
  </si>
  <si>
    <t xml:space="preserve">Mbusyani Primary School </t>
  </si>
  <si>
    <t>4-017-086-2630204-104-2017/2018-028</t>
  </si>
  <si>
    <t>Road from Ngomano to Mbusyani Primary School(repair of gullies to control floods-2Kms)</t>
  </si>
  <si>
    <t xml:space="preserve">Mithini Primary School </t>
  </si>
  <si>
    <t>4-017-086-2630204-104-2017/2018-029</t>
  </si>
  <si>
    <t xml:space="preserve">Renovation (roofing, plastering and flooring 3 classrooms) </t>
  </si>
  <si>
    <t xml:space="preserve">Mulangoni Primary School </t>
  </si>
  <si>
    <t>4-017-086-2630204-104-2017/2018-030</t>
  </si>
  <si>
    <t xml:space="preserve">Ngukuni  Primary School </t>
  </si>
  <si>
    <t>4-017-086-2630204-104-2017/2018-031</t>
  </si>
  <si>
    <t xml:space="preserve">Ngulwa Primary School </t>
  </si>
  <si>
    <t>4-017-086-2630204-104-2017/2018-032</t>
  </si>
  <si>
    <t xml:space="preserve">Construction of administration  block- Walling, roofing and plastering  </t>
  </si>
  <si>
    <t xml:space="preserve">Ngutwa Primary School </t>
  </si>
  <si>
    <t>4-017-086-2630204-104-2017/2018-033</t>
  </si>
  <si>
    <t xml:space="preserve">Renovation (roofing, flooring and plastering 2 classrooms) </t>
  </si>
  <si>
    <t>Nzueni Primary School</t>
  </si>
  <si>
    <t>4-017-086-2630204-104-2017/2018-034</t>
  </si>
  <si>
    <t xml:space="preserve">Renovation (roofing, flooring and plastering 3 classrooms) </t>
  </si>
  <si>
    <t xml:space="preserve">Senda Primary School </t>
  </si>
  <si>
    <t>4-017-086-2630204-104-2017/2018-035</t>
  </si>
  <si>
    <t xml:space="preserve">Construction of 2 toilets to completion  </t>
  </si>
  <si>
    <t xml:space="preserve">St.Johns Malivani Primary School </t>
  </si>
  <si>
    <t>4-017-086-2630204-104-2017/2018-036</t>
  </si>
  <si>
    <t>Renovation (Roofing 4 classrooms)</t>
  </si>
  <si>
    <t xml:space="preserve">Syaolwe Primary School </t>
  </si>
  <si>
    <t>4-017-086-2630204-104-2017/2018-037</t>
  </si>
  <si>
    <t xml:space="preserve">Syethe Primary School </t>
  </si>
  <si>
    <t>4-017-086-2630204-104-2017/2018-038</t>
  </si>
  <si>
    <t>Ukokolani Primary School</t>
  </si>
  <si>
    <t>4-017-086-2630204-104-2017/2018-039</t>
  </si>
  <si>
    <t xml:space="preserve">Building gullies from  Kwa Ndeti to Ukokolani Primary  School to control floods-4.0Km </t>
  </si>
  <si>
    <t xml:space="preserve">Yikitise Primary School </t>
  </si>
  <si>
    <t>4-017-086-2630204-104-2017/2018-040</t>
  </si>
  <si>
    <t xml:space="preserve">Yuuni Primary School </t>
  </si>
  <si>
    <t>4-017-086-2630205-104-2017/2018-041</t>
  </si>
  <si>
    <t xml:space="preserve">Barazani Secondary School </t>
  </si>
  <si>
    <t>4-017-086-2630205-104-2017/2018-001</t>
  </si>
  <si>
    <t xml:space="preserve">Kaliini Secondary School </t>
  </si>
  <si>
    <t>4-017-086-2630205-104-2017/2018-002</t>
  </si>
  <si>
    <t xml:space="preserve">Construction of dormitory-Foundation, walling and roofing </t>
  </si>
  <si>
    <t xml:space="preserve">Kanthiitu Secondary School </t>
  </si>
  <si>
    <t>4-017-086-2630205-104-2017/2018-003</t>
  </si>
  <si>
    <t>Completion of girls dormitory- flooring, plastering and painting</t>
  </si>
  <si>
    <t xml:space="preserve">Kathonzweni Boys High School </t>
  </si>
  <si>
    <t>4-017-086-2630205-104-2017/2018-004</t>
  </si>
  <si>
    <t>Drilling of borehole and piping to provide water for the school</t>
  </si>
  <si>
    <t xml:space="preserve">Kitise Secondary School </t>
  </si>
  <si>
    <t>4-017-086-2630205-104-2017/2018-005</t>
  </si>
  <si>
    <t xml:space="preserve">Kwa Kukui Secondary School </t>
  </si>
  <si>
    <t>4-017-086-2630205-104-2017/2018-006</t>
  </si>
  <si>
    <t xml:space="preserve">Completion of administration block- flooring, plastering and painting </t>
  </si>
  <si>
    <t xml:space="preserve">Kyangwasi Secondary School </t>
  </si>
  <si>
    <t>4-017-086-2630205-104-2017/2018-007</t>
  </si>
  <si>
    <t xml:space="preserve">Construction of 1 classroom to completion  </t>
  </si>
  <si>
    <t xml:space="preserve">Maau-eli Secondary School </t>
  </si>
  <si>
    <t>4-017-086-2630205-104-2017/2018-008</t>
  </si>
  <si>
    <t xml:space="preserve">Completion of laboratory-Roofing, windowing and flooring </t>
  </si>
  <si>
    <t xml:space="preserve">Muambani Secondary  School </t>
  </si>
  <si>
    <t>4-017-086-2630205-104-2017/2018-009</t>
  </si>
  <si>
    <t xml:space="preserve">Construction of dining hall-walling and roofing </t>
  </si>
  <si>
    <t xml:space="preserve">Munathi Secondary School </t>
  </si>
  <si>
    <t>4-017-086-2630205-104-2017/2018-010</t>
  </si>
  <si>
    <t xml:space="preserve">Completion of girls dormitory-windowing and plastering </t>
  </si>
  <si>
    <t xml:space="preserve">Mwaani Boys High School </t>
  </si>
  <si>
    <t>4-017-086-2630205-104-2017/2018-011</t>
  </si>
  <si>
    <t>Construction of  library-Foundation, walling and roofing</t>
  </si>
  <si>
    <t xml:space="preserve">Nthangu Secondary  School </t>
  </si>
  <si>
    <t>4-017-086-2630205-104-2017/2018-012</t>
  </si>
  <si>
    <t xml:space="preserve">Completion of dining hall- plastering and painting </t>
  </si>
  <si>
    <t>Nziu Secondary School</t>
  </si>
  <si>
    <t>4-017-086-2630205-104-2017/2018-013</t>
  </si>
  <si>
    <t xml:space="preserve">Completion of administration  block- plastering and painting </t>
  </si>
  <si>
    <t xml:space="preserve">Senda Secondary School </t>
  </si>
  <si>
    <t>4-017-086-2630205-104-2017/2018-014</t>
  </si>
  <si>
    <t>Construction of  dormitory- walling and roofing</t>
  </si>
  <si>
    <t xml:space="preserve">St. Lawrence Nziu Girls Secondary School </t>
  </si>
  <si>
    <t>4-017-086-2630205-104-2017/2018-015</t>
  </si>
  <si>
    <t>Renovation-Roofing and painting 6 classrooms</t>
  </si>
  <si>
    <t>St.Jude Girls Secondary School</t>
  </si>
  <si>
    <t>4-017-086-2630205-104-2017/2018-016</t>
  </si>
  <si>
    <t xml:space="preserve">Construction of 1 science laboratory- walling and roofing </t>
  </si>
  <si>
    <t xml:space="preserve">St.Theresa Secondary School </t>
  </si>
  <si>
    <t>4-017-086-2630205-104-2017/2018-017</t>
  </si>
  <si>
    <t xml:space="preserve">Completion of 1 storey classroom –Roofing, flooring and Plastering  </t>
  </si>
  <si>
    <t>Assistant Chiefs Office Muusini</t>
  </si>
  <si>
    <t>4-017-086-2640507-113 -2017/2018-001</t>
  </si>
  <si>
    <t xml:space="preserve"> Construction of  administration block-foundation, walling and roofing </t>
  </si>
  <si>
    <t>Assistant County Commissioner House Kithuki</t>
  </si>
  <si>
    <t>4-017-086-2640507-113 -2017/2018-002</t>
  </si>
  <si>
    <t xml:space="preserve">Completion of administration block-Roofing, windowing, flooring and plastering </t>
  </si>
  <si>
    <t>Assistant County commissioners Office Mavindini</t>
  </si>
  <si>
    <t>4-017-086-2640507-113 -2017/2018-003</t>
  </si>
  <si>
    <t>Construction of  administration block to completion</t>
  </si>
  <si>
    <t xml:space="preserve">Chiefs office Kanthuni </t>
  </si>
  <si>
    <t>4-017-086-2640507-113 -2017/2018-004</t>
  </si>
  <si>
    <t xml:space="preserve">Construction chiefs office to completion </t>
  </si>
  <si>
    <t xml:space="preserve">Kathonzweni Assistant County Commissioners  Office </t>
  </si>
  <si>
    <t>4-017-086-2640507-113 -2017/2018-005</t>
  </si>
  <si>
    <t xml:space="preserve">Painting –Ksh.80,000 &amp; Purchase of office furniture (2 tables @30,000, 6 chairs @ 8,000  and  10 window curtains @1,200 </t>
  </si>
  <si>
    <t xml:space="preserve">Kitise Assistant County Commissioner’s  House  </t>
  </si>
  <si>
    <t>4-017-086-2640507-113 -2017/2018-006</t>
  </si>
  <si>
    <t xml:space="preserve">Installation of electricity and wiring  </t>
  </si>
  <si>
    <t xml:space="preserve">Kitise Chiefs Office </t>
  </si>
  <si>
    <t>4-017-086-2640507-113 -2017/2018-007</t>
  </si>
  <si>
    <t xml:space="preserve">Construction of 1 toilet to completion </t>
  </si>
  <si>
    <t xml:space="preserve">Mbuvo AP Line </t>
  </si>
  <si>
    <t>4-017-086-2640507-113 -2017/2018-008</t>
  </si>
  <si>
    <t xml:space="preserve"> Completion of 2 staff rooms-Roofing, plastering &amp; Painting  </t>
  </si>
  <si>
    <t xml:space="preserve">Mwania Chiefs Office </t>
  </si>
  <si>
    <t>4-017-086-2640507-113 -2017/2018-009</t>
  </si>
  <si>
    <t>Renovation (roofing, plastering and flooring  3 rooms)</t>
  </si>
  <si>
    <t>4-017-086-2211310-108-2017/2018-001</t>
  </si>
  <si>
    <t>Consultancy on strategic plan</t>
  </si>
  <si>
    <t xml:space="preserve">Kitise I.C.T centre </t>
  </si>
  <si>
    <t>4-017-086-2211311-108-2017/2018-001</t>
  </si>
  <si>
    <t xml:space="preserve">Implementation of Constituency Innovation Hub (CIH) </t>
  </si>
  <si>
    <t>Kyemundu I.C.T centre</t>
  </si>
  <si>
    <t>4-017-086-2211311-108-2017/2018-002</t>
  </si>
  <si>
    <t>Mavindini I.C.T centre</t>
  </si>
  <si>
    <t>4-017-086-2211311-108-2017/2018-003</t>
  </si>
  <si>
    <t xml:space="preserve">Muvau I.C.T centre </t>
  </si>
  <si>
    <t>4-017-086-2211311-108-2017/2018-004</t>
  </si>
  <si>
    <t xml:space="preserve">Motor vehicle </t>
  </si>
  <si>
    <t>4-017-086-3110701-108-2017/2018-001</t>
  </si>
  <si>
    <t>Purchase of new motor vehicle for official transport services</t>
  </si>
  <si>
    <t>4-017-086-3111000-108-2017/2018-001</t>
  </si>
  <si>
    <t xml:space="preserve">Purchase of office furniture </t>
  </si>
  <si>
    <t>4-017-086-AP1-100-2017/2018-001</t>
  </si>
  <si>
    <t>4-017-086-2640100-103-2017/18-001</t>
  </si>
  <si>
    <t>4-017-086-2210700-111-2017/18-003</t>
  </si>
  <si>
    <t xml:space="preserve">EMERGENCY       </t>
  </si>
  <si>
    <t>4-017-086-2640200-101-2017/18-001</t>
  </si>
  <si>
    <t xml:space="preserve">SPORTS          </t>
  </si>
  <si>
    <t>4-017-086-2640509-112-2017/18-001</t>
  </si>
  <si>
    <t xml:space="preserve">Carry out Constituency Sports tournament and  for purchase of sports equipment in the seven wards </t>
  </si>
  <si>
    <t>Kikame Athiani Sand dam</t>
  </si>
  <si>
    <t>4-017-086-2640510-110-2017/18-005</t>
  </si>
  <si>
    <t>Construction of sand dam to control floods</t>
  </si>
  <si>
    <t>4-017-086-2640102-103-2017/18-003</t>
  </si>
  <si>
    <t>Kanthuni Primary School</t>
  </si>
  <si>
    <t>4-017-086-2630204-104-2017/18-042</t>
  </si>
  <si>
    <t xml:space="preserve">Kwanzula Primary School </t>
  </si>
  <si>
    <t>4-017-086-2630204-104-2017/18-043</t>
  </si>
  <si>
    <t xml:space="preserve">Construction of gabions from Kwa                                                                                                                                      Kamole to Kwanzula Primary School to control floods- 4Km </t>
  </si>
  <si>
    <t>Kyunyu Primary school</t>
  </si>
  <si>
    <t>4-017-086-2630204-104-2017/18-044</t>
  </si>
  <si>
    <t xml:space="preserve">Construction of gabions and manual reshaping from Kiangini to Kyunyu Primary School to control floods- 1 Km </t>
  </si>
  <si>
    <t>4-017-086-2630204-104-2017/18-045</t>
  </si>
  <si>
    <t>Renovation -roofing, plastering and flooring  2 classrooms</t>
  </si>
  <si>
    <t>Mulenyu Primary School</t>
  </si>
  <si>
    <t>4-017-086-2630204-104-2017/18-046</t>
  </si>
  <si>
    <t>Renovation -roofing and painting  2 classrooms</t>
  </si>
  <si>
    <t>Mungethelele Primary School</t>
  </si>
  <si>
    <t>4-017-086-2630204-104-2017/18-047</t>
  </si>
  <si>
    <t>Renovation - flooring plastering and painting administration block</t>
  </si>
  <si>
    <t>Muvau Primary School</t>
  </si>
  <si>
    <t>4-017-086-2630204-104-2017/18-048</t>
  </si>
  <si>
    <t xml:space="preserve">Construction of gabions and manual reshaping from Kwa Kathitu, Kwa Ndolo to Muvau Primary School to control floods- 1 Km </t>
  </si>
  <si>
    <t>Nthangu Primary School</t>
  </si>
  <si>
    <t>4-017-086-2630204-104-2017/18-049</t>
  </si>
  <si>
    <t>Renovation - Roofing of 2 classrooms</t>
  </si>
  <si>
    <t>4-017-086-2630204-104-2017/18-050</t>
  </si>
  <si>
    <t xml:space="preserve">Construction of gabions and manual reshaping from Kiangini to Syethe Primary School to control floods- 3.5 Km </t>
  </si>
  <si>
    <t>4-017-086-2630204-104-2017/18-051</t>
  </si>
  <si>
    <t>Purchase, transport &amp; installation of 10,000 litre water tank</t>
  </si>
  <si>
    <t>4-017-086-2630204-104-2017/18-052</t>
  </si>
  <si>
    <t>4-017-086-2630204-104-2017/18-053</t>
  </si>
  <si>
    <t>AIC Mutulani Primary School</t>
  </si>
  <si>
    <t>4-017-086-2630204-104-2017/18-054</t>
  </si>
  <si>
    <t>Kimuumo Primary School</t>
  </si>
  <si>
    <t>4-017-086-2630204-104-2017/18-055</t>
  </si>
  <si>
    <t xml:space="preserve"> Kyaka Primary School</t>
  </si>
  <si>
    <t>4-017-086-2630204-104-2017/18-056</t>
  </si>
  <si>
    <t>Mandoi Secondary School</t>
  </si>
  <si>
    <t>4-017-086-2630204-104-2017/18-057</t>
  </si>
  <si>
    <t>Senda Secondary School</t>
  </si>
  <si>
    <t>4-017-086-2630204-104-2017/18-058</t>
  </si>
  <si>
    <t>4-017-086-2630204-104-2017/18-059</t>
  </si>
  <si>
    <t xml:space="preserve">Construction of gabions and manual reshaping from Mbenuu to Yuuni Primary School to control floods- 4Km </t>
  </si>
  <si>
    <t xml:space="preserve">Mwaani Girls High School </t>
  </si>
  <si>
    <t>4-017-086-2630205-104-2017/18-018</t>
  </si>
  <si>
    <t>Construction &amp; fitting of school gate (Ksh 200,000 and 1 pit latrine (Ksh 300,000) to completion.</t>
  </si>
  <si>
    <t>Chiefs office Kanzokea</t>
  </si>
  <si>
    <t>4-017-086-2640507-108 -2017/18-010</t>
  </si>
  <si>
    <t>Renovation -Roofing and painting 1 office room</t>
  </si>
  <si>
    <t>Mbuvo police post</t>
  </si>
  <si>
    <t>4-017-086-2640507-108 -2017/18-011</t>
  </si>
  <si>
    <t xml:space="preserve"> Completion of 2 rooms-Roofing, plastering, flooring&amp; Painting  </t>
  </si>
  <si>
    <t>PROJECT GFS CODELIST FOR MACHAKOS TOWN NATIONAL GOVERNMENT CONSTITUENCY DEVELOPMENT FUND</t>
  </si>
  <si>
    <t>Employee’s salaries.</t>
  </si>
  <si>
    <t>4-016-081-2110000-100-2017/2018-001</t>
  </si>
  <si>
    <t>Payment of staff salaries &amp; Gratuity</t>
  </si>
  <si>
    <t>Committee Expenses.</t>
  </si>
  <si>
    <t>4-016-081-2210802-100-2017/2018-002</t>
  </si>
  <si>
    <t>Payment of committee sitting allowances,transport,conferences</t>
  </si>
  <si>
    <t>4-016-081-2120101-100-2017/2018-003</t>
  </si>
  <si>
    <t>4-030-001-2120201-100-2017/2018-004</t>
  </si>
  <si>
    <t>Goods and services.</t>
  </si>
  <si>
    <t>4-016-081-2210000-100-2017/2018-005</t>
  </si>
  <si>
    <t>Purchase of fuel, repair and maintenance, printing, telephone, travel and subsistence, office tea.</t>
  </si>
  <si>
    <t>4-016-081-2210000-111-2017/2018-001</t>
  </si>
  <si>
    <t>4-016-081-2210802-111-2017/2018-002</t>
  </si>
  <si>
    <t>4-016-081-2210700-111-2017/2018-003</t>
  </si>
  <si>
    <t>Undertaking training of the PMCs/NG-CDFCs on NG-CDF related issues.</t>
  </si>
  <si>
    <t>Bursary -secondary schools</t>
  </si>
  <si>
    <t>4-016-081-2640101-103-2017/2018-001</t>
  </si>
  <si>
    <t>Payment of Bursaries to needy students.</t>
  </si>
  <si>
    <t xml:space="preserve">Bursary -Tertiary institutions </t>
  </si>
  <si>
    <t>4-016-081-2640102-103-2017/2018-002</t>
  </si>
  <si>
    <t>4-016-081-2640200-101-2017/2018-001</t>
  </si>
  <si>
    <t>Funding Emergency cases/projects</t>
  </si>
  <si>
    <t>4-016-081-2640509-112-2017/2018-001</t>
  </si>
  <si>
    <t>Carry out constituency sports tournament and the winning teams/schools to be awarded with trophies, balls and games kits.</t>
  </si>
  <si>
    <t xml:space="preserve">Environment </t>
  </si>
  <si>
    <t>Konza Secondary School</t>
  </si>
  <si>
    <t>4-016-081-2640510-110-2017/2018-001</t>
  </si>
  <si>
    <t>Purchase of trees for planting within the school premises.</t>
  </si>
  <si>
    <t>Katelembo Centre of Excellence</t>
  </si>
  <si>
    <t>4-016-081-2640510-110-2017/2018-002</t>
  </si>
  <si>
    <t>Kamweleni Secondary School.</t>
  </si>
  <si>
    <t>4-016-081-2640510-110-2017/2018-003</t>
  </si>
  <si>
    <t>Kiima Kimwe Primary School.</t>
  </si>
  <si>
    <t>4-016-081-2640510-110-2017/2018-004</t>
  </si>
  <si>
    <t>Kola Primary School.</t>
  </si>
  <si>
    <t>4-016-081-2640510-110-2017/2018-005</t>
  </si>
  <si>
    <t>Mwanyani Primary School.</t>
  </si>
  <si>
    <t>4-016-081-2640510-110-2017/2018-006</t>
  </si>
  <si>
    <t>Kisekini Primary School.</t>
  </si>
  <si>
    <t>4-016-081-2640510-110-2017/2018-007</t>
  </si>
  <si>
    <t>Kwa Katheke Primary School.</t>
  </si>
  <si>
    <t>4-016-081-2640510-110-2017/2018-008</t>
  </si>
  <si>
    <t>St. Francis Kavovi Primary School.</t>
  </si>
  <si>
    <t>4-016-081-2640510-110-2017/2018-009</t>
  </si>
  <si>
    <t>Kivandini Primary School (Muvuti)</t>
  </si>
  <si>
    <t>4-016-081-2640510-110-2017/2018-010</t>
  </si>
  <si>
    <t>Constituency Innovation Hubs C.I.H)</t>
  </si>
  <si>
    <t>Mutituni chief’s office.</t>
  </si>
  <si>
    <t>4-016-081-2211311-108-2017/2018-001</t>
  </si>
  <si>
    <t>Procurement of ICT equipment for C.I.H project.</t>
  </si>
  <si>
    <t>NG-CDF Office Machakos town</t>
  </si>
  <si>
    <t>4-016-081-2211311-108-2017/2018-002</t>
  </si>
  <si>
    <t>Kimutwa Chiefs office</t>
  </si>
  <si>
    <t>4-016-081-2211311-108-2017/2018-003</t>
  </si>
  <si>
    <t>Assistant county commissioners office – Kalama Division</t>
  </si>
  <si>
    <t>4-016-081-2211311-108-2017/2018-004</t>
  </si>
  <si>
    <t>4-016-081-2211310-108-2017/2018-005</t>
  </si>
  <si>
    <t>Preparation and launching of  5 year strategic plan (2018-2022) for NG-CDF Machakos town</t>
  </si>
  <si>
    <t>4-016-081-3110202-108-2017/2018-006</t>
  </si>
  <si>
    <t>Completion of NG-CDF Office- flooring, plastering, painting and fittings.</t>
  </si>
  <si>
    <t>4-016-081-3110202-108-2017/2018-007</t>
  </si>
  <si>
    <t>Construction of perimeter wall and sentry, steel double gate, electrical works and military barbed wire to completion.</t>
  </si>
  <si>
    <t>Assistant county commissioners, office – Kalama Division.</t>
  </si>
  <si>
    <t>4-016-081-2640507-108-2017/2018-001</t>
  </si>
  <si>
    <t>Construction of Assistant County Commissioners office to completion.</t>
  </si>
  <si>
    <t>Muthini  Assistant Chiefs Office</t>
  </si>
  <si>
    <t>4-016-081-2640507-108-2017/2018-002</t>
  </si>
  <si>
    <t>Construction of Assistant chiefs office to completion</t>
  </si>
  <si>
    <t>Misakwani Assistant Chiefs  office</t>
  </si>
  <si>
    <t>4-016-081-2640507-108-2017/2018-003</t>
  </si>
  <si>
    <t>Purchase of 0.25 acres of land for construction of assistant chiefs office</t>
  </si>
  <si>
    <t>Machakos Police station</t>
  </si>
  <si>
    <t>4-016-081-2640507-108-2017/2018-004</t>
  </si>
  <si>
    <t>Renovation of adm.  block -(flooring &amp; painting) and construction of civilian waiting lounge to completion.</t>
  </si>
  <si>
    <t>Assistant county Commissioners office - Mutituni Division</t>
  </si>
  <si>
    <t>4-016-081-2640507-108-2017/2018-005</t>
  </si>
  <si>
    <t>Construction of Assistant County Cpmmissioners office - foundation, walling and roofing</t>
  </si>
  <si>
    <t>Kamuthanga secondary school</t>
  </si>
  <si>
    <t>4-016-081-2630205-104-2017/2018-001</t>
  </si>
  <si>
    <t>Purchase of school bus - payment of outstanding balance after previous funding of ksh 2,000,000</t>
  </si>
  <si>
    <t>Mung'ala secondary school</t>
  </si>
  <si>
    <t>4-016-081-2630205-104-2017/2018-002</t>
  </si>
  <si>
    <t>Purchase of new school bus.</t>
  </si>
  <si>
    <t>Miwongoni secondary school</t>
  </si>
  <si>
    <t>4-016-081-2630205-104-2017/2018-003</t>
  </si>
  <si>
    <t>Construction of 2 Classrooms to completion.</t>
  </si>
  <si>
    <t>Kyasila secondary school</t>
  </si>
  <si>
    <t>4-016-081-2630205-104-2017/2018-004</t>
  </si>
  <si>
    <t>Ikokani secondary school</t>
  </si>
  <si>
    <t>4-016-081-2630205-104-2017/2018-005</t>
  </si>
  <si>
    <t>Kusyomuomo secondary school</t>
  </si>
  <si>
    <t>4-016-081-2630205-104-2017/2018-006</t>
  </si>
  <si>
    <t>Completion of Dormitory - flooring, plastering, painting and finishes (N.B. Difference of  700,000.00 is raised by P.T.A)</t>
  </si>
  <si>
    <t>On -going</t>
  </si>
  <si>
    <t>Iluvya secondary school</t>
  </si>
  <si>
    <t>4-016-081-2630205-104-2017/2018-007</t>
  </si>
  <si>
    <t>Purchase of 0.25 acres of land for extension of classrooms</t>
  </si>
  <si>
    <t>Kiseveni secondary school</t>
  </si>
  <si>
    <t>4-016-081-2630205-104-2017/2018-008</t>
  </si>
  <si>
    <t>Construction of one Classrooms to completion.</t>
  </si>
  <si>
    <t>Makakoi secondary school</t>
  </si>
  <si>
    <t>4-016-081-2630205-104-2017/2018-009</t>
  </si>
  <si>
    <t>Renovation of 2 classrooms. Plastering, flooring and painting</t>
  </si>
  <si>
    <t>Mbembani secondary school</t>
  </si>
  <si>
    <t>4-016-081-2630205-104-2017/2018-010</t>
  </si>
  <si>
    <t>Purchase of school bus. (Being payment of outstanding balance after previous funding of ksh 2,000,000.)</t>
  </si>
  <si>
    <t>Masaani girls secondary school</t>
  </si>
  <si>
    <t>4-016-081-2630205-104-2017/2018-011</t>
  </si>
  <si>
    <t>Completion of Dining hall - flooring, plastering, painting and finishes (N.B. Difference of 500,000.00 is raised by P.T.A)</t>
  </si>
  <si>
    <t>Mutuyu secondary school</t>
  </si>
  <si>
    <t>4-016-081-2630205-104-2017/2018-012</t>
  </si>
  <si>
    <t>Konza secondary school</t>
  </si>
  <si>
    <t>4-016-081-2630205-104-2017/2018-013</t>
  </si>
  <si>
    <t>Completion of dining hall - plastering ,flooring, painting and finishes (N.B. Difference of ksh 1,600,000.00/=  raised by P.T.A)</t>
  </si>
  <si>
    <t>Keaa primary school</t>
  </si>
  <si>
    <t>4-016-081-2630204-104-2017/2018-001</t>
  </si>
  <si>
    <t>Renovation of 3 Classrooms -flooring, plastering and painting</t>
  </si>
  <si>
    <t>Metuma primary school</t>
  </si>
  <si>
    <t>4-016-081-2630204-104-2017/2018-002</t>
  </si>
  <si>
    <t>Renovation of 3 Classrooms - flooring, plastering and painting</t>
  </si>
  <si>
    <t>Mbukoni primary school</t>
  </si>
  <si>
    <t>4-016-081-2630204-104-2017/2018-003</t>
  </si>
  <si>
    <t>Construction of 4 doors toilets to completion.</t>
  </si>
  <si>
    <t>Kasinga primary school</t>
  </si>
  <si>
    <t>4-016-081-2630204-104-2017/2018-004</t>
  </si>
  <si>
    <t>Miwongoni primary school</t>
  </si>
  <si>
    <t>4-016-081-2630204-104-2017/2018-005</t>
  </si>
  <si>
    <t>Mua farm primary school</t>
  </si>
  <si>
    <t>4-016-081-2630204-104-2017/2018-006</t>
  </si>
  <si>
    <t>Renovation of 5 Classrooms. (Flooring, plastering and painting)</t>
  </si>
  <si>
    <t>Katelembo primary school</t>
  </si>
  <si>
    <t>4-016-081-2630204-104-2017/2018-007</t>
  </si>
  <si>
    <t>Kathimani primary school</t>
  </si>
  <si>
    <t>4-016-081-2630204-104-2017/2018-008</t>
  </si>
  <si>
    <t>Kivani primary school</t>
  </si>
  <si>
    <t>4-016-081-2630204-104-2017/2018-009</t>
  </si>
  <si>
    <t>Mumbuni primary school</t>
  </si>
  <si>
    <t>4-016-081-2630204-104-2017/2018-010</t>
  </si>
  <si>
    <t>Renovation of 4 Classrooms - flooring, plastering and painting</t>
  </si>
  <si>
    <t>Muthini primary school</t>
  </si>
  <si>
    <t>4-016-081-2630204-104-2017/2018-011</t>
  </si>
  <si>
    <t>Kaseve primary school</t>
  </si>
  <si>
    <t>4-016-081-2630204-104-2017/2018-012</t>
  </si>
  <si>
    <t>Kamweleni primary school</t>
  </si>
  <si>
    <t>4-016-081-2630204-104-2017/2018-013</t>
  </si>
  <si>
    <t>Renovation of 5 Classrooms - flooring, plastering and painting</t>
  </si>
  <si>
    <t>Katumani primary school</t>
  </si>
  <si>
    <t>4-016-081-2630204-104-2017/2018-014</t>
  </si>
  <si>
    <t>Miwani primary school</t>
  </si>
  <si>
    <t>4-016-081-2630204-104-2017/2018-015</t>
  </si>
  <si>
    <t>Kisueni primary school</t>
  </si>
  <si>
    <t>4-016-081-2630204-104-2017/2018-016</t>
  </si>
  <si>
    <t>Kinoi primary school</t>
  </si>
  <si>
    <t>4-016-081-2630204-104-2017/2018-017</t>
  </si>
  <si>
    <t>Renovation of 3 Cclassrooms - flooring, plastering and painting</t>
  </si>
  <si>
    <t>Kyakitove primary school</t>
  </si>
  <si>
    <t>4-016-081-2630204-104-2017/2018-018</t>
  </si>
  <si>
    <t>Renovation of 3 Classrooms -- flooring, plastering and painting</t>
  </si>
  <si>
    <t>Katanga primary school</t>
  </si>
  <si>
    <t>4-016-081-2630204-104 2017/2018-019</t>
  </si>
  <si>
    <t>Renovation of 4 Classrooms  - flooring, plastering and painting</t>
  </si>
  <si>
    <t>Malooni primary school</t>
  </si>
  <si>
    <t>4-016-081-2630204-104-2017/2018-020</t>
  </si>
  <si>
    <t>Renovation of 6 Classrooms - flooring, plastering and painting</t>
  </si>
  <si>
    <t>Kiseveni primary school</t>
  </si>
  <si>
    <t>4-016-081-2630204-104-2017/2018-021</t>
  </si>
  <si>
    <t>Renovation of 6 Classrooms  - flooring, plastering and painting</t>
  </si>
  <si>
    <t>Makyau primary school</t>
  </si>
  <si>
    <t>4-016-081-2630204-104-2017/2018-022</t>
  </si>
  <si>
    <t>Completion of one Classroom - plastering flooring and painting</t>
  </si>
  <si>
    <t>Mbuani primary school</t>
  </si>
  <si>
    <t>4-016-081-2630204-104-2017/2018-023</t>
  </si>
  <si>
    <t>Muumandu primary school</t>
  </si>
  <si>
    <t>4-016-081-2630204-104-2017/2018-024</t>
  </si>
  <si>
    <t>Completion of Dormitory. (Flooring, plastering, painting and finishes) N.B. Difference of ksh 500,000.00/=  raised by P.T.A</t>
  </si>
  <si>
    <t>4-016-081-AP1-100-2017/2018-001</t>
  </si>
  <si>
    <t>4-016-081-2640100-103-2017/18-001</t>
  </si>
  <si>
    <t>PROJECT GFS CODELIST FOR MWALA NATIONAL GOVERNMENT CONSTITUENCY DEVELOPMENT FUND</t>
  </si>
  <si>
    <t>4-016-082-2110000-100-2017/2018-001</t>
  </si>
  <si>
    <t>Payment of staff salaries and Gratuity</t>
  </si>
  <si>
    <t>4-016-082-2210802-100-2017/2018-002</t>
  </si>
  <si>
    <t>4-016-082-2120101-100-2017/2018-003</t>
  </si>
  <si>
    <t>4-016-082-2120201-100-2017/2018-004</t>
  </si>
  <si>
    <t>4-016-082-221000-100-2017/2018-005</t>
  </si>
  <si>
    <t>Purchase of fuel, repair and maintenance, printing, telephone,                   travel and subsistence, office tea.</t>
  </si>
  <si>
    <t>4-016-082-2210000-111-2017/2018-001</t>
  </si>
  <si>
    <t>Purchase of fuel, repairs and maitenance, printing, stationery, airtime, travel and subsistence</t>
  </si>
  <si>
    <t>4-016-082-2210802-111-2017/2018-002</t>
  </si>
  <si>
    <t>4-016-082-2210700-111-2017/2018-003</t>
  </si>
  <si>
    <t>Bursary - Secondary SchoolS</t>
  </si>
  <si>
    <t>4-016-082-2640101-103-2017/2018-001</t>
  </si>
  <si>
    <t>Bursary - Tertiary institutions</t>
  </si>
  <si>
    <t>4-016-082-2640102-103-2017/2018-002</t>
  </si>
  <si>
    <t>4-016-082-2640509-112-2017/2018-001</t>
  </si>
  <si>
    <t>4-016-082-2640200-101-2017/2018-001</t>
  </si>
  <si>
    <t xml:space="preserve">EDUCATION PRIMARY SCHOOLS </t>
  </si>
  <si>
    <t>Windala Primary School</t>
  </si>
  <si>
    <t>4-016-082-2630204-104-2017/2018-001</t>
  </si>
  <si>
    <t>Construction one classroom  to completion</t>
  </si>
  <si>
    <t>Mang'olota Primary School</t>
  </si>
  <si>
    <t>4-016-082-2630204-104-2017/2018-002</t>
  </si>
  <si>
    <t>Mwaasua Primary School</t>
  </si>
  <si>
    <t>4-016-082-2630204-104-2017/2018-003</t>
  </si>
  <si>
    <t xml:space="preserve">Renovation of 5 No. classrooms. Flooring, plastering and painting </t>
  </si>
  <si>
    <t>Kawaa Primary School</t>
  </si>
  <si>
    <t>4-016-082-2630204-104-2017/2018-004</t>
  </si>
  <si>
    <t>Renovation of 5 No. classrooms. Flooring, plastering and painting</t>
  </si>
  <si>
    <t xml:space="preserve">EDUCATION SECONDARY SCHOOLS </t>
  </si>
  <si>
    <t>Vyulya Girls Secondary School</t>
  </si>
  <si>
    <t>4-016-082-2630405-104-2017/2018-001</t>
  </si>
  <si>
    <t>Completion of Dormitory.                 (Flooring, plastering, painting and finishes.)</t>
  </si>
  <si>
    <t>Katheka Secondary School</t>
  </si>
  <si>
    <t>4-016-082-2630405-104-2017/2018-003</t>
  </si>
  <si>
    <t xml:space="preserve">Walling and roofing of school dispensary </t>
  </si>
  <si>
    <t>Mwala Technical Training Institute</t>
  </si>
  <si>
    <t>4-016-082-2630206-108-2017/2018-001</t>
  </si>
  <si>
    <t>Drilling of Borehole</t>
  </si>
  <si>
    <t>4-016-082-2211310-108-2017/2018-001</t>
  </si>
  <si>
    <t xml:space="preserve">Preparation and Launcing of 5 Years Plan(2018-2022) for Mwala  NG-CDF  </t>
  </si>
  <si>
    <t>Ikalaasa Innovation Hub Project</t>
  </si>
  <si>
    <t>4-016-082-2211311-108-2017/2018-001</t>
  </si>
  <si>
    <t>Installation of Satelite antenna, Router, Digital access kit, Digital ruggedized Tablet, WI-FI with outdoor wireless device complete with 12U cabinet with installation accessories in partnership with Telkom Kenya Ltd</t>
  </si>
  <si>
    <t>Miu Innovation Hub Project</t>
  </si>
  <si>
    <t>4-016-082-2211311-108-2017/2018-002</t>
  </si>
  <si>
    <t>Masii Innovation Hub Project</t>
  </si>
  <si>
    <t>4-016-082-2211311-108-2017/2018-003</t>
  </si>
  <si>
    <t>Makutano Innovation Hub Project</t>
  </si>
  <si>
    <t>4-016-082-2211311-108-2017/2018-004</t>
  </si>
  <si>
    <t>4-016-082-2211311-108-2017/2018-005</t>
  </si>
  <si>
    <t>Construction of a building to house  ICT equipment to completion</t>
  </si>
  <si>
    <t>4-016-082-2211311-108-2017/2018-007</t>
  </si>
  <si>
    <t>4-016-082-2211311-108-2017/2018-008</t>
  </si>
  <si>
    <t>4-016-082-2211311-108-2017/2018-009</t>
  </si>
  <si>
    <t>Yathui Innovation Hub Project</t>
  </si>
  <si>
    <t>4-016-082-2211311-108-2017/2018-010</t>
  </si>
  <si>
    <t>Construction of a building that will house  ICT equipment to completion</t>
  </si>
  <si>
    <t>Mbiuni Innovation Hub Project</t>
  </si>
  <si>
    <t>4-016-082-2211311-108-2017/2018-011</t>
  </si>
  <si>
    <t>4-016-082-AP1-100-2017/2018-001</t>
  </si>
  <si>
    <t>4-016-082-2640100-103-2017/18-001</t>
  </si>
  <si>
    <t xml:space="preserve">Mango Secondary School </t>
  </si>
  <si>
    <t>4-016-082-2630405-104-2017/2018-002</t>
  </si>
  <si>
    <t>Co-funding towards purchase of school bus (NG-CDF funding Kshs 1,000,000 and P.T.A Kshs 5,500,000)</t>
  </si>
  <si>
    <t>4-016-082-2210000-100-2017/2018-005</t>
  </si>
  <si>
    <t xml:space="preserve">Kwondoo Primary School </t>
  </si>
  <si>
    <t>4-016-082-2630204-104-2017/2018-005</t>
  </si>
  <si>
    <t>Casing, Equipping of borehole</t>
  </si>
  <si>
    <t>Nyaanyaa Primary School</t>
  </si>
  <si>
    <t>4-016-082-2630204-104-2017/2018-006</t>
  </si>
  <si>
    <t>Access Road - Construction of a drift(1.5m)- Kabaa-nyanyaa Road</t>
  </si>
  <si>
    <t>Matulani Secondary School</t>
  </si>
  <si>
    <t>4-016-082-2630205-104-2017/2018-004</t>
  </si>
  <si>
    <t>Kyamatula Secondary School</t>
  </si>
  <si>
    <t>4-016-082-2630205-104-2017/2018-005</t>
  </si>
  <si>
    <t>Construction of 1 classroom</t>
  </si>
  <si>
    <t>Mumbuni Police Post</t>
  </si>
  <si>
    <t>4-016-082-2640507-113-2017/2018-007</t>
  </si>
  <si>
    <t>Plastering, flooring, roofing, Painting of police post</t>
  </si>
  <si>
    <t>4-016-082-2630206-108-2017/2018-002</t>
  </si>
  <si>
    <t xml:space="preserve">Purchase of land </t>
  </si>
  <si>
    <t>PROJECT GFS CODELIST FOR MASINGA NATIONAL GOVERNMENT CONSTITUENCY DEVELOPMENT FUND</t>
  </si>
  <si>
    <t>4-016-075-AP1-100-2017/2018-001</t>
  </si>
  <si>
    <t>4-016-075-2640100-103-2017/18-001</t>
  </si>
  <si>
    <t>Admnistration and  Recurrent Expenditure</t>
  </si>
  <si>
    <t>4-016-075-2210000-100-2017/18-002</t>
  </si>
  <si>
    <t>4-016-075-2210802-100-2017/18-007</t>
  </si>
  <si>
    <t>Monitoring Evaluation and Capacity Building</t>
  </si>
  <si>
    <t>4-016-075-2210000-111-2017/18-001</t>
  </si>
  <si>
    <t>Purchase of fuel,  repairs and Maintenance, printing, stationary, Airtime, travel and subsistence</t>
  </si>
  <si>
    <t>4-016-075-2210802-111-2017/18-002</t>
  </si>
  <si>
    <t>Emergency Funds</t>
  </si>
  <si>
    <t>4-016-075-2640200-101-2017/18-001</t>
  </si>
  <si>
    <t>4-016-075-2640101-103-2017/18-001</t>
  </si>
  <si>
    <t>4-016-075-2640102-103-2017/18-002</t>
  </si>
  <si>
    <t>Education Primary Schools</t>
  </si>
  <si>
    <t>Kyaani Primary School</t>
  </si>
  <si>
    <t>4-016-075-2630204-104-2017/18-014</t>
  </si>
  <si>
    <t>Construction of 2 classrooms to Completion</t>
  </si>
  <si>
    <t>Munandani Primary School</t>
  </si>
  <si>
    <t>4-016-075-2630204-104-2017/18-015</t>
  </si>
  <si>
    <t>Construction of a 4 Door Toilet to Completion</t>
  </si>
  <si>
    <t>4-016-075-2630204-104-2017/18-016</t>
  </si>
  <si>
    <t xml:space="preserve"> New</t>
  </si>
  <si>
    <t>4-016-075-2630204-104-2017/18- 017</t>
  </si>
  <si>
    <t>Kaluluini Primary School</t>
  </si>
  <si>
    <t>4-016-075-2630204-104-2017/18-018</t>
  </si>
  <si>
    <t>TumuTumu Primary School</t>
  </si>
  <si>
    <t>4-016-075-2630204-104-2017/18-019</t>
  </si>
  <si>
    <t>Kikomba  Primary School</t>
  </si>
  <si>
    <t>4-016-075-2630204-104-2017/18-020</t>
  </si>
  <si>
    <t>Construction of a 2 Door Toilet to Completion</t>
  </si>
  <si>
    <t>Education Secondary Schools</t>
  </si>
  <si>
    <t>Ekalakala Secondary School</t>
  </si>
  <si>
    <t>4-016-075-2630205-104-2017/18-005</t>
  </si>
  <si>
    <t xml:space="preserve"> Renovation  of  2 Dormitories  accommodating 60 students that were destroyed by fire @ Kshs 1,5000,000 </t>
  </si>
  <si>
    <t>4-016-075-2630205-104-2017/18-006</t>
  </si>
  <si>
    <t>Construction of a 4 Door   Toilet to Completion</t>
  </si>
  <si>
    <t>Kyondoni Mixed Secondary School</t>
  </si>
  <si>
    <t>4-016-075-2630205-104-2017/18-007</t>
  </si>
  <si>
    <t>Construction of a 2 Door Toilet for Staff to Completion</t>
  </si>
  <si>
    <t>Kithoni Secondary School</t>
  </si>
  <si>
    <t>4-016-075-2630205-104-2017/18-008</t>
  </si>
  <si>
    <t>Construction of 4 Door Toilet to Completion</t>
  </si>
  <si>
    <t xml:space="preserve">Purchase of bed sheets, blankets and mabati boxes for storing personal effects for 60 students who lost all their belongings as a result of fire </t>
  </si>
  <si>
    <t>PROJECT GFS CODELIST FOR KAITI NATIONAL GOVERNMENT CONSTITUENCY DEVELOPMENT FUND</t>
  </si>
  <si>
    <t xml:space="preserve">PROJECT NAME </t>
  </si>
  <si>
    <t xml:space="preserve">PROJECT NUMBER  </t>
  </si>
  <si>
    <t xml:space="preserve">PROJECT ACTIVITY </t>
  </si>
  <si>
    <t xml:space="preserve">AMOUNT ALLOCATED </t>
  </si>
  <si>
    <t xml:space="preserve">CURRENT STATUS </t>
  </si>
  <si>
    <t>ADMINISTRATION &amp; RECURRENT</t>
  </si>
  <si>
    <t xml:space="preserve">Employees’ Salaries </t>
  </si>
  <si>
    <t>4-017-085-2110000-100-2017/18-001</t>
  </si>
  <si>
    <t xml:space="preserve">Employees’ Salaries and gratuity </t>
  </si>
  <si>
    <t xml:space="preserve">On – going </t>
  </si>
  <si>
    <t xml:space="preserve">Goods and services </t>
  </si>
  <si>
    <t>4-017-085-2210000-100-2017/18-002</t>
  </si>
  <si>
    <t xml:space="preserve">Purchase of fuel, repairs and maintenance, printing, stationery, telephone, travel and substance, office tea   </t>
  </si>
  <si>
    <t>4-017-085-2120101-100-2017/18-005</t>
  </si>
  <si>
    <t>4-017-085-2120201-100-2017/18-006</t>
  </si>
  <si>
    <t xml:space="preserve">Payment of NHIF deductions </t>
  </si>
  <si>
    <t xml:space="preserve">Committee expenses </t>
  </si>
  <si>
    <t>4-017-085-2210802-100-2017/18-007</t>
  </si>
  <si>
    <t xml:space="preserve">Payment of committee sitting allowance, transport, conferences  </t>
  </si>
  <si>
    <t>MONITORING AND EVALUATION /CAPACITY BUILDING</t>
  </si>
  <si>
    <t>4-017-085-2210000-111-2017/ 18-001</t>
  </si>
  <si>
    <t>Purchase of fuel, repairs and maintenance, printing, stationery, airtime, travel and substance</t>
  </si>
  <si>
    <t>4-017-085-2210802-111-2017/ 18-002</t>
  </si>
  <si>
    <t xml:space="preserve">CDFC/ PMC Capacity building </t>
  </si>
  <si>
    <t>4-017-085-2210700-111-2017/ 18-003</t>
  </si>
  <si>
    <t xml:space="preserve">Undertake training of the CDFCs/ PMCs on CDF related issues  </t>
  </si>
  <si>
    <t>Bursary to Tertiary schools</t>
  </si>
  <si>
    <t>4.017.085.2640101.103. 2017/18.001</t>
  </si>
  <si>
    <t>Bursary to Secondary schools</t>
  </si>
  <si>
    <t>4.017.085.2640102.103. 2017/ 18.002</t>
  </si>
  <si>
    <t>4.017.085.2640200.101. 2017/18.001</t>
  </si>
  <si>
    <t xml:space="preserve">To cater for unforeseen occurrences in the constituency during the financial year </t>
  </si>
  <si>
    <t xml:space="preserve">Ithanzeni Primary School </t>
  </si>
  <si>
    <t xml:space="preserve">4-017-085-2630204-104-2017/18-001  </t>
  </si>
  <si>
    <t>Mutula Primary School</t>
  </si>
  <si>
    <t>4-017-085-2630204-104-2017/18-002</t>
  </si>
  <si>
    <t xml:space="preserve">Nzouni Primary School </t>
  </si>
  <si>
    <t>4-017-085-2630204-104-2017/18-003</t>
  </si>
  <si>
    <t xml:space="preserve">Nthonzweni Primary School </t>
  </si>
  <si>
    <t>4-017-085-2630204-104-2017/18-004</t>
  </si>
  <si>
    <t>Renovation of 4 classrooms (Flooring, Plastering, Painting,fixing windows and doors, and Roofing)</t>
  </si>
  <si>
    <t xml:space="preserve">Watema Primary School </t>
  </si>
  <si>
    <t>4-017-085-2630204-104-2017/18-005</t>
  </si>
  <si>
    <t xml:space="preserve">Masaani Primary School </t>
  </si>
  <si>
    <t>4-017-085-2630204-104-2017/18-006</t>
  </si>
  <si>
    <t xml:space="preserve">Nzukini Primary School </t>
  </si>
  <si>
    <t>4-017-085-2630204-104-2017/18-007</t>
  </si>
  <si>
    <t xml:space="preserve">Matw’iku Primary School </t>
  </si>
  <si>
    <t>4-017-085-2630204-104-2017/18-008</t>
  </si>
  <si>
    <t xml:space="preserve">Kyakithuku Primary School </t>
  </si>
  <si>
    <t>4-017-085-2630204-104-2017/18-009</t>
  </si>
  <si>
    <t xml:space="preserve">Thomeandu Primary School </t>
  </si>
  <si>
    <t>4-017-085-2630204-104-2017/18-010</t>
  </si>
  <si>
    <t xml:space="preserve">Tusunini Primary School </t>
  </si>
  <si>
    <t>4-017-085-2630204-104-2017/18-011</t>
  </si>
  <si>
    <t xml:space="preserve">Mutanda Primary School </t>
  </si>
  <si>
    <t>4-017-085-2630204-104-2017/18-012</t>
  </si>
  <si>
    <t>EDUCATION: SECONDARY SCHOOLS</t>
  </si>
  <si>
    <t xml:space="preserve">Kyamuthei Boys Secondary School </t>
  </si>
  <si>
    <t xml:space="preserve">4-017-085-2630205-104- 2017/18-001  </t>
  </si>
  <si>
    <t xml:space="preserve">Construction of dining of a dining to completion </t>
  </si>
  <si>
    <t xml:space="preserve">Mumbuni  Secondary School </t>
  </si>
  <si>
    <t>4-017-085-2630205-104- 2017/18-002</t>
  </si>
  <si>
    <t xml:space="preserve">Kivani  Secondary School </t>
  </si>
  <si>
    <t>4-017-085-2630205-104- 2017/18-003</t>
  </si>
  <si>
    <t xml:space="preserve">Mwea   Secondary School </t>
  </si>
  <si>
    <t>4-017-085-2630205-104- 2017/18-004</t>
  </si>
  <si>
    <t xml:space="preserve">Construction of  a science laboratory to completion </t>
  </si>
  <si>
    <t xml:space="preserve">Isovya  Secondary School </t>
  </si>
  <si>
    <t>4-017-085-2630205-104- 2017/18-005</t>
  </si>
  <si>
    <t xml:space="preserve">St. Monica Wautu  Secondary School </t>
  </si>
  <si>
    <t>4-017-085-2630205-104- 2017/18-006</t>
  </si>
  <si>
    <t>St. Monica Wautu  Secondary School</t>
  </si>
  <si>
    <t>4-017-085-2630205-104- 2017/18-007</t>
  </si>
  <si>
    <t xml:space="preserve">Purchase of a Purchase of one acre piece of land for construction of a science laboratory </t>
  </si>
  <si>
    <t xml:space="preserve">Kisyulya  Secondary School </t>
  </si>
  <si>
    <t>4-017-085-2630205-104- 2017/18-008</t>
  </si>
  <si>
    <t xml:space="preserve">Kithangathini  Secondary School </t>
  </si>
  <si>
    <t>4-017-085-2630205-104- 2017/18-009</t>
  </si>
  <si>
    <t xml:space="preserve">Ilima Police Station     </t>
  </si>
  <si>
    <t xml:space="preserve">4-017-085-2640507-113- 2017/18-001   </t>
  </si>
  <si>
    <t xml:space="preserve">Construction of police station to completion </t>
  </si>
  <si>
    <t xml:space="preserve">Nduu Ass. Chiefs Office </t>
  </si>
  <si>
    <t>4-017-085-2640507-113- 2017/18-002</t>
  </si>
  <si>
    <t xml:space="preserve">Renovation; Plastering, flooring and painting of the office </t>
  </si>
  <si>
    <t xml:space="preserve">Kivani Chiefs Office </t>
  </si>
  <si>
    <t>4-017-085-2640507-113- 2017/18-003</t>
  </si>
  <si>
    <t>Kithangathini AP Line</t>
  </si>
  <si>
    <t>4-017-085-2640507-113- 2017/18-004</t>
  </si>
  <si>
    <t xml:space="preserve">Construction of  one toilet </t>
  </si>
  <si>
    <t xml:space="preserve">Kaiti Divisional HQs </t>
  </si>
  <si>
    <t>4-017-085-2640507-113- 2017/18-005</t>
  </si>
  <si>
    <t xml:space="preserve">Completion of 3 offices at Divisional HQs (roofing, plastering and painting) </t>
  </si>
  <si>
    <t>4-017-085-2640507-113- 2017/18-006</t>
  </si>
  <si>
    <t xml:space="preserve">Fencing of the ACC’s compound (concrete poles, chain link and barbed wires)  </t>
  </si>
  <si>
    <t xml:space="preserve">Kaiti ACC’s Residential House </t>
  </si>
  <si>
    <t>4-017-085-2640507-113- 2017/18-007</t>
  </si>
  <si>
    <t xml:space="preserve">Renovation; plastering, flooring and painting of the Acc’s residential house </t>
  </si>
  <si>
    <t xml:space="preserve">SPORTS ACTIVITIES </t>
  </si>
  <si>
    <t xml:space="preserve">Kyamutimba  Primary School </t>
  </si>
  <si>
    <t xml:space="preserve">4-017-085-2640509-112- 2017/18-001   </t>
  </si>
  <si>
    <t xml:space="preserve">Leveling of a school play ground </t>
  </si>
  <si>
    <t xml:space="preserve">Kithoni Sand Dam  </t>
  </si>
  <si>
    <t xml:space="preserve">4-017-085-2640510-110- 2017/18-001  </t>
  </si>
  <si>
    <t xml:space="preserve">Construction of reservoir to prevent soil erosion   </t>
  </si>
  <si>
    <t>4-017-085-2630206-108- 2017/18-002</t>
  </si>
  <si>
    <t>4-017- 085-2211311-108-2017/18-003</t>
  </si>
  <si>
    <t>4-017- 085-2211311-108-2017/18-004</t>
  </si>
  <si>
    <t>4-017-085-2211310-108-2017/18-001</t>
  </si>
  <si>
    <t xml:space="preserve">Preparation of 5 years Strategic Plan for Kaiti NG~CDF (2017 – 2022)  </t>
  </si>
  <si>
    <t xml:space="preserve">Mukuyuni Social Hall  </t>
  </si>
  <si>
    <t>4-017-085-2630206-108- 2017/18-001</t>
  </si>
  <si>
    <t xml:space="preserve">Purchase of  600  plastic chairs </t>
  </si>
  <si>
    <t xml:space="preserve">NG~CDF Office </t>
  </si>
  <si>
    <t xml:space="preserve">4-017-085-3110202-108- 2017/18-001  </t>
  </si>
  <si>
    <t xml:space="preserve">Renovation; ceiling and painting of NG~CDF Office </t>
  </si>
  <si>
    <t>4-017-085-AP1-100-2017/2018-001</t>
  </si>
  <si>
    <t>4-017-085-2640100-103-2017/18-001</t>
  </si>
  <si>
    <t xml:space="preserve">STATUS </t>
  </si>
  <si>
    <t xml:space="preserve">NG-CDFC/ PMC Capacity Building </t>
  </si>
  <si>
    <t xml:space="preserve">Undertake training of the NG-CDFCs/ PMCs on NG-CDF related issues  </t>
  </si>
  <si>
    <t>Bursary to Tertiary Schools</t>
  </si>
  <si>
    <t>4-017-085-2640101-103- 2017/18-001</t>
  </si>
  <si>
    <t>4-017-085-2640200-101- 2017/18-001</t>
  </si>
  <si>
    <t xml:space="preserve">4-017-085-2640509-112- 2017/18-002   </t>
  </si>
  <si>
    <t>Carry out Constituency Sports Tournament and for purchase of sports equipment in the four Wards</t>
  </si>
  <si>
    <t>ST. Patricks Kyamatheka Secondary School</t>
  </si>
  <si>
    <t>4-017-085-2630205-104- 2017/18-010</t>
  </si>
  <si>
    <t>Construction of two Classrooms to completion</t>
  </si>
  <si>
    <t>Nthukula ABC Secondary school</t>
  </si>
  <si>
    <t>4-017-085-2630205-104- 2017/18-011</t>
  </si>
  <si>
    <t>Construction of Dining Hall- walling, flooring, plastering, painting, roofing, windowing and dooring.</t>
  </si>
  <si>
    <t>Kitandi Secondary School</t>
  </si>
  <si>
    <t>4-017-085-2630205-104- 2017/18-012</t>
  </si>
  <si>
    <t>Completion of administration block – walling, plastering, painting, roofing, windowing, dooring and flooring.</t>
  </si>
  <si>
    <t>Kyamunyaliti Gulley</t>
  </si>
  <si>
    <t xml:space="preserve">4-017-085-2640510-110- 2017/18-002  </t>
  </si>
  <si>
    <t>Conservation of environment through gulley filling: Construction of gabions</t>
  </si>
  <si>
    <t>SOCIAL HALL</t>
  </si>
  <si>
    <t>Mitini Social Hall</t>
  </si>
  <si>
    <t>4-017-085-2640511-108- 2017/18-005</t>
  </si>
  <si>
    <t>Construction of Social Hall- Foundation, Walling, Roofing, Flooring, Windowing, Dooring, Plastering and Painting.</t>
  </si>
  <si>
    <t>NATIONAL GOVERNMENT CONSTITUENCY DEVELOPMENT FUND</t>
  </si>
  <si>
    <t>PROJECT GFS CODELIST FOR YATTA NATIONAL  GOVERNMENT CONSTITUENCY DEVELOPMENT FUND</t>
  </si>
  <si>
    <t>4-016-076-2110000-100-2017/18-005</t>
  </si>
  <si>
    <t>Payment  of Committee sitting allowances</t>
  </si>
  <si>
    <t>4-016-076-2210000-111-2017/18-002</t>
  </si>
  <si>
    <t>Payment  of committee sitting allowances</t>
  </si>
  <si>
    <t>4-016-076-2640101-103-2017/18-001</t>
  </si>
  <si>
    <t>Payment of Bursary to needy students</t>
  </si>
  <si>
    <t>4-016-076-2640101-103-2017/18-002</t>
  </si>
  <si>
    <t>Payment of Bursary to needy students and vocational training Institute</t>
  </si>
  <si>
    <t>Kiwanza Primary School</t>
  </si>
  <si>
    <t>4-016-076-2630204-104-2017/18-014</t>
  </si>
  <si>
    <t>Construction of one Classroom  to completion</t>
  </si>
  <si>
    <t>Kwa Mwatu Primary School</t>
  </si>
  <si>
    <t>4-016-076-2630204-104-2017/18-015</t>
  </si>
  <si>
    <t>Katutuni Primary School</t>
  </si>
  <si>
    <t>4-016-076-2630204-104-2017/18-016</t>
  </si>
  <si>
    <t>Kamale Primary School</t>
  </si>
  <si>
    <t>4-016-076-2630204-104-2017/18-017</t>
  </si>
  <si>
    <t>Vota Primary School</t>
  </si>
  <si>
    <t>4-016-076-2630204-104-2017/18-018</t>
  </si>
  <si>
    <t>Renovation of 3 classrooms (Re-roofing,flooring and painting)</t>
  </si>
  <si>
    <t>HGM Kithimani for Mentally Challeged Children</t>
  </si>
  <si>
    <t>4-016-076-2630204-104-2017/18-019</t>
  </si>
  <si>
    <t xml:space="preserve">EDUCATION-SECONDARY SCHOOLS </t>
  </si>
  <si>
    <t>St.Charles Uvouni Secondary School</t>
  </si>
  <si>
    <t>4-016-076-2630205-104-2017/18-026</t>
  </si>
  <si>
    <t>Construction of one  Classroom  to completion(Kshs.750,000) and purchase of  50 lockers (kshs.125,000) and 50 chairs (Kshs.125,000)</t>
  </si>
  <si>
    <t>Matuu Day Secondary School</t>
  </si>
  <si>
    <t>4-016-076-2630205-104-2017/18-027</t>
  </si>
  <si>
    <t>Good Hope Secondary School</t>
  </si>
  <si>
    <t>4-016-076-2630205-104-2017/18-028</t>
  </si>
  <si>
    <t>Ngumbulu Secondary School</t>
  </si>
  <si>
    <t>4-016-076-2630205-104-2017/18-029</t>
  </si>
  <si>
    <t>Construction of a Classroom to completion</t>
  </si>
  <si>
    <t>4-016-076-2640200-101-2017/18-001</t>
  </si>
  <si>
    <t>PROJECT GFS CODELIST FOR KANGUNDO NATIONAL GOVERNMENT CONSTITUENCY DEVELOPMENT FUND</t>
  </si>
  <si>
    <t>4-016-077-2110000-100-2017/18-001</t>
  </si>
  <si>
    <t>4-016-077-2210000-100-2017/18-002</t>
  </si>
  <si>
    <t>Purchase of fuel, Office/Vehicle repairs and maintenance, printing, stationery, telephone, Electricity, travel and subsistence, office tea</t>
  </si>
  <si>
    <t>4-016-077-2120101-100-2017/18-003</t>
  </si>
  <si>
    <t>4-016-077-2120101-100-2017/18-004</t>
  </si>
  <si>
    <t>4-016-077-2210802-100-2017/18-005</t>
  </si>
  <si>
    <t>4-016-077-2640200-101-2017/18-001</t>
  </si>
  <si>
    <t>4-016-077-2210000-111-2017/18-001</t>
  </si>
  <si>
    <t>4-016-077-2210802-111-2017/18-002</t>
  </si>
  <si>
    <t>4-016-077-2210700-111-2017/18-003</t>
  </si>
  <si>
    <t>4-016-077-2640101-103-2017/18-001</t>
  </si>
  <si>
    <t>4-016-077-2640102-103-2017/18-002</t>
  </si>
  <si>
    <t>4-016-077-2640509-112-2017/18-001</t>
  </si>
  <si>
    <t>4-016-077-3110202-108-2017/18-002</t>
  </si>
  <si>
    <t>NG CDF Office Landscaping, stone pitching, Beautification and paving slabs</t>
  </si>
  <si>
    <t>Kathithyamaa Primary School</t>
  </si>
  <si>
    <t>4-016-077-2630204-104-2017/18-001</t>
  </si>
  <si>
    <t>I Block -8 door Toilet (Kshs 550,000), Branded Metal Gate With column, Compound fencing with Treated poles and  Barbed wire (Kshs 850,000)</t>
  </si>
  <si>
    <t>Kithunthi Primary School</t>
  </si>
  <si>
    <t>4-016-077-2630204-104-2017/18-002</t>
  </si>
  <si>
    <t>Kavilinguni Primary school</t>
  </si>
  <si>
    <t>4-016-077-2630204-104-2017/18-003</t>
  </si>
  <si>
    <t>Kyevaluki Primary school</t>
  </si>
  <si>
    <t>4-016-077-2630204-104-2017/18-004</t>
  </si>
  <si>
    <t>Kiomo Primary School</t>
  </si>
  <si>
    <t>4-016-077-2630204-104-2017/18-005</t>
  </si>
  <si>
    <t>Kathome Primary School</t>
  </si>
  <si>
    <t>4-016-077-2630204-104-2017/18-006</t>
  </si>
  <si>
    <t>Kawethei S.A. Primary School</t>
  </si>
  <si>
    <t>4-016-077-2630204-104-2017/18-007</t>
  </si>
  <si>
    <t>Iietune Primary School</t>
  </si>
  <si>
    <t>4-016-077-2630204-104-2017/18-008</t>
  </si>
  <si>
    <t>Kikambuani Primary School</t>
  </si>
  <si>
    <t>4-016-077-2630204-104-2017/18-009</t>
  </si>
  <si>
    <t>Mukuyuni Primary School</t>
  </si>
  <si>
    <t>4-016-077-2630204-104-2017/18-010</t>
  </si>
  <si>
    <t>Syanthi S.A. Primary School</t>
  </si>
  <si>
    <t>4-016-077-2630204-104-2017/18-011</t>
  </si>
  <si>
    <t>Kitwii Boys Primary School</t>
  </si>
  <si>
    <t>4-016-077-2630204-104-2017/18-012</t>
  </si>
  <si>
    <t>Kwamwilile Primary School</t>
  </si>
  <si>
    <t>4-016-077-2630204-104-2017/18-013</t>
  </si>
  <si>
    <t>Mususye Primary School</t>
  </si>
  <si>
    <t>4-016-077-2630204-104-2017/18-014</t>
  </si>
  <si>
    <t>Kivuluni Primary School</t>
  </si>
  <si>
    <t>4-016-077-2630204-104-2017/18-015</t>
  </si>
  <si>
    <t>Miu ABC Primary School</t>
  </si>
  <si>
    <t>4-016-077-2630204-104-2017/18-016</t>
  </si>
  <si>
    <t>Kamutonga Primary School</t>
  </si>
  <si>
    <t>4-016-077-2630204-104-2017/18-017</t>
  </si>
  <si>
    <t>Kangundo AIC Primary School</t>
  </si>
  <si>
    <t>4-016-077-2630204-104-2017/18-018</t>
  </si>
  <si>
    <t>Matetani Primary School</t>
  </si>
  <si>
    <t>4-016-077-2630204-104-2017/18-019</t>
  </si>
  <si>
    <t>Mbusyai Primary School</t>
  </si>
  <si>
    <t>4-016-077-2630204-104-2017/18-020</t>
  </si>
  <si>
    <t>Purchase of 1 acre land for school infrastructure expansion</t>
  </si>
  <si>
    <t>Kitwii Chief Office</t>
  </si>
  <si>
    <t>4-016-077-2640507-113-2017/18-001</t>
  </si>
  <si>
    <t>Purchase of 2 acre land for Asst. Chief &amp; Chief’s offices</t>
  </si>
  <si>
    <t>4-016-077-3110202-108-2017/18-001</t>
  </si>
  <si>
    <t>Construction of Office stone Perimeter wall and Double Steel Metal gate</t>
  </si>
  <si>
    <t>4-016-077-3111002-109-2017/18-002</t>
  </si>
  <si>
    <t>Purchase, Installation and Commissioning of LAN (Voice and Data), PABX, Communication Equipment</t>
  </si>
  <si>
    <t>4-016-077-2211310-113-2017/18-001</t>
  </si>
  <si>
    <t>4-016-077-AP1-100-2017/2018-001</t>
  </si>
  <si>
    <t>4-016-077-2640100-103-2017/18-001</t>
  </si>
  <si>
    <t>OFFICE ADMINISTRATION AND RECURRENT</t>
  </si>
  <si>
    <t>Kikondeni Primary School</t>
  </si>
  <si>
    <t>4-016-077-2630204-104-2017/18-021</t>
  </si>
  <si>
    <t>Installation of Plastic 10,000 ltrs, 4NO: classrooms plumbing Works:-Cutters, Water Ridges, Tank masonry Base Construction Kshs 350,000 and 8 door cubicle toilet plus Urinal Constructions Kshs 850,000.00</t>
  </si>
  <si>
    <t>Ngulini Primary school</t>
  </si>
  <si>
    <t>4-016-077-2630204-104-2017/18-022</t>
  </si>
  <si>
    <t>Installation of Plastic 10,000 ltrs, 4NO: classrooms plumbing Works:-Cutters, Water Ridges, Tank masonry Base Construction Kes 350, 000 and 8 door cubicle toilet plus Urinal Constructions Kes 850,000.00</t>
  </si>
  <si>
    <t>Kitwi Girls Primary School</t>
  </si>
  <si>
    <t>4-016-077-2630204-104-2017/18-023</t>
  </si>
  <si>
    <t>Mbilini Primary School</t>
  </si>
  <si>
    <t>4-016-077-2630204-104-2017/18-024</t>
  </si>
  <si>
    <t>Kamanzi Primary School</t>
  </si>
  <si>
    <t>4-016-077-2630204-104-2017/18-025</t>
  </si>
  <si>
    <t>PROJECT GFS CODELIST FOR KITUI RURAL NATIONAL GOVERNMENT CONSTITUENCY DEVELOPMENT FUND</t>
  </si>
  <si>
    <t>4-015-071-2110000-100-2017/18-001</t>
  </si>
  <si>
    <t>4-015-071-2210000-100-2017/18-002</t>
  </si>
  <si>
    <t>4-015-071-2120201-100-2017/18-004</t>
  </si>
  <si>
    <t>4-015-071-2210802-100-2017/18-005</t>
  </si>
  <si>
    <t>4-015-071-2210000-111-2017/18-001</t>
  </si>
  <si>
    <t>4-015-071-2210802-111-2017/18-002</t>
  </si>
  <si>
    <t>4-015-071-2210700-111-2016/17-003</t>
  </si>
  <si>
    <t>4-015-071-2640101-103-2017/18-001</t>
  </si>
  <si>
    <t>4-015-071-2640102-103-2017/18-002</t>
  </si>
  <si>
    <t>Bursary  Special Schools</t>
  </si>
  <si>
    <t>4-015-071-2640105-103-2017/18-003</t>
  </si>
  <si>
    <t>4-015-071-2640200-101-2017/18-004</t>
  </si>
  <si>
    <t>4-015-071-2640509-112-2017/18-001</t>
  </si>
  <si>
    <t>Tanganyika Mixed Secondary School</t>
  </si>
  <si>
    <t>4-015-071-2640200-101-2017/18-001</t>
  </si>
  <si>
    <t>Ndokeani Primary School</t>
  </si>
  <si>
    <t>Muvitha Primary School</t>
  </si>
  <si>
    <t>Misuuni Primary School</t>
  </si>
  <si>
    <t>Ituki Primary School</t>
  </si>
  <si>
    <t>4-015-071-2630204-104-2017/2018-001</t>
  </si>
  <si>
    <t>Kalala Primary School</t>
  </si>
  <si>
    <t>4-015-071-2630204-104-2017/2018-002</t>
  </si>
  <si>
    <t>Kavisuni Primary School</t>
  </si>
  <si>
    <t>4-015-071-2630204-104-2017/2018-003</t>
  </si>
  <si>
    <t>Kikuuni Primary School</t>
  </si>
  <si>
    <t>4-015-071-2630204-104-2017/2018-004</t>
  </si>
  <si>
    <t>Kitaama Primary School</t>
  </si>
  <si>
    <t>4-015-071-2630204-104-2017/2018-005</t>
  </si>
  <si>
    <t>Kitungati Primary School</t>
  </si>
  <si>
    <t>4-015-071-2630204-104-2017/2018-006</t>
  </si>
  <si>
    <t>Ungaatu Primary School</t>
  </si>
  <si>
    <t>4-015-071-2630204-104-2017/2018-007</t>
  </si>
  <si>
    <t>Utawala Primary School</t>
  </si>
  <si>
    <t>4-015-071-2630204-104-2017/2018-008</t>
  </si>
  <si>
    <t>Yovovo Primary School</t>
  </si>
  <si>
    <t>4-015-071-2630204-104-2017/2018-009</t>
  </si>
  <si>
    <t>Masoka Primary School</t>
  </si>
  <si>
    <t>4-015-071-2630204-104-2017/2018-010</t>
  </si>
  <si>
    <t>Maliku Primary School</t>
  </si>
  <si>
    <t>4-015-071-2630204-104-2017/2018-011</t>
  </si>
  <si>
    <t>Wayani Primary School</t>
  </si>
  <si>
    <t>4-015-071-2630204-104-2017/2018-012</t>
  </si>
  <si>
    <t>Ilika Primary School</t>
  </si>
  <si>
    <t>4-015-071-2630204-104-2017/2018-013</t>
  </si>
  <si>
    <t>Katoteni Central Pri School</t>
  </si>
  <si>
    <t>4-015-071-2630204-104-2017/2018-014</t>
  </si>
  <si>
    <t>Musingi Primary School</t>
  </si>
  <si>
    <t>4-015-071-2630204-104-2017/2018-015</t>
  </si>
  <si>
    <t>Kwa Vonza Primary School</t>
  </si>
  <si>
    <t>4-015-071-2630204-104-2017/2018-016</t>
  </si>
  <si>
    <t>Kyamboo Primary School</t>
  </si>
  <si>
    <t>4-015-071-2630204-104-2017/2018-017</t>
  </si>
  <si>
    <t>Maito Primary School</t>
  </si>
  <si>
    <t>4-015-071-2630204-104-2017/2018-018</t>
  </si>
  <si>
    <t>Mamole Primary School</t>
  </si>
  <si>
    <t>4-015-071-2630204-104-2017/2018-019</t>
  </si>
  <si>
    <t>Mukelenzuni Primary School</t>
  </si>
  <si>
    <t>4-015-071-2630204-104-2017/2018-020</t>
  </si>
  <si>
    <t>Muselele Primary School</t>
  </si>
  <si>
    <t>4-015-071-2630204-104-2017/2018-021</t>
  </si>
  <si>
    <t>Muvyani Primary School</t>
  </si>
  <si>
    <t>4-015-071-2630204-104-2017/2018-022</t>
  </si>
  <si>
    <t>Ndunguni Primary School</t>
  </si>
  <si>
    <t>4-015-071-2630204-104-2017/2018-023</t>
  </si>
  <si>
    <t>Ngakaani Primary School</t>
  </si>
  <si>
    <t>4-015-071-2630204-104-2017/2018-024</t>
  </si>
  <si>
    <t>Construction Of One Classroom</t>
  </si>
  <si>
    <t>Ngamyone Primary School</t>
  </si>
  <si>
    <t>4-015-071-2630204-104-2017/2018-025</t>
  </si>
  <si>
    <t>Ngovu Primary School</t>
  </si>
  <si>
    <t>4-015-071-2630204-104-2017/2018-026</t>
  </si>
  <si>
    <t>Nthilani Primary School</t>
  </si>
  <si>
    <t>4-015-071-2630204-104-2017/2018-027</t>
  </si>
  <si>
    <t>St.Michael Katothya Primary School</t>
  </si>
  <si>
    <t>4-015-071-2630204-104-2017/2018-028</t>
  </si>
  <si>
    <t>St.Phillips Ngulili Pri School</t>
  </si>
  <si>
    <t>4-015-071-2630204-104-2017/2018-029</t>
  </si>
  <si>
    <t>Construction of a classroom to completion.</t>
  </si>
  <si>
    <t>Tanganyika Primary School</t>
  </si>
  <si>
    <t>4-015-071-2630204-104-2017/2018-030</t>
  </si>
  <si>
    <t>Fencing of the school compound 500 meters perimeter with barbed wire.</t>
  </si>
  <si>
    <t>Nzeveni Primary School</t>
  </si>
  <si>
    <t>4-015-071-2630204-104-2017/2018-031</t>
  </si>
  <si>
    <t>Kanyonyoo Primary School</t>
  </si>
  <si>
    <t>4-015-071-2630204-104-2017/2018-032</t>
  </si>
  <si>
    <t>Usengyo Primary School</t>
  </si>
  <si>
    <t>4-015-071-2630204-104-2017/2018-033</t>
  </si>
  <si>
    <t>Waivumbu Primary School</t>
  </si>
  <si>
    <t>4-015-071-2630204-104-2017/2018-034</t>
  </si>
  <si>
    <t>Wumu Primary School</t>
  </si>
  <si>
    <t>4-015-071-2630204-104-2017/2018-035</t>
  </si>
  <si>
    <t>4-015-071-2630204-104-2017/2018-036</t>
  </si>
  <si>
    <t>4-015-071-2630204-104-2017/2018-037</t>
  </si>
  <si>
    <t xml:space="preserve">Kamulu Priamary School </t>
  </si>
  <si>
    <t>4-015-071-2630204-104-2017/2018-038</t>
  </si>
  <si>
    <t>Kivuuni Primary School</t>
  </si>
  <si>
    <t>4-015-071-2630204-104-2017/2018-039</t>
  </si>
  <si>
    <t>Kwa Kasau Primary School</t>
  </si>
  <si>
    <t>4-015-071-2630204-104-2017/2018-040</t>
  </si>
  <si>
    <t>Kyamusivi Primary School</t>
  </si>
  <si>
    <t>4-015-071-2630204-104-2017/2018-041</t>
  </si>
  <si>
    <t>Completion of one classroom, flooring, plastering and windows.</t>
  </si>
  <si>
    <t>Maangani Primary School</t>
  </si>
  <si>
    <t>4-015-071-2630204-104-2017/2018-042</t>
  </si>
  <si>
    <t>Roofing of 3 classrooms to completion.</t>
  </si>
  <si>
    <t>4-015-071-2630204-104-2017/2018-043</t>
  </si>
  <si>
    <t>Mwinzengi Primary School</t>
  </si>
  <si>
    <t>4-015-071-2630204-104-2017/2018-044</t>
  </si>
  <si>
    <t>Usanga Primary School</t>
  </si>
  <si>
    <t>4-015-071-2630204-104-2017/2018-045</t>
  </si>
  <si>
    <t>Plastering and painting of staffroom</t>
  </si>
  <si>
    <t>Wingoo Primary School</t>
  </si>
  <si>
    <t>4-015-071-2630204-104-2017/2018-046</t>
  </si>
  <si>
    <t>Makolongo Primary School</t>
  </si>
  <si>
    <t>4-015-071-2630204-104-2017/2018-047</t>
  </si>
  <si>
    <t>Construction of dormitory to completion.</t>
  </si>
  <si>
    <t>Mukundi Primary School</t>
  </si>
  <si>
    <t>4-015-071-2630204-104-2017/2018-048</t>
  </si>
  <si>
    <t>Ngangaani Primary School</t>
  </si>
  <si>
    <t>4-015-071-2630204-104-2017/2018-049</t>
  </si>
  <si>
    <t>Ulungu Primary School</t>
  </si>
  <si>
    <t>4-015-071-2630204-104-2017/2018-050</t>
  </si>
  <si>
    <t>Katangasua Primary School</t>
  </si>
  <si>
    <t>4-015-071-2630204-104-2017/2018-051</t>
  </si>
  <si>
    <t>Hon.Mutisya Primary School</t>
  </si>
  <si>
    <t>4-015-071-2630204-104-2017/2018-052</t>
  </si>
  <si>
    <t>Kanyongonyo Primary School</t>
  </si>
  <si>
    <t>4-015-071-2630204-104-2017/2018-053</t>
  </si>
  <si>
    <t>Kavonge Primary School</t>
  </si>
  <si>
    <t>4-015-071-2630204-104-2017/2018-054</t>
  </si>
  <si>
    <t>4-015-071-2630204-104-2017/2018-055</t>
  </si>
  <si>
    <t>Kithiani Primary School</t>
  </si>
  <si>
    <t>4-015-071-2630204-104-2017/2018-056</t>
  </si>
  <si>
    <t>Kwa Kitungu Primary School</t>
  </si>
  <si>
    <t>4-015-071-2630204-104-2017/2018-057</t>
  </si>
  <si>
    <t>Kyunduani Primary School</t>
  </si>
  <si>
    <t>4-015-071-2630204-104-2017/2018-058</t>
  </si>
  <si>
    <t>Construction of 4 doors pit latrines to completion.</t>
  </si>
  <si>
    <t>Kangala Primary School</t>
  </si>
  <si>
    <t>4-015-071-2630204-104-2017/2018-059</t>
  </si>
  <si>
    <t>4-015-071-2630204-104-2017/2018-060</t>
  </si>
  <si>
    <t>Mumbe Primary School</t>
  </si>
  <si>
    <t>4-015-071-2630204-104-2017/2018-061</t>
  </si>
  <si>
    <t>Yamunyu Primary School</t>
  </si>
  <si>
    <t>4-015-071-2630204-104-2017/2018-062</t>
  </si>
  <si>
    <t>Itulani Primary School</t>
  </si>
  <si>
    <t>4-015-071-2630204-104-2017/2018-063</t>
  </si>
  <si>
    <t>Completion of one dormitory, flooring, plastering, windows</t>
  </si>
  <si>
    <t>Ikave Mixed Secondary School</t>
  </si>
  <si>
    <t>4-015-071-2630205-104-2017/2018-001</t>
  </si>
  <si>
    <t>Kisasi Mixed Sec Ondary School</t>
  </si>
  <si>
    <t>4-015-071-2630205-104-2017/2018-002</t>
  </si>
  <si>
    <t>Construction of one teacher’s house to completion.</t>
  </si>
  <si>
    <t>Kisasi Secondary School</t>
  </si>
  <si>
    <t>4-015-071-2630205-104-2017/2018-003</t>
  </si>
  <si>
    <t>Construction of classroom to completion.</t>
  </si>
  <si>
    <t>Mukameni Mixed Secondary School</t>
  </si>
  <si>
    <t>4-015-071-2630205-104-2017/2018-004</t>
  </si>
  <si>
    <t>Ngiluni Secondary School</t>
  </si>
  <si>
    <t>4-015-071-2630205-104-2017/2018-005</t>
  </si>
  <si>
    <t>Construction of one classroom completion.</t>
  </si>
  <si>
    <t>Nguuni Mixed Day Secondary School</t>
  </si>
  <si>
    <t>4-015-071-2630205-104-2017/2018-006</t>
  </si>
  <si>
    <t>Kavisuni Secondary School</t>
  </si>
  <si>
    <t>4-015-071-2630205-104-2017/2018-007</t>
  </si>
  <si>
    <t>Construction of extra classroom to completion.</t>
  </si>
  <si>
    <t>Mavindini Secondary School</t>
  </si>
  <si>
    <t>4-015-071-2630205-104-2017/2018-008</t>
  </si>
  <si>
    <t>Roofing, shuttering of two classrooms and admin block.</t>
  </si>
  <si>
    <t>Kathome Mixed Secondary School</t>
  </si>
  <si>
    <t>4-015-071-2630205-104-2017/2018-009</t>
  </si>
  <si>
    <t>Completion of multipurpose hall, flooring, plastering, windows.</t>
  </si>
  <si>
    <t>Kyaithani Secondary School</t>
  </si>
  <si>
    <t>4-015-071-2630205-104-2017/2018-010</t>
  </si>
  <si>
    <t>Nyanyaa Secondary School</t>
  </si>
  <si>
    <t>4-015-071-2630205-104-2017/2018-011</t>
  </si>
  <si>
    <t>Completion of two dormitories, plastering, flooring, windows.</t>
  </si>
  <si>
    <t>Hon.Charles Nyamai Secondary School</t>
  </si>
  <si>
    <t>4-015-071-2630205-104-2017/2018-012</t>
  </si>
  <si>
    <t>Kanzau Secondary School</t>
  </si>
  <si>
    <t>4-015-071-2630205-104-2017/2018-013</t>
  </si>
  <si>
    <t>Completion of two classrooms, flooring, windows and plastering</t>
  </si>
  <si>
    <t>Katwala Secondary School</t>
  </si>
  <si>
    <t>4-015-071-2630205-104-2017/2018-014</t>
  </si>
  <si>
    <t>Construction of one dormitory completion.</t>
  </si>
  <si>
    <t>Kimuuni Mixed Day Secondary School</t>
  </si>
  <si>
    <t>4-015-071-2630205-104-2017/2018-015</t>
  </si>
  <si>
    <t>Maangani Mixed Secondary School</t>
  </si>
  <si>
    <t>4-015-071-2630205-104-2017/2018-016</t>
  </si>
  <si>
    <t>Completion of two classrooms, flooring, plastering and windows.</t>
  </si>
  <si>
    <t>Ngangani Secondary School</t>
  </si>
  <si>
    <t>4-015-071-2630205-104-2017/2018-017</t>
  </si>
  <si>
    <t>Kavumbuni Mixed Day Secondary School</t>
  </si>
  <si>
    <t>4-015-071-2630205-104-2017/2018-018</t>
  </si>
  <si>
    <t>Fencing of 500 meters with barbed wire and school gate construction.</t>
  </si>
  <si>
    <t>Sacred Heart Of Jesus Secondary School</t>
  </si>
  <si>
    <t>4-015-071-2630205-104-2017/2018-019</t>
  </si>
  <si>
    <t>Matu Mixed Secondary School</t>
  </si>
  <si>
    <t>4-015-071-2630205-104-2017/2018-020</t>
  </si>
  <si>
    <t>Mbitini Complex High School</t>
  </si>
  <si>
    <t>4-015-071-2630205-104-2017/2018-021</t>
  </si>
  <si>
    <t xml:space="preserve">Completion of classroom, flooring, plastering, windows. </t>
  </si>
  <si>
    <t>Mbitini Mixed Day Secondary School</t>
  </si>
  <si>
    <t>4-015-071-2630205-104-2017/2018-022</t>
  </si>
  <si>
    <t>4-015-071-2630205-104-2017/2018-023</t>
  </si>
  <si>
    <t>4-015-071-2630205-104-2017/2018-024</t>
  </si>
  <si>
    <t>Mbitini Zone Education Office</t>
  </si>
  <si>
    <t>4-015-071-2630205-104-2017/2018-025</t>
  </si>
  <si>
    <t>Construction of office</t>
  </si>
  <si>
    <t>Kalatine Chiefs Office</t>
  </si>
  <si>
    <t>4-015-071-2640507-113-2017/2018-001</t>
  </si>
  <si>
    <t>Construction of chief office to completion.</t>
  </si>
  <si>
    <t>Kavasya Chiefs Office</t>
  </si>
  <si>
    <t>4-015-071-2640507-113-2017/2018-002</t>
  </si>
  <si>
    <t>Construction of chief office to completion</t>
  </si>
  <si>
    <t>Kavisuni Chiefs Office</t>
  </si>
  <si>
    <t>4-015-071-2640507-113-2017/2018-003</t>
  </si>
  <si>
    <t>Nthongoni Chiefs Office</t>
  </si>
  <si>
    <t>4-015-071-2640507-113-2017/2018-004</t>
  </si>
  <si>
    <t>Ungatu Sub Location</t>
  </si>
  <si>
    <t>4-015-071-2640507-113-2017/2018-005</t>
  </si>
  <si>
    <t>Completion of chiefs office, painting and windows</t>
  </si>
  <si>
    <t>Kanyongonyo Chiefs Office</t>
  </si>
  <si>
    <t>4-015-071-2640507-113-2017/2018-006</t>
  </si>
  <si>
    <t>Kitui Rural NG-CDF Office</t>
  </si>
  <si>
    <t>4-015-071-3110202-108-2017/2018-001</t>
  </si>
  <si>
    <t>4-015-071-3110202-108-2017/2018-002</t>
  </si>
  <si>
    <t xml:space="preserve">Preparation and launching of a 4 year (2018-2022) Strategic Plan for NG-CDF Kitui Rural </t>
  </si>
  <si>
    <t>Mbitini Resource and Innovation Centre</t>
  </si>
  <si>
    <t>4-015-071-3110202-108-2017/2018-003</t>
  </si>
  <si>
    <t>Installation of Satelite antenna, Router, Digital access kit, Digital ruggedized Tablet, WI-FI with outdoor wireless device complete with 12U cabinet with installation accessories by Telkom Kenya Ltd</t>
  </si>
  <si>
    <t>Kanyangi Resource and Innovation Centre</t>
  </si>
  <si>
    <t>4-015-071-3110202-108-2017/2018-004</t>
  </si>
  <si>
    <t>Kwa Vonza  Resource and Innovation Centre</t>
  </si>
  <si>
    <t>4-015-071-3110202-108-2017/2018-005</t>
  </si>
  <si>
    <t>Kisasi Resource and Innovation Centre</t>
  </si>
  <si>
    <t>4-015-071-3110202-108-2017/2018-006</t>
  </si>
  <si>
    <t>4-015-071-AP1-100-2017/2018-001</t>
  </si>
  <si>
    <t>4-015-071-2640100-103-2017/18-001</t>
  </si>
  <si>
    <t>4-015-071-2630204-104-2017/18-064</t>
  </si>
  <si>
    <t>Construction of a Dormitory to completion</t>
  </si>
  <si>
    <t>Kisasi Mixed Secondary School</t>
  </si>
  <si>
    <t>4-015-071-2630205-104-2017/18-026</t>
  </si>
  <si>
    <t>Construction of a Dormitory to compltion</t>
  </si>
  <si>
    <t>4-015-071-2630205-104-2017/18-022</t>
  </si>
  <si>
    <t>Construction of school multipurpose hall</t>
  </si>
  <si>
    <t>Mamole Mixed Secondary School</t>
  </si>
  <si>
    <t>4-015-071-2630205-104-2017/18-027</t>
  </si>
  <si>
    <t>Mbitini Police Station</t>
  </si>
  <si>
    <t>4-015-071-2640507-108-2017/18-007</t>
  </si>
  <si>
    <t>Completion of administration block  - ceiling, painting anf filling</t>
  </si>
  <si>
    <t>PROJECT GFS CODELIST FOR KILOME  NATIONAL GOVERNMENT CONSTITUENCY DEVELOPMENT FUND</t>
  </si>
  <si>
    <t>4-017-084-2110000-100-2016/17-001</t>
  </si>
  <si>
    <t xml:space="preserve">Payment of staff salaries, PAYE and gratuity. </t>
  </si>
  <si>
    <t>4-017-084-2210000-100-2016/17-002</t>
  </si>
  <si>
    <t>Purchase of fuel, repairs and maintenance, printing, stationery, Telephone, travel and subsistence, Office Newspapers, Office Tea</t>
  </si>
  <si>
    <t>4-017-084-2120500-100-2016/17-003</t>
  </si>
  <si>
    <t>4-017-084-2120200-100-2016/17-004</t>
  </si>
  <si>
    <t>Payment of Committee allowances, transport, conferences fees.</t>
  </si>
  <si>
    <t>4-017-084-2210000-111-2016/17-001</t>
  </si>
  <si>
    <t>4-017-084-2210802-111-2016/17-002</t>
  </si>
  <si>
    <t>4-017-084-2210700-111-2016/17-003</t>
  </si>
  <si>
    <t>4-017-084-2640101-103-2016/17-001</t>
  </si>
  <si>
    <t>4-017-084-2640102-103-2016/17-002</t>
  </si>
  <si>
    <t>4-017-084-2640200-101-2016/17-001</t>
  </si>
  <si>
    <t>Kilome Constituency Soccer</t>
  </si>
  <si>
    <t>4-017-084-2640509-112-2017/18-001</t>
  </si>
  <si>
    <t>Purchase of uniforms and balls for the team and carry out constituency sports tournament and the winning teams/schools to be awarded with trophies</t>
  </si>
  <si>
    <t>Kwangole River</t>
  </si>
  <si>
    <t>4-017-084-2640510-106-2017/18-001</t>
  </si>
  <si>
    <t>Erection of Water Gabions for earth retention, erosion control and soil stabilization at the river.</t>
  </si>
  <si>
    <t>Muua River</t>
  </si>
  <si>
    <t>4-017-084-2640510-106-2017/18-002</t>
  </si>
  <si>
    <r>
      <t xml:space="preserve">Kathungu </t>
    </r>
    <r>
      <rPr>
        <sz val="12"/>
        <color indexed="8"/>
        <rFont val="Footlight MT Light"/>
        <family val="1"/>
      </rPr>
      <t>Primary School</t>
    </r>
  </si>
  <si>
    <t>4-017-084-2630204-104-2017/18-014</t>
  </si>
  <si>
    <t>Completion of a dormitory-Roofing, Fitting of Doors and Windows, Flooring, Plastering, painting and General finishing</t>
  </si>
  <si>
    <r>
      <t xml:space="preserve">AIC Malili Township </t>
    </r>
    <r>
      <rPr>
        <sz val="12"/>
        <color indexed="8"/>
        <rFont val="Footlight MT Light"/>
        <family val="1"/>
      </rPr>
      <t>Primary School</t>
    </r>
  </si>
  <si>
    <t>4-017-084-2630204-104-2017/18-018</t>
  </si>
  <si>
    <t xml:space="preserve">Completion of a classroom-Fitting of Doors and Windows, Flooring, Plastering, painting and General finishing </t>
  </si>
  <si>
    <r>
      <t xml:space="preserve">St. Peter’s Kwandeke </t>
    </r>
    <r>
      <rPr>
        <sz val="12"/>
        <color indexed="8"/>
        <rFont val="Footlight MT Light"/>
        <family val="1"/>
      </rPr>
      <t>Primary School</t>
    </r>
  </si>
  <si>
    <t>4-017-084-2630204-104-2017/18-021</t>
  </si>
  <si>
    <t>Completion of (2) no. classrooms-Roofing, Fitting of Doors and Windows, Flooring, Plastering, painting and General finishing</t>
  </si>
  <si>
    <t>Ndemiu Primary School</t>
  </si>
  <si>
    <t>4-017-084-2630204-104-2017/18-052</t>
  </si>
  <si>
    <t>Renovation of (5) No. classroom Block i.e. Re-roofing, Door and window fitting, Flooring, Plastering and Re-painting.</t>
  </si>
  <si>
    <t>Kandolo Primary School</t>
  </si>
  <si>
    <t>4-017-084-2630204-104-2017/18-053</t>
  </si>
  <si>
    <t>Renovation of (3) No. classroom Block i.e. Re-roofing, Door and window fitting, Flooring, Plastering and Re-painting.</t>
  </si>
  <si>
    <t>Muani Primary School</t>
  </si>
  <si>
    <t>4-017-084-2630204-104-2017/18-054</t>
  </si>
  <si>
    <t>Kathikwani Primary School</t>
  </si>
  <si>
    <t>4-017-084-2630204-104-2017/18-055</t>
  </si>
  <si>
    <t>4-017-084-2630204-104-2017/18-056</t>
  </si>
  <si>
    <t>Construction of a classroom-Foundation, Walling &amp; Roofing.</t>
  </si>
  <si>
    <t>Kilome S.A Primary School</t>
  </si>
  <si>
    <t>4-017-084-2630204-104-2017/18-057</t>
  </si>
  <si>
    <t>Mathunzuni Primary School</t>
  </si>
  <si>
    <t>4-017-084-2630204-104-2017/18-058</t>
  </si>
  <si>
    <t>Kwale Primary School</t>
  </si>
  <si>
    <t>4-017-084-2630204-104-2017/18-059</t>
  </si>
  <si>
    <t>Kitumbini Primary School</t>
  </si>
  <si>
    <t>4-017-084-2630204-104-2017/18-060</t>
  </si>
  <si>
    <t>4-017-084-2630204-104-2017/18-061</t>
  </si>
  <si>
    <t>Mumela Primary School</t>
  </si>
  <si>
    <t>4-017-084-2630204-104-2017/18-062</t>
  </si>
  <si>
    <t>Renovation of (4) No. classroom Block i.e. Re-roofing, Door and window fitting, Flooring, Plastering and Re-painting.</t>
  </si>
  <si>
    <t>Musaani Primary School</t>
  </si>
  <si>
    <t>4-017-084-2630204-104-2017/18-063</t>
  </si>
  <si>
    <t>Lumu Primary School</t>
  </si>
  <si>
    <t>4-017-084-2630204-104-2017/18-064</t>
  </si>
  <si>
    <t>4-017-084-2630204-104-2017/18-065</t>
  </si>
  <si>
    <t>Enguli Primary School</t>
  </si>
  <si>
    <t>4-017-084-2630204-104-2017/18-066</t>
  </si>
  <si>
    <t>Kiou Primary School</t>
  </si>
  <si>
    <t>4-017-084-2630204-104-2017/18-067</t>
  </si>
  <si>
    <t>Kwambeu Primary School</t>
  </si>
  <si>
    <t>4-017-084-2630204-104-2017/18-068</t>
  </si>
  <si>
    <t>Construction of a water pipeline from Kiumoni Pr. School to Kwambeu Pr. School-10 km from Kiumoni pr. School.</t>
  </si>
  <si>
    <t>Kwakalelo Primary. School</t>
  </si>
  <si>
    <t>4-017-084-2630204-104-2017/18-069</t>
  </si>
  <si>
    <t>Construction of a water pipeline from Noltouresh Main to the School-3km from main pipeline</t>
  </si>
  <si>
    <t>4-017-084-2630204-104-2017/18-070</t>
  </si>
  <si>
    <t xml:space="preserve">Construction of a water pipeline from Kwakalelo Pr. School to Kiumoni Pr. School-5km from Kwakalelo Primary School </t>
  </si>
  <si>
    <t>Kasikeu Girls Secondary School</t>
  </si>
  <si>
    <t>4-017-084-2630205-104-2016/17-009</t>
  </si>
  <si>
    <r>
      <t>Completion of a storey Building housing Admin Block and Classrooms-1</t>
    </r>
    <r>
      <rPr>
        <vertAlign val="superscript"/>
        <sz val="12"/>
        <color indexed="8"/>
        <rFont val="Footlight MT Light"/>
        <family val="1"/>
      </rPr>
      <t>st</t>
    </r>
    <r>
      <rPr>
        <sz val="12"/>
        <color indexed="8"/>
        <rFont val="Footlight MT Light"/>
        <family val="1"/>
      </rPr>
      <t xml:space="preserve"> Floor walling construction  &amp; roofing.</t>
    </r>
  </si>
  <si>
    <t xml:space="preserve"> On-going</t>
  </si>
  <si>
    <t>ABC Muua Secondary School</t>
  </si>
  <si>
    <t>4-017-084-2630205-104-2016/17-002</t>
  </si>
  <si>
    <t>Construction of 2 classes to completion (1,600,000.00) and Admin Block (900,000.00) Foundation, walling, Roofing and General Finishing.</t>
  </si>
  <si>
    <t>Mukaa Secondary School</t>
  </si>
  <si>
    <t>4-017-084-2630205-104-2016/17-003</t>
  </si>
  <si>
    <r>
      <t>Construction of a masonry Water Preservation Tank-150m</t>
    </r>
    <r>
      <rPr>
        <vertAlign val="superscript"/>
        <sz val="12"/>
        <color indexed="8"/>
        <rFont val="Footlight MT Light"/>
        <family val="1"/>
      </rPr>
      <t>3</t>
    </r>
    <r>
      <rPr>
        <sz val="12"/>
        <color indexed="8"/>
        <rFont val="Footlight MT Light"/>
        <family val="1"/>
      </rPr>
      <t xml:space="preserve"> (150,000Ltrs).</t>
    </r>
  </si>
  <si>
    <t>Bishop Ngala Secondary School</t>
  </si>
  <si>
    <t>4-017-084-2630205-104-2016/17-004</t>
  </si>
  <si>
    <t>Construction of a Dormitory- Foundation, Walling and roofing. (Phase 1 Funding).</t>
  </si>
  <si>
    <t>Mukaa Girls Secondary School</t>
  </si>
  <si>
    <t>4-017-084-2630205-104-2016/17-005</t>
  </si>
  <si>
    <t>Construction of a Dormitory (Storey building) - Foundation/Slab, Walling (Phase 1 Funding).</t>
  </si>
  <si>
    <t>Uvunye Secondary School</t>
  </si>
  <si>
    <t>4-017-084-2630205-104-2016/17-006</t>
  </si>
  <si>
    <t>Construction of a Classroom to completion (800,000.00), Construction of a Science Lab- Foundation only (200,000.00) Phase 1 Funding</t>
  </si>
  <si>
    <t xml:space="preserve">SECURITY   </t>
  </si>
  <si>
    <t xml:space="preserve">Mukaa AP Camp </t>
  </si>
  <si>
    <t>4-017-084-2640507-113-2017/18-003</t>
  </si>
  <si>
    <t xml:space="preserve">Completion of storey building  – columns &amp; foundations (577,690)  Staircase finishes (700,000)  Doors and windows (486,100), Roofing ridge caps (68,000),  concrete worktops in kitchen (80,730), Concrete paving slabs (220,000) Soak pits (169,950), and plumbing works (196,876) </t>
  </si>
  <si>
    <t>4-017-084-2211310-108-2017/18-001</t>
  </si>
  <si>
    <t xml:space="preserve">Preparation launching of a five year (2018-2022) strategic plan fo NG-CDF Kilome </t>
  </si>
  <si>
    <t>Kilome Constituency ICT HUB</t>
  </si>
  <si>
    <t>4-017-084-2211311-108-2017/18-001</t>
  </si>
  <si>
    <t>NG-CDF Kilome  Vehicle</t>
  </si>
  <si>
    <t>4-017-084-3110701-108-2017/18-001</t>
  </si>
  <si>
    <t>Purchase of a Constituency Motor Vehicle (Double Cabin) for coordination of M&amp;E Projects Activities.</t>
  </si>
  <si>
    <t>4-017-084-AP1-100-2017/2018-001</t>
  </si>
  <si>
    <t>4-017-084-2640100-103-2017/18-001</t>
  </si>
  <si>
    <t>4-017-084-2210000-100-2017/18-002</t>
  </si>
  <si>
    <t>4-017-084-2210000-111-2017/18-001</t>
  </si>
  <si>
    <t xml:space="preserve">EMERGENCY    </t>
  </si>
  <si>
    <t>4-017-084-2640200-101-2017/18-001</t>
  </si>
  <si>
    <t>4-017-084-2640101-103-2017/18-001</t>
  </si>
  <si>
    <t>4-017-084-2640102-103-2017/18-002</t>
  </si>
  <si>
    <t>CONSTITUENCY MOTOR VEHICLE</t>
  </si>
  <si>
    <t>NG-Kilome Constituency Vehicle</t>
  </si>
  <si>
    <t xml:space="preserve">4-017-084-3110701-108-2017/18-001  </t>
  </si>
  <si>
    <t>Additional Funds to the initial allocation of Ksh, 5,000,000.00 for Purchase a Constituency Vehicle (Double Cabin) for coordination of M&amp;E activities.</t>
  </si>
  <si>
    <t>Construction of 2 (No.) Classrooms to completion.</t>
  </si>
  <si>
    <t>Construction of a Dormitory to completion.</t>
  </si>
  <si>
    <t xml:space="preserve">Muua Administration Police Camp </t>
  </si>
  <si>
    <t>4-017-084-2640507-113-2017/18-002</t>
  </si>
  <si>
    <t>Construction of Administration Police Quarters.</t>
  </si>
  <si>
    <t xml:space="preserve">ABC Muua Secondary School </t>
  </si>
  <si>
    <t>4-017-084-2630205-104-2017/18-002</t>
  </si>
  <si>
    <t>Construction of 2 classrooms to completion (1,600,000.00) and Completion Admin Block (400,000.00) - foundation, walling, roofing and general finishing</t>
  </si>
  <si>
    <t>To organize and facilitate a sports  tournament at the constituency and the winning teams/schools to be awarded with trophies</t>
  </si>
  <si>
    <t xml:space="preserve">Muua River </t>
  </si>
  <si>
    <t>4-017-084-2640510-110-2017/18-002</t>
  </si>
  <si>
    <t>Erection of Water Gabions for earth retention, erosion control and soil stabilization at the river (Location: Near Mangala Drift, 22km from Main Road)</t>
  </si>
  <si>
    <t xml:space="preserve">                  NATIONAL GOVERNMENT CONSTITUENCIES DEVELOPMENT FUND BOARD</t>
  </si>
  <si>
    <t>PROJECT GFS CODELIST FOR OLJORO OROK NATIONAL GOVERNMENT CONSTITUENCY DEVELOPMENT FUND</t>
  </si>
  <si>
    <t xml:space="preserve">                                               FINANCIAL YEAR 2017/2018</t>
  </si>
  <si>
    <t>Project name</t>
  </si>
  <si>
    <t>Project code</t>
  </si>
  <si>
    <t xml:space="preserve"> Proposed activity </t>
  </si>
  <si>
    <t xml:space="preserve"> Allocation </t>
  </si>
  <si>
    <t>ADMINISTRATION/RECURRENT EXPENDITURE</t>
  </si>
  <si>
    <t>4-018-092-2110000-100-2017/18-001</t>
  </si>
  <si>
    <t xml:space="preserve"> Payment of staff salaries and gratuity  </t>
  </si>
  <si>
    <t>4-018-092-2210000-100-2017/18-002</t>
  </si>
  <si>
    <t xml:space="preserve"> Purchase of fuel, repairs and maintenance, printing, stationery, telephone, travel and subsistence, office tea.</t>
  </si>
  <si>
    <t>4-018-092-2120101-100-2017/18-003</t>
  </si>
  <si>
    <t xml:space="preserve"> Payment of NSSF Deductions </t>
  </si>
  <si>
    <t>4-018-092-2120201-100-2017/18-004</t>
  </si>
  <si>
    <t xml:space="preserve"> Payment of NHIF Deductions </t>
  </si>
  <si>
    <t xml:space="preserve">Committee Expenses </t>
  </si>
  <si>
    <t>4-018-092-2210802-100-2017/18-005</t>
  </si>
  <si>
    <t xml:space="preserve"> Payment of Committee sitting allowances, transport, conferences </t>
  </si>
  <si>
    <t>M &amp; E/CAPACITY BUILDING</t>
  </si>
  <si>
    <r>
      <rPr>
        <sz val="12"/>
        <color indexed="8"/>
        <rFont val="Footlight MT Light"/>
        <family val="1"/>
      </rPr>
      <t>Goods and Services</t>
    </r>
    <r>
      <rPr>
        <b/>
        <sz val="12"/>
        <color indexed="8"/>
        <rFont val="Footlight MT Light"/>
        <family val="1"/>
      </rPr>
      <t xml:space="preserve"> </t>
    </r>
  </si>
  <si>
    <t>4-018-092-2210000-111-2017/18-001</t>
  </si>
  <si>
    <t xml:space="preserve"> Purchase of fuel, repairs and maintenance, printing, stationery, Airtime, travel and subsistence</t>
  </si>
  <si>
    <t>4-018-092-2210802-111-2017/18-002</t>
  </si>
  <si>
    <t xml:space="preserve">NG-CDFC/PMC Capacity Building </t>
  </si>
  <si>
    <t>4-018-092-2210700-111-2017/18-003</t>
  </si>
  <si>
    <t xml:space="preserve"> Undertake Training of the PMCs/NG-CDFCs on NG-CDF Related issues </t>
  </si>
  <si>
    <t>Oljoro Orok NG-CDF Office</t>
  </si>
  <si>
    <t>4-018-092-3110104-108-2017/18-001</t>
  </si>
  <si>
    <t xml:space="preserve"> Purchase of office furniture &amp; equipment i.e 3 executive tables @Kshs.54,000, 3 executive chairs @ Kshs.54,000, 158 conference chairs @Kshs.8,500 (for NG-CDFC Hall),5 office tables @ Kshs.30,000,4 computers @ Kshs.90,000,3 printers @ Kshs.50,000, 20  office chairs @Kshs.17,000, 5 metal cabinets @Kshs.25,000 (4-drawer),CCTV @ Kshs.100,000 , PABX installation @Kshs.600,000, &amp;14 window blinders @Kshs.22,000</t>
  </si>
  <si>
    <t>4-018-092-3110104-108-2017/18-002</t>
  </si>
  <si>
    <t xml:space="preserve"> Construction of parking sheds </t>
  </si>
  <si>
    <t>4-018-092-2640200-101-2017/18-001</t>
  </si>
  <si>
    <t xml:space="preserve"> To cater for any unforeseen occurrences in the constituency during the financial year  </t>
  </si>
  <si>
    <t>4-018-092-2640508-112-2017/18-001</t>
  </si>
  <si>
    <t xml:space="preserve"> To Carry out Constituency Sports tournament and the teams/schools to be given  trophies, balls and sports kits i.e balls,uniforms in the constituency</t>
  </si>
  <si>
    <t>Bursary secondary schools</t>
  </si>
  <si>
    <t>4-018-092-2640101-103-2017/18-001</t>
  </si>
  <si>
    <t>To cater for needy &amp; bright students in secondary schools</t>
  </si>
  <si>
    <t>Bursary Tertiary institutions(Colleges &amp; Universities)</t>
  </si>
  <si>
    <t>4-018-092-2640102-103-2017/18-002</t>
  </si>
  <si>
    <t>To cater for needy &amp; bright students in tertiary institutions.</t>
  </si>
  <si>
    <t>Social Security programme</t>
  </si>
  <si>
    <t>4-018-092-2640103-103-2017-2018-003</t>
  </si>
  <si>
    <t>Payment for NHIF targeting OVC, poor older persons, PWD's , poor widows &amp; widowers &amp; destitute families</t>
  </si>
  <si>
    <t>Charagita chief's office</t>
  </si>
  <si>
    <t>4-018-092-2640507-113-2017/18-001</t>
  </si>
  <si>
    <t xml:space="preserve">Completion of chief's office, partially complete rooms need both internal and external finishes, plastering , flooring, keying &amp; painting </t>
  </si>
  <si>
    <t>Karandi Assistant chiefs office</t>
  </si>
  <si>
    <t>4-018-092-2640507-113-2017/18-002</t>
  </si>
  <si>
    <t xml:space="preserve">Funds for completion, project done upto lintel level, i.e roofing, plastering, flooring, internal &amp; external finishes </t>
  </si>
  <si>
    <t>Sambugu chief's office</t>
  </si>
  <si>
    <t>4-018-092-2640507-113-2017/18-003</t>
  </si>
  <si>
    <t xml:space="preserve">Completion of chief's office ;internal &amp; external finishes, plastering , flooring &amp; painting </t>
  </si>
  <si>
    <t>Madaraka Assistant chiefs office</t>
  </si>
  <si>
    <t>4-018-092-2640507-113-2017/18-004</t>
  </si>
  <si>
    <t>Partially complete two rooms need both internal and external finishes,painting, plastering &amp; flooring</t>
  </si>
  <si>
    <t>Riverside Assistant chiefs office</t>
  </si>
  <si>
    <t>4-018-092-2640507-113-2017/18-005</t>
  </si>
  <si>
    <t>Nyandarua prison</t>
  </si>
  <si>
    <t>4-018-092-2640507-113-2017/18-006</t>
  </si>
  <si>
    <t xml:space="preserve">Completion of staff quarters: roofing ,internal &amp; external finishes, plastering, keying, flooring  &amp; painting </t>
  </si>
  <si>
    <t>DCC's parking, Nyandarua West</t>
  </si>
  <si>
    <t>4-018-092-2640507-113-2017/18-007</t>
  </si>
  <si>
    <t xml:space="preserve">Weru  chiefs office </t>
  </si>
  <si>
    <t>4-018-092-2640507-113-2017/18-008</t>
  </si>
  <si>
    <t>Two rooms done remaining is extension of a hall ,foundation ,walling, roofing, plastering ,internal &amp; external finishes  &amp; painting</t>
  </si>
  <si>
    <t>Kichaka chiefs office</t>
  </si>
  <si>
    <t>4-018-092-2640507-113-2017/18-009</t>
  </si>
  <si>
    <t>Completion of chiefs office internal and external finishes, plastering, flooring and painting</t>
  </si>
  <si>
    <t>Constituency innovation Hub(CIH) at Weru</t>
  </si>
  <si>
    <t>4-018-092-2211311-111-2017/18-001</t>
  </si>
  <si>
    <t xml:space="preserve">Installation of satellite antenna, Router, Digital access kit, Digital ruggedized Tablet, WI-FI with outdoor wireless device complete with 12U cabinet with installation accessories </t>
  </si>
  <si>
    <t>Constituency innovation Hub(CIH)  at Gatimu</t>
  </si>
  <si>
    <t>4-018-092-2211311-111-2017/18- 002</t>
  </si>
  <si>
    <t>Installation of satellite antenna, Router, Digital access kit, Digital ruggedized Tablet, WI-FI with outdoor wireless device complete with 12U cabinet with installation accessories</t>
  </si>
  <si>
    <t>Constituency innovation Hub (CIH)at Gathanji</t>
  </si>
  <si>
    <t>4-018-092-2211311-111-2017/18- 003</t>
  </si>
  <si>
    <t xml:space="preserve">Installation of satellite antenna, Router, Digital access kit, Digital ruggedized Tablet, WI-FI with outdoor wireless device complete with 12U cabinet with installation accessories  </t>
  </si>
  <si>
    <t>Constituency innovation Hub (CIH)at  charagita</t>
  </si>
  <si>
    <t>4-018-092-2211311-111-2017/18- 004</t>
  </si>
  <si>
    <t xml:space="preserve">Uhuru Primary School </t>
  </si>
  <si>
    <t>4-018-092-2630204-104-2017/18-001</t>
  </si>
  <si>
    <t xml:space="preserve">Completion of administration block; Roofing done, funds  to  complete , plastering , flooring  internal &amp; external finishes to include painting &amp; branding </t>
  </si>
  <si>
    <t>Ruiru primary school</t>
  </si>
  <si>
    <t>4-018-092-2630204-104-2017/18-002</t>
  </si>
  <si>
    <t xml:space="preserve"> Renovation of two old classrooms: flooring , external &amp; internal finishes </t>
  </si>
  <si>
    <t>Kagema primary school</t>
  </si>
  <si>
    <t>4-018-092-2630204-104-2017/18-003</t>
  </si>
  <si>
    <t xml:space="preserve">Construction of one classroom </t>
  </si>
  <si>
    <t>Kimathi primary school</t>
  </si>
  <si>
    <t>4-018-092-2630204-104-2017/18-004</t>
  </si>
  <si>
    <t>Bidii primary school</t>
  </si>
  <si>
    <t>4-018-092-2630204-104-2017/18-005</t>
  </si>
  <si>
    <t xml:space="preserve">Gatimu primary school(special unit) </t>
  </si>
  <si>
    <t>4-018-092-2630204-104-2017/18-006</t>
  </si>
  <si>
    <t xml:space="preserve">Completion of dormitory block, Plastering ,internal &amp; external finishes i.e, flooring &amp; painting </t>
  </si>
  <si>
    <t>Kamukunji primary school</t>
  </si>
  <si>
    <t>4-018-092-2630204-104-2017/18-007</t>
  </si>
  <si>
    <t xml:space="preserve"> Renovation of two old classrooms: flooring , external &amp; internal finishes &amp; painting </t>
  </si>
  <si>
    <t>Gatumbiro primary school</t>
  </si>
  <si>
    <t>4-018-092-2630204-104-2017/18-008</t>
  </si>
  <si>
    <t xml:space="preserve"> Construction of one classroom </t>
  </si>
  <si>
    <t>Kamaina Primary school</t>
  </si>
  <si>
    <t>4-018-092-2630204-104-2017/18-009</t>
  </si>
  <si>
    <t>Mahua primary school</t>
  </si>
  <si>
    <t>4-018-092-2630204-104-2017/18-010</t>
  </si>
  <si>
    <t>Ngano Secondary school</t>
  </si>
  <si>
    <t>4-018-092-2630205-104-2017/18-001</t>
  </si>
  <si>
    <t>Ngatha secondary school</t>
  </si>
  <si>
    <t>4-018-092-2630205-104-2017/18-002</t>
  </si>
  <si>
    <t>Kiheo secondary school</t>
  </si>
  <si>
    <t>4-018-092-2630205-104-2017/18-003</t>
  </si>
  <si>
    <t xml:space="preserve">Completion of multi storey administration block: roofing, plastering, flooring, external &amp; internal finishes &amp; painting </t>
  </si>
  <si>
    <t>Kabati secondary school</t>
  </si>
  <si>
    <t>4-018-092-2630205-104-2017/18-004</t>
  </si>
  <si>
    <t xml:space="preserve"> Construction of two classrooms(first floor) </t>
  </si>
  <si>
    <t>Igwamiti secondary school</t>
  </si>
  <si>
    <t>4-018-092-2630205-104-2017/18-005</t>
  </si>
  <si>
    <t xml:space="preserve">Hospital Hill Secondary school </t>
  </si>
  <si>
    <t>4-018-092-2630205-104-2017/18-006</t>
  </si>
  <si>
    <t xml:space="preserve">Completion of dining hall, done upto roofing, funds for plastering, window fixing, flooring ,internal, external finishes &amp; keying </t>
  </si>
  <si>
    <t>Riverside secondary school</t>
  </si>
  <si>
    <t>4-018-092-2630205-104-2017/18-007</t>
  </si>
  <si>
    <t xml:space="preserve"> Construction of two multi-storey classrooms at Kshs.1,450,000.00 &amp; purchase of 30 lockers at Kshs.150,000.00</t>
  </si>
  <si>
    <t>Matindiri secondary school</t>
  </si>
  <si>
    <t>4-018-092-2630205-104-2017/18-008</t>
  </si>
  <si>
    <t>Completion of administration block, roofing</t>
  </si>
  <si>
    <t>4-018-092-2211310-108-2017/18- 001</t>
  </si>
  <si>
    <t xml:space="preserve">Development of Constituency Strategic plan </t>
  </si>
  <si>
    <t>4-018-092-AP1-100-2017/2018-001</t>
  </si>
  <si>
    <t>4-018-092-2640100-103-2017/18-001</t>
  </si>
  <si>
    <t>4-018-092-2640510-110-2017-2018-001</t>
  </si>
  <si>
    <t>Purchase and distribution of tree siblings to Madaraka Primary School</t>
  </si>
  <si>
    <t>4-018-092-2640510-110-2017-2018-002</t>
  </si>
  <si>
    <t>Purchase and distribution of tree siblings to Chakareli Primary School</t>
  </si>
  <si>
    <t>4-018-092-2640510-110-2017-2018-003</t>
  </si>
  <si>
    <t>Purchase and distribution of tree siblings to Gatitu Primary School</t>
  </si>
  <si>
    <t>4-018-092-2640510-110-2017-2018-004</t>
  </si>
  <si>
    <t>Purchase and distribution of tree siblings to Kianjata Primary School</t>
  </si>
  <si>
    <t>4-018-092-2640510-110-2017-2018-005</t>
  </si>
  <si>
    <t>Purchase and distribution of tree siblings to Baraka Primary School</t>
  </si>
  <si>
    <t>4-018-092-2640510-110-2017-2018-006</t>
  </si>
  <si>
    <t>Purchase and distribution of tree siblings to Bidii Primary School</t>
  </si>
  <si>
    <t>Ol joro orok police station (OCPD/OCS HQ)</t>
  </si>
  <si>
    <t>4-018-092-2630205-104-2017/2018-008</t>
  </si>
  <si>
    <t xml:space="preserve"> Completion of police station &amp; OCPD headquarters i.e internal and external finishes plastering, ceiling, flooring,  painting, keying, electrical &amp; plumbing works</t>
  </si>
  <si>
    <t xml:space="preserve"> NATIONAL GOVERNMENT CONSTITUENCIES DEVELOPMENT FUND BOARD </t>
  </si>
  <si>
    <t>PROJECT GFS CODELIST FOR KIKUYU NATIONAL CONSTITUENCY DEVELOPMENT FUND</t>
  </si>
  <si>
    <t>ADMINISTRATION/ RECCURENT EXPENDITURE</t>
  </si>
  <si>
    <t>NG-CDFC office staff salaries and Gratuity</t>
  </si>
  <si>
    <t>Purchase of office equipments, repairs and maintenance, printing, stationery, telephone, travel and subsistence, office tea.</t>
  </si>
  <si>
    <t>On Going</t>
  </si>
  <si>
    <t xml:space="preserve">MONITORING AND EVALUATION / CAPACITY BUILDING </t>
  </si>
  <si>
    <t>4-022-120-2210000-111-2017/18-001</t>
  </si>
  <si>
    <t xml:space="preserve"> Committee Expenses</t>
  </si>
  <si>
    <t xml:space="preserve"> NG-CDFC / PMC/Staff capacity building</t>
  </si>
  <si>
    <t>Undertake training of the PMC’s/NG-CDFCs on NG-CDF related issues</t>
  </si>
  <si>
    <t>Payment of bursary to needy students in Secondary Schools</t>
  </si>
  <si>
    <t>Bursary  Tertiary Institutions</t>
  </si>
  <si>
    <t>Payment of bursary to needy students in  Universities and Colleges</t>
  </si>
  <si>
    <t>Payment of bursary to needy students in special schools</t>
  </si>
  <si>
    <t>To cater for any unforeseen occurrences in the constituency during the financial year.</t>
  </si>
  <si>
    <t>Ndiguini primary school</t>
  </si>
  <si>
    <t>4-022-120-2630204-104-2017/18-001</t>
  </si>
  <si>
    <t>Purchase of 5 acres of Land  for the construction of a new school</t>
  </si>
  <si>
    <t>Kidfarmaco Primary school</t>
  </si>
  <si>
    <t>4-022-120-2630204-104-2017/18-002</t>
  </si>
  <si>
    <r>
      <t>Completion of 4- 2</t>
    </r>
    <r>
      <rPr>
        <vertAlign val="superscript"/>
        <sz val="12"/>
        <color indexed="8"/>
        <rFont val="Footlight MT Light"/>
        <family val="1"/>
      </rPr>
      <t>nd</t>
    </r>
    <r>
      <rPr>
        <sz val="12"/>
        <color indexed="8"/>
        <rFont val="Footlight MT Light"/>
        <family val="1"/>
      </rPr>
      <t xml:space="preserve">  floor classrooms ( walling, roofing, fixing doors &amp;  windows , all finishes &amp; electrical works)</t>
    </r>
  </si>
  <si>
    <t>Kikuyu Township primary school</t>
  </si>
  <si>
    <t>4-022-120-2630204-104-2017/18-003</t>
  </si>
  <si>
    <r>
      <t>Completion of Dormitory -2</t>
    </r>
    <r>
      <rPr>
        <vertAlign val="superscript"/>
        <sz val="12"/>
        <color indexed="8"/>
        <rFont val="Footlight MT Light"/>
        <family val="1"/>
      </rPr>
      <t>nd</t>
    </r>
    <r>
      <rPr>
        <sz val="12"/>
        <color indexed="8"/>
        <rFont val="Footlight MT Light"/>
        <family val="1"/>
      </rPr>
      <t xml:space="preserve">  floor  (walling, roofing, fixing doors &amp;  windows , all finishes &amp; electrical works)</t>
    </r>
  </si>
  <si>
    <t>Gikambura Primary School</t>
  </si>
  <si>
    <t>4-022-120-2630204-104-2017/18-004</t>
  </si>
  <si>
    <t>Renovation of  9 classrooms by reinforcing the doors &amp; windows, (Plastering, re-roofing, fixing window panes, flooring, painting and fixing fascia boards)</t>
  </si>
  <si>
    <t>Riu Nderi primary school</t>
  </si>
  <si>
    <t>4-022-120-2630204-104-2017/18-005</t>
  </si>
  <si>
    <t>Construction of 2 storied classrooms (substructures work, walling, slab, fixing doors &amp; windows , finishes &amp; electrical works)</t>
  </si>
  <si>
    <t>HGM Kinoo primary school</t>
  </si>
  <si>
    <t>4-022-120-2630204-104-2017/18-006</t>
  </si>
  <si>
    <r>
      <t>Completion of 2 classrooms -1</t>
    </r>
    <r>
      <rPr>
        <vertAlign val="superscript"/>
        <sz val="12"/>
        <color indexed="8"/>
        <rFont val="Footlight MT Light"/>
        <family val="1"/>
      </rPr>
      <t>st</t>
    </r>
    <r>
      <rPr>
        <sz val="12"/>
        <color indexed="8"/>
        <rFont val="Footlight MT Light"/>
        <family val="1"/>
      </rPr>
      <t xml:space="preserve">  floor &amp; a ramp (walling, slab, fixing doors &amp; windows , finishes &amp; electrical works)</t>
    </r>
  </si>
  <si>
    <t>Mama Ngina primary</t>
  </si>
  <si>
    <t>4-022-120-2630204-104-2017/18-007</t>
  </si>
  <si>
    <r>
      <t>Construction of 3 classrooms (column &amp; base provision , casting 1</t>
    </r>
    <r>
      <rPr>
        <vertAlign val="superscript"/>
        <sz val="12"/>
        <color indexed="8"/>
        <rFont val="Footlight MT Light"/>
        <family val="1"/>
      </rPr>
      <t>st</t>
    </r>
    <r>
      <rPr>
        <sz val="12"/>
        <color indexed="8"/>
        <rFont val="Footlight MT Light"/>
        <family val="1"/>
      </rPr>
      <t xml:space="preserve"> floor slab , plastering works, painting &amp; electrical works)</t>
    </r>
  </si>
  <si>
    <t>Kerwa Primary School</t>
  </si>
  <si>
    <t>4-022-120-2630204-104-2017/18-008</t>
  </si>
  <si>
    <t>Renovation of 6 classrooms (floor screeding , internal plastering, keying , glazing works, painting ,re-roofing)</t>
  </si>
  <si>
    <t>Nderi primary School</t>
  </si>
  <si>
    <t>4-022-120-2630204-104-2017/18-009</t>
  </si>
  <si>
    <t>Mai- a-ihii Primary School</t>
  </si>
  <si>
    <t>4-022-120-2630204-104-2017/18-010</t>
  </si>
  <si>
    <t>Karai Day Secondary school</t>
  </si>
  <si>
    <t>4-022-120-2630205-104-2017/18-001</t>
  </si>
  <si>
    <t>Construction of dormitory 80 students capacity (Ground Floor slab, walling, fixing doors &amp; windows , painting &amp; electrical works)</t>
  </si>
  <si>
    <t>Lusigetti Senior high school</t>
  </si>
  <si>
    <t>4-022-120-2630205-104-2017/18-002</t>
  </si>
  <si>
    <t>Construction of Laboratory (substructure work, walling, roofing work, fixing doors &amp; windows , finishes ,electrical works &amp; plumbing works)</t>
  </si>
  <si>
    <t>Musa Gitau Secondary school</t>
  </si>
  <si>
    <t>4-022-120-2630205-104-2017/18-003</t>
  </si>
  <si>
    <t>Completion of dormitory -2nd floor ( walling, fixing doors &amp; windows, painting , Finishes &amp; electrical works)</t>
  </si>
  <si>
    <t>Kerwa secondary school</t>
  </si>
  <si>
    <t>4-022-120-2630205-104-2017/18-004</t>
  </si>
  <si>
    <t>Construction of laboratory (substructure work, walling, roofing work, fixing doors &amp; windows , finishes , electrical works &amp; plumbing works)</t>
  </si>
  <si>
    <t>Muhu Secondary school</t>
  </si>
  <si>
    <t>4-022-120-2630205-104-2017/18-005</t>
  </si>
  <si>
    <t>Completion of multipurpose hall (ramp construction, store ,kitchen serving area, external finishes, plastering ,painting)</t>
  </si>
  <si>
    <t>Karinde chief's office</t>
  </si>
  <si>
    <t>4-022-120-2640507-113-2017/18-001</t>
  </si>
  <si>
    <r>
      <t xml:space="preserve">Completion of chiefs' office (plastering, fixing of doors &amp; windows, painting, ceiling , external finishes </t>
    </r>
    <r>
      <rPr>
        <sz val="12"/>
        <color indexed="8"/>
        <rFont val="Footlight MT Light"/>
        <family val="1"/>
      </rPr>
      <t>&amp; electrical works)</t>
    </r>
  </si>
  <si>
    <t xml:space="preserve">SPORTS   </t>
  </si>
  <si>
    <t>Constituency sports tournament</t>
  </si>
  <si>
    <t>4-022-120-2640509-112-2017/18-001</t>
  </si>
  <si>
    <t>Carry out constituency sports tournaments and the winning teams be awarded with trophies, balls , games kits and annual marathon</t>
  </si>
  <si>
    <t>Kamangu primary</t>
  </si>
  <si>
    <t>4-022-120-2640510-110-2017/18-001</t>
  </si>
  <si>
    <t>Nachu Secondary</t>
  </si>
  <si>
    <t>4-022-120-2640510-110-2017/18-002</t>
  </si>
  <si>
    <t>Nachu Primary</t>
  </si>
  <si>
    <t>4-022-120-2640510-110-2017/18-003</t>
  </si>
  <si>
    <t>Gicharani primary</t>
  </si>
  <si>
    <t>4-022-120-2640510-110-2017/18-004</t>
  </si>
  <si>
    <t>Nderi primary</t>
  </si>
  <si>
    <t>4-022-120-2640510-110-2017/18-005</t>
  </si>
  <si>
    <t>Magutuini primary</t>
  </si>
  <si>
    <t>4-022-120-2640510-110-2017/18-006</t>
  </si>
  <si>
    <t xml:space="preserve">STRATEGIC PLAN </t>
  </si>
  <si>
    <t>4-022-120-2211310-108-2017/18-001</t>
  </si>
  <si>
    <t>Development of  Constituency Strategic plan 2017/2018-2020/2021</t>
  </si>
  <si>
    <t>4-022-120-AP1-100-2017/2018-001</t>
  </si>
  <si>
    <t>4-022-120-2640100-103-2017/18-001</t>
  </si>
  <si>
    <t>4-022-120-2110000-100-2017/18-001</t>
  </si>
  <si>
    <t>4-022-120-2210000-100-2017/18-002</t>
  </si>
  <si>
    <t>4-022-120-2120101-100-2017/18-003</t>
  </si>
  <si>
    <t>4-022-120-2120201 -100-2017/18-004</t>
  </si>
  <si>
    <t>4-022-120-2210802-100-2017/18-005</t>
  </si>
  <si>
    <t>4-022-120-2210802-111-2017/18-002</t>
  </si>
  <si>
    <t>4-022-120-2210700-111-2017/18-003</t>
  </si>
  <si>
    <t>4-0222-120-2640101-103-2017/18-001</t>
  </si>
  <si>
    <t>4-0222-120-2640102-103-2017/18-002</t>
  </si>
  <si>
    <t>4-0222-120-2640105-103-2017/18-003</t>
  </si>
  <si>
    <t>4-022-120-2640200-101-2017/18-001</t>
  </si>
  <si>
    <t>PROJECT GFS CODELIST FOR LIMURU NATIONAL GOVERNMENT CONSTITUENCY DEVELOPMENT FUND</t>
  </si>
  <si>
    <t>4-031-121-2110000-100-2017/18-001.</t>
  </si>
  <si>
    <t>Payment of Staff salaries and gratuity.</t>
  </si>
  <si>
    <t>4-031-121-2210000-100-2017/18-002</t>
  </si>
  <si>
    <t>Purchase of fuel.stationery,repair of the vehicle,printing,telephone and travel allowance.</t>
  </si>
  <si>
    <t>4-031-121-2120101-100-2017/18-003</t>
  </si>
  <si>
    <t>4-031-121-2120101-100-2017/18-004</t>
  </si>
  <si>
    <t>4-031-121-2120101-100-2017/18-005</t>
  </si>
  <si>
    <t xml:space="preserve">MONITORING AND EVALUATION/ CAPACITY BUILDING </t>
  </si>
  <si>
    <t xml:space="preserve">Committee Allowances </t>
  </si>
  <si>
    <t>4-031-121-2210000-111-2017/18-001</t>
  </si>
  <si>
    <t>Payment of Committee sitting allowances.</t>
  </si>
  <si>
    <t>4-031-121-2210000-111-2017/18-002</t>
  </si>
  <si>
    <t>To cater for lunches,fuel ,telephone,statinary during the Monitoring and evaluation of projects</t>
  </si>
  <si>
    <t>4-031-121-2210000-111-2017/18-003</t>
  </si>
  <si>
    <t>Undertake training of the the PMCs/NG-CDFC on NG-CDF .</t>
  </si>
  <si>
    <t>4-031-121-2640200-101-2017/18-001</t>
  </si>
  <si>
    <t>To cater for any unforeseen emergency occurences in the constituency during the financial year.</t>
  </si>
  <si>
    <t>4-031-121-2211310-108-2017/18-001</t>
  </si>
  <si>
    <t>To undertake a constituency strategic plan.</t>
  </si>
  <si>
    <t xml:space="preserve"> Sports activities </t>
  </si>
  <si>
    <t>4-031-121-2640509-112-2017/18-002</t>
  </si>
  <si>
    <t>Organizing of marathon and purchase of uniforms and running gears for winning team.</t>
  </si>
  <si>
    <t xml:space="preserve">Kiawaroga Primary School </t>
  </si>
  <si>
    <t>4-031-121-2640510-110-2017/18-001</t>
  </si>
  <si>
    <t>Purchase and planting of trees seedlings.</t>
  </si>
  <si>
    <t xml:space="preserve">Muna Secondary School </t>
  </si>
  <si>
    <t>4-031-121-2640510-110-2017/18-002</t>
  </si>
  <si>
    <t xml:space="preserve">Rongai Primary School </t>
  </si>
  <si>
    <t>4-031-121-2640510-110-2017/18-003</t>
  </si>
  <si>
    <t xml:space="preserve">Rwaka Primary School </t>
  </si>
  <si>
    <t>4-031-121-2640510-110-2017/18-004</t>
  </si>
  <si>
    <t xml:space="preserve">St John Bosco Primary School </t>
  </si>
  <si>
    <t>4-031-121-2640510-110-2017/18-005</t>
  </si>
  <si>
    <t xml:space="preserve">Kamirithu Primary School </t>
  </si>
  <si>
    <t>4-031-121-2640510-110-2017/18-006</t>
  </si>
  <si>
    <t xml:space="preserve">Tharuni Primary School </t>
  </si>
  <si>
    <t>4-031-121-2640510-110-2017/18-007</t>
  </si>
  <si>
    <t xml:space="preserve">Nyataragi Primary School </t>
  </si>
  <si>
    <t>4-031-121-2640510-110-2017/18-008</t>
  </si>
  <si>
    <t xml:space="preserve">Limuru Model Primary School </t>
  </si>
  <si>
    <t>4-031-121-2640510-110-2017/18-009</t>
  </si>
  <si>
    <t xml:space="preserve">Tiekunu Primary School </t>
  </si>
  <si>
    <t>4-031-121-2640510-110-2017/18-010</t>
  </si>
  <si>
    <t>Githunguchu Primary School</t>
  </si>
  <si>
    <t>4-031-121-2640510-110-2017/18-011</t>
  </si>
  <si>
    <t xml:space="preserve">Kiawanda Primary School </t>
  </si>
  <si>
    <t>4-031-121-2640510-110-2017/18-012</t>
  </si>
  <si>
    <t xml:space="preserve">Kiriri Primary School </t>
  </si>
  <si>
    <t>4-031-121-2640510-110-2017/18-013</t>
  </si>
  <si>
    <t xml:space="preserve">Tigoni Primary School </t>
  </si>
  <si>
    <t>4-031-121-2640510-110-2017/18-014</t>
  </si>
  <si>
    <t xml:space="preserve">Kabuku Primary School </t>
  </si>
  <si>
    <t>4-031-121-2640510-110-2017/18-015</t>
  </si>
  <si>
    <t xml:space="preserve">St. Paul's Primary School </t>
  </si>
  <si>
    <t>4-031-121-2640510-110-2017/18-016</t>
  </si>
  <si>
    <t xml:space="preserve">Ngarariga Girls Secondary School </t>
  </si>
  <si>
    <t>4-031-121-2640510-110-2017/18-017</t>
  </si>
  <si>
    <t xml:space="preserve">Kinyogori High School </t>
  </si>
  <si>
    <t>4-031-121-2640510-110-2017/18-018</t>
  </si>
  <si>
    <t xml:space="preserve">Kamirithu Secondary School </t>
  </si>
  <si>
    <t>4-031-121-2640510-110-2017/18-019</t>
  </si>
  <si>
    <t xml:space="preserve">Kabuku Secondary School </t>
  </si>
  <si>
    <t>4-031-121-2640510-110-2017/18-020</t>
  </si>
  <si>
    <t xml:space="preserve">BURSARY   </t>
  </si>
  <si>
    <t>Bursary for secondary schools</t>
  </si>
  <si>
    <t>4-031-121-2640105-103-2017/18-001</t>
  </si>
  <si>
    <t>Allocation of bursary needy students in form 1,2,3 and 4.</t>
  </si>
  <si>
    <t>Bursary for tertiary schools</t>
  </si>
  <si>
    <t>4-031-121-2640106-103-2017/18-002</t>
  </si>
  <si>
    <t>Allocation of bursary to need students in tertiary institutions.</t>
  </si>
  <si>
    <t>Gatimu Primary School</t>
  </si>
  <si>
    <t>4-031-121-2630204-104-2017/18-001</t>
  </si>
  <si>
    <t>Construction of 2 classrooms  i .e walling,roofing,plastering ,internal and external finishes.</t>
  </si>
  <si>
    <t>4-031-121-2630204-104-2017/18-002</t>
  </si>
  <si>
    <t>Construction of 1 block of Toilets of 6 cubicles @ Kshs.1,480,000 and fabrication of 102 lockers and chairs for class eight at a cost of Kshs.459,000</t>
  </si>
  <si>
    <t xml:space="preserve">Limuru Mission Primary School </t>
  </si>
  <si>
    <t>4-031-121-2630204-104-2017/18-003</t>
  </si>
  <si>
    <t>Construction of 1 block of Toilets of 6 cubicles @ Kshs.1,480,000 and fabrication of 130 lockers for class eight at a cost of Kshs.585,000</t>
  </si>
  <si>
    <t>4-031-121-2630204-104-2017/18-004</t>
  </si>
  <si>
    <t xml:space="preserve">Construction of 1 block of Toilets of 6 Cubicles </t>
  </si>
  <si>
    <t>4-031-121-2630204-104-2017/18-005</t>
  </si>
  <si>
    <t xml:space="preserve">Kamandura Primary School </t>
  </si>
  <si>
    <t>4-031-121-2630204-104-2017/18-006</t>
  </si>
  <si>
    <t>Construction of 1 block of toilets for the staff @ Kshs.1,000,000.00 and fencing of the field to partition the primary school and the technical institute @ Kshs.200,000.00</t>
  </si>
  <si>
    <t>4-031-121-2630204-104-2017/18-007</t>
  </si>
  <si>
    <t>Fencing of the school field @ Kshs.500,000.00  and the fabrication of 67 lockers and chairs for class eight at a cost of Kshs.301,500.00</t>
  </si>
  <si>
    <t xml:space="preserve">Gitunguchu Primary School </t>
  </si>
  <si>
    <t>4-031-121-2630204-104-2017/18-008</t>
  </si>
  <si>
    <t>Re roofing of 16 classrooms.i.e. painting, plastering, and replacement of broken window panes, flooring and reroofing.</t>
  </si>
  <si>
    <t>Mithiga Primary School</t>
  </si>
  <si>
    <t>4-031-121-2630204-104-2017/18-009</t>
  </si>
  <si>
    <t>Purchase of 3 acres piece of  land for construction of a new primary school.</t>
  </si>
  <si>
    <t xml:space="preserve">Rironi Primary School </t>
  </si>
  <si>
    <t>4-031-121-2630204-104-2017/18-010</t>
  </si>
  <si>
    <t>Fabrication of 110 Lockers and Chairs for class eight.</t>
  </si>
  <si>
    <t xml:space="preserve">Thigio Primary School </t>
  </si>
  <si>
    <t>4-031-121-2630204-104-2017/18-011</t>
  </si>
  <si>
    <t>Fabrication of 30 Lockers and Chairs for class eight</t>
  </si>
  <si>
    <t xml:space="preserve">Kiawanda Primary school </t>
  </si>
  <si>
    <t>4-031-121-2630204-104-2017/18-012</t>
  </si>
  <si>
    <t>Fabrication of 50 Lockers and Chairs for class eight.</t>
  </si>
  <si>
    <t xml:space="preserve">Tigoni primary School </t>
  </si>
  <si>
    <t>4-031-121-2630204-104-2017/18-013</t>
  </si>
  <si>
    <t>Fabrication of  200 Lockers and Chairs for class eight</t>
  </si>
  <si>
    <t>4-031-121-2630204-104-2017/18-014</t>
  </si>
  <si>
    <t>Fabrication of 98 Lockers and Chairs for class eight</t>
  </si>
  <si>
    <t>Gatuura primary School</t>
  </si>
  <si>
    <t>4-031-121-2630204-104-2017/18-015</t>
  </si>
  <si>
    <t>Fabrication of  76 Lockers and Chairs for class eight</t>
  </si>
  <si>
    <t>Murengeti Primary School</t>
  </si>
  <si>
    <t>4-031-121-2630204-104-2017/18-016</t>
  </si>
  <si>
    <t xml:space="preserve">Fabrication of 104 Lockers and Chairs for class eight </t>
  </si>
  <si>
    <t xml:space="preserve">Bibirioni Primary School </t>
  </si>
  <si>
    <t>4-031-121-2630204-104-2017/18-017</t>
  </si>
  <si>
    <t>Fabrication of 58 Lockers and Chairs for class eight</t>
  </si>
  <si>
    <t>4-031-121-2630204-104-2017/18-018</t>
  </si>
  <si>
    <t>Fabrication of 185 Lockers and Chairs for class eight</t>
  </si>
  <si>
    <t>Gitutha Primary School</t>
  </si>
  <si>
    <t>4-031-121-2630204-104-2017/18-019</t>
  </si>
  <si>
    <t>Fabrication of 32 Lockers and Chairs for class eight</t>
  </si>
  <si>
    <t>Kiriri Primary School</t>
  </si>
  <si>
    <t>4-031-121-2630204-104-2017/18-020</t>
  </si>
  <si>
    <t>Fabrication of 44 Lockers and Chairs for class eight</t>
  </si>
  <si>
    <t>Rwamburi Primary School</t>
  </si>
  <si>
    <t>4-031-121-2630204-104-2017/18-021</t>
  </si>
  <si>
    <t>Fabrication of 31 Lockers and Chairs for class eight</t>
  </si>
  <si>
    <t xml:space="preserve">Ngecha primary School </t>
  </si>
  <si>
    <t>4-031-121-2630204-104-2017/18-022</t>
  </si>
  <si>
    <t>Fabrication of 130 Lockers and Chairs for class eight at a cost of kshs. 4500 per set.</t>
  </si>
  <si>
    <t xml:space="preserve">Jonathan Maara Primary School </t>
  </si>
  <si>
    <t>4-031-121-2630204-104-2017/18-023</t>
  </si>
  <si>
    <t>Fabrication of 57 Lockers and chairs for class eight at a cost of kshs. 4500 per set.</t>
  </si>
  <si>
    <t>4-031-121-2630205-104-2017/18-001</t>
  </si>
  <si>
    <t>Fabrication of 50 lockers and chairs @ Kshs.225,000 and construction of 1 block of toilets at a cost of Kshs.1,480,000 and 2 classrooms @ Kshs.2,500,000.00</t>
  </si>
  <si>
    <t>4-031-121-2630205-104-2017/18-002</t>
  </si>
  <si>
    <t>Fabrication of 50 lockers and chairs Kshs.225,000 , Construction of 1 block of toilets Kshs.1,480,000.00 and fencing at a cost of Kshs.200,000.00</t>
  </si>
  <si>
    <t xml:space="preserve">Nyanjenga Sec School </t>
  </si>
  <si>
    <t>4-031-121-2630205-104-2017/18-003</t>
  </si>
  <si>
    <t>Fabrication of 50 Lockers and Chairs at a cost of kshs. 4500 per set.</t>
  </si>
  <si>
    <t>Bibirioni Boys High School</t>
  </si>
  <si>
    <t>4-031-121-2630205-104-2017/18-004</t>
  </si>
  <si>
    <t xml:space="preserve">Completion of the laboratory (wiring and fume chamber) </t>
  </si>
  <si>
    <t>Kamirithu Secondary School</t>
  </si>
  <si>
    <t>4-031-121-2630205-104-2017/18-005</t>
  </si>
  <si>
    <t>Construction of 2 classrooms to completion i.e. foundation, walling, roofing, plastering, internal and external finishes.</t>
  </si>
  <si>
    <t xml:space="preserve">Umoja Secondary School </t>
  </si>
  <si>
    <t>4-031-121-2630205-104-2017/18-006</t>
  </si>
  <si>
    <t>Fabrication of 60 lockers and chairs Kshs.270,000 and construction of 2 classrooms at Kshs.2,500,000</t>
  </si>
  <si>
    <t>Ngenia High School</t>
  </si>
  <si>
    <t>4-031-121-2630205-104-2017/18-007</t>
  </si>
  <si>
    <t>Completion of dormitory (ground floor and first floor )plastering,fixing of doors and windows,electrical and plumbing works.</t>
  </si>
  <si>
    <t>Manguo  Sec School Laboratory</t>
  </si>
  <si>
    <t>4-031-121-2630205-104-2017/18-008</t>
  </si>
  <si>
    <t>Completion of Laboratory- fixing of benches, gas system and electrification.</t>
  </si>
  <si>
    <t>Thigio Police Post</t>
  </si>
  <si>
    <t>4-031-121-2640507-113-2017/18-001</t>
  </si>
  <si>
    <t xml:space="preserve">Construction of 1 block of Toilets of 4 Cubicles </t>
  </si>
  <si>
    <t xml:space="preserve">Thigio AP Post and Chief's Camp </t>
  </si>
  <si>
    <t>4-031-121-2640507-113-2017/18-002</t>
  </si>
  <si>
    <t>Construction of 1 Block of Toilets of 4 cubicles.</t>
  </si>
  <si>
    <t xml:space="preserve">Murengeti AP Post </t>
  </si>
  <si>
    <t>4-031-121-2640507-113-2017/18-003</t>
  </si>
  <si>
    <t>Completion of the Ap posts i.e painting,sewage system,fencing and construction of 2 block toilets.</t>
  </si>
  <si>
    <t>Gitogothi AP Post</t>
  </si>
  <si>
    <t>4-031-121-2640507-113-2017/18-004</t>
  </si>
  <si>
    <t>Purchase of 1/2 acre land</t>
  </si>
  <si>
    <t>Limuru ICT hub</t>
  </si>
  <si>
    <t>4-031-121-2211311-108-2017/18-001</t>
  </si>
  <si>
    <t>Completion of  the toilet block-walling,roofing and paint works.</t>
  </si>
  <si>
    <t>4-031-121-3110202-108-2017/18-001</t>
  </si>
  <si>
    <t>Renovations of the toilets (plumbing and drainage )and water system Kshs.303,034.49,fixing of the intercom system and lighting system Kshs.210,000, construction of the parking lot Kshs.300,000</t>
  </si>
  <si>
    <t>4-031-121-AP1-100-2017/2018-001</t>
  </si>
  <si>
    <t>4-031-121-2640100-103-2017/18-001</t>
  </si>
  <si>
    <t xml:space="preserve"> Status</t>
  </si>
  <si>
    <t>4-031-121-2210802-100-2017/18-005</t>
  </si>
  <si>
    <t>MONITORING,EVALUATION &amp; CAPACITY BUILDING</t>
  </si>
  <si>
    <t>4-031-121-2210802-111-2017/18-001</t>
  </si>
  <si>
    <t>To cater for any unforeseen occurences in the constituency during the financial year.</t>
  </si>
  <si>
    <t>4-031-121-2640509-112-2017/18-001</t>
  </si>
  <si>
    <t>Organizing constituency sports tournament and awarding winning teams with sports gear and equipments.</t>
  </si>
  <si>
    <t>Constituency  Tree Planting day</t>
  </si>
  <si>
    <t>Purchase and planting of 10,000 tree seedlings during the constituency tree planting day at Ngubi forest.</t>
  </si>
  <si>
    <t>Bursary for secondary School</t>
  </si>
  <si>
    <t>4-031-121-2640101-103-2016/17-001</t>
  </si>
  <si>
    <t>Bursary to needy students in form 1, 2, 3 and 4.</t>
  </si>
  <si>
    <t>4-031-121-2640102-103-2017/2018-002</t>
  </si>
  <si>
    <t>Bursary to needy students in tertiary institutions.</t>
  </si>
  <si>
    <t>PRIMARY SCHOOL</t>
  </si>
  <si>
    <t>Purchase of 3 acres piece of  land .</t>
  </si>
  <si>
    <t>Rironi Chief's Office Multipurpose Hall.</t>
  </si>
  <si>
    <t>4-031-121-2640507-113-2017/18-005</t>
  </si>
  <si>
    <t>Construction of a Multipurpose Hall at Rironi Chief's Office (Foundation,walling and Roofing)</t>
  </si>
  <si>
    <t xml:space="preserve">            NATIONAL GOVERNMENT CONSTITUENCIES DEVELOPMENT FUND BOARD</t>
  </si>
  <si>
    <t>PROJECT GFS CODELIST FOR OL-KALOU NATIONAL GOVERNMENT CONSTITUENCY DEVELOPMENT FUND</t>
  </si>
  <si>
    <t xml:space="preserve">                        FINANCIAL YEAR 2017/18</t>
  </si>
  <si>
    <t>4-018-091-2110000-100-2017/18-001</t>
  </si>
  <si>
    <t>4-018-091-2110000-100-2017/18-002</t>
  </si>
  <si>
    <t>4-018-091-2210802-100-2017/18-003</t>
  </si>
  <si>
    <t>MONITORING &amp; EVALUATION/CAPACITY BUILDING</t>
  </si>
  <si>
    <t>4-018-091-2210700-111-2017/18-001</t>
  </si>
  <si>
    <t>Undertake Training of the PMCs/NG-CDFCs on NG-CDF Related issues.</t>
  </si>
  <si>
    <t>4-018-091-2210802-111-2017/18-002</t>
  </si>
  <si>
    <t>4-018-091-2210000-111-2017/18-003</t>
  </si>
  <si>
    <t>4-018-091-2640200-101-2017/18-001</t>
  </si>
  <si>
    <t>4-018-091-2640509-112-2017/18-001</t>
  </si>
  <si>
    <t>Purchase of sports kits i.e balls, uniforms for the following teams in the constituency:- Kaimbaga football team, Kanjuiri football club, Rurii football team, Karau football club and Mirangine football team @ Kshs. 201,551.83 per team</t>
  </si>
  <si>
    <t>Kaimbaga Primary School</t>
  </si>
  <si>
    <t>4-018-091-2640510-110-2017/18-001</t>
  </si>
  <si>
    <t>Purchase and Planting of 2,000 tree seedlings.</t>
  </si>
  <si>
    <t>Kihoto Primary School</t>
  </si>
  <si>
    <t>4-018-091-2640510-110-2017/18-002</t>
  </si>
  <si>
    <t>Mirangiine Primary School</t>
  </si>
  <si>
    <t>4-018-091-2640510-110-2017/18-003</t>
  </si>
  <si>
    <t>Mathakwa Primary School</t>
  </si>
  <si>
    <t>4-018-091-2640510-110-2017/18-004</t>
  </si>
  <si>
    <t>Olkalou Primary School</t>
  </si>
  <si>
    <t>4-018-091-2640510-110-2017/18-005</t>
  </si>
  <si>
    <t>Mumbi Primary School</t>
  </si>
  <si>
    <t>4-018-091-2640510-110-2017/18-006</t>
  </si>
  <si>
    <t>Passenga Primary School</t>
  </si>
  <si>
    <t>4-018-091-2640510-110-2017/18-007</t>
  </si>
  <si>
    <t>Highlands Primary School</t>
  </si>
  <si>
    <t>4-018-091-2640510-110-2017/18-008</t>
  </si>
  <si>
    <t>Mugumo Primary School</t>
  </si>
  <si>
    <t>4-018-091-2640510-110-2017/18-009</t>
  </si>
  <si>
    <t>Kibendera Primary School</t>
  </si>
  <si>
    <t>4-018-091-2640510-110-2017/18-010</t>
  </si>
  <si>
    <t>Mbora Primary School</t>
  </si>
  <si>
    <t>4-018-091-2640510-110-2017/18-011</t>
  </si>
  <si>
    <t>Kanjuiri Primary School</t>
  </si>
  <si>
    <t>4-018-091-2640510-110-2017/18-012</t>
  </si>
  <si>
    <t>Rurii Primary School</t>
  </si>
  <si>
    <t>4-018-091-2640510-110-2017/18-013</t>
  </si>
  <si>
    <t>Mugathika Primary School</t>
  </si>
  <si>
    <t>4-018-091-2640510-110-2017/18-014</t>
  </si>
  <si>
    <t>Wagatabuthi Primary School</t>
  </si>
  <si>
    <t>4-018-091-2640510-110-2017/18-015</t>
  </si>
  <si>
    <t>Munyeki Primary School</t>
  </si>
  <si>
    <t>4-018-091-2640510-110-2017/18-016</t>
  </si>
  <si>
    <t>Kioo Primary School</t>
  </si>
  <si>
    <t>4-018-091-2640510-110-2017/18-017</t>
  </si>
  <si>
    <t>4-018-091-2640101-103-2017/18-001</t>
  </si>
  <si>
    <t>Award of bursary to needy students</t>
  </si>
  <si>
    <t>Bursary-Tertiary:for Colleges and Universities.</t>
  </si>
  <si>
    <t>4-018-091-2640101-103-2017/18-002</t>
  </si>
  <si>
    <t>Award of bursary to needy student</t>
  </si>
  <si>
    <t>Karau ward CIH</t>
  </si>
  <si>
    <t>4-018-091-2211311-104-2017/18-001</t>
  </si>
  <si>
    <t>Installation of Constituency Innovation Hubs (CIH) to mainstream ICT in conjuction with ministry responsible for ICT and Telkom Kenya Ltd</t>
  </si>
  <si>
    <t>Rurii Ward CIH</t>
  </si>
  <si>
    <t>4-018-091-2211311-104-2017/18-002</t>
  </si>
  <si>
    <t>Kanjuiri Ward CIH</t>
  </si>
  <si>
    <t>4-018-091-2211311-104-2017/18-003</t>
  </si>
  <si>
    <t>Milangine Ward CIH</t>
  </si>
  <si>
    <t>4-018-091-2211311-104-2017/18-004</t>
  </si>
  <si>
    <t>4-018-091-2211310-104-2017/18-001</t>
  </si>
  <si>
    <t>Review and align the current strategic plan to the medium term plan of the National Government.</t>
  </si>
  <si>
    <t>NG-CdF office construction</t>
  </si>
  <si>
    <t>4-018-091-3110701-104-2017/18-01</t>
  </si>
  <si>
    <t>Completion of office:Construction of toilet block,tiling,plumbing works,Electrical works,exterior and interior finishes,painting</t>
  </si>
  <si>
    <t>PRIMARY EDUCATION PROJECTS</t>
  </si>
  <si>
    <t>Munyeki Primary school</t>
  </si>
  <si>
    <t>4-018-091-2630204-104-2017/18-001</t>
  </si>
  <si>
    <t>Completion of admin block:plastering , painting,fixing windows,doors and window panes</t>
  </si>
  <si>
    <t>Kanyiriri primary school</t>
  </si>
  <si>
    <t>4-018-091-2630204-104-2017/18-002</t>
  </si>
  <si>
    <t>One classroom construction.</t>
  </si>
  <si>
    <t>Gatarwa primary school</t>
  </si>
  <si>
    <t>4-018-091-2630204-104-2017/18-003</t>
  </si>
  <si>
    <t>One classroom completion Roofing,plastering,fixing doors and windows,painting.</t>
  </si>
  <si>
    <t>Karugutu primary school</t>
  </si>
  <si>
    <t>4-018-091-2630204-104-2017/18-004</t>
  </si>
  <si>
    <t>Administration block completion:plastering,flooring,painting,window panes fixing</t>
  </si>
  <si>
    <t>Highlands primary school</t>
  </si>
  <si>
    <t>4-018-091-2630204-104-2017/18-005</t>
  </si>
  <si>
    <t>One classroom construction</t>
  </si>
  <si>
    <t>St.Joseph primary school</t>
  </si>
  <si>
    <t>4-018-091-2630204-104-2017/18-006</t>
  </si>
  <si>
    <t>Facelifting of four classrooms:Flooring,painting and keying</t>
  </si>
  <si>
    <t>Nyakiambi primary school</t>
  </si>
  <si>
    <t>4-018-091-2630204-104-2017/18-007</t>
  </si>
  <si>
    <t>Renovation of three classrooms:roofing,plastering</t>
  </si>
  <si>
    <t>Micharage primary school</t>
  </si>
  <si>
    <t>4-018-091-2630204-104-2017/18-008</t>
  </si>
  <si>
    <t>Renovation of four classrooms:flooring,fixing doors and windows</t>
  </si>
  <si>
    <t>Dundori CCM primary school</t>
  </si>
  <si>
    <t>4-018-091-2630204-104-2017/18-009</t>
  </si>
  <si>
    <t>Kibendera primary school</t>
  </si>
  <si>
    <t>4-018-091-2630204-104-2017/18-010</t>
  </si>
  <si>
    <t>Mbora primary school</t>
  </si>
  <si>
    <t>4-018-091-2630204-104-2017/18-011</t>
  </si>
  <si>
    <t>Flooring of four classrooms</t>
  </si>
  <si>
    <t>Kamuyu primary school</t>
  </si>
  <si>
    <t>4-018-091-2630204-104-2017/18-012</t>
  </si>
  <si>
    <t>Facelifting of three classrooms:flooring,plastering and painting</t>
  </si>
  <si>
    <t>J.M.Kariuki Primary school</t>
  </si>
  <si>
    <t>4-018-091-2630204-104-2017/18-013</t>
  </si>
  <si>
    <t>Bahati primary school</t>
  </si>
  <si>
    <t>4-018-091-2630204-104-2017/18-014</t>
  </si>
  <si>
    <t>Kaimbaga primary school</t>
  </si>
  <si>
    <t>4-018-091-2630204-104-2017/18-015</t>
  </si>
  <si>
    <t>Kandutura primary school</t>
  </si>
  <si>
    <t>4-018-091-2630204-104-2017/18-016</t>
  </si>
  <si>
    <t>Administration block completion:Rooofing.platering,fixing doors and windows,painting</t>
  </si>
  <si>
    <t>Rutara Primary school</t>
  </si>
  <si>
    <t>4-018-091-2630204-104-2017/18-017</t>
  </si>
  <si>
    <t>Wiyumiririe Special  school</t>
  </si>
  <si>
    <t>4-018-091-2630204-104-2017/18-018</t>
  </si>
  <si>
    <t>Buying one acre of land and title deed processing.</t>
  </si>
  <si>
    <t>Ngorika Primary School</t>
  </si>
  <si>
    <t>4-018-091-2630204-104-2017/18-019</t>
  </si>
  <si>
    <t>Buying a 10,000 litres water tank for the school</t>
  </si>
  <si>
    <t>4-018-091-2630204-104-2017/18-020</t>
  </si>
  <si>
    <t>Buying a water pump(Honda Daishin Pump GX160)</t>
  </si>
  <si>
    <t>4-018-091-2630204-104-2017/18-021</t>
  </si>
  <si>
    <t>Buying office furniture for staffroom and Head teachers office.:chairs and tables</t>
  </si>
  <si>
    <t>4-018-091-2630204-104-2017/18-022</t>
  </si>
  <si>
    <t xml:space="preserve">Renovation of 3 classrooms:Flooring,partitioning </t>
  </si>
  <si>
    <t>Mlimani Primary School</t>
  </si>
  <si>
    <t>4-018-091-2630204-104-2017/18-023</t>
  </si>
  <si>
    <t xml:space="preserve">One classroom construction </t>
  </si>
  <si>
    <t>Kirathimo Primary School</t>
  </si>
  <si>
    <t>4-018-091-2630204-104-2017/18-024</t>
  </si>
  <si>
    <t>Plot 11 Primary School</t>
  </si>
  <si>
    <t>4-018-091-2630204-104-2017/18-025</t>
  </si>
  <si>
    <t>Malan Primary School</t>
  </si>
  <si>
    <t>4-018-091-2630204-104-2017/18-026</t>
  </si>
  <si>
    <t>Kahonge Primary School</t>
  </si>
  <si>
    <t>4-018-091-2630204-104-2017/18-027</t>
  </si>
  <si>
    <t>Gathima Primary School</t>
  </si>
  <si>
    <t>4-018-091-2630204-104-2017/18-028</t>
  </si>
  <si>
    <t>Umoja Primary School</t>
  </si>
  <si>
    <t>4-018-091-2630204-104-2017/18-029</t>
  </si>
  <si>
    <t>4-018-091-2630204-104-2017/18-030</t>
  </si>
  <si>
    <t>4-018-091-2630204-104-2017/18-031</t>
  </si>
  <si>
    <t xml:space="preserve">Facelifting of four classrooms:Roofing,flooring,painting and replace window panes.                                          </t>
  </si>
  <si>
    <t>SECONDARY EDUCATION PROJECTS</t>
  </si>
  <si>
    <t>Mawingu Secondary School</t>
  </si>
  <si>
    <t>4-018-091-2630205-104-2017/18-001</t>
  </si>
  <si>
    <t>One Classroom Construction</t>
  </si>
  <si>
    <t>Kahia Secondary School</t>
  </si>
  <si>
    <t>4-018-091-2630205-104-2017/18-002</t>
  </si>
  <si>
    <t>Science lab completion:roofing,flooring,painting</t>
  </si>
  <si>
    <t>Matunda Secondary School</t>
  </si>
  <si>
    <t>4-018-091-2630205-104-2017/18-003</t>
  </si>
  <si>
    <t>4-018-091-2630205-104-2017/18-004</t>
  </si>
  <si>
    <t>Title deed processing for the school land that had been donated to the school</t>
  </si>
  <si>
    <t>4-018-091-2630205-104-2017/18-005</t>
  </si>
  <si>
    <t>Fencing the school compound with Burbed wire and posts</t>
  </si>
  <si>
    <t>Kurungu Secondary School</t>
  </si>
  <si>
    <t>4-018-091-2630205-104-2017/18-006</t>
  </si>
  <si>
    <t>Renovation of two classroom: plastering,painting,doors and window fixing.</t>
  </si>
  <si>
    <t>Kaimbaga Secondary School</t>
  </si>
  <si>
    <t>4-018-091-2630205-104-2017/18-007</t>
  </si>
  <si>
    <t xml:space="preserve">Construction of a Six door toilet block </t>
  </si>
  <si>
    <t>Karau Secondary School</t>
  </si>
  <si>
    <t>4-018-091-2630205-104-2017/18-008</t>
  </si>
  <si>
    <t xml:space="preserve">Flooring of Dining hall </t>
  </si>
  <si>
    <t>Kamande Secondary School</t>
  </si>
  <si>
    <t>4-018-091-2630205-104-2017/18-009</t>
  </si>
  <si>
    <t>Construction of Six doors toilet block</t>
  </si>
  <si>
    <t>Kanjuiri Secondary School</t>
  </si>
  <si>
    <t>4-018-091-2630205-104-2017/18-010</t>
  </si>
  <si>
    <t>Dormitory Construction for 25 students</t>
  </si>
  <si>
    <t>Ngorika Secondary School</t>
  </si>
  <si>
    <t>4-018-091-2630205-104-2017/18-011</t>
  </si>
  <si>
    <t>Dormitory Construction for 30 students</t>
  </si>
  <si>
    <t>Mukindu Secondary School</t>
  </si>
  <si>
    <t>4-018-091-2630205-104-2017/18-012</t>
  </si>
  <si>
    <t>Classroom Completion:plastering,windows and panes,painting.flooring</t>
  </si>
  <si>
    <t>Kirimaini Chiefs Office</t>
  </si>
  <si>
    <t>4-018-091-2640507-113-2017/18-001</t>
  </si>
  <si>
    <t>Buy Furniture:Office Chairs, tables and small cabinet.</t>
  </si>
  <si>
    <t>Kanyiriri Assistant Cheifs office</t>
  </si>
  <si>
    <t>4-018-091-2640507-113-2017/18-002</t>
  </si>
  <si>
    <t>Office  completion:flooring,plastering,window panes fixing and painting</t>
  </si>
  <si>
    <t>Munyeki Chiefs Office</t>
  </si>
  <si>
    <t>4-018-091-2640507-113-2017/18-003</t>
  </si>
  <si>
    <t>Office Completion: plastering,door fixing,windows and panes,painting.flooring</t>
  </si>
  <si>
    <t>Kanyiriri Police Post</t>
  </si>
  <si>
    <t>4-018-091-2640507-113-2017/18-004</t>
  </si>
  <si>
    <t>Two door toilet construction</t>
  </si>
  <si>
    <t xml:space="preserve">Mawingu Cheifs Office </t>
  </si>
  <si>
    <t>4-018-091-2640507-113-2017/18-005</t>
  </si>
  <si>
    <t>Office Construction</t>
  </si>
  <si>
    <t>Olkalou Police Station</t>
  </si>
  <si>
    <t>4-018-091-2640507-113-2017/18-006</t>
  </si>
  <si>
    <t>Construction of a two door toilet,two bathrooms and urinal</t>
  </si>
  <si>
    <t>Kamuchege Cheifs Office</t>
  </si>
  <si>
    <t>4-018-091-2640507-113-2017/18-007</t>
  </si>
  <si>
    <t>Mathakwa Chiefs Office</t>
  </si>
  <si>
    <t>4-018-091-2640507-113-2017/18-008</t>
  </si>
  <si>
    <t>Gituamba Chiefs Office</t>
  </si>
  <si>
    <t>4-018-091-2640507-113-2017/18-009</t>
  </si>
  <si>
    <t>Milangine police station</t>
  </si>
  <si>
    <t>4-018-091-2640507-113-2017/18-010</t>
  </si>
  <si>
    <t>Construction of five unihuts concrete bases</t>
  </si>
  <si>
    <t>Milangine DCC office</t>
  </si>
  <si>
    <t>Gate construction</t>
  </si>
  <si>
    <t>Captain Do’s Office</t>
  </si>
  <si>
    <t>4-018-091-2640507-113-2017/18-011</t>
  </si>
  <si>
    <t>Rumathi Assistant Cheifs Office</t>
  </si>
  <si>
    <t>4-018-091-2640507-113-2017/18-012</t>
  </si>
  <si>
    <t>Office Completion:Plastering,fixing window and painting.</t>
  </si>
  <si>
    <t>Simba police post</t>
  </si>
  <si>
    <t>4-018-091-2640507-113-2017/18-013</t>
  </si>
  <si>
    <t>Construction of two door toilet.</t>
  </si>
  <si>
    <t>4-018-091-2640507-113-2017/18-014</t>
  </si>
  <si>
    <t xml:space="preserve">Office Completion:plastering,painting </t>
  </si>
  <si>
    <t>Gichungo Police Post</t>
  </si>
  <si>
    <t>4-018-091-2640507-113-2017/18-015</t>
  </si>
  <si>
    <t>Tumaini Chiefs Office</t>
  </si>
  <si>
    <t>4-018-091-2640507-113-2017/18-016</t>
  </si>
  <si>
    <t>Office completion:plastering,painting,fixing windows and panes.</t>
  </si>
  <si>
    <t>Passenga Chiefs Office</t>
  </si>
  <si>
    <t>4-018-091-2640507-113-2017/18-017</t>
  </si>
  <si>
    <t>Electrification of chiefs office:wiring and lighting bulbs</t>
  </si>
  <si>
    <t>4-018-091-2640507-113-2017/18-018</t>
  </si>
  <si>
    <t xml:space="preserve">Title deed processing for donated chiefs office land. </t>
  </si>
  <si>
    <t>Silanga Asst Chiefs Office</t>
  </si>
  <si>
    <t>4-018-091-2640507-113-2017/18-019</t>
  </si>
  <si>
    <t xml:space="preserve">Buy Furniture:Office Chairs and tables. </t>
  </si>
  <si>
    <t>Githunguri Asst Chiefs office</t>
  </si>
  <si>
    <t>4-018-091-2640507-113-2017/18-020</t>
  </si>
  <si>
    <t xml:space="preserve">Office Construction completion:Plastering, painting, fixing windows and window panes </t>
  </si>
  <si>
    <t>Mukindu Asst Chiefs Office</t>
  </si>
  <si>
    <t>4-018-091-2640507-113-2017/18-021</t>
  </si>
  <si>
    <t>Construction of 2 door toilet</t>
  </si>
  <si>
    <t>Gikumbo Assistant Chiefs Office</t>
  </si>
  <si>
    <t>4-018-091-2640507-113-2017/18-022</t>
  </si>
  <si>
    <t>Manyatta Assistant Chiefs Office</t>
  </si>
  <si>
    <t>4-018-091-2640507-113-2017/18-023</t>
  </si>
  <si>
    <t>Passenga Police Post</t>
  </si>
  <si>
    <t>4-018-091-2640507-113-2017/18-024</t>
  </si>
  <si>
    <t>Construction of police cell at the police post.</t>
  </si>
  <si>
    <t>Manyatta AP post</t>
  </si>
  <si>
    <t>4-018-091-2640507-113-2017/18-025</t>
  </si>
  <si>
    <t xml:space="preserve">Facelifting:Flooring of 3 unihuts.  </t>
  </si>
  <si>
    <t>Bosnia Assistant  Chiefs Office</t>
  </si>
  <si>
    <t>4-018-091-2640507-113-2017/18-026</t>
  </si>
  <si>
    <t>Office completion:Plastering,painting,fixing windows and window panes.</t>
  </si>
  <si>
    <t>ROADS</t>
  </si>
  <si>
    <t>L3751-C69 Junction-Ithagani-Ngorika 8km</t>
  </si>
  <si>
    <t>4-018-091-2640508-107-2017/18-001</t>
  </si>
  <si>
    <t xml:space="preserve">Grading,bush clearing and opening drainage systems </t>
  </si>
  <si>
    <t>L3752-C69 Ngorika-Wiyumiririe 7km</t>
  </si>
  <si>
    <t>4-018-091-2640508-107-2017/18-002</t>
  </si>
  <si>
    <t>R24 Wiyumiririe-Nyaituga-Kanjuiri 12km</t>
  </si>
  <si>
    <t>4-018-091-2640508-107-2017/18-003</t>
  </si>
  <si>
    <t>R21 Kanjuiri-Kanyiriri 12km</t>
  </si>
  <si>
    <t>4-018-091-2640508-107-2017/18-004</t>
  </si>
  <si>
    <t>R38-C77 Muhurino-Passenga 18 km</t>
  </si>
  <si>
    <t>4-018-091-2640508-107-2017/18-005</t>
  </si>
  <si>
    <t>E1754-Silanga -Passenga 11km</t>
  </si>
  <si>
    <t>4-018-091-2640508-107-2017/18-006</t>
  </si>
  <si>
    <t>R19 Mumbi-Silanga 9km</t>
  </si>
  <si>
    <t>4-018-091-2640508-107-2017/18-007</t>
  </si>
  <si>
    <t>L3769 Uhuru-Gatarwa 12km</t>
  </si>
  <si>
    <t>4-018-091-2640508-107-2017/18-008</t>
  </si>
  <si>
    <t>R18 C77Rorliondo-Kaimbaga-Captain 15km</t>
  </si>
  <si>
    <t>4-018-091-2640508-107-2017/18-009</t>
  </si>
  <si>
    <t>L3738 C69 Makuti-Wanjura 12km</t>
  </si>
  <si>
    <t>4-018-091-2640508-107-2017/18-010</t>
  </si>
  <si>
    <t xml:space="preserve">Total </t>
  </si>
  <si>
    <t>4-018-121-AP1-100-2017/2018-001</t>
  </si>
  <si>
    <t>4-018-121-2640100-103-2017/18-001</t>
  </si>
  <si>
    <t>PROJECT GFS CODELIST FOR OTHAYA NATIONAL GOVERNMENT CONSTITUENCY DEVELOPMENT FUND</t>
  </si>
  <si>
    <t xml:space="preserve">S/NO </t>
  </si>
  <si>
    <t>Activity</t>
  </si>
  <si>
    <t xml:space="preserve">Allocation </t>
  </si>
  <si>
    <t>ADMINISTRATION/ RECURRENT</t>
  </si>
  <si>
    <t>4-019-097-2110000-2017/18-100-001</t>
  </si>
  <si>
    <t>4-019-097-2110000-2017/18-100-002</t>
  </si>
  <si>
    <t>4-019-097-2210101-2017/18-100-003</t>
  </si>
  <si>
    <t>4-019-097-2120201-2017/18-100-004</t>
  </si>
  <si>
    <t>4-019-097-2210802-2017/18-100-005</t>
  </si>
  <si>
    <t xml:space="preserve">MONITORING AND EVALUATION </t>
  </si>
  <si>
    <t>4-019-097-2210000-2017/18-111-001</t>
  </si>
  <si>
    <t>Printing, stationery, Airtime,   travel and subsistence.</t>
  </si>
  <si>
    <t>4-019-097-2210802-2017/18-111-002</t>
  </si>
  <si>
    <t>4-019-097-2210700-2017/18-111-003</t>
  </si>
  <si>
    <t>Emergency (5% of Fund)</t>
  </si>
  <si>
    <t>4-019-097-2640200-101-2017/18-001</t>
  </si>
  <si>
    <t>4-019-097-2640509-112-2017/18-001</t>
  </si>
  <si>
    <t xml:space="preserve">Facilitate of sports tournament at the ward level and constituency level for football game, and volleyball games by games by payment to referees and purchase of balls, uniforms and sports kits for the participating teams </t>
  </si>
  <si>
    <t>Kiamuya Primary School</t>
  </si>
  <si>
    <t>4-019-097-2640510-110-2017/18-001</t>
  </si>
  <si>
    <t>Water harvesting and storage facility in Kiamuya primary school, - purchase of  storage  tank and fixing of gutters</t>
  </si>
  <si>
    <t>4-019-097-2640510-110-2017/18-002</t>
  </si>
  <si>
    <t>Water harvesting and storage facility in Kagongo primary school - purchase of  storage  tank and fixing of gutters</t>
  </si>
  <si>
    <t>Kihuri Primary school</t>
  </si>
  <si>
    <t>4-019-097-2640510-110-2017/18-003</t>
  </si>
  <si>
    <t>Water harvesting and storage facility in kihuri primary school - purchase of  storage  tank and fixing of gutters</t>
  </si>
  <si>
    <t>Kigumo primary school</t>
  </si>
  <si>
    <t>4-019-097-2640510-110-2017/18-004</t>
  </si>
  <si>
    <t>Water harvesting and storage facility kigumo primary school - purchase of  storage  tank and fixing of gutters</t>
  </si>
  <si>
    <t>Gatugi primary school</t>
  </si>
  <si>
    <t>4-019-097-2640510-110-2017/18-005</t>
  </si>
  <si>
    <t>Water harvesting and storage facility in Gatugi primary school - purchase of  storage  tank and fixing of gutters</t>
  </si>
  <si>
    <t>Witima primary school</t>
  </si>
  <si>
    <t>4-019-097-2640510-110-2017/18-006</t>
  </si>
  <si>
    <t>Water harvesting and storage facility in witima primary school -  purchase of  storage  tank and fixing of gutters</t>
  </si>
  <si>
    <t>4-019-097-2640510-110-2017/18-007</t>
  </si>
  <si>
    <t>Water harvesting and storage facility in Rukira primary school- purchase of  storage  tank and fixing of gutters</t>
  </si>
  <si>
    <t>Kirai Primary School</t>
  </si>
  <si>
    <t>4-019-097-2640510-110-2017/18-008</t>
  </si>
  <si>
    <t>Water harvesting and storage facility in Kirai primary school - purchase of  storage  tank and fixing of gutters</t>
  </si>
  <si>
    <t>4-019-097-2640101-103-2017/18-001</t>
  </si>
  <si>
    <t>4-019-097-2640102-103-2017/18-002</t>
  </si>
  <si>
    <t>Bursary Special schools</t>
  </si>
  <si>
    <t>4-019-097-2640105-103-2017/18-002</t>
  </si>
  <si>
    <t>Gichiche primary school</t>
  </si>
  <si>
    <t>4-019-097-2630204-104-2017/18-001</t>
  </si>
  <si>
    <t>Construction of modern toilets, (12 doors)</t>
  </si>
  <si>
    <t>Mucharage Primary school</t>
  </si>
  <si>
    <t>4-019-097-2630204-104-2017/18-002</t>
  </si>
  <si>
    <t>Renovation of 8 classrooms – reroofing, plastering and flooring</t>
  </si>
  <si>
    <t>4-019-097-2630204-104-2017/18-003</t>
  </si>
  <si>
    <t>4-019-097-2630204-104-2017/18-004</t>
  </si>
  <si>
    <t>Thuti primary school</t>
  </si>
  <si>
    <t>4-019-097-2630204-104-2017/18-005</t>
  </si>
  <si>
    <t>4-019-097-2630204-104-2017/18-006</t>
  </si>
  <si>
    <t>Kihome primary school</t>
  </si>
  <si>
    <t>4-019-097-2630204-104-2017/18-007</t>
  </si>
  <si>
    <t>Munyange primary school</t>
  </si>
  <si>
    <t>4-019-097-2630204-104-2017/18-008</t>
  </si>
  <si>
    <t>Kariko primary school</t>
  </si>
  <si>
    <t>4-019-097-2630204-104-2017/18-009</t>
  </si>
  <si>
    <t>Renovation of classrooms - 10 reroofing and flooring.</t>
  </si>
  <si>
    <t>Kiaguthu primary school</t>
  </si>
  <si>
    <t>4-019-097-2630204-104-2017/18-010</t>
  </si>
  <si>
    <t>Completion of toilets-(9 doors) door fixing, painting, verandah and soak pit</t>
  </si>
  <si>
    <t>4-019-097-2630204-104-2017/18-011</t>
  </si>
  <si>
    <t>completion of hall - flooring, glazing, plastering, external finishes</t>
  </si>
  <si>
    <t>Gikurwe primary school</t>
  </si>
  <si>
    <t>4-019-097-2630204-104-2017/18-012</t>
  </si>
  <si>
    <t>completion of the  one storied class - Doors, windows, Plastering, painting, electrification</t>
  </si>
  <si>
    <t>Iriaini primary school</t>
  </si>
  <si>
    <t>4-019-097-2630204-104-2017/18-013</t>
  </si>
  <si>
    <t>completion of one class - painting, electrification and glazing.</t>
  </si>
  <si>
    <t>Karima primary school</t>
  </si>
  <si>
    <t>4-019-097-2630204-104-2017/18-014</t>
  </si>
  <si>
    <t>completion of toilets  (9 doors)- roofing and finishes</t>
  </si>
  <si>
    <t>Kagumo primary school</t>
  </si>
  <si>
    <t>4-019-097-2630204-104-2017/18-015</t>
  </si>
  <si>
    <t>Completion of administration block -  internal and external finishes, string room, septic tank</t>
  </si>
  <si>
    <t>4-019-097-2630204-104-2017/18-016</t>
  </si>
  <si>
    <t>Completion of toilets (13 doors) - plastering, flooring and verandah (Kshs.400,000), Renovation of  administration block flooring plastering, painting and reroofing (Kshs.1,000,000)</t>
  </si>
  <si>
    <t>Kihugiru primary school</t>
  </si>
  <si>
    <t>4-019-097-2630204-104-2017/18-017</t>
  </si>
  <si>
    <t>Completion of administration block -painting, electrification, plumbing and glazing</t>
  </si>
  <si>
    <t>Kina primary school</t>
  </si>
  <si>
    <t>4-019-097-2630204-104-2017/18-018</t>
  </si>
  <si>
    <t xml:space="preserve">Completion of 3 classrooms - plastering, glazing, electrification and painting </t>
  </si>
  <si>
    <t>Gaturuturu primary school</t>
  </si>
  <si>
    <t>4-019-097-2630204-104-2017/18-019</t>
  </si>
  <si>
    <t>renovation of 8 classrooms  - reroofing</t>
  </si>
  <si>
    <t>Njigari primary school</t>
  </si>
  <si>
    <t>4-019-097-2630204-104-2017/18-020</t>
  </si>
  <si>
    <t xml:space="preserve"> Completion of hall - flooring, plastering, electrification  and glazing </t>
  </si>
  <si>
    <t>Kagonye primary school</t>
  </si>
  <si>
    <t>4-019-097-2630204-104-2017/18-021</t>
  </si>
  <si>
    <t xml:space="preserve"> Renovation of 3 classrooms - flooring, painting and external finishes </t>
  </si>
  <si>
    <t>Mumwe primary school</t>
  </si>
  <si>
    <t>4-019-097-2630204-104-2017/18-022</t>
  </si>
  <si>
    <t>Karuthi Primary school</t>
  </si>
  <si>
    <t>4-019-097-2630204-104-2017/18-023</t>
  </si>
  <si>
    <t xml:space="preserve"> Construction of strong room  for storage of ICT facilities</t>
  </si>
  <si>
    <t>Kiinu Primary school</t>
  </si>
  <si>
    <t>4-019-097-2630204-104-2017/18-024</t>
  </si>
  <si>
    <t xml:space="preserve"> Renovation of 8 classrooms – plastering and flooring</t>
  </si>
  <si>
    <t>Mumbuini Primary school</t>
  </si>
  <si>
    <t>4-019-097-2630204-104-2017/18-025</t>
  </si>
  <si>
    <t xml:space="preserve"> Construction of modern toilets (12 doors) </t>
  </si>
  <si>
    <t>Kiriini Primary school</t>
  </si>
  <si>
    <t>4-019-097-2630204-104-2017/18-026</t>
  </si>
  <si>
    <t xml:space="preserve"> purchase of  60 desk </t>
  </si>
  <si>
    <t>Munaini primary school</t>
  </si>
  <si>
    <t>4-019-097-2630204-104-2017/18-027</t>
  </si>
  <si>
    <t xml:space="preserve"> Electrification of 8 classrooms </t>
  </si>
  <si>
    <t>Kairuthi primary school</t>
  </si>
  <si>
    <t>4-019-097-2630204-104-2017/18-028</t>
  </si>
  <si>
    <t xml:space="preserve"> Renovation of 8  classrooms- reroofing and flooring </t>
  </si>
  <si>
    <t>Mutitu primary school</t>
  </si>
  <si>
    <t>4-019-097-2630204-104-2017/18-029</t>
  </si>
  <si>
    <t xml:space="preserve"> Construction of modern toilets  (12 doors)</t>
  </si>
  <si>
    <t>Kairia primary school</t>
  </si>
  <si>
    <t>4-019-097-2630204-104-2017/18-030</t>
  </si>
  <si>
    <t xml:space="preserve"> Installation of  4 lightening masts and arrestors  in the school field</t>
  </si>
  <si>
    <t>Gura primary school</t>
  </si>
  <si>
    <t>4-019-097-2630204-104-2017/18-031</t>
  </si>
  <si>
    <t>Kagere primary school</t>
  </si>
  <si>
    <t>4-019-097-2630204-104-2017/18-032</t>
  </si>
  <si>
    <t>Gituiga primary school</t>
  </si>
  <si>
    <t>4-019-097-2630204-104-2017/18-033</t>
  </si>
  <si>
    <t xml:space="preserve"> Renovation of 6 classrooms- flooring and wall plastering </t>
  </si>
  <si>
    <t>Birithi primary school</t>
  </si>
  <si>
    <t>4-019-097-2630204-104-2017/18-034</t>
  </si>
  <si>
    <t>Karuthi AP camp</t>
  </si>
  <si>
    <t>4-019-097-2640507-113-2017/18-001</t>
  </si>
  <si>
    <t xml:space="preserve">completion of  3 staff houses- plastering, electrification, plumbing, external finishes </t>
  </si>
  <si>
    <t>Nyeri south Sub county head quarters</t>
  </si>
  <si>
    <t>4-019-097-2640507-113-2017/18-002</t>
  </si>
  <si>
    <t>Renovation of  one staff house- flooring, painting and external finishes</t>
  </si>
  <si>
    <t>Othaya Police station</t>
  </si>
  <si>
    <t>4-019-097-2640507-113-2017/18-003</t>
  </si>
  <si>
    <t>Completion of toilets (4 doors) – flooring and connection to Omwasco.</t>
  </si>
  <si>
    <t>Othaya Township chiefs office</t>
  </si>
  <si>
    <t>4-019-097-2640507-113-2017/18-004</t>
  </si>
  <si>
    <t>Construction of office store and boardroom</t>
  </si>
  <si>
    <t>Kiruga Police post</t>
  </si>
  <si>
    <t>4-019-097-2640507-113-2017/18-005</t>
  </si>
  <si>
    <t>Completion of 4 staff houses – flooring, plumbing, glazing, landscaping</t>
  </si>
  <si>
    <t>Kiamuya AP post</t>
  </si>
  <si>
    <t>4-019-097-2640507-113-2017/18-007</t>
  </si>
  <si>
    <t>Renovation of 2 staff houses – plastering, flooring and painting</t>
  </si>
  <si>
    <t>Mahiga ACC staff house</t>
  </si>
  <si>
    <t>4-019-097-2640507-113-2017/18-008</t>
  </si>
  <si>
    <t xml:space="preserve"> Completion of  one staff house - roofing, plastering, painting, electrification, plumbing, and external finishes </t>
  </si>
  <si>
    <t>Munyange police station</t>
  </si>
  <si>
    <t>4-019-097-2640507-113-2017/18-009</t>
  </si>
  <si>
    <t xml:space="preserve"> Completion of  one staff house - plastering, painting, electrification, plumbing, and external finishes </t>
  </si>
  <si>
    <t>Rukira AP post</t>
  </si>
  <si>
    <t>4-019-097-2640507-113-2017/18-010</t>
  </si>
  <si>
    <t xml:space="preserve"> completion of an office - painting, external finishes </t>
  </si>
  <si>
    <t>Othaya Division HQs office</t>
  </si>
  <si>
    <t>4-019-097-2640507-113-2017/18-011</t>
  </si>
  <si>
    <t xml:space="preserve"> Purchase (2 executive chairs, 3 boardroom tables, 10 Boardroom chairs)  </t>
  </si>
  <si>
    <t>4-019-097-2211310-108-2017/18-001</t>
  </si>
  <si>
    <t>Facilitate strategic plan preparation</t>
  </si>
  <si>
    <t>INNOVATION HUBS</t>
  </si>
  <si>
    <t>Constituency Innovation Hubs - Chinga</t>
  </si>
  <si>
    <t>4-019-097-2211311-108-2017/18-001</t>
  </si>
  <si>
    <t>Constituency Innovation Hubs - Iriaini</t>
  </si>
  <si>
    <t>4-019-097-2211311-108-2017/18-002</t>
  </si>
  <si>
    <t>Constituency Innovation Hubs - Karima</t>
  </si>
  <si>
    <t>4-019-097-2211311-108-2017/18-003</t>
  </si>
  <si>
    <t>Constituency Innovation Hubs - Mahiga</t>
  </si>
  <si>
    <t>4-019-097-2211311-108-2017/18-004</t>
  </si>
  <si>
    <t>4-019-097-AP1-100-2017/18-001</t>
  </si>
  <si>
    <t>4-019-097-2640100-103-2017/18-001</t>
  </si>
  <si>
    <t>Ngaru Primary School</t>
  </si>
  <si>
    <t>Construction of Administration block</t>
  </si>
  <si>
    <t>Kirai Priamary School</t>
  </si>
  <si>
    <t>Construction of Ablution block</t>
  </si>
  <si>
    <t>Mumbuini  Secondary School</t>
  </si>
  <si>
    <t>Witima AP Lines</t>
  </si>
  <si>
    <t>Construction of staff houses</t>
  </si>
  <si>
    <t>PROJECT GFS CODELIST FOR  GATUNDU SOUTH NATIONAL GOVERNMENT CONSTITUENCY DEVELOPMENT FUND</t>
  </si>
  <si>
    <t>Project activity</t>
  </si>
  <si>
    <t>4-022-111-2110000-100-2017/18-001</t>
  </si>
  <si>
    <t>4-022-111-2210000-100-2017/18-002</t>
  </si>
  <si>
    <t>Purchase of office Furniture’s/Equipment’s</t>
  </si>
  <si>
    <t>Purchase of office  executive desks and installation of CCTV</t>
  </si>
  <si>
    <t>4-022-111-2120101-100-2017/18-004</t>
  </si>
  <si>
    <t>Payment of NSSF for the staff</t>
  </si>
  <si>
    <t>4-022-111-2120201-100-2017/18-005</t>
  </si>
  <si>
    <t>Payment of NHIF for the staff</t>
  </si>
  <si>
    <t>4-022-111-2210802-100-2017/18-006</t>
  </si>
  <si>
    <t>MONITORING &amp; EVALUATION</t>
  </si>
  <si>
    <t>4-022-111-2210000-111-2017/18-001</t>
  </si>
  <si>
    <t>4-022-11-2210700-111-2017/18-003</t>
  </si>
  <si>
    <t>Undertake Training of the  NG-CDFC/PMC on NG-CDF Related issues</t>
  </si>
  <si>
    <t>4-022-111-2640101-103- 2017/18-001</t>
  </si>
  <si>
    <t>Payment of bursary to needy student in secondary school</t>
  </si>
  <si>
    <t>4-022-111-2640102-103-2017/18-002</t>
  </si>
  <si>
    <t>Payment of bursary to needy student in Universities and colleges</t>
  </si>
  <si>
    <t>Bursary Special  Schools</t>
  </si>
  <si>
    <t>4-022-111-2640105-103-2017/18-003</t>
  </si>
  <si>
    <t>Payment of bursary to needy student  in special schools</t>
  </si>
  <si>
    <t>4-022-111-2640200-101-2017/18-001</t>
  </si>
  <si>
    <t>PRIMARY SCHOOLS.</t>
  </si>
  <si>
    <t xml:space="preserve">Gachika Primary </t>
  </si>
  <si>
    <t>4-022-111-2630204-104-2017/18-001</t>
  </si>
  <si>
    <t>Construction of New pupils Ablution block 6pit for girls, 3 pit and Urinal boys, with terrazzo , floor, wall tiles and wash hand basin</t>
  </si>
  <si>
    <t xml:space="preserve">Kagio Primary </t>
  </si>
  <si>
    <t>4-022-111-2630204-104-2017/18-002</t>
  </si>
  <si>
    <t xml:space="preserve">Kiganjo Primary </t>
  </si>
  <si>
    <t>4-022-111-2630204-104-2017/18-003</t>
  </si>
  <si>
    <t>Ituru Primary</t>
  </si>
  <si>
    <t>4-022-111-2630204-104-2017/18-004</t>
  </si>
  <si>
    <t xml:space="preserve">Karatu primary </t>
  </si>
  <si>
    <t>4-022-111-2630204-104-2017/18-005</t>
  </si>
  <si>
    <t>Muthurumbi Primary</t>
  </si>
  <si>
    <t>4-022-111-2630204-104-2017/18-006</t>
  </si>
  <si>
    <t xml:space="preserve">Muhoho Primary </t>
  </si>
  <si>
    <t>4-022-111-2630204-104-2017/18-007</t>
  </si>
  <si>
    <t xml:space="preserve">Nembu Primary </t>
  </si>
  <si>
    <t>4-022-111-2630204-104-2017/18-008</t>
  </si>
  <si>
    <t xml:space="preserve">Karembu Primary </t>
  </si>
  <si>
    <t>4-022-111-2630204-104-2017/18-009</t>
  </si>
  <si>
    <t xml:space="preserve">Ruburi Primari </t>
  </si>
  <si>
    <t>4-022-111-2630204-104-2017/18-010</t>
  </si>
  <si>
    <t xml:space="preserve">Wamitaa Primary </t>
  </si>
  <si>
    <t>4-022-111-2630204-104-2017/18-011</t>
  </si>
  <si>
    <t xml:space="preserve">Gatundu Primary </t>
  </si>
  <si>
    <t>4-022-111-2630204-104-2017/18-012</t>
  </si>
  <si>
    <t>SECONDARY SCHOOLS.</t>
  </si>
  <si>
    <t>Wamwangi Secondary School</t>
  </si>
  <si>
    <t>4-022-111-2630205-104-2017/18-001</t>
  </si>
  <si>
    <t>Construction of 3 No. Classrooms (New)</t>
  </si>
  <si>
    <t>TERTIARY SCHOOLS</t>
  </si>
  <si>
    <t>Gatundu Kenya Medical training College</t>
  </si>
  <si>
    <t>4-022-111-2630206-104-2017/18-001</t>
  </si>
  <si>
    <t>Construction of 3 NO. Classrooms from slab and climbing staircase</t>
  </si>
  <si>
    <t>Mutunguru   Kenya Medical training College</t>
  </si>
  <si>
    <t>4-022-111-2630206-104-2017/18-002</t>
  </si>
  <si>
    <t>Renovation of the 7 NO. Classrooms re-roofing, painting, repair of walls and floors.</t>
  </si>
  <si>
    <t>4-022-111-2630206-104-2017/18-003</t>
  </si>
  <si>
    <t xml:space="preserve">Purchase of KMTC School bus </t>
  </si>
  <si>
    <t>DEO’s Office</t>
  </si>
  <si>
    <t>4-022-111-2630206-104-2017/18-004</t>
  </si>
  <si>
    <t xml:space="preserve">Construction of the Office modern Toilet and bath room with water tank and plumbing </t>
  </si>
  <si>
    <t>SPORT ACTIVITIES.</t>
  </si>
  <si>
    <t>4-022-111-2640509-112-2017/18-001</t>
  </si>
  <si>
    <t>Carry out Constituency Sports tournament and the winning teams/schools to be awarded with trophies, balls and games kit.</t>
  </si>
  <si>
    <t>ENVIRONMENT ACTIVITIES.</t>
  </si>
  <si>
    <t>Gatundu KMTC</t>
  </si>
  <si>
    <t>4-022-111-2640510-110- 2017/18-001</t>
  </si>
  <si>
    <t>Land scaping of the school Kshs.250,000, planting trees Kshs.90,000 Retaining wall, Staircase accessing classes Kshs.160,000.</t>
  </si>
  <si>
    <t xml:space="preserve">CONSTITUENCY INNOVATION  HUBS. </t>
  </si>
  <si>
    <t>4-022-111-2211311-108-2017/18-001</t>
  </si>
  <si>
    <t>Mutungru KMTC</t>
  </si>
  <si>
    <t>4-022-111-2211311-108-2017/18-002</t>
  </si>
  <si>
    <t xml:space="preserve">DO (ACC1) Kiganjo </t>
  </si>
  <si>
    <t>4-022-111-2211311-108-2017/18-003</t>
  </si>
  <si>
    <t>DO (ACC1) Kiamwangi</t>
  </si>
  <si>
    <t>4-022-111-2211311-108-2017/18-004</t>
  </si>
  <si>
    <t xml:space="preserve">NG-CDF OFFICE </t>
  </si>
  <si>
    <t xml:space="preserve">Gatundu south NGCDF Renovation </t>
  </si>
  <si>
    <t>4-022-111-3110202-108-2017/18-001</t>
  </si>
  <si>
    <t>General Renovation of the NGCDF Office block 2 floor   (Painting of Walls, Repairs of Ceiling and painting, Putting of tiles, Putting of office toilet, Plumbing, Drainage &amp; Curtains-Kshs.1,200,000.00). and Equipping of NGCDF Hall with Chairs -Kshs.600,000.00</t>
  </si>
  <si>
    <t>Gatundu South Public Works Office</t>
  </si>
  <si>
    <t>4-022-111-3110202-108-2017/18-002</t>
  </si>
  <si>
    <t>Completion of District Public Works Office of 8 Rooms (Painting of Walls, Putting of Ceiling and painting, Putting of tiles , Putting of office toilet, Plumbing, Drainage &amp; Curtains.</t>
  </si>
  <si>
    <t>STRATEGIC PLAN.</t>
  </si>
  <si>
    <t>4-022-111-2211310-108-2017/18-001</t>
  </si>
  <si>
    <t>Development of constituency strategic plan2017/2018-2020/2021</t>
  </si>
  <si>
    <t>TOTAL ALLOCATIION</t>
  </si>
  <si>
    <t>PROJECT GFS CODELIST FOR GATUNDU SOUTH NATIONAL GOVERNMENT CONSTITUENCY DEVELOPMENT FUND</t>
  </si>
  <si>
    <r>
      <t>4-022-111-</t>
    </r>
    <r>
      <rPr>
        <sz val="12"/>
        <color indexed="8"/>
        <rFont val="Footlight MT Light"/>
        <family val="1"/>
      </rPr>
      <t>2210802-100-2017/2018-006</t>
    </r>
  </si>
  <si>
    <t>4-022-111-2210700-111-2017/2018-003</t>
  </si>
  <si>
    <t>4-022-111-2640200-101-2017/2018-001</t>
  </si>
  <si>
    <t xml:space="preserve">Ndundu  Primary </t>
  </si>
  <si>
    <t>4-022-111-2630204-104-2017/2018-013</t>
  </si>
  <si>
    <t xml:space="preserve">Construction of New pupils Ablution block 4 pit for girls, 2 pit and Urinal boys, with terrazzo , floor and wall tiles </t>
  </si>
  <si>
    <t xml:space="preserve">Kamutua  Primary </t>
  </si>
  <si>
    <t>4-022-111-2630204-104-2017/2018-014</t>
  </si>
  <si>
    <t xml:space="preserve">Githaruru Primary </t>
  </si>
  <si>
    <t>4-022-111-2630204-104-2017/2018-015</t>
  </si>
  <si>
    <t>Mutomo Primary</t>
  </si>
  <si>
    <t>4-022-111-2630204-104-2017/2018-016</t>
  </si>
  <si>
    <t xml:space="preserve">Kiamugo primary </t>
  </si>
  <si>
    <t>4-022-111-2630204-104-2017/2018-017</t>
  </si>
  <si>
    <t xml:space="preserve">Handege  Primary </t>
  </si>
  <si>
    <t>4-022-111-2630204-104-2017/2018-018</t>
  </si>
  <si>
    <t xml:space="preserve">Construction of New staff Ablution block 3 pit </t>
  </si>
  <si>
    <t xml:space="preserve">Gachoka  Primary </t>
  </si>
  <si>
    <t>4-022-111-2630204-104-2017/2018-019</t>
  </si>
  <si>
    <t xml:space="preserve">Construction of new staff ablution block 3 pit </t>
  </si>
  <si>
    <t>Gikure  Sec School</t>
  </si>
  <si>
    <t>4-022-111-2630205-104-2017/2018-002</t>
  </si>
  <si>
    <t>Muthiga Girls High  School</t>
  </si>
  <si>
    <t>4-022-111-2630205-104-2017/2018-003</t>
  </si>
  <si>
    <t xml:space="preserve">Construction of New pupils Ablution block 8 pit for girls, with terrazzo  floor </t>
  </si>
  <si>
    <t>Kagio   Sec School</t>
  </si>
  <si>
    <t>4-022-111-2630205-104-2017/2018-004</t>
  </si>
  <si>
    <t>Construction of New pupils Ablution block 4 pit for girls, 2 pit and Urinal boys, with terrazzo , floor and wall tiles</t>
  </si>
  <si>
    <t>Ndarugu Sec School</t>
  </si>
  <si>
    <t>4-022-111-2630205-104-2017/2018-005</t>
  </si>
  <si>
    <t>Construction of New students Ablution block 4 pit for girls, 2 pit and Urinal boys, with terrazzo , floor and wall tiles</t>
  </si>
  <si>
    <t>4-022-111-3111000-100-2017/18-003</t>
  </si>
  <si>
    <t>4-022-111-2210802-111-2017/18-002</t>
  </si>
  <si>
    <t>PROJECT GFS CODELIST FOR MARAGUA NATIONAL GOVERNMENT CONSTITUENCY DEVELOPMENT FUND</t>
  </si>
  <si>
    <t>ADMINISTRATION/RECURRENT</t>
  </si>
  <si>
    <t>4-021-108-2110000-100-2017/18-001</t>
  </si>
  <si>
    <t>4-021-108-2210000-100-2017/18-002</t>
  </si>
  <si>
    <t>4-021-108-2120101-100-2017/18-003</t>
  </si>
  <si>
    <t>4-021-108-2120201-100-2017/18-004</t>
  </si>
  <si>
    <t>4-021-108-2210802-100-2017/18-005</t>
  </si>
  <si>
    <t>MONITORING AND EVALUATION</t>
  </si>
  <si>
    <t>4-021-108-2210000-111-2017/18-001</t>
  </si>
  <si>
    <t>4-021-108-2210802-111-2017/18-002</t>
  </si>
  <si>
    <t>4-021-108-2210700-111-2017/18-003</t>
  </si>
  <si>
    <t>4-021-108-2640200-101-2017/18-001</t>
  </si>
  <si>
    <t>4-021-108-2640509-112-2017/18-001</t>
  </si>
  <si>
    <t>Officiating Constituency Sports tournament and the winning teams/schools to be awarded with trophies, balls, and games kits</t>
  </si>
  <si>
    <t>Nginda primary school</t>
  </si>
  <si>
    <t>4-021-108-2640510-110-2017/18-001</t>
  </si>
  <si>
    <t>planting trees in Nginda primary school</t>
  </si>
  <si>
    <t>Karurumo primary school</t>
  </si>
  <si>
    <t>4-021-108-2640510-110-2017/18-002</t>
  </si>
  <si>
    <t>planting trees in karurumo primary school</t>
  </si>
  <si>
    <t xml:space="preserve"> Ichagaki primary school</t>
  </si>
  <si>
    <t>4-021-108-2640510-110-2017/18-003</t>
  </si>
  <si>
    <t>,planting trees in ichagaki primary school</t>
  </si>
  <si>
    <t>Kamahuha primary school</t>
  </si>
  <si>
    <t>4-021-108-2640510-110-2017/18-004</t>
  </si>
  <si>
    <t>planting trees in kamahuha primary school</t>
  </si>
  <si>
    <t>Sabasaba primary school</t>
  </si>
  <si>
    <t>4-021-108-2640510-110-2017/18-005</t>
  </si>
  <si>
    <t>planting trees in sabasaba primary school</t>
  </si>
  <si>
    <t xml:space="preserve"> Kambiti primary school,</t>
  </si>
  <si>
    <t>4-021-108-2640510-110-2017/18-006</t>
  </si>
  <si>
    <t>planting trees in Kambiti primary school,</t>
  </si>
  <si>
    <t>Maragua ridge primary school,</t>
  </si>
  <si>
    <t>4-021-108-2640510-110-2017/18-007</t>
  </si>
  <si>
    <t>planting trees in Maragua ridge primary school,</t>
  </si>
  <si>
    <t xml:space="preserve"> Wempa primary school</t>
  </si>
  <si>
    <t>4-021-108-2640510-110-2017/18-008</t>
  </si>
  <si>
    <t>planting trees in wempa primary school</t>
  </si>
  <si>
    <t>Kimorori primary school</t>
  </si>
  <si>
    <t>4-021-108-2640510-110-2017/18-009</t>
  </si>
  <si>
    <t>planting trees in kimorori primary school</t>
  </si>
  <si>
    <t>Makuyu primary school</t>
  </si>
  <si>
    <t>4-021-108-2640510-110-2017/18-010</t>
  </si>
  <si>
    <t>planting trees in makuyu primary school</t>
  </si>
  <si>
    <t>Maragua NG-CDF hall</t>
  </si>
  <si>
    <t>4-021-108-2211311-108-2017/18-001</t>
  </si>
  <si>
    <t>Methi chiefs hall</t>
  </si>
  <si>
    <t>4-021-108-2211311-108-2017/18-002</t>
  </si>
  <si>
    <t>Makuyu chiefs hall</t>
  </si>
  <si>
    <t>4-021-108-2211311-108-2017/18-003</t>
  </si>
  <si>
    <t>Saba saba education hall</t>
  </si>
  <si>
    <t>4-021-108-2211311-108-2017/18-004</t>
  </si>
  <si>
    <t>4-021-108-2211310-108-2017/18-001</t>
  </si>
  <si>
    <t>Preparation of a 5 year strategic plan</t>
  </si>
  <si>
    <t>NG- CDF OFFICE FURNITURE</t>
  </si>
  <si>
    <t>NG-CDF office furniture and hall chairs</t>
  </si>
  <si>
    <t>4-021-108-3111000-108-2017/18-001</t>
  </si>
  <si>
    <t>Purchase of (2) executive office tables, (4) visitors seats (2) executive chairs, (5) metallic filling cabinets (1) water dispenser, (1) 32 inch T.V decoder and installation, (15) boardroom chairs.</t>
  </si>
  <si>
    <t>4-021-108-2640101-103-2017/18-001</t>
  </si>
  <si>
    <t>4-021-108-2640102-103-2017/18-002</t>
  </si>
  <si>
    <t>Githuya  primary school</t>
  </si>
  <si>
    <t>4-021-108-2630204-104-2017/18-001</t>
  </si>
  <si>
    <t>Construction of 8 cubicle boys’ toilets and latrine.</t>
  </si>
  <si>
    <t>Thaara primary school</t>
  </si>
  <si>
    <t>4-021-108-2630204-104-2017/18-002</t>
  </si>
  <si>
    <t>Renovation of 8 classes by flooring, plastering, roof repairs, glazing and painting.</t>
  </si>
  <si>
    <t>Gathuri  primary school</t>
  </si>
  <si>
    <t>4-021-108-2630204-104-2017/18-003</t>
  </si>
  <si>
    <t>Completion of the staffroom by plastering, flooring, glazing and painting.</t>
  </si>
  <si>
    <t>Wathiani primary school</t>
  </si>
  <si>
    <t>4-021-108-2630204-104-2017/18-004</t>
  </si>
  <si>
    <t>Completion of the classroom by  wall keying ,glazing and painting</t>
  </si>
  <si>
    <t>Mithini primary school</t>
  </si>
  <si>
    <t>4-021-108-2630204-104-2017/18-005</t>
  </si>
  <si>
    <t xml:space="preserve"> Rehabilitation of community borehole by cleaning borehole, installing new water pump (ksh.500,000)  and installation of pipes to both Mithini primary and Mithini secondary within the schools.(ksh.820,900)</t>
  </si>
  <si>
    <t>College primary school</t>
  </si>
  <si>
    <t>4-021-108-2630204-104-2017/18-006</t>
  </si>
  <si>
    <t>Phase 2 completion of the dining hall by roofing and finishes.</t>
  </si>
  <si>
    <t>Ihumbu  primary school</t>
  </si>
  <si>
    <t>4-021-108-2630204-104-2017/18-007</t>
  </si>
  <si>
    <t>Construction of school fence (stone) and retention wall.</t>
  </si>
  <si>
    <t>Kagaa primary school</t>
  </si>
  <si>
    <t>4-021-108-2630204-104-2017/18-008</t>
  </si>
  <si>
    <t>Renovation of 6 classes by flooring, plastering, roof repairs, glazing and painting.</t>
  </si>
  <si>
    <t>Karungangi primary school</t>
  </si>
  <si>
    <t>4-021-108-2630204-104-2017/18-009</t>
  </si>
  <si>
    <t>Renovation of 10 classes by flooring, plastering, roof repairs, glazing and painting.</t>
  </si>
  <si>
    <t>4-021-108-2630204-104-2017/18-010</t>
  </si>
  <si>
    <t>Completion of two classes  by finishes plaster, flooring, glazing and painting kshs.400,000 and construction of office administration kshs.2,500,000</t>
  </si>
  <si>
    <t>Athara primary school</t>
  </si>
  <si>
    <t>4-021-108-2630204-104-2017/18-011</t>
  </si>
  <si>
    <t>Completion of classroom by flooring, plastering glazing and painting.</t>
  </si>
  <si>
    <t>Kianjiru-ini secondary  school</t>
  </si>
  <si>
    <t>4-021-108-2630205-104-2017/18-001</t>
  </si>
  <si>
    <t>Completion of class by roofing and finishes kshs.581,270 and construction of one new class kshs.750,000</t>
  </si>
  <si>
    <t>Ichagaki mixed secondary school</t>
  </si>
  <si>
    <t>4-021-108-2630205-104-2017/18-002</t>
  </si>
  <si>
    <t>Construction of two classes to completion.</t>
  </si>
  <si>
    <t>Igikiro day secondary school</t>
  </si>
  <si>
    <t>4-021-108-2630205-104-2017/18-003</t>
  </si>
  <si>
    <t>Phase 2 completion of the laboratory by finishes external and internal, fixing of benches gas piping to completion.</t>
  </si>
  <si>
    <t>Maranjau secondary school</t>
  </si>
  <si>
    <t>4-021-108-2630205-104-2017/18-004</t>
  </si>
  <si>
    <t>Kirimiri secondary school</t>
  </si>
  <si>
    <t>4-021-108-2630205-104-2017/18-005</t>
  </si>
  <si>
    <t>Phase 2 completions of the dining hall by walling, roofing, finishes and painting.</t>
  </si>
  <si>
    <t>Mwangaza secondary school</t>
  </si>
  <si>
    <t>4-021-108-2630205-104-2017/18-006</t>
  </si>
  <si>
    <t>Completion of classroom by finishes plastering, flooring, glazing and paintings.</t>
  </si>
  <si>
    <t>Kaharo boys secondary school</t>
  </si>
  <si>
    <t>4-021-108-2630205-104-2017/18-007</t>
  </si>
  <si>
    <t>construction of science laboratory - Installation of gas pipes, benches and equipments to completion</t>
  </si>
  <si>
    <t>Irembu mixed secondary school</t>
  </si>
  <si>
    <t>4-021-108-2630205-104-2017/18-008</t>
  </si>
  <si>
    <r>
      <t xml:space="preserve">Laboratory installation of benches, gas piping - @ Kshs.700,000 and purchase of science laboratory equipments - </t>
    </r>
    <r>
      <rPr>
        <b/>
        <sz val="12"/>
        <color indexed="8"/>
        <rFont val="Footlight MT Light"/>
        <family val="1"/>
      </rPr>
      <t xml:space="preserve">@ </t>
    </r>
    <r>
      <rPr>
        <sz val="12"/>
        <color indexed="8"/>
        <rFont val="Footlight MT Light"/>
        <family val="1"/>
      </rPr>
      <t>kshs.300,000</t>
    </r>
  </si>
  <si>
    <t>Nginda mixed secondary school</t>
  </si>
  <si>
    <t>4-021-108-2630205-104-2017/18-009</t>
  </si>
  <si>
    <t>Phase 2 Construction of slab for the office administration and internal finishes of ground floor.</t>
  </si>
  <si>
    <t>Itaaga secondary</t>
  </si>
  <si>
    <t>4-021-108-2630205-104-2017/18-010</t>
  </si>
  <si>
    <t>Rehabilitation of community borehole by cleaning borehole, installing new water pump @ Kshs.200,000 and piping of water to both Itaaga primary and Itaaga secondary @ Kshs.200,000.</t>
  </si>
  <si>
    <t>Senior Gichohi secondary school</t>
  </si>
  <si>
    <t>4-021-108-2630205-104-2017/18-011</t>
  </si>
  <si>
    <t>Completion of two classes by flooring, plastering, glazing and painting @ Kshs.550,000, construction of one class @ Kshs.750,000 and construction of 2 block 8 cubicle toilets for both boys and girls @ Kshs.1,200,000</t>
  </si>
  <si>
    <t>Thangira Umoja secondary school</t>
  </si>
  <si>
    <t>4-021-108-2630205-104-2017/18-012</t>
  </si>
  <si>
    <t>Phase 3 finishes of the dining hall by plastering, flooring, glazing and painting.</t>
  </si>
  <si>
    <t>Kagaa secondary school</t>
  </si>
  <si>
    <t>4-021-108-2630205-104-2017/18-013</t>
  </si>
  <si>
    <t>Kangangu secondary school</t>
  </si>
  <si>
    <t>4-021-108-2630205-104-2017/18-014</t>
  </si>
  <si>
    <t>construction of science laboratory</t>
  </si>
  <si>
    <t>Mihango A.P  post</t>
  </si>
  <si>
    <t>4-021-108-2640507-113-2017/18-001</t>
  </si>
  <si>
    <t>Construction of toilets bathrooms  @ Kshs.350,000 and fencing by chain link and wooden poles @ Kshs.150,000</t>
  </si>
  <si>
    <t>Kamuiru assistant chief  office</t>
  </si>
  <si>
    <t>4-021-108-2640507-113-2017/18-002</t>
  </si>
  <si>
    <t>Completion of office by  plaster, floor, glazing painting</t>
  </si>
  <si>
    <t>Makuyu DO’s hall</t>
  </si>
  <si>
    <t>4-021-108-2640507-113-2017/18-003</t>
  </si>
  <si>
    <t>Construction of a hall @ Kshs.2,500,000 , purchase of 400 plastic chairs @ Kshs.200,000</t>
  </si>
  <si>
    <t>Mutithi assistant chief office</t>
  </si>
  <si>
    <t>4-021-108-2640507-113-2017/18-004</t>
  </si>
  <si>
    <t>construction of  public toilets @ Kshs.200,000 and fencing  by chain link and wooden poles @ Kshs.129,887.97</t>
  </si>
  <si>
    <t>Maragua sub-county headquarters</t>
  </si>
  <si>
    <t>4-021-108-2640507-113-2017/18-005</t>
  </si>
  <si>
    <t>Construction of 2NO. toilet (pit latrine)</t>
  </si>
  <si>
    <t>Thangira Umoja DO’S  office</t>
  </si>
  <si>
    <t>4-021-108-2640507-113-2017/18-006</t>
  </si>
  <si>
    <t>renovation of the office @ Kshs.1,200,000 and water connection to the office and A.P houses adjacent @ Kshs. 800,000</t>
  </si>
  <si>
    <t>Maragua sub-county headquarters treasury</t>
  </si>
  <si>
    <t>4-021-108-2640507-113-2017/18-007</t>
  </si>
  <si>
    <t>Face-lifting by replacing broken windows and painting of the office exterior and roof.</t>
  </si>
  <si>
    <t>4-021-108-AP1-100-2017/2018-001</t>
  </si>
  <si>
    <t>4-021-108-2640100-103-2017/18-001</t>
  </si>
  <si>
    <t>4-021-108-2640200-101-2017/18-002</t>
  </si>
  <si>
    <t>Renovation of 4 classrooms by replacing leaking roof and wiring of the classrooms.(ksh 600,000)           Phase 1 of administration block construction( ksh 600,000)</t>
  </si>
  <si>
    <t>Gathuri primary school</t>
  </si>
  <si>
    <t>Construction of 8 cubicle block toilets for the boys</t>
  </si>
  <si>
    <t>Mihang’o primary school</t>
  </si>
  <si>
    <t>4-021-108-2630204-104-2017/18-012</t>
  </si>
  <si>
    <t>Kamuiru  primary school</t>
  </si>
  <si>
    <t>4-021-108-2630204-104-2017/18-013</t>
  </si>
  <si>
    <t xml:space="preserve"> Construction of 8 cubicle block toilets for the girls ksh 500,000 and digging tunnels to clear run off water(drainage)ksh 200,000</t>
  </si>
  <si>
    <t>Kianjiru ini secondary school</t>
  </si>
  <si>
    <t>4-021-108-2630205-104-2017/18-015</t>
  </si>
  <si>
    <t>Completion of science laboratory by installing benches, gas piping and water piping, fume chamber construction.</t>
  </si>
  <si>
    <t>Construction of staff toilets 3 cubicle</t>
  </si>
  <si>
    <t>Igikiro Day secondary school</t>
  </si>
  <si>
    <t>Construction of a classroom ksh 500,000 and construction of staff toilets 3 cubicle ksh 300,000</t>
  </si>
  <si>
    <t>Construction of a classroom ksh 500,000 and construction of staff toilets 3 cubicle ksh 300,000 and construction of 5 cubicle block toilets for the girls ksh 500,000</t>
  </si>
  <si>
    <t>Mwangaza Secondary school</t>
  </si>
  <si>
    <t>Construction of two classrooms</t>
  </si>
  <si>
    <t>Nginda  mixed secondary school</t>
  </si>
  <si>
    <t>Slabbing of the administration block (Phase 2).</t>
  </si>
  <si>
    <t>Karia-ini secondary school</t>
  </si>
  <si>
    <t>4-021-108-2630205-104-2017/18-016</t>
  </si>
  <si>
    <t>Kaharati secondary school</t>
  </si>
  <si>
    <t>4-021-108-2630205-104-2017/18-017</t>
  </si>
  <si>
    <t>Purchase of two 10,000 litres tanks and installation of gutters.</t>
  </si>
  <si>
    <t>Nginda Girls secondary school</t>
  </si>
  <si>
    <t>4-021-108-2630205-104-2017/18-018</t>
  </si>
  <si>
    <t>Construction of an ablution block ( 5 bathroom, 5 toilet and washing area)</t>
  </si>
  <si>
    <t>Assistant county commissioner Maragua residence /office.</t>
  </si>
  <si>
    <t>4-021-108-2640507-108-2017/18-008</t>
  </si>
  <si>
    <t>Construction of a public latrine ksh 277,585.50 and a pit latrine at residence ksh 250,000</t>
  </si>
  <si>
    <t>Kamuiru assistant chief office</t>
  </si>
  <si>
    <t>4-021-108-2640507-108-2017/18-002</t>
  </si>
  <si>
    <t>construction of  2 cubicle  public toilets</t>
  </si>
  <si>
    <t>PROJECT GFS CODELIST FOR KIAMBU TOWN NATIONAL GOVERNMENT CONSTITUENCY DEVELOPMENT FUND</t>
  </si>
  <si>
    <t>4-022-117-2110000-100-2017/18-001</t>
  </si>
  <si>
    <t>4-022-117-2210000-100-2017/18-002</t>
  </si>
  <si>
    <t>4-022-117-3111002-100-2017/18-003</t>
  </si>
  <si>
    <t>Purchase of 2 No. NG - CDF computers</t>
  </si>
  <si>
    <t>4-022-117-2120500-100-2017/18-004</t>
  </si>
  <si>
    <t>4-022-117-2120200-100-2017/18-005</t>
  </si>
  <si>
    <t>4-022-117-2210802-100-2017/18-006</t>
  </si>
  <si>
    <t>Rent</t>
  </si>
  <si>
    <t>4-022-117-2210104-100-2017/18-007</t>
  </si>
  <si>
    <t>Payment of office rent</t>
  </si>
  <si>
    <t>4-022-117-2211000-100-2017/18-008</t>
  </si>
  <si>
    <t>Payment of security services</t>
  </si>
  <si>
    <t>4-022-117-2210000-111-2017/18-001</t>
  </si>
  <si>
    <t>4-022-117-2210802-111-2017/18-002</t>
  </si>
  <si>
    <t>NG-CDFC / PMC Capacity Building</t>
  </si>
  <si>
    <t>4-022-117-2210700-111-2017/18-003</t>
  </si>
  <si>
    <t>4-022-117-2640200-101-2017/18-001</t>
  </si>
  <si>
    <t>4-022-117-2640509-112-2017/18-001</t>
  </si>
  <si>
    <t>Carry out constituency sports tournament and the winning teams / schools to be awarded with trophies, balls and games kits</t>
  </si>
  <si>
    <t>4-022-117-2640101-103-2017/18-001</t>
  </si>
  <si>
    <t>Bursary Tertiary Schools – (Colleges)</t>
  </si>
  <si>
    <t>4-022-117-2640102-103-2017/18-002</t>
  </si>
  <si>
    <t>TERTIARY SCHOOL PROJECTS</t>
  </si>
  <si>
    <t>Youth Empowerment Center –Ndumberi</t>
  </si>
  <si>
    <t>4-022-117-2630206-104-2017/18-001</t>
  </si>
  <si>
    <t>Ongoing construction of a model youth empowerment center (Phase 2 – Walling, Roofing and Plastering).</t>
  </si>
  <si>
    <t>Kiambu Primary School</t>
  </si>
  <si>
    <t>4-022-117-2630204-104-2017/18-001</t>
  </si>
  <si>
    <t>Facelift of 8 No. classrooms –Screeding of floors, painting of roof, repairs of doors and windows</t>
  </si>
  <si>
    <t>HGM Tinganga Primary School</t>
  </si>
  <si>
    <t>4-022-117-2630204-104-2017/18-002</t>
  </si>
  <si>
    <t>Facelift of 5 No. classrooms –Screeding of floors, painting of roof, repairs of doors and windows</t>
  </si>
  <si>
    <t>Ndumberi Primary School</t>
  </si>
  <si>
    <t>4-022-117-2630204-104-2017/18-003</t>
  </si>
  <si>
    <t>Construction of a septic toilet block – Kshs.600,000 Facelift of offices and staffroom – Roof painting, Tiling  and furnishing – Kshs.2,500,000</t>
  </si>
  <si>
    <t>Riara Primary School</t>
  </si>
  <si>
    <t>4-022-117-2630204-104-2017/18-004</t>
  </si>
  <si>
    <t>Construction of a dormitory which will hold approximately 100 pupils</t>
  </si>
  <si>
    <t>Desks for primary school</t>
  </si>
  <si>
    <t>4-022-117-2630204-104-2017/18-005</t>
  </si>
  <si>
    <t xml:space="preserve">Purchase of 1000 desks which will be distributed among 21 primary school within the constituency HGM Tinganga Primary ,Tinganga Model Primary ,Benson Njau Primary ,Machiri Primary ,Kongo Primary ,Kiu River Primary ,Kamiti Anmer Primary ,Riabai Primary ,Chief Wandie Primary ,Gicoco Primary ,Ndumberi Primary ,Kangoya Primary ,Mungai Chengecha Primary ,Ngegu Primary ,Kanunga Primary ,Loreto Primary School,Riara Primary ,Kasarini Primary ,Thindigua Primary ,Kiambu Township Primary ,Mary Immaculate Kiamumbi Primary </t>
  </si>
  <si>
    <t>Ting’ang’a Model Primary School</t>
  </si>
  <si>
    <t>4-022-117-2630204-104-2017/18-026</t>
  </si>
  <si>
    <t>Facelift of offices and staffroom – Roofing, Tiling, painting and furnishing</t>
  </si>
  <si>
    <t>Kiu river Secondary School</t>
  </si>
  <si>
    <t>4-022-117-2630205-104-2017/18-001</t>
  </si>
  <si>
    <t>Mega project - Complete construction of three storied administration / classrooms / library block - 2nd floor frame and roofing</t>
  </si>
  <si>
    <t>St. Peters High School Ndumberi</t>
  </si>
  <si>
    <t>4-022-117-2630205-104-2017/18-002</t>
  </si>
  <si>
    <t>Mega project – Complete construction of three storied administration / classrooms / library block - finishing works of 1st and 2nd floor.</t>
  </si>
  <si>
    <t>A C K Riabai Secondary School</t>
  </si>
  <si>
    <t>4-022-117-2630205-104-2017/18-003</t>
  </si>
  <si>
    <t>Mega project – Complete construction of three storied administration / classrooms / library block-finishing, plastering, painting of 1st and 2nd floor.</t>
  </si>
  <si>
    <t>Kasarini secondary school</t>
  </si>
  <si>
    <t>4-022-117-2630205-104-2017/18-004</t>
  </si>
  <si>
    <t>Kiambu Township Secondary School</t>
  </si>
  <si>
    <t>4-022-117-2630205-104-2017/18-005</t>
  </si>
  <si>
    <t>Construction of storied 4 no. classrooms- screeding of floors, painting of roof, repairs of doors and windows</t>
  </si>
  <si>
    <t>Constituency Innovation Hub at Ting’ang’a Chiefs Office</t>
  </si>
  <si>
    <t>4-022-117-2211311-108/2017/18-001</t>
  </si>
  <si>
    <t>Installation of Satelite antenna, Router, Digital access kit, Digital ruggedized Tablet, WI-FI with outdoor wireless device complete with 12U cabinet with installation accessories.</t>
  </si>
  <si>
    <t>Constituency Innovation Hub at Riabai Chiefs Office</t>
  </si>
  <si>
    <t>4-022-117-2211311-108/2017/18-002</t>
  </si>
  <si>
    <t>Constituency Innovation Hub at Ndumberi Chiefs Office</t>
  </si>
  <si>
    <t>4-022-117-2211311-108/2017/18-003</t>
  </si>
  <si>
    <t>Constituency Innovation Hub at Thindigua Chiefs Office</t>
  </si>
  <si>
    <t>4-022-117-2211311-108/2017/18-004</t>
  </si>
  <si>
    <t>4-022-117-2211310-108/2017/18-001</t>
  </si>
  <si>
    <t>To facilitate preparation of the constituency strategic plan</t>
  </si>
  <si>
    <t>Karunga and Kanunga Chiefs Offices</t>
  </si>
  <si>
    <t>4-022-117-2640507-108-2017/18-001</t>
  </si>
  <si>
    <t>Construction of 2 No. public meeting rooms at Chiefs Offices in Karunga and Kanunga Locations – each ksh 1,141,379.50</t>
  </si>
  <si>
    <t>Benson Njau Primary School</t>
  </si>
  <si>
    <t>4-022-117-2630204-104-2017/18-027</t>
  </si>
  <si>
    <t>Furnishing of the NG-Kiambu CDF fully funded and constructed dormitory with; beds and beddings (100 No. Beds and Beddings)</t>
  </si>
  <si>
    <t>Ting’ang’a HGM Primary School</t>
  </si>
  <si>
    <t>4-022-117-2630204-104-2017/18-028</t>
  </si>
  <si>
    <t>Construction of Long  tennis, Rugby, Golf, Basket Ball and Table Tennis pitches at a cost of ksh 600,000 and also purchase equipment’s for the above mentioned at a cost of ksh 400,000</t>
  </si>
  <si>
    <t>NOTE</t>
  </si>
  <si>
    <t>Ø  Long tennis will involve installing a net post and net</t>
  </si>
  <si>
    <t>Ø  Rugby will involve installing a rugby post and ring</t>
  </si>
  <si>
    <t>Ø  Golf will involve establishing a miniature golf</t>
  </si>
  <si>
    <t>Ø  Basketball will involve installing a basketball post, net and ring</t>
  </si>
  <si>
    <t>Ø  Table tennis will involve purchase of a table, net and bats</t>
  </si>
  <si>
    <t>4-022-117-2630204-104-2017/18-029</t>
  </si>
  <si>
    <t>Kiambu Township Primary School</t>
  </si>
  <si>
    <t>4-022-117-2630204-104-2017/18-030</t>
  </si>
  <si>
    <t>Riabai Primary School</t>
  </si>
  <si>
    <t>4-022-117-2630204-104-2017/18-031</t>
  </si>
  <si>
    <t>Thindigua  Primary School</t>
  </si>
  <si>
    <t>4-022-117-2630204-104-2017/18-032</t>
  </si>
  <si>
    <t>Construction of a  septic toilet block  (15 doors and urinals)</t>
  </si>
  <si>
    <t>HGM Ting’ang’a Primary School</t>
  </si>
  <si>
    <t>4-022-117-2630204-104-2017/18-033</t>
  </si>
  <si>
    <t>Kangoya Primary School</t>
  </si>
  <si>
    <t>4-022-117-2630204-104-2017/18-034</t>
  </si>
  <si>
    <t>Facelift of 2 No. remaining classrooms – Screeding of floors, painting of roof, repairs of doors and windows</t>
  </si>
  <si>
    <t>Kamiti Anmer Primary School</t>
  </si>
  <si>
    <t>4-022-117-2630204-104-2017/18-035</t>
  </si>
  <si>
    <t>completion of 2 No. classrooms (Plastering)</t>
  </si>
  <si>
    <t>PROJECTS CODELIST FOR KIAMBAA NATIONAL GOVERNMENT CONSTITUENCY DEVELOPMENT FUND</t>
  </si>
  <si>
    <t>4-022-118-2110000-100-2017/18-001</t>
  </si>
  <si>
    <t xml:space="preserve">Staff salaries and gratuity </t>
  </si>
  <si>
    <t>4-022-118-2210802-100-2017/18-002</t>
  </si>
  <si>
    <t>Allowances for meetings and meetings facilitation</t>
  </si>
  <si>
    <t>4-022-118-2210000-100-2017/18-003</t>
  </si>
  <si>
    <t>Office supplies and utilities</t>
  </si>
  <si>
    <t>4-022-118-2120201-100-2017/18-004</t>
  </si>
  <si>
    <t>4-022-118-2120101-100-2017/18-005</t>
  </si>
  <si>
    <t>4-022-118-2110000-111-2017/18-001</t>
  </si>
  <si>
    <t xml:space="preserve"> Repairs and maintainance, printing,stationery,airtime,travel and subsistence</t>
  </si>
  <si>
    <t>4-022-118-2210802-111-2017/18-002</t>
  </si>
  <si>
    <t>Payment of monitoring allowances,transport, conferences</t>
  </si>
  <si>
    <t>CDFC/PMC/ capacity building</t>
  </si>
  <si>
    <t>4-022-118-2210700-111-2017/18-003</t>
  </si>
  <si>
    <t>Payment of training  expenses for NG CDFC  training and PMC capacity building and allowances</t>
  </si>
  <si>
    <t>4-022-118-2640101-103-2017/18-001</t>
  </si>
  <si>
    <t xml:space="preserve">Payment bursary to needy students </t>
  </si>
  <si>
    <t>Bursary tertiary schools</t>
  </si>
  <si>
    <t>4-022-118-2640102-103-2017/18-002</t>
  </si>
  <si>
    <t>Payment bursary to needy students</t>
  </si>
  <si>
    <t>Karura primary school</t>
  </si>
  <si>
    <t>4-022-118-2630204-104-2017/18-001</t>
  </si>
  <si>
    <t>Construction  of 4 door teachers toilets block</t>
  </si>
  <si>
    <t>Gatatha primary school</t>
  </si>
  <si>
    <t>4-022-118-2630204-104-2017/18-002</t>
  </si>
  <si>
    <t>completion of 10 door toilet block plaster, fittings and painting</t>
  </si>
  <si>
    <t>Gatono primary school</t>
  </si>
  <si>
    <t>4-022-118-2630204-104-2017/18-003</t>
  </si>
  <si>
    <t>construction of two classrooms @Kshs. 1,600,000 and 4 door  school toilets @ Kshs.600,000</t>
  </si>
  <si>
    <t>Karuri primary school</t>
  </si>
  <si>
    <t>4-022-118-2630204-104-2017/18-004</t>
  </si>
  <si>
    <t>construction of playing field perimeter wall.200m perimter</t>
  </si>
  <si>
    <t>Thimbigua primary school</t>
  </si>
  <si>
    <t>4-022-118-2630204-104-2017/18-005</t>
  </si>
  <si>
    <t>construction of boundary wall 70m length</t>
  </si>
  <si>
    <t>Kibathi primary school</t>
  </si>
  <si>
    <t>4-022-118-2630204-104-2017/18-006</t>
  </si>
  <si>
    <t>construction of 2 classrooms @ Kshs.2,200,000 and renovation of 4 doors both boys and girls toilets @ Kshs.800,000</t>
  </si>
  <si>
    <t>Kibubuti primary school</t>
  </si>
  <si>
    <t>4-022-118-2630204-104-2017/18-007</t>
  </si>
  <si>
    <t>completion of renovation of staffroom drainage works and gutters</t>
  </si>
  <si>
    <t>Muthurwa primary school</t>
  </si>
  <si>
    <t>4-022-118-2630204-104-2017/18-008</t>
  </si>
  <si>
    <t>water connection to school 1KM and water tanks 40,000CM3</t>
  </si>
  <si>
    <t>Gacharage primary school</t>
  </si>
  <si>
    <t>4-022-118-2630204-104-2017/18-009</t>
  </si>
  <si>
    <t>Construction of 2  teachers  toilets block</t>
  </si>
  <si>
    <t>SECONDARY  SCHOOL PROJECTS</t>
  </si>
  <si>
    <t>Cianda high school</t>
  </si>
  <si>
    <t>4-022-118-2630205-104-2017/18-001</t>
  </si>
  <si>
    <t>construction of 8 door toilets Kshs.1,000,000 and completion of classrooms block electrical and painting and toilet block</t>
  </si>
  <si>
    <t>Kiambaa mixed secondary school</t>
  </si>
  <si>
    <t>4-022-118-2630205-104-2017/18-002</t>
  </si>
  <si>
    <r>
      <t>completion of 4 story classrooms 1</t>
    </r>
    <r>
      <rPr>
        <vertAlign val="superscript"/>
        <sz val="12"/>
        <color indexed="8"/>
        <rFont val="Footlight MT Light"/>
        <family val="1"/>
      </rPr>
      <t>st</t>
    </r>
    <r>
      <rPr>
        <sz val="12"/>
        <color indexed="8"/>
        <rFont val="Footlight MT Light"/>
        <family val="1"/>
      </rPr>
      <t xml:space="preserve"> floor slab and ground floor plastering and internal finishing</t>
    </r>
  </si>
  <si>
    <t>Ndenderu secondary school</t>
  </si>
  <si>
    <t>4-022-118-2630205-104-2017/18-003</t>
  </si>
  <si>
    <t>completion of 2 story plastering, internal finishing and painting  for the two classrooms @ Kshs.2,100,000.00 constraction of 12 doors exhaustable toilets @Kshs.2,500,000.00</t>
  </si>
  <si>
    <t>KMTC Karuri</t>
  </si>
  <si>
    <t>4-022-118-2630206-104-2017/18-001</t>
  </si>
  <si>
    <t>Construction of Toilet block 6 doors</t>
  </si>
  <si>
    <t>Kirienye police post</t>
  </si>
  <si>
    <t>4-022-118-2640507-113-2017/18-001</t>
  </si>
  <si>
    <t>Renovation of police line by painting and water collection</t>
  </si>
  <si>
    <t>Karuri Police Station</t>
  </si>
  <si>
    <t>4-022-118-2640507-113-2017/18-002</t>
  </si>
  <si>
    <t>Completion of reporting office roofing and internal finishing</t>
  </si>
  <si>
    <t>Ruaka(Gacharage) Ap post</t>
  </si>
  <si>
    <t>4-022-118-2640507-113-2017/18-003</t>
  </si>
  <si>
    <t>Electrical installation to block</t>
  </si>
  <si>
    <t>Kiambaa Chief Office</t>
  </si>
  <si>
    <t>4-022-118-2640507-113-2017/18-004</t>
  </si>
  <si>
    <t>Construction of 4 unit self contained police residential houses @Kshs.5,000,000 and completion of resource hall plastering and painting @ Kshs. 1,000,000</t>
  </si>
  <si>
    <t>Kiambaa sub county register of persons and AP Office</t>
  </si>
  <si>
    <t>4-022-118-2640507-113-2017/18-005</t>
  </si>
  <si>
    <t>Construction of public toilet for the block</t>
  </si>
  <si>
    <t>SPORTS PROJECTS</t>
  </si>
  <si>
    <t>Kiambaa football tournament</t>
  </si>
  <si>
    <t>4-022-118-2640509-112-2017/18-001</t>
  </si>
  <si>
    <t>Finance football  tournament for karura,banana, mucatha, cianda, ruaka and gachie football clubs and purchase uniforms for the teams</t>
  </si>
  <si>
    <t>ENVIRONMENT PROJECTS</t>
  </si>
  <si>
    <t>Kiambaa Environment  Programme</t>
  </si>
  <si>
    <t>4-022-118-2640510-110-2017/18-001</t>
  </si>
  <si>
    <t>Dust bins and disposal pits for 10 primary schools(,thimbigua,mayuyu,wanguthu, upper kihara,gacharage,gachie, karura and kingothua,kiambaa and kibubuti primary schools.</t>
  </si>
  <si>
    <t>INNOVATION HUB PROJECTS</t>
  </si>
  <si>
    <t>Constituency Innovation hub at muchatha resourse centre</t>
  </si>
  <si>
    <t>4-022-118-2211311-108-2017/18-001</t>
  </si>
  <si>
    <t>Constituency Innovation hub at muchatha resourse centre wangunyu pri sch hall</t>
  </si>
  <si>
    <t>4-022-118-2211311-108-2017/18-002</t>
  </si>
  <si>
    <t>Constituency Innovation hub at kihara DO office</t>
  </si>
  <si>
    <t>Constituency Innovation hub at karuri AP line</t>
  </si>
  <si>
    <t>STRATEGIC PLAN PROJECTS</t>
  </si>
  <si>
    <t>Kiambaa Constituency Strategic Plan</t>
  </si>
  <si>
    <t>4-022-118-2211310-108-2017/18-001</t>
  </si>
  <si>
    <t>Stakeholder forums, drafting, printing and launching 5 year strategic plan</t>
  </si>
  <si>
    <t>Emergency (5% of the Fund)</t>
  </si>
  <si>
    <t>4-022-118-2640200-101-2017/18-001</t>
  </si>
  <si>
    <t>Emergency projects in the Constituency.</t>
  </si>
  <si>
    <t>4-022-118-AP1-100-2017/2018-001</t>
  </si>
  <si>
    <t>4-022-118-2640100-103-2017/18-001</t>
  </si>
  <si>
    <t>PROJECT GFS CODELIST FOR KIAMBAA NATIONAL GOVERNMENT CONSTITUENCY DEVELOPMENT FUND</t>
  </si>
  <si>
    <t>4-022-118-2110000-100-2017/18-003</t>
  </si>
  <si>
    <t>MONITORING,EVALUATION AND CAPACITY BUILDING</t>
  </si>
  <si>
    <t>4-022-118-2210700-111-2017/18-001</t>
  </si>
  <si>
    <t>Payment of training expenses for NG-CDFC training and PMC capacity building and allowances.</t>
  </si>
  <si>
    <t>BURSARY PROJECTS</t>
  </si>
  <si>
    <t xml:space="preserve">PRIMARY SCHOOL  </t>
  </si>
  <si>
    <t>Gachie primary school</t>
  </si>
  <si>
    <t>4-022-118-2630204-104-2017/18-010</t>
  </si>
  <si>
    <t>Construction of aqua toilets - 14 doors</t>
  </si>
  <si>
    <t>Muchatha Secondary school</t>
  </si>
  <si>
    <t>4-022-118-2630205-104-2017/18-004</t>
  </si>
  <si>
    <t xml:space="preserve">Construction of aqua toilets - 14 doors </t>
  </si>
  <si>
    <t>4-022-118-2640101-023-2017/18-001</t>
  </si>
  <si>
    <t>To cater for any emergency within the constituency during the financial year</t>
  </si>
  <si>
    <t>TOTALS</t>
  </si>
  <si>
    <t xml:space="preserve">Kiambaa Annual teachers workshop </t>
  </si>
  <si>
    <t>4-022-118-2630204-104-2017/18-013</t>
  </si>
  <si>
    <t xml:space="preserve">To hold workshops for the tecahers in the constituency </t>
  </si>
  <si>
    <t>Kingothua primary school</t>
  </si>
  <si>
    <t>4-022-118-2630204-104-2017/18-012</t>
  </si>
  <si>
    <t>Acquiring a refurbished strong room for safe keeping of the school books</t>
  </si>
  <si>
    <t>PENNDING APPROVAL</t>
  </si>
  <si>
    <t xml:space="preserve">                                        NATIONAL GOVERNMENT CONSTITUENCIES DEVELOPMENT FUND BOARD </t>
  </si>
  <si>
    <t xml:space="preserve">              PROJECT GFS CODELIST FOR RUIRU NATIONAL GOVERNMENT CONSTITUENCY DEVELOPMENT FUND BOARD</t>
  </si>
  <si>
    <t xml:space="preserve">                                                                     FINANCIAL YEAR 2017/2018</t>
  </si>
  <si>
    <t>4-022-115-2110000-100-2017/2018-001</t>
  </si>
  <si>
    <t>4-022-115-2210000-100-2017/2018-002</t>
  </si>
  <si>
    <t>Payment of fuel,repairs and maintenance, printing, stationery, telephone, travel and subsistence, office tea</t>
  </si>
  <si>
    <t>4-022-115-212101-100-2017/2018-003</t>
  </si>
  <si>
    <t>4-022-115-2120201-100-2017/2018-004</t>
  </si>
  <si>
    <t>4-022-115-2210802-100-2017/2018-005</t>
  </si>
  <si>
    <t>4-022-115-2210000-111-2017/2018-001</t>
  </si>
  <si>
    <t>Purchase of fuel,repairs and maintenance, printing, stationery, Airtime, travel and subsistence</t>
  </si>
  <si>
    <t>4-022-115-2210802-111-2017/2018-002</t>
  </si>
  <si>
    <t>4-022-115-2210700-111-2017/2018-003</t>
  </si>
  <si>
    <t>4-022-115-2640200-101-2017/2018-001</t>
  </si>
  <si>
    <t>MOTOR VEHICLE</t>
  </si>
  <si>
    <t>Motorvehicle</t>
  </si>
  <si>
    <t>4-022-115-3110701-108-2017/2018-001</t>
  </si>
  <si>
    <t>To purchase a 2400CC Double cabin, 5- seater motor vehicle for the constituency</t>
  </si>
  <si>
    <t>NGCDF OFFICE PROJECT</t>
  </si>
  <si>
    <t>Ruiru NGCDF office</t>
  </si>
  <si>
    <t>4-022-115-3110202-108-2017/2018-001</t>
  </si>
  <si>
    <t>Construction of NG-CDF offices (phase 1)</t>
  </si>
  <si>
    <t>4-022-115-2640509-112-2017/2018-001</t>
  </si>
  <si>
    <t>Conducting of constituency-wide soccer sports tournament - purchase of sports kits i.e. balls, uniforms</t>
  </si>
  <si>
    <t>ENVIRONMENT ACTIVITIES</t>
  </si>
  <si>
    <t xml:space="preserve"> Ruiru Primary </t>
  </si>
  <si>
    <t>4-022-115-2640510-110-2017/2018-001</t>
  </si>
  <si>
    <t xml:space="preserve">Purchase of 8 metallic  solid waste disposal bins </t>
  </si>
  <si>
    <t>St. Georges Primary</t>
  </si>
  <si>
    <t>4-022-115-2640510-110-2017/2018-002</t>
  </si>
  <si>
    <t>Ruiru Township Primary</t>
  </si>
  <si>
    <t>4-022-115-2640510-110-2017/2018-003</t>
  </si>
  <si>
    <t>Githunguri Primary</t>
  </si>
  <si>
    <t>4-022-115-2640510-110-2017/2018-004</t>
  </si>
  <si>
    <t xml:space="preserve"> Gitothua Primary </t>
  </si>
  <si>
    <t>4-022-115-2640510-110-2017/2018-005</t>
  </si>
  <si>
    <t>Githurai Kimbo Primary</t>
  </si>
  <si>
    <t>4-022-115-2640510-110-2017/2018-006</t>
  </si>
  <si>
    <t>Kwangethe Primary</t>
  </si>
  <si>
    <t>4-022-115-2640510-110-2017/2018-007</t>
  </si>
  <si>
    <t>Kwangethe Secondary</t>
  </si>
  <si>
    <t>4-022-115-2640510-110-2017/2018-008</t>
  </si>
  <si>
    <t>Githunguri Secondary</t>
  </si>
  <si>
    <t>4-022-115-2640510-110-2017/2018-009</t>
  </si>
  <si>
    <t>Mwiki Primary</t>
  </si>
  <si>
    <t>4-022-115-2640510-110-2017/2018-010</t>
  </si>
  <si>
    <t>Gatongora Primary</t>
  </si>
  <si>
    <t>4-022-115-2640510-110-2017/2018-011</t>
  </si>
  <si>
    <t>Kiratina Primary</t>
  </si>
  <si>
    <t>4-022-115-2640510-110-2017/2018-012</t>
  </si>
  <si>
    <t>Gikumari Primary</t>
  </si>
  <si>
    <t>4-022-115-2640510-110-2017/2018-013</t>
  </si>
  <si>
    <t>Gikumari Secondary</t>
  </si>
  <si>
    <t>4-022-115-2640510-110-2017/2018-014</t>
  </si>
  <si>
    <t>Kwihota Primary</t>
  </si>
  <si>
    <t>4-022-115-2640510-110-2017/2018-015</t>
  </si>
  <si>
    <t>Ndia-ini Primary</t>
  </si>
  <si>
    <t>4-022-115-2640510-110-2017/2018-016</t>
  </si>
  <si>
    <t>Bursary - Secondary Schools</t>
  </si>
  <si>
    <t>4-022-115-2640101-103-2017/18-001</t>
  </si>
  <si>
    <t>Bursary – colleges, Technical Institutes, Universities</t>
  </si>
  <si>
    <t>4-022-115-2640102-103-2017/18-002</t>
  </si>
  <si>
    <t>4-022-115-2211310-108-2017/18-001</t>
  </si>
  <si>
    <t>Preparation of Strategic Plan</t>
  </si>
  <si>
    <t>Gatongora Innovation Hub Project</t>
  </si>
  <si>
    <t>4-022-115-2211311-108-2017/18-001</t>
  </si>
  <si>
    <t>Ruiru Innovation Hub Project</t>
  </si>
  <si>
    <t>4-022-115-2211311-108-2017/18-002</t>
  </si>
  <si>
    <t>Githurai Innovation Hub Project</t>
  </si>
  <si>
    <t>4-022-115-2211311-108-2017/18-003</t>
  </si>
  <si>
    <t>Githunguri Innovation Hub Project</t>
  </si>
  <si>
    <t>4-022-115-2211311-108-2017/18-004</t>
  </si>
  <si>
    <t>Gatongora Primary School</t>
  </si>
  <si>
    <t>4-022-115-2630204-104-2017/2018-001</t>
  </si>
  <si>
    <t xml:space="preserve">Renovation of 5 classrooms –  plastering and floor repair, doors/windows, painting </t>
  </si>
  <si>
    <t>Ruiru Township Primary School</t>
  </si>
  <si>
    <t>4-022-115-2630204-104-2017/2018-002</t>
  </si>
  <si>
    <t>Renovation of 5 classrooms - replacement of old asbestos roof, floor and plastering</t>
  </si>
  <si>
    <t>Kiratina Primary School</t>
  </si>
  <si>
    <t>4-022-115-2630204-104-2017/2018-003</t>
  </si>
  <si>
    <t>St George's Primary School</t>
  </si>
  <si>
    <t>4-022-115-2630204-104-2017/2018-004</t>
  </si>
  <si>
    <t>Renovation of 10 classrooms - replacement of ageing roofing, plastering, doors/windows, painting and other finishes</t>
  </si>
  <si>
    <t>Mwiki Primary School</t>
  </si>
  <si>
    <t>4-022-115-2630204-104-2017/2018-005</t>
  </si>
  <si>
    <t>Construction of 3 classrooms</t>
  </si>
  <si>
    <t>4-022-115-2630204-104-2017/2018-006</t>
  </si>
  <si>
    <t xml:space="preserve">Renovation of 4 classrooms –roof repair,floor repair, plastering,verandah and  painting </t>
  </si>
  <si>
    <t>Githunguri Primary School</t>
  </si>
  <si>
    <t>4-022-115-2630204-104-2017/2018-007</t>
  </si>
  <si>
    <t>Renovation of 4 classrooms - replacement of ageing roofing, plastering, extension of classroom height,painting and other finishes</t>
  </si>
  <si>
    <t>Gitothua Primary School</t>
  </si>
  <si>
    <t>4-022-115-2630204-104-2017/2018-008</t>
  </si>
  <si>
    <t>Renovation of 4 classrooms - replacement of separation metal bars, paint works and related finishes</t>
  </si>
  <si>
    <t>Kwihota Primary School</t>
  </si>
  <si>
    <t>4-022-115-2630204-104-2017/2018-009</t>
  </si>
  <si>
    <t>Renovation of 6 classrooms – plaster, roof repair and painting.</t>
  </si>
  <si>
    <t>Matopeni Primary School</t>
  </si>
  <si>
    <t>4-022-115-2630204-104-2017/2018-010</t>
  </si>
  <si>
    <t>Renovation of 5 classrooms –flooring, plastering, painting and related finishes</t>
  </si>
  <si>
    <t xml:space="preserve">Kahawa Wendani Primary School </t>
  </si>
  <si>
    <t>4-022-115-2630204-104-2017/2018-011</t>
  </si>
  <si>
    <t xml:space="preserve">Kwangethe Secondary </t>
  </si>
  <si>
    <t>4-022-115-2630205-104-2017/2018-001</t>
  </si>
  <si>
    <t>Construction of Dining hall (Phase I)</t>
  </si>
  <si>
    <t>Ruiru Girls Secondary School</t>
  </si>
  <si>
    <t>4-022-115-2630205-104-2017/2018-002</t>
  </si>
  <si>
    <t>Kahawa Sukari Police Post</t>
  </si>
  <si>
    <t>4-022-115-2640507-113-2017/2018-001</t>
  </si>
  <si>
    <t>Renovation of police post - replacement of ageing roof, replacement of broken doors and OB desk, painting</t>
  </si>
  <si>
    <t>Ruiru Administrative Police Post</t>
  </si>
  <si>
    <t>4-022-115-2640507-113-2017/2018-002</t>
  </si>
  <si>
    <t>Renovation of 6 living quarters -floor repair, roof repair, painting</t>
  </si>
  <si>
    <t>Githurai Chief office</t>
  </si>
  <si>
    <t>4-022-115-2640507-113-2017/2018-003</t>
  </si>
  <si>
    <t xml:space="preserve">Renovation of chief's office -roofing, floor repair, painting </t>
  </si>
  <si>
    <t>Watalamu Police Post</t>
  </si>
  <si>
    <t>4-022-115-2640507-113-2017/2018-004</t>
  </si>
  <si>
    <t>Construction of stone Perimeter Fence</t>
  </si>
  <si>
    <t>Kiratina Primary School Road - Gikumari Road</t>
  </si>
  <si>
    <t>4-022-115-2640508-104-2017/2018-012</t>
  </si>
  <si>
    <r>
      <t xml:space="preserve">Gravelling of school access road (Class C)                               </t>
    </r>
    <r>
      <rPr>
        <b/>
        <sz val="12"/>
        <color indexed="8"/>
        <rFont val="Footlight MT Light"/>
        <family val="1"/>
      </rPr>
      <t xml:space="preserve">Conditional approval     </t>
    </r>
    <r>
      <rPr>
        <sz val="12"/>
        <color indexed="8"/>
        <rFont val="Footlight MT Light"/>
        <family val="1"/>
      </rPr>
      <t>Kiratina Primary school road – Gikumari Road  Kshs.3,000,000 (gravelling of school access road (class c)                                       NG-CDFC to submit a letter from KeRRA confirming that the Road is a National Government Road and that its not in KeRRA’s annual work programme.</t>
    </r>
  </si>
  <si>
    <t>PENDING ACTIVITIES</t>
  </si>
  <si>
    <t>PROJECT GFS CODELIST FOR RUIRU NATIONAL GOVERNMENT CONSTITUENCY DEVELOPMENT FUND</t>
  </si>
  <si>
    <t>Repairs and maintenance, printing, stationery, Airtime, travel and subsistence</t>
  </si>
  <si>
    <t>Ruiru Constituency Sports</t>
  </si>
  <si>
    <t>Conducting of constituency-wide soccer sports tournament - purchase of sports kits i.e. balls, uniforms etc</t>
  </si>
  <si>
    <t>NG-CDF office Project</t>
  </si>
  <si>
    <t>4-022-115-3110202-108-2017/2018-005</t>
  </si>
  <si>
    <t>Construction of NG-CDF office</t>
  </si>
  <si>
    <t>Ruiru Sub County Headquarters office</t>
  </si>
  <si>
    <t>4-022-115-2640507-113-2017/2018-006</t>
  </si>
  <si>
    <t>Construction of Sub County Headquarters office</t>
  </si>
  <si>
    <t>PROJECT GFS CODELIST FOR GITHUNGURI NATIONAL GOVERNMENT CONSTITUENCY DEVELOPMENT FUND</t>
  </si>
  <si>
    <t>4-022-116-2110000-100-2017/2018-001</t>
  </si>
  <si>
    <t xml:space="preserve">Payment of staff salaries and gratuity. </t>
  </si>
  <si>
    <t>4-022-116-2210000-100-2017/2018-002</t>
  </si>
  <si>
    <t xml:space="preserve">Purchase of fuel, repairs and maintenance, printing, stationery, telephone, travel and subsistence, office tea  </t>
  </si>
  <si>
    <t>4-022-116-2120101-100-2017/2018-003</t>
  </si>
  <si>
    <t>Payment of NSSF Deductions.</t>
  </si>
  <si>
    <t>4-022-116-2120201-100-2017/2018-004</t>
  </si>
  <si>
    <t>Payment of NHIF Deductions.</t>
  </si>
  <si>
    <t>4-022-116-2210802-100-2017/2018-005</t>
  </si>
  <si>
    <t>Payment of Committee sitting allowances, transport, conferences.</t>
  </si>
  <si>
    <t>4-022-116-2210000-111-2017/2018-001</t>
  </si>
  <si>
    <t>4-022-116-2210802-111-2017/2018-002</t>
  </si>
  <si>
    <t>4-022-116-2210700-111-2017/2018-003</t>
  </si>
  <si>
    <t>4-022-116-2640200-101-2017/2018-001</t>
  </si>
  <si>
    <t>Karia Primary School</t>
  </si>
  <si>
    <t>4-022-116-2640510-110-2017/2018-001</t>
  </si>
  <si>
    <t>Water conservation and harvesting by putting up water tank(5000ltrs) , putting up gutters and slabs</t>
  </si>
  <si>
    <t>Thuita Primary School</t>
  </si>
  <si>
    <t>4-022-116-2640510-110-2017/2018-002</t>
  </si>
  <si>
    <t>Riamute Primary School</t>
  </si>
  <si>
    <t>4-022-116-2640510-110-2017/2018-003</t>
  </si>
  <si>
    <t>Githunguri (Mukua) Primary School</t>
  </si>
  <si>
    <t>4-022-116-2640510-110-2017/2018-004</t>
  </si>
  <si>
    <t>4-022-116-2640101-103-2017/2018-001</t>
  </si>
  <si>
    <t>Payment of bursary to needy student.</t>
  </si>
  <si>
    <t>Bursary Tertiary Schools (Universities &amp; Colleges)</t>
  </si>
  <si>
    <t>4-022-116-2640102-103-2017/2018-002</t>
  </si>
  <si>
    <t>4-022-116-2211310-108-2017/2018-001</t>
  </si>
  <si>
    <t>Drawing up the Constituency Strategic plan for 2017-2022(5 Yrs. Plan)</t>
  </si>
  <si>
    <t>Githunguri ICT Hubs Center</t>
  </si>
  <si>
    <t>4-022-116-2211311-108-2017/2018-001</t>
  </si>
  <si>
    <t>Githiga ICT Hubs Center</t>
  </si>
  <si>
    <t>4-022-116-2211311-108-2017/2018-002</t>
  </si>
  <si>
    <t>Komothai ICT Hubs Center</t>
  </si>
  <si>
    <t>4-022-116-2211311-108-2017/2018-003</t>
  </si>
  <si>
    <t>Ikinu ICT Hubs Center</t>
  </si>
  <si>
    <t>4-022-116-2211311-108-2017/2018-004</t>
  </si>
  <si>
    <t>Kigumo Primary School</t>
  </si>
  <si>
    <t>4-022-116-2630204-104-2017/2018-001</t>
  </si>
  <si>
    <t>Completion of renovation of 9 classrooms-roof painting</t>
  </si>
  <si>
    <t>Ngemwa Primary School</t>
  </si>
  <si>
    <t>4-022-116-2630204-104-2017/2018-002</t>
  </si>
  <si>
    <t>Completion of renovation of 3 classrooms-floor screed and wall finishes</t>
  </si>
  <si>
    <t>Mitahato Primary School</t>
  </si>
  <si>
    <t>4-022-116-2630204-104-2017/2018-003</t>
  </si>
  <si>
    <t>Completion of grading and gravelling works – manual reshaping and gravel patching of school entry paths</t>
  </si>
  <si>
    <t>Ngewa Primary School</t>
  </si>
  <si>
    <t>4-022-116-2630204-104-2017/2018-004</t>
  </si>
  <si>
    <t>Completion of renovation of 3 classrooms-hacking of existing screed and construction of new floor slab</t>
  </si>
  <si>
    <t>4-022-116-2630204-104-2017/2018-005</t>
  </si>
  <si>
    <t>Completion of renovation of 3 classrooms-floor hacking and paint works</t>
  </si>
  <si>
    <t>Githunguri(mukua)Primary School</t>
  </si>
  <si>
    <t>4-022-116-2630204-104-2017/2018-006</t>
  </si>
  <si>
    <t>4-022-116-2630204-104-2017/2018-007</t>
  </si>
  <si>
    <t>Renovation of 6 classrooms-hacking of existing floor screed and replacement with floor tiles and painting works.</t>
  </si>
  <si>
    <t>4-022-116-2630204-104-2017/2018-008</t>
  </si>
  <si>
    <t>Construction of 3no.classrooms-removal of existing roofing and construction of concrete slab, super structure walling, fixing of windows and doors, painting works and roofing with concrete slab  above.</t>
  </si>
  <si>
    <t>Nginduri Primary School</t>
  </si>
  <si>
    <t>4-022-116-2630204-104-2017/2018-009</t>
  </si>
  <si>
    <t>Completion of an existing multipurpose hall, roofing floor works, windows, paintings and fixing of doors.</t>
  </si>
  <si>
    <t>Miguta Primary School</t>
  </si>
  <si>
    <t>4-022-116-2630204-104-2017/2018-010</t>
  </si>
  <si>
    <t>Construction of 4 pit latrines- Digging of pits, construction of concrete slab, walling, fixing of doors, plaster to walls and roofing works.</t>
  </si>
  <si>
    <t>Mathanja Primary School</t>
  </si>
  <si>
    <t>4-022-116-2630204-104-2017/2018-011</t>
  </si>
  <si>
    <t>Construction of 6 pit latrines- Digging of pits, construction of concrete slab, walling, fixing of doors, plaster to walls and roofing works</t>
  </si>
  <si>
    <t>Kiaibabu Primary School</t>
  </si>
  <si>
    <t>4-022-116-2630204-104-2017/2018-012</t>
  </si>
  <si>
    <t>Renovations of 4 Classrooms - hacking of existing floor screed and replacement of floor tiles, painting works and verandah.</t>
  </si>
  <si>
    <t>4-022-116-2630204-104-2017/2018-013</t>
  </si>
  <si>
    <t>Construction of 4 pit latrines- Digging of pits, construction of concrete slab, walling, fixing of doors, plaster to walls and roofing works</t>
  </si>
  <si>
    <t>St.Vincent – Lioki sec.School</t>
  </si>
  <si>
    <t>4-022-116-2630205-104-2017/2018-001</t>
  </si>
  <si>
    <t>Completion of renovation 4 classroom works- floor hacking and painting works</t>
  </si>
  <si>
    <t>Gathirimu Girls Technical High School</t>
  </si>
  <si>
    <t>4-022-116-2630205-104-2017/2018-002</t>
  </si>
  <si>
    <t>Construction of 2 classrooms on a sloppy ground- foundation detail up to floor slab, superstructure walling, roofing, fixing of windows and doors, finishes to walls and floor, painting works</t>
  </si>
  <si>
    <t>Kambui Girls High School</t>
  </si>
  <si>
    <t>4-022-116-2630205-104-2017/2018-003</t>
  </si>
  <si>
    <t>Renovation of 6 classrooms- hacking of existing floor screed and replacement with floor tiles, painting works to 6 classrooms</t>
  </si>
  <si>
    <t>Karia Secondary School</t>
  </si>
  <si>
    <t>4-022-116-2630205-104-2017/2018-004</t>
  </si>
  <si>
    <t>Construction of Administration block inclusive of principal, D/Principal, staffroom and other offices- foundation detail up to floor slab, superstructure walling, roofing, fixing of windows and doors, finishes to walls and floor, painting works</t>
  </si>
  <si>
    <t>Kiberethi Administration Police Post</t>
  </si>
  <si>
    <t>4-022-116-2640507-113-2017/2018-001</t>
  </si>
  <si>
    <t>Construction of additional 2 Administration Police Houses- foundation detail up to floor slab, superstructure walling, roofing, fixing of windows and doors, finishes to walls and floor, painting works</t>
  </si>
  <si>
    <t>Kiairia Administration Police Post</t>
  </si>
  <si>
    <t>4-022-116-2640507-113-2017/2018-002</t>
  </si>
  <si>
    <t>Gatiiguru Administration Police Post</t>
  </si>
  <si>
    <t>4-022-116-2640507-113-2017/2018-004</t>
  </si>
  <si>
    <t>Construction of additional 2 Administration Police Houses - foundation detail up to floor slab, superstructure walling, roofing, fixing of windows and doors, finishes to walls and floor, painting works</t>
  </si>
  <si>
    <t>Kambaa Administration Police Post</t>
  </si>
  <si>
    <t>4-022-116-2640507-113-2017/2018-005</t>
  </si>
  <si>
    <t xml:space="preserve">Construction of a 2 Administration Police houses - foundation detail up to floor slab, superstructure walling, roofing, fixing of windows and doors, finishes to walls and floor, painting works </t>
  </si>
  <si>
    <t>Githunguri NG-CDF Office</t>
  </si>
  <si>
    <t>4-022-116-3110202-108-2017/2018-001</t>
  </si>
  <si>
    <t>Renovation of NG-CDF Office-plumbing works, floor repair, painting works and replacement of windows,tiles.</t>
  </si>
  <si>
    <t>4-022-116-3110202-108-2017/2018-002</t>
  </si>
  <si>
    <t>Construction of an office store room</t>
  </si>
  <si>
    <t>4-022-115-AP1-100-2017/2018-001</t>
  </si>
  <si>
    <t>4-022-115-2640100-103-2017/18-001</t>
  </si>
  <si>
    <t>4-022-116-AP1-100-2017/2018-001</t>
  </si>
  <si>
    <t>4-022-116-2640100-103-2017/18-001</t>
  </si>
  <si>
    <t>Kamondo  Primary School</t>
  </si>
  <si>
    <t>4-022-116-2630204-104-2017/2018-014</t>
  </si>
  <si>
    <t>Installation of water tank – Purchase of 5000ltrs water tank and construction of a stand</t>
  </si>
  <si>
    <t>Mukua Secondary School</t>
  </si>
  <si>
    <t>4-022-116-2630205-104-2017/2018-005</t>
  </si>
  <si>
    <t>Kahunira Secondary School</t>
  </si>
  <si>
    <t>4-022-116-2630205-104-2017/2018-006</t>
  </si>
  <si>
    <t>Completion of 2no.classrooms above existing classrooms with a concrete slab- superstructure walling,roofing with a concrete slab, fixing of windows and doors,plastering and painting works</t>
  </si>
  <si>
    <t>4-022-116-3110202-108-2017/2018-003</t>
  </si>
  <si>
    <t>Filling of potholes/ murraming of road to the NG-CDF Office to enable access especially during rains(1km distance)</t>
  </si>
  <si>
    <t>PROJECT GFS CODELIST FOR GATANGA NATIONAL GOVERNMENT CONSTITUENCY DEVELOPMENT FUND BOARD</t>
  </si>
  <si>
    <t xml:space="preserve">Project Code </t>
  </si>
  <si>
    <t>ADMINISTRATION AND RECURRENT EXPENDITURES</t>
  </si>
  <si>
    <t>4-021-097-2110000-100-2017/18-001</t>
  </si>
  <si>
    <t>4-021-097-2210000-100-2017/18-002</t>
  </si>
  <si>
    <t>4-021-097-2120101-100-2017/18-003</t>
  </si>
  <si>
    <t>4-021-097-2120201-100-2017/18-004</t>
  </si>
  <si>
    <t>4-021-097-2210802-100-2017/18-005</t>
  </si>
  <si>
    <t>4-021-097-2210000-111-2017/18-001</t>
  </si>
  <si>
    <t>4-021-097-2210802-111-2017/18-002</t>
  </si>
  <si>
    <t>4-021-097-2210700-111-2017/18-003</t>
  </si>
  <si>
    <t>4-021-097-2640200-101-2017/18-001</t>
  </si>
  <si>
    <t>4-021-097-2640101-103-2017/18-001</t>
  </si>
  <si>
    <t>4-021-097-2640102-103-2017/18-002</t>
  </si>
  <si>
    <t>Payment of Bursary to needy students in Colleges, Universities and Driving Schools</t>
  </si>
  <si>
    <t>Kabaaka Primary School</t>
  </si>
  <si>
    <t>4-021-097-2630204-104-2017/18-001</t>
  </si>
  <si>
    <t>Renovation of One (20,000 Litres) Water tank and installation of roof gutters</t>
  </si>
  <si>
    <t>Paul Mbiyu Primary School</t>
  </si>
  <si>
    <t>4-021-097-2630204-104-2017/18-002</t>
  </si>
  <si>
    <t>Construction of an ablution block(4 door pit latrine and a urinal) to completion</t>
  </si>
  <si>
    <t>4-021-097-2630204-104-2017/18-003</t>
  </si>
  <si>
    <t>Electrical Wiring of 6 Classrooms and Administration block</t>
  </si>
  <si>
    <t>Nanga Primary School</t>
  </si>
  <si>
    <t>4-021-097-2630204-104-2017/18-004</t>
  </si>
  <si>
    <t>Mt.Olive Primary School</t>
  </si>
  <si>
    <t>4-021-097-2630204-104-2017/18-005</t>
  </si>
  <si>
    <t xml:space="preserve">Completion of 2 classrooms(from walling up to finishes) </t>
  </si>
  <si>
    <t>Kinyangi Primary School</t>
  </si>
  <si>
    <t>4-021-097-2630204-104-2017/18-006</t>
  </si>
  <si>
    <t>Construction of 1 classroom to completion(Ksh1,000,000), Construction of 1 unit(4 door)pit latrine to completion(Ksh400,000)</t>
  </si>
  <si>
    <t>Kitito Primary School</t>
  </si>
  <si>
    <t>4-021-097-2630204-104-2017/18-007</t>
  </si>
  <si>
    <t>Construction of 1 unit(4 door)pit latrine to completion</t>
  </si>
  <si>
    <t>Silanga Primary School</t>
  </si>
  <si>
    <t>4-021-097-2630204-104-2017/18-008</t>
  </si>
  <si>
    <t>Mwea Primary School</t>
  </si>
  <si>
    <t>4-021-097-2630204-104-2017/18-009</t>
  </si>
  <si>
    <t>Gatunguru Primary School</t>
  </si>
  <si>
    <t>4-021-097-2630204-104-2017/18-010</t>
  </si>
  <si>
    <t>Renovation works (Floor and wall plastering and painting of 7 classrooms)</t>
  </si>
  <si>
    <t>Wanduhi Primary School</t>
  </si>
  <si>
    <t>4-021-097-2630204-104-2017/18-011</t>
  </si>
  <si>
    <t>Purchase of an 1/8 acre Land</t>
  </si>
  <si>
    <t>Gatura Primary School</t>
  </si>
  <si>
    <t>4-021-097-2630204-104-2017/18-012</t>
  </si>
  <si>
    <t>Eli Mambo Primary School</t>
  </si>
  <si>
    <t>4-021-097-2630204-104-2017/18-013</t>
  </si>
  <si>
    <t>Wanyaga Primary School</t>
  </si>
  <si>
    <t>4-021-097-2630204-104-2017/18-014</t>
  </si>
  <si>
    <t>Gatunyu Primary School</t>
  </si>
  <si>
    <t>4-021-097-2630204-104-2017/18-015</t>
  </si>
  <si>
    <t>Ithangarari Primary School</t>
  </si>
  <si>
    <t>4-021-097-2630204-104-2017/18-016</t>
  </si>
  <si>
    <t>Gathanji Primary School</t>
  </si>
  <si>
    <t>4-021-097-2630204-104-2017/18-017</t>
  </si>
  <si>
    <t>Mabanda Primary School</t>
  </si>
  <si>
    <t>4-021-097-2630204-104-2017/18-018</t>
  </si>
  <si>
    <t>Renovation works for 7 classrooms(plastering of Floors walls and painting)</t>
  </si>
  <si>
    <t>Ngungugu Primary School</t>
  </si>
  <si>
    <t>4-021-097-2630204-104-2017/18-019</t>
  </si>
  <si>
    <t>Rwegetha Primary School</t>
  </si>
  <si>
    <t>4-021-097-2630204-104-2017/18-020</t>
  </si>
  <si>
    <t>Mabae Primary School</t>
  </si>
  <si>
    <t>4-021-097-2630204-104-2017/18-021</t>
  </si>
  <si>
    <t>4-021-097-2630204-104-2017/18-022</t>
  </si>
  <si>
    <t>Renovation works for 7 classrooms(plastering of Floors and walls and painting)</t>
  </si>
  <si>
    <t>Thare Primary School</t>
  </si>
  <si>
    <t>4-021-097-2630204-104-2017/18-023</t>
  </si>
  <si>
    <t>Gatanga Primary School</t>
  </si>
  <si>
    <t>4-021-097-2630204-104-2017/18-024</t>
  </si>
  <si>
    <t>Construction of 1 Classroom to Completion</t>
  </si>
  <si>
    <t>Kanduri Primary School</t>
  </si>
  <si>
    <t>4-021-097-2630204-104-2017/18-025</t>
  </si>
  <si>
    <t>Ngurunga Primary School</t>
  </si>
  <si>
    <t>4-021-097-2630204-104-2017/18-026</t>
  </si>
  <si>
    <t>Renovation works for 7 classrooms (plastering of Floors and walls and painting)</t>
  </si>
  <si>
    <t>Thungururu Primary School</t>
  </si>
  <si>
    <t>4-021-097-2630204-104-2017/18-027</t>
  </si>
  <si>
    <t xml:space="preserve">Purchase of 3no. (10,000 Litres each) Water tanks and installation </t>
  </si>
  <si>
    <t>Rwaitira Primary School</t>
  </si>
  <si>
    <t>4-021-097-2630204-104-2017/18-028</t>
  </si>
  <si>
    <t>4-021-097-2630204-104-2017/18-029</t>
  </si>
  <si>
    <t>Construction of 1unit(4 door) pit latrine</t>
  </si>
  <si>
    <t>Kaliala Primary School</t>
  </si>
  <si>
    <t>4-021-097-2630204-104-2017/18-030</t>
  </si>
  <si>
    <t>SECONDARY SCHOOL</t>
  </si>
  <si>
    <t>Kirwara Secondary School</t>
  </si>
  <si>
    <t>4-021-097-2630205-104-2017/18-001</t>
  </si>
  <si>
    <t>St.Benedicts Secondary School</t>
  </si>
  <si>
    <t>4-021-097-2630205-104-2017/18-002</t>
  </si>
  <si>
    <t>Rwegetha Secondary School</t>
  </si>
  <si>
    <t>4-021-097-2630205-104-2017/18-003</t>
  </si>
  <si>
    <t>Construction of 1 unit Laboratory to completion</t>
  </si>
  <si>
    <t>Ithangarari Secondary School</t>
  </si>
  <si>
    <t>4-021-097-2630205-104-2017/18-004</t>
  </si>
  <si>
    <t>Construction of 1unit (4 door) pit latrine</t>
  </si>
  <si>
    <t>Gakurari Secondary School</t>
  </si>
  <si>
    <t>4-021-097-2630205-104-2017/18-005</t>
  </si>
  <si>
    <t>Completion of Dining Hall (Walling and Roofing)</t>
  </si>
  <si>
    <t>Gatunyu Secondary School</t>
  </si>
  <si>
    <t>4-021-097-2630205-104-2017/18-006</t>
  </si>
  <si>
    <t>Completion of 2 Classrooms (Walling and Roofing and finishes)</t>
  </si>
  <si>
    <t>Karangi Secondary School</t>
  </si>
  <si>
    <t>4-021-097-2630205-104-2017/18-007</t>
  </si>
  <si>
    <t>Construction of 1 classroom to complete (Ksh1, 000,000), Construction of 1 unit (4 door) pit latrine to complete (Ksh400, 000)</t>
  </si>
  <si>
    <t>Gatanga Girls Secondary School</t>
  </si>
  <si>
    <t>4-021-097-2630205-104-2017/18-008</t>
  </si>
  <si>
    <t xml:space="preserve">Construction of 1 classroom to completion, </t>
  </si>
  <si>
    <t>Nyaga Secondary School</t>
  </si>
  <si>
    <t>4-021-097-2630205-104-2017/18-009</t>
  </si>
  <si>
    <t>Kiarutara Secondary School</t>
  </si>
  <si>
    <t>4-021-097-2630205-104-2017/18-010</t>
  </si>
  <si>
    <t>Roofing of an Administration block</t>
  </si>
  <si>
    <t>St.Paul Secondary School</t>
  </si>
  <si>
    <t>4-021-097-2630205-104-2017/18-011</t>
  </si>
  <si>
    <t>Kihumbuini Girls Secondary School</t>
  </si>
  <si>
    <t>4-021-097-2630205-104-2017/18-012</t>
  </si>
  <si>
    <t>Completion of a dormitory(Plastering and roofing)</t>
  </si>
  <si>
    <t>Githambia Secondary School</t>
  </si>
  <si>
    <t>4-021-097-2630205-104-2017/18-013</t>
  </si>
  <si>
    <t>CONSITUENCY INNOVATION HUBS</t>
  </si>
  <si>
    <t>Construction of an Innovation Hub in Gatanga Ward</t>
  </si>
  <si>
    <t>4-021-097-2211311-108-2017/18-001</t>
  </si>
  <si>
    <t>Construction of an Innovation Hub in Kariara Ward</t>
  </si>
  <si>
    <r>
      <t> </t>
    </r>
    <r>
      <rPr>
        <sz val="12"/>
        <color indexed="8"/>
        <rFont val="Footlight MT Light"/>
        <family val="1"/>
      </rPr>
      <t>4-021-097-2211311-108-2017/18-002</t>
    </r>
  </si>
  <si>
    <t>Construction of an Innovation Hub in Kihumbuini Ward</t>
  </si>
  <si>
    <t>4-021-097-2211311-108-2017/18-003</t>
  </si>
  <si>
    <t>Construction of an Innovation Hub in Ithanga Ward</t>
  </si>
  <si>
    <t>4-021-097-2211311-108-2017/18-004</t>
  </si>
  <si>
    <t>4-021-097-2211310-108-2017/18-001</t>
  </si>
  <si>
    <t>Development of Constituency Strategic Plan</t>
  </si>
  <si>
    <t>Constituency  Sporting Activities</t>
  </si>
  <si>
    <t>4-021-097-2640509-112-2017/18-001</t>
  </si>
  <si>
    <t xml:space="preserve">ENVIRONMENT    </t>
  </si>
  <si>
    <t>Environment Conservation Activities</t>
  </si>
  <si>
    <t>4-021-097-2640510-112-2017/18-001</t>
  </si>
  <si>
    <t>Planting of trees, Installation of dirt bins and Environmental awareness programs in the following Schools Kirwara Sec ,Gakurari Sec, Githambia Sec,Paul Mbiyu Pri and Nanga Pri Schools: Tree planting Kshs 100,000 Installation of 10,000 Ltr water tank Kshs 147,241.3792 and installation of dirt bins Kshs 100,000 each of the schools</t>
  </si>
  <si>
    <t>Mukurwe Chiefs Office</t>
  </si>
  <si>
    <t>4-021-097-2630507-104-2017/18-001</t>
  </si>
  <si>
    <t>Construction of Chiefs Office to Completion</t>
  </si>
  <si>
    <t>Mianyani Chiefs Office</t>
  </si>
  <si>
    <t>4-021-097-2630507-104-2017/18-002</t>
  </si>
  <si>
    <t>Thungururu Administration Police Post</t>
  </si>
  <si>
    <t>4-021-097-2630507-104-2017/18-003</t>
  </si>
  <si>
    <t>Construction of an 1Administration Police House, Phase1</t>
  </si>
  <si>
    <t>NG- CDF OFFICE</t>
  </si>
  <si>
    <t>Renovation of NG-CDF Office</t>
  </si>
  <si>
    <t>4-021-097-3110202-108-2017/18-002</t>
  </si>
  <si>
    <t>Rehabilitation of NG-CDF Office (Floor and wall plastaering and painting)</t>
  </si>
  <si>
    <t>4-021-097-AP1-100-2017/2018-001</t>
  </si>
  <si>
    <t>4-021-097-2640100-103-2017/18-001</t>
  </si>
  <si>
    <t>PROJECT GFS CODELIST FOR GATANGA NATIONAL GOVERNMENT CONSTITUENCY DEVELOPMENT FUND</t>
  </si>
  <si>
    <t>4-021-097-2210000-100-2017/18-001</t>
  </si>
  <si>
    <t>Monitoring,Evaluation &amp;Capacity Building</t>
  </si>
  <si>
    <t>Drilling of 1 Unit  borehole, Depth(200 Feet) @ Kshs 1,600,000, Purchase of the Pump and installation @ Kshs 1,400,000 of (20,000 Litres) Steel Water Tank @ Kshs 1,000,000</t>
  </si>
  <si>
    <t>4-021-097-2630204-104-2017/18-031</t>
  </si>
  <si>
    <t>4-021-097-2630205-104-2017/18-014</t>
  </si>
  <si>
    <t>Completion of Two unit classrooms(Lintel, Truss and Roofing)</t>
  </si>
  <si>
    <t>Constituency Sporting Activities</t>
  </si>
  <si>
    <t>Carry out Environmental Conservation activities(tree planting) in Mt.Olive Primary Sch,Eli Mambo Pry School and Mabanda Pry School</t>
  </si>
  <si>
    <t>4-021-097-3110202-108-2017/18-001</t>
  </si>
  <si>
    <t>Office Renovation(Ceiling renovation, Floor repair, Sign Board Erection)</t>
  </si>
  <si>
    <t>PROJECT GFS CODELIST FOR JUJA NATIONAL CONSTITUENCY DEVELOPMENT FUND</t>
  </si>
  <si>
    <t>4-022-113-2110000-100-2017/18-001</t>
  </si>
  <si>
    <t>4-022-113-2210000-100-2017/18-002</t>
  </si>
  <si>
    <t>4-022-113-2120101-100-2017/18-003</t>
  </si>
  <si>
    <t>4-022-113-2120201-100-2017/18-004</t>
  </si>
  <si>
    <t>4-022-113-2210802-100-2017/18-005</t>
  </si>
  <si>
    <t>4-022-111-2210000-113-2017/18-001</t>
  </si>
  <si>
    <t>4-022-111-2210802-113-2017/18-002</t>
  </si>
  <si>
    <t>4-022-111-2210700-113-2017/18-003</t>
  </si>
  <si>
    <t>Bursary Secondary institutions</t>
  </si>
  <si>
    <t>4-022-113-2640101-103- 2017/18-001</t>
  </si>
  <si>
    <t>4-022-113-2640102-103-2017/18-002</t>
  </si>
  <si>
    <t>4-022-113-2640200-101-2017/18-001</t>
  </si>
  <si>
    <t>Toll primary school</t>
  </si>
  <si>
    <t>4-022-113-2630204-104-2017/18-001</t>
  </si>
  <si>
    <t>Construction of 2 classrooms at Kshs.2,200,000, Construction of 8 doors toilet at Kshs.800,000 and fencing(barbed wire) around the school at kshs. 1,000,000.</t>
  </si>
  <si>
    <t>4-022-113-2630204-104-2017/18-002</t>
  </si>
  <si>
    <t>Supply of 105 desks and 50 chairs for the staffroom and lockers for the school</t>
  </si>
  <si>
    <t>Muigai inn  primary school</t>
  </si>
  <si>
    <t>4-022-113-2630204-104-2017/18-003</t>
  </si>
  <si>
    <t xml:space="preserve">Construction of one classroom and slabbing </t>
  </si>
  <si>
    <t>Ndururumo primary school</t>
  </si>
  <si>
    <t>4-022-113-2630204-104-2017/18-004</t>
  </si>
  <si>
    <t>Gachororo primary school</t>
  </si>
  <si>
    <t>4-022-113-2630204-104-2017/18-005</t>
  </si>
  <si>
    <t>Finishing works on one classroom slabbing, installation of windows and doors painting and electrification (phase 2)</t>
  </si>
  <si>
    <t>Gachororo Secondary School</t>
  </si>
  <si>
    <t>.</t>
  </si>
  <si>
    <t xml:space="preserve">Completion of one classroom  slabbing, installation of windows and doors painting and electrification </t>
  </si>
  <si>
    <t>St Francis Nyacaba Secondary school</t>
  </si>
  <si>
    <t>4-022-113-2630205-104-2017/18-002</t>
  </si>
  <si>
    <t>Construction of laboratory</t>
  </si>
  <si>
    <t>Ndururumo Secondary School</t>
  </si>
  <si>
    <t>4-022-113-2630205-104-2017/18-003</t>
  </si>
  <si>
    <t>Bristar Administration Police post</t>
  </si>
  <si>
    <t>4-022-113-2640507-113-2017/18-001</t>
  </si>
  <si>
    <t xml:space="preserve">Construction of 3 staff houses at Kshs.1,800,000, Construction of 8 door toilet block at Kshs.800,000, Water piping at Kshs.200,000 and electrification (wiring) at Kshs.200,000 in the Administration Police post </t>
  </si>
  <si>
    <t xml:space="preserve">Aba salama Administration Police </t>
  </si>
  <si>
    <t>4-022-113-2640507-113-2017/18-002</t>
  </si>
  <si>
    <t>Construction of 8  door toilets block at Kshs.1,223,834.68, water piping at Kshs.500,000 and electrification (wiring ) at Kshs.300,000 in the Administration Police</t>
  </si>
  <si>
    <t>4-022-113-2640507-113-2017/18-003</t>
  </si>
  <si>
    <t xml:space="preserve">Construction of Administration  block at Kshs.1,685,776, construction of 8 door toilets block at Kshs.800,000, water piping at Kshs.200,000 and electrification(wiring) at Kshs.200,000 in the Administration Police Post </t>
  </si>
  <si>
    <t>4-022-113-2640507-113-2017/18-004</t>
  </si>
  <si>
    <t>Construction of 3 staff houses  at Kshs.1,685,776, construction of 8 door toilet block at Kshs.800,000, water piping at Kshs.200,000 and electrification (wiring) at Kshs.200,000.</t>
  </si>
  <si>
    <t>Athi Administration Police post</t>
  </si>
  <si>
    <t>4-022-113-2640507-113-2017/18-005</t>
  </si>
  <si>
    <t>Piping to enable enable supply of water to the post</t>
  </si>
  <si>
    <t>Toll Administration Police Post</t>
  </si>
  <si>
    <t>4-022-113-2640507-113-2017/18-006</t>
  </si>
  <si>
    <t>Construction of Administration block at Kshs.1,500,000, Construction of 8 door toilet block at Kshs.800,000 water piping at kshs. 200,000 in the Administration Police Post</t>
  </si>
  <si>
    <t>4-022-113-2640509-112-2017/18-001</t>
  </si>
  <si>
    <t>Toll offices (murera ward)</t>
  </si>
  <si>
    <t>4-022-113-2211311-108-2017/18-001</t>
  </si>
  <si>
    <t>Muigai in chief camp (kalimoni ward)</t>
  </si>
  <si>
    <t>4-022-113-2211311-108-2017/18-002</t>
  </si>
  <si>
    <t>Theta chief camp (theta ward)</t>
  </si>
  <si>
    <t>4-022-113-2211311-108-2017/18-003</t>
  </si>
  <si>
    <t>DC office (juja ward)</t>
  </si>
  <si>
    <t>4-022-113-2211311-108-2017/18-004</t>
  </si>
  <si>
    <t>Juja  NG-CDF office</t>
  </si>
  <si>
    <t>4-022-113-3110202-108-2017/18-001</t>
  </si>
  <si>
    <t>Construction of a perimeter wall at Kshs.1,600,000, land scapping (including putting cabros outside the office compound at Kshs.1,900,000</t>
  </si>
  <si>
    <t>NG-CDF Office Furniture’s  &amp; Equipment’s</t>
  </si>
  <si>
    <t>4-022-113-3110202-108-2017/18-002</t>
  </si>
  <si>
    <t>Purchase of new executive office furniture’s in the NG-CDF office these include boardroom table, working tables, reception desks, seats and waiting chairs.</t>
  </si>
  <si>
    <t>4-022-113-2211310-108-2017/18-001</t>
  </si>
  <si>
    <t>Development of constituency strategic plan 2017/18-2020/2021</t>
  </si>
  <si>
    <t>Theta secondary</t>
  </si>
  <si>
    <t>4-022-113-2640510-110- 2017/18-001</t>
  </si>
  <si>
    <t>Planting of trees in School (150 Seedlings at Kshs.200 per seedling Kshs.30,000, manure one lorry Kshs.35,000, Red soil one lorry Kshs.30,000, labour of planting and digging holes Kshs.18,620, transport Kshs.40,000 and signage Kshs.20,000)</t>
  </si>
  <si>
    <t>Juja secondary school</t>
  </si>
  <si>
    <t>4-022-113-2640510-110- 2017/18-002</t>
  </si>
  <si>
    <t>Gachororo secondary School</t>
  </si>
  <si>
    <t>4-022-113-2640510-110- 2017/18-003</t>
  </si>
  <si>
    <t>Murera secondary</t>
  </si>
  <si>
    <t>4-022-113-2640510-110- 2017/18-004</t>
  </si>
  <si>
    <t>Blessed mugutha secondary</t>
  </si>
  <si>
    <t>4-022-113-2640510-110- 2017/18-005</t>
  </si>
  <si>
    <t>Juja farm secondary</t>
  </si>
  <si>
    <t>4-022-113-2640510-110- 2017/18-006</t>
  </si>
  <si>
    <t>St.francis nyacaba</t>
  </si>
  <si>
    <t>4-022-113-2640510-110- 2017/18-007</t>
  </si>
  <si>
    <t>Athi secondary</t>
  </si>
  <si>
    <t>4-022-113-2640510-110- 2017/18-008</t>
  </si>
  <si>
    <t>Mangu seccondary</t>
  </si>
  <si>
    <t>4-022-113-2640510-110- 2017/18-009</t>
  </si>
  <si>
    <t>Planting of trees in School (458 Seedlings at Kshs.200 per seedling Kshs.91,621, manure one lorry Kshs.55,000, Red soil one lorry Kshs.50,000, labour of planting and digging holes Kshs.40,620, transport Kshs.60,000 and signage Kshs.50,000)</t>
  </si>
  <si>
    <t>Security high Masts</t>
  </si>
  <si>
    <t>4-022-113-2640507-113-2017/18-007</t>
  </si>
  <si>
    <t>Installation of Security high masts in murera ward, theta ward, juja ward, witeithie ward and kalimoni ward at a cost of kshs 1,200,000 per ward</t>
  </si>
  <si>
    <t>4-022-113-2210000-100-2017/2018-002</t>
  </si>
  <si>
    <t>4-022-113-2640200-101-2017/2018-001</t>
  </si>
  <si>
    <t>Kibii primary school</t>
  </si>
  <si>
    <t>4-022-113-2630204-104-2017/2018-006</t>
  </si>
  <si>
    <t>Renovation of 8 classrooms and staffroom.by removing replacing old iron sheets, replacing floors and putting up new windows and doors. Slabbing and painting</t>
  </si>
  <si>
    <t>Murera primary school</t>
  </si>
  <si>
    <t>4-022-113-2630204-104-2017/2018-007</t>
  </si>
  <si>
    <t>Renovation of 8 classrooms and staffroom.by removing replacing old iron sheets, replacing floors and putting up new windows and doors slabbing and painting</t>
  </si>
  <si>
    <t>Athi secondary School</t>
  </si>
  <si>
    <t>4-022-113-2630205-104-2017/2018-004</t>
  </si>
  <si>
    <t>St francis nyacaba secondary school</t>
  </si>
  <si>
    <t>4-022-113-2630205-104-2017/2018-002</t>
  </si>
  <si>
    <t>Construction of  two classrooms</t>
  </si>
  <si>
    <t>Ha Mundia Administration Police post</t>
  </si>
  <si>
    <t>Ma Acre Administration Police post</t>
  </si>
  <si>
    <t>4-022-113-AP1-100-2017/2018-001</t>
  </si>
  <si>
    <t>4-022-113-2640100-103-2017/18-001</t>
  </si>
  <si>
    <t xml:space="preserve"> NATIONAL GOVERNMENT CONSTITUENCIES DEVELOPMENT FUND BOARD</t>
  </si>
  <si>
    <t xml:space="preserve">            PROJECT GFS CODELIST FOR KANDARA NATIONAL CONSTITUENCY DEVELOPMENT FUND BOARD</t>
  </si>
  <si>
    <t>PROJECT PROPOSAL 2017/2018 FINANCIAL YEAR</t>
  </si>
  <si>
    <t>ADMINISTRATION/RECURRENT COST</t>
  </si>
  <si>
    <t>4-030-109-2110000-100-2017/18-001</t>
  </si>
  <si>
    <t>4-030-109-2210000-100-2017/18-002</t>
  </si>
  <si>
    <t>Purchase of a Printer</t>
  </si>
  <si>
    <t>4-030-109-2110000-100-2016/17-003</t>
  </si>
  <si>
    <t>Purchase of a printer and its accessories</t>
  </si>
  <si>
    <t>4-030-109-2120101-100-2017/18-004</t>
  </si>
  <si>
    <t>4-030-109-2120201-100-2017/18-005</t>
  </si>
  <si>
    <t>4-030-109-2210802-100-2017/18-006</t>
  </si>
  <si>
    <t>4-030-109-2210000-111-2017/18-001</t>
  </si>
  <si>
    <t>4-030-109-2210802-111-2017/18-002</t>
  </si>
  <si>
    <t>4-015-109-2210700-111-2017/18-003</t>
  </si>
  <si>
    <t>4-030-109-2640101-103-2017/18-001</t>
  </si>
  <si>
    <t>4-030-109-2640102-103-2017/18-002</t>
  </si>
  <si>
    <t>4-030-109-2640200-101-2017/18-001</t>
  </si>
  <si>
    <t>4-030-109-2640509-112-2017/18-001</t>
  </si>
  <si>
    <t>4-030-109-2640510-112-2017/18-001</t>
  </si>
  <si>
    <t>Planting of trees at 18 Primary Schools to a cost of Kshs.96,455.94 each - Gathugu, Mutitu, Ngararia,Waitua, Ruona, Mungaria, Karugia, Githaiti, Kanyeri-ini, Muruka, Karigu-ini, Kirirwa, Kagongo, Kahiga, Wangai, Makindi, Ngaaini and Mahutia</t>
  </si>
  <si>
    <t>4-030-109-2630204-104-2017/18-001</t>
  </si>
  <si>
    <t>Renovations - painting, flooring, roof repairs, metal doors and windows plastering of 6 classrooms</t>
  </si>
  <si>
    <t>Mutundu Primary School</t>
  </si>
  <si>
    <t>4-030-109-2630204-104-2017/18-002</t>
  </si>
  <si>
    <t>Renovations - painting, flooring, roof repairs, metal doors and windows plastering of 7 classrooms</t>
  </si>
  <si>
    <t>Kiawangenye Primary School</t>
  </si>
  <si>
    <t>4-030-109-2630204-104-2017/18-003</t>
  </si>
  <si>
    <t xml:space="preserve">Part purchase of school 2 acres land </t>
  </si>
  <si>
    <t>Kawendo Primary School</t>
  </si>
  <si>
    <t>4-030-109-2630204-104-2017/18-004</t>
  </si>
  <si>
    <t>Completion works :  plastering, flooring, painting,windows and doors of 3 classrooms</t>
  </si>
  <si>
    <t>Gakoigo Primary School</t>
  </si>
  <si>
    <t>4-030-109-2630204-104-2017/18-005</t>
  </si>
  <si>
    <t>4-030-109-2630204-104-2017/18-006</t>
  </si>
  <si>
    <t>Renovations - painting, flooring, roof repairs, metal doors and windows plastering of 3 classrooms</t>
  </si>
  <si>
    <t>Waitua Primary School</t>
  </si>
  <si>
    <t>4-030-109-2630204-104-2017/18-007</t>
  </si>
  <si>
    <t>Completion works - roofing, plastering, painting veranda of 2 classrooms,</t>
  </si>
  <si>
    <t>Gathage Primary School</t>
  </si>
  <si>
    <t>4-030-109-2630204-104-2017/18-008</t>
  </si>
  <si>
    <t>Renovation - plastering, roof repairs, verandas, metal doors and windows, painting, flooring of 4 classrooms</t>
  </si>
  <si>
    <t>Gathige Primary School</t>
  </si>
  <si>
    <t>4-030-109-2630204-104-2017/18-009</t>
  </si>
  <si>
    <t>Renovation - plastering, roof repairs, verandas, metal doors and windows, painting, flooring of 2 classrooms</t>
  </si>
  <si>
    <t>Githuya Primary School</t>
  </si>
  <si>
    <t>4-030-109-2630204-104-2017/18-010</t>
  </si>
  <si>
    <t>Part construction of 2 classrooms - plastering, flooring, veranda and painting</t>
  </si>
  <si>
    <t>Karumu Primary School</t>
  </si>
  <si>
    <t>4-030-109-2630204-104-2017/18-011</t>
  </si>
  <si>
    <t>Mungaria Primary School</t>
  </si>
  <si>
    <t>4-030-109-2630204-104-2017/18-012</t>
  </si>
  <si>
    <t>Muruka Primary School</t>
  </si>
  <si>
    <t>4-030-109-2630204-104-2017/18-013</t>
  </si>
  <si>
    <t>Kirunguru Primary School</t>
  </si>
  <si>
    <t>4-030-109-2630204-104-2017/18-014</t>
  </si>
  <si>
    <t>Renovation - plastering, roof repairs, verandas, metal doors and windows, painting, flooring of 3 classrooms</t>
  </si>
  <si>
    <t>Rwathe Primary School</t>
  </si>
  <si>
    <t>4-030-109-2630204-104-2017/18-015</t>
  </si>
  <si>
    <t>Plastering and painting of one classroom -Kshs 184,453.5 and construction of a school gate Kshs 264,180</t>
  </si>
  <si>
    <t>Riandegwa DEB Primary School</t>
  </si>
  <si>
    <t>4-030-109-2630204-104-2017/18-016</t>
  </si>
  <si>
    <t>Completion works - slabbing, pillars, steel windows and doors, plastering and painting of two classrooms and an office - Kshs 1,112,570 and construction of gate and fencing works Kshs 654,780</t>
  </si>
  <si>
    <t>Wahu Primary School</t>
  </si>
  <si>
    <t>4-030-109-2630204-104-2017/18-017</t>
  </si>
  <si>
    <t xml:space="preserve">Completion of one storey building with 2 classrooms on top - painting, roofing, staircase metal doors and windows and plastering </t>
  </si>
  <si>
    <t>Gituru Secondary School</t>
  </si>
  <si>
    <t>4-030-109-2630205-104-2017/18-001</t>
  </si>
  <si>
    <t>Completion of 3 classrooms block - slabing, columns reinforcement, and internal finishes.</t>
  </si>
  <si>
    <t>Kandara Day Secondary School</t>
  </si>
  <si>
    <t>4-030-109-2630205-104-2017/18-002</t>
  </si>
  <si>
    <t>Completion of a science laboratory - plastering, painting, floor works, windows and doors</t>
  </si>
  <si>
    <t>Muiri-ini Secondary School</t>
  </si>
  <si>
    <t>4-030-109-2630205-104-2017/18-003</t>
  </si>
  <si>
    <t>Completion of 2 classrooms block - internal finishes, plastering, painting, flooring and fencing - Kshs 1,733,375, fencing/perimeter wall - Kshs 694,440 and girls and boys 12 doors latrines - Kshs.1,272,185.00</t>
  </si>
  <si>
    <t>Mukerenju Secondary School</t>
  </si>
  <si>
    <t>4-030-109-2630205-104-2017/18-004</t>
  </si>
  <si>
    <t>Completion of 2 classrooms, slabbing, plastering and painting</t>
  </si>
  <si>
    <t>Githigi Secondary School</t>
  </si>
  <si>
    <t>4-030-109-2630205-104-2017/18-005</t>
  </si>
  <si>
    <t xml:space="preserve">Completion of 2 classrooms, slabbing, pillars and staircases </t>
  </si>
  <si>
    <t>Mung'aria Police Post</t>
  </si>
  <si>
    <t>4-030-109-2640507-108-2017/18-002</t>
  </si>
  <si>
    <t>Renovation of 4 rooms, plastering, metal doors, valendar and flooring</t>
  </si>
  <si>
    <t>CONSTITUENCY INTERNET HUBS</t>
  </si>
  <si>
    <t>Kagundu-ini Education Hall Hub</t>
  </si>
  <si>
    <t>4-030-109-2211311-108-2017/18-001</t>
  </si>
  <si>
    <t>Procuring of systems and services of satellite antenna, router, digital ruggedized tablets, Wi-fi outdoor wireless devise with cabinet complete with installation accessories in partnership with Ministry of ICT trough Telkom Kenya</t>
  </si>
  <si>
    <t>Kandara Resource Centre Hub</t>
  </si>
  <si>
    <t>4-030-109-2211311-108-2017/18-002</t>
  </si>
  <si>
    <t>Githumu Education Office Hall Hub</t>
  </si>
  <si>
    <t>4-0300-109-2211311-108-2017/18-003</t>
  </si>
  <si>
    <t>Kiranga Education Office Hall Hub</t>
  </si>
  <si>
    <t>4-030-109-2211311-108-2017/18-004</t>
  </si>
  <si>
    <t>4-030-109-2211310-112-2017/18-001</t>
  </si>
  <si>
    <t xml:space="preserve">Preparing Strategic Plan for the Constituency </t>
  </si>
  <si>
    <t xml:space="preserve">Muruka Security </t>
  </si>
  <si>
    <t>4-030-109-2640507-108-2017/18-001</t>
  </si>
  <si>
    <t>Solar powered security light - 700mm*20m outdoor flood light post c/w with 3hp mortored winch, DP570-FG140 flood light 100w 100Lm per watt led color temp. 3000K warm white</t>
  </si>
  <si>
    <t>PROJECT GFS CODELIST FOR KANDARA NATIONAL GOVERNMENT CONSTITUENCY DEVELOPMENT FUND</t>
  </si>
  <si>
    <t>Emergency Fund</t>
  </si>
  <si>
    <t>4-030-109-2630204-104-2017/18-018</t>
  </si>
  <si>
    <t xml:space="preserve">Completion of renovation of 3.No.classrooms: roof repairs, painting, flooring </t>
  </si>
  <si>
    <t xml:space="preserve">Kihuri-ini Primary School </t>
  </si>
  <si>
    <t>4-030-109-2630204-104-2017/18-019</t>
  </si>
  <si>
    <t xml:space="preserve">Renovation of 11 classrooms plastaring, wall finishes (internal and external), floor finishes, roof repairs, door and windows </t>
  </si>
  <si>
    <t>4-030-109-2630204-104-2017/18-020</t>
  </si>
  <si>
    <t xml:space="preserve">renovating of 12 classrooms, staffroom &amp; head teachers office: plastering, wall finishes (internal and external), door and windows </t>
  </si>
  <si>
    <t>Waitua Secondary School</t>
  </si>
  <si>
    <t>4-030-109-2630205-104-2017/18-006</t>
  </si>
  <si>
    <t>Part Purchase of 1.5 Acres of school land</t>
  </si>
  <si>
    <t>ELECTRICITY</t>
  </si>
  <si>
    <t>Matuto Kamunyaka Village</t>
  </si>
  <si>
    <t>4-030-109-2640506-108-2017/18-005</t>
  </si>
  <si>
    <t>Installation of 1 transformer Co-funding with KPLC</t>
  </si>
  <si>
    <t xml:space="preserve">                                    NATIONAL GOVERNMENT CONSTITUENCIES DEVELOPMENT FUND BOARD</t>
  </si>
  <si>
    <t xml:space="preserve"> PROJECT GFS CODELIST FOR KANGEMA NATIONAL GOVERNMENT CONSTITUENCY DEVELOPMENT FUND BOARD</t>
  </si>
  <si>
    <t>AMINISTRATION/RECURRENT</t>
  </si>
  <si>
    <t>4-021-104-2110000-100-2017/2018-001</t>
  </si>
  <si>
    <t>4-021-104-2210000-100-2017/2018-002</t>
  </si>
  <si>
    <t>4-021-104-2120500-100-2017/2018-003</t>
  </si>
  <si>
    <t>4-021-104-2120200-100-2017/2018-004</t>
  </si>
  <si>
    <t>Payment of Deductions</t>
  </si>
  <si>
    <t>4-021-104-2210802-100-2017/2018-005</t>
  </si>
  <si>
    <t>4-021-104-2210000-111-2017/18-001</t>
  </si>
  <si>
    <t>4-021-104-2210802-111-2017/18-002</t>
  </si>
  <si>
    <t>4-021-104-2210700-111-2017/18-003</t>
  </si>
  <si>
    <t>4-021-104-2640200-101-2017/2018-001</t>
  </si>
  <si>
    <t>4-021-104-2640508-112-2017/2018-001</t>
  </si>
  <si>
    <t>4-021-104-2640101-103-2017/2018-001</t>
  </si>
  <si>
    <t>4-021-104-2640101-103-2017/2018-002</t>
  </si>
  <si>
    <t>Kangema Empowerment Centre CIH</t>
  </si>
  <si>
    <t>4-021-104-2211310-108-2017/2018-001</t>
  </si>
  <si>
    <t>Installation of a Constituency Innovation Hub at Kangema Empowerment Centre in partnership with Ministry of ICT through Telkom Kenya</t>
  </si>
  <si>
    <t>Kihoya DO’s Office CIH</t>
  </si>
  <si>
    <t>Installation of a Constituency Innovation Hub at Kihoya DO's Office in partnership with Ministry of ICT through Telkom Kenya</t>
  </si>
  <si>
    <t>Kanyenyaini DO’s Office CIH</t>
  </si>
  <si>
    <t>Installation of a Constituency Innovation Hub at Kanyenyaini DO's Ofiice in partnership with Ministry of ICT through Telkom Kenya</t>
  </si>
  <si>
    <t>Gikui Chief’s Office C I H</t>
  </si>
  <si>
    <t>Installation of a Constituency Innovation Hub at Gikui Chief's Office in partnership with Ministry of ICT through Telkom Kenya</t>
  </si>
  <si>
    <t>Review of Strategic Plan</t>
  </si>
  <si>
    <t>Njii-Ithatu Primary school</t>
  </si>
  <si>
    <t>4-021-104-2630204-104-2017/2018-001</t>
  </si>
  <si>
    <t>Completion of an administration block painting works, external finishes and electrical works.</t>
  </si>
  <si>
    <t>Ngooro Primary school</t>
  </si>
  <si>
    <t>4-021-104-2630204-104-2017/2018-002</t>
  </si>
  <si>
    <t>Completion of 4 door toilets-plastering and painting</t>
  </si>
  <si>
    <t>Kahiti Primary school</t>
  </si>
  <si>
    <t>4-021-104-2630204-104-2017/2018-003</t>
  </si>
  <si>
    <t>Completion of a model staffroom- roofing and fittings, painting and sanitary provisions.</t>
  </si>
  <si>
    <t>Mugechi Kaboro Primary School</t>
  </si>
  <si>
    <t>4-021-104-2630204-104-2017/2018-004</t>
  </si>
  <si>
    <t>Completion of a classroom roofing stage, with roofing works being done to completion.</t>
  </si>
  <si>
    <t>Njii-Ithatu Primary School</t>
  </si>
  <si>
    <t>4-021-104-2630204-104-2017/2018-005</t>
  </si>
  <si>
    <t>Construction of Headteacher’s office- painting and partial external finishes.</t>
  </si>
  <si>
    <t>Nyakahura Primary School</t>
  </si>
  <si>
    <t>4-021-104-2630204-104-2017/2018-006</t>
  </si>
  <si>
    <t>Renovation of 8 no classrooms -remaining works to be done include painting works and partial plaster works to remaining classrooms</t>
  </si>
  <si>
    <t>Kiangunyi Primary school</t>
  </si>
  <si>
    <t>4-021-104-2630204-104-2017/2018-007</t>
  </si>
  <si>
    <t>Completion of a Model Staffroom- partial plastering,painting,plumbing works and Electrical works</t>
  </si>
  <si>
    <t>Holy Rosary Primary school</t>
  </si>
  <si>
    <t>4-021-104-2630204-104-2017/2018-008</t>
  </si>
  <si>
    <t>Githiga Primary school</t>
  </si>
  <si>
    <t>4-021-104-2630204-104-2017/2018-009</t>
  </si>
  <si>
    <t>Completion of a model staffroom-painting, landscaping around, gutters and fittings of toilets and fittings being done.</t>
  </si>
  <si>
    <t>kibutha Primary School</t>
  </si>
  <si>
    <t>4-021-104-2630204-104-2017/2018-010</t>
  </si>
  <si>
    <t>Completions of a hall remaining works include roofing works fittings and general finishes.</t>
  </si>
  <si>
    <t>St. John’s Kiruri Primary School</t>
  </si>
  <si>
    <t>4-021-104-2630204-104-2017/2018-011</t>
  </si>
  <si>
    <t>Completion of a model staffroom roofing stage with roofing cover being windows and doors.</t>
  </si>
  <si>
    <t>Kanguru Primary school</t>
  </si>
  <si>
    <t>4-021-104-2630204-104-2017/2018-012</t>
  </si>
  <si>
    <t>Completion of a 4 door toilet – Painting and fittings of doors.</t>
  </si>
  <si>
    <t>Kihoya  Primary school</t>
  </si>
  <si>
    <t>4-021-104-2630204-104-2017/2018-013</t>
  </si>
  <si>
    <t>Gachogi  Primary school</t>
  </si>
  <si>
    <t>4-021-104-2630204-104-2017/2018-014</t>
  </si>
  <si>
    <t>Completion of a model staffroom-The structure has averagely 92 % with only partial external works and floor tiles to remaining to be done.</t>
  </si>
  <si>
    <t>Kihoya Primary school</t>
  </si>
  <si>
    <t>4-021-104-2630204-104-2017/2018-015</t>
  </si>
  <si>
    <t>Completion of a model staffroom-averagely 97% of work has been done the remaining work include floor finishes</t>
  </si>
  <si>
    <t>Kiawambogo Primary School</t>
  </si>
  <si>
    <t>4-021-104-2630204-104-2017/2018-016</t>
  </si>
  <si>
    <t>Completion of a septic Tank and 8 door Toilet- Painting and fittings of doors.</t>
  </si>
  <si>
    <t>Nyagatugu Primary School</t>
  </si>
  <si>
    <t>4-021-104-2630204-104-2017/2018-017</t>
  </si>
  <si>
    <t>Completion of a model staffroom finishing stage with painting and decoration being underway.</t>
  </si>
  <si>
    <t>Rwathia Primary School</t>
  </si>
  <si>
    <t>4-021-104-2630204-104-2017/2018-018</t>
  </si>
  <si>
    <t>Completion4 door toilet -, walling construction roofing and painting</t>
  </si>
  <si>
    <t>Ichichi Primary school</t>
  </si>
  <si>
    <t>4-021-104-2630204-104-2017/2018-019</t>
  </si>
  <si>
    <t xml:space="preserve">Completion of a 4 door toilet- painting and plumbing works </t>
  </si>
  <si>
    <t>Muguru Primary School</t>
  </si>
  <si>
    <t>4-021-104-2630204-104-2017/2018-020</t>
  </si>
  <si>
    <t>Construction of  a 4 door Modern toilet</t>
  </si>
  <si>
    <t>Karuri Primary School</t>
  </si>
  <si>
    <t>4-021-104-2630204-104-2017/2018-021</t>
  </si>
  <si>
    <t>Renovation of Classrooms and administration block-reroofing,painting,flooring and walling</t>
  </si>
  <si>
    <t>Gikui Primary School</t>
  </si>
  <si>
    <t>4-021-104-2630204-104-2017/2018-022</t>
  </si>
  <si>
    <t>Kenya-Njeru Primary School</t>
  </si>
  <si>
    <t>4-021-104-2630204-104-2017/2018-023</t>
  </si>
  <si>
    <t>Renovation of 5 classrooms-roofing, painting, plastering, windows and doors.</t>
  </si>
  <si>
    <t>Wanjerere Primary School</t>
  </si>
  <si>
    <t>4-021-104-2630204-104-2017/2018-024</t>
  </si>
  <si>
    <t>Renovation of 5 classrooms-walling, flooring, plastering, painting, window panes and doors.</t>
  </si>
  <si>
    <t>Gachogi Primary School</t>
  </si>
  <si>
    <t>4-021-104-2630204-104-2017/2018-025</t>
  </si>
  <si>
    <t>Construction of One classroom</t>
  </si>
  <si>
    <t>Ichichi Primary School</t>
  </si>
  <si>
    <t>4-021-104-2630204-104-2017/2018-026</t>
  </si>
  <si>
    <t>Renovation of 8 classrooms-reroofing, painting, window panes and Doors.</t>
  </si>
  <si>
    <t>4-021-104-2630204-104-2017/2018-027</t>
  </si>
  <si>
    <t>Construction of a modern 8 door ablution block</t>
  </si>
  <si>
    <t>4-021-104-2630204-104-2017/2018-028</t>
  </si>
  <si>
    <t>Reroofing of four(4) Classrooms</t>
  </si>
  <si>
    <t>Karuri Gakure Secondary School</t>
  </si>
  <si>
    <t>4-021-104-2630205-104-2017/2018-001</t>
  </si>
  <si>
    <t xml:space="preserve">NGCDF Contribution towards Purchase of a school Bus </t>
  </si>
  <si>
    <t>Ihiga Secondary school</t>
  </si>
  <si>
    <t>4-021-104-2630205-104-2017/2018-002</t>
  </si>
  <si>
    <t xml:space="preserve"> Completion of a100 students Dormitory- Doors and Windows glazing fixing, rendering works, External Pointing and Electrical installation.</t>
  </si>
  <si>
    <t>Njii-Ithatu  Secondary school</t>
  </si>
  <si>
    <t>4-021-104-2630205-104-2017/2018-003</t>
  </si>
  <si>
    <t>Completion of two classrooms- roofing and fitting stage.</t>
  </si>
  <si>
    <t>Watuha Secondary School</t>
  </si>
  <si>
    <t>4-021-104-2630205-104-2017/2018-004</t>
  </si>
  <si>
    <t>Completion of a100 students Dormitory - glazing fixing, rendering works, External Pointing and Electrical installation</t>
  </si>
  <si>
    <t>Kanorero Secondary School</t>
  </si>
  <si>
    <t>4-021-104-2630205-104-2017/2018-005</t>
  </si>
  <si>
    <t>Completion of classroom-Plastering and painting</t>
  </si>
  <si>
    <t>Gatunduini Secondary School</t>
  </si>
  <si>
    <t>4-021-104-2630205-104-2017/2018-006</t>
  </si>
  <si>
    <t>Construction of an Administration block- roofing stage, with roofing works being done to completion.</t>
  </si>
  <si>
    <t>Iyego Secondary School</t>
  </si>
  <si>
    <t>4-021-104-2630205-104-2017/2018-007</t>
  </si>
  <si>
    <t>Construction of two classrooms -remaining works include suspended slab construction and general finishes.</t>
  </si>
  <si>
    <t>4-021-104-2630205-104-2017/2018-008</t>
  </si>
  <si>
    <t>Completion of a Dining Hall- walling internally and flooring done. Painting and decoration has been done internaly and partially externally.</t>
  </si>
  <si>
    <t>Kiairathe Secondary School</t>
  </si>
  <si>
    <t>4-021-104-2630205-104-2017/2018-009</t>
  </si>
  <si>
    <t>Completion of a laboratory-the remaining works are general finishes, fume chamber finishing and prep &amp; store provision</t>
  </si>
  <si>
    <t>Gakira Secondary School</t>
  </si>
  <si>
    <t>4-021-104-2630205-104-2017/2018-010</t>
  </si>
  <si>
    <t>Completion of two classrooms-Suspended slab concreting work to the remaining section is on progress. Remaining works include general finishes and fittings.</t>
  </si>
  <si>
    <t>Nyagatugu Secondary school</t>
  </si>
  <si>
    <t>4-021-104-2630205-104-2017/2018-011</t>
  </si>
  <si>
    <t>Completion of a kitchen -tiling has been done the remaining work is plumbing works i.e. drainage system.</t>
  </si>
  <si>
    <t>Rwathia Mixed Secondary School</t>
  </si>
  <si>
    <t>4-021-104-2630205-104-2017/2018-012</t>
  </si>
  <si>
    <t>Completion of an Administration Block -remaining including painting plumbing works and electrical works.</t>
  </si>
  <si>
    <t>Rwathia mixed secondary School</t>
  </si>
  <si>
    <t>4-021-104-2630205-104-2017/2018-013</t>
  </si>
  <si>
    <t>Completion of classroom -remaining works include general finishes and electrical installation.</t>
  </si>
  <si>
    <t>Dr.Kiano Secondary school.</t>
  </si>
  <si>
    <t>4-021-104-2630205-104-2017/2018-014</t>
  </si>
  <si>
    <t>Completion of administration block- Plaster, painting, landscaping around, gutters and fittings of toilets</t>
  </si>
  <si>
    <t>Kiruri Boys  Secondary school -</t>
  </si>
  <si>
    <t>4-021-104-2630205-104-2017/2018-015</t>
  </si>
  <si>
    <t>Completion of a 6 door Toilet-painting and doors replacement</t>
  </si>
  <si>
    <t>Ichichi Secondary School</t>
  </si>
  <si>
    <t>4-021-104-2630205-104-2017/2018-016</t>
  </si>
  <si>
    <t xml:space="preserve">Renovation of Ablution Block- reroofing,painting,doors </t>
  </si>
  <si>
    <t>Kiruri Secondary School</t>
  </si>
  <si>
    <t>4-021-104-2630205-104-2017/2018-017</t>
  </si>
  <si>
    <t>Construction of Modern 6 door staff toilet</t>
  </si>
  <si>
    <t>Njii-Ithatu Administration Police Camp</t>
  </si>
  <si>
    <t>4-021-104-2640506-108-2017/2018-001</t>
  </si>
  <si>
    <t>Completion of Administration Police Camp- general finishing, Painting Electrical works and securing the compound.</t>
  </si>
  <si>
    <t>Githunguri A/chief’s Office</t>
  </si>
  <si>
    <t>4-021-104-2640506-108-2017/2018-002</t>
  </si>
  <si>
    <t>Completion-general finishing, Electrical installation and Painting of Ass. Chief’s office. Electrical works and paving</t>
  </si>
  <si>
    <t>Gakira Administration Police Camp</t>
  </si>
  <si>
    <t>4-021-104-2640506-108-2017/2018-003</t>
  </si>
  <si>
    <t>Construction of Administration Police Camp- completion of first floor construction, fittings and general finishes.</t>
  </si>
  <si>
    <t>Ihiga-ini As/chief’s Office</t>
  </si>
  <si>
    <t>4-021-104-2640506-108-2017/2018-004</t>
  </si>
  <si>
    <t>Completions of Ass.chief’s office- finishing stage i.e. plaster work.</t>
  </si>
  <si>
    <t>Kiamara Chief's Office</t>
  </si>
  <si>
    <t>4-021-104-2640506-108-2017/2018-005</t>
  </si>
  <si>
    <t>Completion of Chief’s office- project is habitable only few items are remaining- painting,fittings,general finishes and electrification.</t>
  </si>
  <si>
    <t>Thirikwa  Administration Police Camp-</t>
  </si>
  <si>
    <t>4-021-104-2640506-108-2017/2018-006</t>
  </si>
  <si>
    <t>Construction of an Administration Police camp-Roofing, plaster and painting.</t>
  </si>
  <si>
    <t>Kanguru Ass/chief’s Office</t>
  </si>
  <si>
    <t>4-021-104-2640506-108-2017/2018-007</t>
  </si>
  <si>
    <t>Completion of Ass.chief's office by Walling, Roofing, plaster and painting.</t>
  </si>
  <si>
    <t>Rwathia Chief's office</t>
  </si>
  <si>
    <t>4-021-104-2640506-108-2017/2018-008</t>
  </si>
  <si>
    <t>Completion of the Chief's office -remaining items include electrical works and paving around the house.</t>
  </si>
  <si>
    <t>Nyagatugu Ass.chief's Office</t>
  </si>
  <si>
    <t>4-021-104-2640506-108-2017/2018-009</t>
  </si>
  <si>
    <t>Completions of the office- remaining work include electrical works and provision of sanitary facility to the office.</t>
  </si>
  <si>
    <t>Gatang’ara Administration Police Camp and A/chief’s Office -</t>
  </si>
  <si>
    <t>4-021-104-2640506-108-2017/2018-010</t>
  </si>
  <si>
    <t xml:space="preserve">Construction of an Administration Police Camp and Ass.Chief’s Office- remaining works has include general finishing works and electrical works. </t>
  </si>
  <si>
    <t>Gikui Administration Police Camp</t>
  </si>
  <si>
    <t>4-021-104-2640506-108-2017/2018-011</t>
  </si>
  <si>
    <t>Construction of Modern 6 door toilets and bathrooms.</t>
  </si>
  <si>
    <t>Gikui Chief’s Office</t>
  </si>
  <si>
    <t>4-021-104-2640506-108-2017/2018-012</t>
  </si>
  <si>
    <t>Construction of Modern a 3 door Toilets</t>
  </si>
  <si>
    <t>4-021-104-2640506-108-2017/2018-013</t>
  </si>
  <si>
    <t>Purchase of Furniture-Executive table and visitors chairs</t>
  </si>
  <si>
    <t xml:space="preserve"> Kiawambogo Police Post-Proposed</t>
  </si>
  <si>
    <t>4-021-104-2640506-108-2017/2018-014</t>
  </si>
  <si>
    <t>Construction of 6 staff Houses</t>
  </si>
  <si>
    <t>Kanyenya-ini ACC’s Office</t>
  </si>
  <si>
    <t>4-021-104-2640506-108-2017/2018-015</t>
  </si>
  <si>
    <t>Construction of Modern 4 door toilet.</t>
  </si>
  <si>
    <t>4-021-104-2640506-108-2017/2018-016</t>
  </si>
  <si>
    <t>Kibutha Ass.chief’s office</t>
  </si>
  <si>
    <t>4-021-104-2640506-108-2017/2018-017</t>
  </si>
  <si>
    <t>Construction  of Ass.chief’s office</t>
  </si>
  <si>
    <t>Kangema Ranet FM Station</t>
  </si>
  <si>
    <t>Purchase, Installation and Commissioning of a standby 12.5 KVA Generator</t>
  </si>
  <si>
    <t>ENVIRONMENTAL ACTIVITIES</t>
  </si>
  <si>
    <t>Kangema Environment- tree planting</t>
  </si>
  <si>
    <t>4-021-104-2640510-112-2017/2018-002</t>
  </si>
  <si>
    <t>Acquiring and planting tree seedlings within the Riparian area (6m on eitherside) of Mathioya south River within the Aberdares Forest in Wanjerere.</t>
  </si>
  <si>
    <t>CATs/ Assessments</t>
  </si>
  <si>
    <t xml:space="preserve">Printing and distribution of CATS and Assessments. </t>
  </si>
  <si>
    <t>PROJECT GFS CODELIST FOR KANGEMA NATIONAL GOVERNMENT CONSTITUENCY DEVELOPMENT FUND</t>
  </si>
  <si>
    <t>4-021-104-2210802-100-2017/18-005</t>
  </si>
  <si>
    <t>4-021-104-2640200-101-2017/18-001</t>
  </si>
  <si>
    <t>4-021-104-2640508-112-2017/18-001</t>
  </si>
  <si>
    <t>4-021-104-2640506-108-2017/18-001</t>
  </si>
  <si>
    <t>Fitting the Studio room with an acoustic ceiling.</t>
  </si>
  <si>
    <t>Kihoya Chief’s Office</t>
  </si>
  <si>
    <t>4-021-104-2640506-108-2017/18-018</t>
  </si>
  <si>
    <t>Construction of a podium at the chief’s office compound.</t>
  </si>
  <si>
    <t>Kangema ACC’s House</t>
  </si>
  <si>
    <t>4-021-104-2640506-108-2017/18-019</t>
  </si>
  <si>
    <t>Renovation of the House for ACC 1 Kangema - painting, window panes and fitting of a flush toilet.</t>
  </si>
  <si>
    <t>Kiamara Police Post</t>
  </si>
  <si>
    <t>4-021-104-2640506-108-2017/18-020</t>
  </si>
  <si>
    <t>Construction of two single room housing staff units.</t>
  </si>
  <si>
    <t>4-021-104-2640506-108-2017/18-021</t>
  </si>
  <si>
    <t>Renovation of two staff housing units-plaster, painting and window panes.</t>
  </si>
  <si>
    <t>4-021-104-2630204-104-2017/18-009</t>
  </si>
  <si>
    <t>Construction of a Modern ablution block.</t>
  </si>
  <si>
    <t>4-021-104-2630205-104-2017/18-007</t>
  </si>
  <si>
    <t>Construction of two classrooms.</t>
  </si>
  <si>
    <t>4-021-104-2630205-104-2017/18-011</t>
  </si>
  <si>
    <t xml:space="preserve">        PROJECT GFS CODELIST FOR MWEA NATIONAL GOVERNMENT CONSTITUENCY DEVELOPMENT FUND</t>
  </si>
  <si>
    <t>4-020-100-2110000-100-2017/2018-001</t>
  </si>
  <si>
    <t>4-020-100-2210000-100-2017/2018-002</t>
  </si>
  <si>
    <t>4-020-100-2120101-100-2017/2018-003</t>
  </si>
  <si>
    <t>4-020-100-2120201-100-2017/2018-004</t>
  </si>
  <si>
    <t>4-020-100-2210802-100-2017/2018-005</t>
  </si>
  <si>
    <t>MONITORING AND EVALUATION AND CAPACITY BUILDING</t>
  </si>
  <si>
    <t>Good and Services</t>
  </si>
  <si>
    <t>4-020-100-2210000-111-2017/2018-001</t>
  </si>
  <si>
    <t>4-020-100-2210700-111-2017/2018-002</t>
  </si>
  <si>
    <t>Payment of Committee Monitoring allowances, transport, conferences.</t>
  </si>
  <si>
    <t>4-020-100-2210802-111-2017/2018-003</t>
  </si>
  <si>
    <t>4-020-100-2640200-101-2016/2017-001</t>
  </si>
  <si>
    <t>To cater for any unforeseen occurrences in the constituency during the financial year .</t>
  </si>
  <si>
    <t>4-020-100-2640101-103-2017/2018-001</t>
  </si>
  <si>
    <t>Payment of bursary to needy Secondary Schools student</t>
  </si>
  <si>
    <t>4-020-100-2640102-103-2017/2018-002</t>
  </si>
  <si>
    <t>Payment of bursary to needy Tertiary Schools student</t>
  </si>
  <si>
    <t>Kangondo primary School</t>
  </si>
  <si>
    <t>4-020-100-2630204-104-2017/2018-001</t>
  </si>
  <si>
    <t>Construction of 1no.Classroom to completion</t>
  </si>
  <si>
    <t>Mugaa Primary School</t>
  </si>
  <si>
    <t>4-020-100-2630204-104-2017/2018-002</t>
  </si>
  <si>
    <t>Purchase of one acre of land for School extension</t>
  </si>
  <si>
    <t>Thome  Primary School</t>
  </si>
  <si>
    <t>4-020-100-2630204-104-2017/2018-003</t>
  </si>
  <si>
    <t>Construction of school Borehole, piping &amp; installation of Tanks for water storage</t>
  </si>
  <si>
    <t>Mutungara  Primary School</t>
  </si>
  <si>
    <t>4-020-100-2630204-104-2017/2018-004</t>
  </si>
  <si>
    <t>Construction of a 2No.Classroom to completion</t>
  </si>
  <si>
    <t>Kiumbu Primary School</t>
  </si>
  <si>
    <t>4-020-100-2630204-104-2017/2018-005</t>
  </si>
  <si>
    <t>Ndindiruku primary School</t>
  </si>
  <si>
    <t>4-020-100-2630204-104-2017/2018-006</t>
  </si>
  <si>
    <t xml:space="preserve">Construction of 6No.Door Ablution Block </t>
  </si>
  <si>
    <t>Ngurumbani Primary School</t>
  </si>
  <si>
    <t>4-020-100-2630204-104-2017/2018-007</t>
  </si>
  <si>
    <t>Fencing of school Compound &amp; Construction of a Gate.</t>
  </si>
  <si>
    <t>Ngang’a  Primary School</t>
  </si>
  <si>
    <t>4-020-100-2630204-104-2017/2018-008</t>
  </si>
  <si>
    <t>Construction of 2No classrooms to Completion</t>
  </si>
  <si>
    <t>Nyamindi  Primary School</t>
  </si>
  <si>
    <t>4-020-100-2630204-104-2017/2018-009</t>
  </si>
  <si>
    <t>Renovation of 2No.Classroom  (flooring, roofing,glazing doors and painting)</t>
  </si>
  <si>
    <t>Gathigiriri  Primary School</t>
  </si>
  <si>
    <t>4-020-100-2630204-104-2017/2018-010</t>
  </si>
  <si>
    <t>Mathangauta  Primary School</t>
  </si>
  <si>
    <t>4-020-100-2630204-104-2017/2018-011</t>
  </si>
  <si>
    <t>Construction of  two 6No door Ablution Block at Kshs. 650,000 each</t>
  </si>
  <si>
    <t>Rwangondu  Primary School</t>
  </si>
  <si>
    <t>4-020-100-2630204-104-2017/2018-012</t>
  </si>
  <si>
    <t>Renovation of 3No.Classroom (flooring, roofing,glazing doors and painting)</t>
  </si>
  <si>
    <t>Ngothi Primary School</t>
  </si>
  <si>
    <t>4-020-100-2630204-104-2017/2018-013</t>
  </si>
  <si>
    <t>Renovation of 3No.Classroom ( flooring, roofing,glazing doors and painting)</t>
  </si>
  <si>
    <t>Kirwara Primary School</t>
  </si>
  <si>
    <t>4-020-100-2630204-104-2017/2018-014</t>
  </si>
  <si>
    <t xml:space="preserve">Construction of 6No. Ablution block </t>
  </si>
  <si>
    <t xml:space="preserve"> Mbui njeru Primary school</t>
  </si>
  <si>
    <t xml:space="preserve">Construction of No.1 classroom </t>
  </si>
  <si>
    <t>Gitooini  Primary School</t>
  </si>
  <si>
    <t>4-020-100-2630204-104-2017/2018-015</t>
  </si>
  <si>
    <t>Construction of 6No. Ablution block</t>
  </si>
  <si>
    <t>Kaminji   Primary School</t>
  </si>
  <si>
    <t>4-020-100-2630204-104-2017/2018-016</t>
  </si>
  <si>
    <t>Construction 1 No. classroom</t>
  </si>
  <si>
    <t>Karoti Secondary School</t>
  </si>
  <si>
    <t>4-020-100-2630205-104-2017/2018-001</t>
  </si>
  <si>
    <t>Construction of a Modern Library Phase one up to foundation</t>
  </si>
  <si>
    <t>Gathigiriri  Secondary School</t>
  </si>
  <si>
    <t>4-020-100-2630205-104-2017/2018-002</t>
  </si>
  <si>
    <t>Construction of 1No. standard classroom at Kshs.820,000 with  40 Rockers, ceiling &amp; Fan at Kshs.380,000</t>
  </si>
  <si>
    <t>Ngothi  Secondary School</t>
  </si>
  <si>
    <t>4-020-100-2630205-104-2017/2018-003</t>
  </si>
  <si>
    <t>Kangai Secondary School</t>
  </si>
  <si>
    <t>4-020-100-2630205-104-2017/2018-004</t>
  </si>
  <si>
    <t>Construction of a laboratory phase one Foundation</t>
  </si>
  <si>
    <t xml:space="preserve"> Nyaga Secondary School</t>
  </si>
  <si>
    <t>4-020-100-2630205-104-2017/2018-005</t>
  </si>
  <si>
    <t>Construction of 1No. standard classroom at Kshs. 820,000 with  40 Rockers, ceiling &amp; Fan at Kshs.380,000</t>
  </si>
  <si>
    <t>Nguka Secondary Schools</t>
  </si>
  <si>
    <t>4-020-100-2630205-104-2017/2018-008</t>
  </si>
  <si>
    <t>Construction of A Bore Hole16000ltrs/hr pump and 10,000 ltrs water tank</t>
  </si>
  <si>
    <t>Mathangauta Secondary  School</t>
  </si>
  <si>
    <t>4-020-100-2630205-104-2017/2018-009</t>
  </si>
  <si>
    <t>Nganga Secondary scool</t>
  </si>
  <si>
    <t>4-020-100-2630205-104-2017/2018-010</t>
  </si>
  <si>
    <t>Establishment of green houses</t>
  </si>
  <si>
    <t>Nyangati Seconadary School</t>
  </si>
  <si>
    <t>4-020-100-2630205-104-2017/2018-011</t>
  </si>
  <si>
    <t>Mwea Constituency Sports Activities</t>
  </si>
  <si>
    <t>4-020-100-2640509-112-2017/2018-001</t>
  </si>
  <si>
    <t>Supporting sports activities within the constituency(marathons,buying of trophies ,uniforms ,balls , to the partcipting teams)</t>
  </si>
  <si>
    <t>Kangai secondary school</t>
  </si>
  <si>
    <t>4-020-100-2640510-110-2017/2018</t>
  </si>
  <si>
    <t xml:space="preserve">Establishment of tree Nusery beds to be planted </t>
  </si>
  <si>
    <t>Kiorugari secondary school</t>
  </si>
  <si>
    <t>4-020-100-2640510-110-2017/2018-001</t>
  </si>
  <si>
    <t>Komboini secondary school</t>
  </si>
  <si>
    <t>4-020-100-2640510-110-2017/2018-002</t>
  </si>
  <si>
    <t>Kandawa Primary school</t>
  </si>
  <si>
    <t>4-020-100-2640510-110-2017/2018-003</t>
  </si>
  <si>
    <t>Ngurubani secondary school</t>
  </si>
  <si>
    <t>4-020-100-2640510-110-2017/2018-004</t>
  </si>
  <si>
    <t>Ngothi secondary school</t>
  </si>
  <si>
    <t>4-020-100-2640510-110-2017/2018-005</t>
  </si>
  <si>
    <t>Thiba secondary school</t>
  </si>
  <si>
    <t>4-020-100-2640510-110-2017/2018-006</t>
  </si>
  <si>
    <t>Murinduko secondary school</t>
  </si>
  <si>
    <t>4-020-100-2640510-110-2017/2018-007</t>
  </si>
  <si>
    <t>Kimbimbi Primary school</t>
  </si>
  <si>
    <t>4-020-100-2640510-110-2017/2018-008</t>
  </si>
  <si>
    <t>Kandongu Primary school</t>
  </si>
  <si>
    <t>4-020-100-2640510-110-2017/2018-009</t>
  </si>
  <si>
    <t>Kithiriti Primary school</t>
  </si>
  <si>
    <t>4-020-100-2640510-110-2017/2018-010</t>
  </si>
  <si>
    <t>Ikulungu Primary school</t>
  </si>
  <si>
    <t>4-020-100-2640510-110-2017/2018-011</t>
  </si>
  <si>
    <t>Kutus Primary school</t>
  </si>
  <si>
    <t>4-020-100-2640510-110-2017/2018-012</t>
  </si>
  <si>
    <t>Kagio Primary school</t>
  </si>
  <si>
    <t>4-020-100-2640510-110-2017/2018-013</t>
  </si>
  <si>
    <t>Nguka Cheifs Camp</t>
  </si>
  <si>
    <t>4-020-100-2640507-113-2017/2018-001</t>
  </si>
  <si>
    <t>Construction of 4No.  Door ablution block &amp; a urinal</t>
  </si>
  <si>
    <t>Kangai Administration police Camp</t>
  </si>
  <si>
    <t>4-020-100-2640507-113-2017/2018-002</t>
  </si>
  <si>
    <t>Construction of one Block of Consisting 6No. Residential Houses</t>
  </si>
  <si>
    <t>Kangai Cheifs Camp</t>
  </si>
  <si>
    <t>4-020-100-2640507-113-2017/2018-003</t>
  </si>
  <si>
    <t>Construction of 4No. Door ablution block &amp; a urinal</t>
  </si>
  <si>
    <t>P.I Administration police Line</t>
  </si>
  <si>
    <t>4-020-100-2640507-113-2017/2018-004</t>
  </si>
  <si>
    <t>Construction of one Block consisting of 6No. residential Houses</t>
  </si>
  <si>
    <t>Ciagi-ini Chief office</t>
  </si>
  <si>
    <t>4-020-100-2640507-113-2017/2018-005</t>
  </si>
  <si>
    <r>
      <t>Renovation of office at Kshs. 400,000 and expansion at Kshs.600,000</t>
    </r>
    <r>
      <rPr>
        <sz val="12"/>
        <color indexed="10"/>
        <rFont val="Footlight MT Light"/>
        <family val="1"/>
      </rPr>
      <t/>
    </r>
  </si>
  <si>
    <t>Marurumo Chiefs Camp</t>
  </si>
  <si>
    <t>4-020-100-2640507-113-2017/2018-006</t>
  </si>
  <si>
    <t>Construcion of an office Block to completion</t>
  </si>
  <si>
    <t>Rurii Chiefs Camp</t>
  </si>
  <si>
    <t>4-020-100-2640507-113-2017/2018-007</t>
  </si>
  <si>
    <t>Construction of an office block at Kshs. 500,000  &amp; 4 No. Door Ablution Block at Kshs 500,000</t>
  </si>
  <si>
    <t>Kinyaga chiefs Camp</t>
  </si>
  <si>
    <t>4-020-100-2640507-113-2017/2018-008</t>
  </si>
  <si>
    <t>Aquisition of one acre of land for office construction</t>
  </si>
  <si>
    <t>Kiamaciri Police Post</t>
  </si>
  <si>
    <t>4-020-100-2640507-113-2017/2018-009</t>
  </si>
  <si>
    <t>Renovation of office (roofing, flooring, glazing doors and painting)</t>
  </si>
  <si>
    <t>Mwea ICT Hubs</t>
  </si>
  <si>
    <t>4-020-100-2211311-104-2017/2018-002</t>
  </si>
  <si>
    <t>STRATEGIC PLANNING</t>
  </si>
  <si>
    <t>Mwea NGCDF Stategic plan</t>
  </si>
  <si>
    <t>4-020-100-2211310-108-2017/2018-003</t>
  </si>
  <si>
    <t>Development of  a five year strategic plan</t>
  </si>
  <si>
    <t>NG-CDF OFFICES</t>
  </si>
  <si>
    <t>Mwea NGCDF office</t>
  </si>
  <si>
    <t>4-020-100-2630206-104-2017/2018-002</t>
  </si>
  <si>
    <t>General renovation of office patitioning ,ceiling, loofing, painting &amp; Furnitures at Kshs.1,500,000 and purchase of ten executive tables at Kshs. 250,000 and ten executive chairs at Kshs. 250,000</t>
  </si>
  <si>
    <t>4-020-100-AP1-100-2017/2018-001</t>
  </si>
  <si>
    <t>4-020-100-2640100-103-2017/18-001</t>
  </si>
  <si>
    <t>4-030-109-AP1-100-2017/2018-001</t>
  </si>
  <si>
    <t>4-030-109-2640100-103-2017/18-001</t>
  </si>
  <si>
    <t>Kanjinji secondary School</t>
  </si>
  <si>
    <t>4-020-100-2630205-104-2017/2018-006</t>
  </si>
  <si>
    <t>Purchase  of a forty six seater School Bus (Confirm adequacy of funds to purchase the bus)</t>
  </si>
  <si>
    <t>Honourable Kiragu Secondary School</t>
  </si>
  <si>
    <t>4-020-100-2630205-104-2017/2018-007</t>
  </si>
  <si>
    <t xml:space="preserve">                            NATIONAL GOVERNMENT CONSTITUENCIES DEVELOPMENT FUND BOARD</t>
  </si>
  <si>
    <t xml:space="preserve">            PROJECT GFS CODELIST FOR KIENI NATIONAL GOVERNMENT CONSTITUENCY DEVELOPMENT FUND</t>
  </si>
  <si>
    <t xml:space="preserve">                                    FINACIAL YEAR 2017/2018</t>
  </si>
  <si>
    <t xml:space="preserve">  AMOUNT   </t>
  </si>
  <si>
    <t> STATUS</t>
  </si>
  <si>
    <t>4-019-095-2110000-100-2017/18-001</t>
  </si>
  <si>
    <t xml:space="preserve"> on going </t>
  </si>
  <si>
    <t>4-019-095-2210000-100-2017/18-002</t>
  </si>
  <si>
    <t>4-019-095-2120101-100-2017/18-003</t>
  </si>
  <si>
    <t>4-019-095-2120201-100-2017/18-004</t>
  </si>
  <si>
    <t>4-019-095-2110802-100-2017/18-005</t>
  </si>
  <si>
    <t>4-019-095-2210000-111-2017/18-001</t>
  </si>
  <si>
    <t>4-019-095-2210802-111-2017/18-002</t>
  </si>
  <si>
    <t>4-019-095-2210700-111-2017/18-003</t>
  </si>
  <si>
    <t>4-019-095-2640200-101-2017/18-001</t>
  </si>
  <si>
    <t>4-019-095-2640509-112-2016/17-001</t>
  </si>
  <si>
    <t>Carry out Constituency football Tournament and the winning teams to be given sports kits &amp; balls.</t>
  </si>
  <si>
    <t xml:space="preserve">Mureru Primary School </t>
  </si>
  <si>
    <t>4-019-095-2640510-110-2017/18-001</t>
  </si>
  <si>
    <t xml:space="preserve">Purchase and Planting of tree seedlings in Mureru Pry Sch, </t>
  </si>
  <si>
    <t xml:space="preserve">Kiamathaga Secondary School  </t>
  </si>
  <si>
    <t>4-019-095-2640510-110-2017/18-002</t>
  </si>
  <si>
    <t xml:space="preserve">Purchase and Planting of tree seedlings in Kiamathaga Sec Sch,  </t>
  </si>
  <si>
    <t xml:space="preserve">Lusoi Secondary School </t>
  </si>
  <si>
    <t>4-019-095-2640510-110-2017/18-003</t>
  </si>
  <si>
    <t xml:space="preserve">Purchase and Planting of tree seedlings in Lusoi Sec Sch, </t>
  </si>
  <si>
    <t xml:space="preserve">Munyu Secondary School </t>
  </si>
  <si>
    <t>4-019-095-2640510-110-2017/18-004</t>
  </si>
  <si>
    <t xml:space="preserve">Purchase and Planting of tree seedlings in Munyu Sec Sch, </t>
  </si>
  <si>
    <t xml:space="preserve">Njengu Secondary School </t>
  </si>
  <si>
    <t>4-019-095-2640510-110-2017/18-005</t>
  </si>
  <si>
    <t xml:space="preserve">Purchase and Planting of tree seedlings in Njengu Sec Sch, </t>
  </si>
  <si>
    <t xml:space="preserve">Laburra Secondary school </t>
  </si>
  <si>
    <t>4-019-095-2640510-110-2017/18-006</t>
  </si>
  <si>
    <t xml:space="preserve">Purchase and Planting of tree seedlings in Laburra Sec sch, </t>
  </si>
  <si>
    <t xml:space="preserve">Lamuria Primary school </t>
  </si>
  <si>
    <t>4-019-095-2640510-110-2017/18-007</t>
  </si>
  <si>
    <t xml:space="preserve">Purchase and Planting of tree seedlings in  Lamuria Pry sch, </t>
  </si>
  <si>
    <t xml:space="preserve">Embaringo Primary school </t>
  </si>
  <si>
    <t>4-019-095-2640510-110-2017/18-008</t>
  </si>
  <si>
    <t xml:space="preserve">Purchase and Planting of tree seedlings in Embaringo Pry sch, </t>
  </si>
  <si>
    <t>Muthuini Primary school</t>
  </si>
  <si>
    <t>4-019-095-2640510-110-2017/18-009</t>
  </si>
  <si>
    <t xml:space="preserve">Purchase and Planting of tree seedlings in Muthuini Pry sch, </t>
  </si>
  <si>
    <t>Mweiga Primary school</t>
  </si>
  <si>
    <t>4-019-095-2640510-110-2017/18-010</t>
  </si>
  <si>
    <t xml:space="preserve">Purchase and Planting of tree seedlings in Mweiga Pry sch, </t>
  </si>
  <si>
    <t xml:space="preserve">Kahuho Primary school </t>
  </si>
  <si>
    <t>4-019-095-2640510-110-2017/18-011</t>
  </si>
  <si>
    <t xml:space="preserve">Purchase and Planting of tree seedlings in  Kahuho Pry sch, </t>
  </si>
  <si>
    <t>Githungo Primary school</t>
  </si>
  <si>
    <t>4-019-095-2640510-110-2017/18-012</t>
  </si>
  <si>
    <t xml:space="preserve">Purchase and Planting of tree seedlings in Githungo Pry sch, </t>
  </si>
  <si>
    <t xml:space="preserve">Macharia Primary school </t>
  </si>
  <si>
    <t>4-019-095-2640510-110-2017/18-013</t>
  </si>
  <si>
    <t xml:space="preserve">Purchase and Planting of tree seedlings in Macharia Pry sch, </t>
  </si>
  <si>
    <t xml:space="preserve">Gatei Primary school </t>
  </si>
  <si>
    <t>4-019-095-2640510-110-2017/18-014</t>
  </si>
  <si>
    <t xml:space="preserve">Purchase and Planting of tree seedlings in Gatei Pry sch, </t>
  </si>
  <si>
    <t xml:space="preserve">Maragima Primary school </t>
  </si>
  <si>
    <t>4-019-095-2640510-110-2017/18-015</t>
  </si>
  <si>
    <t xml:space="preserve">Purchase and Planting of tree seedlings in Maragima Pry sch, </t>
  </si>
  <si>
    <t xml:space="preserve">Nyange Primary school </t>
  </si>
  <si>
    <t>4-019-095-2640510-110-2017/18-016</t>
  </si>
  <si>
    <t xml:space="preserve">Purchase and Planting of tree seedlings in Nyange Pry sch, </t>
  </si>
  <si>
    <t xml:space="preserve">St Monica Munyaka secondary school </t>
  </si>
  <si>
    <t>4-019-095-2640510-110-2017/18-017</t>
  </si>
  <si>
    <t xml:space="preserve">Purchase and Planting of tree seedlings in  St Monica Munyaka sec sch, </t>
  </si>
  <si>
    <t xml:space="preserve">Narumoru boys secondary school </t>
  </si>
  <si>
    <t>4-019-095-2640510-110-2017/18-018</t>
  </si>
  <si>
    <t xml:space="preserve">Purchase and Planting of tree seedlings in Narumoru boys sec sch, </t>
  </si>
  <si>
    <t xml:space="preserve">Mwichuri secondary school </t>
  </si>
  <si>
    <t>4-019-095-2640510-110-2017/18-019</t>
  </si>
  <si>
    <t xml:space="preserve">Purchase and Planting of tree seedlings in Mwichuri sec sch, </t>
  </si>
  <si>
    <t xml:space="preserve">Mere secondary school </t>
  </si>
  <si>
    <t>4-019-095-2640510-110-2017/18-020</t>
  </si>
  <si>
    <t xml:space="preserve">Purchase and Planting of tree seedlings in Mere sec sch, </t>
  </si>
  <si>
    <t xml:space="preserve">Amboni secondary school </t>
  </si>
  <si>
    <t>4-019-095-2640510-110-2017/18-021</t>
  </si>
  <si>
    <t xml:space="preserve">Purchase and Planting of tree seedlings in Amboni sec sch, </t>
  </si>
  <si>
    <t xml:space="preserve">Kamiruri secondary school </t>
  </si>
  <si>
    <t>4-019-095-2640510-110-2017/18-022</t>
  </si>
  <si>
    <t>Purchase and Planting of tree seedlings in Kamiruri sec sch</t>
  </si>
  <si>
    <t>Mweriri secondary school</t>
  </si>
  <si>
    <t>4-019-095-2640510-110-2017/18-023</t>
  </si>
  <si>
    <t xml:space="preserve">Purchase and Planting of tree seedlings in Mweriri sec sch, </t>
  </si>
  <si>
    <t>4-019-095-2640510-110-2017/18-024</t>
  </si>
  <si>
    <t>Purchase and Planting of tree seedlings in Tanyai Forest</t>
  </si>
  <si>
    <t>4-019-095-2640101-103-2017/18-001</t>
  </si>
  <si>
    <t>Payment of bursary to needy secondary students</t>
  </si>
  <si>
    <t>4-019-095-2640102-103-2017/18-002</t>
  </si>
  <si>
    <t>Payment of bursary to needy tertiary institution  students</t>
  </si>
  <si>
    <t xml:space="preserve">Bursary special school </t>
  </si>
  <si>
    <t>4-019-095-2640105-103-2017/18-001</t>
  </si>
  <si>
    <t>Payment of bursary to needy special schools students</t>
  </si>
  <si>
    <t>Muthuini primary School</t>
  </si>
  <si>
    <t>4-019-095-2630204-104-2017/18-001</t>
  </si>
  <si>
    <t>Renovation of 5 classrooms - flooring and plastering</t>
  </si>
  <si>
    <t xml:space="preserve"> new </t>
  </si>
  <si>
    <t>Mweiga Primary School</t>
  </si>
  <si>
    <t>4-019-095-2630204-104-2017/18-002</t>
  </si>
  <si>
    <t>Renovation of 5 classrooms  - flooring and plastering</t>
  </si>
  <si>
    <t>Kahuho Primary School</t>
  </si>
  <si>
    <t>4-019-095-2630204-104-2017/18-003</t>
  </si>
  <si>
    <t>Construction of administration block - foundation, walling and roofing</t>
  </si>
  <si>
    <t>Githungo primary School</t>
  </si>
  <si>
    <t>4-019-095-2630204-104-2017/18-004</t>
  </si>
  <si>
    <t>completion of 1 classroom - roofing and finishing</t>
  </si>
  <si>
    <t>Macharia Primary School</t>
  </si>
  <si>
    <t>4-019-095-2630204-104-2017/18-005</t>
  </si>
  <si>
    <t>Gatei Primary School</t>
  </si>
  <si>
    <t>4-019-095-2630204-104-2017/18-006</t>
  </si>
  <si>
    <t>Maragima primary School</t>
  </si>
  <si>
    <t>4-019-095-2630204-104-2017/18-007</t>
  </si>
  <si>
    <t>Renovation of  3 classrooms - flooring and plastering</t>
  </si>
  <si>
    <t>Nyange primary School</t>
  </si>
  <si>
    <t>4-019-095-2630204-104-2017/18-008</t>
  </si>
  <si>
    <t>Completion of School Kitchen – purchase and installation of 3 jikos</t>
  </si>
  <si>
    <t>St Monica Munyaka Secondary Shool</t>
  </si>
  <si>
    <t>4-019-095-2630205-104-2017/18-001</t>
  </si>
  <si>
    <t>Construction of a Dining hall - Foundation and walling</t>
  </si>
  <si>
    <t>Naromoru Boys Secondary School</t>
  </si>
  <si>
    <t>4-019-095-2630205-104-2017/18-002</t>
  </si>
  <si>
    <t>Construction of 1 dormitory &amp; ablution Block - foundation and walling</t>
  </si>
  <si>
    <t>Mwichwiri Secondary School</t>
  </si>
  <si>
    <t>4-019-095-2630205-104-2017/18-003</t>
  </si>
  <si>
    <t>Mere Secondary School</t>
  </si>
  <si>
    <t>4-019-095-2630205-104-2017/18-004</t>
  </si>
  <si>
    <t>Amboni Secondary School</t>
  </si>
  <si>
    <t>4-019-095-2630205-104-2017/18-005</t>
  </si>
  <si>
    <t>Kamiruri Secondary School</t>
  </si>
  <si>
    <t>4-019-095-2630205-104-2017/18-007</t>
  </si>
  <si>
    <t>Mwireri Secondary School</t>
  </si>
  <si>
    <t>4-019-095-2630205-104-2017/18-008</t>
  </si>
  <si>
    <t>KMTC kieni campus</t>
  </si>
  <si>
    <t>Purchase of 5 acres of land</t>
  </si>
  <si>
    <t xml:space="preserve">Kiambogo Administration Police Post </t>
  </si>
  <si>
    <t>4-019-095-2640507-113-2017/18-001</t>
  </si>
  <si>
    <t>Completion of 3 Administration Police  Houses - plastering and painting</t>
  </si>
  <si>
    <t xml:space="preserve"> On going </t>
  </si>
  <si>
    <t xml:space="preserve">Mweiga Assistant Chiefs office </t>
  </si>
  <si>
    <t>4-019-095-2640507-113-2017/18-002</t>
  </si>
  <si>
    <t xml:space="preserve">Completion of office (roofing&amp; finishing (Kshs.700,000), construction  2 door toilet  (Kshs.300,000)and fencing  (Kshs.200,000) </t>
  </si>
  <si>
    <t xml:space="preserve">Tagwa Police post </t>
  </si>
  <si>
    <t>4-019-095-2640507-113-2017/18-003</t>
  </si>
  <si>
    <t>Construction of police post  - foundation, walling and roofing</t>
  </si>
  <si>
    <t>Embaringo Administration Police  post</t>
  </si>
  <si>
    <t>4-019-095-2640507-113-2017/18-004</t>
  </si>
  <si>
    <t>Construction of Administration Police  houses (4 units) – foundation, walling and roofing</t>
  </si>
  <si>
    <t xml:space="preserve">Endarasha Chiefs office </t>
  </si>
  <si>
    <t>4-019-095-2640507-113-2017/18-005</t>
  </si>
  <si>
    <t>Construction of Chiefs Office  - foundation walling and roofing</t>
  </si>
  <si>
    <t xml:space="preserve">Manyatta assistant Chiefs office </t>
  </si>
  <si>
    <t>4-019-095-2640507-113-2017/18-006</t>
  </si>
  <si>
    <t xml:space="preserve">Githima Administration Police  Post </t>
  </si>
  <si>
    <t>4-019-095-2640507-113-2017/18-007</t>
  </si>
  <si>
    <t xml:space="preserve">Electricity Dropping,  wiring and fittings </t>
  </si>
  <si>
    <t>Kimahuri Administration Police  post</t>
  </si>
  <si>
    <t>4-019-095-2640507-113-2017/18-008</t>
  </si>
  <si>
    <t xml:space="preserve"> Construction of 2 door toilet and finishing (electrification)</t>
  </si>
  <si>
    <t xml:space="preserve">Mwiyogo Administration Police  post </t>
  </si>
  <si>
    <t>4-019-095-2640507-113-2017/18-009</t>
  </si>
  <si>
    <t>Construction of 4 houses  - foundation, walling and roofing</t>
  </si>
  <si>
    <t>Muthu-ini Administration Police  Post</t>
  </si>
  <si>
    <t>4-019-095-2640507-113-2017/18-010</t>
  </si>
  <si>
    <t xml:space="preserve">Charity Administration Police  Post </t>
  </si>
  <si>
    <t>4-019-095-2640507-113-2017/18-011</t>
  </si>
  <si>
    <t>Gitegi Assistant chiefs office</t>
  </si>
  <si>
    <t xml:space="preserve">Completion of the office – roofing, and finishing </t>
  </si>
  <si>
    <t>4-019-095-2211310-108-2017/18-001</t>
  </si>
  <si>
    <t>Preparation of a strategic Plan.</t>
  </si>
  <si>
    <t xml:space="preserve">Constituency Innovation Hubs </t>
  </si>
  <si>
    <t xml:space="preserve">Installation of satellite antenna, Router, Digital access kit, Digital ruggedized Tablet, WI-FI with outdoor wireless device complete with 12U cabinet with installation accessories at Mweiga town </t>
  </si>
  <si>
    <t>4-019-095-2211310-108-2017/18-002</t>
  </si>
  <si>
    <t>Installation of satellite antenna, Router, Digital access kit, Digital ruggedized Tablet, WI-FI with outdoor wireless device complete with 12U cabinet with installation accessories at chaka town</t>
  </si>
  <si>
    <t>4-019-095-2211310-108-2017/18-003</t>
  </si>
  <si>
    <t xml:space="preserve">Installation of satellite antenna, Router, Digital access kit, Digital ruggedized Tablet, WI-FI with outdoor wireless device complete with 12U cabinet with installation accessories at Kiawara sub county headquarters </t>
  </si>
  <si>
    <t>4-019-095-2211310-108-2017/18-004</t>
  </si>
  <si>
    <t xml:space="preserve">Installation of satellite antenna, Router, Digital access kit, Digital ruggedized Tablet, WI-FI with outdoor wireless device complete with 12U cabinet with installation accessories at Narumoru town </t>
  </si>
  <si>
    <t>4-019-095-AP1-100-2017/2018-001</t>
  </si>
  <si>
    <t>4-019-095-2640100-103-2017/18-001</t>
  </si>
  <si>
    <t>Warazojet Secondary School</t>
  </si>
  <si>
    <t>4-019-095-2630205-104-2017/18-006</t>
  </si>
  <si>
    <t>Purchase of a School Bus (51 passenger capacity)</t>
  </si>
  <si>
    <t>PROJECT GFS CODELIST FOR KIENI NATIONAL GOVERNMENT CONSTITUENCY DEVELOPMENT FUND</t>
  </si>
  <si>
    <t>4-019-095-2210000-100-2017/18-001</t>
  </si>
  <si>
    <t>Purchase of fuel, repairs and maintenance, printing, stationary, telephone, travel and subsistence, office tea</t>
  </si>
  <si>
    <t>4-019-095-2640509-112-2017/18-001</t>
  </si>
  <si>
    <t>For purchase of sports kits, tropies and balls for various teams in the constituency after participating in tournaments</t>
  </si>
  <si>
    <t>Purchase and Planting of tree seedlings in the following institution:,  Kiambogo Ap Post</t>
  </si>
  <si>
    <t xml:space="preserve">Purchase and Planting of tree seedlings in the following institution:, Mweiga Assistant Chiefs Office </t>
  </si>
  <si>
    <t xml:space="preserve">Purchase and Planting of tree seedlings in the following institution:, Tagwa Police Post  </t>
  </si>
  <si>
    <t xml:space="preserve">Purchase and Planting of tree seedlings in the following institution:, Embaringo AP Post </t>
  </si>
  <si>
    <t xml:space="preserve">Purchase and Planting of tree seedlings in the following institution:,Endarasha chiefs Office  </t>
  </si>
  <si>
    <t xml:space="preserve">Purchase and Planting of tree seedlings in the following institution:,Manyatta Assistant Chiefs Office </t>
  </si>
  <si>
    <t xml:space="preserve">Purchase and Planting of tree seedlings in the following institution:,Githima AP Post </t>
  </si>
  <si>
    <t>Purchase and Planting of tree seedlings in the following institution:,Nyange Primary School</t>
  </si>
  <si>
    <t>Mureru Primary School</t>
  </si>
  <si>
    <t>4-019-095-2630204-104-2017/18-009</t>
  </si>
  <si>
    <t>Completion of 1 classroom - roofing and finishing</t>
  </si>
  <si>
    <t>Kimunyuru primary School</t>
  </si>
  <si>
    <t>4-019-095-2630204-104-2017/18-010</t>
  </si>
  <si>
    <t>Watuka primary School</t>
  </si>
  <si>
    <t>4-019-095-2630204-104-2017/18-011</t>
  </si>
  <si>
    <t>Kiria Primary Schol</t>
  </si>
  <si>
    <t>4-019-095-2630204-104-2017/18-012</t>
  </si>
  <si>
    <t>Tanyai Primary School</t>
  </si>
  <si>
    <t>4-019-095-2630204-104-2017/18-013</t>
  </si>
  <si>
    <t>Rurichu  Primary School</t>
  </si>
  <si>
    <t>4-019-095-2630204-104-2017/18-014</t>
  </si>
  <si>
    <t>Igathu  primary School</t>
  </si>
  <si>
    <t>4-019-095-2630204-104-2017/18-015</t>
  </si>
  <si>
    <t>Mbirithi  primary School</t>
  </si>
  <si>
    <t>4-019-095-2630204-104-2017/18-016</t>
  </si>
  <si>
    <t>Mwihoko Primary School</t>
  </si>
  <si>
    <t>4-019-095-2630204-104-2017/18-017</t>
  </si>
  <si>
    <t>Nyange Primary School</t>
  </si>
  <si>
    <t>4-019-095-2630204-104-2017/18-018</t>
  </si>
  <si>
    <t>Completion of school kitchen: walling and internal finishes .</t>
  </si>
  <si>
    <t>Watuka Observation Hill Secondary School</t>
  </si>
  <si>
    <t>4-019-095-2630205-104-2017/18-009</t>
  </si>
  <si>
    <t xml:space="preserve">Final Payment for purchase of land 10 acres  </t>
  </si>
  <si>
    <t>PROJECT GFS CODELIST FOR KIGUMO NATIONAL GOVERNMENT CONSTITUENCY DEVELOPMENT FUND</t>
  </si>
  <si>
    <t>Employees’ salaries</t>
  </si>
  <si>
    <t>4-021-107-2110000-100-2017/18-001</t>
  </si>
  <si>
    <t>4-021-107-2210000-100-2017/18-002</t>
  </si>
  <si>
    <t>4-021-107-2120101-100-2017/18-003</t>
  </si>
  <si>
    <t>4-021-107-2120201-100-2017/18-004</t>
  </si>
  <si>
    <t>4-021-107-2210802-100-2017/18-005</t>
  </si>
  <si>
    <t xml:space="preserve">MONITORING &amp; EVALUATION / CAPACITY BUILDING </t>
  </si>
  <si>
    <t>4-021-107-2210000-111-2017/18-001</t>
  </si>
  <si>
    <t>Purchase of fuel, repairs and maintenance, printing, stationery, airtime, travel and subsistence, labeling of previous projects</t>
  </si>
  <si>
    <t>4-021-107-2210802-111-2017/18-002</t>
  </si>
  <si>
    <t>4-021-107-2210700-111-2017/18-003</t>
  </si>
  <si>
    <t>Undertake training of the PMCS/NG-CDFCS on NG-CDF related issues</t>
  </si>
  <si>
    <t>4-021-107-2640200-101-2017/18-001</t>
  </si>
  <si>
    <t>4-021-107-2640509-112-2017/18-001</t>
  </si>
  <si>
    <t>Carry out constituency sports tournament and the winning teams/schools to be awarded with trophies, balls, and games kits</t>
  </si>
  <si>
    <t>Gakarati Primary School</t>
  </si>
  <si>
    <t>4-021-107-2640510-112-2017/18-001</t>
  </si>
  <si>
    <t>Purchase and planting of  409 tree seedling</t>
  </si>
  <si>
    <t>Mumbu Primary School</t>
  </si>
  <si>
    <t>4-021-107-2640510-112-2017/18-002</t>
  </si>
  <si>
    <t>Gakuyu Primary School</t>
  </si>
  <si>
    <t>4-021-107-2640510-112-2017/18-003</t>
  </si>
  <si>
    <t>Kanderendu Primary School</t>
  </si>
  <si>
    <t>4-021-107-2640510-112-2017/18-004</t>
  </si>
  <si>
    <t>Ngurwe-ini Primary School</t>
  </si>
  <si>
    <t>4-021-107-2640510-112-2017/18-005</t>
  </si>
  <si>
    <t>Makomboki Primary School</t>
  </si>
  <si>
    <t>4-021-107-2640510-112-2017/18-006</t>
  </si>
  <si>
    <t>Kiugu Primary School</t>
  </si>
  <si>
    <t>4-021-107-2640510-112-2017/18-007</t>
  </si>
  <si>
    <t>Irigiro Primary School</t>
  </si>
  <si>
    <t>4-021-107-2640510-112-2017/18-008</t>
  </si>
  <si>
    <t>Gakeu Primary School.</t>
  </si>
  <si>
    <t>4-021-107-2640510-112-2017/18-009</t>
  </si>
  <si>
    <t>Matu Primary School</t>
  </si>
  <si>
    <t>4-021-107-2640510-112-2017/18-010</t>
  </si>
  <si>
    <t>Githima Primary School</t>
  </si>
  <si>
    <t>4-021-107-2640510-112-2017/18-011</t>
  </si>
  <si>
    <t>Nguku Primary School</t>
  </si>
  <si>
    <t>4-021-107-2640510-112-2017/18-012</t>
  </si>
  <si>
    <t>Mathare-ini primary school</t>
  </si>
  <si>
    <t>4-021-107-2640510-112-2017/18-013</t>
  </si>
  <si>
    <t>Ndugamano Primary School</t>
  </si>
  <si>
    <t>4-021-107-2640510-112-2017/18-014</t>
  </si>
  <si>
    <t>Kinyona Primary School.</t>
  </si>
  <si>
    <t>4-021-107-2640510-112-2017/18-015</t>
  </si>
  <si>
    <t>4-021-107-2640101-103-2017/18-001</t>
  </si>
  <si>
    <t>4-021-107-2640102-103-2017/18-002</t>
  </si>
  <si>
    <t>4-021-107-2630204-104-2017/18-001</t>
  </si>
  <si>
    <t>Construction of 2 No. blocks of toilet @6 cubicles to completion</t>
  </si>
  <si>
    <t>Gachathe-ini Primary School</t>
  </si>
  <si>
    <t>4-021-107-2630204-104-2017/18-002</t>
  </si>
  <si>
    <t xml:space="preserve">Construction of 2 No. blocks of toilet @6 cubicles to completion </t>
  </si>
  <si>
    <t>4-021-107-2630204-104-2017/18-003</t>
  </si>
  <si>
    <t>Kiahiti Primary School</t>
  </si>
  <si>
    <t>4-021-107-2630204-104-2017/18-004</t>
  </si>
  <si>
    <t>Completion of administration block phase ii-roofing, wall plastering, electrical, painting and tiling @ Kshs.1,400,000                                Construction of a 4 acre Perimeter Wall (fencing), gate,  &amp; leveling:- Phase 1 @kshs.1,500,000</t>
  </si>
  <si>
    <t>4-021-107-2630204-104-2017/18-005</t>
  </si>
  <si>
    <t>Renovation of 5 classrooms: roof painting, windows, window panes, doors, wall plastering, flooring, fascia board &amp; bag washing</t>
  </si>
  <si>
    <t>Kariani  Primary School</t>
  </si>
  <si>
    <t>4-021-107-2630204-104-2017/18-006</t>
  </si>
  <si>
    <t>4-021-107-2630204-104-2017/18-007</t>
  </si>
  <si>
    <t>4-021-107-2630204-104-2017/18-008</t>
  </si>
  <si>
    <t>Construction of a  8 acre perimeter Wall, gate &amp; leveling:- Phase 1</t>
  </si>
  <si>
    <t>Karega Primary School</t>
  </si>
  <si>
    <t>4-021-107-2630204-104-2017/18-009</t>
  </si>
  <si>
    <t>Construction of 1 blocks of toilet @ 6 cubicles to completion</t>
  </si>
  <si>
    <t>Mathareini Primary School</t>
  </si>
  <si>
    <t>4-021-107-2630204-104-2017/18-010</t>
  </si>
  <si>
    <t>Kairitu  Primary School</t>
  </si>
  <si>
    <t>4-021-107-2630204-104-2017/18-011</t>
  </si>
  <si>
    <t>4-021-107-2630204-104-2017/18-012</t>
  </si>
  <si>
    <t>4-021-107-2630204-104-2017/18-013</t>
  </si>
  <si>
    <t>Renovation works in school  hall-painting, floor repairs, doors and windows</t>
  </si>
  <si>
    <t xml:space="preserve">Mbogoini Primary School </t>
  </si>
  <si>
    <t>4-021-107-2630204-104-2017/18-014</t>
  </si>
  <si>
    <t>Construction of 2 No.: blocks of toilet @6 cubicles to completion on boys and girls</t>
  </si>
  <si>
    <t>4-021-107-2630204-104-2017/18-015</t>
  </si>
  <si>
    <t xml:space="preserve">Construction of 2 classrooms </t>
  </si>
  <si>
    <t>Gathimaini Primary School</t>
  </si>
  <si>
    <t>4-021-107-2630204-104-2017/18-016</t>
  </si>
  <si>
    <t>Construction of 2No.: blocks of toilet @6 cubicles to complete on boys and girls</t>
  </si>
  <si>
    <t>4-021-107-2630204-104-2017/18-017</t>
  </si>
  <si>
    <t>Kamukabi Primary School</t>
  </si>
  <si>
    <t>4-021-107-2630204-104-2017/18-018</t>
  </si>
  <si>
    <t>Njogu-ini Primary School</t>
  </si>
  <si>
    <t>4-021-107-2630204-104-2017/18-019</t>
  </si>
  <si>
    <t>Muiria Primary School</t>
  </si>
  <si>
    <t>4-021-107-2630204-104-2017/18-020</t>
  </si>
  <si>
    <t xml:space="preserve">Renovation of 6 classroom including floor, wall plaster, metal doors, windows &amp; panes, verandah, roof painting, fascia board &amp; bag washing </t>
  </si>
  <si>
    <t>4-021-107-2630204-104-2017/18-021</t>
  </si>
  <si>
    <t>Gacoco Primary School</t>
  </si>
  <si>
    <t>4-021-107-2630204-104-2017/18-022</t>
  </si>
  <si>
    <t>Purchase of  2 acre land for construction of the school:-Phase 1</t>
  </si>
  <si>
    <t>Kinyona primary School</t>
  </si>
  <si>
    <t>4-021-107-2630204-104-2017/18-023</t>
  </si>
  <si>
    <t>Kigumo Mixed Secondary School</t>
  </si>
  <si>
    <t>4-021-107-2630205-104-2017/18-001</t>
  </si>
  <si>
    <t xml:space="preserve">Construction of science laboratory, sub structure, super structure and roofing </t>
  </si>
  <si>
    <t>Mutunguru Secondary School</t>
  </si>
  <si>
    <t>4-021-107-2630205-104-2017/18-002</t>
  </si>
  <si>
    <t>Renovation of 2 classroom which will be turned to computer labaratory and science labaratory including demolition works and constructions, electrical works and furniture works</t>
  </si>
  <si>
    <t>Githima Secondary School</t>
  </si>
  <si>
    <t>4-021-107-2630205-104-2017/18-003</t>
  </si>
  <si>
    <t>Construction of dining hall  flooring,walling, roofing,windows &amp; panes, doors,painting - phase ii</t>
  </si>
  <si>
    <t>Mairi Secondary School</t>
  </si>
  <si>
    <t>4-021-107-2630205-104-2017/18-004</t>
  </si>
  <si>
    <t>Construction of drainage and septic tank</t>
  </si>
  <si>
    <t>Githembe Secondary School</t>
  </si>
  <si>
    <t>4-021-107-2630205-104-2017/18-005</t>
  </si>
  <si>
    <t>Construction of Dining hall: flooring, walling, roofing, windows &amp; panes, doors, painting-phase ii</t>
  </si>
  <si>
    <t>Mugumo-ini Secondary School</t>
  </si>
  <si>
    <t>4-021-107-2630205-104-2017/18-006</t>
  </si>
  <si>
    <t>Construction of science laboratory phase 2 to completion; Laboratory installations and fittings.</t>
  </si>
  <si>
    <t>Rarakwa Girls Secondary School</t>
  </si>
  <si>
    <t>4-021-107-2630205-104-2017/18-007</t>
  </si>
  <si>
    <t>Casting of top slab dormitory phase ii: walling, doors, window &amp; panes, floor, painting, electrical works.</t>
  </si>
  <si>
    <t xml:space="preserve">STRATEGIC PLAN    </t>
  </si>
  <si>
    <t xml:space="preserve">Strategic plan 2017-2022 </t>
  </si>
  <si>
    <t>4-021-107-2211310-108-2017/18-001</t>
  </si>
  <si>
    <t>Preparation of 5 year  strategic plan in all 5 wards, dissemination workshop, implementation and formative review</t>
  </si>
  <si>
    <t>Mumbu Shopping Centre</t>
  </si>
  <si>
    <t>4-021-107-2640507-113-2017/18-001</t>
  </si>
  <si>
    <t>Installation of 20m: solar powered floodlight. 4 no.100W</t>
  </si>
  <si>
    <t>Mairi shopping Centre</t>
  </si>
  <si>
    <t>4-021-107-2640507-113-2017/18-002</t>
  </si>
  <si>
    <t>Installation of 20m: solar powered floodlight 4 no.100W</t>
  </si>
  <si>
    <t>Githima shopping Centre</t>
  </si>
  <si>
    <t>4-021-107-2640507-113-2017/18-003</t>
  </si>
  <si>
    <t xml:space="preserve">Kigumo NG-CDF office </t>
  </si>
  <si>
    <t>4-021-107-3110202-108-2017/18-001</t>
  </si>
  <si>
    <t>Renovation NG-CDF office, painting, Repair of toilets, Construction of sewer line, Sewage system, roof painting, leveling, Labeling and door replacement</t>
  </si>
  <si>
    <t>NG-CDF SOCIAL HALL</t>
  </si>
  <si>
    <t xml:space="preserve">Kigumo NG-CDF Social Hall </t>
  </si>
  <si>
    <t>4-021-107-2640511-108-2017/18-001</t>
  </si>
  <si>
    <t>Construction of drainage, sewerage, leveling and construction of path toward the hall, Purchase of Public Address System, Wiring and fixing of air conditioning and construction of septic tank</t>
  </si>
  <si>
    <t>4-021-107-2210802-100-2017/18-006</t>
  </si>
  <si>
    <t>M&amp;E/ CAPACITY BUILDING</t>
  </si>
  <si>
    <t>4-021-107-2210802-111-2017/18-001</t>
  </si>
  <si>
    <t>On-Going</t>
  </si>
  <si>
    <t>Githima Primary School- Access Road</t>
  </si>
  <si>
    <t>Light bush clearing , ditch cleaning , catch water drain excavation , head wall repair , culvet installation , heavy grading without watering or compaction as instructed by Engineer , gravel pitching</t>
  </si>
  <si>
    <t>Gikondi Primary School Access Road</t>
  </si>
  <si>
    <t>NG-CDF Social HALL Access Road</t>
  </si>
  <si>
    <t>Bush Clearing , , ditch cleaning , culvert installation , Construction of scour checks , heavy grading and gravel pitching</t>
  </si>
  <si>
    <t>NYERI TOWN NATIONAL GOVERNMENT CONSTITUENCY DEVELOPMENT FUND</t>
  </si>
  <si>
    <t>PROJECT GFS CODELIST FOR NYERI TOWN NATIONAL GOVERNMENT CONSTITUENCY DEVELOPMENT FUND</t>
  </si>
  <si>
    <t>ADMINISTRATION /RECURRENT EXPENDITURE</t>
  </si>
  <si>
    <t>4-019-099-2110000-100-2017/18-001</t>
  </si>
  <si>
    <t>4-019-099-2210000-100-2017/18-002</t>
  </si>
  <si>
    <t>Repairs and maintenance, printing, stationery, telephone, travel and subsistence, office tea</t>
  </si>
  <si>
    <t>4-019-099-2120101-100-2017/18-003</t>
  </si>
  <si>
    <t>4-019-099-2120201-100-2017/18-004</t>
  </si>
  <si>
    <t>4-019-099-2210802-100-2017/18-005</t>
  </si>
  <si>
    <t>MONITORING AND EVALUATION / CAPACITY BUILDING</t>
  </si>
  <si>
    <t>4-019-099-2210000-100-2017/18-001</t>
  </si>
  <si>
    <t>4-019-099-2210802-100-2017/18-002</t>
  </si>
  <si>
    <t>4-019-099-2210700-100-2017/18-003</t>
  </si>
  <si>
    <t>King'ong'o Primary School</t>
  </si>
  <si>
    <t>4-019-099-2630204-104-2017/18-001</t>
  </si>
  <si>
    <t>Construction of  3 Classrooms as part of 6 classrooms on a one storey building(Walling)-Phase 2</t>
  </si>
  <si>
    <t>Githwariga Primary School</t>
  </si>
  <si>
    <t>4-019-099-2630204-104-2017/18-002</t>
  </si>
  <si>
    <t>Renovation of  3 classrooms i.e. roofing, plastering, rendering, floor finishing, painting and storm water collection</t>
  </si>
  <si>
    <t>D.E.B Primary School</t>
  </si>
  <si>
    <t>4-019-099-2630204-104-2017/18-003</t>
  </si>
  <si>
    <t>Renovation of   3 classrooms i.e. roofing, plastering, rendering, floor finishing and painting.</t>
  </si>
  <si>
    <t>Thunguma Primary School</t>
  </si>
  <si>
    <t>4-019-099-2630204-104-2017/18-004</t>
  </si>
  <si>
    <t>Construction of a  toilet Block( 4 Doors)</t>
  </si>
  <si>
    <t>Chorongi Primary School</t>
  </si>
  <si>
    <t>4-019-099-2630204-104-2017/18-005</t>
  </si>
  <si>
    <t>Renovation of   3 classrooms i.e. roofing, plastering, rendering, floor finishing, painting and storm water collection.</t>
  </si>
  <si>
    <t>Ngangarithi Primary School</t>
  </si>
  <si>
    <t>4-019-099-2630204-104-2017/18-006</t>
  </si>
  <si>
    <t>Construction of ablution block-4 doors</t>
  </si>
  <si>
    <t>Kamuyu Primary School</t>
  </si>
  <si>
    <t>4-019-099-2630204-104-2017/18-007</t>
  </si>
  <si>
    <t>Chania Primary School</t>
  </si>
  <si>
    <t>4-019-099-2630204-104-2017/18-008</t>
  </si>
  <si>
    <t>Renovation of 3 classrooms i.e. Doors and windows replacement, roofing, plastering, rendering, floor finishing and  painting</t>
  </si>
  <si>
    <t>Ithenguri Primary School</t>
  </si>
  <si>
    <t>4-019-099-2630204-104-2017/18-009</t>
  </si>
  <si>
    <t>Renovation of 3 classrooms i.e. roofing, plastering, rendering, floor finishing and painting.</t>
  </si>
  <si>
    <t>Kirichu Primary School</t>
  </si>
  <si>
    <t>4-019-099-2630204-104-2017/18-010</t>
  </si>
  <si>
    <t xml:space="preserve">Renovation of 3 classrooms i.e. roofing, plastering, wooden doors and windows replacement, rendering, floor finishing and painting </t>
  </si>
  <si>
    <t>Kiamuiru Primary School</t>
  </si>
  <si>
    <t>4-019-099-2630204-104-2017/18-011</t>
  </si>
  <si>
    <t>Renovation of   3 classrooms i.e. roofing, plastering, fabrication of doors and windows, rendering, floor finishing and painting.</t>
  </si>
  <si>
    <t>Kihatha Primary School</t>
  </si>
  <si>
    <t>4-019-099-2630204-104-2017/18-012</t>
  </si>
  <si>
    <t xml:space="preserve">Renovation of 1 classrooms i.e. roofing, plastering, wooden doors and windows replacement, rendering, floor finishing and painting </t>
  </si>
  <si>
    <t>Gitathini Secondary School</t>
  </si>
  <si>
    <t>4-019-099-2630205-104-2017/18-001</t>
  </si>
  <si>
    <t>Construction of administration block-Phase 2-walling</t>
  </si>
  <si>
    <t>Ngangarithi Secondary School</t>
  </si>
  <si>
    <t>4-019-099-2630205-104-2017/18-002</t>
  </si>
  <si>
    <t>Construction of dining hall-Phase 2 –Roofing and lintel</t>
  </si>
  <si>
    <t>Nyeri Central Police Station</t>
  </si>
  <si>
    <t>4-019-099-2640507-113-2017/18-001</t>
  </si>
  <si>
    <t>Construction of Ablution block ( 4 doors)</t>
  </si>
  <si>
    <t>Nyeri  Central Police Station</t>
  </si>
  <si>
    <t>Refurbishment of offices( painting, plumbing work, repair of doors and windows) and lighting  Kshs 700,000 and fencing of the compound Kshs.500,000</t>
  </si>
  <si>
    <t xml:space="preserve">Nyeri  Dog unit </t>
  </si>
  <si>
    <t>4-019-099-2640507-113-2017/18-002</t>
  </si>
  <si>
    <t>Construction of police houses (3 units) foundation, walling and roofing.</t>
  </si>
  <si>
    <t>Skuta Police Post</t>
  </si>
  <si>
    <t>4-019-099-2640507-113-2017/18-003</t>
  </si>
  <si>
    <t>Construction of 3  police housing  units i.e. Substructuring of the police post, Superstructuring and finishing of the same</t>
  </si>
  <si>
    <t>Kandara Police Post</t>
  </si>
  <si>
    <t>4-019-099-2640507-113-2017/18-004</t>
  </si>
  <si>
    <t>Finishes to Kandara Police Post (Floor finishing, Gate septic tank electricity and water connection.)</t>
  </si>
  <si>
    <t>Munungai-Ini Chief Camp</t>
  </si>
  <si>
    <t>4-019-099-2640507-113-2017/18-005</t>
  </si>
  <si>
    <t>Installation of Electricity kshs. 50,000 and furnishing of officekshs150, 000. (Office Tables, Chairs, Clients chairs and a cabinet))</t>
  </si>
  <si>
    <t>Nyaribo Police Post</t>
  </si>
  <si>
    <t>4-019-099-2640507-113-2017/18-006</t>
  </si>
  <si>
    <t>Construction of a police houses (3 units) i.e. foundation, walling and roofing.</t>
  </si>
  <si>
    <t>Marua Police Post</t>
  </si>
  <si>
    <t>4-019-099-2640507-113-2017/18-007</t>
  </si>
  <si>
    <t>Construction of a Marua Police houses (3 units) i.e. foundation, walling and roofing.</t>
  </si>
  <si>
    <t>Githiru Police Post</t>
  </si>
  <si>
    <t>4-019-099-2640507-113-2017/18-008</t>
  </si>
  <si>
    <t>Construction of police housing units-Phase II-slab</t>
  </si>
  <si>
    <t>Nyeri Town NG-CDF Office</t>
  </si>
  <si>
    <t>4-019-099-3110202-108-2017/18-001</t>
  </si>
  <si>
    <t>Renovation of the NG-CDF office (Tiling, painting, plumbing work, repair of window panes)</t>
  </si>
  <si>
    <t>4-019-099-3110202-108-2017/18-002</t>
  </si>
  <si>
    <t>Purchase of Office Furniture (3 chairs and a table)</t>
  </si>
  <si>
    <t>4-019-099-2211310-108-2017/18-001</t>
  </si>
  <si>
    <t>Preparation of Nyeri town constituency strategic plan</t>
  </si>
  <si>
    <t>4-019-099-2640101-103-2017/18-001</t>
  </si>
  <si>
    <t>4-019-099-2640102-103-2017/18-002</t>
  </si>
  <si>
    <t>4-019-099-2640103-103-2017/18-003</t>
  </si>
  <si>
    <t>4-019-099-2640200-101-2017/18-001</t>
  </si>
  <si>
    <t>Constituency tournment Sports</t>
  </si>
  <si>
    <t>4-019-099-2640509-112-2017/18-001</t>
  </si>
  <si>
    <t>Organizing Volleyball tournament in the constituency @ Kshs. 768,103 (Kamakwa VC, Ruringu VC, Kangemi VC, Nyaribo VC and Muruguru FC) Purchase of Uniforms, Nets, Knee-caps and Transport. Organizing a football tournament in the constituency. kshs. 968,103(Kosmoz FC, Classic FC, Mathari FC, Munungaini FC and purchase of sports Kit, Soccer Boots and Transport)</t>
  </si>
  <si>
    <t>COMMUNITY INNOVATION HUBS</t>
  </si>
  <si>
    <t>ICT Hub at Ruringu Ward</t>
  </si>
  <si>
    <t>4-019-099-2211311-108-2017/18-001</t>
  </si>
  <si>
    <t>Installation of satellite antenna, router, digital access kit, digital ruggedized tablets, Wi-Fi with outdoor wireless devise complete with 12U cabinets with installation accessories</t>
  </si>
  <si>
    <t>ICT Hub at Mathari/Kiganjo  Ward</t>
  </si>
  <si>
    <t>4-019-099-2211311-108-2017/18-002</t>
  </si>
  <si>
    <t>ICT Hub at Kamakwa / Mukaro Ward</t>
  </si>
  <si>
    <t>4-019-099-2211311-108-2017/18-003</t>
  </si>
  <si>
    <t>ICT Hub at Muruguru/Gatitu Ward</t>
  </si>
  <si>
    <t>4-019-099-2211311-108-2017/18-004</t>
  </si>
  <si>
    <t>4-019-099-AP1-100-2017/2018-001</t>
  </si>
  <si>
    <t>4-019-099-2640100-103-2017/18-001</t>
  </si>
  <si>
    <t>Constituency Security Mast Lights-Muruguru/Gatitu  Ward</t>
  </si>
  <si>
    <t>4-019-099-2640507-113-2017/18-009</t>
  </si>
  <si>
    <t xml:space="preserve">Purchase and Installation of 3 security lights (12 Metres long pole LED 200 Watts, 4 lights) i.e (Thunguma Security Mast, Riamukurwe Security Mast, Kihethu Security Mast. </t>
  </si>
  <si>
    <t>Constituency Security Mast Lights-Mathari/Kiganjo  Ward</t>
  </si>
  <si>
    <t>4-019-099-2640507-113-2017/18-010</t>
  </si>
  <si>
    <t>Purchase and Installation of 4 security lights (12 Metres long pole LED 200 Watts, 4 lights)  i.e,   Ndurutu Security Mast, Kihuyo Security Mast , Nyaribo Security Mast and  Samaki Security Mast.</t>
  </si>
  <si>
    <t>Constituency Security Mast Lights-Rware  Ward</t>
  </si>
  <si>
    <t>4-019-099-2640507-113-2017/18-011</t>
  </si>
  <si>
    <t xml:space="preserve">Purchase and Installation of 3  security lights (12 Metres long pole LED 200 Watts, 4 lights) i.e Asian Quarters Security Mast, Mow Security Mast , Kwa Salim Security Mast. </t>
  </si>
  <si>
    <t>Constituency Security Mast Lights-Kamakwa Ward</t>
  </si>
  <si>
    <t>4-019-099-2640507-113-2017/18-012</t>
  </si>
  <si>
    <t xml:space="preserve">Purchase and Installation of 3  security lights (12 Metres long pole LED 200 Watts, 4 lights) i.e., Kagunduini Security Mast, Kamuyu Security Mast, Kihatha Security Mast. </t>
  </si>
  <si>
    <t>Constituency Security Mast Lights-Ruringu Ward</t>
  </si>
  <si>
    <t>4-019-099-2640507-113-2017/18-013</t>
  </si>
  <si>
    <t xml:space="preserve">Purchase and Installation of 2 security lights (12 Metres long pole LED 200 Watts, 4 lights) i.e, Kiamwathi Security Mast and Karia Security Mast. </t>
  </si>
  <si>
    <t>ENVIRONMENT - Resubmission to be done and amount not minuted</t>
  </si>
  <si>
    <t>4-019-099-2640510-104-2017/18-001</t>
  </si>
  <si>
    <t>Tree planting programme</t>
  </si>
  <si>
    <t>Muthuaini Secondary School</t>
  </si>
  <si>
    <t>4-019-099-2640510-104-2017/18-002</t>
  </si>
  <si>
    <t>Kihatha Secondary School</t>
  </si>
  <si>
    <t>4-019-099-2640510-104-2017/18-003</t>
  </si>
  <si>
    <t>Mwenji Primary School</t>
  </si>
  <si>
    <t>4-019-099-2640510-104-2017/18-004</t>
  </si>
  <si>
    <t>4-019-099-2640510-104-2017/18-005</t>
  </si>
  <si>
    <t>Gachika Secondary School</t>
  </si>
  <si>
    <t>4-019-099-2640510-104-2017/18-006</t>
  </si>
  <si>
    <t>Rware Secondary School</t>
  </si>
  <si>
    <t>4-019-099-2640510-104-2017/18-007</t>
  </si>
  <si>
    <t>4-019-099-2640510-104-2017/18-008</t>
  </si>
  <si>
    <t>King'ong'o primary School</t>
  </si>
  <si>
    <t>4-019-099-2640510-104-2017/18-009</t>
  </si>
  <si>
    <t>kwanderi primary School</t>
  </si>
  <si>
    <t>4-019-099-2640510-104-2017/18-010</t>
  </si>
  <si>
    <t>Giakanja Secondary School</t>
  </si>
  <si>
    <t>4-019-099-2640510-104-2017/18-011</t>
  </si>
  <si>
    <t xml:space="preserve">Thunguma Primary School </t>
  </si>
  <si>
    <t>4-019-099-2640510-104-2017/18-012</t>
  </si>
  <si>
    <t>Marua Primary School</t>
  </si>
  <si>
    <t>4-019-099-2640510-104-2017/18-013</t>
  </si>
  <si>
    <t xml:space="preserve">Muruguru Secondary School </t>
  </si>
  <si>
    <t>4-019-099-2640510-104-2017/18-014</t>
  </si>
  <si>
    <t>DEB Primary School</t>
  </si>
  <si>
    <t>4-019-099-2640510-104-2017/18-015</t>
  </si>
  <si>
    <t xml:space="preserve">Ithenguri Secondary School </t>
  </si>
  <si>
    <t>4-019-099-2640510-104-2017/18-016</t>
  </si>
  <si>
    <t>Tetu Boys Primary School</t>
  </si>
  <si>
    <t>4-019-099-2640510-104-2017/18-017</t>
  </si>
  <si>
    <r>
      <t>4-021-107-</t>
    </r>
    <r>
      <rPr>
        <sz val="12"/>
        <color indexed="8"/>
        <rFont val="Footlight MT Light"/>
        <family val="1"/>
      </rPr>
      <t>3110202-108-2017/2018-001</t>
    </r>
  </si>
  <si>
    <t>PROJECT GFS CODELIST FOR GICHUGU NATIONAL GOVERNMENT CONSTITUENCY DEVELOPMENT FUND</t>
  </si>
  <si>
    <t>ACTIVITY</t>
  </si>
  <si>
    <t>4-020-101-3111000-100-2017/18-001</t>
  </si>
  <si>
    <t>4-020-101-2210000-100-2017/18-002</t>
  </si>
  <si>
    <t>4-020-101-2120101-100-2017/18-003</t>
  </si>
  <si>
    <t>4-020-101-2120201-100-2017/18-004</t>
  </si>
  <si>
    <t>4-020-101-2210802-100-2017/18-005</t>
  </si>
  <si>
    <t>4-020-101-2210000-111-2017/18-001</t>
  </si>
  <si>
    <t>4-020-101-2210802-111-2017/18-002</t>
  </si>
  <si>
    <t>4-020-101-2210700-111-2017/18-003</t>
  </si>
  <si>
    <t>4-020-101-2640200-101-2017/18-001</t>
  </si>
  <si>
    <t>To cater for any unforeseen occurrences in the Constituency during the financial year</t>
  </si>
  <si>
    <t>Bursary Secondary School</t>
  </si>
  <si>
    <t>4-020-101-2640101-103-2017/18-001</t>
  </si>
  <si>
    <t>Bursary Tertiary Institution</t>
  </si>
  <si>
    <t>4-020-101-2640102-103-2017/18-002</t>
  </si>
  <si>
    <t>Constituency Sport Tournament</t>
  </si>
  <si>
    <t>4-020-101-2640509-112-2017/18-001</t>
  </si>
  <si>
    <t>Carry out talent shows in the 5 wards in constituency. A total of 6 events to done one of which will done at constituency level involving the winning teams from the wards. Each ward event (5) to cost Kshs.250,000 and the final constituency events to cost  Kshs.486,206</t>
  </si>
  <si>
    <t>Gichonjoini Primary School</t>
  </si>
  <si>
    <t>4-020-101-2630204-104-2017/18-001</t>
  </si>
  <si>
    <t>Construction of administration block from foundation to completion.</t>
  </si>
  <si>
    <t>Kibaro Primary School</t>
  </si>
  <si>
    <t>4-020-101-2630204-104-2017/18-002</t>
  </si>
  <si>
    <t>Construction of drainage system by construction of gabions to prevent soil erosion by flush water getting to the school compound. The school is located on a slope.</t>
  </si>
  <si>
    <t>Gatugura primary school</t>
  </si>
  <si>
    <t>4-020-101-2630204-104-2017/18-003</t>
  </si>
  <si>
    <t>Construction of 4 doors staff toilets</t>
  </si>
  <si>
    <t>Rukenya Primary School</t>
  </si>
  <si>
    <t>4-020-101-2630204-104-2017/18-004</t>
  </si>
  <si>
    <t>Construction of 8 doors exhaustible Toilets to completion.</t>
  </si>
  <si>
    <t>Raimu Primary School</t>
  </si>
  <si>
    <t>4-020-101-2630204-104-2017/18-005</t>
  </si>
  <si>
    <t>Construction of one classroom to completion. The class to cost Kshs.1,200,000 and modern staff toilet for staff (4 Door flush toilet) to cost Kshs.1,000,000.</t>
  </si>
  <si>
    <t>Mburi Christian Primary School</t>
  </si>
  <si>
    <t>4-020-101-2630204-104-2017/18-006</t>
  </si>
  <si>
    <t>Karucho Primary School</t>
  </si>
  <si>
    <t>4-020-101-2630204-104-2017/18-007</t>
  </si>
  <si>
    <t>Construction of special need toilets (2 door)</t>
  </si>
  <si>
    <t>Kathunguri primary sch</t>
  </si>
  <si>
    <t>4-020-101-2630204-104-2017/18-008</t>
  </si>
  <si>
    <t>Purchase of desk and chairs - total no of desks 200 each desk and chair to cost Kshs.2,500</t>
  </si>
  <si>
    <t>Kiathi Primary School</t>
  </si>
  <si>
    <t>4-020-101-2630204-104-2017/18-009</t>
  </si>
  <si>
    <t>Harvesting of rain water by installation  gutter and purchase of two water tanks 10,000 liters each</t>
  </si>
  <si>
    <t>Gacatha Secondary School</t>
  </si>
  <si>
    <t>4-020-101-2630205-104-2017/18-001</t>
  </si>
  <si>
    <t>Construction of one classroom from foundation to completion</t>
  </si>
  <si>
    <t>St.Marks Thumaita Girls Secondary School</t>
  </si>
  <si>
    <t>4-020-101-2630205-104-2017/18-002</t>
  </si>
  <si>
    <t>Construction of one storey dormitory - each floor to accommodate 100 student</t>
  </si>
  <si>
    <t>St Ann Gituba  Girls Secondary School</t>
  </si>
  <si>
    <t>4-020-101-2630205-104-2017/18-003</t>
  </si>
  <si>
    <t>Completion of ongoing dormitory by installation of sewer system</t>
  </si>
  <si>
    <t>Kiamutugu Boys Secondary School</t>
  </si>
  <si>
    <t>4-020-101-2630205-104-2017/18-004</t>
  </si>
  <si>
    <t>Ngariama secondary school</t>
  </si>
  <si>
    <t>4-020-101-2630205-104-2017/18-005</t>
  </si>
  <si>
    <t>Completion of going dining hall by flooring wall plastering fixing windows and door.</t>
  </si>
  <si>
    <t>Rukenya Secondary School</t>
  </si>
  <si>
    <t>4-020-101-2630205-104-2017/18-006</t>
  </si>
  <si>
    <t>Construction of two classroom</t>
  </si>
  <si>
    <t>Gatugura Secondary School</t>
  </si>
  <si>
    <t>4-020-101-2630205-104-2017/18-007</t>
  </si>
  <si>
    <t>Construction of exhaustible toilets for boys and girls each block build separately</t>
  </si>
  <si>
    <t>Nyagithuci Secondary School</t>
  </si>
  <si>
    <t>4-020-101-2630205-104-2017/18-008</t>
  </si>
  <si>
    <t>Completion of one classroom - walling, plastering, painting, fixing window and panes</t>
  </si>
  <si>
    <t>Githage Secondary School</t>
  </si>
  <si>
    <t>4-020-101-2630205-104-2017/18-009</t>
  </si>
  <si>
    <t>Rwambiti Secondary School</t>
  </si>
  <si>
    <t>4-020-101-2630205-104-2017/18-010</t>
  </si>
  <si>
    <t>Construction of one classroom to completion - cotton soil found in area</t>
  </si>
  <si>
    <t>Kiamwathi Secondary School</t>
  </si>
  <si>
    <t>4-020-101-2630205-104-2017/18-011</t>
  </si>
  <si>
    <t xml:space="preserve">Completion of dining hall - installation of floor tiles and painting  </t>
  </si>
  <si>
    <t>Karumandi Administration Police Post</t>
  </si>
  <si>
    <t>4-020-101-2640507-113-2017/18-001</t>
  </si>
  <si>
    <t>Njuki-ini Assistant County Commissioners Office</t>
  </si>
  <si>
    <t>4-020-101-2640507-113-2017/18-002</t>
  </si>
  <si>
    <t> Construction of office to completion</t>
  </si>
  <si>
    <t>Gichugu West Assistant Commissioners</t>
  </si>
  <si>
    <t>4-020-101-2640507-113-2017/18-003</t>
  </si>
  <si>
    <t>Gichugu East Assistant Commissioners Office</t>
  </si>
  <si>
    <t>4-020-101-2640507-113-2017/18-004</t>
  </si>
  <si>
    <t>Kutus Administration Police Post</t>
  </si>
  <si>
    <t>4-020-101-2640507-113-2017/18-005</t>
  </si>
  <si>
    <t>Construction of toilets and bathrooms for officer</t>
  </si>
  <si>
    <t>Kianjiru Assistance chiefs’ office</t>
  </si>
  <si>
    <t>4-020-101-2640507-113-2017/18-006</t>
  </si>
  <si>
    <t>Purchase of land to construct the office(1 acre land)</t>
  </si>
  <si>
    <t>Kiamutugu Chief’s Camp</t>
  </si>
  <si>
    <t>4-020-101-2211311-108-2017/18-001</t>
  </si>
  <si>
    <t xml:space="preserve">Kianyaga youth Empowerment Centre. </t>
  </si>
  <si>
    <t>4-020-101-2211311-108-2017/18-002</t>
  </si>
  <si>
    <t>Gichonjo-ini Chiefs Camp.</t>
  </si>
  <si>
    <t>4-020-101-2211311-108-2017/18-003</t>
  </si>
  <si>
    <t>Gatugura Chief’s Camp</t>
  </si>
  <si>
    <t>4-020-101-2211311-108-2017/18-004</t>
  </si>
  <si>
    <t>4-020-101-2211310-108-2017/18-001</t>
  </si>
  <si>
    <t>Funds for preparation and printing of strategic plan</t>
  </si>
  <si>
    <t>4-020-101-2640510-110-2017/2018-001</t>
  </si>
  <si>
    <t>Planting of trees along Kutus - Kianyaga main road (8 Km stretch)on Both side of the road-Targeting to plant15,000 seedlings planted two rows on each side of the road</t>
  </si>
  <si>
    <t>Kiamutugu shopping Centre</t>
  </si>
  <si>
    <t>4-020-101-2640507-113-2017/18-007</t>
  </si>
  <si>
    <t>Installation of floodlight</t>
  </si>
  <si>
    <t>Githure shopping Centre</t>
  </si>
  <si>
    <t>4-020-101-2640507-113-2017/18-008</t>
  </si>
  <si>
    <t>4-020-101-2210000-100-2017/2018-002</t>
  </si>
  <si>
    <t xml:space="preserve">Purchase of fuel,  Repairs and maintenance ,Printing, stationery, telephone, travel &amp; subsistence, Office tea </t>
  </si>
  <si>
    <t>4-020-101-2210700-111-2017/2018-003</t>
  </si>
  <si>
    <t>4-020-101-2640200-101-2017/2018-001</t>
  </si>
  <si>
    <t>4-020-101-2640509-112-2017/2018-001</t>
  </si>
  <si>
    <t>Carry out Constituency Sports tournament and  purchase of uniforms and ball to football teams in the constituency. Some  of these football team are:-Rukenya FC                        Kiamutugu FC                            Kavote FC</t>
  </si>
  <si>
    <t>Mwanianjau Primary School</t>
  </si>
  <si>
    <t>4-020-101-2630204-104-2017/2018-011</t>
  </si>
  <si>
    <t>Conversion of an existing classroom to a library by fixing book shelves, study tables and chairs and wiring of the room to allow for computer installation.</t>
  </si>
  <si>
    <t>Thuiya Primary School</t>
  </si>
  <si>
    <t>4-020-101-2630204-104-2017/2018-012</t>
  </si>
  <si>
    <t>Construction of 8 door exhaustible toilet to completion</t>
  </si>
  <si>
    <t>4-020-101-2630204-104-2017/2018-013</t>
  </si>
  <si>
    <t>Conversion of an existing classroom to a library by fixing book shelves, study tables and chairs and wiring of the room to allow for computer installation</t>
  </si>
  <si>
    <t>St ann Gituba  Girls Secondary School</t>
  </si>
  <si>
    <t>4-020-101-2630205-104-2017/2018-003</t>
  </si>
  <si>
    <t>Construction of ongoing dormitory by wall plastering, Plumbing and mechanical works, electrical works, fixing doors and windows and windows panes installation.</t>
  </si>
  <si>
    <t>Mutige  Secondary school</t>
  </si>
  <si>
    <t>4-020-101-2630205-104-2017/2018-012</t>
  </si>
  <si>
    <t>Construction of first phase of one storey dormitory. Each floor to accommodate 100 students</t>
  </si>
  <si>
    <t>St Mary Karumandi Boys high school</t>
  </si>
  <si>
    <t>4-020-101-2630205-104-2017/2018-013</t>
  </si>
  <si>
    <t xml:space="preserve">Gaciongo Secondary School </t>
  </si>
  <si>
    <t>4-020-101-2630205-104-2017/2018-014</t>
  </si>
  <si>
    <t>PROJECT GFS CODELIST FOR KIRINYAGA CENTRAL NATIONAL GOVERNMENT CONSTITUENCY DEVELOPMENT FUND</t>
  </si>
  <si>
    <t>4-020-103-2110000-100-2017/18-001</t>
  </si>
  <si>
    <t>4-020-103-2210000-100-2017/18-002</t>
  </si>
  <si>
    <t xml:space="preserve">Purchase of fuel, repairs and maintenance, printing, stationery, telephone, travel and subsistence, office tea, Newspapers  </t>
  </si>
  <si>
    <t>Purchase of Furniture/equipment</t>
  </si>
  <si>
    <t>4-020-103-3111003-100-2017/18-003</t>
  </si>
  <si>
    <t>Purchase of a laptop and two files cabinets.</t>
  </si>
  <si>
    <t>4-020-103-2120101-100-2017/18-004</t>
  </si>
  <si>
    <t>4-020-103-2120201-100-2017/18-005</t>
  </si>
  <si>
    <t>4-020-103-2210802-100-2017/18-006</t>
  </si>
  <si>
    <t>MONITORING &amp; EVALUATION/ CAPACITY BUILDING</t>
  </si>
  <si>
    <t>4-020-103-2210000-111-2017/18-001</t>
  </si>
  <si>
    <t>Printing, stationery, Airtime, travel and subsistence.</t>
  </si>
  <si>
    <t>4-020-103-2210802-111-2017/18-002</t>
  </si>
  <si>
    <r>
      <t>4-020-103-</t>
    </r>
    <r>
      <rPr>
        <sz val="12"/>
        <color indexed="8"/>
        <rFont val="Footlight MT Light"/>
        <family val="1"/>
      </rPr>
      <t>2210700-111-2017/18-003</t>
    </r>
  </si>
  <si>
    <t>4-020-103-2640200-101-2017/18-001</t>
  </si>
  <si>
    <t>To cater for any unforseen occurrences in the constituency during the finacial year</t>
  </si>
  <si>
    <t>4-020-103-2640101-103-2017/18-001</t>
  </si>
  <si>
    <t>Payment of bursary to needy student in secondary schools</t>
  </si>
  <si>
    <t>4-020-103-2640102-103-2017/18-002</t>
  </si>
  <si>
    <t>Payment of bursary to needy student in Universities and other colleges</t>
  </si>
  <si>
    <t>Youth and Sports</t>
  </si>
  <si>
    <t>4-020-103-2640509-112-2017/18-001</t>
  </si>
  <si>
    <r>
      <t>Purchase and distribution of sports kits and balls to following 50 football  clubs and 4 volleyball clubs within Kirinyaga central constituency. Each football club to get sports equipments worth kshs 32,500.00, and volleyball club Kshs 26,250.00. The clubs includes:</t>
    </r>
    <r>
      <rPr>
        <b/>
        <sz val="12"/>
        <rFont val="Footlight MT Light"/>
        <family val="1"/>
      </rPr>
      <t>FOOTBALL TEAMS(MALE YOUTH)</t>
    </r>
    <r>
      <rPr>
        <sz val="12"/>
        <rFont val="Footlight MT Light"/>
        <family val="1"/>
      </rPr>
      <t xml:space="preserve">: Gatwe FC, Gathuthuma FC, Kiamaina FC, Rwambiti FC, Kagumo FC, Njumbi FC, Kamuiru FC, Kiarugu FC, Kiamutuira FC, Kagumo town FC,  Mutira Youth Academy, Kanyekiini FC, Cobra FC, Mutitu FC, Kiangungu FC, Kirimunge FC, Njega FC, Kiaga FC, Gatuto FC, Ngaru FC, Gitwe FC, Kianjege FC, Mukinduri FC, Kiranja FC, Kangaita FC, Thaita FC, Mutuma FC, Karaini FC, Kamuruana FC, Mugwandi FC, Kangaita Farm FC,  Kiamuruga FC,  Kerugoya United FC, Kaitheri FC, Kerugoya fans FC, Kerugoya Youth FC, Kimandi FC, Kiabarikiri FC, Kiandieri FC, Waigiri FC,Utawala FC, Kirigo FC.
</t>
    </r>
    <r>
      <rPr>
        <b/>
        <sz val="12"/>
        <rFont val="Footlight MT Light"/>
        <family val="1"/>
      </rPr>
      <t>FOOTBALL TEAMS(FEMALE YOUTH)</t>
    </r>
    <r>
      <rPr>
        <sz val="12"/>
        <rFont val="Footlight MT Light"/>
        <family val="1"/>
      </rPr>
      <t xml:space="preserve">: Kamuiru women FC, Kiamaina women FC,Mutira women FC, Kiranja women FC, Gatwe Women FC,  Kiamutuira women FC,and Kiamuruga women FC.
</t>
    </r>
    <r>
      <rPr>
        <b/>
        <sz val="12"/>
        <rFont val="Footlight MT Light"/>
        <family val="1"/>
      </rPr>
      <t>VOLLEYBALL TEAMS</t>
    </r>
    <r>
      <rPr>
        <sz val="12"/>
        <rFont val="Footlight MT Light"/>
        <family val="1"/>
      </rPr>
      <t>:  Kiamaina volleyball club, Kerugoya volleyball club, Kibingo volleyball club, EmmanueL South Helb volleyball club.</t>
    </r>
  </si>
  <si>
    <t>ENVIRONMENTAL ACTIVITES</t>
  </si>
  <si>
    <t>Kirimunge Primary School</t>
  </si>
  <si>
    <t>4-020-103-2640510-110-2017/18-001</t>
  </si>
  <si>
    <t>Planting of tree seedlings  and life fence round the school compounds.</t>
  </si>
  <si>
    <t>Mukinduri Primary School</t>
  </si>
  <si>
    <t>4-020-103-2640510-110-2017/18-002</t>
  </si>
  <si>
    <t>Kaitheri Primary School</t>
  </si>
  <si>
    <t>4-020-103-2640510-110-2017/18-003</t>
  </si>
  <si>
    <t>Kiamuruga Primary School</t>
  </si>
  <si>
    <t>4-020-103-2640510-110-2017/18-004</t>
  </si>
  <si>
    <t>Gitwe Primary School</t>
  </si>
  <si>
    <t>4-020-103-2640510-110-2017/18-005</t>
  </si>
  <si>
    <t>4-020-103-2640510-110-2017/18-006</t>
  </si>
  <si>
    <t>Mutira Primary School</t>
  </si>
  <si>
    <t>4-020-103-2640510-110-2017/18-007</t>
  </si>
  <si>
    <t>Kiandieri Primary School</t>
  </si>
  <si>
    <t>4-020-103-2640510-110-2017/18-008</t>
  </si>
  <si>
    <t>Kangaita Primary School</t>
  </si>
  <si>
    <t>4-020-103-2640510-110-2017/18-009</t>
  </si>
  <si>
    <t>Mutitu Secondary School</t>
  </si>
  <si>
    <t>4-020-103-2630205-104-2017/18-001</t>
  </si>
  <si>
    <t>Construction of the school storey science labaratory first floor: Walling,  electrical installation, plumbing works and gas system, plastering, fixing of benches and painting.</t>
  </si>
  <si>
    <t>Kiranja Secondary School</t>
  </si>
  <si>
    <t>4-020-103-2630205-104-2017/18-002</t>
  </si>
  <si>
    <t xml:space="preserve">Completion of the school administration block complex (computer laboratory): Construction of staircase, installation of doors and windows, flooring, plastering and painting , </t>
  </si>
  <si>
    <t>Kirimunge Secondary School</t>
  </si>
  <si>
    <t>4-020-103-2630205-104-2017/18-003</t>
  </si>
  <si>
    <t>Construction of the School Science Laboratory Kshs. 2,000,000. Equiping the school borehole(installation of two stands, water tanks and solar system) Kshs. 2,000,000</t>
  </si>
  <si>
    <t>4-020-103-2630204-104-2017/18-001</t>
  </si>
  <si>
    <t>School facelift: Replacing of worn-out roof, windows, doors, flooring and painting of 14 classrooms including strengthening a classroom to be used as a constituency innovation hub  Kanyekiini ward Kshs. 2,550,000; levelling and gravelling the school compound Kshs. 650,000.</t>
  </si>
  <si>
    <t>4-020-103-2630204-104-2017/18-002</t>
  </si>
  <si>
    <t xml:space="preserve">School facelift: Replacing of worn-out roof, windows, doors, flooring and painting of 14 classrooms </t>
  </si>
  <si>
    <t>4-020-103-2630204-104-2017/18-003</t>
  </si>
  <si>
    <t>4-020-103-2630204-104-2017/18-004</t>
  </si>
  <si>
    <t>School facelift: Replacing of worn-out roof, windows, doors, flooring and painting of 14 classrooms</t>
  </si>
  <si>
    <t>4-020-103-2630204-104-2017/18-005</t>
  </si>
  <si>
    <t>School facelift: Replacing of worn-out roof, windows, doors, flooring and painting of 14 classrooms including strengthening a classroom to used as a constituency innovation hub  Inoi ward.</t>
  </si>
  <si>
    <t>4-020-103-2630204-104-2017/18-006</t>
  </si>
  <si>
    <t>School facelift: Replacing of worn-out roof, windows, doors, flooring and painting 14 classrooms</t>
  </si>
  <si>
    <t>Kagumo CCM Primary School</t>
  </si>
  <si>
    <t>4-020-103-2630204-104-2017/18-007</t>
  </si>
  <si>
    <t>School facelift: Replacing of worn-out roof, windows, doors, flooring and painting 14 classrooms including strengthening a classroom to be used as a constituency innovation hub  Mutira ward.</t>
  </si>
  <si>
    <t>4-020-103-2630204-104-2017/18-008</t>
  </si>
  <si>
    <t>4-020-103-2630204-104-2017/18-009</t>
  </si>
  <si>
    <t xml:space="preserve">School facelift: Replacing of worn-out roof, windows, doors, flooring and painting 14 classrooms </t>
  </si>
  <si>
    <t>Gatuto Primary School</t>
  </si>
  <si>
    <t>4-020-103-2630204-104-2017/18-010</t>
  </si>
  <si>
    <t>Drilling and equiping of the school borehole with submersible pump,concrete /metallic stand,metallic storage tank 15,000 litres and solar panel</t>
  </si>
  <si>
    <t>Mukinduri Administration Police Camp</t>
  </si>
  <si>
    <t>4-020-103-2640507-113-2017/18-001</t>
  </si>
  <si>
    <t>Construction to completion of two (2) A.P. residential houses  Kshs. 901,766 and administration office  Kshs. 1,000,000 at Mukinduri Administration Police  camp compound.</t>
  </si>
  <si>
    <t>Kibingo/ Ndimi assistant chief's Camp</t>
  </si>
  <si>
    <t>4-020-103-2640507-113-2017/18-002</t>
  </si>
  <si>
    <t>Fencing the assistant chief's camp compound</t>
  </si>
  <si>
    <t>Kirinyaga Central NG-CDF office</t>
  </si>
  <si>
    <t>4-020-103-3110202-108-2017/18-001</t>
  </si>
  <si>
    <t xml:space="preserve">Construction of the NG-CDF office phase two (construction of one ground wing comprising of constituency offices and also the two halls on the first floor). </t>
  </si>
  <si>
    <t>Kirinyaga Central strategic plan</t>
  </si>
  <si>
    <t>4-020-103-2211310-108-2017/18-001</t>
  </si>
  <si>
    <t>Preparation of Kirinyaga Central NG-CDF five years (2017-2022) strategic Plan.</t>
  </si>
  <si>
    <t>Constituency Innovation Hub project--Kerugoya location</t>
  </si>
  <si>
    <t>4-020-103-2211311-108-2017/18-001</t>
  </si>
  <si>
    <t>Installation of Satelite antenna, Router, Digital access kit, Digital ruggedized Tablet, WI-FI with outdoor wireless device complete with 12U cabinet with installation accessories  at Kirinyaga Central NG-CDF Office</t>
  </si>
  <si>
    <t>Constituency Innovation Hub project--Inoi Location</t>
  </si>
  <si>
    <t>4-020-103-2211311-108-2017/18-002</t>
  </si>
  <si>
    <t>Installation of Satelite antenna, Router, Digital access kit, Digital ruggedized Tablet, WI-FI with outdoor wireless device complete with 12U cabinet with installation accessories at Kangaita Primary School</t>
  </si>
  <si>
    <t>Constituency Innovation Hub project--Mutira Location</t>
  </si>
  <si>
    <t>4-020-103-2211311-108-2017/18-003</t>
  </si>
  <si>
    <t>Installation of Satelite antenna, Router, Digital access kit, Digital ruggedized Tablet, WI-FI with outdoor wireless device complete with 12U cabinet with installation accessories at Kagumo CCM Primary School</t>
  </si>
  <si>
    <t>Constituency Innovation Hub project--Kanyekiini Location</t>
  </si>
  <si>
    <t>4-020-103-2211311-108-2017/18-004</t>
  </si>
  <si>
    <t>Installation of Satelite antenna, Router, Digital access kit, Digital ruggedized Tablet, WI-FI with outdoor wireless device complete with 12U cabinet with installation accessories at Kirimunge Primary School</t>
  </si>
  <si>
    <t>4-020-103-AP1-100-2017/2018-001</t>
  </si>
  <si>
    <t>4-020-103-2640100-103-2017/18-001</t>
  </si>
  <si>
    <t>Payment of bursary to needy students in Universities and other colleges</t>
  </si>
  <si>
    <t xml:space="preserve"> SPORTS</t>
  </si>
  <si>
    <t xml:space="preserve">Purchase and distribution of sports kits and balls to following 39 football  clubs and five volleyball clubs within Kirinyaga central constituency. Each football club to get sports equipments worth kshs 5,000 , and volleyball club Kshs 6,517.20  . The clubs includes:FOOTBALL TEAMS(MALE YOUTH): Gatwe FC, Gathuthuma FC, Kiamaina FC, Kagumo FC, Njumbi FC, Kamuiru FC, Kiarugu FC, Kiamutuira FC, </t>
  </si>
  <si>
    <t xml:space="preserve">Kagumo town FC,  Mutitu FC, Kiangungu FC, Kirimunge FC, Njega FC, Kiaga FC, Gatuto FC, Ngaru FC, Gitwe FC, Kianjege FC, Mukinduri FC, Kiranja FC, Kangaita FC, Thaita FC, Mutuma FC, Karaini FC, Mugwandi FC, Kiamuruga FC,  Kerugoya fans FC, Kerugoya Sportif FC, Kiabarikiri FC, Kiandieri FC, Waigiri FC,  Kirigo FC and Kiangungu FC.
</t>
  </si>
  <si>
    <t xml:space="preserve">FOOTBALL TEAMS(FEMALE YOUTH): Kamuiru women FC, Kiamaina women FC, Kiranja women FC, Kiamutuira women FC, Gakoigo Women FC and Kiamuruga women FC.
VOLLEYBALL TEAMS:  Kiamaina volleyball club, Kerugoya volleyball club, Kibingo volleyball club, Ngaru volleyball club, Mugwandi volleyball club.
</t>
  </si>
  <si>
    <r>
      <t>Planting of tree seedlings  and life fence around the school compound each with estimated size of 5 acres to: Gakoigo</t>
    </r>
    <r>
      <rPr>
        <sz val="12"/>
        <color indexed="10"/>
        <rFont val="Footlight MT Light"/>
        <family val="1"/>
      </rPr>
      <t xml:space="preserve"> </t>
    </r>
    <r>
      <rPr>
        <sz val="12"/>
        <rFont val="Footlight MT Light"/>
        <family val="1"/>
      </rPr>
      <t>and Kagumo CCM  primary schools, each to get Kshs 113,793.00.</t>
    </r>
  </si>
  <si>
    <t>School facelift: Replacing of worn-out roof, windows, doors, flooring and painting of five (5) classrooms.</t>
  </si>
  <si>
    <t>School facelift: Replacing of worn-out roof, windows, doors, flooring and painting of three (3) classrooms.</t>
  </si>
  <si>
    <t>School facelift: Replacing of worn-out roof, windows, doors, flooring and painting of three(3) classrooms .</t>
  </si>
  <si>
    <t>School facelift: Replacing of worn-out roof, windows, doors, flooring and painting four (4) classrooms.</t>
  </si>
  <si>
    <t>School facelift: Replacing of worn-out roof, windows, doors, flooring and painting of five (5) classrooms .</t>
  </si>
  <si>
    <t>4-020-103-2630204-104-2017/18-011</t>
  </si>
  <si>
    <t>School facelift: Replacing of worn-out roof, windows, doors, flooring and painting of sixteen (16) classrooms.</t>
  </si>
  <si>
    <t>Kiamutuira  Secondary School</t>
  </si>
  <si>
    <t>4-020-103-2630205-104-2017/18-004</t>
  </si>
  <si>
    <t>Construction of the school twin classrooms above the school science laboratory ( storey building: ground floor- science laboratory: first floor- twin classrooms)</t>
  </si>
  <si>
    <t>4-020-103-2210700-111-2017/18-003</t>
  </si>
  <si>
    <t>School facelift: Replacing of worn-out roof, windows, doors, flooring and painting of 12 classrooms Kshs. 1,600,000.00  and construction of the pupils 10 units septic toilet. Kshs.1,600,000.00</t>
  </si>
  <si>
    <t>PROJECT GFS CODELIST FOR LARI NATIONAL GOVERNMENT CONSTITUENCY DEVELOPMENT FUND</t>
  </si>
  <si>
    <t xml:space="preserve">Activity </t>
  </si>
  <si>
    <t>4-031-122-2110000-100-2017/18-001</t>
  </si>
  <si>
    <t>4-031-122-2210000-100-2017/18-002</t>
  </si>
  <si>
    <t>Purchase of fuel, repair and mainatenance of the office and vehicle,printing, stationary,telephone,travel and subsistence allowance.</t>
  </si>
  <si>
    <t>4-031-122-2120101-100-2017/18-003</t>
  </si>
  <si>
    <t>4-031-122-2120201-100-2017/18-004</t>
  </si>
  <si>
    <t>4-031-122-2210802-100-2017/18-005</t>
  </si>
  <si>
    <t>Payment of committee sitting allowances, tranport, conferences</t>
  </si>
  <si>
    <t>4-031-122-2210000-111-2017/18-001</t>
  </si>
  <si>
    <t>Purchase of fuel, travel and subsistence allowance</t>
  </si>
  <si>
    <t>4-031-122-2210700-111-2017/18-003</t>
  </si>
  <si>
    <t>Undertake training of the the PMCs/NG-CDFC on NG-CDF related issues.</t>
  </si>
  <si>
    <t>4-031-122-2211310-108-2017/18-001</t>
  </si>
  <si>
    <t xml:space="preserve"> Sports</t>
  </si>
  <si>
    <t>4-031-122-2640509-112-2017/18-001</t>
  </si>
  <si>
    <t xml:space="preserve">Organizing of marathon and purchase of uniforms for the winning teams.Organize football matches and the winning teams awarded with uniforms and balls. Predators fc,mbauini fc,tsunami fc, jabzville fc, MNH fc, kambaa fc, raising starv fc,young lion fc,jambo sana fc,methodist fc,dustraizer fc, rockstar fc, kijabe fc, gichiengo fc, mamba fc, kagwe united fc, pascha fc, dolphins fc, aljazeera fc, express fc, KTF fc, gatayamaiyu fc, chiphoni fc, karatina junior fc, gachoire fc, home boyz fc, nynduma fc, kamahindu fc, muiri fc, juventus fc, kamburu fc, kwaregi fc, kamuchege fc, moonshine fc, red tiger fc, kihenjo fc, super hero fc, keep change fc, wakulima fc, blue line fc, uplands fc, victimizor fc, hilltop fc, shooters fc, scorpion fc, uplands stars fc, shallo fc, amigo fc, culture fc, gathwariga fc, mugiko fc, hot- cat fc, blue star fc, new green fc, bocajunior fc, afro fc, california fc, center fc red bulls fc, shark fc , eleven brothers fc, shooting fc, mbuka fc, golden fc. </t>
  </si>
  <si>
    <t>4-031-122-2640200-101-2017/18-001</t>
  </si>
  <si>
    <t>To cater for any unforeseen  occurences in the constituency during the financial year.</t>
  </si>
  <si>
    <t>Mugiko Primary school</t>
  </si>
  <si>
    <t>4-031-122-2640510-110-2017/18-001</t>
  </si>
  <si>
    <t xml:space="preserve">Purchase and planting of trees </t>
  </si>
  <si>
    <t>Kirasha Primary school</t>
  </si>
  <si>
    <t>4-031-122-2640510-110-2017/18-002</t>
  </si>
  <si>
    <t>Kinale Primary School</t>
  </si>
  <si>
    <t>4-031-122-2640510-110-2017/18-003</t>
  </si>
  <si>
    <t>Crossroads Primary School</t>
  </si>
  <si>
    <t>4-031-122-2640510-110-2017/18-004</t>
  </si>
  <si>
    <t xml:space="preserve">Wangware Primary School </t>
  </si>
  <si>
    <t>4-031-122-2640510-110-2017/18-005</t>
  </si>
  <si>
    <t>Gachema  secondary School</t>
  </si>
  <si>
    <t>4-031-122-2640510-110-2017/18-006</t>
  </si>
  <si>
    <t>Nduriri secondary school</t>
  </si>
  <si>
    <t>4-031-122-2640510-110-2017/18-007</t>
  </si>
  <si>
    <t>Nyanduma Primary School</t>
  </si>
  <si>
    <t>4-031-122-2640510-110-2017/18-008</t>
  </si>
  <si>
    <t>4-031-122-2640510-110-2017/18-009</t>
  </si>
  <si>
    <t>Matimbei Primary school</t>
  </si>
  <si>
    <t>4-031-122-2640510-110-2017/18-010</t>
  </si>
  <si>
    <t>Kamuchege primary school</t>
  </si>
  <si>
    <t>4-031-122-2640510-110-2017/18-011</t>
  </si>
  <si>
    <t>Kwaregi Primary school</t>
  </si>
  <si>
    <t>4-031-122-2640510-110-2017/18-012</t>
  </si>
  <si>
    <t>Gathaiti Primary School</t>
  </si>
  <si>
    <t>4-031-122-2640510-110-2017/18-013</t>
  </si>
  <si>
    <t>Gituamba Primary School</t>
  </si>
  <si>
    <t>4-031-122-2640510-110-2017/18-014</t>
  </si>
  <si>
    <t>Gitithia Primary School</t>
  </si>
  <si>
    <t>4-031-122-2640510-110-2017/18-015</t>
  </si>
  <si>
    <t>Kambaa primary school</t>
  </si>
  <si>
    <t>4-031-122-2640510-110-2017/18-016</t>
  </si>
  <si>
    <t>Mbauini Secondary School</t>
  </si>
  <si>
    <t>4-031-122-2640510-110-2017/18-017</t>
  </si>
  <si>
    <t>Bathi Primary School</t>
  </si>
  <si>
    <t>4-031-122-2640510-110-2017/18-018</t>
  </si>
  <si>
    <t xml:space="preserve">Kijabe primary School </t>
  </si>
  <si>
    <t>4-031-122-2640510-110-2017/18-019</t>
  </si>
  <si>
    <t xml:space="preserve">Kibathithi  Primary </t>
  </si>
  <si>
    <t>4-031-122-2640510-110-2017/18-020</t>
  </si>
  <si>
    <t>Bursary for secondary school</t>
  </si>
  <si>
    <t>4-031-122-2640101-103-2017/18-001</t>
  </si>
  <si>
    <t>Allocation of bursary to the needy students in secondary  schools</t>
  </si>
  <si>
    <t>4-031-122-2640102-103-2017/18-002</t>
  </si>
  <si>
    <t>Allocation of bursary to the needy students  tertiary institutions</t>
  </si>
  <si>
    <t xml:space="preserve">Kamahindu Primary School </t>
  </si>
  <si>
    <t>4-031-122-2630204-104-2017/18-001</t>
  </si>
  <si>
    <t>Renovation of eight classrooms at  i.e plastering, reroofing, fixing window panes, flooring, painting and fixing fascia boards)</t>
  </si>
  <si>
    <t xml:space="preserve">Karugo Primary School </t>
  </si>
  <si>
    <t>4-031-122-2630204-104-2017/18-002</t>
  </si>
  <si>
    <t>Partitioning of a hall to two classrooms and flooring</t>
  </si>
  <si>
    <t>Muhoro primary school</t>
  </si>
  <si>
    <t>4-031-122-2630204-104-2017/18-003</t>
  </si>
  <si>
    <t>Renovation of eight classrooms at  i.e plastering, flooring, replacement of broken window panes, fixing of doors and painting</t>
  </si>
  <si>
    <t>Kariguini primary</t>
  </si>
  <si>
    <t>4-031-122-2630204-104-2017/18-004</t>
  </si>
  <si>
    <t>Construction of 1 block of  toilet with 4 cubicles to completion</t>
  </si>
  <si>
    <t>4-031-122-2630204-104-2017/18-005</t>
  </si>
  <si>
    <t>Buying of one acre piece of land.</t>
  </si>
  <si>
    <t xml:space="preserve">Kereita Primary School </t>
  </si>
  <si>
    <t>4-031-122-2630204-104-2017/18-006</t>
  </si>
  <si>
    <t>Renovation of eight classrooms at  i.e plastering, flooring, replacement of broken window panes, Fixing of doors and painting )</t>
  </si>
  <si>
    <t xml:space="preserve">Kijabe Primary School </t>
  </si>
  <si>
    <t>4-031-122-2630204-104-2017/18-007</t>
  </si>
  <si>
    <t xml:space="preserve">Kago Primary School </t>
  </si>
  <si>
    <t>4-031-122-2630204-104-2017/18-008</t>
  </si>
  <si>
    <t xml:space="preserve">Mirangi Primary School </t>
  </si>
  <si>
    <t>4-031-122-2630204-104-2017/18-009</t>
  </si>
  <si>
    <t xml:space="preserve">Renovation of eight classrooms at  i.e plastering, flooring, replacement of broken window panes, fixing of doors and painting </t>
  </si>
  <si>
    <t xml:space="preserve">Cross Road Primary School </t>
  </si>
  <si>
    <t>4-031-122-2630204-104-2017/18-010</t>
  </si>
  <si>
    <t xml:space="preserve">Purchase of 100 desks @Kshs.4000  </t>
  </si>
  <si>
    <t xml:space="preserve">Utugi Primary School </t>
  </si>
  <si>
    <t>4-031-122-2630204-104-2017/18-011</t>
  </si>
  <si>
    <t xml:space="preserve">Sulmac Primary School </t>
  </si>
  <si>
    <t>4-031-122-2630204-104-2017/18-012</t>
  </si>
  <si>
    <t>Construction  of one classroom to completion</t>
  </si>
  <si>
    <t xml:space="preserve">Lare Primary School </t>
  </si>
  <si>
    <t>4-031-122-2630204-104-2017/18-013</t>
  </si>
  <si>
    <t>Competion of two classrooms ; roofing, plastering, flooring, fixing windows and doors @Kshs.1,000,000 construction of 8 toilet cubicles @Kshs.500,000</t>
  </si>
  <si>
    <t xml:space="preserve">Githirioni Primary School </t>
  </si>
  <si>
    <t>4-031-122-2630204-104-2017/18-014</t>
  </si>
  <si>
    <t xml:space="preserve">Kanyekini Primary School </t>
  </si>
  <si>
    <t>4-031-122-2630204-104-2017/18-015</t>
  </si>
  <si>
    <t>Construction of  four  toilet cubicles  to completion</t>
  </si>
  <si>
    <t xml:space="preserve">Kabunge Primary School </t>
  </si>
  <si>
    <t>4-031-122-2630204-104-2017/18-016</t>
  </si>
  <si>
    <t>Construction of one classroom  to completion</t>
  </si>
  <si>
    <t xml:space="preserve">Kamae Secondary School </t>
  </si>
  <si>
    <t>4-031-122-2630205-104-2017/18-001</t>
  </si>
  <si>
    <t xml:space="preserve">Completion of two classrooms i.e plastering, fixing doors and window panes and painting </t>
  </si>
  <si>
    <t xml:space="preserve">Iria-ini secondary school  </t>
  </si>
  <si>
    <t>4-031-122-2630205-104-2017/18-002</t>
  </si>
  <si>
    <t xml:space="preserve">Gachoire Chief's Office </t>
  </si>
  <si>
    <t>4-031-122-2640507-113-2017/18-001</t>
  </si>
  <si>
    <t xml:space="preserve">Completion of chief's office;  electricity and water connection,painting and roofing </t>
  </si>
  <si>
    <t xml:space="preserve">Kamburu Administration Police Post </t>
  </si>
  <si>
    <t>4-031-122-2640507-113-2017/18-002</t>
  </si>
  <si>
    <t xml:space="preserve">Renovation of 3 administration police houses i.e plastering, reroofing, flooring, painting and fixing of fascial boards </t>
  </si>
  <si>
    <t xml:space="preserve">Kwaregi Administration Police Post </t>
  </si>
  <si>
    <t>4-031-122-2640507-113-2017/18-003</t>
  </si>
  <si>
    <t xml:space="preserve">Construction of a new administration police post </t>
  </si>
  <si>
    <t xml:space="preserve">Kijabe ACCs Office </t>
  </si>
  <si>
    <t>4-031-122-2640507-113-2017/18-004</t>
  </si>
  <si>
    <t>Construction of assistant county commisioners office to completion</t>
  </si>
  <si>
    <t>Kamukombini Chiefs office</t>
  </si>
  <si>
    <t>4-031-122-2640507-113-2017/18-005</t>
  </si>
  <si>
    <t>Construction of Kamukombini chief's office to completion</t>
  </si>
  <si>
    <t>Nyamuthanga Chiefs office</t>
  </si>
  <si>
    <t>4-031-122-2640507-113-2017/18-006</t>
  </si>
  <si>
    <t>Completion of chief's office ie i.e roofing, plastering, fixing of windows and doors</t>
  </si>
  <si>
    <t>Kamburu ICT Hub</t>
  </si>
  <si>
    <t>4-031-122-2640511-108-2017/18-001</t>
  </si>
  <si>
    <t xml:space="preserve">Installation of satellite antenna, router, digital access kit, digital ruggedized tablets, Wi-Fi with outdoor wireless devise complete with 12U cabinets with installation accessories in Partnership with Ministry of ICT through Telecom Kenya @ Kshs 1,169,256.80 and construction of hub @ Kshs 2,330,743.2 </t>
  </si>
  <si>
    <t>Kagwe ICT hub</t>
  </si>
  <si>
    <t>4-031-122-2640511-108-2017/18-002</t>
  </si>
  <si>
    <t>Kimende ICT hub</t>
  </si>
  <si>
    <t>4-031-122-2640511-108-2017/18-003</t>
  </si>
  <si>
    <t>Kinale ICT hub</t>
  </si>
  <si>
    <t>4-031-122-2640511-108-2017/18-004</t>
  </si>
  <si>
    <t>4-031-122-AP1-100-2017/2018-001</t>
  </si>
  <si>
    <t>4-031-122-2640100-103-2017/18-001</t>
  </si>
  <si>
    <t>MULTIPURPOSE UNITS</t>
  </si>
  <si>
    <t>Kimende multipurose unit</t>
  </si>
  <si>
    <t>Construction of community multipurpose centre/anti stock( produce) theft centre</t>
  </si>
  <si>
    <t>Kamburu multipurpose unit</t>
  </si>
  <si>
    <t>4-031-122-2640507-113-2017/18-014</t>
  </si>
  <si>
    <t>Rukuma multipurpose unit</t>
  </si>
  <si>
    <t>Magina multipurpose unit</t>
  </si>
  <si>
    <t>4-031-122-2640507-113-2017/18-007</t>
  </si>
  <si>
    <t>Mung'ere multipuirpose unit</t>
  </si>
  <si>
    <t>Nyambari multipurpose unit</t>
  </si>
  <si>
    <t>4-031-122-2640507-113-2017/18-008</t>
  </si>
  <si>
    <t>Kirasha multipurpose unit</t>
  </si>
  <si>
    <t>4-031-122-2640507-113-2017/18-009</t>
  </si>
  <si>
    <t>Kinale multipurpose unit</t>
  </si>
  <si>
    <t>4-031-122-2640507-113-2017/18-010</t>
  </si>
  <si>
    <t>Kagwe multipurpose unit</t>
  </si>
  <si>
    <t>4-031-122-2640507-113-2017/18-011</t>
  </si>
  <si>
    <t>Kagaa multipurpose unit</t>
  </si>
  <si>
    <t>4-031-122-2640507-113-2017/18-012</t>
  </si>
  <si>
    <t xml:space="preserve">Lari Technical Training Institute </t>
  </si>
  <si>
    <t>4-031-122-2630206-104-2017/18-001</t>
  </si>
  <si>
    <r>
      <t xml:space="preserve">Completion of workshop - finishes i.e plastering, roofing, fixing window panes, flooring, painting and fixing fascia boards)) @ Kshs.2,000,000 and fencing @ Kshs.300,000.00 </t>
    </r>
    <r>
      <rPr>
        <b/>
        <sz val="12"/>
        <color indexed="10"/>
        <rFont val="Footlight MT Light"/>
        <family val="1"/>
      </rPr>
      <t>(Information to be submitted why they are working on the workshop and it was supposed to be completed by the Kshs 10million)</t>
    </r>
  </si>
  <si>
    <t>4-031-122-2110000-100-2017/18-001.</t>
  </si>
  <si>
    <t>4-031-122-2120101-100-2017/18-004</t>
  </si>
  <si>
    <t>Monitoring,Evaluation &amp; Capacity Building</t>
  </si>
  <si>
    <t>4-031-122-2210000-111-2017/18-002</t>
  </si>
  <si>
    <t>Undertake training of the the PMCs/NG-NCDFC on NG-CDF .</t>
  </si>
  <si>
    <t>Utugi Primary</t>
  </si>
  <si>
    <t>4-031-122-2640510-110-2017/18-021</t>
  </si>
  <si>
    <t>Purchase of planting trees</t>
  </si>
  <si>
    <t xml:space="preserve">Kamahia Primary </t>
  </si>
  <si>
    <t>4-031-122-2640510-110-2017/18-022</t>
  </si>
  <si>
    <t>Mukeu Primary</t>
  </si>
  <si>
    <t>4-031-122-2640510-110-2017/18-023</t>
  </si>
  <si>
    <t>4-031-122-2640509-112-2017/18-002</t>
  </si>
  <si>
    <t>Organize football matches: for Kinale,Kijabe,Kamburu,Lari Kirenga and Nyanduma F.C's</t>
  </si>
  <si>
    <t xml:space="preserve">Bursaries for secondary schools </t>
  </si>
  <si>
    <t>Allocation of bursary to the needy students in Secondary Schools</t>
  </si>
  <si>
    <t>Allocation of bursary to tertiary students</t>
  </si>
  <si>
    <t xml:space="preserve">Gachema Secondary School </t>
  </si>
  <si>
    <t>4-031-122-2630204-105-2017/18-003</t>
  </si>
  <si>
    <t>Completion of three classrooms i.e walling and roofing</t>
  </si>
  <si>
    <t xml:space="preserve">Kwaregi Adinistration Police Post </t>
  </si>
  <si>
    <t>Construction of two Administration Police houses</t>
  </si>
  <si>
    <t>Office Furniture</t>
  </si>
  <si>
    <t>4-031-122-3111000-108-2017/18-001</t>
  </si>
  <si>
    <t>Purchase of office furnitures i.e. 2 high back seats - Kshs 27,500,1 high back broad seat - black - Kshs 9000, 20 high back medium seats - black/grey - Kshs 160,000,1 High back seat - Leather - Kshs 30,500,1 Low back seat leather - Kshs 80,000, 2 visitors seat(maroon) - Kshs 15,000,</t>
  </si>
  <si>
    <t>16 visitors seat(black) - 100,000,3 arm chair - Kshs 10,000, 2 catalina seat - Kshs 7000, 40 plastic seats - Kshs 28,000, 1 L- Table Delux1- Kshs 10,000,1 L - Table ordinary - Kshs 23,000, 1 Office table(mahogany) - Kshs 20,000, Boardroom table - 72*3 - Kshs 120,000, 3 Filing cabinets (metallic) - Kshs 75,000,3 Filing cabinets (metallic) - Kshs 45,000,1 filing cabinet - wooden -Kshs 18,000, 1 wooden shelve - Kshs 22,000</t>
  </si>
  <si>
    <t>PROJECT GFS CODELIST FOR MATHIOYA NATIONAL GOVERNMENT CONSTITUENCY DEVELOPMENT FUND</t>
  </si>
  <si>
    <t>4-021-105-2110000-100-2017/18-001</t>
  </si>
  <si>
    <t>4-021-105-2210000-100-2017/18-002</t>
  </si>
  <si>
    <t>4-021-105-2120101-100-2017/18-005</t>
  </si>
  <si>
    <t>4-021-105-2120201-100-2017/18-006</t>
  </si>
  <si>
    <t>4-021-105-2210802-100-2017/18-007</t>
  </si>
  <si>
    <t>4-021-105-2210000-111-2017/18-001</t>
  </si>
  <si>
    <t>4-021-105-2210802-111-2017/18-002</t>
  </si>
  <si>
    <t>4-021-105-2210700-111-2017/18-003</t>
  </si>
  <si>
    <t>Undertake training of the PMCs, NG-CDFCs on NG-CDF related issues</t>
  </si>
  <si>
    <t>4-031-165-2640200-101-2017/18-001</t>
  </si>
  <si>
    <t>4-031-105-2640509-112-2017/18-001</t>
  </si>
  <si>
    <t>Carry out constituency sports tournament and the winning teams, schools to be awarded with trophies, balls and game kits</t>
  </si>
  <si>
    <t>4-021-105-2640101-103-2017/18-001</t>
  </si>
  <si>
    <t xml:space="preserve">Payment of bursary to needy students in Secondary Schools </t>
  </si>
  <si>
    <t>4-021-105-2640102-103-2017/18-002</t>
  </si>
  <si>
    <t>Payment of bursary to needy students in colleges Kshs.3,000,000 ; universities Kshs.3,211,000 ; bodaboda training program Kshs.2,500,000</t>
  </si>
  <si>
    <t>Chui Primary School</t>
  </si>
  <si>
    <t>4-021-105-2630204-104-2017/18-001</t>
  </si>
  <si>
    <t>Renovation of 5 classrooms - plaster, floor, roof repair, wiring, windows, doors to completion Kshs.1,000,000 ; completion of foot bridge connecting to the school -gurdrails, reinforcement, concreting to completion Kshs.500,000</t>
  </si>
  <si>
    <t>Gachiriro Primary School</t>
  </si>
  <si>
    <t>4-021-105-2630204-104-2017/18-002</t>
  </si>
  <si>
    <t>Completion of 2 classrooms - plastering, flooring, windows to completion Kshs.500,000 ; completion of foot bridge connecting to the school - guardrails, reinforcement, concreting) Kshs.400,000</t>
  </si>
  <si>
    <t>Kaganjo Primary School</t>
  </si>
  <si>
    <t>4-021-105-2630204-104-2017/18-003</t>
  </si>
  <si>
    <t>Perimeter fencing to completion - 280M- perimeter</t>
  </si>
  <si>
    <t>Kambara Primary School</t>
  </si>
  <si>
    <t>4-021-105-2630204-104-2017/18-004</t>
  </si>
  <si>
    <t xml:space="preserve">Renovation of 3 Classrooms - plaster, floor, painting,  windows and doors to completion </t>
  </si>
  <si>
    <t>Kangogo Primary School</t>
  </si>
  <si>
    <t>4-021-105-2630204-104-2017/18-005</t>
  </si>
  <si>
    <t>Completion of 2 Classrooms - plastering, flooring and windows to completion</t>
  </si>
  <si>
    <t>Kangongi Primary School</t>
  </si>
  <si>
    <t>4-021-105-2630204-104-2017/18-006</t>
  </si>
  <si>
    <t>Construction of a block of hall, administration office and classroom to completion</t>
  </si>
  <si>
    <t>Kihari Primary School</t>
  </si>
  <si>
    <t>4-021-105-2630204-104-2017/18-007</t>
  </si>
  <si>
    <t>Purchase and installation of two 10,000L tanks Kshs.300,000 ; rain water goods Kshs.200,000 ; completion of foot bridge connecting to the school - guardrails, concreting, reinforcement Kshs.400,000</t>
  </si>
  <si>
    <t>Kirimahiga Primary School</t>
  </si>
  <si>
    <t>4-021-105-2630204-104-2017/18-008</t>
  </si>
  <si>
    <t>Completion of 2 storeyed building housing administration block and Classrooms to completion - slab of first floor, walling plastering, roofing and painting to completion</t>
  </si>
  <si>
    <t>Kiuu Primary School</t>
  </si>
  <si>
    <t>4-021-105-2630204-104-2017/18-009</t>
  </si>
  <si>
    <t>Construction of administration block and one class to completion</t>
  </si>
  <si>
    <t>Mioro Primary School</t>
  </si>
  <si>
    <t>4-021-105-2630204-104-2017/18-010</t>
  </si>
  <si>
    <t>Construction of a block of 6 cubicle toilet to completion</t>
  </si>
  <si>
    <t>Umbui Primary School</t>
  </si>
  <si>
    <t>4-021-105-2630204-104-2017/18-011</t>
  </si>
  <si>
    <t>Construction of retaining wall to completion</t>
  </si>
  <si>
    <t>Wambwe Primary School</t>
  </si>
  <si>
    <t>4-021-105-2630204-104-2017/18-012</t>
  </si>
  <si>
    <t>Construction of boys and girls toilets - 6 cubicle each blocks Kshs.450,000 ; 4 cubicle teachers toilet Kshs.300,000 to completion</t>
  </si>
  <si>
    <t xml:space="preserve">SECONDARY SCHOOLS  </t>
  </si>
  <si>
    <t>Iruri Secondary School</t>
  </si>
  <si>
    <t>4-021-105-2630205-104-2017/18-001</t>
  </si>
  <si>
    <t>Completion of hall - construction of support beam, plastering, flooring, doors windows and painting to completion</t>
  </si>
  <si>
    <t>Kamacharia Secondary School</t>
  </si>
  <si>
    <t>4-021-105-2630205-104-2017/18-002</t>
  </si>
  <si>
    <t>Completion of 3 staff houses - plastering, flooring, doors, ceiling and painting to completion</t>
  </si>
  <si>
    <t>Kambara Secondary School</t>
  </si>
  <si>
    <t>4-021-105-2630205-104-2017/18-003</t>
  </si>
  <si>
    <t>completion of hall - walling, roofing, plastering, painting, doors and windows to completion</t>
  </si>
  <si>
    <t>Kiamuturi Secondary School</t>
  </si>
  <si>
    <t>4-021-105-2630205-104-2017/18-004</t>
  </si>
  <si>
    <t>Construction of dining hall to completion</t>
  </si>
  <si>
    <t>Kiria-ini Mixed Secondary School</t>
  </si>
  <si>
    <t>4-021-105-2630205-104-2017/18-005</t>
  </si>
  <si>
    <t xml:space="preserve">Roofing hall to completion </t>
  </si>
  <si>
    <t>Kiriko Secondary School</t>
  </si>
  <si>
    <t>4-021-105-2630205-104-2017/18-006</t>
  </si>
  <si>
    <t>Completion of laboratory - flooring, plastering, painting,shelves, doors,windows and wiring to completion</t>
  </si>
  <si>
    <t>Mathioya Day Secondary School</t>
  </si>
  <si>
    <t>4-021-105-2630205-104-2017/18-007</t>
  </si>
  <si>
    <t>Completion of dinning hall and kitchen - flooring, plastering, doors, window panes and painting to completion</t>
  </si>
  <si>
    <t>Mihuti Secondary School</t>
  </si>
  <si>
    <t>4-021-105-2630205-104-2017/18-008</t>
  </si>
  <si>
    <t>Completion of 2 Classrooms - plastering, flooring and painting to completion</t>
  </si>
  <si>
    <t>Mioro Secondary School</t>
  </si>
  <si>
    <t>4-021-105-2630205-104-2017/18-009</t>
  </si>
  <si>
    <t>completion of hall - walling, roofing, plastering, doors and windows to completion</t>
  </si>
  <si>
    <t>Runyeki Secondary School</t>
  </si>
  <si>
    <t>4-021-105-2630205-104-2017/18-010</t>
  </si>
  <si>
    <t>Construction of a dining hall and kitchen to completion</t>
  </si>
  <si>
    <t>Wahundura mixed Secondary school</t>
  </si>
  <si>
    <t>4-021-105-2630205-104-2017/18-011</t>
  </si>
  <si>
    <t>Completion of laboratory - gas chambers, water works and soak pit to completion</t>
  </si>
  <si>
    <t>Yakarengo Secondary school</t>
  </si>
  <si>
    <t>4-021-105-2630205-104-2017/18-012</t>
  </si>
  <si>
    <t>Construction of one storeyed classroom to completion</t>
  </si>
  <si>
    <t>Mathioya Technical and Vocational College</t>
  </si>
  <si>
    <t>4-021-105-2630206-104-2017/18-001</t>
  </si>
  <si>
    <t xml:space="preserve">Perimeter fence - 1,000M length Kshs. 1,000,000 ; gate and gate house to completion Kshs. 500,000 </t>
  </si>
  <si>
    <t>Gitugi Divisional Ofiice</t>
  </si>
  <si>
    <t>4-021-105-2640507-113-2017/18-001</t>
  </si>
  <si>
    <t>Water harvesting - installation of 10,000L tank and gutters Kshs.350,000 ; toilet construction Kshs.500,000 ; completion of foot bridge connecting to the divisional offices - reinforcement, quard rails, concreting Kshs.300,000</t>
  </si>
  <si>
    <t>Kamacharia Divisional Office</t>
  </si>
  <si>
    <t>4-021-105-2640507-113-2017/18-002</t>
  </si>
  <si>
    <t>Purchase and installation of 10,000L water tank and gutters to completion</t>
  </si>
  <si>
    <t>Kiru Divisional office</t>
  </si>
  <si>
    <t>4-021-105-2640507-113-2017/18-003</t>
  </si>
  <si>
    <t>Purchase and installation of 10,000L water tank and gutters Kshs.350,000 ; toilet construction to completion Kshs.500,000</t>
  </si>
  <si>
    <t>Njumbi Divisional Office</t>
  </si>
  <si>
    <t>4-021-105-2640507-113-2017/18-004</t>
  </si>
  <si>
    <t>Purchase and installation of 10,000L tank and gutters to completion</t>
  </si>
  <si>
    <t>4-021-105-2211310-108-2017/18-001</t>
  </si>
  <si>
    <t>Preparation of 5 year strategic plan</t>
  </si>
  <si>
    <t>Office generator</t>
  </si>
  <si>
    <t>4-021-105-3111000-108-2017/18-001</t>
  </si>
  <si>
    <t>Purchase and installation of office generator - Promax 7500EA</t>
  </si>
  <si>
    <t>4-031-105-2640510-110-2017/18-001</t>
  </si>
  <si>
    <t>Construction of gabions in Gitugi Kshs.336,206 ; planting trees in Kamacharia, Gitugi, Njumbi and Kiru Primary and Secondary Schools River Banks' Kshs.112,500 ; conduct environmental awareness, advocacy in Gitugi, Kamacharia, Kiru and Njumbi Kshs.125,000</t>
  </si>
  <si>
    <t xml:space="preserve"> educational programs Kshs. 3,789,000 -students mentorship, educationday, retreat and sensitization workshops</t>
  </si>
  <si>
    <t>4-021-105-2640200-101-2017/18-001</t>
  </si>
  <si>
    <t>4-021-105-2640509-112-2017/18-001</t>
  </si>
  <si>
    <t>Carry out constituency sports tournament and the winning teams/schools to be awarded with trophies, balls, game kits</t>
  </si>
  <si>
    <t>4-021-105-2640510-110-2017/18-001</t>
  </si>
  <si>
    <t>Planting trees in the following primary Mananga, Kagumoini, Kiriko, Kora, Kiambuthia, Kiriaini, Kairo, Kihari, Kiamuturi, Kagongo, Thuita, Iruri, Kamune, Wahundura, Kiriithiru, Gikindu Ruiru, Yakarengo, Nyangiti, Kambara, Kanoro, Gakambura, Gitugi, Chui, Kanjahi, Ngutu, Karunge, Mihuti, Kirimiga, Njumbi, Gikoe, Wambwe Primary schools and Mananga, Kiambuthia, Kiriaini mixed, Kiriaini girls, JM Kairo, Kiamuturi, Thuita, Iruri, Kamune, Wahundura mixed, Kamacharia, Yakarengo, Runyeki, Kambara Gitugi mixed, Gitugi girls, Chui, Gitongu, Gatunguru and Gikoe secondary schools @ksh. 4,376.60</t>
  </si>
  <si>
    <t>Payment of bursary to needy students in sec. schools</t>
  </si>
  <si>
    <t>Gikoe Secondary school</t>
  </si>
  <si>
    <t>4-021-105-2630205-104-2017/18-0013</t>
  </si>
  <si>
    <t>Construction of boys toilet block to completion (14 cubicle)</t>
  </si>
  <si>
    <t>J M Kairo Sec. School</t>
  </si>
  <si>
    <t>4-021-105-2630205-104-2017/18-0014</t>
  </si>
  <si>
    <t>4-021-105-2630205-104-2017/18-0015</t>
  </si>
  <si>
    <t>Reroofing 5 classrooms ksh. 1,300,000 &amp; murraming/leveling/drainage road to the school ksh. 548,277.84 (300M) to completion.</t>
  </si>
  <si>
    <t>Thuita Sec. School</t>
  </si>
  <si>
    <t>4-021-105-2630205-104-2017/18-0016</t>
  </si>
  <si>
    <t>Construction of boys toilet block to completion (6 cubicle)</t>
  </si>
  <si>
    <t>PROJECT GFS CODELIST FOR THIKA TOWN  NATIONAL GOVERNMENT CONSTITUENCY DEVELOPMENT FUND</t>
  </si>
  <si>
    <t>4-022-114-2110000-100-2017/18-001</t>
  </si>
  <si>
    <t>4-022-114-2210000-100-2017/18-002</t>
  </si>
  <si>
    <t>Purchase of fuel, office rent,repairs and maintenance, printing, stationery, telephone, travel and subsistence, office tea.</t>
  </si>
  <si>
    <t>4-022-114-2120101-100-2017/18-003</t>
  </si>
  <si>
    <t>4-022-114-2120201-100-2017/18-004</t>
  </si>
  <si>
    <t>4-022-114-2210000-100-2017/18-005</t>
  </si>
  <si>
    <t xml:space="preserve">Goods and Services </t>
  </si>
  <si>
    <t>4-022-114-2210000-111-2017/18-001</t>
  </si>
  <si>
    <t>4-022-114-2210802-111-2017/18-002</t>
  </si>
  <si>
    <t>Payment of Committee  allowances for Monitoring and Evaluation exercises and other expenses</t>
  </si>
  <si>
    <t>4-022-114-2210700-111-2017/18-003</t>
  </si>
  <si>
    <t>4-022-114-2640101-103- 2017/18-001</t>
  </si>
  <si>
    <t>4-022-114-2640102-103-2017/18-002</t>
  </si>
  <si>
    <t>Bursary special schools</t>
  </si>
  <si>
    <t>4-022-114-2640102-103-2017/18-003</t>
  </si>
  <si>
    <t xml:space="preserve">Payment of bursary to special needs students </t>
  </si>
  <si>
    <t>4-022-114-2640200-101-2017/18-001</t>
  </si>
  <si>
    <t>Ngoliba Primary</t>
  </si>
  <si>
    <t>4-022-114-2630204-104-2017/18-001</t>
  </si>
  <si>
    <t>Channeling Water ( piping and raising a storage tank of 20,000 litres in the school compound worth Kshs.1,600,000 and construction of a kitchen facility worth Kshs.500,000 and lighting along school compound to enhance security of the pupils Kshs.400,000</t>
  </si>
  <si>
    <t>Ndula primary</t>
  </si>
  <si>
    <t>4-022-114-2630204-104-2017/18-002</t>
  </si>
  <si>
    <t>Construction of one classroomroom for the special unit worth Kshs.1,500,000 and lighting along school compound to enhance security Kshs.500,000</t>
  </si>
  <si>
    <t>Komo Primary School</t>
  </si>
  <si>
    <t>4-022-114-2630204-104-2017/18-003</t>
  </si>
  <si>
    <t>Construction of a kitchen facility for the school with iron grills, stone walled, washing sink for the pupils feeding programme</t>
  </si>
  <si>
    <t>Magana  Primary</t>
  </si>
  <si>
    <t>4-022-114-2630204-104-2017/18-004</t>
  </si>
  <si>
    <t>Construction of Toilets in Magana Primary and fixing of current toilet doors 8 cubicles, 4 for girls , 4 and urinals for boys cemented floors and hand wash basin</t>
  </si>
  <si>
    <t>Kilimambogo Primary School</t>
  </si>
  <si>
    <t>4-022-114-2630204-104-2017/18-005</t>
  </si>
  <si>
    <t>Construction of toilets Kshs.1,000,000 and roofing of the current ones Kshs.500,000 new ablution block comprises of 8 cubicles, 4 for girls and 4 cubicles and urinals for boys cemented floors and a hand washing basin</t>
  </si>
  <si>
    <t>Kamenu primary school</t>
  </si>
  <si>
    <t>4-022-114-2630204-104-2017/18-006</t>
  </si>
  <si>
    <t>Construction of a perimeter wall, phase 1 to enhance security in school</t>
  </si>
  <si>
    <t xml:space="preserve">Kenyatta Primary </t>
  </si>
  <si>
    <t>4-022-114-2630204-104-2017/18-007</t>
  </si>
  <si>
    <t>Construction of a kitchen facility a half stone wall, raised with iron grills and a washing sink for the pupils feeding programme</t>
  </si>
  <si>
    <t>Barracks primary</t>
  </si>
  <si>
    <t>4-022-114-2630204-104-2017/18-008</t>
  </si>
  <si>
    <t>Construction of New pupils Ablution block 4pit for girls, 4 pit and Urinal boys, with cemented floor, stone wall and hand wash basin</t>
  </si>
  <si>
    <t>Kiganjo Primary School</t>
  </si>
  <si>
    <t>4-022-114-2630204-104-2017/18-009</t>
  </si>
  <si>
    <t>Construction of New pupils Ablution block 4pit for girls, 4 pit and Urinal boys, with cemented floor, and hand  wash basin</t>
  </si>
  <si>
    <t>Kimuchu Primary</t>
  </si>
  <si>
    <t>4-022-114-2630204-104-2017/18-010</t>
  </si>
  <si>
    <t>Construction of New pupils Ablution block 4pit for girls, 4 pit and Urinal boys, with cemented floor, and hand  wash basin Kshs.1,500,000 and construction of a kitchen facility stone walled, cemented floors and a washing sink Kshs.500,000</t>
  </si>
  <si>
    <t xml:space="preserve">Mountain view Primary </t>
  </si>
  <si>
    <t>4-022-114-2630204-104-2017/18-011</t>
  </si>
  <si>
    <t>Construction of New perimeter stone wall phase 1 to reduce insecurity in the school length 200m</t>
  </si>
  <si>
    <t xml:space="preserve">St Patrick special school </t>
  </si>
  <si>
    <t>4-022-114-2630204-104-2017/18-012</t>
  </si>
  <si>
    <t xml:space="preserve">Construction of New pupils  dormitory Phase 1, with a capacity of 100 pupils </t>
  </si>
  <si>
    <t xml:space="preserve"> Thika  primary</t>
  </si>
  <si>
    <t xml:space="preserve">4-022-114-2630204-104-2017/18-013 </t>
  </si>
  <si>
    <t>Umoja Primary</t>
  </si>
  <si>
    <t xml:space="preserve">4-022-114-2630204-104-2017/18-014 </t>
  </si>
  <si>
    <t>Construction of  perimeter wall phase 1 (200m) worth Kshs.1,800,000 and kitchen construction worth Kshs.500,000 with iron grills and stone  walled with a washing sink</t>
  </si>
  <si>
    <t>Kiboko Primary</t>
  </si>
  <si>
    <t>4-022-114-2630204-104-2017/18-015</t>
  </si>
  <si>
    <t>Construction of kitchen facility raised with iron grills, half stone walled and a washing sink</t>
  </si>
  <si>
    <t>General Kago primary school</t>
  </si>
  <si>
    <t>4-022-114-2630204-104-2017/18-016</t>
  </si>
  <si>
    <t>Face-lifting of General Kago primary school 16 classrooms i.e repainting, wall repair, recarpeting.</t>
  </si>
  <si>
    <t>Garissa road primary</t>
  </si>
  <si>
    <t>4-022-114-2630204-104-2017/18-017</t>
  </si>
  <si>
    <t>Construction of New pupils Ablution block 4pit for girls, 4 pit and Urinal boys, with cemented floor, and hand  wash basin worth Kshs.1,500,000 and a construction of a kitchen facility worth Kshs.500,000 raised with iron grills, stone walled and a washing sink</t>
  </si>
  <si>
    <t>Gatuma-ini primary school</t>
  </si>
  <si>
    <t>4-022-114-2630204-104-2017/18-018</t>
  </si>
  <si>
    <t xml:space="preserve"> 1 classroom construction standard size, stone walled and cemented floors</t>
  </si>
  <si>
    <t>Thika for the blind</t>
  </si>
  <si>
    <t>4-022-114-2630204-104-2017/18-019</t>
  </si>
  <si>
    <t>Thika for the blind perimeter wall phase 1 construction 200m length</t>
  </si>
  <si>
    <t>Ndula secondary</t>
  </si>
  <si>
    <t>4-022-114-2630205-104-2017/18-001</t>
  </si>
  <si>
    <t>Construction of a modern staff ablution block 6 doors, with wall tiles, hand wash basin and cemented floors Kshs.1,500,000 and installation of security lighting along school compound Kshs.500,000</t>
  </si>
  <si>
    <t xml:space="preserve"> Ngoliba Secondary</t>
  </si>
  <si>
    <t>4-022-114-2630205-104-2017/18-002</t>
  </si>
  <si>
    <t>Channeling water to Ngoliba Secondary school involving piping and raising 20,000 litre storage tank Kshs.1,600,000 and installation of  security lighting along school fence Kshs.500,000</t>
  </si>
  <si>
    <t xml:space="preserve"> Mbagathi Secondary</t>
  </si>
  <si>
    <t>4-022-114-2630205-104-2017/18-003</t>
  </si>
  <si>
    <t>Construction of 2 NO of classroomrooms in the school, standard size stone walled and cemented floors</t>
  </si>
  <si>
    <t xml:space="preserve"> Ngoliba police station </t>
  </si>
  <si>
    <t>4-022-114-26405507-113-2017/18-001</t>
  </si>
  <si>
    <t>Construction of 10 uni-huts for ten police officers at Ngoliba Administration Police Post</t>
  </si>
  <si>
    <t>Kamenu sub location</t>
  </si>
  <si>
    <t>4-022-114-2640507-113-2017/18-002</t>
  </si>
  <si>
    <t>Construction of assistant  chief modern ablution block 2 doors toilet  with bathroom Kshs.400,000 and sheds for the Barraza’s at the compound- raised with pillars and iron sheet roof Kshs.200,000</t>
  </si>
  <si>
    <t>DCC Thika West office</t>
  </si>
  <si>
    <t>Renovation of the DCC Thika West office ie repair of the walls, repainting all the offices and also the administration police offices face lifting which include re carpeting, repair of walls and repainting</t>
  </si>
  <si>
    <t>4-022-114-2640509-112-2017/18-001</t>
  </si>
  <si>
    <t>Maria Magdalene special school</t>
  </si>
  <si>
    <t>4-022-114-2640510-110-2017/18-001</t>
  </si>
  <si>
    <t>Construction of an incinerator for disposal of diapers and sanitary towels by the special school</t>
  </si>
  <si>
    <t>Garissa Primary school</t>
  </si>
  <si>
    <t>4-022-114-2640510-110-2017/18-002</t>
  </si>
  <si>
    <t>installation of  5 litter collection bins )3 bin system littter bins)</t>
  </si>
  <si>
    <t>Kamenu Primary</t>
  </si>
  <si>
    <t>4-022-114-2640510-110-2017/18-003</t>
  </si>
  <si>
    <t>Queen of Rosary primary</t>
  </si>
  <si>
    <t>4-022-114-2640510-110-2017/18-004</t>
  </si>
  <si>
    <t>Munyu Primary</t>
  </si>
  <si>
    <t>4-022-114-2640510-110-2017/18-005</t>
  </si>
  <si>
    <t>Muguguni Primary</t>
  </si>
  <si>
    <t>4-022-114-2640510-110-2017/18-006</t>
  </si>
  <si>
    <t>Kenya National Library – Thika Branch</t>
  </si>
  <si>
    <t>Kamenu Christian Industrial Training Centre (CITC)</t>
  </si>
  <si>
    <t xml:space="preserve">TOTAL                                                                   </t>
  </si>
  <si>
    <t>4-022-114-AP1-100-2017/2018-001</t>
  </si>
  <si>
    <t>4-022-114-2640100-103-2017/18-001</t>
  </si>
  <si>
    <t>TERCIARY SCHOOLS</t>
  </si>
  <si>
    <t>Wafeni polytechnic</t>
  </si>
  <si>
    <t>4-022-114-2630206-104-2017/18-001</t>
  </si>
  <si>
    <t>General face lifting of the institution i.e painting and smoothening of floors of 5 classroomrooms (phase1)</t>
  </si>
  <si>
    <t>Kimuchu polytechnic</t>
  </si>
  <si>
    <t>4-022-114-2630206-104-2017/18-002</t>
  </si>
  <si>
    <t>PROJECT GFS CODELIST FOR NDARAGWA NATIONAL GOVERNMENT CONSTITUENCY DEVELOPMENT FUND</t>
  </si>
  <si>
    <t xml:space="preserve"> ADMINISTRATION/RECURRENT EXPENDITURE</t>
  </si>
  <si>
    <t>4-018-093-2110000-100-2017/18-001</t>
  </si>
  <si>
    <t>4-018-093-2210000-100-2017/18-002</t>
  </si>
  <si>
    <t>4-018-093-2120101-100-2017/18-003</t>
  </si>
  <si>
    <t>4-018-093-2120201-100-2017/18-004</t>
  </si>
  <si>
    <t>4-018-093-2210802-100-2017/18-005</t>
  </si>
  <si>
    <t>4-018-093-2210000-111-2017/18-001</t>
  </si>
  <si>
    <t>4-018-093-2210802-111-2017/18-002</t>
  </si>
  <si>
    <t>4-018-093-2210700-111-2017/18-003</t>
  </si>
  <si>
    <t>Training of the PMCs/NG-CDFCs on NG-CDF related issues</t>
  </si>
  <si>
    <t>4-018-093-2640101-103-2016/17-001</t>
  </si>
  <si>
    <t>Payment of  bursary to needy students</t>
  </si>
  <si>
    <t>4-018-093-2640102-103-2016/17-002</t>
  </si>
  <si>
    <t>4-018-093-2640103-103-2015/16-004</t>
  </si>
  <si>
    <t>Social Security</t>
  </si>
  <si>
    <t>4-018-093-2640103-103-2015/16-005</t>
  </si>
  <si>
    <t>Payment for Social Security Services</t>
  </si>
  <si>
    <t>Ngaindethia Primary School</t>
  </si>
  <si>
    <t>4-018-093-2630204-104-2017/18-001</t>
  </si>
  <si>
    <t xml:space="preserve">Renovation of 4 classrooms (Cementing floor, windows/doors, plastering verandah and painting) </t>
  </si>
  <si>
    <t>Michinda Primary School</t>
  </si>
  <si>
    <t>4-018-093-2630204-104-2017/18-002</t>
  </si>
  <si>
    <t>Construction of 90 Capacity Boys’ Dormitory (2,000,000);  Construction of 100 Capacity Girls’ Dorm(2,295,386.58)</t>
  </si>
  <si>
    <t>Kiandongoro Primary School</t>
  </si>
  <si>
    <t>4-018-093-2630204-104-2017/18-003</t>
  </si>
  <si>
    <t>Construction of 2 Classroom to completion</t>
  </si>
  <si>
    <t>4-018-093-2630204-104-2017/18-004</t>
  </si>
  <si>
    <t xml:space="preserve">Renovation of 2 classrooms (Cementing floor, windows/doors, plastering verandah and painting) </t>
  </si>
  <si>
    <t>Mathingira Girls Secondary School</t>
  </si>
  <si>
    <t>4-018-093-2630205-104-2017/18-001</t>
  </si>
  <si>
    <t>Construction of 2 No. Classrooms to Completion</t>
  </si>
  <si>
    <t>Mwihoko Chief’s Office</t>
  </si>
  <si>
    <t>4-018-093-2640507-108-2017/18-001</t>
  </si>
  <si>
    <t>Construction of Chief’s Office  (Kshs 1,800,000) and 3 Doors Staff Toilet( Kshs 300,000) to completion</t>
  </si>
  <si>
    <t>Muruai Chief’s Office</t>
  </si>
  <si>
    <t>4-018-093-2640507-108-2017/18-002</t>
  </si>
  <si>
    <t>Subuku Administration Police Post</t>
  </si>
  <si>
    <t>4-018-093-2640507-108-2017/18-003</t>
  </si>
  <si>
    <t>Construction of 5 Staff Houses(Kshs 2,500,000) and  4 Doors Staff toilet(Kshs 600,000) to completion</t>
  </si>
  <si>
    <t>Ndaragwa Police Station</t>
  </si>
  <si>
    <t>4-018-093-2640507-108-2017/18-004</t>
  </si>
  <si>
    <t>Construction of  6 Doors Staff Toilet(Kshs 800,000); Completion of OCS’s Staff House - Flooring, plastering, fixing of windows and doors(Kshs 300,000)</t>
  </si>
  <si>
    <t>ROADS AND BRIDGES</t>
  </si>
  <si>
    <t>D387:D388 Mailo 10-Ngamini-DB Laikipia</t>
  </si>
  <si>
    <t>4-018-093-2640508-107-2017/18-001</t>
  </si>
  <si>
    <t>Heavy Grading with watering and Compaction, Gravel Patching as instructed by Engineer</t>
  </si>
  <si>
    <t>D387:Junction D388 Mailo 10-Junction-B 5 Ndaragwa</t>
  </si>
  <si>
    <t>4-018-093-2640508-107-2017/18-002</t>
  </si>
  <si>
    <t>D459: Mailo 4-Kalampton</t>
  </si>
  <si>
    <t>4-018-093-2640508-107-2017/18-003</t>
  </si>
  <si>
    <t>4-018-093-2640509-112-2017/18-001</t>
  </si>
  <si>
    <t>Organizing Constituency Sports tournament and the winning teams/schools to be awarded with trophies, balls, and games kits in Lehau Pondo, Central, Kiriita and Shamata.</t>
  </si>
  <si>
    <t>Ndaragwa NG CDF Conference Hall</t>
  </si>
  <si>
    <t>4-018-093-2211310-108-2017/18-001</t>
  </si>
  <si>
    <t>Aberdare Teachers Training College</t>
  </si>
  <si>
    <t>4-018-093-2211310-108-2017/18-002</t>
  </si>
  <si>
    <t>Pesi Youth Plytechnic</t>
  </si>
  <si>
    <t>4-018-093-2211310-108-2017/18-003</t>
  </si>
  <si>
    <t>Ndaragwa Technical Training Institute</t>
  </si>
  <si>
    <t>4-018-093-2211310-108-2017/18-004</t>
  </si>
  <si>
    <t>CONSTITUENCY STRATEGIC PLAN</t>
  </si>
  <si>
    <t>4-018-093-2211310-110- 2017/18-001</t>
  </si>
  <si>
    <t>Preparation and Production of Constituency Strategic Plan 2017/2018 to 2021/2022</t>
  </si>
  <si>
    <t>4-018-093-2640200-101-2017/18-001</t>
  </si>
  <si>
    <t>To cater for any emergency that may occur in the constituency</t>
  </si>
  <si>
    <t>4-018-093-AP1-100-2017/2018-001</t>
  </si>
  <si>
    <t>4-018-093-2640100-103-2017/18-001</t>
  </si>
  <si>
    <t>Mocks/CATs</t>
  </si>
  <si>
    <t>4-018-093-2640103-103-2015/16-003</t>
  </si>
  <si>
    <t>Printing/distribution of Mocks/CATs  and facilitation of Examiners</t>
  </si>
  <si>
    <t>Ndaragwa Boys Secondary School</t>
  </si>
  <si>
    <t>4-018-093-2640510-110- 2017/2018-001</t>
  </si>
  <si>
    <r>
      <t>Planting of tree seedlings</t>
    </r>
    <r>
      <rPr>
        <sz val="12"/>
        <color indexed="10"/>
        <rFont val="Footlight MT Light"/>
        <family val="1"/>
      </rPr>
      <t>(not minuted)</t>
    </r>
  </si>
  <si>
    <t>Kangocho Primary School</t>
  </si>
  <si>
    <t>4-018-093-2640510-110- 2017/2018-002</t>
  </si>
  <si>
    <r>
      <t>Leveling and drainage of the School playing field - Diversion of Stream</t>
    </r>
    <r>
      <rPr>
        <sz val="12"/>
        <color indexed="10"/>
        <rFont val="Footlight MT Light"/>
        <family val="1"/>
      </rPr>
      <t>(not minuted)</t>
    </r>
  </si>
  <si>
    <t>4-018-093-2210000-100-2017/2018-002</t>
  </si>
  <si>
    <t>4-018-093-2210700-111-2017/2018-003</t>
  </si>
  <si>
    <t>4-018-093-2640105-103-2017/2018-005</t>
  </si>
  <si>
    <t>Payment for Social Security for needy persons</t>
  </si>
  <si>
    <t>Kamburaini Primary School</t>
  </si>
  <si>
    <t>4-018-093-2630204-104-2017/2018-005</t>
  </si>
  <si>
    <t>Ndaragwa Primary School</t>
  </si>
  <si>
    <t>4-018-093-2630204-104-2017/2018-006</t>
  </si>
  <si>
    <t xml:space="preserve">Construction of Boys’ Dormitory of 150 CAPACITY (1,534,482.50);  Construction of Girls’ Dormitory of 140 capacity(1,534,482.50);  </t>
  </si>
  <si>
    <t>4-018-093-2640509-112-2017/2018-001</t>
  </si>
  <si>
    <t>Organizing Constituency Sports tournament and the winning teams/schools to be awarded with trophies, balls, and games kits in Lehau Pondo, Central, Kiriita and Shamata Wards</t>
  </si>
  <si>
    <t>Constituency Environmental Project</t>
  </si>
  <si>
    <t>Planting of trees to increase vegetation cover and tree seedlings in Umoja mbuyu primary school(113,793.10) and Ritaya primary school(113,793.10) (purchase of 100 seedlings Kshs.8,000, potting and hole preparation Kshs.60,000, manure Kshs.20,000 and labour and supervision Kshs.25,793)</t>
  </si>
  <si>
    <t>4-018/-093-2640200-101-2017/18-001</t>
  </si>
  <si>
    <t>PROJECT GFS CODELIST FOR KABETE NATIONAL GOVERNMENT CONSTITUENCY DEVELOPMENT FUND</t>
  </si>
  <si>
    <t xml:space="preserve"> ADMINISTRATION AND RECURRENT EXPENDITURE</t>
  </si>
  <si>
    <t>4-022-119-2110000-100-2017/18-001</t>
  </si>
  <si>
    <t>4-022-119-2210000-100-2017/18-002</t>
  </si>
  <si>
    <t>4-022-119-2120101-100-2017/18-003</t>
  </si>
  <si>
    <t>4-022-119-2120201-100-2017/18-004</t>
  </si>
  <si>
    <t>4-022-119-2210802-100-2017/18-005</t>
  </si>
  <si>
    <t>4-022-119-2210000-111-2017/18-001</t>
  </si>
  <si>
    <t>4-022-119-2210802-111-2017/18-002</t>
  </si>
  <si>
    <t>NG-CDFC/ NG-Staff/PMC capacity building</t>
  </si>
  <si>
    <t>4-022-119-2210700-111-2017/18-003</t>
  </si>
  <si>
    <t>4-022-119-2640101-103-2017/18-001</t>
  </si>
  <si>
    <t>Payment of bursary for needy students</t>
  </si>
  <si>
    <t>4-022-119-2640102-103-2017/18-002</t>
  </si>
  <si>
    <t>4-022-119-2640105-103-2017/18-003</t>
  </si>
  <si>
    <t>4-022-119-2640200-101-2017/18-001</t>
  </si>
  <si>
    <t>To cater for any unforeseen occurrences that may occur in the constituency during the financial year</t>
  </si>
  <si>
    <t>4-022-119-2211310-108-2017/18-001</t>
  </si>
  <si>
    <t>Development of  Constituency strategic plan 2017/2018-2020/2021</t>
  </si>
  <si>
    <t>SPORT</t>
  </si>
  <si>
    <t>Carry out constituency sports tournament and the winning teams to be awarded with trophies, balls and games kits</t>
  </si>
  <si>
    <t>Uthiru Primary School</t>
  </si>
  <si>
    <t>4-022-119-2630204-104-2017/18-001</t>
  </si>
  <si>
    <t>Refurbishment of 9 classrooms - Tiling, ceiling, plastering of inside and outside, electrification Kshs.3,500,000  and making pathaways Kshs. 500,000.00</t>
  </si>
  <si>
    <t>Kingeero Primary School</t>
  </si>
  <si>
    <t>4-022-119-2630204-104-2017/18-002</t>
  </si>
  <si>
    <t>Kirangari Primary School</t>
  </si>
  <si>
    <t>4-022-119-2630204-104-2017/18-003</t>
  </si>
  <si>
    <t>Muguga Primary School</t>
  </si>
  <si>
    <t>4-022-119-2630204-104-2017/18-004</t>
  </si>
  <si>
    <t>Ngure Primary School</t>
  </si>
  <si>
    <t>4-022-119-2630204-104-2017/18-005</t>
  </si>
  <si>
    <t>Kanyariri Primary School</t>
  </si>
  <si>
    <t>4-022-119-2630204-104-2017/18-006</t>
  </si>
  <si>
    <t xml:space="preserve">Construction of Drainage tunnel to drain rain water that is coming from road Kshs.600,000.00 and rehabilitation of 4 classrooms   Kshs.400,000.00 that has been  damaged by the water i.e.Flooring(tiling)  </t>
  </si>
  <si>
    <t>Muguga Model Primary School</t>
  </si>
  <si>
    <t>4-022-119-2630204-104-2017/18-007</t>
  </si>
  <si>
    <t>Fixing of Ca-bros in 1/2 an acre</t>
  </si>
  <si>
    <t>Karura Ka Nyungu Primary School</t>
  </si>
  <si>
    <t>4-022-119-2630204-104-2017/18-008</t>
  </si>
  <si>
    <t>Construction of exhaustable toilet for boys i.e. 4 doors and urinal  and girls toilet i.e. 5 doors</t>
  </si>
  <si>
    <t>4-022-119-2630204-104-2017/18-009</t>
  </si>
  <si>
    <t>Construction of exhaustable toilet for boys i.e. 4 doors and urinal  and girls toilet ie 5 doors</t>
  </si>
  <si>
    <t>Ndurarua Primary School</t>
  </si>
  <si>
    <t>4-022-119-2630204-104-2017/18-010</t>
  </si>
  <si>
    <t xml:space="preserve">Kibichiku Primary School </t>
  </si>
  <si>
    <t>4-022-119-2630204-104-2017/18-011</t>
  </si>
  <si>
    <t xml:space="preserve">Wangige Primary School </t>
  </si>
  <si>
    <t>4-022-119-2630204-104-2017/18-012</t>
  </si>
  <si>
    <t>Refurbishment 9 classrooms - Tiling, ceiling, plastering of inside and outside, electrification Kshs. 3,300,000.00  and making pathways Kshs. 500,000.00 and construction of an exhaustible toilet for boys i.e. 4 doors and urinal and girls toilet i.e. 5 doors Kshs. 800,000.00</t>
  </si>
  <si>
    <t xml:space="preserve">Mahia-Ini Primary School </t>
  </si>
  <si>
    <t>4-022-119-2630204-104-2017/18-013</t>
  </si>
  <si>
    <t xml:space="preserve">SECONDARY SCHOOLS </t>
  </si>
  <si>
    <t>Kanyariri Secondary School</t>
  </si>
  <si>
    <t>4-022-119-2630205-104-2017/18-001</t>
  </si>
  <si>
    <t>Completion of dining hall - walling and roofing</t>
  </si>
  <si>
    <t>Kabete Secondary School</t>
  </si>
  <si>
    <t>4-022-119-2630205-104-2017/18-002</t>
  </si>
  <si>
    <t>Completion of dormitory-ground floor-internal finishes - Flooring, plastering, fixing window panes and plumbing works</t>
  </si>
  <si>
    <t>Gathiga Secondary School</t>
  </si>
  <si>
    <t>4-022-119-2630205-104-2017/18-003</t>
  </si>
  <si>
    <t>Replacement of window panes Kshs. 200,000.00 and construction of ablution block Kshs.800,000.00</t>
  </si>
  <si>
    <t xml:space="preserve">Muguga Wagatonye Secondary School </t>
  </si>
  <si>
    <t>4-022-119-2630205-104-2017/18-004</t>
  </si>
  <si>
    <t>Completion of dining hall - Plastering of internal walls and keying in of external walls</t>
  </si>
  <si>
    <t>Gikuni Secondary School</t>
  </si>
  <si>
    <t>4-022-119-2630205-104-2017/18-005</t>
  </si>
  <si>
    <t>Construction of exhaustible toilet for boys i.e. 4 doors and urinal  and girls toilet i.e. 5 doors</t>
  </si>
  <si>
    <t>Kingeero Police Division</t>
  </si>
  <si>
    <t>4-022-119-2640507-113-2017/18-001</t>
  </si>
  <si>
    <t>Construction of  20 staff houses – 1st phase of storey building ie. foundation, walling and roofing work</t>
  </si>
  <si>
    <t xml:space="preserve">Kiahuria Police Post </t>
  </si>
  <si>
    <t>4-022-119-2640507-113-2017/18-002</t>
  </si>
  <si>
    <t xml:space="preserve">CaTs and Mocks </t>
  </si>
  <si>
    <t>4-022-119-2640104-103-2017/18-004</t>
  </si>
  <si>
    <t xml:space="preserve">Provide Cats and Mocks for primary and secondary schools </t>
  </si>
  <si>
    <t>Kibiku Primary School</t>
  </si>
  <si>
    <t>4-022-119-2640510-110-2017/18-001</t>
  </si>
  <si>
    <t xml:space="preserve">Tree planting programme in NG-CDF funded projects namely ; Nyathuna, Muguga, Gataara, Kamuguga, St. Marys Kaimba, Ndongoro and Kibiku Primary Schools  </t>
  </si>
  <si>
    <t>4-022-119-AP1-100-2017/2018-001</t>
  </si>
  <si>
    <t>4-022-119-2640100-103-2017/18-001</t>
  </si>
  <si>
    <t>Administration/ Recurrent</t>
  </si>
  <si>
    <t>Payment of staff salaries  &amp; gratuity</t>
  </si>
  <si>
    <t>Monitoring and Evaluation/ Capacity Building</t>
  </si>
  <si>
    <t>Undertake monitoring &amp; evaluation activities in the constituency and undertake training of NG-CDFCs and PMCs</t>
  </si>
  <si>
    <t>Fix cabros to the school compound(Half an acre)</t>
  </si>
  <si>
    <t>4-022-119-2630204-104-2017/18-014</t>
  </si>
  <si>
    <t>Refurbishment of 8 classrooms (Tiling,Ceiling,plastering of inside &amp; outside electrification)the school</t>
  </si>
  <si>
    <t>Gataara primary school</t>
  </si>
  <si>
    <t>4-022-119-2630204-104-2017/18-015</t>
  </si>
  <si>
    <r>
      <t>Refurbishment of the school</t>
    </r>
    <r>
      <rPr>
        <sz val="12"/>
        <color indexed="8"/>
        <rFont val="Footlight MT Light"/>
        <family val="1"/>
      </rPr>
      <t xml:space="preserve"> i.e. Plastering inside and outside,tiling,ceiling and electrification of 10 classrooms</t>
    </r>
  </si>
  <si>
    <t xml:space="preserve">                    NATIONAL GOVERNMENT CONSTITUENCIES DEVELOPMENT FUND BOARD</t>
  </si>
  <si>
    <t xml:space="preserve">PROJECT GFS CODELIST FOR GATUNDU NORTH NATIONAL CONSTITUENCIES DEVELOPMENT FUND </t>
  </si>
  <si>
    <t xml:space="preserve">                 FINANCIAL YEAR 2017/2018</t>
  </si>
  <si>
    <t>4-022-112-2110000-100-2017/2018-001</t>
  </si>
  <si>
    <t>4-022-112-2210000-100-2017/2018-002</t>
  </si>
  <si>
    <t>Purchase of office executive desks and installation of CCTV</t>
  </si>
  <si>
    <t>4-022-112-2120101-100-2017/2018-004</t>
  </si>
  <si>
    <t>4-022-112-2120201-100-2017/2018-005</t>
  </si>
  <si>
    <t>4-022-112-2210000-111-2017/2018-001</t>
  </si>
  <si>
    <t>4-022-112-2210700-111-2017/2018-003</t>
  </si>
  <si>
    <t>4-022-112-2640101-103- 2017/2018-001</t>
  </si>
  <si>
    <t>4-022-112-2640102-103-2017/2018-002</t>
  </si>
  <si>
    <t>4-022-112-2640105-103-2017/2018-003</t>
  </si>
  <si>
    <t>Payment of bursary to needy student in special schools</t>
  </si>
  <si>
    <t>4-022-112-2640200-101-2017/2018-001</t>
  </si>
  <si>
    <t xml:space="preserve">PRIMARY EDUACATION </t>
  </si>
  <si>
    <t>Mang'u Primary Schoolool</t>
  </si>
  <si>
    <t>4-022-112-2630204-104-2017/2018-001</t>
  </si>
  <si>
    <t>Renovation of 18 classrooms (Flooring, Plastering Walls, Painting, Roofing and Tiling) at Kshs. 3,000,000                          Construction of 6 doors ablution block at Kshs. 795,000</t>
  </si>
  <si>
    <t>Mutuma Primary Schoolool</t>
  </si>
  <si>
    <t>4-022-112-2630204-104-2017/2018-002</t>
  </si>
  <si>
    <t>Renovation of 11 classrooms (Flooring, Plastering Walls, Painting, roofing and tiling)</t>
  </si>
  <si>
    <t>Igegania Primary School</t>
  </si>
  <si>
    <t>4-022-112-2630204-104-2017/2018-003</t>
  </si>
  <si>
    <t>Wandui Primary School</t>
  </si>
  <si>
    <t>4-022-112-2630204-104-2017/2018-004</t>
  </si>
  <si>
    <t>Muirigo Primary School</t>
  </si>
  <si>
    <t>4-022-112-2630204-104-2017/2018-005</t>
  </si>
  <si>
    <t>Kairi Primary School</t>
  </si>
  <si>
    <t>4-022-112-2630204-104-2017/2018-006</t>
  </si>
  <si>
    <t>4-022-112-2630204-104-2017/2018-007</t>
  </si>
  <si>
    <t>Construction of 3 classrooms at Kshs. 3,175,000, Laying of floor slab in 2 existing classrooms at Kshs.1,000,000.00.Construction of  toilet 4  door block for boys and girls at Kshs. 1,000,000.00</t>
  </si>
  <si>
    <t>Njathaini Primary School</t>
  </si>
  <si>
    <t>4-022-112-2630204-104-2017/2018-008</t>
  </si>
  <si>
    <t xml:space="preserve">Construction of 50m perimeter wall. </t>
  </si>
  <si>
    <t>Miugu Primary School</t>
  </si>
  <si>
    <t>4-022-112-2630204-104-2017/2018-009</t>
  </si>
  <si>
    <t>Construction of 2 classrooms-Kshs.2,000,000                                  Construction of 30m retaining wall-Kshs. 875,000</t>
  </si>
  <si>
    <t>Muchakai Primary School</t>
  </si>
  <si>
    <t>4-022-112-2630204-104-2017/2018-010</t>
  </si>
  <si>
    <t>Construction of 2 classrooms with foundation reinforced with columns</t>
  </si>
  <si>
    <t>Miiri Primary School</t>
  </si>
  <si>
    <t>4-022-112-2630204-104-2017/2018-011</t>
  </si>
  <si>
    <t>Munyaka Primary School</t>
  </si>
  <si>
    <t>4-022-112-2630204-104-2017/2018-012</t>
  </si>
  <si>
    <t>Kamwirigi Primary School</t>
  </si>
  <si>
    <t>4-022-112-2630204-104-2017/2018-013</t>
  </si>
  <si>
    <t>Mwea Secondary School</t>
  </si>
  <si>
    <t>Construction of a 390m Perimeter Fence</t>
  </si>
  <si>
    <t>Mukurwe Secondary School</t>
  </si>
  <si>
    <t>4-022-112-2630205-104-2017/2018-002</t>
  </si>
  <si>
    <t>Construction of 2 Classrooms</t>
  </si>
  <si>
    <t>4-022-112-2640509-112-2017/2018-001</t>
  </si>
  <si>
    <t>Carry out Constituency Sports tournament and the winning teams/schools to be awarded with trophies, balls and games kits.</t>
  </si>
  <si>
    <t>Mangu Resource Centre</t>
  </si>
  <si>
    <t>4-022-112-2211310-108-2017/2018-001</t>
  </si>
  <si>
    <t>Installation of Satelite antenna, Router, Digital access kit, Digital ruggedized Tablet, WI-FI with outdoor wireless device complete with 12U cabinet with installation accessories in Partnership with Ministry of ICT through Telecom Kenya</t>
  </si>
  <si>
    <t>Ngorongo Social Hall</t>
  </si>
  <si>
    <t>4-022-112-2211310-108-2017/2018-002</t>
  </si>
  <si>
    <t>Gachege Resource Centre</t>
  </si>
  <si>
    <t>4-022-112-2211310-108-2017/2018-003</t>
  </si>
  <si>
    <t>Chania Divisional Headquarters</t>
  </si>
  <si>
    <t>4-022-112-2211310-108-2017/2018-004</t>
  </si>
  <si>
    <t>4-022-112-3111000-100-2017/2018-003</t>
  </si>
  <si>
    <t>4-022-112-2210802-100-2017/2018-006</t>
  </si>
  <si>
    <t>4-022-112-2210802-111-2017/2018-002</t>
  </si>
  <si>
    <t>Renovation of 5 classrooms (Flooring, Plastering Walls, Painting, Roofing and Tiling) at Kshs. 2,000,000                       Construction of door staff toilet at Kshs. 530,000</t>
  </si>
  <si>
    <t>Renovation of 11 classrooms  (Flooring, Plastering Walls, Painting, Roofing and Tiling)</t>
  </si>
  <si>
    <t>Renovation of 6 classrooms, staff room and office (Flooring, Plastering Walls, Painting, Roofing and Tiling)</t>
  </si>
  <si>
    <t>Renovation of 8 classrooms  (Flooring, Plastering Walls, Painting, Roofing and Tiling)</t>
  </si>
  <si>
    <t>Renovation of 4 classrooms  (Flooring, Plastering Walls, Painting, Roofing Tiling and introduction of concrete columns)</t>
  </si>
  <si>
    <t>Renovation of 4 classrooms  (Flooring, Plastering Walls, Painting, Roofing and Tiling)</t>
  </si>
  <si>
    <t>PROJECT GFS CODELIST FOR NDIA NATIONAL GOVERNMENT CONSTITUENCY DEVELOPMENT FUND</t>
  </si>
  <si>
    <t xml:space="preserve"> 4-020-102-2110000-100-2017/18-001 </t>
  </si>
  <si>
    <t xml:space="preserve"> salaries to the NG-CDFC staff  and payment of gratuity</t>
  </si>
  <si>
    <t xml:space="preserve"> 4-020-102-2210000-100-2017/18-002 </t>
  </si>
  <si>
    <t>Purchase of office stationeries, fuel, vehicle repairs, telephone expenses, staff tea, electricity and water bills and payment of other utilities</t>
  </si>
  <si>
    <t xml:space="preserve"> 4-020-102-2120101-100-2017/18-003 </t>
  </si>
  <si>
    <t xml:space="preserve">Remittances of NSSF Deductions </t>
  </si>
  <si>
    <t xml:space="preserve"> 4-020-102-2120201-100-2017/18-004</t>
  </si>
  <si>
    <t>Remittances of NHIF Deductions</t>
  </si>
  <si>
    <t xml:space="preserve"> 4-020-102-2210802-100-2017/18-005 </t>
  </si>
  <si>
    <t xml:space="preserve"> Payment of  NG-CDFC sitting allowances and other allowances payable to NG-CDFC members </t>
  </si>
  <si>
    <t xml:space="preserve">4-020-102-2210700-111-2017/18-001 </t>
  </si>
  <si>
    <t xml:space="preserve"> Undertake training of the PMCs/NG-CDFCs on NG-CDF Related issues </t>
  </si>
  <si>
    <t xml:space="preserve"> 4-020-102-2210802-111-2017/18-002 </t>
  </si>
  <si>
    <t xml:space="preserve">Payment of committee expenses while undertaking monitoring activities  </t>
  </si>
  <si>
    <t xml:space="preserve">4-020-102-2210000-111-2017/18-003 </t>
  </si>
  <si>
    <t>Payment of conference facilities ,accommodation during capacity building for PMC and NG-CDFC members</t>
  </si>
  <si>
    <t>Education Bursary  to secondary school</t>
  </si>
  <si>
    <t xml:space="preserve">4-020-102-2640101-103-2017/18-001 </t>
  </si>
  <si>
    <t>Bursary to needy  students</t>
  </si>
  <si>
    <t>Education bursary to tertiary institution</t>
  </si>
  <si>
    <t xml:space="preserve"> 4-020-102-2640102-103-2017/18-002 </t>
  </si>
  <si>
    <t>Constituency Innovation hubs at Kiangai shopping centre</t>
  </si>
  <si>
    <t>4-020-102-2211311-108-2017/18-001</t>
  </si>
  <si>
    <t>Constituency Innovation hubs at Kagio</t>
  </si>
  <si>
    <t>4-020-102-2211311-108-2017/18-002</t>
  </si>
  <si>
    <t>Constituency Innovation hubs at Baricho</t>
  </si>
  <si>
    <t>4-020-102-2211311-108-2017/18-003</t>
  </si>
  <si>
    <t>Constituency Innovation hubs at Sagana</t>
  </si>
  <si>
    <t>4-020-102-2211311-108-2017/18-004</t>
  </si>
  <si>
    <t>4-020-102-2640200-101-2017/18-001</t>
  </si>
  <si>
    <t>Ndiriti Primary School.</t>
  </si>
  <si>
    <t>4-020-102-2040510-110-2017/18-001</t>
  </si>
  <si>
    <t>Tree planting activities in  Ndiriti Primary School.</t>
  </si>
  <si>
    <t>Ndigaru Primary   School</t>
  </si>
  <si>
    <t>4-020-102-2040510-110-2017/18-002</t>
  </si>
  <si>
    <r>
      <t>Planting of trees in  Ndigaru</t>
    </r>
    <r>
      <rPr>
        <sz val="12"/>
        <color indexed="8"/>
        <rFont val="Footlight MT Light"/>
        <family val="1"/>
      </rPr>
      <t xml:space="preserve"> Primary   School</t>
    </r>
  </si>
  <si>
    <t>Lower Sagana Primary  School</t>
  </si>
  <si>
    <t>4-020-102-2040510-110-2017/18-003</t>
  </si>
  <si>
    <r>
      <t>Planting of trees in  lower Sagana</t>
    </r>
    <r>
      <rPr>
        <sz val="12"/>
        <color indexed="8"/>
        <rFont val="Footlight MT Light"/>
        <family val="1"/>
      </rPr>
      <t xml:space="preserve"> Primary  School</t>
    </r>
  </si>
  <si>
    <t>Kianjege Primary  School</t>
  </si>
  <si>
    <t>4-020-102-2040510-113-2017/18-004</t>
  </si>
  <si>
    <r>
      <t>Planting of trees in Kianjege</t>
    </r>
    <r>
      <rPr>
        <sz val="12"/>
        <color indexed="8"/>
        <rFont val="Footlight MT Light"/>
        <family val="1"/>
      </rPr>
      <t xml:space="preserve"> Primary  School</t>
    </r>
  </si>
  <si>
    <t>Gathuthini  Primary  School</t>
  </si>
  <si>
    <t>4-020-102-2040510-110-2017/18-005</t>
  </si>
  <si>
    <r>
      <t>Planting of trees in Gathuthini</t>
    </r>
    <r>
      <rPr>
        <sz val="12"/>
        <color indexed="8"/>
        <rFont val="Footlight MT Light"/>
        <family val="1"/>
      </rPr>
      <t xml:space="preserve">  Primary  School</t>
    </r>
  </si>
  <si>
    <t>Kiine Primary  School</t>
  </si>
  <si>
    <t>4-020-102-2040510-110-2017/18-006</t>
  </si>
  <si>
    <r>
      <t xml:space="preserve">Planting of trees in  Kiine </t>
    </r>
    <r>
      <rPr>
        <sz val="12"/>
        <color indexed="8"/>
        <rFont val="Footlight MT Light"/>
        <family val="1"/>
      </rPr>
      <t>Primary  School</t>
    </r>
  </si>
  <si>
    <t xml:space="preserve"> Kiangai  Primary School</t>
  </si>
  <si>
    <t>4-020-102-2040510-110-2017/18-007</t>
  </si>
  <si>
    <r>
      <t>Planting of trees in Kiangai</t>
    </r>
    <r>
      <rPr>
        <sz val="12"/>
        <color indexed="8"/>
        <rFont val="Footlight MT Light"/>
        <family val="1"/>
      </rPr>
      <t xml:space="preserve">  Primary School</t>
    </r>
  </si>
  <si>
    <t>4-020-102-2640509-112-2017/18-001</t>
  </si>
  <si>
    <t xml:space="preserve"> Carry out constituency sports tournament and the winning teams /schools to be awarded with trophies,balls and games kits.</t>
  </si>
  <si>
    <t>Kiburu primary school</t>
  </si>
  <si>
    <t>4-020-102-2640509-112-2017/18-002</t>
  </si>
  <si>
    <t xml:space="preserve"> leveling of kiburu primary playing ground</t>
  </si>
  <si>
    <t>Kibirigwi primary school</t>
  </si>
  <si>
    <t>4-020-102-2640509-112-2017/18-003</t>
  </si>
  <si>
    <t>Leveling of kibirigwi primary playing ground</t>
  </si>
  <si>
    <t>Kathaka primary school</t>
  </si>
  <si>
    <t>4-020-102-2640509-112-2017/18-004</t>
  </si>
  <si>
    <t>Leveling of kathaka primary playing ground</t>
  </si>
  <si>
    <t>4-020-102-2211310-108-2017/18-001</t>
  </si>
  <si>
    <t>Developing of  Ndia strategic plan 2018-2022</t>
  </si>
  <si>
    <t>NG-CDF office</t>
  </si>
  <si>
    <t>4-020-102-3110202-108-2017/18-001</t>
  </si>
  <si>
    <t>Renovation of the NG CDF office ,internal  and external painting and general repairs of windows and doors @ Kshs.400,000 and construction of shelves in the store and clerk of works office @ Kshs.150,000</t>
  </si>
  <si>
    <t>Kairungu Primary school</t>
  </si>
  <si>
    <t>4-020-102-2630204-104-2017/18-001</t>
  </si>
  <si>
    <t>Construction of 8 door pit  latrines for the pupils and 2 door  pit latrines for  the teachers</t>
  </si>
  <si>
    <t>4-020-102-2630204-104-2017/18-002</t>
  </si>
  <si>
    <t>Kabonge primary school</t>
  </si>
  <si>
    <t>4-020-102-2630204-104-2017/18-003</t>
  </si>
  <si>
    <t>Construction of 8 door pit  latrines for the pupils</t>
  </si>
  <si>
    <t>Thumaita primary school</t>
  </si>
  <si>
    <t>4-020-102-2630204-104-2017/18-004</t>
  </si>
  <si>
    <t>Muragara Primary school</t>
  </si>
  <si>
    <t>4-020-102-2630204-104-2017/18-005</t>
  </si>
  <si>
    <t>Replacing all ironsheets with new ones in five Classrooms.</t>
  </si>
  <si>
    <t>Kiaragana  primary school</t>
  </si>
  <si>
    <t>4-020-102-2630204-104-2017/18-006</t>
  </si>
  <si>
    <t>Upper sagana  Primary school</t>
  </si>
  <si>
    <t>4-020-102-2630204-104-2017/18-007</t>
  </si>
  <si>
    <t>Kahiro Primary School</t>
  </si>
  <si>
    <t>4-020-102-2630204-104-2017/18-008</t>
  </si>
  <si>
    <t>4-020-102-2630204-104-2017/18-009</t>
  </si>
  <si>
    <t>Kahuhoini Primary School</t>
  </si>
  <si>
    <t>4-020-102-2630204-104-2017/18-010</t>
  </si>
  <si>
    <t>Replacing all ironsheets with new ones in four Classrooms.</t>
  </si>
  <si>
    <t>Thumaita Primary School</t>
  </si>
  <si>
    <t>4-020-102-2630204-104-2017/18-011</t>
  </si>
  <si>
    <t>Sinking of borehole ,installation of a 16000 ltrs/hr pump and a10,000 ltrs  water tank</t>
  </si>
  <si>
    <t>Gacharu Primary School</t>
  </si>
  <si>
    <t>4-020-102-2630204-104-2017/18-012</t>
  </si>
  <si>
    <t>Lower Baricho Primary school</t>
  </si>
  <si>
    <t>4-020-102-2630204-104-2017/18-013</t>
  </si>
  <si>
    <t>4-020-102-2630204-104-2017/18-014</t>
  </si>
  <si>
    <t>Karima Primary School</t>
  </si>
  <si>
    <t>4-02-102-2630204-104-2017/18-015</t>
  </si>
  <si>
    <t>4-020-102-2630204-104-2017/18-016</t>
  </si>
  <si>
    <t>Construction of  three classrooms to completion @Kshs.900,000 each</t>
  </si>
  <si>
    <t>Kiandangae Primary school</t>
  </si>
  <si>
    <t>4-020-102-2630204-104-2017/18-017</t>
  </si>
  <si>
    <t>Construction of  a dining hall –substructure works,reinforced columns,tie beams and roofing</t>
  </si>
  <si>
    <t>Upper Baricho Primary School</t>
  </si>
  <si>
    <t>4-020-102-2630204-104-2017/18-018</t>
  </si>
  <si>
    <t>Construction of  a social hall –substructure works,reinforced columns,tie beams and roofing</t>
  </si>
  <si>
    <t>Kiangoma Primary school</t>
  </si>
  <si>
    <t>4-020-102-2630204-104-2017/18-019</t>
  </si>
  <si>
    <t>Replacing all ironsheets with new ones in four classes.</t>
  </si>
  <si>
    <t>Ndiriti vocational institute</t>
  </si>
  <si>
    <t>4-020-102-2630206 -104-2017/18-001</t>
  </si>
  <si>
    <t>St. Philips Secondary school</t>
  </si>
  <si>
    <t>4-020-102-2630205-104-2017/18-001</t>
  </si>
  <si>
    <t>Construction of  a dining hall –walling,substructure works,reinforced columns and tie beams</t>
  </si>
  <si>
    <t>Mukangu secondary school</t>
  </si>
  <si>
    <t>4-020-102-2630205-104-2017/18-002</t>
  </si>
  <si>
    <t>Construction of a laboratory-substructure works,part of flooring,walling,roofing,benches and part of mechanical works</t>
  </si>
  <si>
    <t>Kianjege west secondary school</t>
  </si>
  <si>
    <t>4-020-102-2630205-104-2017/18-003</t>
  </si>
  <si>
    <t>Walling,plastering,flooring and installation of benches of  a laboratory.</t>
  </si>
  <si>
    <t>Kiangai secondary school</t>
  </si>
  <si>
    <t>4-020-102-2630205-104-2017/18-004</t>
  </si>
  <si>
    <t>Renovation of the dining hall and kitchen-Chipping of defective floor,tilling,painting of walls at Kshs.900,000                                     Fascia board and rain water goods installation at Kshs.100,000</t>
  </si>
  <si>
    <t>Riamugaa Administration Police post</t>
  </si>
  <si>
    <t>4-020-102-2640507-113-2017/18-001</t>
  </si>
  <si>
    <t>Construction of  office  block,armoury, cell,2  staff house and one door pit latrine to completion</t>
  </si>
  <si>
    <t>Nguguini police post</t>
  </si>
  <si>
    <t>4-020-102-2640507-113-2017/18-002</t>
  </si>
  <si>
    <t>Completion of office block by wall plastering, fixing window panes and painting @ Kshs.600,000.                          Completion of an ablution block by painting and Plastering of  4 staff houses@ Kshs.400,000.</t>
  </si>
  <si>
    <t>Gathuthi-ini Administration Police post</t>
  </si>
  <si>
    <t>4-020-102-2640507-113-2017/18-003</t>
  </si>
  <si>
    <t>Construction  of  office block,armoury, cell, 2 staff house and one door pit latrine to completion</t>
  </si>
  <si>
    <t>Kibirigwi Administration Police post</t>
  </si>
  <si>
    <t>4-020-102-2640507-113-2017/18-004</t>
  </si>
  <si>
    <t>Construction of 2 Administration Police post staff pit latrine and one bathroom@ Kshs.250,000,one chiefs pit latrine @ Kshs. 100,000, refurbishment of the office block and 4 staff houses by flooring of rooms,verandah and wall painting, replacement of wooden doors with metallic doors @ Kshs.250,000</t>
  </si>
  <si>
    <t>Kibingoti chiefs office</t>
  </si>
  <si>
    <t>4-020-102-2640507-113-2017/18-005</t>
  </si>
  <si>
    <t>Installation  of electricity and wiring of the office and installation of security lights</t>
  </si>
  <si>
    <t>Salaries to the NG-CDFC staff  and payment of gratuity</t>
  </si>
  <si>
    <t xml:space="preserve"> 4-020-102-2210802-100-2017/18-005</t>
  </si>
  <si>
    <t xml:space="preserve">Payment of  NG-CDFC sitting allowances and other allowances payable to NG-CDFC members </t>
  </si>
  <si>
    <t xml:space="preserve">Undertake training of the PMCs/NG-CDFCs on NG-CDF related issues </t>
  </si>
  <si>
    <t>Purchase of printer@250,000, 4 laptops @260,000,digital camera @150,000 and electronic calculator @19,273.34</t>
  </si>
  <si>
    <t>4-020-102-2630204-104-2017/18-020</t>
  </si>
  <si>
    <t>Renovation of 5 classrooms by replacing all iron sheets with new ones</t>
  </si>
  <si>
    <t>Getuya primary school</t>
  </si>
  <si>
    <t>4-020-102-2630204-104-2017/18-021</t>
  </si>
  <si>
    <t>4-020-102-2630204-104-2017/18-022</t>
  </si>
  <si>
    <t>Nguguini Primary school</t>
  </si>
  <si>
    <t>4-020-102-2630204-104-2017/18-023</t>
  </si>
  <si>
    <t>Sagana muslim  primary school</t>
  </si>
  <si>
    <t>4-020-102-2630204-104-2017/18-024</t>
  </si>
  <si>
    <t>Renovation of 5 classrooms by replacing all iron sheets with new ones @ Kshs 656,900 and leveling of the School compound Kshs 250,000 and construction of pavements @ Kshs 250,000</t>
  </si>
  <si>
    <t>Kathaka Primary School</t>
  </si>
  <si>
    <t>4-020-102-2630204-104-2017/18-025</t>
  </si>
  <si>
    <t>Kianjege Primary School</t>
  </si>
  <si>
    <t>4-020-102-2630204-104-2017/18-026</t>
  </si>
  <si>
    <t>Thanju Primary School</t>
  </si>
  <si>
    <t>4-020-102-2630204-104-2017/18-027</t>
  </si>
  <si>
    <t xml:space="preserve">        New</t>
  </si>
  <si>
    <t>Kinyakiiru Primary School</t>
  </si>
  <si>
    <t>4-020-102-2630204-104-2017/18-028</t>
  </si>
  <si>
    <t>4-020-102-2630204-104-2017/18-029</t>
  </si>
  <si>
    <t>Lower sagana primary school</t>
  </si>
  <si>
    <t>4-020-102-2630204-104-2017/18-030</t>
  </si>
  <si>
    <t>Renovation of 4 classrooms by flooring,painting and plastering</t>
  </si>
  <si>
    <t>Gathuthiini Administration Police post</t>
  </si>
  <si>
    <t>Fencing of the police post @ 300,000 and construction of 2  pit latrines@150,000</t>
  </si>
  <si>
    <t>Gacharu Administration Police post</t>
  </si>
  <si>
    <t>4-020-102-2640507-113-2017/18-006</t>
  </si>
  <si>
    <t>Fencing of the police post@300,000 and construction of 2  pit latrines and 2 bathrooms @200,000</t>
  </si>
  <si>
    <t>PROJECT GFS CODELIST FOR TETU NATIONAL GOVERNMENT CONSTITUENCY DEVELOPMENT FUND</t>
  </si>
  <si>
    <t>4-019-094-2110000-100-2017/2018-001</t>
  </si>
  <si>
    <t>4-019-094-2210000-100-2017/2018-002</t>
  </si>
  <si>
    <t>4-019-094-2120101-100-2017/2018-005</t>
  </si>
  <si>
    <t>4-019-094-2120201-100-2017/2018-006</t>
  </si>
  <si>
    <t>4-019-094-2210802-100-2017/2018-007</t>
  </si>
  <si>
    <t>4-019-094-2210000-111-2017/2018-001</t>
  </si>
  <si>
    <t>4-019-094-2210802-111-2017/2018-002</t>
  </si>
  <si>
    <t>4-019-094-2210700-111-2017/2018-003</t>
  </si>
  <si>
    <t>4-019-094-2640200-101-2017/2018-001</t>
  </si>
  <si>
    <t>4-019-094-2640509-112-2017/2018-001</t>
  </si>
  <si>
    <t>Carry out sports tournaments,marathons andawarding trophies,balls,uniforms and game kits to the winning teams</t>
  </si>
  <si>
    <t>4-019-094-2640510-110-2017/2018-001</t>
  </si>
  <si>
    <t>Purchase of tree seedlings, manure and planting the same in public schools,each school getting an allcation of Kshs 100,000 for 16 schools.The schools are: 1.Gaithuri Pry Sch,2. St.Paul Githakwa Sec. Sch,3.Kiriti Sec. Sch,4.Gachatha Sec. Sch,5.Kiriti Pry Sch,6.Wamagana Pry. Sch,7.Kiandu Sec. Sch,8.Wandumbi Sec. Sch,9.Kaiguri Pry Sch,10.Gathuthi Sec. Sch,11.Kagwathi Pry,12.Kigwandi Pry,13.Kigwandi Sec.,14.Mathakwaini Sec. Sch,15.Mutathini Sec,16.Ithekahuno Sec. Sch and 17. Kiawaithanji Pry Sch - Kshs 136,206.90</t>
  </si>
  <si>
    <t>4-019-094-2640101-103-2017/2018-001</t>
  </si>
  <si>
    <t>4-019-094-2640102-103-2017/2018-002</t>
  </si>
  <si>
    <t>4-019-094-2211311-108-2017/2018-001</t>
  </si>
  <si>
    <t>Installation of Satelite antenna, Router, Digital access kit, Digital ruggedized Tablet, WI-FI with outdoor wireless device complete with 12U cabinet with installation accessories by Telkom Kenya Ltd at Wamagana ward,Dedan Kimathi ward,Aguthi/Gaaki ward and Ihururu location each at Kshs 1,169,256.80</t>
  </si>
  <si>
    <t>4-019-094-2211310-108-2017/2018-001</t>
  </si>
  <si>
    <t>Developing of a 5 year Constituency Strategic Plan</t>
  </si>
  <si>
    <t>High Mast Security Lights</t>
  </si>
  <si>
    <t>4-019-094-2640506-108-2017/2018-001</t>
  </si>
  <si>
    <t>Installation of  4 High 240 VAC mast Security Lights in 3 wards i.e. Wamagana 2 masts at Kshs 5,000,000.Dedan Kimathi one mast at Kshs 2,500,000 and Aguthi/Gaaki one mast at Kshs 2,500,000</t>
  </si>
  <si>
    <t>Githakwa Administration Police Camp</t>
  </si>
  <si>
    <t>4-019-094-2640507-113-2017/2018-004</t>
  </si>
  <si>
    <t>Construction of 5 Administration Police Residential Houses</t>
  </si>
  <si>
    <t>Wamagana Administration Police Lines</t>
  </si>
  <si>
    <t>4-019-094-2640507-113-2017/2018-002</t>
  </si>
  <si>
    <t>Construction of  6 Administration Police  Lines residential houses.</t>
  </si>
  <si>
    <t>NG CDF Office Construction</t>
  </si>
  <si>
    <t>4-019-094-3110202-108-2017/2018-001</t>
  </si>
  <si>
    <t>Construction of a modern Office( First phase i.e. Foundation,slab,walling for both ground and the first floor and roofing)</t>
  </si>
  <si>
    <t>Kiawaithanji Secondary School</t>
  </si>
  <si>
    <t>4-019-094-2630205-104-2017/2018-001</t>
  </si>
  <si>
    <t>Dinning hall completion ( paintings, installation of electricity,flooring and installation of doors and windows).</t>
  </si>
  <si>
    <t>Karigu-ini Secondary School</t>
  </si>
  <si>
    <t>4-019-094-2630205-104-2017/2018-003</t>
  </si>
  <si>
    <t>Construction of Four block of toilets two for boys and two for girls.</t>
  </si>
  <si>
    <t>Wandumbi Secondary School</t>
  </si>
  <si>
    <t>4-019-094-2630205-104-2017/2018-005</t>
  </si>
  <si>
    <t>Completion of library- roofing, flooring, plastering, and  painting,piping and water installation.</t>
  </si>
  <si>
    <t>Gathuthi Secondary School</t>
  </si>
  <si>
    <t>4-019-094-2630205-104-2017/2018-006</t>
  </si>
  <si>
    <t>Muhoya Secondary School</t>
  </si>
  <si>
    <t>4-019-094-2630205-104-2017/2018-007</t>
  </si>
  <si>
    <t>Three block of toilets completion( 3 for both boys and girls) water installation, electricity,paintings and water harvesting.</t>
  </si>
  <si>
    <t>Kiriti Secondary School</t>
  </si>
  <si>
    <t>4-019-094-2630205-104-2017/2018-008</t>
  </si>
  <si>
    <t>Renovation of 7 classrooms- flooring, roofing, plastering, painting, fixing of doors and windows.</t>
  </si>
  <si>
    <t>Thage-ini Primary School</t>
  </si>
  <si>
    <t>4-019-094-2630204-104-2017/2018-001</t>
  </si>
  <si>
    <t>Renovations of 8 classrooms (flooring, roofing,plastering,paintings,fixing of doors and windows.</t>
  </si>
  <si>
    <t>FT Nyammo Secondary School</t>
  </si>
  <si>
    <t>4-019-094-2630205-104-2017/2018-002</t>
  </si>
  <si>
    <t xml:space="preserve"> Administration block completion (paintings,flooring,installation of doors and windows, installation of electricity,roofing).</t>
  </si>
  <si>
    <t>Kiaigi Primary School</t>
  </si>
  <si>
    <t>4-019-094-2630204-104-2017/2018-003</t>
  </si>
  <si>
    <t>Administration block construction.</t>
  </si>
  <si>
    <t>Kiawaithanji Primary School</t>
  </si>
  <si>
    <t>4-019-094-2630204-104-2017/2018-004</t>
  </si>
  <si>
    <t>Mbaa-ini Primary School</t>
  </si>
  <si>
    <t>4-019-094-2630204-104-2017/2018-005</t>
  </si>
  <si>
    <t xml:space="preserve">Completion of 8 classrooms. (Roofing, plastering, flooring, painting, wiring and installation of electricity). </t>
  </si>
  <si>
    <t>Mathakwa-ini Secondary School</t>
  </si>
  <si>
    <t>Completion of administration block- roofing, flooring, plastering, installing kitchen and painting</t>
  </si>
  <si>
    <t>Huho-ini Primary School</t>
  </si>
  <si>
    <t>4-019-094-2630204-104-2017/2018-007</t>
  </si>
  <si>
    <t>Kitchen construction and water harvesting (installation of gutters and pipping)</t>
  </si>
  <si>
    <t>4-020-102-AP1-100-2017/2018-001</t>
  </si>
  <si>
    <t>4-020-102-2640100-103-2017/18-001</t>
  </si>
  <si>
    <t>4-019-094-AP1-100-2017/2018-001</t>
  </si>
  <si>
    <t>4-019-094-2640100-103-2017/18-001</t>
  </si>
  <si>
    <t>PROJECT GFS CODELIST FOR KIHARU NATIONAL GOVERNMENT CONSTITUENCY DEVELOPMENT FUND</t>
  </si>
  <si>
    <t>ADMINISTRATION &amp; RE-CURRENT EXPENDITURE</t>
  </si>
  <si>
    <t>4-021-106-2110000-100-2017/18-001</t>
  </si>
  <si>
    <t>4-021-106-2210000-100-2017/18-002</t>
  </si>
  <si>
    <t>Repairs and maintenance, printing, stationery, telephone, travel and subsistence, fuel, hospitality, office tea</t>
  </si>
  <si>
    <t>4-021-106-2120101-100-2017/18-003</t>
  </si>
  <si>
    <t>4-021-106-2120201-100-2017/18-004</t>
  </si>
  <si>
    <t>4-021-106-2210802-100-2017/18-005</t>
  </si>
  <si>
    <t>MONITORING &amp; EVALUATION/CAPACITY BUILDING - 3%</t>
  </si>
  <si>
    <t>4-021-106-2210000-111-2017/18-001</t>
  </si>
  <si>
    <t>Stationery, airtime, travel and subsistence, fuel, hospitality</t>
  </si>
  <si>
    <t>4-021-106-2210802-111-2017/18-002</t>
  </si>
  <si>
    <t xml:space="preserve">Payment of allowances, conferences </t>
  </si>
  <si>
    <t>NGCDFC/PMC/Staff Capacity Building</t>
  </si>
  <si>
    <t>4-021-106-2210700-111-2017/18-003</t>
  </si>
  <si>
    <t xml:space="preserve">Undertake training of NGCDFC, PMCs and staff </t>
  </si>
  <si>
    <t>4-021-106-2640509-112-2017/18-001</t>
  </si>
  <si>
    <t>Carry out Constituency Sports tournament and the winning teams to be awarded with trophies, balls and games kits</t>
  </si>
  <si>
    <t>Emergency Reserve – 5%</t>
  </si>
  <si>
    <t>4-021-106-2640200-101-2017/18-001</t>
  </si>
  <si>
    <t>To cater for urgent, unforeseen need for expenditure for which it is in the opinion of the committee that it cannot be delayed until the next financial year without harming the public interest of the constituents</t>
  </si>
  <si>
    <t>Bursary – 35%</t>
  </si>
  <si>
    <t>4-021-106-2640101-103-2017/18-001</t>
  </si>
  <si>
    <t>Award of bursary to bright needy students in secondary schools</t>
  </si>
  <si>
    <t>4-021-106-2640102-103-2017/18-002</t>
  </si>
  <si>
    <t>Award of bursary to bright needy students in tertiary institutions</t>
  </si>
  <si>
    <t>4-021-106-2640105-103-2017/18-003</t>
  </si>
  <si>
    <t>Award of bursary to needy students in special schools</t>
  </si>
  <si>
    <t>Environmental Activities – 2%</t>
  </si>
  <si>
    <t>Gaturi Environmental Project</t>
  </si>
  <si>
    <t>4-021-106-2640510-110-2017/18-001</t>
  </si>
  <si>
    <t>Purchase of seedlings, digging holes and planting trees at Kaigwa,Githundi,Gakuyu,Kabui, Ititu,Gakurwe,Mweru,Gaitheri Primary Schools Mukurwe, Giathiya Secondary Schools- 1000 seedlings per each of the 10 public institutions</t>
  </si>
  <si>
    <t>Kimathi Environmental Project</t>
  </si>
  <si>
    <t>4-021-106-2640510-110-2017/18-002</t>
  </si>
  <si>
    <t>Purchase of seedlings, digging holes and planting trees at Matongu,Kimathi,Rutune,Rurii, Gituri,Githuuri,Thangathi, Kambwe Primary Schools, Kigetuini, Karemaini Secondary Schools - 1000 seedlings per each of the 10 public institutions</t>
  </si>
  <si>
    <t>Township Environmental Project</t>
  </si>
  <si>
    <t>4-021-106-2640510-110-2017/18-003</t>
  </si>
  <si>
    <t>Purchase of seedlings, digging holes and planting trees at Technology,Vidhu Ramji, Mbiri, Mjini,St.Mary's, Kiangage, Konguini Primary Schools, St.Joseph,Vidhu Ramji Sec. Sch and St.Mary's Chief's office- 1000 seedlings per each of the 10 public institutions</t>
  </si>
  <si>
    <t>Lower Mbiri Environmental Project</t>
  </si>
  <si>
    <t>4-021-106-2640510-110-2017/18-004</t>
  </si>
  <si>
    <t>Purchase of seedlings, digging holes and planting trees at Mirira,Muthigiriri,Kakuyu, Kambirwa,Upendo,Gikuu, Matithi, Gitungano Primary School, Gikindu,Mirira Secondary Schools  - 1000 seedlings per each of the 10 public institutions</t>
  </si>
  <si>
    <t>Upper Mbiri Environmental Project</t>
  </si>
  <si>
    <t>4-021-106-2640510-110-2017/18-005</t>
  </si>
  <si>
    <t>Purchase of seedlings, digging holes and planting trees at Maragi,Githuguya,Gikandu, Kiangochi,Muchungucha,Ndikwe,Gaitega,Mamumbu Primary School,Gikandu Secondary School and Ndikwe Police post - 1000 seedlings per each of the 10 public institutions</t>
  </si>
  <si>
    <t>Lower Mugoiri Environmental Project</t>
  </si>
  <si>
    <t>4-021-106-2640510-110-2017/18-006</t>
  </si>
  <si>
    <t>Purchase of seedlings, digging holes and planting trees within Kiria,Kagumo,Gathiru,Kari, Mwara,Mirichu,Gatundu,Ndutumi,Gitaro,Mbari ya Hiti Primary Schools - 1000 seedlings per each of the 10 public institutions</t>
  </si>
  <si>
    <t>Upper Mugoiri Environmental Project</t>
  </si>
  <si>
    <t>4-021-106-2640510-110-2017/18-007</t>
  </si>
  <si>
    <t>Purchase of seedlings, digging holes and planting trees within Kiboi,Kiayatta,Gitiri,Kiumu, Ignatius Murai, Kiumba, Gaciku, Kiaguthu,Irewa &amp; Muthiria Primary Schools -  1000 seedlings per each of the 10 public institutions</t>
  </si>
  <si>
    <t>Lower Wangu Environmental Project</t>
  </si>
  <si>
    <t>4-021-106-2640510-110-2017/18-008</t>
  </si>
  <si>
    <t>Purchase of seedlings, digging holes and planting trees at Mukangu,Gitie,Ithiki,Gitui, Karingu,Gitige,Kahuhia,Kirogo Primary Schools,Gitui Sec. Sch &amp; Kirogo chief's office - 1000 seedlings per each of the 10 public institutions</t>
  </si>
  <si>
    <t>Upper Wangu Environmental Project</t>
  </si>
  <si>
    <t>4-021-106-2640510-110-2017/18-009</t>
  </si>
  <si>
    <t>Purchase of seedlings, digging holes and planting trees at Gathinja,Mumbi Kiano, Weithaga, Kianderi, Gitweku, Wanjengi, Gituto,Koimbi Primary Schools, Weithaga Mixed,Gituto Mixed Sec. Sch - 1000 seedlings per each of the 10 public institutions</t>
  </si>
  <si>
    <t>Gathaithi Environmental Project</t>
  </si>
  <si>
    <t>4-021-106-2640510-110-2017/18-010</t>
  </si>
  <si>
    <t>Purchase of seedlings, digging holes and planting trees at Gathaithi Lower,Gathaithi Upper,Thengeini,Kaganda,Kionjoini,Mariaini, Gatara Primary Schools,Kionjoini,Gatara Sec. Schools &amp; Thengeini Chief's office - 1000 seedlings per each of the 10 public institutions</t>
  </si>
  <si>
    <t>Murarandia Environmental Project</t>
  </si>
  <si>
    <t>4-021-106-2640510-110-2017/18-011</t>
  </si>
  <si>
    <t>Purchase of seedlings, digging holes and planting trees at Murarandia,Mukumu, Gaichangere,Githambo,Matharite,Kahithe, Their,Gatuya,Kahatia Primary Schools &amp; Murarandia Chief's office -  1000 seedlings per each of the 10 public institutions</t>
  </si>
  <si>
    <t>4-021-106-2630204-104-2017/18-001</t>
  </si>
  <si>
    <t>Renovation of 6 classrooms by plastering/ floor, roof, doors &amp; windows repairs/painting &amp; installation of gutters</t>
  </si>
  <si>
    <t>Gaitheri Primary school</t>
  </si>
  <si>
    <t>4-021-106-2630204-104-2017/18-002</t>
  </si>
  <si>
    <t>Renovation of 8 classrooms by plastering/ floor, roof, doors &amp; windows repairs and painting &amp; installation of gutters</t>
  </si>
  <si>
    <t>Kabui Primary school</t>
  </si>
  <si>
    <t>4-021-106-2630204-104-2017/18-003</t>
  </si>
  <si>
    <t>Renovation of 5 classrooms by plastering/ floor, roof, doors &amp; windows repairs/ painting &amp; installation of gutters</t>
  </si>
  <si>
    <t>Kambwe Primary school</t>
  </si>
  <si>
    <t>4-021-106-2630204-104-2017/18-004</t>
  </si>
  <si>
    <t>Construction of a new Classroom joining existing block</t>
  </si>
  <si>
    <t>Githundi Primary school</t>
  </si>
  <si>
    <t>4-021-106-2630204-104-2017/18-005</t>
  </si>
  <si>
    <t>Renovation of 4 classrooms by plastering/ floor, roof, doors &amp; windows repairs/ painting &amp; installation of gutters</t>
  </si>
  <si>
    <t>Gakurwe Primary School</t>
  </si>
  <si>
    <t>4-021-106-2630204-104-2017/18-006</t>
  </si>
  <si>
    <t>Githanga Primary School</t>
  </si>
  <si>
    <t>4-021-106-2630204-104-2017/18-007</t>
  </si>
  <si>
    <t>Nyakihai Primary School</t>
  </si>
  <si>
    <t>4-021-106-2630204-104-2017/18-008</t>
  </si>
  <si>
    <t>Kangure Primary School</t>
  </si>
  <si>
    <t>4-021-106-2630204-104-2017/18-009</t>
  </si>
  <si>
    <t>Matongu Primary School</t>
  </si>
  <si>
    <t>4-021-106-2630204-104-2017/18-010</t>
  </si>
  <si>
    <t>Installation of gutters / purchase of 10,000 Ltrs plastic tank</t>
  </si>
  <si>
    <t>4-021-106-2630204-104-2017/18-011</t>
  </si>
  <si>
    <t>Renovation of hall by plastering/ floor, roof, doors &amp; windows repairs and painting &amp; electrical installations</t>
  </si>
  <si>
    <t>Kigongo Primary School</t>
  </si>
  <si>
    <t>4-021-106-2630204-104-2017/18-012</t>
  </si>
  <si>
    <t>Construction of a new Classroom</t>
  </si>
  <si>
    <t>Mweru Primary School</t>
  </si>
  <si>
    <t>4-021-106-2630204-104-2017/18-013</t>
  </si>
  <si>
    <t>Ititu Primary School</t>
  </si>
  <si>
    <t>4-021-106-2630204-104-2017/18-014</t>
  </si>
  <si>
    <t>Mukumu Primary School</t>
  </si>
  <si>
    <t>4-021-106-2630204-104-2017/18-015</t>
  </si>
  <si>
    <t>Gatuya Primary School</t>
  </si>
  <si>
    <t>4-021-106-2630204-104-2017/18-016</t>
  </si>
  <si>
    <t>Kahatia Primary School</t>
  </si>
  <si>
    <t>4-021-106-2630204-104-2017/18-017</t>
  </si>
  <si>
    <t>Murarandia Primary School</t>
  </si>
  <si>
    <t>4-021-106-2630204-104-2017/18-018</t>
  </si>
  <si>
    <t>Gathaithi Upper Primary School</t>
  </si>
  <si>
    <t>4-021-106-2630204-104-2017/18-019</t>
  </si>
  <si>
    <t>Koimbi Primary School</t>
  </si>
  <si>
    <t>4-021-106-2630204-104-2017/18-020</t>
  </si>
  <si>
    <t>Renovation of 8 classrooms by plastering/ floor, roof, doors &amp; windows repairs/ painting &amp; installation of gutters</t>
  </si>
  <si>
    <t>Gituto Primary school</t>
  </si>
  <si>
    <t>4-021-106-2630204-104-2017/18-021</t>
  </si>
  <si>
    <t>Kirogo Primary School</t>
  </si>
  <si>
    <t>4-021-106-2630204-104-2017/18-022</t>
  </si>
  <si>
    <t>Purchase and installation of water pipes and purchase of 10,000 Ltrs water tank</t>
  </si>
  <si>
    <t>Karingu Primary School</t>
  </si>
  <si>
    <t>4-021-106-2630204-104-2017/18-023</t>
  </si>
  <si>
    <t>4-021-106-2630204-104-2017/18-024</t>
  </si>
  <si>
    <t>Gatheru Primary School</t>
  </si>
  <si>
    <t>4-021-106-2630204-104-2017/18-025</t>
  </si>
  <si>
    <t>Gitweku Primary School</t>
  </si>
  <si>
    <t>4-021-106-2630204-104-2017/18-026</t>
  </si>
  <si>
    <t>Gathinja Primary School</t>
  </si>
  <si>
    <t>4-021-106-2630204-104-2017/18-027</t>
  </si>
  <si>
    <t>4-021-106-2630204-104-2017/18-028</t>
  </si>
  <si>
    <t>Gitige Primary School</t>
  </si>
  <si>
    <t>4-021-106-2630204-104-2017/18-029</t>
  </si>
  <si>
    <t>Technology Primary School</t>
  </si>
  <si>
    <t>4-021-106-2630204-104-2017/18-030</t>
  </si>
  <si>
    <t>Ongoing classrooms block completion by construction of stair case walling and finishes</t>
  </si>
  <si>
    <t>Mjini Primary School</t>
  </si>
  <si>
    <t>4-021-106-2630204-104-2017/18-031</t>
  </si>
  <si>
    <r>
      <t xml:space="preserve">Renovation of 4 classrooms by plastering/ floor, roof, doors &amp; windows repairs and painting (Kshs. 400,000) &amp; </t>
    </r>
    <r>
      <rPr>
        <sz val="12"/>
        <rFont val="Footlight MT Light"/>
        <family val="1"/>
      </rPr>
      <t>purchase of 40 lockers with chairs @ 4,000/ 80 three seater desks @ 3,000 (Kshs. 400,000)</t>
    </r>
  </si>
  <si>
    <t xml:space="preserve">Kongoini Primary School </t>
  </si>
  <si>
    <t>4-021-106-2630204-104-2017/18-032</t>
  </si>
  <si>
    <t>Kiangage Primary School</t>
  </si>
  <si>
    <t>4-021-106-2630204-104-2017/18-033</t>
  </si>
  <si>
    <t>Kiyu Primary  School</t>
  </si>
  <si>
    <t>4-021-106-2630204-104-2017/18-034</t>
  </si>
  <si>
    <t>Kiaguthu Primary School</t>
  </si>
  <si>
    <t>4-021-106-2630204-104-2017/18-035</t>
  </si>
  <si>
    <t>Mbari ya Hiti Primary School</t>
  </si>
  <si>
    <t>4-021-106-2630204-104-2017/18-036</t>
  </si>
  <si>
    <t>Kiumu Primary School</t>
  </si>
  <si>
    <t>4-021-106-2630204-104-2017/18-037</t>
  </si>
  <si>
    <t>Ndutumi Primary School</t>
  </si>
  <si>
    <t>4-021-106-2630204-104-2017/18-038</t>
  </si>
  <si>
    <t>Gatundu Primary School</t>
  </si>
  <si>
    <t>4-021-106-2630204-104-2017/18-039</t>
  </si>
  <si>
    <t xml:space="preserve">Gaitega Primary School </t>
  </si>
  <si>
    <t>4-021-106-2630204-104-2017/18-040</t>
  </si>
  <si>
    <t>Kayuyu Primary School</t>
  </si>
  <si>
    <t>4-021-106-2630204-104-2017/18-041</t>
  </si>
  <si>
    <t>Marewa Primary School</t>
  </si>
  <si>
    <t>4-021-106-2630204-104-2017/18-042</t>
  </si>
  <si>
    <t xml:space="preserve">Gitungano Primary School </t>
  </si>
  <si>
    <t>4-021-106-2630204-104-2017/18-043</t>
  </si>
  <si>
    <t>Kambirwa Primary School</t>
  </si>
  <si>
    <t>4-021-106-2630204-104-2017/18-044</t>
  </si>
  <si>
    <t>Renovation of 6 classrooms by plastering/ floor, roof, doors &amp; windows repairs/ painting &amp; installation of gutters</t>
  </si>
  <si>
    <t>Kiangochi Primary School</t>
  </si>
  <si>
    <t>4-021-106-2630204-104-2017/18-045</t>
  </si>
  <si>
    <r>
      <t>Purchase of hydrum pump - 5,000m</t>
    </r>
    <r>
      <rPr>
        <vertAlign val="superscript"/>
        <sz val="12"/>
        <color indexed="8"/>
        <rFont val="Footlight MT Light"/>
        <family val="1"/>
      </rPr>
      <t>3</t>
    </r>
    <r>
      <rPr>
        <sz val="12"/>
        <color indexed="8"/>
        <rFont val="Footlight MT Light"/>
        <family val="1"/>
      </rPr>
      <t>/hr capacity, installation/ water connection</t>
    </r>
  </si>
  <si>
    <t>Muchungucha Primary School</t>
  </si>
  <si>
    <t>4-021-106-2630204-104-2017/18-046</t>
  </si>
  <si>
    <t>Giathiya Secondary School</t>
  </si>
  <si>
    <t>4-021-106-2630205-104-2017/18-001</t>
  </si>
  <si>
    <t>Construction of a kitchen</t>
  </si>
  <si>
    <t xml:space="preserve">St. Paul's Boys Secondary School Gathuki-ini </t>
  </si>
  <si>
    <t>4-021-106-2630205-104-2017/18-002</t>
  </si>
  <si>
    <t>Construction of a dormitory</t>
  </si>
  <si>
    <t>Kionjoini Secondary School</t>
  </si>
  <si>
    <t>4-021-106-2630205-104-2017/18-003</t>
  </si>
  <si>
    <t>Kianderi Day Secondary School</t>
  </si>
  <si>
    <t>4-021-106-2630205-104-2017/18-004</t>
  </si>
  <si>
    <t>Construction of offices block</t>
  </si>
  <si>
    <t>Kagumo Secondary School</t>
  </si>
  <si>
    <t>4-021-106-2630205-104-2017/18-005</t>
  </si>
  <si>
    <t xml:space="preserve">Completion of a classroom by construction of gambles, roofing, installation of doors &amp; windows, plastering and finishes </t>
  </si>
  <si>
    <t>Kiangage Secondary School</t>
  </si>
  <si>
    <t>4-021-106-2630205-104-2017/18-006</t>
  </si>
  <si>
    <t>Two classrooms completion by plastering, flooring, keys and finishes</t>
  </si>
  <si>
    <t>Gitaro Secondary School</t>
  </si>
  <si>
    <t>4-021-106-2630205-104-2017/18-007</t>
  </si>
  <si>
    <t>Two classrooms completion by installations of doors and windows, veranda, plastering, flooring, keys and finishes</t>
  </si>
  <si>
    <t>Mukangu Secondary School</t>
  </si>
  <si>
    <t>4-021-106-2630205-104-2017/18-008</t>
  </si>
  <si>
    <t>Gikindu Secondary School</t>
  </si>
  <si>
    <t>4-021-106-2630205-104-2017/18-009</t>
  </si>
  <si>
    <t>Completion of dining hall by installation of doors &amp; windows, plastering, flooring and finishes</t>
  </si>
  <si>
    <t>Karemaini Secondary School</t>
  </si>
  <si>
    <t>4-021-106-2630205-104-2017/18-010</t>
  </si>
  <si>
    <t>Kahatia Chief's Office</t>
  </si>
  <si>
    <t>4-021-106-2640507-113-2017/18-001</t>
  </si>
  <si>
    <t>Matharite Chief's Office</t>
  </si>
  <si>
    <t>4-021-106-2640507-113-2017/18-002</t>
  </si>
  <si>
    <t>Theri Chief's Office</t>
  </si>
  <si>
    <t>4-021-106-2640507-113-2017/18-003</t>
  </si>
  <si>
    <t>Construction of office block</t>
  </si>
  <si>
    <t>Gathamba Chief's Office</t>
  </si>
  <si>
    <t>4-021-106-2640507-113-2017/18-004</t>
  </si>
  <si>
    <t>Wiring for offices and payment to Kenya power for electricity connection</t>
  </si>
  <si>
    <t>Koimbi Chief's Office</t>
  </si>
  <si>
    <t>4-021-106-2640507-113-2017/18-005</t>
  </si>
  <si>
    <t>Renovation of chief's office by plastering, flooring &amp; painting</t>
  </si>
  <si>
    <t xml:space="preserve">Gatundu Chief's office </t>
  </si>
  <si>
    <t>4-021-106-2640507-113-2017/18-006</t>
  </si>
  <si>
    <t>Drilling and equipping of a bore hole</t>
  </si>
  <si>
    <t>Gikindu D.O'S  Office</t>
  </si>
  <si>
    <t>4-021-106-2640507-113-2017/18-007</t>
  </si>
  <si>
    <t>ADMINISTRATION/RECURRENT PENDITURE</t>
  </si>
  <si>
    <t>4-021-106-2210802-100-2017/18-001</t>
  </si>
  <si>
    <t>MONITORING, EVALUATION &amp; CAPACITY BUILDING</t>
  </si>
  <si>
    <t xml:space="preserve">Stationery, airtime, travel and subsistence, fuel, hospitality </t>
  </si>
  <si>
    <t>4-021-106-2640510-112-2017/18-001</t>
  </si>
  <si>
    <t>Purchase of seedlings, digging holes and planting trees at Kiambugi, Gathukeini, Githanga, Kiamuri, Muringa, Gatitu, Kambwe, Gaitheri Primary schools, Mugeka, Giathiya Secondary Schools - 1,000 seedlings per each of the 10 public institutions</t>
  </si>
  <si>
    <t>Thangathi Primary School</t>
  </si>
  <si>
    <t>4-021-106-2630204-104-2017/18-047</t>
  </si>
  <si>
    <t>Walling, roofing and finishes for ongoing classroom at ring beam (Kshs. 300,000) and plastering/ floor, roof, doors &amp; windows repairs/painting of two classrooms (Kshs. 200,000)</t>
  </si>
  <si>
    <t>Kiamuri Primary School</t>
  </si>
  <si>
    <t>4-021-106-2630204-104-2017/18-048</t>
  </si>
  <si>
    <t>Renovation of 4 classrooms by plastering/ floor, roof, doors &amp; windows repairs/painting &amp; installation of gutters</t>
  </si>
  <si>
    <t>4-021-106-2630204-104-2017/18-049</t>
  </si>
  <si>
    <t>Construction of a classroom adjacent to an existing one</t>
  </si>
  <si>
    <t>Kiambugi Primary School</t>
  </si>
  <si>
    <t>4-021-106-2630204-104-2017/18-050</t>
  </si>
  <si>
    <t>Gituri Primary School</t>
  </si>
  <si>
    <t>4-021-106-2630204-104-2017/18-051</t>
  </si>
  <si>
    <t>Kimathi Primary School</t>
  </si>
  <si>
    <t>4-021-106-2630204-104-2017/18-052</t>
  </si>
  <si>
    <t>Renovation of 5 classrooms by plastering/ floor, roof, doors &amp; windows repairs/painting &amp; installation of gutters</t>
  </si>
  <si>
    <t>Gaitheri Secondary School</t>
  </si>
  <si>
    <t>4-021-106-2630205-104-2017/18-011</t>
  </si>
  <si>
    <t>Kiumba Secondary School</t>
  </si>
  <si>
    <t>4-021-106-2630205-104-2017/18-012</t>
  </si>
  <si>
    <t>Partitioning of existing hall to become classrooms and renovation by plastering/ floor, roof, doors &amp; windows repairs/painting (Kshs. 250,000), and construction of a four door pit latrine (Kshs. 250,000)</t>
  </si>
  <si>
    <t>Gikandu Secondary School</t>
  </si>
  <si>
    <t>4-021-106-2630205-104-2017/18-013</t>
  </si>
  <si>
    <t xml:space="preserve">Purchase of 120 lockers with chairs &amp; teachers furniture  </t>
  </si>
  <si>
    <t>Ngaru Chief's Office</t>
  </si>
  <si>
    <t>4-021-106-2640507-113-2017/18-008</t>
  </si>
  <si>
    <t>Walling, roofing and finishes for ongoing chief's office block currently at ring beam</t>
  </si>
  <si>
    <t>Kiria Assistant Chief's Office</t>
  </si>
  <si>
    <t>4-021-106-2640507-113-2017/18-009</t>
  </si>
  <si>
    <t xml:space="preserve">                        NATIONAL GOVERNMENT CONSTITUENCIES DEVELOPMENT FUND BOARD</t>
  </si>
  <si>
    <t xml:space="preserve">              PROJECT GFS CODELIST FOR MATHIRA NATIONAL CONSTITUENCY DEVELOPMENT FUND BOARD</t>
  </si>
  <si>
    <t>4-019-096-2630206-104-2017/18-001</t>
  </si>
  <si>
    <t>D.E.B primary school</t>
  </si>
  <si>
    <t>SECURITY PROJECT</t>
  </si>
  <si>
    <t xml:space="preserve">            FINANCIAL YEAR 2017/2018</t>
  </si>
  <si>
    <t>4-019-096-2640200-101-2017/18-001</t>
  </si>
  <si>
    <t xml:space="preserve"> Goods and services  </t>
  </si>
  <si>
    <t xml:space="preserve">4-019-096-2210000-100-2017/18-002 </t>
  </si>
  <si>
    <t xml:space="preserve"> Purchase of office stationeries, fuel ,vehicle repairs ,telephone expenses, staff tea ,electricity and water bills and payment of other utilities </t>
  </si>
  <si>
    <t>4-019-096-2210802-100-2017/18-005</t>
  </si>
  <si>
    <t xml:space="preserve"> payment of  NG-CDFC sitting allowances and other allowances payable to NG-CDFC members </t>
  </si>
  <si>
    <t xml:space="preserve">4-019-096-2210802-111-2017/18-001 </t>
  </si>
  <si>
    <t xml:space="preserve">PRIMARY SCHOOLS PROJECTS </t>
  </si>
  <si>
    <t xml:space="preserve">Gathuini Primary School </t>
  </si>
  <si>
    <t>4-019-096-2040510-104-2017/18-025</t>
  </si>
  <si>
    <t xml:space="preserve">Roof replacement for 8 classrooms </t>
  </si>
  <si>
    <t>4-019-096-2040510-104-2017/18-026</t>
  </si>
  <si>
    <t xml:space="preserve">Construction of a 6 door pit latrine </t>
  </si>
  <si>
    <t>Ngandu Girls Primary School</t>
  </si>
  <si>
    <t>4-019-096-2040510-104-2017/18-027</t>
  </si>
  <si>
    <t xml:space="preserve">Construction of a 10 door pit latrine </t>
  </si>
  <si>
    <t>Ragati Primary School</t>
  </si>
  <si>
    <t>4-019-096-2040510-104-2017/18-028</t>
  </si>
  <si>
    <t xml:space="preserve">Roof replacement for 8 classrooms.  </t>
  </si>
  <si>
    <t xml:space="preserve">Ngaini Secondary </t>
  </si>
  <si>
    <t>4-019-096-2630205-104-2017/18-011</t>
  </si>
  <si>
    <r>
      <t>Completion of multipurpose hall casting of 1</t>
    </r>
    <r>
      <rPr>
        <vertAlign val="superscript"/>
        <sz val="12"/>
        <color indexed="8"/>
        <rFont val="Footlight MT Light"/>
        <family val="1"/>
      </rPr>
      <t>st</t>
    </r>
    <r>
      <rPr>
        <sz val="12"/>
        <color indexed="8"/>
        <rFont val="Footlight MT Light"/>
        <family val="1"/>
      </rPr>
      <t xml:space="preserve"> floor slab and introduction of  6 columns </t>
    </r>
  </si>
  <si>
    <t>Ndimaini Secondary School</t>
  </si>
  <si>
    <t>4-019-096-2630205-104-2017/18-012</t>
  </si>
  <si>
    <t xml:space="preserve">construction of administration block by casting of columns and first floor slab and Completion of ground floor. </t>
  </si>
  <si>
    <t>Kiamabara Secondary School</t>
  </si>
  <si>
    <t>4-019-096-2630205-104-2017/18-014</t>
  </si>
  <si>
    <t>Construction of 7 door pit latrine- Kshs. 700,000 , Roof replacement of 4 classrooms Kshs. 300,000</t>
  </si>
  <si>
    <t>Karatina girl high school</t>
  </si>
  <si>
    <t>4-019-096-2630205-104-2017/18-015</t>
  </si>
  <si>
    <t>Construction of 8 door pit latrine- Kshs. 800,000 , Roof replacement of 3 classrooms Kshs. 200,000</t>
  </si>
  <si>
    <t xml:space="preserve">TERTIARY INSTITUTIONS </t>
  </si>
  <si>
    <t>Mathira Technical and Vocational College</t>
  </si>
  <si>
    <t> Construction of a modern ablution block 10 door Toilets Kshs.1,400,000  Provision of a water tower with a 10,000 litres tank Kshs.100,000</t>
  </si>
  <si>
    <t>Motor Grader Equipment</t>
  </si>
  <si>
    <t xml:space="preserve"> 4-019-096-2210000-100-2017/18-001</t>
  </si>
  <si>
    <t>repair and fueling of the motor grader</t>
  </si>
  <si>
    <t>Payment of Committee sitting allowances.transport and conferences</t>
  </si>
  <si>
    <t>Rugi Combined Team.</t>
  </si>
  <si>
    <t>Mukurwe-ini West combined team</t>
  </si>
  <si>
    <t>Gikondi combined team.</t>
  </si>
  <si>
    <t>Mukurwe-ini  Central  combined team</t>
  </si>
  <si>
    <t xml:space="preserve">Construction of 2 No. housing units </t>
  </si>
  <si>
    <t>Constituency strategic plan</t>
  </si>
  <si>
    <t>PROJECT GFS CODELIST FOR KINANGOP NATIONAL GOVERNMENT CONSTITUENCY DEVELOPMENT FUND</t>
  </si>
  <si>
    <t>Preparing a constituency strategic plan Yr 2018-2022</t>
  </si>
  <si>
    <t>Purchase of sports kits i.e. balls, uniforms for following teams in the constituency:-Murungaru, Engineer, North Kinangop, Magumu, Njabini, Nyakio, Githabai, Gathara wards.</t>
  </si>
  <si>
    <t>4-018-089-2640510-110-2017/2018-002</t>
  </si>
  <si>
    <t>Githinji Primary School</t>
  </si>
  <si>
    <t>Mocks and cats</t>
  </si>
  <si>
    <t>Construction of one Classroom</t>
  </si>
  <si>
    <t>Construction of one classroom.</t>
  </si>
  <si>
    <t>Sasumua Primary School</t>
  </si>
  <si>
    <t>NG-Cdf Office</t>
  </si>
  <si>
    <t>NG-Cdf Office Furniture/Equipment</t>
  </si>
  <si>
    <t>4-018-089-2210000-100-2017/2018-002</t>
  </si>
  <si>
    <t>Monitoring,Evaluation and Capacity Building</t>
  </si>
  <si>
    <t>4-018-089-2210802-111-2017/2018-002</t>
  </si>
  <si>
    <t>4-018-089-2640200-101-2017/2018-002</t>
  </si>
  <si>
    <t>4-018-089-2640509-112-2017/2018-002</t>
  </si>
  <si>
    <t>Purchase and Planting of tree seedlings in the following schools:St Marys primary, Kanamba Primary, Tulaga Secondary, Aberdare Primary, Rugongo Primary, Kahuru Primary.</t>
  </si>
  <si>
    <t>Aberdare Primary School</t>
  </si>
  <si>
    <t>4-018-089-3110701-104-2017/2018-028</t>
  </si>
  <si>
    <t>Kiambaa Primary School</t>
  </si>
  <si>
    <t>4-018-089-2630204-104-2017/2018-029</t>
  </si>
  <si>
    <t>4-018-089-2630204-104-2017/2018-030</t>
  </si>
  <si>
    <t>4-018-089-2630204-104-2017/2018-031</t>
  </si>
  <si>
    <t>Construction of 3 door staff toilets</t>
  </si>
  <si>
    <t>Matundura Primary School</t>
  </si>
  <si>
    <t>4-018-089-2630204-104-2017/2018-032</t>
  </si>
  <si>
    <t>Construction of two Classrooms</t>
  </si>
  <si>
    <t>Mwiteithia Primary School</t>
  </si>
  <si>
    <t>4-018-089-2630204-104-2017/2018-033</t>
  </si>
  <si>
    <t>Renovation of 7 classrooms (flooring and plastering.</t>
  </si>
  <si>
    <t>Kihumbu Primary School</t>
  </si>
  <si>
    <t>4-018-089-2630204-104-2017/2018-034</t>
  </si>
  <si>
    <t>Construction of 8 door toilet</t>
  </si>
  <si>
    <t>4-018-089-2630204-104-2017/2018-035</t>
  </si>
  <si>
    <t>Construction of 3 door staff toilets.</t>
  </si>
  <si>
    <t>4-018-089-2630204-104-2017/2018-036</t>
  </si>
  <si>
    <t>Purchase of 2 (10,000) litre tanks</t>
  </si>
  <si>
    <t xml:space="preserve">Karati Secondary School </t>
  </si>
  <si>
    <t>4-018-089-2630205-104-2017/2018-011</t>
  </si>
  <si>
    <t>Construction of dining hall</t>
  </si>
  <si>
    <t xml:space="preserve">Kiahuho secondary </t>
  </si>
  <si>
    <t>4-018-089-2630205-104-2017/2018-012</t>
  </si>
  <si>
    <t>Construction of 8 door latrines.</t>
  </si>
  <si>
    <t>4-018-089-2630205-104-2017/2018-013</t>
  </si>
  <si>
    <t xml:space="preserve">Mt Kinangop girls school </t>
  </si>
  <si>
    <t>4-018-089-2630205-104-2017/2018-014</t>
  </si>
  <si>
    <t xml:space="preserve">Completion of ongoing laboratory (roofing) </t>
  </si>
  <si>
    <t>Cheese Ap Post</t>
  </si>
  <si>
    <t>4-018-089-2640507-113-2017/2018-006</t>
  </si>
  <si>
    <t>Purchase of a 0.041 ha piece of land</t>
  </si>
  <si>
    <t>PROJECT GFS CODELIST FOR KIPIPIRI NATIONAL GOVERNMENT CONSTITUENCY DEVELOPMENT FUND</t>
  </si>
  <si>
    <t>4-018-090-2210802-100-2017/18-005</t>
  </si>
  <si>
    <t>Payment of committee sitting allowances and other allowances to NG-CDFC members</t>
  </si>
  <si>
    <t xml:space="preserve">Capacity Building </t>
  </si>
  <si>
    <r>
      <t>4-018-090</t>
    </r>
    <r>
      <rPr>
        <sz val="12"/>
        <color indexed="8"/>
        <rFont val="Footlight MT Light"/>
        <family val="1"/>
      </rPr>
      <t>-2210700-111-2017/18-003</t>
    </r>
  </si>
  <si>
    <t>Capacity building of NG-CDFC, NG-CDF staff and PMCs and publicising of NG-CDF</t>
  </si>
  <si>
    <t>Emergency Reserve </t>
  </si>
  <si>
    <r>
      <t>4-018-090</t>
    </r>
    <r>
      <rPr>
        <sz val="12"/>
        <color indexed="8"/>
        <rFont val="Footlight MT Light"/>
        <family val="1"/>
      </rPr>
      <t>-2640200-101-2017/18-001</t>
    </r>
  </si>
  <si>
    <t>Emergency reserve  for urgent and unforeseen need for expenditure</t>
  </si>
  <si>
    <t>Bursary -Secondary Schools</t>
  </si>
  <si>
    <r>
      <t>4-018-090</t>
    </r>
    <r>
      <rPr>
        <sz val="12"/>
        <color indexed="8"/>
        <rFont val="Footlight MT Light"/>
        <family val="1"/>
      </rPr>
      <t>-2640101-103-2017/18-001</t>
    </r>
  </si>
  <si>
    <t>Sports tournaments</t>
  </si>
  <si>
    <r>
      <t>4-018-090</t>
    </r>
    <r>
      <rPr>
        <sz val="12"/>
        <color indexed="8"/>
        <rFont val="Footlight MT Light"/>
        <family val="1"/>
      </rPr>
      <t>-2640509-112-2017/18-001</t>
    </r>
  </si>
  <si>
    <t>Holding a tournament in the constituency.</t>
  </si>
  <si>
    <r>
      <t>4-018-090</t>
    </r>
    <r>
      <rPr>
        <sz val="12"/>
        <color indexed="8"/>
        <rFont val="Footlight MT Light"/>
        <family val="1"/>
      </rPr>
      <t>-2640510-110-2017/18-019</t>
    </r>
  </si>
  <si>
    <t>Tree planting activities and landscaping.</t>
  </si>
  <si>
    <t>Turasha Primary School</t>
  </si>
  <si>
    <r>
      <t>4-018-090</t>
    </r>
    <r>
      <rPr>
        <sz val="12"/>
        <color indexed="8"/>
        <rFont val="Footlight MT Light"/>
        <family val="1"/>
      </rPr>
      <t>-2640510-110-2017/18-020</t>
    </r>
  </si>
  <si>
    <t>Kipipiri NG-CDF Office</t>
  </si>
  <si>
    <r>
      <t>4-018-090</t>
    </r>
    <r>
      <rPr>
        <sz val="12"/>
        <color indexed="8"/>
        <rFont val="Footlight MT Light"/>
        <family val="1"/>
      </rPr>
      <t>-2640510-110-2017/18-018</t>
    </r>
  </si>
  <si>
    <t>Purchase of land to build Kipipiri NG-CDF/Constituency Offices</t>
  </si>
  <si>
    <r>
      <t>4-018-090</t>
    </r>
    <r>
      <rPr>
        <sz val="12"/>
        <color indexed="8"/>
        <rFont val="Footlight MT Light"/>
        <family val="1"/>
      </rPr>
      <t>-3110202-108-2017/18-002</t>
    </r>
  </si>
  <si>
    <t>Purchase of approximately one acre piece of land to build Kipipiri NG-CDF/Constituency Offices</t>
  </si>
  <si>
    <t>Purchase of NG-CDF Vehicle</t>
  </si>
  <si>
    <r>
      <t>4-018-090</t>
    </r>
    <r>
      <rPr>
        <sz val="12"/>
        <color indexed="8"/>
        <rFont val="Footlight MT Light"/>
        <family val="1"/>
      </rPr>
      <t>-3110202-108-2017/18-003</t>
    </r>
  </si>
  <si>
    <t>Purchase of Kipipiri NG-CDF Double Cabin 4x4 Vehicle</t>
  </si>
  <si>
    <t>PROJECT CODELIST FOR TURKANA WEST NATIONAL GOVERNMENT CONSTITUENCY DEVELOPMENT FUND</t>
  </si>
  <si>
    <t xml:space="preserve">Amount (Kshs)  </t>
  </si>
  <si>
    <t>4-023-124-2110000-100-2017/2018-001</t>
  </si>
  <si>
    <t xml:space="preserve"> Ongoing </t>
  </si>
  <si>
    <t>4-023-124-2210000-100-2017/2018-002</t>
  </si>
  <si>
    <t>4-023-124-2120101-100-2017/2018-003</t>
  </si>
  <si>
    <t>4-023-124-2120201-100-2017/2018-004</t>
  </si>
  <si>
    <t>4-023-124-2210801-100-2017/2018-005</t>
  </si>
  <si>
    <t>4-023-124-2210000-100-2017/2018-001</t>
  </si>
  <si>
    <t>4-023-124-2210802-111-2017/2018-002</t>
  </si>
  <si>
    <t>NG-CDFC PMC Capacity Building</t>
  </si>
  <si>
    <t>4-023-124-2210700-111-2017/2018-003</t>
  </si>
  <si>
    <t>4-023-124-2640200-101-2017/2018-001</t>
  </si>
  <si>
    <t>4-023-124-2640101-103-2017/2018-001</t>
  </si>
  <si>
    <t>Bursary for Secondary Schools</t>
  </si>
  <si>
    <t>4-023-124-2640102-103-2017/2018-002</t>
  </si>
  <si>
    <t>Bursary for Tertiary Institutions</t>
  </si>
  <si>
    <t>4-023-124-2640509-112-2017/2018-001</t>
  </si>
  <si>
    <t>To Support to sporting activities in the constituency by promoting sports talents,games,drama and purchase of sports kits i.e. balls,volleyball nets and uniforms for teams in the following regions: Lokichoggio regions,Kakuma region,Letea region and Turkana west constituency tournmanet @ 432,500</t>
  </si>
  <si>
    <t>Turkana West NG-CDFC Office</t>
  </si>
  <si>
    <t>4-023-124-2640510-110-2017/2018-001</t>
  </si>
  <si>
    <t xml:space="preserve">Planting of trees </t>
  </si>
  <si>
    <t>Tarach Secondary School</t>
  </si>
  <si>
    <t>4-023-124-2640510-110-2017/2018-002</t>
  </si>
  <si>
    <t>Kalobeyei Secondary School</t>
  </si>
  <si>
    <t>4-023-124-2640510-110-2017/2018-003</t>
  </si>
  <si>
    <t>Lokichoggio Secondary School</t>
  </si>
  <si>
    <t>4-023-124-2640510-110-2017/2018-004</t>
  </si>
  <si>
    <t>Nanam Primary School</t>
  </si>
  <si>
    <t>4-023-124-2640510-110-2017/2018-005</t>
  </si>
  <si>
    <t>Lomidat Administration Police Camp</t>
  </si>
  <si>
    <t>4-023-124-2640510-110-2017/2018-006</t>
  </si>
  <si>
    <t>Emilait Primary School</t>
  </si>
  <si>
    <t>4-023-124-2640510-110-2017/2018-007</t>
  </si>
  <si>
    <t>Construction of 4 pit latrines to completion  @ KES. 282,500/=</t>
  </si>
  <si>
    <t>Loukomor NPR camp</t>
  </si>
  <si>
    <t>4-023-124-2630204-104-2017/2018-001</t>
  </si>
  <si>
    <t>Construction of office, Armoury/store to completion</t>
  </si>
  <si>
    <t>Loteteleit Chief's office project</t>
  </si>
  <si>
    <t>4-023-124-2630204-104-2017/2018-002</t>
  </si>
  <si>
    <t>Supply and delivery of office furniture: 2 Conference tables, 2 Executive tables, 2 high leather chairs, 10 Conference Chairs amounting to KES 300,000/= &amp; Construction of 2 door pit latrine block for male(KES 250,000/=) and Construction of 2 door pit latrine block for Female(KES 250,000/=)</t>
  </si>
  <si>
    <t>Namon Chiefs office project</t>
  </si>
  <si>
    <t>4-023-124-2630204-104-2017/2018-003</t>
  </si>
  <si>
    <t>Lomidat Administration Police camp project</t>
  </si>
  <si>
    <t>4-023-124-2630204-104-2017/2018-004</t>
  </si>
  <si>
    <t>Completion of 2016/17 houses construction project (Flooring, Walling, Roofing, Pit Latrines and Bathrooms construction)</t>
  </si>
  <si>
    <t>Nawountos NPR camp</t>
  </si>
  <si>
    <t>4-023-124-2630204-104-2017/2018-005</t>
  </si>
  <si>
    <t>Construction of office, Armoury/store</t>
  </si>
  <si>
    <t>Nalapatui chief's office project</t>
  </si>
  <si>
    <t>Construction of Chief's Office (KES 2,700,000/=), Supply and Delivery of office furniture: 2 Conference tables, 2 Executive tables, 2 high leather chairs, 10 Conference Chairs amounting to KES 300,000/= &amp; Construction of 2 door pit latrine block for male(KES 250,000/=) and Construction of 2 door pit latrine block for Female(KES 250,000/=)</t>
  </si>
  <si>
    <t>Emilait primary school project</t>
  </si>
  <si>
    <t>4-023-124-2630204-104-2017/2018-006</t>
  </si>
  <si>
    <t>Completion of the girls dormitory (Walling, flooring,painting, roofing and branding)</t>
  </si>
  <si>
    <t>Teremkus primary school project</t>
  </si>
  <si>
    <t>4-023-124-2630204-104-2017/2018-007</t>
  </si>
  <si>
    <t>Completion of the 2 Classrooms (Walling, flooring,painting, roofing and branding)Kshs 500,000 with 50 desks (300,000)</t>
  </si>
  <si>
    <t>Oropoi primary school project</t>
  </si>
  <si>
    <t>4-023-124-2630204-104-2017/2018-008</t>
  </si>
  <si>
    <t>Completion of the Dining Hall/Kitchen project (Walling, flooring, painting, branding, roofing, water piping, electricity installation)</t>
  </si>
  <si>
    <t>Lokichoggio secondary school project</t>
  </si>
  <si>
    <t>4-023-124-2630205-104-2017/2018-002</t>
  </si>
  <si>
    <t>Construction to completion of multipurpose Dining Hall-Flooring, Walling, Painting, Roofing, Labelling(KES 2,000,000/=), Supply and Delivery of 400 student lockers(KES 1,500,000/=) &amp; 400 students chairs (KES 1,000,000/=), Supply and delivery of 150 double decker Beds(KES 1,500,000/=), School wiring and Power connection(KES 1,000,000/=), Construction to completion 2 Ablution blocks: for boys(KES 1,000,000/=), and girls (KES 1,000,000/=),  Construction of Laboratory(KES 3,000,000/=)</t>
  </si>
  <si>
    <t>Tarach Secondary school project</t>
  </si>
  <si>
    <t>4-023-124-2630205-104-2017/2018-003</t>
  </si>
  <si>
    <t>Construction of Staff house duplex</t>
  </si>
  <si>
    <t>AIC Songot secondary school project</t>
  </si>
  <si>
    <t>4-023-124-2630205-104-2017/2018-004</t>
  </si>
  <si>
    <t>Construction of Administration Office block</t>
  </si>
  <si>
    <t>Kalobeyei secondary school project</t>
  </si>
  <si>
    <t>4-023-124-2630205-104-2016/2017-006</t>
  </si>
  <si>
    <t>Completion of incomplete projects: Completion of Girls' Dormitory (Walling, Flooring, Roofing, labelling and equipping with 40 double decker beds (2,000,000), Completion of staff house duplex - Walling, Flooring, Roofing, Plastering, Labelling (1,500,000) and Completion works at the Laboratory - Partioning, Ceiling, Construction of Combustion Chambers, Shelving of the Laboratory reagents store(1,000,000)</t>
  </si>
  <si>
    <t>Lopiding girls secondary school project</t>
  </si>
  <si>
    <t>4-023-124-2630205-104-2017/2018-007</t>
  </si>
  <si>
    <t>Construction of Library block to completion</t>
  </si>
  <si>
    <t>Turkana West Strategic Plan Project</t>
  </si>
  <si>
    <t>4-023-124-2211310-108-2017/2018-001</t>
  </si>
  <si>
    <t xml:space="preserve">Development of 5 year Constituency Development Plan </t>
  </si>
  <si>
    <t>Turkana West Constituency Innovation ICT Hubs Project</t>
  </si>
  <si>
    <t>4-023-124-2211311-108-2017/2018-002</t>
  </si>
  <si>
    <t>Support for Implementation of Constituency Innovation ICT Hub by Installation of Satelite antenna, Router, Digital access kit, Digital ruggedized Tablet, WI-FI with outdoor wireless device complete with 12U cabinet with installation accessories by Telkom Kenya Ltd</t>
  </si>
  <si>
    <t>PROJECT CODELIST FOR TURKANA SOUTH NATIONAL GOVERNMENT CONSTITUENCY DEVELOPMENT FUND</t>
  </si>
  <si>
    <t>4-023-127-2110000-100-2017/2018-001</t>
  </si>
  <si>
    <t>4-023-127-2210000-100-2017/2018-002</t>
  </si>
  <si>
    <t>4-023-127-2120101-100-2017/2018-003</t>
  </si>
  <si>
    <t>4-023-127-2120201-100-2017/2018-004</t>
  </si>
  <si>
    <t>4-023-127-2210801-100-2017/2018-005</t>
  </si>
  <si>
    <t>4-023-127-2210000-111-2017/2018-001</t>
  </si>
  <si>
    <t>4-023-127-2210802-111-2017/2018-002</t>
  </si>
  <si>
    <t>NG-CDFC, PMC Capacity Building</t>
  </si>
  <si>
    <t>4-023-127-2210700-111-2017/2018-003</t>
  </si>
  <si>
    <t>CONSTITUENCY OVERSIGHT COMMITTEE</t>
  </si>
  <si>
    <t>Undertake Training of theConstituency Oversight Committee on NG-CDF Related issues</t>
  </si>
  <si>
    <t>4-031-165-2640200-101-2017/2018-001</t>
  </si>
  <si>
    <t>Purchase of sports kits i.e. balls, uniforms for teams in the constituency (Kalapata Football Team, Lokichar Ward Football Team, Kaputir Football Team and Katilu Football Team and Kainuk Football team) @Kshs 347,241/= per team</t>
  </si>
  <si>
    <t>Ngabaakan Primary School</t>
  </si>
  <si>
    <t>4-023-127-2630204-104-2017/2018-001</t>
  </si>
  <si>
    <t>Construction of 2 Classrooms Kshs 2,500,000 and equipping with 25 double desks Kshs 277,138</t>
  </si>
  <si>
    <t xml:space="preserve">Kalochaan Primary School </t>
  </si>
  <si>
    <t>4-023-127-2630204-104-2017/2018-002</t>
  </si>
  <si>
    <t>Completion of 2 classrooms and Equipping with 50 double desks</t>
  </si>
  <si>
    <t>Kaputir Secondary School</t>
  </si>
  <si>
    <t>4-023-127-2630205-104-2017/2018-002</t>
  </si>
  <si>
    <t>Construction of 2 Classrooms - Kshs 3,000,0000 Construction of Girls Dormitory Kshs 2,500,000 with 40 double decker beds Kshs 500,000, Supply and Delivery of 50 Double Decker Beds Kshs 600,000 and 40  Student Lockers - Kshs 400,0000</t>
  </si>
  <si>
    <t>Nagetei Secondary School</t>
  </si>
  <si>
    <t>4-023-127-2630205-104-2017/2018-003</t>
  </si>
  <si>
    <t>Construction of 2 Classrooms - Kshs 2,500,0000, Drilling and Mechanization of Borehole with 20,000 Litres Overhead tank - Kshs 2,500,000, Supply and Delivery of 50 Double Decker Beds and 50  Student Lockers - Kshs 1,000,0000, Construction of Ablution Block/Shower block - Kshs 1,500,000</t>
  </si>
  <si>
    <t>Lokapel Secondary School</t>
  </si>
  <si>
    <t>4-023-127-2630205-104-2017/2018-004</t>
  </si>
  <si>
    <t>Construction of 2 Classrooms - Kshs 2,500,0000, Drilling and Mechanization of Borehole with 20,000 Litres Overhead tank - Kshs 2,500,000, Supply and Delivery of 50 Double Decker Beds and 50  Student Lockers - Kshs 1,000,0000, Construction of Ablution Block/Shower Block - Kshs 1,500,000</t>
  </si>
  <si>
    <t xml:space="preserve">Lokapel Secondary School </t>
  </si>
  <si>
    <t>4-023-127-2630205-104-2017/2018-005</t>
  </si>
  <si>
    <t>Completion of Administration block - Roofing, Flooring, Walling, Painting, Septic tanks,</t>
  </si>
  <si>
    <t xml:space="preserve">Nagetei Secondary School </t>
  </si>
  <si>
    <t>4-023-127-2630205-104-2017/2018-006</t>
  </si>
  <si>
    <t>Completion of Administration block - Roofing, Flooring, Walling, Painting, Septic tanks.</t>
  </si>
  <si>
    <t>Kasuroi Boys Secondary School</t>
  </si>
  <si>
    <t>4-023-127-2630205-104-2017/2018-007</t>
  </si>
  <si>
    <t>Construction of 2 Classrooms Kshs 2,500,000 Supply of 45 Student Lockers Kshs 500,000</t>
  </si>
  <si>
    <t>Turkana South NGCDFC Strategic Plan</t>
  </si>
  <si>
    <t>4-023-127-2211310-108-2017/2018-002</t>
  </si>
  <si>
    <t>Development of 5 year NGCDFC Strategic Plan</t>
  </si>
  <si>
    <t>Turkana South DCC GOK Relief Store</t>
  </si>
  <si>
    <t>4-023-127-2640507-108-2017/2018-004</t>
  </si>
  <si>
    <t>Construction of GOK Relief/Emergency Food store for the Sub-County to completion</t>
  </si>
  <si>
    <t>Purchase and Planting of tree seedlings in the following schools across the  constituency. The Schools are; Immaculate Primary School (250,000/=),Nagetei Secondary School (250,000/=, Lokapel Secondary School (250,000/=), Naregaekamar Primary School (250,000/=), Amani Primary School (236,207/=), Kaputir Mixed Secondary School (250,000/=), Ngabaakan Primary School (250,000/=)</t>
  </si>
  <si>
    <t>Katilu Girls Secondary School</t>
  </si>
  <si>
    <t>4-023-127-2630205-104-2017/2018-001</t>
  </si>
  <si>
    <t>Renovation and Completion of Economic Stimulus Project - Multipurpose School Hall/Dining Hall (Flooring, Plastering, One wall upto the cable, roofing and painting</t>
  </si>
  <si>
    <t>Turkana South Constituency ICT Innovation  Hub Project</t>
  </si>
  <si>
    <t>4-023-127-2211311-108-2017/2018-003</t>
  </si>
  <si>
    <t xml:space="preserve">Support for Implementation of 4 Constituency Innovation ICT Hubs </t>
  </si>
  <si>
    <t>PROJECT CODELIST FOR KEIYO NORTH NATIONAL GOVERNMENT CONSTITUENCY DEVELOPMENT FUND</t>
  </si>
  <si>
    <t>4-028-149-2110000-100-2017/2018-001</t>
  </si>
  <si>
    <t>Payment of salaries and gratuity</t>
  </si>
  <si>
    <t>4-028-149-2210802-100-2017/2018-002</t>
  </si>
  <si>
    <t xml:space="preserve">Payment of Committee sitting allowances and subsistence </t>
  </si>
  <si>
    <t>4-028-149-2210000-100-2017/2018-003</t>
  </si>
  <si>
    <t xml:space="preserve">Fuel,repairs,Stationery, printing,servicing of computers </t>
  </si>
  <si>
    <t>Capacity building</t>
  </si>
  <si>
    <t>4-028-149-2210700-111-2017/2018-001</t>
  </si>
  <si>
    <t>Training of NG-CDFC/PMC</t>
  </si>
  <si>
    <t>4-028-149-2210000-111 2017/2018-002</t>
  </si>
  <si>
    <t>Purchase of fuel ,travel, printing</t>
  </si>
  <si>
    <t>4-028-149-2210802-111-2017/2018-003</t>
  </si>
  <si>
    <t>Committee expenses and allowances</t>
  </si>
  <si>
    <t>Bursary funds   for Secondary schools</t>
  </si>
  <si>
    <t>4-028-149-2640101-103-2017/2018-001</t>
  </si>
  <si>
    <t>Bursary for Secondary schools needy students</t>
  </si>
  <si>
    <t>Bursary for Universities and tertiary institutions,</t>
  </si>
  <si>
    <t>4-028-149-2640102-103-2017/2018-002</t>
  </si>
  <si>
    <t xml:space="preserve">Bursary for students in universities, colleges and  Tertiary Institutions </t>
  </si>
  <si>
    <t>4-028-149-2640200-101-2017/2018-001</t>
  </si>
  <si>
    <t>To cater for unforseen calamities within the constituency</t>
  </si>
  <si>
    <t>4-028-149-2640509-112-2017/2018-001</t>
  </si>
  <si>
    <t>Tambach tree planting</t>
  </si>
  <si>
    <t>4-028-149-2640510-111-2017/2018-001</t>
  </si>
  <si>
    <t>Planting of trees , in Kamogich and Kiptuilong schools</t>
  </si>
  <si>
    <t>Emsoo  tree planting</t>
  </si>
  <si>
    <t>4-028-149-2640510-111-2017/2018-002</t>
  </si>
  <si>
    <t xml:space="preserve">Planting of trees in Kapchelal, Nyalil,Emsoo Chegilet Schools </t>
  </si>
  <si>
    <t>Kamariny tree planting</t>
  </si>
  <si>
    <t>4-028-149-2640510-111-2017/2018-003</t>
  </si>
  <si>
    <t>Planting of trees in Kipsoen,Mutei,and Sergoit and Chelingwa Schools andKessup dam catchment areas.</t>
  </si>
  <si>
    <t>Kapchemutwa tree planting</t>
  </si>
  <si>
    <t>4-028-149-2640510-111-2017/2018-004</t>
  </si>
  <si>
    <t>Planting of trees in Kamoi,Kapchemutwa ,Iten and Chebaror Schools  and protection of singore catchment areas.</t>
  </si>
  <si>
    <t>Keiyo North NG-CDF Office</t>
  </si>
  <si>
    <t>4-028-149-3110202-108-2017-2018-001</t>
  </si>
  <si>
    <t>Painting of walls,renovation of washrooms,fitting of window grills for the NG-CDF office</t>
  </si>
  <si>
    <t>Youth Empowerment Centre Community Innovation Hub</t>
  </si>
  <si>
    <t>4-028-149-2211310-108-2017/2018-001</t>
  </si>
  <si>
    <t>Installation of satelite Antennam Router, Digital Access Kit and Digital Ruggedized tablets, Wi-Fi with outdoor wireless devise complete with 12U cabinet complete with installation accessories in partnership with Ministry of ICT.</t>
  </si>
  <si>
    <t>Mutei Chief’s office -Community Innovation Hub</t>
  </si>
  <si>
    <t>4-028-149-2211310-108-2017/2018-002</t>
  </si>
  <si>
    <t>Kapchemutwa DO's office- Community Innovation Hub</t>
  </si>
  <si>
    <t>4-028-149-2211310-108-2017/2018-003</t>
  </si>
  <si>
    <t>Tambach  D.O 's office- Community Innovation Hub</t>
  </si>
  <si>
    <t>4-028-149-2211310-108-2017/2018-004</t>
  </si>
  <si>
    <t>Berese primary</t>
  </si>
  <si>
    <t>4-028-149-2630204-104-2017-2018-001</t>
  </si>
  <si>
    <t>Construction of one classroom upto completion.</t>
  </si>
  <si>
    <t xml:space="preserve">Bugar Primary </t>
  </si>
  <si>
    <t>4-028-149-2630204-104-2017-2018-002</t>
  </si>
  <si>
    <t>Construction of one classroom upto completion</t>
  </si>
  <si>
    <t>Cheberen Primary</t>
  </si>
  <si>
    <t>4-028-149-2630204-104-2017-2018-003</t>
  </si>
  <si>
    <t>Renovation of floors,walls of 3 classrooms</t>
  </si>
  <si>
    <t>Chelingwa  primary</t>
  </si>
  <si>
    <t>4-028-149-2630204-104-2017-2018-004</t>
  </si>
  <si>
    <t>Construction of  two classrooms upto completion.</t>
  </si>
  <si>
    <t>Emkong Primary</t>
  </si>
  <si>
    <t>4-028-149-2630204-104-2017-2018-005</t>
  </si>
  <si>
    <t>Kabore Primary</t>
  </si>
  <si>
    <t>4-028-149-2630204-104-2017-2018-006</t>
  </si>
  <si>
    <t>Kapkerembe primary</t>
  </si>
  <si>
    <t>4-028-149-2630204-104-2017-2018-007</t>
  </si>
  <si>
    <t>Kapsio primary</t>
  </si>
  <si>
    <t>4-028-149-2630204-104-2017-2018-008</t>
  </si>
  <si>
    <t>Construction of one classrooms upto completion</t>
  </si>
  <si>
    <t>Kaptum primary</t>
  </si>
  <si>
    <t>4-028-149-2630204-104-2017-2018-009</t>
  </si>
  <si>
    <t>Katalel primary</t>
  </si>
  <si>
    <t>4-028-149-2630204-104-2017-2018-010</t>
  </si>
  <si>
    <t>Kibendo primary</t>
  </si>
  <si>
    <t>4-028-149-2630204-104-2017-2018-011</t>
  </si>
  <si>
    <t>Renovation of floors and walls for 3 classrooms</t>
  </si>
  <si>
    <t>Kiboi primary</t>
  </si>
  <si>
    <t>4-028-149-2630204-104-2017-2018-012</t>
  </si>
  <si>
    <t>Kipchawat primary</t>
  </si>
  <si>
    <t>4-028-149-2630204-104-2017-2018-013</t>
  </si>
  <si>
    <t>Purchase of 60 desks</t>
  </si>
  <si>
    <t>Kipka primary</t>
  </si>
  <si>
    <t>4-028-149-2630204-104-2017-2018-014</t>
  </si>
  <si>
    <t>Renovation of floors and walls for 4 classrooms</t>
  </si>
  <si>
    <t>Kipkulot Primary</t>
  </si>
  <si>
    <t>4-028-149-2630204-104-2017-2018-015</t>
  </si>
  <si>
    <t>Kipsabu Primary</t>
  </si>
  <si>
    <t>4-028-149-2630204-104-2017-2018-016</t>
  </si>
  <si>
    <t>Kiptabus primary</t>
  </si>
  <si>
    <t>4-028-149-2630204-104-2017-2018-017</t>
  </si>
  <si>
    <t>Kiptoit primary</t>
  </si>
  <si>
    <t>4-028-149-2630204-104-2017-2018-018</t>
  </si>
  <si>
    <t>Kobil Primary</t>
  </si>
  <si>
    <t>4-028-149-2630204-104-2017-2018-019</t>
  </si>
  <si>
    <t xml:space="preserve">Kokwao Primary </t>
  </si>
  <si>
    <t>4-028-149-2630204-104-2017-2018-020</t>
  </si>
  <si>
    <t>Construction of one classroom(500,000) painting and fittings of one classroom(100,000) and Purchase of 50 lockers(200,000)</t>
  </si>
  <si>
    <t>Komotony Primary</t>
  </si>
  <si>
    <t>4-028-149-2630204-104-2017-2018-021</t>
  </si>
  <si>
    <t>Lamaon primary</t>
  </si>
  <si>
    <t>4-028-149-2630204-104-2017-2018-022</t>
  </si>
  <si>
    <t>Matany Primary</t>
  </si>
  <si>
    <t>4-028-149-2630204-104-2017-2018-023</t>
  </si>
  <si>
    <t>Msekekwa Primary</t>
  </si>
  <si>
    <t>4-028-149-2630204-104-2017-2018-024</t>
  </si>
  <si>
    <t>Nyalil Primary</t>
  </si>
  <si>
    <t>4-028-149-2630204-104-2017-2018-025</t>
  </si>
  <si>
    <t>Construction of two classsrooms and purchase of one acre land.</t>
  </si>
  <si>
    <t>Nyawa Primary</t>
  </si>
  <si>
    <t>4-028-149-2630204-104-2017-2018-026</t>
  </si>
  <si>
    <t>Rimoi primary</t>
  </si>
  <si>
    <t>4-028-149-2630204-104-2017-2018-027</t>
  </si>
  <si>
    <t>Salaba Primary</t>
  </si>
  <si>
    <t>4-028-149-2630204-104-2017-2018-028</t>
  </si>
  <si>
    <t>Construction of one classroom upto completion (500,000)and construction of 6 door toilets(200,000)</t>
  </si>
  <si>
    <t>Muno Primary</t>
  </si>
  <si>
    <t>4-028-149-2630204-104-2017-2018-029</t>
  </si>
  <si>
    <t>Renovation of floors and walls of 5 classrooms</t>
  </si>
  <si>
    <t>Singore Primary</t>
  </si>
  <si>
    <t>4-028-149-2630204-104-2017-2018-030</t>
  </si>
  <si>
    <t>Walling,roofing and painting of staff house</t>
  </si>
  <si>
    <t>Siroch primary</t>
  </si>
  <si>
    <t>4-028-149-2630204-104-2017-2018-031</t>
  </si>
  <si>
    <t>Songeto primary</t>
  </si>
  <si>
    <t>4-028-149-2630204-104-2017-2018-032</t>
  </si>
  <si>
    <t>William Murgor Primary</t>
  </si>
  <si>
    <t>4-028-149-2630204-104-2017-2018-033</t>
  </si>
  <si>
    <t>Yokot primary</t>
  </si>
  <si>
    <t>4-028-149-2630204-104-2017-2018-034</t>
  </si>
  <si>
    <t>Renovation of floors and  walls of  6 classrooms</t>
  </si>
  <si>
    <t>Kolol Primary</t>
  </si>
  <si>
    <t>4-028-149-2630204-104-2017-2018-035</t>
  </si>
  <si>
    <t>Purchase of 40 desks</t>
  </si>
  <si>
    <t>Mindililwo Primary</t>
  </si>
  <si>
    <t>4-028-149-2630204-104-2017-2018-036</t>
  </si>
  <si>
    <t>Re-flooring ,painting of walls and construction of pavement of 4 classrooms.</t>
  </si>
  <si>
    <t>Tambach primary</t>
  </si>
  <si>
    <t>4-028-149-2630204-104-2017-2018-037</t>
  </si>
  <si>
    <t>Foundation and slab for the tuition block.</t>
  </si>
  <si>
    <t>Bugar secondary</t>
  </si>
  <si>
    <t>4-028-149-2630205-104-2017-2018-001</t>
  </si>
  <si>
    <t>Walling,roofing of administration block(800,000) and  purchase of 40 lockers (200,000)</t>
  </si>
  <si>
    <t xml:space="preserve">Chegilet secondary </t>
  </si>
  <si>
    <t>4-028-149-2630205-104-2017-2018-002</t>
  </si>
  <si>
    <t xml:space="preserve">Iten Day Secondary </t>
  </si>
  <si>
    <t>4-028-149-2630205-104-2017-2018-003</t>
  </si>
  <si>
    <t>Plastering and painting of offices within the tuition block.</t>
  </si>
  <si>
    <t>Kabore Secondary</t>
  </si>
  <si>
    <t>4-028-149-2630205-104-2017-2018-004</t>
  </si>
  <si>
    <t>Kabulwo secondary</t>
  </si>
  <si>
    <t>4-028-149-2630205-104-2017-2018-005</t>
  </si>
  <si>
    <t>Walling and painting of the dining hall</t>
  </si>
  <si>
    <t>Kamariny Secondary</t>
  </si>
  <si>
    <t>4-028-149-2630205-104-2017-2018-006</t>
  </si>
  <si>
    <t>Roofing and plastering of the laboratory</t>
  </si>
  <si>
    <t>Kapchelal secondary</t>
  </si>
  <si>
    <t>4-028-149-2630205-104-2017-2018-007</t>
  </si>
  <si>
    <t>Plastering and painting of dining hall</t>
  </si>
  <si>
    <t>Kapkessum secondary</t>
  </si>
  <si>
    <t>4-028-149-2630205-104-2017-2018-008</t>
  </si>
  <si>
    <t>Plastering and painting of the dormitory</t>
  </si>
  <si>
    <t>Kapkonga secondary</t>
  </si>
  <si>
    <t>4-028-149-2630205-104-2017-2018-009</t>
  </si>
  <si>
    <t>Kaptum Secondary</t>
  </si>
  <si>
    <t>4-028-149-2630205-104-2017-2018-010</t>
  </si>
  <si>
    <t>Kessup day secondary</t>
  </si>
  <si>
    <t>4-028-149-2630205-104-2017-2018-011</t>
  </si>
  <si>
    <t>Plastering and flooring of Administration block</t>
  </si>
  <si>
    <t xml:space="preserve">Muno secondary </t>
  </si>
  <si>
    <t>4-028-149-2630205-104-2017-2018-012</t>
  </si>
  <si>
    <t>Siroch Secondary</t>
  </si>
  <si>
    <t>4-028-149-2630205-104-2017-2018-013</t>
  </si>
  <si>
    <t>Construction of two classrooms (Kshs 1,000,000), painting and fittings of the laboratory Kshs 1,000,000)</t>
  </si>
  <si>
    <t>St.Alphonsus Mutei Girls Secondary</t>
  </si>
  <si>
    <t>4-028-149-2630205-104-2017-2018-014</t>
  </si>
  <si>
    <t>Painting of the laboratory</t>
  </si>
  <si>
    <t>St.Francis Kimuroon secondary</t>
  </si>
  <si>
    <t>4-028-149-2630205-104-2017-2018-015</t>
  </si>
  <si>
    <t>Roofing and plastering of the dormitory</t>
  </si>
  <si>
    <t>Administration Police Line Iten</t>
  </si>
  <si>
    <t>4-028-149-2640507-113-2017-2018-001</t>
  </si>
  <si>
    <t>Construction of 5 Administration Police houses</t>
  </si>
  <si>
    <t>Irong Chief's Office</t>
  </si>
  <si>
    <t>4-028-149-2640507-113-2017-2018-002</t>
  </si>
  <si>
    <t>Plastering,fittings and painting of chief's office</t>
  </si>
  <si>
    <t>Kamoi Chief's office</t>
  </si>
  <si>
    <t>4-028-149-2640507-113-2017-2018-003</t>
  </si>
  <si>
    <t>Kapchemutwa DO's office</t>
  </si>
  <si>
    <t>4-028-149-2640507-113-2017-2018-004</t>
  </si>
  <si>
    <t>Construction of 3 Administration Police houses Kshs 700,000 and purchase furniture - Office table, chairs, cabinet - Kshs 100,000</t>
  </si>
  <si>
    <t>Mutei Chief's Office</t>
  </si>
  <si>
    <t>4-028-149-2640507-113-2017-2018-005</t>
  </si>
  <si>
    <t>Painting of Administration Police Houses and Construction of 3 door toilets</t>
  </si>
  <si>
    <t>Fuel,repairs,Stationery, printing,servicing of computers etc</t>
  </si>
  <si>
    <t>Motor vehicle</t>
  </si>
  <si>
    <t>4-028-149-3110701-108-2017-2018-001</t>
  </si>
  <si>
    <t>Purchase of motor vehicle</t>
  </si>
  <si>
    <t>PROJECT CODELIST FOR ENDEBESS NATIONAL GOVERNMENT CONSTITUENCY DEVELOPMENT FUND</t>
  </si>
  <si>
    <t>Employee's salaries</t>
  </si>
  <si>
    <t>4-026-137-2110000-100-2017/2018-001</t>
  </si>
  <si>
    <t>4-026-137-2210000-100-2017/2018-002</t>
  </si>
  <si>
    <t>4-026-137-2120101-100-2017/2018-003</t>
  </si>
  <si>
    <t>4-026-137-2120201-100-2017/2018-004</t>
  </si>
  <si>
    <t>4-026-137-2210802-100-2017/2018-005</t>
  </si>
  <si>
    <t>MONITORING, EVALUATION AND CAPACITY BUIDING</t>
  </si>
  <si>
    <t>4-026-137-2210000-111-2017/2018-001</t>
  </si>
  <si>
    <t>Purchase of fuel, repairs, printing, stationery, airtime, travel &amp; subsistence</t>
  </si>
  <si>
    <t>4-026-137-2210802-111-2017/2018-002</t>
  </si>
  <si>
    <t xml:space="preserve">Payment of committee sitting allowances, transport and conferences </t>
  </si>
  <si>
    <t>4-026-137-2210700-111-2017/2018-003</t>
  </si>
  <si>
    <t>Undertake training/Benchmarking of the PMC's/NG-CDFC's, on NG-CDF related issues.</t>
  </si>
  <si>
    <t>4-026-137-2640200-101-2017/2018-001</t>
  </si>
  <si>
    <t>4-026-137-2640509-112-2017/2018-001</t>
  </si>
  <si>
    <t>Secondary schools</t>
  </si>
  <si>
    <t>4-026-137-2640101-103-2017/2018-001</t>
  </si>
  <si>
    <t>Payment of bursary for needy students in secondary schools</t>
  </si>
  <si>
    <t>Tertiary Institutions</t>
  </si>
  <si>
    <t>4-026-137-2640102-103-2017/2018-002</t>
  </si>
  <si>
    <t>Payment of bursary for needy students in colleges and universities</t>
  </si>
  <si>
    <t>Chepnyalil Pri. School</t>
  </si>
  <si>
    <t>4-026-137-2630204-104-2017/2018-105</t>
  </si>
  <si>
    <t>Construction of 1 No Classroom; Foundation, Walling, Roofing and Painting.</t>
  </si>
  <si>
    <t>Tulwop Kesis Pri. School</t>
  </si>
  <si>
    <t>4-026-137-2630204-104-2017/2018-106</t>
  </si>
  <si>
    <t>Moss Memorial Pri. School</t>
  </si>
  <si>
    <t>4-026-137-2630204-104-2017/2018-107</t>
  </si>
  <si>
    <t>Construction of 2 No Classrooms; Foundation, Walling, Roofing and Painting.</t>
  </si>
  <si>
    <t>Feedlot Pri. School</t>
  </si>
  <si>
    <t>4-026-137-2630204-104-2017/2018-108</t>
  </si>
  <si>
    <t>Kiboi Pri. School</t>
  </si>
  <si>
    <t>4-026-137-2630204-104-2017/2018-109</t>
  </si>
  <si>
    <t>Chepkwirot Pri. School</t>
  </si>
  <si>
    <t>4-026-137-2630204-104-2017/2018-110</t>
  </si>
  <si>
    <t>DRP Keben Pri. School</t>
  </si>
  <si>
    <t>4-026-137-2630204-104-2017/2018-111</t>
  </si>
  <si>
    <t>Kapkures Pri. School</t>
  </si>
  <si>
    <t>4-026-137-2630204-104-2017/2018-112</t>
  </si>
  <si>
    <t>Koibei Pri. School</t>
  </si>
  <si>
    <t>4-026-137-2630204-104-2017/2018-113</t>
  </si>
  <si>
    <t>Labot Primary School</t>
  </si>
  <si>
    <t>4-026-137-2630204-104-2017/2018-114</t>
  </si>
  <si>
    <t>Nabakwana Primary School</t>
  </si>
  <si>
    <t>4-026-137-2630204-104-2017/2018-115</t>
  </si>
  <si>
    <t>Kitinda Primary School</t>
  </si>
  <si>
    <t>4-026-137-2630204-104-2017/2018-116</t>
  </si>
  <si>
    <t>Nabeki Pri. School</t>
  </si>
  <si>
    <t>4-026-137-2630204-104-2017/2018-117</t>
  </si>
  <si>
    <t>Lutaso Pri. School</t>
  </si>
  <si>
    <t>4-026-137-2630204-104-2017/2018-118</t>
  </si>
  <si>
    <t>Amani Pri. School</t>
  </si>
  <si>
    <t>4-026-137-2630204-104-2017/2018-119</t>
  </si>
  <si>
    <t>Construction of 1 No Classrooms; Foundation, Walling, Roofing and Painting.</t>
  </si>
  <si>
    <t>AIC Cheberem Pri. Sch.</t>
  </si>
  <si>
    <t>4-026-137-2630204-104-2017/2018-120</t>
  </si>
  <si>
    <t>Kamaroko Pri School</t>
  </si>
  <si>
    <t>4-026-137-2630204-104-2017/2018-121</t>
  </si>
  <si>
    <t>Rwanda Pri. school</t>
  </si>
  <si>
    <t>4-026-137-2630204-104-2017/2018-122</t>
  </si>
  <si>
    <t>Completion of 2 No Classrooms; Plastering, fittings &amp; Painting</t>
  </si>
  <si>
    <t>4-026-137-2630204-104-2017/2018-123</t>
  </si>
  <si>
    <t>Construction of 2 No Classroom; Foundation, Walling, Roofing and Painting.</t>
  </si>
  <si>
    <t>Imbuye Pri. School</t>
  </si>
  <si>
    <t>4-026-137-2630204-104-2017/2018-124</t>
  </si>
  <si>
    <t>Robinson Pri. School</t>
  </si>
  <si>
    <t>4-026-137-2630204-104-2017/2018-125</t>
  </si>
  <si>
    <t>Chebrirbei Pri. School</t>
  </si>
  <si>
    <t>4-026-137-2630204-104-2017/2018-126</t>
  </si>
  <si>
    <t>Chepsalei Pri. School</t>
  </si>
  <si>
    <t>4-026-137-2630204-104-2017/2018-127</t>
  </si>
  <si>
    <t>Chemkengen Pri. School</t>
  </si>
  <si>
    <t>4-026-137-2630204-104-2017/2018-129</t>
  </si>
  <si>
    <t>Kayos Pri. School</t>
  </si>
  <si>
    <t>4-026-137-2630204-104-2017/2018-130</t>
  </si>
  <si>
    <t>Renovation of 5 No Classrooms ; Plastering, fittings, roofing &amp; Painting</t>
  </si>
  <si>
    <t>Kaisheber Pri. School</t>
  </si>
  <si>
    <t>4-026-137-2630204-104-2017/2018-131</t>
  </si>
  <si>
    <t>Renovation of 4 No Classrooms ; Plastering, fittings, roofing &amp; Painting</t>
  </si>
  <si>
    <t>Kibosit Pri. School</t>
  </si>
  <si>
    <t>4-026-137-2630204-104-2017/2018-132</t>
  </si>
  <si>
    <t>Purchase of 2 Acre School land</t>
  </si>
  <si>
    <t>4-026-137-2630204-104-2017/2018-133</t>
  </si>
  <si>
    <t>Kibosit Pri School</t>
  </si>
  <si>
    <t>Purchase of 20 pupil's desks</t>
  </si>
  <si>
    <t>Chebribei Pri School</t>
  </si>
  <si>
    <t>4-026-137-2630204-104-2017/2018-134</t>
  </si>
  <si>
    <t>Kitinda Pri School</t>
  </si>
  <si>
    <t>4-026-137-2630204-104-2017/2018-135</t>
  </si>
  <si>
    <t>Rwanda Pri School</t>
  </si>
  <si>
    <t>4-026-137-2630204-104-2017/2018-136</t>
  </si>
  <si>
    <t>Amani Pri School</t>
  </si>
  <si>
    <t>4-026-137-2630204-104-2017/2018-137</t>
  </si>
  <si>
    <t>4-026-137-2630204-104-2017/2018-138</t>
  </si>
  <si>
    <t>Sabwani Pri School</t>
  </si>
  <si>
    <t>4-026-137-2630204-104-2017/2018-139</t>
  </si>
  <si>
    <t>Feedlot Pri School</t>
  </si>
  <si>
    <t>4-026-137-2630204-104-2017/2018-140</t>
  </si>
  <si>
    <t>Robinson Pri School</t>
  </si>
  <si>
    <t>4-026-137-2630204-104-2017/2018-141</t>
  </si>
  <si>
    <t>Naminit Pri School</t>
  </si>
  <si>
    <t>4-026-137-2630204-104-2017/2018-142</t>
  </si>
  <si>
    <t>Koibei Pri School</t>
  </si>
  <si>
    <t>4-026-137-2630204-104-2017/2018-143</t>
  </si>
  <si>
    <t>Kapkures  Pri School</t>
  </si>
  <si>
    <t>4-026-137-2630204-104-2017/2018-144</t>
  </si>
  <si>
    <t>St. Veronica  Kokwo Girls  Sec School</t>
  </si>
  <si>
    <t>4-026-137-2630205-104-2017/2018-145</t>
  </si>
  <si>
    <t>Purchase of a 51-Seater School Bus</t>
  </si>
  <si>
    <t>St. Barnabas Girls  Sabwani Sec School</t>
  </si>
  <si>
    <t>4-026-137-2630205-104-2017/2018-146</t>
  </si>
  <si>
    <t>Additional Funds towards  purchase of 51 seater School Bus</t>
  </si>
  <si>
    <t>St. Mary's Nai Boys Sec School</t>
  </si>
  <si>
    <t>4-026-137-2630205-104-2017/2018-147</t>
  </si>
  <si>
    <t>Mubere Sec. School</t>
  </si>
  <si>
    <t>4-026-137-2630205-104-2017/2018-148</t>
  </si>
  <si>
    <t>St. Francis of Asis Koronga Secondary School</t>
  </si>
  <si>
    <t>4-026-137-2630205-104-2017/2018-149</t>
  </si>
  <si>
    <t>Construction of a twin laboratory: Foundation, walling &amp; Roofing.</t>
  </si>
  <si>
    <t>St. Mary's Nai Girls Secondary School</t>
  </si>
  <si>
    <t>4-026-137-2630205-104-2017/2018-150</t>
  </si>
  <si>
    <t>Bwala Sec School</t>
  </si>
  <si>
    <t>4-026-137-2630205-104-2017/2018-151</t>
  </si>
  <si>
    <t>Construction of 3 No Classrooms; Foundation, Walling, Roofing and Painting.</t>
  </si>
  <si>
    <t>Njoro Sec School</t>
  </si>
  <si>
    <t>4-026-137-2630205-104-2017/2018-152</t>
  </si>
  <si>
    <t>Chepsalei Sec School</t>
  </si>
  <si>
    <t>4-026-137-2630205-104-2017/2018-153</t>
  </si>
  <si>
    <t>Kitum Girls Secondary School</t>
  </si>
  <si>
    <t>4-026-137-2630205-104-2017/2018-154</t>
  </si>
  <si>
    <t>St. Barnabas Sabwani Boys Sec School</t>
  </si>
  <si>
    <t>4-026-137-2630205-104-2017/2018-155</t>
  </si>
  <si>
    <t>Construction of  2 No Classrooms; Foundation, Walling, Roofing and Painting.</t>
  </si>
  <si>
    <t>Nalulingo Secondary School</t>
  </si>
  <si>
    <t>4-026-137-2630205-104-2017/2018-156</t>
  </si>
  <si>
    <t>Titmet Secondary School</t>
  </si>
  <si>
    <t>4-026-137-2630205-104-2017/2018-157</t>
  </si>
  <si>
    <t>Lutaso Secondary School</t>
  </si>
  <si>
    <t>4-026-137-2630205-104-2017/2018-158</t>
  </si>
  <si>
    <t>Completion of 2 No Classrooms; plastering, fittings and Painting</t>
  </si>
  <si>
    <t>4-026-137-2630205-104-2017/2018-159</t>
  </si>
  <si>
    <t>Construction of 1 No classroom and 4-door toilet; Foundation, Walling, Roofing and Painting.</t>
  </si>
  <si>
    <t>Japata Secondary School</t>
  </si>
  <si>
    <t>4-026-137-2630205-104-2017/2018-160</t>
  </si>
  <si>
    <t>Completion of dormitory; Foundation, Walling, Roofing and Painting.</t>
  </si>
  <si>
    <t>Chepchoina  Secondary School</t>
  </si>
  <si>
    <t>4-026-137-2630205-104-2017/2018-161</t>
  </si>
  <si>
    <t>Roofing of 2 No. Classrooms</t>
  </si>
  <si>
    <t>Cherubai Secondary School</t>
  </si>
  <si>
    <t>4-026-137-2630205-104-2017/2018-162</t>
  </si>
  <si>
    <t>Kietkei Secondary School</t>
  </si>
  <si>
    <t>4-026-137-2630205-104-2017/2018-163</t>
  </si>
  <si>
    <t>4-026-137-2630205-104-2017/2018-164</t>
  </si>
  <si>
    <t xml:space="preserve">Purchase of 30 student Lockers </t>
  </si>
  <si>
    <t>4-026-137-2630205-104-2017/2018-165</t>
  </si>
  <si>
    <t>4-026-137-2630205-104-2017/2018-166</t>
  </si>
  <si>
    <t>NG-CDF FURNITURE AND EQUIPMENT</t>
  </si>
  <si>
    <t>NG-CDF Office Equipment</t>
  </si>
  <si>
    <t>4-026-137-3111000-108-2017/2018-01</t>
  </si>
  <si>
    <t>Purchase of NG-CDF  Public Address System &amp; Generator</t>
  </si>
  <si>
    <t>4-026-137-3110000-108-2017/2018-02</t>
  </si>
  <si>
    <t>Purchase of Furniture: 4 executive tables,5 office cabinets,10 cabinets,10 curtains and 20 chairs for NGCDF Office</t>
  </si>
  <si>
    <t>Endebess Ward Constituency Innovation Hub Project</t>
  </si>
  <si>
    <t>4-026-137-3110000-108-2017/2018-001</t>
  </si>
  <si>
    <t xml:space="preserve">Installation of an Innovation Hub in Endebess Ward. Procurement of Satellite Antenna, Router, Digital Access Kit and Digital ruggedized tables, wi-fi with outdoor wireless device complete with 12U cabinet complete with installation accessories Procurement of Satellite Antenna, Router, Digital Access Kit and Digital ruggedized tables, wi-fi with outdoor wireless device complete with 12U cabinet complete with installation accessories </t>
  </si>
  <si>
    <t>Matumbei Ward Constituency Innovation Hub Project</t>
  </si>
  <si>
    <t>4-026-137-3110000-108-2017/2018-002</t>
  </si>
  <si>
    <t xml:space="preserve">Installtion of an Innovation Hub in Matumbei Ward. Procurement of Satellite Antenna, Router, Digital Access Kit and Digital ruggedized tables, wi-fi with outdoor wireless device complete with 12U cabinet complete with installation accessories Procurement of Satellite Antenna, Router, Digital Access Kit and Digital ruggedized tables, wi-fi with outdoor wireless device complete with 12U cabinet complete with installation accessories </t>
  </si>
  <si>
    <t>Chepchoina Ward Constituency Innovation Hub Project</t>
  </si>
  <si>
    <t>4-026-137-3110000-108-2017/2018-003</t>
  </si>
  <si>
    <t xml:space="preserve">Installation of an Innovation Hub in Chepchoina Ward. Procurement of Satellite Antenna, Router, Digital Access Kit and Digital ruggedized tables, wi-fi with outdoor wireless device complete with 12U cabinet complete with installation accessories Procurement of Satellite Antenna, Router, Digital Access Kit and Digital ruggedized tables, wi-fi with outdoor wireless device complete with 12U cabinet complete with installation accessories </t>
  </si>
  <si>
    <t>Constituency Innovation Hub Project</t>
  </si>
  <si>
    <t>4-026-137-3110000-108-2017/2018-004</t>
  </si>
  <si>
    <t xml:space="preserve">Installation of an Innovation Hub at Endebess Sub-county HQ. Procurement of Satellite Antenna, Router, Digital Access Kit and Digital ruggedized tables, wi-fi with outdoor wireless device complete with 12U cabinet complete with installation accessories Procurement of Satellite Antenna, Router, Digital Access Kit and Digital ruggedized tables, wi-fi with outdoor wireless device complete with 12U cabinet complete with installation accessories </t>
  </si>
  <si>
    <t>4-026-137-2640510-110-2017/2018-001</t>
  </si>
  <si>
    <t>Purchase and planting of tree seedlings to conserve the environment in the following public places: Moss Memorial Pri, Tulwop Kesis Pri, Chepkwirot Pri, Koronga Pri, Feedlot Pri, AIC Cheberem Pri, Kitum Girls Sec, Cheptantan Pri,Labot Pri, Imbuye Pri, Lutaso Sec, Suam Pri, Kitinda Pri, Nai Girls Sec, Endebess TTI, Engakha Dispensary, Chepsalei Sec, Titmet Sec, Matumbei Sec, &amp;  Nalulingo Sec @ Ksh 83,185.35</t>
  </si>
  <si>
    <t>Kibosit Administration Police Post</t>
  </si>
  <si>
    <t>4-026-137-2640507-113-2017/2018-001</t>
  </si>
  <si>
    <t>Contruction of Administration Police housing units at Kibosit; Foundation , Walling &amp; Roofing</t>
  </si>
  <si>
    <t xml:space="preserve">Endebess Strategic Plan </t>
  </si>
  <si>
    <t>4-026-137-2211310-108-2017/2018-001</t>
  </si>
  <si>
    <t>Develop a strategic plan to guide the Constituency on Project Implementation priorities.</t>
  </si>
  <si>
    <t>4-026-137-2110000-100-2017/2018-01</t>
  </si>
  <si>
    <t>4-026-137-2210000-100-2017/2018-02</t>
  </si>
  <si>
    <t>4-026-137-2210802-100-2017/2018-05</t>
  </si>
  <si>
    <t>4-026-137-2640101-103-2017/2018-01</t>
  </si>
  <si>
    <t>4-026-137-2640102-103-2017/2018-02</t>
  </si>
  <si>
    <t>PROJECT GFS CODELIST FOR ENDEBESS NATIONAL GOVERNMENT CONSTITUENCY DEVELOPMENT FUND</t>
  </si>
  <si>
    <t>Amani Primary  School</t>
  </si>
  <si>
    <t>Rwanda Primary School</t>
  </si>
  <si>
    <t>Bwala Secondary School</t>
  </si>
  <si>
    <t>4-026-137-2630205-104-2017/2018-167</t>
  </si>
  <si>
    <t>Additional funds toward Construction of a twin laboratory: Foundation, walling &amp; Roofing.</t>
  </si>
  <si>
    <t>St. Paul’s Kitum  Secondary School</t>
  </si>
  <si>
    <t>4-026-137-2630205-104-2017/2018-168</t>
  </si>
  <si>
    <t>Additional funds towards construction school Dining Hall; Flooring</t>
  </si>
  <si>
    <t>4-026-137-2630205-104-2017/2018-169</t>
  </si>
  <si>
    <t>Purchase of 4 acres of land</t>
  </si>
  <si>
    <t>Construction of 2 No. Classrooms; Foundation, Walling &amp; Roofing.</t>
  </si>
  <si>
    <t>Kimwondo Secondary School</t>
  </si>
  <si>
    <t>4-026-137-2630205-104-2017/2018-170</t>
  </si>
  <si>
    <t>St. Mathews Cheptantan  Secondary School</t>
  </si>
  <si>
    <t>4-026-137-2630205-104-2017/2018-171</t>
  </si>
  <si>
    <t>Construction of dormitory; Fountation &amp; Walling</t>
  </si>
  <si>
    <t>PROJECT CODELIST FOR SABOTI NATIONAL GOVERNMENT CONSTITUENCY DEVELOPMENT FUND</t>
  </si>
  <si>
    <t>4-026-138-2110000-100-2017/18-001</t>
  </si>
  <si>
    <t>4-026-138-2210000-100-2017/18-002</t>
  </si>
  <si>
    <t>Purchase of Furniture &amp; equipment</t>
  </si>
  <si>
    <t>4-026-138-3111000-100-2017/18-003</t>
  </si>
  <si>
    <t xml:space="preserve">Purchase of photocopiers, computers, staplers </t>
  </si>
  <si>
    <t>4-026-138-2120101-100-2017/18-004</t>
  </si>
  <si>
    <t>4-026-138-2120201-100-2017/18-005</t>
  </si>
  <si>
    <t>4-026-138-2210802-100-2017/18-006</t>
  </si>
  <si>
    <t>4-026-138-2210000-111-2017/18-001</t>
  </si>
  <si>
    <t>4-026-138-2210802-111-2017/18-002</t>
  </si>
  <si>
    <t>4-026-138-2210700-111-2017/18-003</t>
  </si>
  <si>
    <t>4-026-138-2211311-108-2017/18-001</t>
  </si>
  <si>
    <t>4-026-138-2211310-108-2017/18-001</t>
  </si>
  <si>
    <t>Preparation of strategic plan</t>
  </si>
  <si>
    <t>St. Columbans Secondary School</t>
  </si>
  <si>
    <t>4-026-138-2640509-112-2017/18-001</t>
  </si>
  <si>
    <t>Purchase of uniforms, boots and balls</t>
  </si>
  <si>
    <t>Trans nzoia Mixed Secondary School</t>
  </si>
  <si>
    <t>4-026-138-2640509-112-2017/18-002</t>
  </si>
  <si>
    <t>Masinde Muliro Secondary School</t>
  </si>
  <si>
    <t>4-026-138-2640509-112-2017/18-003</t>
  </si>
  <si>
    <t>Tuwan Girls Secondary School</t>
  </si>
  <si>
    <t>4-026-138-2640509-112-2017/18-004</t>
  </si>
  <si>
    <t>Rafiki Secondary School</t>
  </si>
  <si>
    <t>4-026-138-2640509-112-2017/18-005</t>
  </si>
  <si>
    <t>Farm Prison Secondary School</t>
  </si>
  <si>
    <t>4-026-138-2640509-112-2017/18-006</t>
  </si>
  <si>
    <t>St. Joseph’s Girls Secondary School</t>
  </si>
  <si>
    <t>4-026-138-2640509-112-2017/18-007</t>
  </si>
  <si>
    <t>Matisi Friends Secondary School</t>
  </si>
  <si>
    <t>4-026-138-2640509-112-2017/18-008</t>
  </si>
  <si>
    <t>Sango Secondary School</t>
  </si>
  <si>
    <t>4-026-138-2640509-112-2017/18-009</t>
  </si>
  <si>
    <t>Teldet Secondary Schoool</t>
  </si>
  <si>
    <t>4-026-138-2640509-112-2017/18-010</t>
  </si>
  <si>
    <t>Chepkoilel Secondary Schoool</t>
  </si>
  <si>
    <t>4-026-138-2640509-112-2017/18-011</t>
  </si>
  <si>
    <t>Sikulu Secondary Schoool</t>
  </si>
  <si>
    <t>4-026-138-2640509-112-2017/18-012</t>
  </si>
  <si>
    <t>St. Monica’s Gituamba Secondary Schoool</t>
  </si>
  <si>
    <t>4-026-138-2640509-112-2017/18-013</t>
  </si>
  <si>
    <t>Muroki Secondary School</t>
  </si>
  <si>
    <t>4-026-138-2640509-112-2017/18-014</t>
  </si>
  <si>
    <t>Immaculate Heart Girls Secondary School</t>
  </si>
  <si>
    <t>4-026-138-2640509-112-2017/18-015</t>
  </si>
  <si>
    <t>St. Patrick’s Koykoy Secondary Schoool</t>
  </si>
  <si>
    <t>4-026-138-2640509-112-2017/18-016</t>
  </si>
  <si>
    <t>Lukosi Secondary School</t>
  </si>
  <si>
    <t>4-026-138-2640509-112-2017/18-017</t>
  </si>
  <si>
    <t>Friends Secondary School Lukhome</t>
  </si>
  <si>
    <t>4-026-138-2640509-112-2017/18-018</t>
  </si>
  <si>
    <t>St. Augustine Bondeni Secondary Schoool</t>
  </si>
  <si>
    <t>4-026-138-2640509-112-2017/18-019</t>
  </si>
  <si>
    <t>Bishop Crowley Secondary School Lukesi</t>
  </si>
  <si>
    <t>4-026-138-2640509-112-2017/18-020</t>
  </si>
  <si>
    <t>4-026-138-2640101-103-2017/18-001</t>
  </si>
  <si>
    <t>4-026-138-2640102-103-2017/18-002</t>
  </si>
  <si>
    <t xml:space="preserve">Kaloleni Annex Primary School </t>
  </si>
  <si>
    <t>4-026-138-2640510-110-2017/18-001</t>
  </si>
  <si>
    <t>Purchase and planting of tree seedlings</t>
  </si>
  <si>
    <t>Kaloleni Main Primary School</t>
  </si>
  <si>
    <t>4-026-138-2640510-110-2017/18-002</t>
  </si>
  <si>
    <t>Kitale Union Primary School</t>
  </si>
  <si>
    <t>4-026-138-2640510-110-2017/18-003</t>
  </si>
  <si>
    <t>St. Columbans Primary School</t>
  </si>
  <si>
    <t>4-026-138-2640510-110-2017/18-004</t>
  </si>
  <si>
    <t>Central Primary School</t>
  </si>
  <si>
    <t>4-026-138-2640510-110-2017/18-005</t>
  </si>
  <si>
    <t>Trans Nzoia Primary School</t>
  </si>
  <si>
    <t>4-026-138-2640510-110-2017/18-006</t>
  </si>
  <si>
    <t>St. Columbans School for the Deaf</t>
  </si>
  <si>
    <t>4-026-138-2640510-110-2017/18-007</t>
  </si>
  <si>
    <t>Masinde Muliro Primary School</t>
  </si>
  <si>
    <t>4-026-138-2640510-110-2017/18-008</t>
  </si>
  <si>
    <t>4-026-138-2640510-110-2017/18-009</t>
  </si>
  <si>
    <t>4-026-138-2640510-110-2017/18-010</t>
  </si>
  <si>
    <t>Trans Nzoia Mixed Secondary School</t>
  </si>
  <si>
    <t>4-026-138-2640510-110-2017/18-011</t>
  </si>
  <si>
    <t>Tuwan Chiefs Office</t>
  </si>
  <si>
    <t>4-026-138-2640510-110-2017/18-012</t>
  </si>
  <si>
    <t>Matisi Primary School</t>
  </si>
  <si>
    <t>4-026-138-2640510-110-2017/18-013</t>
  </si>
  <si>
    <t>Rafiki Primary School</t>
  </si>
  <si>
    <t>4-026-138-2640510-110-2017/18-014</t>
  </si>
  <si>
    <t>Farm Prison Primary School</t>
  </si>
  <si>
    <t>4-026-138-2640510-110-2017/18-015</t>
  </si>
  <si>
    <t>St. Joseph’s Primary School</t>
  </si>
  <si>
    <t>4-026-138-2640510-110-2017/18-016</t>
  </si>
  <si>
    <t>4-026-138-2640510-110-2017/18-017</t>
  </si>
  <si>
    <t>4-026-138-2640510-110-2017/18-018</t>
  </si>
  <si>
    <t>Matisi Chiefs Office</t>
  </si>
  <si>
    <t>4-026-138-2640510-110-2017/18-019</t>
  </si>
  <si>
    <t>Kinyoro Primary School</t>
  </si>
  <si>
    <t>4-026-138-2640510-110-2017/18-020</t>
  </si>
  <si>
    <t>Chepkoilel Primary School</t>
  </si>
  <si>
    <t>4-026-138-2640510-110-2017/18-021</t>
  </si>
  <si>
    <t>Mulembe Primary School</t>
  </si>
  <si>
    <t>4-026-138-2640510-110-2017/18-022</t>
  </si>
  <si>
    <t>Pango Primary School</t>
  </si>
  <si>
    <t>4-026-138-2640510-110-2017/18-023</t>
  </si>
  <si>
    <t>Cheptumbelio Primary School</t>
  </si>
  <si>
    <t>4-026-138-2640510-110-2017/18-024</t>
  </si>
  <si>
    <t>Berur Primary School</t>
  </si>
  <si>
    <t>4-026-138-2640510-110-2017/18-025</t>
  </si>
  <si>
    <t>Panacol Primary School</t>
  </si>
  <si>
    <t>4-026-138-2640510-110-2017/18-026</t>
  </si>
  <si>
    <t>Kisawai Primary School</t>
  </si>
  <si>
    <t>4-026-138-2640510-110-2017/18-027</t>
  </si>
  <si>
    <t>Luanda Primary School</t>
  </si>
  <si>
    <t>4-026-138-2640510-110-2017/18-028</t>
  </si>
  <si>
    <t>Tuyo kony Primary School</t>
  </si>
  <si>
    <t>4-026-138-2640510-110-2017/18-029</t>
  </si>
  <si>
    <t>4-026-138-2640510-110-2017/18-030</t>
  </si>
  <si>
    <t>4-026-138-2640510-110-2017/18-031</t>
  </si>
  <si>
    <t>Sango Primary School</t>
  </si>
  <si>
    <t>4-026-138-2640510-110-2017/18-032</t>
  </si>
  <si>
    <t>Chepkoilel Secondary School</t>
  </si>
  <si>
    <t>4-026-138-2640510-110-2017/18-033</t>
  </si>
  <si>
    <t>Sikulu Secondary School</t>
  </si>
  <si>
    <t>4-026-138-2640510-110-2017/18-034</t>
  </si>
  <si>
    <t>St. Philip’s Tuyookony Secondary School</t>
  </si>
  <si>
    <t>4-026-138-2640510-110-2017/18-035</t>
  </si>
  <si>
    <t>Luanda Secondary School</t>
  </si>
  <si>
    <t>4-026-138-2640510-110-2017/18-036</t>
  </si>
  <si>
    <t>Teldet Secondary School</t>
  </si>
  <si>
    <t>4-026-138-2640510-110-2017/18-037</t>
  </si>
  <si>
    <t>Saboti Primary School</t>
  </si>
  <si>
    <t>4-026-138-2640510-110-2017/18-038</t>
  </si>
  <si>
    <t>Mengo Primary School</t>
  </si>
  <si>
    <t>4-026-138-2640510-110-2017/18-039</t>
  </si>
  <si>
    <t>Chebukaka Primary School</t>
  </si>
  <si>
    <t>4-026-138-2640510-110-2017/18-040</t>
  </si>
  <si>
    <t>Kapretwa Primary School</t>
  </si>
  <si>
    <t>4-026-138-2640510-110-2017/18-041</t>
  </si>
  <si>
    <t>Koykoy Primary School</t>
  </si>
  <si>
    <t>4-026-138-2640510-110-2017/18-042</t>
  </si>
  <si>
    <t>Sukwo Primary School</t>
  </si>
  <si>
    <t>4-026-138-2640510-110-2017/18-043</t>
  </si>
  <si>
    <t>Sikinwa Primary School</t>
  </si>
  <si>
    <t>4-026-138-2640510-110-2017/18-044</t>
  </si>
  <si>
    <t>St. Monica’s Gituamba Secondary School</t>
  </si>
  <si>
    <t>4-026-138-2640510-110-2017/18-045</t>
  </si>
  <si>
    <t>St. Patrick’s Koykoy Secondary School</t>
  </si>
  <si>
    <t>4-026-138-2640510-110-2017/18-046</t>
  </si>
  <si>
    <t>Holy Trinity Secondary School</t>
  </si>
  <si>
    <t>4-026-138-2640510-110-2017/18-047</t>
  </si>
  <si>
    <t>4-026-138-2640510-110-2017/18-048</t>
  </si>
  <si>
    <t>Saboti Chief’s office</t>
  </si>
  <si>
    <t>4-026-138-2640510-110-2017/18-049</t>
  </si>
  <si>
    <t>Machewa Primary School</t>
  </si>
  <si>
    <t>4-026-138-2640510-110-2017/18-050</t>
  </si>
  <si>
    <t>Maeni Primary School</t>
  </si>
  <si>
    <t>4-026-138-2640510-110-2017/18-051</t>
  </si>
  <si>
    <t>St. James Bondeni Primary School</t>
  </si>
  <si>
    <t>4-026-138-2640510-110-2017/18-052</t>
  </si>
  <si>
    <t>Chemichemi Primary School</t>
  </si>
  <si>
    <t>4-026-138-2640510-110-2017/18-053</t>
  </si>
  <si>
    <t>Lukesi Primary School</t>
  </si>
  <si>
    <t>4-026-138-2640510-110-2017/18-054</t>
  </si>
  <si>
    <t>4-026-138-2640510-110-2017/18-055</t>
  </si>
  <si>
    <t>4-026-138-2640510-110-2017/18-056</t>
  </si>
  <si>
    <t>4-026-138-2640510-110-2017/18-057</t>
  </si>
  <si>
    <t>St. Benedict Secondary School Chemichemi</t>
  </si>
  <si>
    <t>4-026-138-2640510-110-2017/18-058</t>
  </si>
  <si>
    <t>4-026-138-2640510-110-2017/18-059</t>
  </si>
  <si>
    <t>Machewa Chief’s Office</t>
  </si>
  <si>
    <t>4-026-138-2640510-110-2017/18-060</t>
  </si>
  <si>
    <t xml:space="preserve">Makhele Primary School </t>
  </si>
  <si>
    <t>4-026-138-2630204-104-2017/18-001</t>
  </si>
  <si>
    <t>Renovation of six classrooms-roofing, doors, windows, painting</t>
  </si>
  <si>
    <t>Teldet Primary School</t>
  </si>
  <si>
    <t>4-026-138-2630204-104-2017/18-002</t>
  </si>
  <si>
    <t>4-026-138-2630204-104-2017/18-003</t>
  </si>
  <si>
    <t>Roofing, windows, doors of two classrooms</t>
  </si>
  <si>
    <t>4-026-138-2630204-104-2017/18-004</t>
  </si>
  <si>
    <t>Foundation, walling, roofing of one classroom</t>
  </si>
  <si>
    <t>4-026-138-2630204-104-2017/18-005</t>
  </si>
  <si>
    <t>Lungai Primary School</t>
  </si>
  <si>
    <t>4-026-138-2630204-104-2017/18-006</t>
  </si>
  <si>
    <t>4-026-138-2630204-104-2017/18-007</t>
  </si>
  <si>
    <t>Renovation of six classrooms –roofing, doors, windows, painting</t>
  </si>
  <si>
    <t>Grassland Primary School</t>
  </si>
  <si>
    <t>4-026-138-2630204-104-2017/18-008</t>
  </si>
  <si>
    <t>Roofing, doors, windows, painting of Administration block</t>
  </si>
  <si>
    <t>4-026-138-2630204-104-2017/18-009</t>
  </si>
  <si>
    <t>Mung’oma Primary School</t>
  </si>
  <si>
    <t>4-026-138-2630204-104-2017/18-010</t>
  </si>
  <si>
    <t>Chetoto Primary School</t>
  </si>
  <si>
    <t>4-026-138-2630204-104-2017/18-011</t>
  </si>
  <si>
    <t>Township  Primary School</t>
  </si>
  <si>
    <t>4-026-138-2630204-104-2017/18-012</t>
  </si>
  <si>
    <t>4-026-138-2630204-104-2017/18-013</t>
  </si>
  <si>
    <t>Roofing, doors, windows, painting of Dormitory</t>
  </si>
  <si>
    <t>4-026-138-2630204-104-2017/18-014</t>
  </si>
  <si>
    <t>Lukhome Primary School</t>
  </si>
  <si>
    <t>4-026-138-2630204-104-2017/18-015</t>
  </si>
  <si>
    <t>Machewa  Primary School</t>
  </si>
  <si>
    <t>4-026-138-2630204-104-2017/18-016</t>
  </si>
  <si>
    <t>4-026-138-2630204-104-2017/18-017</t>
  </si>
  <si>
    <t>Wetang’ula Primary School</t>
  </si>
  <si>
    <t>4-026-138-2630204-104-2017/18-018</t>
  </si>
  <si>
    <t>4-026-138-2630204-104-2017/18-019</t>
  </si>
  <si>
    <t>Lagamet  Primary School</t>
  </si>
  <si>
    <t>4-026-138-2630204-104-2017/18-020</t>
  </si>
  <si>
    <t>Completion of purchase of remaining one acre of land</t>
  </si>
  <si>
    <t>Kipsagam  Primary School</t>
  </si>
  <si>
    <t>4-026-138-2630204-104-2017/18-021</t>
  </si>
  <si>
    <t>Foundation,walling,doors,windows,roofing of Head Teacher House</t>
  </si>
  <si>
    <t>4-026-138-2630204-104-2017/18-022</t>
  </si>
  <si>
    <t>4-026-138-2630204-104-2017/18-023</t>
  </si>
  <si>
    <t>4-026-138-2630204-104-2017/18-024</t>
  </si>
  <si>
    <t>Milembe Primary School</t>
  </si>
  <si>
    <t>4-026-138-2630204-104-2017/18-025</t>
  </si>
  <si>
    <t>Foundation, walling, roofing of six toilets</t>
  </si>
  <si>
    <t>4-026-138-2630204-104-2017/18-026</t>
  </si>
  <si>
    <t>Senator Wamalwa Secondary School</t>
  </si>
  <si>
    <t>4-026-138-2630205-104-2017/18-001</t>
  </si>
  <si>
    <t>Roofing,doors,windows,painting of administration block</t>
  </si>
  <si>
    <t>4-026-138-2630205-104-2017/18-002</t>
  </si>
  <si>
    <t>4-026-138-2630205-104-2017/18-003</t>
  </si>
  <si>
    <t>4-026-138-2630205-104-2017/18-004</t>
  </si>
  <si>
    <t>4-026-138-2630205-104-2017/18-005</t>
  </si>
  <si>
    <t>4-026-138-2630205-104-2017/18-006</t>
  </si>
  <si>
    <t>St. Anthony’s Kinyoro Secondary School</t>
  </si>
  <si>
    <t>4-026-138-2630205-104-2017/18-007</t>
  </si>
  <si>
    <t>St. Philip’s Grassland Secondary School</t>
  </si>
  <si>
    <t>4-026-138-2630205-104-2017/18-008</t>
  </si>
  <si>
    <t>Roofing,doors,windows,painting of Laboratory</t>
  </si>
  <si>
    <t>Soil Conservation Secondary School</t>
  </si>
  <si>
    <t>4-026-138-2630205-104-2017/18-009</t>
  </si>
  <si>
    <t>St. Michael’s Top Station Secondary School</t>
  </si>
  <si>
    <t>4-026-138-2630205-104-2017/18-010</t>
  </si>
  <si>
    <t>Roofing,doors,windows,painting of Administration block</t>
  </si>
  <si>
    <t>4-026-138-2630205-104-2017/18-011</t>
  </si>
  <si>
    <t>Roofing, doors, windows of laboratory</t>
  </si>
  <si>
    <t>4-026-138-2630205-104-2017/18-012</t>
  </si>
  <si>
    <t>Roofing, doors, windows, of multipurpose  hall</t>
  </si>
  <si>
    <t>4-026-138-2630205-104-2017/18-013</t>
  </si>
  <si>
    <t>4-026-138-2630205-104-2017/18-014</t>
  </si>
  <si>
    <t>Boma Secondary School</t>
  </si>
  <si>
    <t>4-026-138-2630205-104-2017/18-015</t>
  </si>
  <si>
    <t>Renovation of six classrooms-roofing,doors,windows,painting</t>
  </si>
  <si>
    <t>Mwitha Secondary School</t>
  </si>
  <si>
    <t>4-026-138-2630205-104-2017/18-016</t>
  </si>
  <si>
    <t>St. Benedict Chemichemi Secondary School</t>
  </si>
  <si>
    <t>4-026-138-2630205-104-2017/18-017</t>
  </si>
  <si>
    <t>4-026-138-2630205-104-2017/18-018</t>
  </si>
  <si>
    <t>Lukhome Friends Secondary School</t>
  </si>
  <si>
    <t>4-026-138-2630205-104-2017/18-019</t>
  </si>
  <si>
    <t>St. Augustine Bondeni Secondary School</t>
  </si>
  <si>
    <t>4-026-138-2630205-104-2017/18-020</t>
  </si>
  <si>
    <t>4-026-138-2630205-104-2017/18-021</t>
  </si>
  <si>
    <t>Chebukaka Secondary School</t>
  </si>
  <si>
    <t>4-026-138-2630205-104-2017/18-022</t>
  </si>
  <si>
    <t>St.Andrew’s Sukwo Secondary School</t>
  </si>
  <si>
    <t>4-026-138-2630205-104-2017/18-023</t>
  </si>
  <si>
    <t>4-026-138-2630205-104-2017/18-024</t>
  </si>
  <si>
    <t>Roofing,doors,windows,painting of library</t>
  </si>
  <si>
    <t>Holy Trinity Secondary School Saboti</t>
  </si>
  <si>
    <t>4-026-138-2630205-104-2017/18-025</t>
  </si>
  <si>
    <t>Roofing,doors,windows,painting of laboratory</t>
  </si>
  <si>
    <t>4-026-138-2630205-104-2017/18-026</t>
  </si>
  <si>
    <t>Machewa Chief’s office</t>
  </si>
  <si>
    <t>4-026-138-2640504-113-2017/18-001</t>
  </si>
  <si>
    <t>Windows,doors,glazing, painting of office</t>
  </si>
  <si>
    <t>Chemichemi Administration Police Camp</t>
  </si>
  <si>
    <t>4-026-138-2640504-113-2017/18-002</t>
  </si>
  <si>
    <t>Tuwan Assistant Chief’s Office</t>
  </si>
  <si>
    <t>4-026-138-2640504-113-2017/18-004</t>
  </si>
  <si>
    <t>Windows, doors, glazing, painting</t>
  </si>
  <si>
    <t>4-026-137-AP1-100-2017/2018-001</t>
  </si>
  <si>
    <t>4-026-137-2640100-103-2017/18-001</t>
  </si>
  <si>
    <t>Mbitiko Police Post</t>
  </si>
  <si>
    <t>4-026-138-2640504-113-2017/18-003</t>
  </si>
  <si>
    <t>Purchase of land and construction of house</t>
  </si>
  <si>
    <t>4-026-138-2640200-101-2017/18-001</t>
  </si>
  <si>
    <t>PROJECT CODELIST FOR MARAKWET WEST NATIONAL GOVERNMENT CONSTITUENCY DEVELOPMENT FUND</t>
  </si>
  <si>
    <t>4-028-148-2110000-100-2017/2018-001</t>
  </si>
  <si>
    <t>4-028-148-2110000-100-2017/2018-002</t>
  </si>
  <si>
    <t>Purchase of fuel, repairs and maintenance, printing, stationery. Telephone, travel and subsistence, office tea</t>
  </si>
  <si>
    <t>4-028-148-2110000-100-2017/2018-003</t>
  </si>
  <si>
    <t>4-028-148-2110000-100-2017/2018-004</t>
  </si>
  <si>
    <t>Payment  of committee sitting allowances, transport, conferences</t>
  </si>
  <si>
    <t>4-028-148-2210802 -111-2017/2018-001</t>
  </si>
  <si>
    <t xml:space="preserve">Payment of committee filed allowances transport, conferences </t>
  </si>
  <si>
    <t>4-028-148-2210802 -111-2017/2018-002</t>
  </si>
  <si>
    <t>Purchase of fuel, repairs and maintenance , printing, stationery, airtime, travel and subsistence</t>
  </si>
  <si>
    <t xml:space="preserve">NG-CDFC/PMC Capacity Buildings </t>
  </si>
  <si>
    <t>4-028-148-2210802 -111-2017/2018-003</t>
  </si>
  <si>
    <t>To facilitate monitoring and Evaluation activities projects funded and capacity building/training of NG-CDFC members/Stakeholders</t>
  </si>
  <si>
    <t>4-028-148-2630205-104-2017/2018-001</t>
  </si>
  <si>
    <t>To cater for unforeseen eventualities in the Constituency</t>
  </si>
  <si>
    <t>4-028-148-2640509-108-2017/2018-001</t>
  </si>
  <si>
    <t>preparation of  2017-2022 strategic plan</t>
  </si>
  <si>
    <t>4-028-148-2640100-103-2017/2018-001</t>
  </si>
  <si>
    <t xml:space="preserve">Bursary Tertiary  institutions </t>
  </si>
  <si>
    <t>4-028-148-2640100-103-2017/2018-002</t>
  </si>
  <si>
    <t>Arror Ward ICT Centre- Kipkener Primary School Library</t>
  </si>
  <si>
    <t>4-028-148-2211311-104-2017/2018-001</t>
  </si>
  <si>
    <t>Intallation of Constituency ICT  Hub</t>
  </si>
  <si>
    <t>Kapsowar Ward ICT Centre- Kaptuche Resource Centre</t>
  </si>
  <si>
    <t>4-028-148-2211311-104-2017/2018-002</t>
  </si>
  <si>
    <t>Cherangany/Chebororwa Ward ICT Centre- ACC's Office</t>
  </si>
  <si>
    <t>4-028-148-2211311-104-2017/2018-003</t>
  </si>
  <si>
    <t>Sengwer Ward Innovation Hub-Kapcherop TTI</t>
  </si>
  <si>
    <t>4-028-148-2630206-104-2017/2018-004</t>
  </si>
  <si>
    <t>Cheles Primary School</t>
  </si>
  <si>
    <t>4-028-148-2630204-104-2017/2018-001</t>
  </si>
  <si>
    <t>Kapsowar Primary School</t>
  </si>
  <si>
    <t>4-028-148-2630204-104-2017/2018-002</t>
  </si>
  <si>
    <t>Renovation (Floor screeding, wall plastering and painting of special unit</t>
  </si>
  <si>
    <t>Kiplabai Primary School</t>
  </si>
  <si>
    <t>4-028-148-2630204-104-2017/2018-003</t>
  </si>
  <si>
    <t xml:space="preserve">Renovation (Floor screeding , facier board and painting of four classrooms </t>
  </si>
  <si>
    <t>Kapchesewes Primary School</t>
  </si>
  <si>
    <t>4-028-148-2630204-104-2017/2018-004</t>
  </si>
  <si>
    <t xml:space="preserve">Renovation (Floor screeding of two classrooms) </t>
  </si>
  <si>
    <t xml:space="preserve">Kaptek Primary </t>
  </si>
  <si>
    <t>4-028-148-2630204-104-2017/2018-005</t>
  </si>
  <si>
    <t>Renovation (roofing of two classrooms)</t>
  </si>
  <si>
    <t>Sinon Primary school</t>
  </si>
  <si>
    <t>4-028-148-2630204-104-2017/2018-006</t>
  </si>
  <si>
    <t>Renovation of  four classrooms (screeding  of floor and wall plastering)</t>
  </si>
  <si>
    <t>Litei Primary School</t>
  </si>
  <si>
    <t>4-028-148-2630204-104-2017/2018-007</t>
  </si>
  <si>
    <t>Renovation of three classrooms (Floor screeding  )</t>
  </si>
  <si>
    <t>Lawich Primary School</t>
  </si>
  <si>
    <t>4-028-148-2630204-104-2017/2018-008</t>
  </si>
  <si>
    <t>Renovation of four classrooms (wall plastering  )</t>
  </si>
  <si>
    <t>Kasubwa Primary School</t>
  </si>
  <si>
    <t>4-028-148-2630204-104-2017/2018-009</t>
  </si>
  <si>
    <t>Koibarak Primary School</t>
  </si>
  <si>
    <t>4-028-148-2630204-104-2017/2018-010</t>
  </si>
  <si>
    <t>Kaptabuk Primary School</t>
  </si>
  <si>
    <t>4-028-148-2630204-104-2017/2018-011</t>
  </si>
  <si>
    <t>Kokwongoi Primary School</t>
  </si>
  <si>
    <t>4-028-148-2630204-104-2017/2018-012</t>
  </si>
  <si>
    <t>Plastering, door and window fitting  of four  classrooms</t>
  </si>
  <si>
    <t>Kapsaina Primary School</t>
  </si>
  <si>
    <t>4-028-148-2630204-104-2017/2018-013</t>
  </si>
  <si>
    <t>construction of one classroom to completion Kshs  500,000 and completion of dormitory painting and window panes Kshs 200,000</t>
  </si>
  <si>
    <t>Kabailel Primary school</t>
  </si>
  <si>
    <t>4-028-148-2630204-104-2017/2018-014</t>
  </si>
  <si>
    <t>Kongibsebe Primary School</t>
  </si>
  <si>
    <t>4-028-148-2630204-104-2017/2018-015</t>
  </si>
  <si>
    <t>Construction of one classroom to completion Kshs 400,000 and purchase of land 1 acre Kshs 500,000</t>
  </si>
  <si>
    <t xml:space="preserve">Kaberewo Primary School </t>
  </si>
  <si>
    <t>4-028-148-2630204-104-2017/2018-016</t>
  </si>
  <si>
    <t xml:space="preserve">Renovation (Floor screeding and wall plastering of a two classrooms ) </t>
  </si>
  <si>
    <t>Tembu Primary School</t>
  </si>
  <si>
    <t>4-028-148-2630204-104-2017/2018-017</t>
  </si>
  <si>
    <t>Kapsigot Primary School</t>
  </si>
  <si>
    <t>4-028-148-2630204-104-2017/2018-018</t>
  </si>
  <si>
    <t>Plastering, door and window fitting  of two classrooms</t>
  </si>
  <si>
    <t>Kapchepsar Primary School</t>
  </si>
  <si>
    <t>4-028-148-2630204-104-2017/2018-019</t>
  </si>
  <si>
    <t>Kapkochur Primary School</t>
  </si>
  <si>
    <t>4-028-148-2630204-104-2017/2018-020</t>
  </si>
  <si>
    <t>Chemulany Primary School</t>
  </si>
  <si>
    <t>4-028-148-2630204-104-2017/2018-021</t>
  </si>
  <si>
    <t>Kibirech Primary School</t>
  </si>
  <si>
    <t>4-028-148-2630204-104-2017/2018-022</t>
  </si>
  <si>
    <t xml:space="preserve">Kuserwo Primary </t>
  </si>
  <si>
    <t>4-028-148-2630204-104-2017/2018-023</t>
  </si>
  <si>
    <t>Plastering &amp; flooring of three classrooms.</t>
  </si>
  <si>
    <t>Kimnai Primary School</t>
  </si>
  <si>
    <t>4-028-148-2630204-104-2017/2018-024</t>
  </si>
  <si>
    <t xml:space="preserve">Renovation (Floor screeding and wall plastering of  two classrooms ) </t>
  </si>
  <si>
    <t>Kaptiony Primary School</t>
  </si>
  <si>
    <t>4-028-148-2630204-104-2017/2018-025</t>
  </si>
  <si>
    <t>Roofing, plastering, door and window fitting of Administration block</t>
  </si>
  <si>
    <t>Chepkawai Primary School</t>
  </si>
  <si>
    <t>4-028-148-2630204-104-2017/2018-026</t>
  </si>
  <si>
    <t>Kaploet Primary School</t>
  </si>
  <si>
    <t>4-028-148-2630204-104-2017/2018-027</t>
  </si>
  <si>
    <t>Tekwei Primary School</t>
  </si>
  <si>
    <t>4-028-148-2630204-104-2017/2018-028</t>
  </si>
  <si>
    <t>Lamaon Primary School</t>
  </si>
  <si>
    <t>4-028-148-2630204-104-2017/2018-029</t>
  </si>
  <si>
    <t>Chebororwa Primary School</t>
  </si>
  <si>
    <t>4-028-148-2630204-104-2017/2018-030</t>
  </si>
  <si>
    <t>Koitugum Primary School</t>
  </si>
  <si>
    <t>4-028-148-2630204-104-2017/2018-031</t>
  </si>
  <si>
    <t>Roofing, door &amp; window fitting of Administration block</t>
  </si>
  <si>
    <t>Tenden Primary School</t>
  </si>
  <si>
    <t>4-028-148-2630204-104-2017/2018-032</t>
  </si>
  <si>
    <t>Simat Primary School</t>
  </si>
  <si>
    <t>4-028-148-2630204-104-2017/2018-033</t>
  </si>
  <si>
    <t>Kamuseny Primary School</t>
  </si>
  <si>
    <t>4-028-148-2630204-104-2017/2018-034</t>
  </si>
  <si>
    <t xml:space="preserve">Construction of 8 door  pit latrine </t>
  </si>
  <si>
    <t xml:space="preserve">Kipsambach  Primary school </t>
  </si>
  <si>
    <t>4-028-148-2630204-104-2017/2018-035</t>
  </si>
  <si>
    <t>Kaptapkiting Primary School</t>
  </si>
  <si>
    <t>4-028-148-2630204-104-2017/2018-036</t>
  </si>
  <si>
    <t>Kapkutung Primary School</t>
  </si>
  <si>
    <t>4-028-148-2630204-104-2017/2018-037</t>
  </si>
  <si>
    <t>Kibuga Primary  School</t>
  </si>
  <si>
    <t>4-028-148-2630204-104-2017/2018-038</t>
  </si>
  <si>
    <t>Completion of two classrooms ( flooring, door fitting &amp; Window)</t>
  </si>
  <si>
    <t>Kapkanyar Primary School</t>
  </si>
  <si>
    <t>4-028-148-2630204-104-2017/2018-039</t>
  </si>
  <si>
    <t>Benon Primary School</t>
  </si>
  <si>
    <t>4-028-148-2630204-104-2017/2018-040</t>
  </si>
  <si>
    <t>Kasaon Primary  School</t>
  </si>
  <si>
    <t>4-028-148-2630204-104-2017/2018-041</t>
  </si>
  <si>
    <t>Kapcherop Primary School</t>
  </si>
  <si>
    <t>4-028-148-2630204-104-2017/2018-042</t>
  </si>
  <si>
    <t>Construction of Septic Tank</t>
  </si>
  <si>
    <t>Kapterit  Primary School</t>
  </si>
  <si>
    <t>4-028-148-2630204-104-2017/2018-043</t>
  </si>
  <si>
    <t xml:space="preserve">Completion of three classrooms  flooring, door fitting &amp; Window  </t>
  </si>
  <si>
    <t>Rogor primary School</t>
  </si>
  <si>
    <t>4-028-148-2630204-104-2017/2018-044</t>
  </si>
  <si>
    <t>completion of three classrooms (flooring, door fitting &amp; Window)</t>
  </si>
  <si>
    <t>Kilos Primary School</t>
  </si>
  <si>
    <t>4-028-148-2630204-104-2017/2018-045</t>
  </si>
  <si>
    <t>Fencing of school compound</t>
  </si>
  <si>
    <t>Kapkata Primary School</t>
  </si>
  <si>
    <t>4-028-148-2630204-104-2017/2018-046</t>
  </si>
  <si>
    <t>floor screeding, wall plastering, verandah and painting of five classrooms</t>
  </si>
  <si>
    <t>Kipkener Primary School</t>
  </si>
  <si>
    <t>4-028-148-2630204-104-2017/2018-047</t>
  </si>
  <si>
    <t xml:space="preserve">construction of a verandah for 8 classes, fascia board, painting  (kshs. 450,000) and  6 door pit latrine (kshs. 150,000)  </t>
  </si>
  <si>
    <t>Koitilial Primary School</t>
  </si>
  <si>
    <t>4-028-148-2630204-104-2017/2018-048</t>
  </si>
  <si>
    <t>Tunyo Primary School</t>
  </si>
  <si>
    <t>4-028-148-2630204-104-2017/2018-049</t>
  </si>
  <si>
    <t>Painting,fittings and wiring of teachers quarters</t>
  </si>
  <si>
    <t>Barsumbat Primary School</t>
  </si>
  <si>
    <t>4-028-148-2630204-104-2017/2018-050</t>
  </si>
  <si>
    <t>Mindililwo primary School</t>
  </si>
  <si>
    <t>4-028-148-2630204-104-2017/2018-051</t>
  </si>
  <si>
    <t xml:space="preserve"> Plastering of two classrooms</t>
  </si>
  <si>
    <t xml:space="preserve">Kaplenge Primary school </t>
  </si>
  <si>
    <t>4-028-148-2630204-104-2017/2018-052</t>
  </si>
  <si>
    <t>Plastering and painting of two classrooms</t>
  </si>
  <si>
    <t>Kilima Primary School</t>
  </si>
  <si>
    <t>4-028-148-2630204-104-2017/2018-053</t>
  </si>
  <si>
    <t>Purchase of land 3 Acres</t>
  </si>
  <si>
    <t>Chebiemit Primary School</t>
  </si>
  <si>
    <t>4-028-148-2630204-104-2017/2018-054</t>
  </si>
  <si>
    <t>Renovation of three classrooms , plastering, door fitting windows</t>
  </si>
  <si>
    <t>Kaptomut Primary School</t>
  </si>
  <si>
    <t>4-028-148-2630204-104-2017/2018-055</t>
  </si>
  <si>
    <t xml:space="preserve"> Roofing &amp; plastering of a Dormitory</t>
  </si>
  <si>
    <t>Chogoo Primary School</t>
  </si>
  <si>
    <t>4-028-148-2630204-104-2017/2018-056</t>
  </si>
  <si>
    <t xml:space="preserve"> Plastering and painting of one  classrooms</t>
  </si>
  <si>
    <t>Seret Primary School</t>
  </si>
  <si>
    <t>4-028-148-2630204-104-2017/2018-057</t>
  </si>
  <si>
    <t>Cheptongei Primary School</t>
  </si>
  <si>
    <t>4-028-148-2630204-104-2017/2018-058</t>
  </si>
  <si>
    <t>Renovation of three classrooms (floor screeding, fascia board and painting</t>
  </si>
  <si>
    <t>Chesingei Primary School</t>
  </si>
  <si>
    <t>4-028-148-2630204-104-2017/2018-059</t>
  </si>
  <si>
    <t>Sukut Primary School</t>
  </si>
  <si>
    <t>4-028-148-2630204-104-2017/2018-060</t>
  </si>
  <si>
    <t>Purchase of land 2½ Acres</t>
  </si>
  <si>
    <t>Kemeloi Primary School</t>
  </si>
  <si>
    <t>4-028-148-2630204-104-2017/2018-062</t>
  </si>
  <si>
    <t>Purchase of land 2 Acres</t>
  </si>
  <si>
    <t>Chepsigor Primary School</t>
  </si>
  <si>
    <t>4-028-148-2630204-104-2017/2018-063</t>
  </si>
  <si>
    <t>Completion of two classrooms ( Plastering and painting)</t>
  </si>
  <si>
    <t>Kapkures Primary School</t>
  </si>
  <si>
    <t>4-028-148-2630204-104-2017/2018-064</t>
  </si>
  <si>
    <t>Cheles Secondary School</t>
  </si>
  <si>
    <t xml:space="preserve">St. Marks Mixed Boarding &amp; Day sec school- Litei  </t>
  </si>
  <si>
    <t>4-028-148-2630205-104-2017/2018-002</t>
  </si>
  <si>
    <t>Construction of ring beam and  roofing  of laboratory</t>
  </si>
  <si>
    <t>St. Teresa Girls  Koibarak Sec School</t>
  </si>
  <si>
    <t>4-028-148-2630205-104-2017/2018-004</t>
  </si>
  <si>
    <t>Kipkundul Mixed Day Secondary School</t>
  </si>
  <si>
    <t>4-028-148-2630205-104-2017/2018-005</t>
  </si>
  <si>
    <t>Kimnai Girls Secondary School</t>
  </si>
  <si>
    <t>4-028-148-2630205-104-2017/2018-006</t>
  </si>
  <si>
    <t>Walling of a dining hall</t>
  </si>
  <si>
    <t>Kondabilet Secondary School</t>
  </si>
  <si>
    <t>4-028-148-2630205-104-2017/2018-007</t>
  </si>
  <si>
    <t xml:space="preserve">Plastering  of Tuition/administration block </t>
  </si>
  <si>
    <t>Koitugum Secondary School</t>
  </si>
  <si>
    <t>4-028-148-2630205-104-2017/2018-008</t>
  </si>
  <si>
    <t>Plastering,flooring,door &amp; window fitting and Painting of a Laboratory</t>
  </si>
  <si>
    <t>Chebai Day Secondary School</t>
  </si>
  <si>
    <t>4-028-148-2630205-104-2017/2018-009</t>
  </si>
  <si>
    <t>Yatoi Day Secondary School</t>
  </si>
  <si>
    <t>4-028-148-2630205-104-2017/2018-010</t>
  </si>
  <si>
    <t>Roofing and plastering of a classroom</t>
  </si>
  <si>
    <t xml:space="preserve">Barsumbat Sec School </t>
  </si>
  <si>
    <t>4-028-148-2630205-104-2017/2018-011</t>
  </si>
  <si>
    <t>Wiring,fascia  board Kshs. 150,000  and construction of 6 door pit latrine Kshs. 150,000</t>
  </si>
  <si>
    <t>St. Benedict’s Arror Girls Secondary School</t>
  </si>
  <si>
    <t>4-028-148-2630205-104-2017/2018-012</t>
  </si>
  <si>
    <t xml:space="preserve">plastering and painting of two classrooms </t>
  </si>
  <si>
    <t xml:space="preserve">Chebiemit Secondary Scho0l </t>
  </si>
  <si>
    <t>4-028-148-2630205-104-2017/2018-013</t>
  </si>
  <si>
    <t>Plastering and flooring of a dining hall</t>
  </si>
  <si>
    <t>Jemunada Secondary School</t>
  </si>
  <si>
    <t>4-028-148-2630205-104-2017/2018-014</t>
  </si>
  <si>
    <t>Plastering, door&amp; window fitting of a laboratory</t>
  </si>
  <si>
    <t>Yemit Girls Secondary School</t>
  </si>
  <si>
    <t>4-028-148-2630205-104-2017/2018-015</t>
  </si>
  <si>
    <t>walling of dormitory</t>
  </si>
  <si>
    <t>Yemit Boys Secondary School</t>
  </si>
  <si>
    <t>4-028-148-2630205-104-2017/2018-016</t>
  </si>
  <si>
    <t xml:space="preserve">On-going construction of a dining hall </t>
  </si>
  <si>
    <t>Kamoi Secondary School</t>
  </si>
  <si>
    <t>4-028-148-2630205-104-2017/2018-018</t>
  </si>
  <si>
    <t>Completion of two classrooms (floooring, window panes and painting)</t>
  </si>
  <si>
    <t xml:space="preserve">Kapsumai Chief’s Office </t>
  </si>
  <si>
    <t>4-028-148-2640508-104-2017/2018-001</t>
  </si>
  <si>
    <t xml:space="preserve"> Fencing, furniture, wiring and power connection </t>
  </si>
  <si>
    <t xml:space="preserve">Mosongo Assistant Chief’s Office </t>
  </si>
  <si>
    <t>4-028-148-2640508-104-2017/2018-002</t>
  </si>
  <si>
    <t>Construction of assistant Chief’s office to completion</t>
  </si>
  <si>
    <t xml:space="preserve">Kondabilet Chief’s office </t>
  </si>
  <si>
    <t>4-028-148-2640508-104-2017/2018-003</t>
  </si>
  <si>
    <t>Ring beam and roofing of Chief's office</t>
  </si>
  <si>
    <t xml:space="preserve">Rogor Assistant chief’s office </t>
  </si>
  <si>
    <t>4-028-148-2640508-104-2017/2018-004</t>
  </si>
  <si>
    <t xml:space="preserve">Equiping and furniture ( 20 arm chairs, 1  boardroom table, 3 exexutive chairs) </t>
  </si>
  <si>
    <t xml:space="preserve">Kapterit Assistant Chief’s office </t>
  </si>
  <si>
    <t>4-028-148-2640508-104-2017/2018-006</t>
  </si>
  <si>
    <t xml:space="preserve">Construction of Chief’s Office  to completion </t>
  </si>
  <si>
    <t xml:space="preserve">Arror Chief’s office </t>
  </si>
  <si>
    <t>4-028-148-2640508-104-2017/2018-007</t>
  </si>
  <si>
    <t>Purchase of 0.5 acres of land Kshs. 250,000 and construction of pit latrine Kshs.150,000</t>
  </si>
  <si>
    <t xml:space="preserve">Resim Assistant Chief’s Office </t>
  </si>
  <si>
    <t>4-028-148-2640508-104-2017/2018-008</t>
  </si>
  <si>
    <t>Plastering and painting Kshs. 350,000, fencing Kshs. 100,000 and construction of a  four-door  pit latrine Kshs. 150,000</t>
  </si>
  <si>
    <t xml:space="preserve">Chebiemit TAC Office </t>
  </si>
  <si>
    <t>4-028-148-2640508-104-2017/2018-009</t>
  </si>
  <si>
    <t xml:space="preserve"> Plastering ,door and windows fitting of the office</t>
  </si>
  <si>
    <t xml:space="preserve">Chebororwa ACCs office </t>
  </si>
  <si>
    <t>4-028-148-2640508-104-2017/2018-010</t>
  </si>
  <si>
    <t xml:space="preserve">Purchase of furniture ( 1  executive table, 1 executive chair, 1 steel cabinet and board room table  </t>
  </si>
  <si>
    <t xml:space="preserve">Kapsowar Administration Police Line </t>
  </si>
  <si>
    <t>4-028-148-2640508-104-2017/2018-011</t>
  </si>
  <si>
    <t>Construction of two-unit  6 door Pit latrines  and  Bath rooms</t>
  </si>
  <si>
    <t>4-028-148-2640510-110-2017/2018-001</t>
  </si>
  <si>
    <t>Purchase of a Water tank 3000 litres</t>
  </si>
  <si>
    <t>4-028-148-2640510-110-2017/2018-002</t>
  </si>
  <si>
    <t>Kapsiw Primary School</t>
  </si>
  <si>
    <t>4-028-148-2640510-110-2017/2018-003</t>
  </si>
  <si>
    <t>Kipsinot Primary School</t>
  </si>
  <si>
    <t>4-028-148-2640510-110-2017/2018-004</t>
  </si>
  <si>
    <t>Chebai Primary School</t>
  </si>
  <si>
    <t>4-028-148-2640510-110-2017/2018-005</t>
  </si>
  <si>
    <t>4-028-148-2640510-110-2017/2018-006</t>
  </si>
  <si>
    <t>4-028-148-2640510-110-2017/2018-007</t>
  </si>
  <si>
    <t>4-028-148-2640510-110-2017/2018-008</t>
  </si>
  <si>
    <t>4-028-148-2640510-110-2017/2018-009</t>
  </si>
  <si>
    <t>4-028-148-2640510-110-2017/2018-010</t>
  </si>
  <si>
    <t>4-028-148-2640510-110-2017/2018-011</t>
  </si>
  <si>
    <t>Kapsait Primary School</t>
  </si>
  <si>
    <t>4-028-148-2640510-110-2017/2018-012</t>
  </si>
  <si>
    <t>4-028-148-2640510-110-2017/2018-013</t>
  </si>
  <si>
    <t>Chepkum Primary School</t>
  </si>
  <si>
    <t>4-028-148-2640510-110-2017/2018-014</t>
  </si>
  <si>
    <t>4-028-148-2640510-110-2017/2018-015</t>
  </si>
  <si>
    <t>4-028-148-2640510-110-2017/2018-016</t>
  </si>
  <si>
    <t>Jemunada Primary School</t>
  </si>
  <si>
    <t>4-028-148-2640510-110-2017/2018-017</t>
  </si>
  <si>
    <t>4-028-148-2640510-110-2017/2018-018</t>
  </si>
  <si>
    <t>4-028-148-2640510-110-2017/2018-019</t>
  </si>
  <si>
    <t>Simbeiywet Primary School</t>
  </si>
  <si>
    <t>4-028-148-2640510-110-2017/2018-020</t>
  </si>
  <si>
    <t>4-028-148-2640510-110-2017/2018-021</t>
  </si>
  <si>
    <t>Kamoi Primary School</t>
  </si>
  <si>
    <t>4-028-148-2640510-110-2017/2018-022</t>
  </si>
  <si>
    <t>4-028-148-2640510-110-2017/2018-023</t>
  </si>
  <si>
    <t>Kapterit Primary School</t>
  </si>
  <si>
    <t>4-028-148-2640510-110-2017/2018-024</t>
  </si>
  <si>
    <t>Kapsumai Primary School</t>
  </si>
  <si>
    <t>4-028-148-2640509-112-2017/2018-001</t>
  </si>
  <si>
    <t xml:space="preserve">Grading of school field </t>
  </si>
  <si>
    <t>Kaptek Primary school</t>
  </si>
  <si>
    <t>4-028-148-2640509-112-2017/2018-002</t>
  </si>
  <si>
    <t>Purchase of fuel, repairs and maintenance, printing, stationery. Telephone, travel and subsistence, office tea e.t.c</t>
  </si>
  <si>
    <t>4-028-148-2630205-104-2017/2018-017</t>
  </si>
  <si>
    <t xml:space="preserve">Purchase of 41 seater school Bus </t>
  </si>
  <si>
    <t>PROJECT CODELIST FOR KAPENGURIA NATIONAL GOVERNMENT CONSTITUENCY DEVELOPMENT FUND</t>
  </si>
  <si>
    <t>4-024-129-2110000-100-2017/18-001</t>
  </si>
  <si>
    <t xml:space="preserve">Payment of staff salaries   </t>
  </si>
  <si>
    <t>4-024-129-2210000-100-2017/18-002</t>
  </si>
  <si>
    <t>4-024-129-3111003-100-2017/18-004</t>
  </si>
  <si>
    <t xml:space="preserve">Purchase of photocopiers, staplers </t>
  </si>
  <si>
    <t>4-024-129-2120100-100-2017/18-005</t>
  </si>
  <si>
    <t>4-024-129-2120200-100-2017/18-006</t>
  </si>
  <si>
    <t>4-024-129-2210000-111-2017/18-001</t>
  </si>
  <si>
    <t>Purchase of fuel, repairs and maintenance of motor vehicle, printing, stationery, Airtime, travel and subsistence</t>
  </si>
  <si>
    <t>4-024-129-2210000-111-2017/18-003</t>
  </si>
  <si>
    <t>Undertake Training of the PMCs/NG-CDFCs on NG-CDF projects management and record keeping issues</t>
  </si>
  <si>
    <t>4-024-129-2640200-101-2017/18-001</t>
  </si>
  <si>
    <t>Constituency  sports tournament</t>
  </si>
  <si>
    <t>4-024-129-2640509-112-2017/18-001</t>
  </si>
  <si>
    <t>Bursary  Secondary Schools</t>
  </si>
  <si>
    <t>4-024-129-2640101-103-2017/18-001</t>
  </si>
  <si>
    <t>4-024-129-2640102-103-2017/18-002</t>
  </si>
  <si>
    <t>Environment Projects- Kamurio Primary School Gabion</t>
  </si>
  <si>
    <t>4-024-129-2640510-110-2017/18-001</t>
  </si>
  <si>
    <t>Carry Constituency gabion construction at Kamurio Primary School,Purchase of gabion wire and labour cost</t>
  </si>
  <si>
    <t>4-024-129-2211310-108-2017/18-001</t>
  </si>
  <si>
    <t>Preparations of constituency strategic plans for the period 2017-2022</t>
  </si>
  <si>
    <t xml:space="preserve">Nasokol Girls School Bus </t>
  </si>
  <si>
    <t>4-024-129-2630205-104-2017/18-001</t>
  </si>
  <si>
    <t xml:space="preserve">Purchase of 62 seatter school bus </t>
  </si>
  <si>
    <t>Holy Trinity Girls Secondary School</t>
  </si>
  <si>
    <t>4-024-129-2630205-104-2017/18-002</t>
  </si>
  <si>
    <t>Turkwel Secondary School</t>
  </si>
  <si>
    <t>4-024-129-2630205-104-2017/18-003</t>
  </si>
  <si>
    <t xml:space="preserve">Construction of the two classrooms : from foundation, slabbing walling, ring beam, roofing ,plastering ,fixing steel doors and fixing steel windows and painting </t>
  </si>
  <si>
    <t>Karas Secondary School</t>
  </si>
  <si>
    <t>4-024-129-2630205-104-2017/18-005</t>
  </si>
  <si>
    <t xml:space="preserve"> Purchase of 51 Seater  School Bus</t>
  </si>
  <si>
    <t>Chemororoch Secondary School</t>
  </si>
  <si>
    <t>4-024-129-2630205-104-2017/18-006</t>
  </si>
  <si>
    <t>Purchase of 51 Seater  School Bus</t>
  </si>
  <si>
    <t>Kitalekapel Secondry School</t>
  </si>
  <si>
    <t>4-024-129-2630205-104-2017/18-007</t>
  </si>
  <si>
    <t xml:space="preserve">Construction of the one classroom and a toilet : from foundation, slabbing walling, ring beam, roofing ,plastering ,fixing steel doors and fixing steel windows and painting </t>
  </si>
  <si>
    <t>Kapchila secondary School</t>
  </si>
  <si>
    <t>4-024-129-2630204-104-2017/18-003</t>
  </si>
  <si>
    <t>Purchase of one acre land for the school</t>
  </si>
  <si>
    <t>Kapkata Secondary School</t>
  </si>
  <si>
    <t>4-024-129-2630205-104-2017/18-008</t>
  </si>
  <si>
    <t>Finishing works of one classroom: plastering ,fixing steel doors and fixing steel windows and painting</t>
  </si>
  <si>
    <t>CONSTITUIENCY INNOVATION HUBS</t>
  </si>
  <si>
    <t xml:space="preserve">Constituency innovations centers </t>
  </si>
  <si>
    <t xml:space="preserve"> Installation of an Innovation Hub in Endebess Ward. Procurement of Satellite Antenna, Router, Digital Access Kit and Digital ruggedized tables, wi-fi with outdoor wireless device complete with 12U cabinet complete with installation accessories in 4 sites</t>
  </si>
  <si>
    <t>Kakpaw Primary School</t>
  </si>
  <si>
    <t>4-024-129-2630204-104-2017/18-001</t>
  </si>
  <si>
    <t>Purchase of one acre of lands for the school playground</t>
  </si>
  <si>
    <t>Karon Primary School</t>
  </si>
  <si>
    <t>4-024-129-2630204-104-2017/18-002</t>
  </si>
  <si>
    <t xml:space="preserve"> Construction of the one classroom : from foundation, slabbing walling, ring beam, roofing ,plastering ,fixing steel doors and fixing steel windows and painting</t>
  </si>
  <si>
    <t>Ketiam Primary School</t>
  </si>
  <si>
    <t>4-024-129-2630205-104-2017/18-004</t>
  </si>
  <si>
    <t xml:space="preserve">Purchase of fuel, repairs and maintenance, printing, stationery, telephone, travel and subsistence, office tea, etc. </t>
  </si>
  <si>
    <t>4-024-129-2640101-103-2017/2018-001</t>
  </si>
  <si>
    <t>Meshark Tumkou Sec Sch</t>
  </si>
  <si>
    <t>Complete payment of 51 seater  school bus purchase debt</t>
  </si>
  <si>
    <t>Bursary Secondary schools bursary</t>
  </si>
  <si>
    <t>4-024-129-2640101-103-2017/18-002</t>
  </si>
  <si>
    <t>Payment of bursary for needy students in Secondary schools</t>
  </si>
  <si>
    <t>Riting  Primary School</t>
  </si>
  <si>
    <t>Completion of the fence using chain link and metal ,bars as posts for five hundred meters</t>
  </si>
  <si>
    <t>Siyoi  Primary School</t>
  </si>
  <si>
    <t>4-024-129-2630204-104-2017/18-004</t>
  </si>
  <si>
    <t>Construction of two-4 door toilets for boys and girls : digging pit latrines, slabing, walling roofing and plastering</t>
  </si>
  <si>
    <t>Nasokol Girls School Bus</t>
  </si>
  <si>
    <t xml:space="preserve"> Additional final funds to complete Purchase of 67 seatter scania school bus: first proposal ksh:10,340,554.4 to total; kshs.13,340,554.4 </t>
  </si>
  <si>
    <t>Holy Trinity Girls Sec School</t>
  </si>
  <si>
    <t>Additional final funds to complete Purchase of 62 seatter   school bus: first proposal kshs:10,228,486.4 to total kshs; 11,628,486.4</t>
  </si>
  <si>
    <t>Meshark Tumkou Sec School</t>
  </si>
  <si>
    <t xml:space="preserve"> Construction of administrations block for the school; foundation, slabing, walling and roofing  </t>
  </si>
  <si>
    <t>Miskwony secondary school</t>
  </si>
  <si>
    <t>Construction of one classroom from foundation, slabing, walling, roofing and fixing steel windows and doors</t>
  </si>
  <si>
    <t xml:space="preserve">4-024-129-2211311-108-2017/18-001 </t>
  </si>
  <si>
    <t>PROJECT CODELIST FOR KIMININI NATIONAL GOVERNMENT CONSTITUENCY DEVELOPMENT FUND</t>
  </si>
  <si>
    <t xml:space="preserve">Amount  </t>
  </si>
  <si>
    <t>4-026-139-2110100-100-2017/18-001</t>
  </si>
  <si>
    <t>4-026-139-2210000-100-2017/18-002</t>
  </si>
  <si>
    <t xml:space="preserve">Purchase of fuel, repairs and maintenance, printing, stationery, telephone, travel and subsistence, office tea, rent, utilities </t>
  </si>
  <si>
    <t>4-026-139-2120101-100-2017/18-004</t>
  </si>
  <si>
    <t>Payment of NSSF deductions for NG-CDFC employees</t>
  </si>
  <si>
    <t>4-026-139-2120201-100-2017/18-005</t>
  </si>
  <si>
    <t>Payment of NHIF deduction for NG-CDFC employees</t>
  </si>
  <si>
    <t>4-026-139-2210802-100-2017/18-006</t>
  </si>
  <si>
    <t>4-026-139-2210000-111-2017/18-001</t>
  </si>
  <si>
    <t xml:space="preserve">Purchase of fuel, repairs and maintenance, printing, stationery, airtime, travel and subsistence </t>
  </si>
  <si>
    <t>4-026-139-2210802-111-2017/18-002</t>
  </si>
  <si>
    <t>Payment of committee allowances, transport, conferences.</t>
  </si>
  <si>
    <t>4-026-139-2640200-101-2017/18-001</t>
  </si>
  <si>
    <t>To cater for any unforeseen occurrences that require urgent attention</t>
  </si>
  <si>
    <t>4-026-139-2640101-103-2017/18-001</t>
  </si>
  <si>
    <t>4-026-139-2640101-103-2017/18-002</t>
  </si>
  <si>
    <t>Chris Wamalwa Primary School</t>
  </si>
  <si>
    <t>4-026-139-2630204-104-2017/18-003</t>
  </si>
  <si>
    <t>Installation of electricity; wiring (Kshs.100,000) and construction of computer laboratory strong room (Kshs.300,000)</t>
  </si>
  <si>
    <t>Musundi Primary School</t>
  </si>
  <si>
    <t>4-026-139-2630204-104-2017/18-034</t>
  </si>
  <si>
    <t>Foundation, walling, roofing, plastering and painting of two classrooms</t>
  </si>
  <si>
    <t>Kibagenge Primary School</t>
  </si>
  <si>
    <t>4-026-139-2630204-104-2017/18-035</t>
  </si>
  <si>
    <t>Wiyeta Primary School</t>
  </si>
  <si>
    <t>4-026-139-2630204-104-2017/18-024</t>
  </si>
  <si>
    <t xml:space="preserve">Foundation, walling and roofing, plastering and painting of one classroom. </t>
  </si>
  <si>
    <t>St.Veronicah Primary School</t>
  </si>
  <si>
    <t>4-026-139-2630204-104-2017/18-022</t>
  </si>
  <si>
    <t>Foundation, walling and roofing of  six storey classrooms.</t>
  </si>
  <si>
    <t>Milele Primary School</t>
  </si>
  <si>
    <t>4-026-139-2630204-104-2017/18-028</t>
  </si>
  <si>
    <r>
      <t>Flooring, re-roofing, painting and window fixing of four  classrooms</t>
    </r>
    <r>
      <rPr>
        <sz val="12"/>
        <color indexed="10"/>
        <rFont val="Footlight MT Light"/>
        <family val="1"/>
      </rPr>
      <t xml:space="preserve"> </t>
    </r>
  </si>
  <si>
    <t xml:space="preserve">Sabwani  Primary School </t>
  </si>
  <si>
    <t>4-026-139-2630204-104-2017/18-031</t>
  </si>
  <si>
    <t>Showground Primary School</t>
  </si>
  <si>
    <t>4-026-139-2630204-104-2017/18-020</t>
  </si>
  <si>
    <t>Mufutu Primary School</t>
  </si>
  <si>
    <t>4-026-139-2630204-104-2017/18-038</t>
  </si>
  <si>
    <t>Mosoriot Primary School</t>
  </si>
  <si>
    <t>4-026-139-2630204-104-2017/18-015</t>
  </si>
  <si>
    <t>Foundation, walling, roofing, plastering and painting of one classroom.</t>
  </si>
  <si>
    <t>Mitoni Mitatu Primary School</t>
  </si>
  <si>
    <t>4-026-139-2630204-104-2017/18-013</t>
  </si>
  <si>
    <t>Foundation, walling, roofing, plastering and painting of  two classrooms.</t>
  </si>
  <si>
    <t>Kapkoi Primary School</t>
  </si>
  <si>
    <t>4-026-139-2630204-104-2017/18-039</t>
  </si>
  <si>
    <t>Reroofing, fixing of window shutters of  four classrooms.</t>
  </si>
  <si>
    <t>Ingavi Primary School</t>
  </si>
  <si>
    <t>4-026-139-2630204-104-2017/18-005</t>
  </si>
  <si>
    <t>Baraton Primary School</t>
  </si>
  <si>
    <t>4-026-139-2630204-104-2017/18-040</t>
  </si>
  <si>
    <t>Construction of four door pit latrine.</t>
  </si>
  <si>
    <t>Mukaa Primary School</t>
  </si>
  <si>
    <t>4-026-139-2630204-104-2017/18-041</t>
  </si>
  <si>
    <t>Birunda Special School</t>
  </si>
  <si>
    <t>4-026-139-2630204-104-2017/18-042</t>
  </si>
  <si>
    <t>Lumuli Primary School</t>
  </si>
  <si>
    <t>4-026-139-2630204-104-2017/18-009</t>
  </si>
  <si>
    <t>Flooring, plastering and fixing of window shutters of six classrooms.</t>
  </si>
  <si>
    <t>Kaptien Primary School</t>
  </si>
  <si>
    <t>4-026-139-2630204-104-2017/18-044</t>
  </si>
  <si>
    <t>Flooring, plastering and fixing of window shutters of four classrooms.</t>
  </si>
  <si>
    <t>4-026-139-2630204-104-2017/18-016</t>
  </si>
  <si>
    <t>Kabuyefwe Primary School</t>
  </si>
  <si>
    <t>4-026-139-2630204-104-2017/18-045</t>
  </si>
  <si>
    <t>Flooring and painting of two classrooms.</t>
  </si>
  <si>
    <t>Meso Primary School</t>
  </si>
  <si>
    <t>4-026-139-2630204-104-2017/18-046</t>
  </si>
  <si>
    <t>Nakwangwa Primary School</t>
  </si>
  <si>
    <t>4-026-139-2630204-104-2017/18-047</t>
  </si>
  <si>
    <t>Foundation, walling, roofing, plastering and painting of two classrooms.</t>
  </si>
  <si>
    <t>Sabata Primary School</t>
  </si>
  <si>
    <t>4-026-139-2630204-104-2017/18-048</t>
  </si>
  <si>
    <t>Wehoya Primary School</t>
  </si>
  <si>
    <t>4-026-139-2630204-104-2017/18-023</t>
  </si>
  <si>
    <t>Friends Secondary School Sirende</t>
  </si>
  <si>
    <t>4-026-139-2630205-104-2017/18-005</t>
  </si>
  <si>
    <t>Flooring and painting of a dining hall.</t>
  </si>
  <si>
    <t>St. Patrick's Waitaluk Secondary School</t>
  </si>
  <si>
    <t>4-026-139-2630205-104-2017/18-028</t>
  </si>
  <si>
    <t>Plastering, flooring and  painting of a dormitory.</t>
  </si>
  <si>
    <t>St. Theresa's Sikhendu Secondary School</t>
  </si>
  <si>
    <t>4-026-139-2630205-104-2017/18-031</t>
  </si>
  <si>
    <t>St Thomas Aquinas Namgoi  Secondary School</t>
  </si>
  <si>
    <t>4-026-139-2630205-104-2017/18-039</t>
  </si>
  <si>
    <t>Foundation, walling and roofing, plastering and painting of two classrooms.</t>
  </si>
  <si>
    <t xml:space="preserve">Kabuyefwe Mixed Secondary School </t>
  </si>
  <si>
    <t>4-026-139-2630205-104-2017/18-046</t>
  </si>
  <si>
    <t xml:space="preserve">St. Raphael BigTree Secondary School </t>
  </si>
  <si>
    <t>4-026-139-2640101-103-2017/18-048</t>
  </si>
  <si>
    <t>Nyabomo Secondary School</t>
  </si>
  <si>
    <t>4-026-139-2640101-103-2017/18-022</t>
  </si>
  <si>
    <t>Masaba Secondary School</t>
  </si>
  <si>
    <t>4-026-139-2640101-103-2017/18-014</t>
  </si>
  <si>
    <t>Muungano Secondary School</t>
  </si>
  <si>
    <t>4-026-139-2640101-103-2017/18-049</t>
  </si>
  <si>
    <t>Plastering and painting of a twin laboratory.</t>
  </si>
  <si>
    <t>Wamuini Secondary school</t>
  </si>
  <si>
    <t>4-026-139-2640101-103-2017/18-050</t>
  </si>
  <si>
    <t>Kiminini Police Post</t>
  </si>
  <si>
    <t>4-026-139-2640507-108-2017/18-005</t>
  </si>
  <si>
    <t>Electricity installation, plumbing &amp; interior painting of 10 staff houses.</t>
  </si>
  <si>
    <t>Musundi police Post</t>
  </si>
  <si>
    <t>4-026-139-2640507-108-2017/18-007</t>
  </si>
  <si>
    <t>Plastering, flooring and painting of three staff houses.</t>
  </si>
  <si>
    <t>Mucharage Chief's office</t>
  </si>
  <si>
    <t>4-026-139-2640507-108-2017/18-011</t>
  </si>
  <si>
    <t>Plumbing and painting of two staff houses.</t>
  </si>
  <si>
    <t>Nabiswa Chief’s Office</t>
  </si>
  <si>
    <t>Foundation, walling, roofing and plastering of Chief’s Office.</t>
  </si>
  <si>
    <t>Matunda chiefs office</t>
  </si>
  <si>
    <t>4-026-139-2640507-108-2017/18-002</t>
  </si>
  <si>
    <t>Foundation, flooring, roofing and plastering and painting of one staff house.</t>
  </si>
  <si>
    <t>Baraton Administration Police camp</t>
  </si>
  <si>
    <t>4-026-139-2640507-108-2017/18-013</t>
  </si>
  <si>
    <t>Foundation, flooring, roofing and plastering and painting of two staff houses.</t>
  </si>
  <si>
    <t>Sirende Administration Police camp</t>
  </si>
  <si>
    <t>4-026-139-2640507-108-2017/18-014</t>
  </si>
  <si>
    <t>Flooring, plastering and painting of one administration police office.</t>
  </si>
  <si>
    <t>Milimani Chiefs Office</t>
  </si>
  <si>
    <t>4-026-139-2640507-108-2017/18-015</t>
  </si>
  <si>
    <t>Walling, roofing and plastering of a Chief's office.</t>
  </si>
  <si>
    <t>St. Aquinas secondary School Namgoi</t>
  </si>
  <si>
    <t>4-026-139-2640509-112-2017/18-002</t>
  </si>
  <si>
    <t>Purchase of football balls, netball balls, volleyball balls, boots and uniforms.</t>
  </si>
  <si>
    <t>Kabuyefwe Boys Secondary School</t>
  </si>
  <si>
    <t>4-026-139-2640509-112-2017/18-003</t>
  </si>
  <si>
    <t>Milimani Primary School</t>
  </si>
  <si>
    <t>4-026-139-2640509-112-2017/18-004</t>
  </si>
  <si>
    <t>Bikeke Primary School</t>
  </si>
  <si>
    <t>4-026-139-2640509-112-2017/18-005</t>
  </si>
  <si>
    <t>Machungwa Primary School</t>
  </si>
  <si>
    <t>4-026-139-2640510-112-2017/18-027</t>
  </si>
  <si>
    <t xml:space="preserve">Planting of tree seedlings </t>
  </si>
  <si>
    <t>Mitoto  Primary School</t>
  </si>
  <si>
    <t>4-026-139-2640510-112-2017/18-028</t>
  </si>
  <si>
    <t>Makindu Primary School</t>
  </si>
  <si>
    <t>4-026-139-2640510-112-2017/18-029</t>
  </si>
  <si>
    <t>Kiminini constituency 2018-2020 Strategic plan</t>
  </si>
  <si>
    <t>4-026-139-2211310-108-2017/18-001</t>
  </si>
  <si>
    <t>Preparation of constituency strategic plan</t>
  </si>
  <si>
    <t>Kiminini Constituency Innovation Hub</t>
  </si>
  <si>
    <t>4-026-139-2211311-108-2017/18-001</t>
  </si>
  <si>
    <t>Procurement of satellite antenna, router, digital access kit and digital ruggedized tables, wi-fi with outdoor wireless device complete with 12U cabinet complete with installation accessories at 4 sites</t>
  </si>
  <si>
    <t xml:space="preserve">Purchase of fuel, repairs and maintenance, printing, stationery, telephone, travel and subsistence, office tea, rent, utilities etc.  </t>
  </si>
  <si>
    <t xml:space="preserve">MONITORING, EVALUIATION AND CAPACITY BUILDING </t>
  </si>
  <si>
    <t>Purchase of fuel, repairs and maintenance, printing, stationery, Airtime, travel and subsistence among others</t>
  </si>
  <si>
    <t xml:space="preserve">To cater for any unforeseen occurrences that require urgent attention in the constituency during the financial year </t>
  </si>
  <si>
    <t>St.Veronicah Weonia Primary School</t>
  </si>
  <si>
    <t>Sabwani Primary School</t>
  </si>
  <si>
    <t>Foundation, walling and roofing of  six storey classrooms</t>
  </si>
  <si>
    <t>4-026-139-2630205-104-2017/18-048</t>
  </si>
  <si>
    <t>Nyabomo Secondary School.</t>
  </si>
  <si>
    <t>4-026-139-2630205-104-2017/18-022</t>
  </si>
  <si>
    <t>Masaba  Secondary School.</t>
  </si>
  <si>
    <t>4-026-139-2630205-104-2017/18-051</t>
  </si>
  <si>
    <t>Foundation, Walling, Roofing, Plastering and Painting of one Classroom.</t>
  </si>
  <si>
    <t>PROJECT CODELIST FOR KWANZA NATIONAL GOVERNMENT CONSTITUENCY DEVELOPMENT FUND</t>
  </si>
  <si>
    <t>4-026-136-2110000-100-2017/2018-001</t>
  </si>
  <si>
    <t>Payment of Staff Salaries and gratutity</t>
  </si>
  <si>
    <t>4-026-136-2210000-100-2017/2018-002</t>
  </si>
  <si>
    <t>Purchase of fuel, repairs and Maintainance,Printing and Stationery</t>
  </si>
  <si>
    <t>4-026-136-2120101-100-2017/2018-003</t>
  </si>
  <si>
    <t>Payment of NSSFdeductions</t>
  </si>
  <si>
    <t>4-026-136-2120201-100-2017/2018-004</t>
  </si>
  <si>
    <t>Committee Allowance</t>
  </si>
  <si>
    <t>4-026-136-2210802-100-2017/2018-005</t>
  </si>
  <si>
    <t>Payment of Committee sittting allowances.</t>
  </si>
  <si>
    <t>4-026-136-2210000-111-2017/2018-001</t>
  </si>
  <si>
    <t>Purchase of fuel, repairs and maintainance, Printing, Stationery, Airtime, Travel and Subsistance etc</t>
  </si>
  <si>
    <t>4-026-136-2210802-111-2017/2018-002</t>
  </si>
  <si>
    <t xml:space="preserve">Payment of Committee sitting allowances, Transport, Conferences </t>
  </si>
  <si>
    <t>NG-CDFC/PMC  Capacity Building</t>
  </si>
  <si>
    <t>4-026-136-2210700-111-2017/2018-003</t>
  </si>
  <si>
    <t>Undertaking training of the PMC/ NG-CDFC on NG-CDFC Related issues</t>
  </si>
  <si>
    <t>4-026-136-2640200-101-2017/2018-001</t>
  </si>
  <si>
    <t>To cater for unforeseen occurences in the Constituency during the financial year</t>
  </si>
  <si>
    <t>4-026-001-2640509-112-2017/2018-001</t>
  </si>
  <si>
    <t>Carry out Constituency Sports Tournment and the winning teams/Schools to be awarded with trophies, balls and games kits</t>
  </si>
  <si>
    <t>4-026-001-2640101-103-2016/2017-001</t>
  </si>
  <si>
    <t>4-026-136-2640102-103-2016/2017-002</t>
  </si>
  <si>
    <t>Payment of bursary to needy Students</t>
  </si>
  <si>
    <t>4-026-136-2211310-108-2017/2018-001</t>
  </si>
  <si>
    <t>Preparation of Constituency Strategic Plan</t>
  </si>
  <si>
    <t>Kwanza Ward</t>
  </si>
  <si>
    <t>4-026-136-2211311-108-2017/2018-001</t>
  </si>
  <si>
    <t>Support of Implementation of Constituency Innovation hub project</t>
  </si>
  <si>
    <t>Kapomboi Ward</t>
  </si>
  <si>
    <t>4-026-136-2211311-108-2017/2018-002</t>
  </si>
  <si>
    <t>Keiyo Ward</t>
  </si>
  <si>
    <t>4-026-136-2211311-108-2017/2018-003</t>
  </si>
  <si>
    <t>Bidii Ward</t>
  </si>
  <si>
    <t>4-026-136-2211311-108-2017/2018-004</t>
  </si>
  <si>
    <t>Bungoma B Primary school</t>
  </si>
  <si>
    <t>4-026-136-2630204-104/2017/2018-001</t>
  </si>
  <si>
    <t>Completion of Two Classrooms (Flooring, Plastering and Painting)</t>
  </si>
  <si>
    <t>Bidii Primary School</t>
  </si>
  <si>
    <t>4-026-136-2630204-104/2017/2018-002</t>
  </si>
  <si>
    <t>Tembelela Primary School</t>
  </si>
  <si>
    <t>4-026-136-2630204-104/2017/2018-003</t>
  </si>
  <si>
    <t>St Emmanuel Primary School</t>
  </si>
  <si>
    <t>4-026-136-2630204-104/2017/2018-004</t>
  </si>
  <si>
    <t>Completion of Three Classrooms (Flooring, Plastering and Painting)</t>
  </si>
  <si>
    <t>4-026-136-2630204-104/2017/2018-005</t>
  </si>
  <si>
    <t>Construction of One classroom to Completion</t>
  </si>
  <si>
    <t>Pombo Primary school</t>
  </si>
  <si>
    <t>4-026-136-2630204-104/2017/2018-006</t>
  </si>
  <si>
    <t>Mugeiyot Primary School</t>
  </si>
  <si>
    <t>4-026-136-2630204-104/2017/2018-007</t>
  </si>
  <si>
    <t>Kambi Nairobi Primary</t>
  </si>
  <si>
    <t>4-026-136-2630204-104/2017/2018-008</t>
  </si>
  <si>
    <t>Chief Mtende Primary School</t>
  </si>
  <si>
    <t>4-026-136-2630204-104/2017/2018-009</t>
  </si>
  <si>
    <t>Constuction of One Classroom</t>
  </si>
  <si>
    <t>FK 1 Mandarara Primary School</t>
  </si>
  <si>
    <t>4-026-136-2630204-104/2017/2018-010</t>
  </si>
  <si>
    <t>Tuiyobei Primary School</t>
  </si>
  <si>
    <t>4-026-136-2630204-104/2017/2018-011</t>
  </si>
  <si>
    <t>Purchase of two acres of Land</t>
  </si>
  <si>
    <t>4-026-136-2630204-104/2017/2018-012</t>
  </si>
  <si>
    <t>Construction one classroom to completion</t>
  </si>
  <si>
    <t>Amuka Primary School</t>
  </si>
  <si>
    <t>4-026-136-2630204-104/2017/2018-013</t>
  </si>
  <si>
    <t>Pengi Primary School</t>
  </si>
  <si>
    <t>4-026-136-2630204-104/2017/2018-014</t>
  </si>
  <si>
    <t>Kipkorion Primary School</t>
  </si>
  <si>
    <t>4-026-136-2630204-104/2017/2018-015</t>
  </si>
  <si>
    <t>Mirembe Primary School</t>
  </si>
  <si>
    <t>4-026-136-2630204-104/2017/2018-016</t>
  </si>
  <si>
    <t>Kapkoi Central Primary School</t>
  </si>
  <si>
    <t>4-026-136-2630204-104/2017/2018-017</t>
  </si>
  <si>
    <t>Maramu Primary School</t>
  </si>
  <si>
    <t>4-026-136-2630204-104/2017/2018-018</t>
  </si>
  <si>
    <t>Malomonye Primary school</t>
  </si>
  <si>
    <t>4-026-136-2630204-104/2017/2018-019</t>
  </si>
  <si>
    <t>Milimani Junior Primary school</t>
  </si>
  <si>
    <t>4-026-136-2630204-104/2017/2018-020</t>
  </si>
  <si>
    <t>Siambe Primary School</t>
  </si>
  <si>
    <t>4-026-136-2630204-104/2017/2018-021</t>
  </si>
  <si>
    <t>Biketi Secondary school</t>
  </si>
  <si>
    <t>4-026-136-2630205-104-2017/2018-001</t>
  </si>
  <si>
    <t>Construction  of Twin Laboratory (Flooring, Plastering and Painting)</t>
  </si>
  <si>
    <t>St Anne Umoja Secondary school</t>
  </si>
  <si>
    <t>4-026-136-2630205-104-2017/2018-002</t>
  </si>
  <si>
    <t>Construction of Twin Laboratory (Flooring, Plastering and fixing of shutters)</t>
  </si>
  <si>
    <t>St Pauls Bwayi Secondary School</t>
  </si>
  <si>
    <t>4-026-136-2630205-104-2017/2018-003</t>
  </si>
  <si>
    <t>Milimani Secondary School</t>
  </si>
  <si>
    <t>4-026-136-2630205-104-2017/2018-004</t>
  </si>
  <si>
    <t>Luuya Secondary school</t>
  </si>
  <si>
    <t>4-026-136-2630205-104-2017/2018-005</t>
  </si>
  <si>
    <t>St Cecilia Marinda Secondary School</t>
  </si>
  <si>
    <t>4-026-136-2630205-104-2017/2018-006</t>
  </si>
  <si>
    <t>St Michael Liyavo Girls Secondary School</t>
  </si>
  <si>
    <t>4-026-136-2630205-104-2017/2018-007</t>
  </si>
  <si>
    <t>Korosiot Secondary school</t>
  </si>
  <si>
    <t>4-026-136-2630205-104-2017/2018-008</t>
  </si>
  <si>
    <t>St Monica Girls Secondary School</t>
  </si>
  <si>
    <t>4-026-136-2630205-104-2017/2018-009</t>
  </si>
  <si>
    <t>Completion of Twin Laboratory (Flooring, Plastering and fixing of shutters)</t>
  </si>
  <si>
    <t>Maridadi Secondary School</t>
  </si>
  <si>
    <t>4-026-136-2630205-104-2017/2018-010</t>
  </si>
  <si>
    <t>Completion of Dormitory ( Flooring, Plastering and Painting)</t>
  </si>
  <si>
    <t>St Francis Kolongolo Boys Secondary School</t>
  </si>
  <si>
    <t>4-026-136-2630205-104-2017/2018-011</t>
  </si>
  <si>
    <t>Construction of Multipurpose Hall (Roofing, Plastering and Fixing of Shutters)</t>
  </si>
  <si>
    <t xml:space="preserve">AIC Mwangaza Secondary </t>
  </si>
  <si>
    <t>4-026-136-2630205-104-2017/2018-012</t>
  </si>
  <si>
    <t>Kwanza Friends Secondary School</t>
  </si>
  <si>
    <t>4-026-136-2630205-104-2017/2018-013</t>
  </si>
  <si>
    <t xml:space="preserve">Completion of a Storey Dormitory ( Flooring, Fixing of Shutters and Painting) </t>
  </si>
  <si>
    <t>St Maurice Lunyu Secondary School</t>
  </si>
  <si>
    <t>4-026-136-2630205-104-2017/2018-014</t>
  </si>
  <si>
    <t>Completion of Dormitory ( Flooring, Plastering and fixing of shutters)</t>
  </si>
  <si>
    <t>Kapkoi Central Girls Secondary</t>
  </si>
  <si>
    <t>4-026-136-2630205-104-2017/2018-015</t>
  </si>
  <si>
    <t>Karaus Secondary School</t>
  </si>
  <si>
    <t>4-026-136-2630205-104-2017/2018-016</t>
  </si>
  <si>
    <t>AIC Kobos Boys Secondary school</t>
  </si>
  <si>
    <t>4-026-136-2630205-104-2017/2018-017</t>
  </si>
  <si>
    <t>Construction of Dinning Hall/Kitchen (Roofing, Plastering and Fixing of Shutters)</t>
  </si>
  <si>
    <t>St Augustine Maziwa Secondary school</t>
  </si>
  <si>
    <t>4-026-136-2630205-104-2017/2018-018</t>
  </si>
  <si>
    <t>Construction of One classroom to completion</t>
  </si>
  <si>
    <t>AIC Kapsitwet Secondary school</t>
  </si>
  <si>
    <t>4-026-136-2630205-104-2017/2018-019</t>
  </si>
  <si>
    <t>Completion of Library ( Flooring, Plastering and Painting)</t>
  </si>
  <si>
    <t>Ngeny Secondary School</t>
  </si>
  <si>
    <t>4-026-136-2630205-104-2017/2018-020</t>
  </si>
  <si>
    <t>Mutua Secondary School</t>
  </si>
  <si>
    <t>4-026-136-2630205-104-2017/2018-021</t>
  </si>
  <si>
    <t>Completion of Twin Laboratory ( Plastering, Painting and Water system)</t>
  </si>
  <si>
    <t>Keese Secondary School</t>
  </si>
  <si>
    <t>4-026-136-2630205-104-2017/2018-022</t>
  </si>
  <si>
    <t>Namanjalala Secondary school</t>
  </si>
  <si>
    <t>4-026-136-2630205-104-2017/2018-023</t>
  </si>
  <si>
    <t>Purchase of 51 Seater School Bus</t>
  </si>
  <si>
    <t>Gidea Secondary School</t>
  </si>
  <si>
    <t>4-026-136-2630205-104-2017/2018-024</t>
  </si>
  <si>
    <t>Kwanza Chiefs office</t>
  </si>
  <si>
    <t>4-026-136-2640507-113-2017/2018-001</t>
  </si>
  <si>
    <t>Completion of Chief's office (Fixing of Shutters and Painting)</t>
  </si>
  <si>
    <t>Kolongolo Ass/Chiefs office</t>
  </si>
  <si>
    <t>4-026-136-2640507-113-2017/2018-002</t>
  </si>
  <si>
    <t>Completion of Assistant Chief's office (Fixing of Shutters and Painting)</t>
  </si>
  <si>
    <t>Lessos Chief's office</t>
  </si>
  <si>
    <t>4-026-136-2640507-113-2017/2018-003</t>
  </si>
  <si>
    <t>Kwanza Police Station</t>
  </si>
  <si>
    <t>4-026-136-2640507-113-2017/2018-004</t>
  </si>
  <si>
    <t>Completion of OCPD's office (Plastering, Fixing of Shutters and Painting)</t>
  </si>
  <si>
    <t>St Mary's Ass/chiefs ofice</t>
  </si>
  <si>
    <t>4-026-136-2640507-113-2017/2018-005</t>
  </si>
  <si>
    <t>Construction of Assistant chief's office to completion</t>
  </si>
  <si>
    <t>Namanjalala Ass/Chiefs office</t>
  </si>
  <si>
    <t>4-026-136-2640507-113-2017/2018-006</t>
  </si>
  <si>
    <t>Maili Saba Assistant County Commissioners office</t>
  </si>
  <si>
    <t>4-026-136-2640507-113-2017/2018-007</t>
  </si>
  <si>
    <t>Construction of ACC office to roofing</t>
  </si>
  <si>
    <t>Keiyo Ass/Chief's office</t>
  </si>
  <si>
    <t>4-026-136-2640507-113-2017/2018-008</t>
  </si>
  <si>
    <t>4-026-136-2640510-110-2017/2018-001</t>
  </si>
  <si>
    <t>Tree Planting (500 Seedlings)</t>
  </si>
  <si>
    <t>Luuya Primary school</t>
  </si>
  <si>
    <t>4-026-136-2640510-110-2017/2018-002</t>
  </si>
  <si>
    <t>Kiptumet Secondary School</t>
  </si>
  <si>
    <t>4-026-136-2640510-110-2017/2018-003</t>
  </si>
  <si>
    <t>Biketi Secondary School</t>
  </si>
  <si>
    <t>4-026-136-2640510-110-2017/2018-004</t>
  </si>
  <si>
    <t>Kolongolo Girls Secondary school</t>
  </si>
  <si>
    <t>4-026-136-2640510-110-2017/2018-005</t>
  </si>
  <si>
    <t>4-026-136-2640510-110-2017/2018-006</t>
  </si>
  <si>
    <t>Dr. Noah Wekesa Primary School</t>
  </si>
  <si>
    <t>4-026-136-2640510-110-2017/2018-007</t>
  </si>
  <si>
    <t>Maram Primary School</t>
  </si>
  <si>
    <t>4-026-136-2640510-110-2017/2018-008</t>
  </si>
  <si>
    <t>Biketi Primary School</t>
  </si>
  <si>
    <t>4-026-136-2640510-110-2017/2018-009</t>
  </si>
  <si>
    <t>Kapkai Secondary School</t>
  </si>
  <si>
    <t>4-026-136-2640510-110-2017/2018-010</t>
  </si>
  <si>
    <t>Kapkoi RC Primary School</t>
  </si>
  <si>
    <t>4-026-136-2640510-110-2017/2018-011</t>
  </si>
  <si>
    <t>St Martin Makhonge Secondary</t>
  </si>
  <si>
    <t>4-026-136-2640510-110-2017/2018-012</t>
  </si>
  <si>
    <t>Bishop Muge Primary School</t>
  </si>
  <si>
    <t>4-026-136-2640510-110-2017/2018-013</t>
  </si>
  <si>
    <t>St Paul Bwayi Secondary</t>
  </si>
  <si>
    <t>4-026-136-2640510-110-2017/2018-014</t>
  </si>
  <si>
    <t>Bwayi Chiefs office</t>
  </si>
  <si>
    <t>4-026-136-2640510-110-2017/2018-015</t>
  </si>
  <si>
    <t>Maili saba DO's office</t>
  </si>
  <si>
    <t>4-026-136-2640510-110-2017/2018-016</t>
  </si>
  <si>
    <t>4-026-136-2640510-110-2017/2018-017</t>
  </si>
  <si>
    <t>4-026-136-2640510-110-2017/2018-018</t>
  </si>
  <si>
    <t>St Johns Sarura Secondary</t>
  </si>
  <si>
    <t>4-026-136-2640510-110-2017/2018-019</t>
  </si>
  <si>
    <t>Sarura Primary School</t>
  </si>
  <si>
    <t>4-026-136-2640510-110-2017/2018-020</t>
  </si>
  <si>
    <t>Korosiot Primary school</t>
  </si>
  <si>
    <t>4-026-136-2640510-110-2017/2018-021</t>
  </si>
  <si>
    <t>Kapkai Primary school</t>
  </si>
  <si>
    <t>4-026-136-2640510-110-2017/2018-022</t>
  </si>
  <si>
    <t>Maridadi Secondary school</t>
  </si>
  <si>
    <t>4-026-136-2640510-110-2017/2018-023</t>
  </si>
  <si>
    <t>Kambi Ndege Primary school</t>
  </si>
  <si>
    <t>4-026-136-2640510-110-2017/2018-024</t>
  </si>
  <si>
    <t>Mugeiyot Primary school</t>
  </si>
  <si>
    <t>4-026-136-2640510-110-2017/2018-025</t>
  </si>
  <si>
    <t>Kobos Primary school</t>
  </si>
  <si>
    <t>4-026-136-2640510-110-2017/2018-026</t>
  </si>
  <si>
    <t>Lelkina Primary school</t>
  </si>
  <si>
    <t>4-026-136-2640510-110-2017/2018-027</t>
  </si>
  <si>
    <t>Kaibei Central Primary</t>
  </si>
  <si>
    <t>4-026-136-2640510-110-2017/2018-028</t>
  </si>
  <si>
    <t>Bungoma B Primary School</t>
  </si>
  <si>
    <t>4-026-136-2640510-110-2017/2018-029</t>
  </si>
  <si>
    <t>Ass/Chiefs office marinda</t>
  </si>
  <si>
    <t>4-026-136-2640510-110-2017/2018-030</t>
  </si>
  <si>
    <t>Kapsitwet Chiefs Office</t>
  </si>
  <si>
    <t>4-026-136-2640510-110-2017/2018-031</t>
  </si>
  <si>
    <t>Namanjalala Ass/Chief office</t>
  </si>
  <si>
    <t>4-026-136-2640510-110-2017/2018-032</t>
  </si>
  <si>
    <t>Namanjalala Secondary</t>
  </si>
  <si>
    <t>4-026-136-2640510-110-2017/2018-033</t>
  </si>
  <si>
    <t>St Emmanuel Secondary</t>
  </si>
  <si>
    <t>4-026-136-2640510-110-2017/2018-034</t>
  </si>
  <si>
    <t>AIC Kapsitwet Secondary School</t>
  </si>
  <si>
    <t>4-026-136-2640510-110-2017/2018-035</t>
  </si>
  <si>
    <t>Kwanza Administration Police Camp</t>
  </si>
  <si>
    <t>4-026-136-2640510-110-2017/2018-036</t>
  </si>
  <si>
    <t>Kwanza Police Post</t>
  </si>
  <si>
    <t>4-026-136-2640510-110-2017/2018-037</t>
  </si>
  <si>
    <t>St Patrick Secondary school Makunga</t>
  </si>
  <si>
    <t>4-026-136-2640510-110-2017/2018-038</t>
  </si>
  <si>
    <t>Makunga Primary School</t>
  </si>
  <si>
    <t>4-026-136-2640510-110-2017/2018-039</t>
  </si>
  <si>
    <t>St Monica Girls High school</t>
  </si>
  <si>
    <t>4-026-136-2640510-110-2017/2018-040</t>
  </si>
  <si>
    <t>Section Six Primary School</t>
  </si>
  <si>
    <t>4-026-136-2640510-110-2017/2018-041</t>
  </si>
  <si>
    <t>Section Six Special Unity</t>
  </si>
  <si>
    <t>4-026-136-2640510-110-2017/2018-042</t>
  </si>
  <si>
    <t>St Augustine Secondary School</t>
  </si>
  <si>
    <t>4-026-136-2640510-110-2017/2018-043</t>
  </si>
  <si>
    <t>Maziwa Primary School</t>
  </si>
  <si>
    <t>4-026-136-2640510-110-2017/2018-044</t>
  </si>
  <si>
    <t>AIC lessos Secondary school</t>
  </si>
  <si>
    <t>4-026-136-2640510-110-2017/2018-045</t>
  </si>
  <si>
    <t>Lessos Primary School</t>
  </si>
  <si>
    <t>4-026-136-2640510-110-2017/2018-046</t>
  </si>
  <si>
    <t>Bidii Chiefs office</t>
  </si>
  <si>
    <t>4-026-136-2640510-110-2017/2018-047</t>
  </si>
  <si>
    <t>Lessos Chiefs office</t>
  </si>
  <si>
    <t>4-026-136-2640510-110-2017/2018-048</t>
  </si>
  <si>
    <t>St Mary's Administration Police Camp</t>
  </si>
  <si>
    <t>4-026-136-2640510-110-2017/2018-049</t>
  </si>
  <si>
    <t>Keese Secondary</t>
  </si>
  <si>
    <t>4-026-136-2640510-110-2017/2018-050</t>
  </si>
  <si>
    <t>Payment of Committee sitting allowances, Transport, Conferences etc</t>
  </si>
  <si>
    <t>to cater for unforeseen occurences in the Constituency during the financial year</t>
  </si>
  <si>
    <t xml:space="preserve">BURSARY  </t>
  </si>
  <si>
    <t>4-026-136-2640102-103-2017/2018-001</t>
  </si>
  <si>
    <t>Section Six Primary School - Special unit</t>
  </si>
  <si>
    <t>4-026-136-2630204-104-2017/2018-022</t>
  </si>
  <si>
    <t>4-026-136-2630204-104-2017/2018-023</t>
  </si>
  <si>
    <t>Construction of PIT latine 4 Units</t>
  </si>
  <si>
    <t>4-026-136-2630204-104-2017/2018-024</t>
  </si>
  <si>
    <t>Purchase of 150 desks</t>
  </si>
  <si>
    <t>4-026-136-2630204-104-2017/2018-025</t>
  </si>
  <si>
    <t>Completion of Multi purpose hall (Flooring, Plastering, fixing of Shutters and Painting)</t>
  </si>
  <si>
    <t>AIC Kobos Girls Secondary School</t>
  </si>
  <si>
    <t>4-026-136-2630205-104-2017/2018-025</t>
  </si>
  <si>
    <t>Construction of Twin Laboratory to roofing (Flooring, Plastering and Painting)</t>
  </si>
  <si>
    <t>St Martins Makhonge Secondary School</t>
  </si>
  <si>
    <t>4-026-136-2630205-104-2017/2018-026</t>
  </si>
  <si>
    <t>Construction of Twin Laboratory to roofing (Flooring, Plastering and fixing of shutters)</t>
  </si>
  <si>
    <t>St Francis Kolongolo Girls Secondary School</t>
  </si>
  <si>
    <t>4-026-136-2630205-104-2017/2018-027</t>
  </si>
  <si>
    <t>Fencing with chain link and Construction of gate</t>
  </si>
  <si>
    <t>4-026-136-2640507-113-2017/2018-009</t>
  </si>
  <si>
    <t>Construction of 5 Administration Police Houses</t>
  </si>
  <si>
    <t>PROJECT GFS CODELIST FOR CHESUMEI NATIONAL GOVERNMENT CONSTITUENCY DEVELOPMENT FUND</t>
  </si>
  <si>
    <t>4-029-154-2110000-100-2017/18-001</t>
  </si>
  <si>
    <t>4-029-154-2210000-100-2017/18-002</t>
  </si>
  <si>
    <t>4-029-154-2210802-100-2017/18-005</t>
  </si>
  <si>
    <t>4-029-154-2210000-111-2017/18-001</t>
  </si>
  <si>
    <t>4-029-154-2210802-111-2017/18-002</t>
  </si>
  <si>
    <t>4-029-154-2210700-111-2017/18-003</t>
  </si>
  <si>
    <t>4-029-154-2640200-101-2017/18-001</t>
  </si>
  <si>
    <t>Chesumei  Sports Project</t>
  </si>
  <si>
    <t>4-029-154-2640509-112-2017/18-001</t>
  </si>
  <si>
    <t>4-029-154-2211310-108-2017/18-001</t>
  </si>
  <si>
    <t>Development of strategic plan for the constituency</t>
  </si>
  <si>
    <t>BURSARIES</t>
  </si>
  <si>
    <t>4-029-154-2640101-103-2017/18-001</t>
  </si>
  <si>
    <t>4-029-154-2640102-103-2017/18-002</t>
  </si>
  <si>
    <t>Payment of bursary to needy students in tertiary institutions</t>
  </si>
  <si>
    <t>Chemundu Primary</t>
  </si>
  <si>
    <t>4-029-154-2630204-104-2017/18-001</t>
  </si>
  <si>
    <t>Completion of administration block-ceiling works, floors and painting</t>
  </si>
  <si>
    <t>Baraton Primary- Mogoon</t>
  </si>
  <si>
    <t>4-029-154-2630204-104-2017/18-002</t>
  </si>
  <si>
    <t>Completion of 2 classrooms-plastering, window panes and painting</t>
  </si>
  <si>
    <t>Kamurguywo Primary School</t>
  </si>
  <si>
    <t>4-029-154-2630204-104-2017/18-003</t>
  </si>
  <si>
    <t>Baraton Academy</t>
  </si>
  <si>
    <t>4-029-154-2630204-104-2017/18-004</t>
  </si>
  <si>
    <t>Completion of dining hall-plastering and painting</t>
  </si>
  <si>
    <t>Namgoi Primary</t>
  </si>
  <si>
    <t>4-029-154-2630204-104-2017/18-005</t>
  </si>
  <si>
    <t>Completion of toilets-plastering, fixing of doors and painting</t>
  </si>
  <si>
    <t>Nandi Primary</t>
  </si>
  <si>
    <t>4-029-154-2630204-104-2017/18-006</t>
  </si>
  <si>
    <t>AIC Kapserton Primary</t>
  </si>
  <si>
    <t>4-029-154-2630204-104-2017/18-007</t>
  </si>
  <si>
    <t>Construction of 1 classroom (Kshs.450,000)and toilets (Kshs.150,000)</t>
  </si>
  <si>
    <t>Bishop Birech Primary</t>
  </si>
  <si>
    <t>4-029-154-2630204-104-2017/18-008</t>
  </si>
  <si>
    <t>St Emmanuel Kipkoimet Primary</t>
  </si>
  <si>
    <t>4-029-154-2630204-104-2017/18-009</t>
  </si>
  <si>
    <t>Completion of 2 classrooms- plastering, window panes and painting</t>
  </si>
  <si>
    <t>Kombe Aic Primary</t>
  </si>
  <si>
    <t>4-029-154-2630204-104-2017/18-010</t>
  </si>
  <si>
    <t>Construction of 1 classroom to completion (Kshs.450,000) and toilets (Kshs.150,000)</t>
  </si>
  <si>
    <t>St Stephen Kapkurjo Primary</t>
  </si>
  <si>
    <t>4-029-154-2630204-104-2017/18-011</t>
  </si>
  <si>
    <t>Completion of 2 classrooms- plastering, window panes , fixing of doors and painting</t>
  </si>
  <si>
    <t>St. Marks Kabaa Primary</t>
  </si>
  <si>
    <t>4-029-154-2630204-104-2017/18-012</t>
  </si>
  <si>
    <t>Chepkober Primary</t>
  </si>
  <si>
    <t>4-029-154-2630204-104-2017/18-013</t>
  </si>
  <si>
    <t>Fr Toror Primary</t>
  </si>
  <si>
    <t>4-029-154-2630204-104-2017/18-014</t>
  </si>
  <si>
    <t>Sironoi Primary</t>
  </si>
  <si>
    <t>4-029-154-2630204-104-2017/18-015</t>
  </si>
  <si>
    <t xml:space="preserve">Completion of 2 classrooms- plastering, window panes , fixing of doors and painting </t>
  </si>
  <si>
    <t>Kapngingich Primary</t>
  </si>
  <si>
    <t>4-029-154-2630204-104-2017/18-016</t>
  </si>
  <si>
    <t>Completion of 3 classrooms- plastering, window panes , fixing of doors and painting</t>
  </si>
  <si>
    <t>Kapkemel Primary</t>
  </si>
  <si>
    <t>4-029-154-2630204-104-2017/18-017</t>
  </si>
  <si>
    <t>Aic Saniak Academy</t>
  </si>
  <si>
    <t>4-029-154-2630204-104-2017/18-018</t>
  </si>
  <si>
    <t>Completion of dining hall- walling and plastering</t>
  </si>
  <si>
    <t>Simatwet Primary</t>
  </si>
  <si>
    <t>4-029-154-2630204-104-2017/18-019</t>
  </si>
  <si>
    <t>Completion of 4 classrooms- plastering, window panes , fixing of doors and painting</t>
  </si>
  <si>
    <t>Kiboswa Primary</t>
  </si>
  <si>
    <t>4-029-154-2630204-104-2017/18-020</t>
  </si>
  <si>
    <t xml:space="preserve">Construction of dormitory-roofing </t>
  </si>
  <si>
    <t>Itigo primary</t>
  </si>
  <si>
    <t>4-029-154-2630204-104-2017/18-021</t>
  </si>
  <si>
    <t>Tironin Primary</t>
  </si>
  <si>
    <t>4-029-154-2630204-104-2017/18-022</t>
  </si>
  <si>
    <t>Kapsile Primary</t>
  </si>
  <si>
    <t>4-029-154-2630204-104-2017/18-023</t>
  </si>
  <si>
    <t>Mosoriot Primary</t>
  </si>
  <si>
    <t>4-029-154-2630204-104-2017/18-024</t>
  </si>
  <si>
    <t>Kaptien Gaa Primary</t>
  </si>
  <si>
    <t>4-029-154-2630204-104-2017/18-025</t>
  </si>
  <si>
    <t>Kapnyemisa Primary</t>
  </si>
  <si>
    <t>4-029-154-2630204-104-2017/18-026</t>
  </si>
  <si>
    <t>Construction  of 1 classroom to completion</t>
  </si>
  <si>
    <t>Kipchunu Primary</t>
  </si>
  <si>
    <t>4-029-154-2630204-104-2017/18-027</t>
  </si>
  <si>
    <t>Ngechek Primary</t>
  </si>
  <si>
    <t>4-029-154-2630204-104-2017/18-028</t>
  </si>
  <si>
    <t>Completion of  2 classrooms- plastering, window panes , fixing of doors and painting</t>
  </si>
  <si>
    <t>Lelboinet Primary</t>
  </si>
  <si>
    <t>4-029-154-2630204-104-2017/18-029</t>
  </si>
  <si>
    <t>Biribiriet Primary</t>
  </si>
  <si>
    <t>4-029-154-2630204-104-2017/18-030</t>
  </si>
  <si>
    <t>Land purchase 1 acre-completion of outstanding balance</t>
  </si>
  <si>
    <t>St Luke Preparatory</t>
  </si>
  <si>
    <t>4-029-154-2630204-104-2017/18-031</t>
  </si>
  <si>
    <t>Completion of  2 classrooms- plastering, window panes and painting</t>
  </si>
  <si>
    <t>SDA Mlango Primary</t>
  </si>
  <si>
    <t>4-029-154-2630204-104-2017/18-032</t>
  </si>
  <si>
    <t>Lelmokwo Primary</t>
  </si>
  <si>
    <t>4-029-154-2630204-104-2017/18-033</t>
  </si>
  <si>
    <t>St Luke Mogoiywet Primary</t>
  </si>
  <si>
    <t>4-029-154-2630204-104-2017/18-034</t>
  </si>
  <si>
    <t xml:space="preserve">Completion of 3 classrooms- plastering, window panes and painting </t>
  </si>
  <si>
    <t>Holy Family Academy</t>
  </si>
  <si>
    <t>4-029-154-2630204-104-2017/18-035</t>
  </si>
  <si>
    <t>Construction of1 classrooms to completion</t>
  </si>
  <si>
    <t>Lelmokwo Academy</t>
  </si>
  <si>
    <t>4-029-154-2630204-104-2017/18-036</t>
  </si>
  <si>
    <t>Construction of dormitory (foundation &amp; walling)</t>
  </si>
  <si>
    <t>Kechire Primary School</t>
  </si>
  <si>
    <t>4-029-154-2630204-104-2017/18-038</t>
  </si>
  <si>
    <t>Sikisiket Primary</t>
  </si>
  <si>
    <t>4-029-154-2630204-104-2017/18-039</t>
  </si>
  <si>
    <t>Completion of 1 classroom-roofing, plastering  painting and general finishes</t>
  </si>
  <si>
    <t>Tuloi Primary</t>
  </si>
  <si>
    <t>4-029-154-2630204-104-2017/18-040</t>
  </si>
  <si>
    <t>Construction of1 classroom to completion</t>
  </si>
  <si>
    <t>Kapkitara Primary</t>
  </si>
  <si>
    <t>4-029-154-2630204-104-2017/18-041</t>
  </si>
  <si>
    <t>Kiptuiya Primary</t>
  </si>
  <si>
    <t>4-029-154-2630204-104-2017/18-042</t>
  </si>
  <si>
    <t>Mwein Primary</t>
  </si>
  <si>
    <t>4-029-154-2630204-104-2017/18-043</t>
  </si>
  <si>
    <t>Kaptabongen Primary</t>
  </si>
  <si>
    <t>4-029-154-2630204-104-2017/18-044</t>
  </si>
  <si>
    <t>construction of special needs( PWDs) toilets</t>
  </si>
  <si>
    <t>Kimondi Primary school</t>
  </si>
  <si>
    <t>4-029-154-2630204-104-2017/18-045</t>
  </si>
  <si>
    <t>Chebil Primary school</t>
  </si>
  <si>
    <t>4-029-154-2630204-104-2017/18-046</t>
  </si>
  <si>
    <t>Completion of 3 classrooms- plastering, window panes and painting</t>
  </si>
  <si>
    <t>Rongit Primary</t>
  </si>
  <si>
    <t>4-029-154-2630204-104-2017/18-047</t>
  </si>
  <si>
    <t>Kapcheluch Primary</t>
  </si>
  <si>
    <t>4-029-154-2630204-104-2017/18-048</t>
  </si>
  <si>
    <t>Chemare Primary</t>
  </si>
  <si>
    <t>4-029-154-2630204-104-2017/18-049</t>
  </si>
  <si>
    <t>Karlel Primary</t>
  </si>
  <si>
    <t>4-029-154-2630204-104-2017/18-050</t>
  </si>
  <si>
    <t xml:space="preserve">General renovation 3 classrooms- replacement of broken window panes, floor repairs </t>
  </si>
  <si>
    <t>Masaba-Chepsogor Primary</t>
  </si>
  <si>
    <t>4-029-154-2630204-104-2017/18-051</t>
  </si>
  <si>
    <t>AGC Ngeny Primary</t>
  </si>
  <si>
    <t>4-029-154-2630204-104-2017/18-052</t>
  </si>
  <si>
    <t>Kaptidil Primary</t>
  </si>
  <si>
    <t>4-029-154-2630204-104-2017/18-053</t>
  </si>
  <si>
    <t>Kunurter  Primary</t>
  </si>
  <si>
    <t>4-029-154-2630204-104-2017/18-054</t>
  </si>
  <si>
    <t>Tabongenik Primary</t>
  </si>
  <si>
    <t>4-029-154-2630204-104-2017/18-055</t>
  </si>
  <si>
    <t>Segut Primary</t>
  </si>
  <si>
    <t>4-029-154-2630204-104-2017/18-056</t>
  </si>
  <si>
    <t>Chepterit Primary</t>
  </si>
  <si>
    <t>4-029-154-2630204-104-2017/18-057</t>
  </si>
  <si>
    <t>4-029-154-2630204-104-2017/18-037</t>
  </si>
  <si>
    <t>Kapkechui Girls</t>
  </si>
  <si>
    <t>4-029-154-2630205-104-2017/18-001</t>
  </si>
  <si>
    <t xml:space="preserve">Construction of dormitory-from window level to roofing </t>
  </si>
  <si>
    <t>Samoo Secondary School</t>
  </si>
  <si>
    <t>4-029-154-2630205-104-2017/18-002</t>
  </si>
  <si>
    <t>Moi Kapkuto Secondary</t>
  </si>
  <si>
    <t>4-029-154-2630205-104-2017/18-003</t>
  </si>
  <si>
    <t>Kapchepkok Secondary</t>
  </si>
  <si>
    <t>4-029-154-2630205-104-2017/18-004</t>
  </si>
  <si>
    <t>Sironoi Secondary</t>
  </si>
  <si>
    <t>4-029-154-2630205-104-2017/18-005</t>
  </si>
  <si>
    <t xml:space="preserve">Construction of 1  classroom to completion </t>
  </si>
  <si>
    <t>Tamboiyo Seconday</t>
  </si>
  <si>
    <t>4-029-154-2630205-104-2017/18-006</t>
  </si>
  <si>
    <t>Completion of 3 classrooms- roofing ,plastering, window panes , fixing of doors and painting</t>
  </si>
  <si>
    <t>Itigo Day Secondary School</t>
  </si>
  <si>
    <t>4-029-154-2630205-104-2017/18-007</t>
  </si>
  <si>
    <t>AIC Mosoriot Secondary</t>
  </si>
  <si>
    <t>4-029-154-2630205-104-2017/18-008</t>
  </si>
  <si>
    <t>Construction of administration Block from window level up to lintel</t>
  </si>
  <si>
    <t>Mutwot Secondary</t>
  </si>
  <si>
    <t>4-029-154-2630205-104-2017/18-009</t>
  </si>
  <si>
    <t>Ngechek Secondary</t>
  </si>
  <si>
    <t>4-029-154-2630205-104-2017/18-010</t>
  </si>
  <si>
    <t>Completion of on-going dining hall- plastering, fixing of doors and painting</t>
  </si>
  <si>
    <t>St Canisius Secondary</t>
  </si>
  <si>
    <t>4-029-154-2630205-104-2017/18-011</t>
  </si>
  <si>
    <t>Completion of laboratory- plastering, window panes , fixing of doors and painting</t>
  </si>
  <si>
    <t>AIC Kipkongorwo Secondary</t>
  </si>
  <si>
    <t>4-029-154-2630205-104-2017/18-012</t>
  </si>
  <si>
    <t>Kiptuiya Secondary</t>
  </si>
  <si>
    <t>4-029-154-2630205-104-2017/18-013</t>
  </si>
  <si>
    <t>Completion of 2 classrooms (window panes and painting works)</t>
  </si>
  <si>
    <t>Kimondi secondary school</t>
  </si>
  <si>
    <t>4-029-154-2630205-104-2017/18-014</t>
  </si>
  <si>
    <t>On-oing</t>
  </si>
  <si>
    <t>Kosirai High School</t>
  </si>
  <si>
    <t>4-029-154-2630205-104-2017/18-015</t>
  </si>
  <si>
    <t>Completion of science laboratory-roofing and plastering</t>
  </si>
  <si>
    <t>Masaba Secondary</t>
  </si>
  <si>
    <t>4-029-154-2630205-104-2017/18-016</t>
  </si>
  <si>
    <t xml:space="preserve">Construction of 2 classrooms to completion </t>
  </si>
  <si>
    <t>St Jude Kokwet Secondary School</t>
  </si>
  <si>
    <t>4-029-154-2630205-104-2017/18-017</t>
  </si>
  <si>
    <t>Construction of dining hall-walling</t>
  </si>
  <si>
    <t>Cheptwolio Secondary School</t>
  </si>
  <si>
    <t>4-029-154-2630205-104-2017/18-018</t>
  </si>
  <si>
    <t>Construction of dining hall-foundation &amp;walling</t>
  </si>
  <si>
    <t>Kapmonjil Secondary</t>
  </si>
  <si>
    <t>4-029-154-2630205-104-2017/18-019</t>
  </si>
  <si>
    <t>Completion of laboratory-ceiling works and painting</t>
  </si>
  <si>
    <t>Kaptel Chiefs Office</t>
  </si>
  <si>
    <t>4-029-154-2640507-113-2017/18-001</t>
  </si>
  <si>
    <t>Completion of Chief's Offices-roofing and plastering</t>
  </si>
  <si>
    <t>Kombe Chiefs Office</t>
  </si>
  <si>
    <t>4-029-154-2640507-113-2017/18-002</t>
  </si>
  <si>
    <t>Completion of Chief's Offices-ceiling works, window panes and painting</t>
  </si>
  <si>
    <t>Kamoiywo Chiefs Camp</t>
  </si>
  <si>
    <t>4-029-154-2640507-113-2017/18-003</t>
  </si>
  <si>
    <t>Completion of Chief's camp- plastering, window panes and painting</t>
  </si>
  <si>
    <t>Ngechek Chiefs Office</t>
  </si>
  <si>
    <t>4-029-154-2640507-113-2017/18-004</t>
  </si>
  <si>
    <t>Construction of Chief's office-foundation and walling</t>
  </si>
  <si>
    <t>Biribiriet Chiefs Office</t>
  </si>
  <si>
    <t>4-029-154-2640507-113-2017/18-005</t>
  </si>
  <si>
    <t>Completion of Chief's Offices-ceiling works, wiring and painting</t>
  </si>
  <si>
    <t>Kiptuiya Chiefs Office</t>
  </si>
  <si>
    <t>4-029-154-2640507-113-2017/18-006</t>
  </si>
  <si>
    <t>Completion of Chief''s Offices- plastering, window panes and painting</t>
  </si>
  <si>
    <t>Kokwet Chiefs Office</t>
  </si>
  <si>
    <t>4-029-154-2640507-113-2017/18-007</t>
  </si>
  <si>
    <t>Construction of Chief's offices-foundation and walling</t>
  </si>
  <si>
    <t xml:space="preserve">Chesumei NG-CDFC office </t>
  </si>
  <si>
    <t>4-029-154-3110202-108-2017/18-001</t>
  </si>
  <si>
    <t xml:space="preserve">Additional funds for construction of NG-CDF Office (foundation, walling and roofing) </t>
  </si>
  <si>
    <t>4-029-154-2211311-108-2017/18-001</t>
  </si>
  <si>
    <t>Installation of satellite Antenna, Router, Digital Access Kit and Digital Ruggedized tablets, Wi-Fi with outdoor wireless devise complete with 12U cabinet installation accessories at 4 sites</t>
  </si>
  <si>
    <t>4-029-154-AP1-100-2017/2018-001</t>
  </si>
  <si>
    <t>4-029-154-2640100-103-2017/18-001</t>
  </si>
  <si>
    <t>4-029-154-2640510-110-2017/2018-001</t>
  </si>
  <si>
    <r>
      <t>Establishment of Tree Nurseries in the Five Wards of Chesumei, Chemundu/Kapngetuny, Kaptel/Kamoiywo, Kosirai, Ngechek/Lelmokwo, Kiptuiya(</t>
    </r>
    <r>
      <rPr>
        <sz val="12"/>
        <color indexed="10"/>
        <rFont val="Footlight MT Light"/>
        <family val="1"/>
      </rPr>
      <t>specify the beneficiaries</t>
    </r>
    <r>
      <rPr>
        <sz val="12"/>
        <color indexed="8"/>
        <rFont val="Footlight MT Light"/>
        <family val="1"/>
      </rPr>
      <t>)</t>
    </r>
  </si>
  <si>
    <t>Kipkoriony –Biribiriet Access Road</t>
  </si>
  <si>
    <t>4-029-154-2640507-113-2017/18-008</t>
  </si>
  <si>
    <t xml:space="preserve">Purchase of 0.6 acres land to connect Kipkoriony and Biribiriet. </t>
  </si>
  <si>
    <t>PROJECT CODELIST FOR CHESUMEI NATIONAL GOVERNMENT CONSTITUENCY DEVELOPMENT FUND</t>
  </si>
  <si>
    <t>Development of 5 year Strategic Plan –Additional allocation</t>
  </si>
  <si>
    <t>Fr. Khun academy</t>
  </si>
  <si>
    <t>4-029-154-2630204-104-2017/18-058</t>
  </si>
  <si>
    <t>Construction of ICT block-Foundation,walling and roofing</t>
  </si>
  <si>
    <t>A.I.C Baraton Academy</t>
  </si>
  <si>
    <t>4-029-154-2630204-104-2017/18-059</t>
  </si>
  <si>
    <t>Renovation of 3 classrooms-floor repairs, replacement of broken window panes (Ksh 300,000)and construction of toilets(Ksh 200,000)</t>
  </si>
  <si>
    <t>Tabongenik primary</t>
  </si>
  <si>
    <t>Construction of 1new classroom to completion</t>
  </si>
  <si>
    <t>Cheptigok primary</t>
  </si>
  <si>
    <t>4-029-154-2630204-104-2017/18-060</t>
  </si>
  <si>
    <t>SDA Birei primary</t>
  </si>
  <si>
    <t>4-029-154-2630204-104-2017/18-061</t>
  </si>
  <si>
    <t>Kapchepkok primary</t>
  </si>
  <si>
    <t>4-029-154-2630204-104-2017/18-062</t>
  </si>
  <si>
    <t>Renovation of 4  classrooms- floor repairs, replacement of broken window panes and painting</t>
  </si>
  <si>
    <t>A.I.C Nduroto primary</t>
  </si>
  <si>
    <t>4-029-154-2630204-104-2017/18-063</t>
  </si>
  <si>
    <t>Completion of 3 classrooms-Plastering, painting and general finishes</t>
  </si>
  <si>
    <t>Tuloi primary</t>
  </si>
  <si>
    <t>Chemuswo primary</t>
  </si>
  <si>
    <t>4-029-154-2630204-104-2017/18-064</t>
  </si>
  <si>
    <t>Renovation of 3  classrooms- floor repairs, replacement of broken window panes and painting</t>
  </si>
  <si>
    <t>Nandi primary</t>
  </si>
  <si>
    <t>Tuiyobei primary</t>
  </si>
  <si>
    <t>Kapkibimbir secondary</t>
  </si>
  <si>
    <t>4-029-154-2630205-104-2017/18-020</t>
  </si>
  <si>
    <t>Kaptel Boys High sch.</t>
  </si>
  <si>
    <t>4-029-154-2630205-104-2017/18-021</t>
  </si>
  <si>
    <t>Kaptel chiefs office</t>
  </si>
  <si>
    <t>Additional amount for completion of the office-Plastering works, fixing of doors and windows</t>
  </si>
  <si>
    <t>Lelmokwo chiefs office</t>
  </si>
  <si>
    <t>Renovation of the office-Replacement of ceiling boards, floor repairs and painting</t>
  </si>
  <si>
    <t>Chesumei Sub-County Headquarters</t>
  </si>
  <si>
    <t>4-029-154-2640507-113-2017/18-009</t>
  </si>
  <si>
    <t>Construction of a steel gate at the Sub-county Headquarters for security purposes</t>
  </si>
  <si>
    <t>Renovations of 3 classrooms- replacement of broken window panes, floor repairs and painting (Kshs.300,000) &amp; construction of toilets (Kshs.200,000)</t>
  </si>
  <si>
    <r>
      <t>Renovations of 5 classrooms- replacement of broken window panes, floor repairs and painting</t>
    </r>
    <r>
      <rPr>
        <sz val="12"/>
        <color indexed="10"/>
        <rFont val="Footlight MT Light"/>
        <family val="1"/>
      </rPr>
      <t/>
    </r>
  </si>
  <si>
    <t>General renovation of 5 classrooms- replacement of broken window panes, floor repairs and painting</t>
  </si>
  <si>
    <t>Renovations of 4 classrooms- Replacement of broken window panes, floor repairs and painting</t>
  </si>
  <si>
    <t>Renovation of 5 classrooms- replacement of broken window panes, floor repairs and painting</t>
  </si>
  <si>
    <t>Renovation of 2 classrooms- replacement of broken window panes, floor repairs and painting (Kshs.150,000) construction of toilets (Kshs.150,000)</t>
  </si>
  <si>
    <t>General renovation 4 classrooms- replacement of broken window panes, floor repairs and painting</t>
  </si>
  <si>
    <t>Renovations of 2 classrooms - replacement of broken window panes, floor repairs and painting (Kshs.150,000)  /construction of toilets (Kshs.150,000)</t>
  </si>
  <si>
    <t>General renovation 3 classrooms- replacement of broken window panes, floor repairs and painting</t>
  </si>
  <si>
    <t>Renovations of 3 classrooms- replacement of broken window panes, floor repairs and painting (Kshs.300,000) /construction of toilets (Kshs.200,000)</t>
  </si>
  <si>
    <t>Renovations of 3 classrooms- replacement of broken window panes, floor repairs and painting (Kshs.300,000) &amp;construction of toilets (Kshs.200,000)</t>
  </si>
  <si>
    <t>PROJECT CODELIST FOR SIGOR NATIONAL GOVERNMENT CONSTITUENCY DEVELOPMENT FUND</t>
  </si>
  <si>
    <t>4-024-130-2110000-100-2017/18-001</t>
  </si>
  <si>
    <t>4-024-130-2210802-100-2017/18-002</t>
  </si>
  <si>
    <t>4-024-130-2210000-100-2017/18-003</t>
  </si>
  <si>
    <t>Purchase Of Furniture/Equipment</t>
  </si>
  <si>
    <t>4-024-130-2120101-100-2017/18-004</t>
  </si>
  <si>
    <t>Purchase of furniture, photocopiers, stablers</t>
  </si>
  <si>
    <t>4-024-130-2120201-100-2017/18-005</t>
  </si>
  <si>
    <t>4-024-130-2120201-100-2017/18-006</t>
  </si>
  <si>
    <t>MORNITORING AND EVALUATION</t>
  </si>
  <si>
    <t>4-024-130-2210000-111-2017/18-001</t>
  </si>
  <si>
    <t>4-024-130-2210802-111-2017/18-002</t>
  </si>
  <si>
    <t>NGCDFC/PMC Capacity Building</t>
  </si>
  <si>
    <t>4-024-130-2210700-111-2017/18-003</t>
  </si>
  <si>
    <t>4-024-130-2640101-103-2017/18-001</t>
  </si>
  <si>
    <t>4-024-130-2640102-103-2017/18-002</t>
  </si>
  <si>
    <t>4-024-130-2640200-101-2017/18-001</t>
  </si>
  <si>
    <t>4-024-130-2640509-112-2017/18-001</t>
  </si>
  <si>
    <t>Kakawa Primary School</t>
  </si>
  <si>
    <t>4-024-130-2630204-104-2017/18-001</t>
  </si>
  <si>
    <t xml:space="preserve">Completion ongoing  construction of one classroom from the, flooring , plastering, fixing steel  windows and doors and painting  </t>
  </si>
  <si>
    <t>Toosikiriyo Primary School</t>
  </si>
  <si>
    <t>4-024-130-2630204-104-2017/18-002</t>
  </si>
  <si>
    <t xml:space="preserve">Renovation of classrooms, Flooring, Plastering, Painting, of four classrooms and Painting of one Dormitory </t>
  </si>
  <si>
    <t>Onoch Primary School</t>
  </si>
  <si>
    <t>4-024-130-2630204-104-2017/18-003</t>
  </si>
  <si>
    <t>Renovation of 4 classroom from flooring Plastering, Painting and branding</t>
  </si>
  <si>
    <t>Sigor Girls Primary school</t>
  </si>
  <si>
    <t>4-024-130-2630204-104-2017/18-004</t>
  </si>
  <si>
    <t>Completion of ongoing construction of  administration block, roofing, plastering, flooring, painting fixing steel doors and windows</t>
  </si>
  <si>
    <t>St. John Komugh Primary School</t>
  </si>
  <si>
    <t>4-024-130-2630204-104-2017/18-005</t>
  </si>
  <si>
    <t>Completion of ongoing construction of three  classrooms, plastering, flooring, painting fixing steel doors and windows</t>
  </si>
  <si>
    <t>Sigor Mixed Boarding Primary School</t>
  </si>
  <si>
    <t>4-024-130-2630204-104-2017/18-006</t>
  </si>
  <si>
    <t>Completion of  Administration Block flooring, Plastering,  painting and branding</t>
  </si>
  <si>
    <t>Ptokou Primary School</t>
  </si>
  <si>
    <t>4-024-130-2630204-104-2017/18-007</t>
  </si>
  <si>
    <t xml:space="preserve">Renovation of classrooms from Flooring, Plastering, Painting, fixing steel doors and windows of two classroom </t>
  </si>
  <si>
    <t>Wakor Primary School</t>
  </si>
  <si>
    <t>4-024-130-2630204-104-2017/18-008</t>
  </si>
  <si>
    <t>Renovation of classrooms, Flooring, Plastering, Painting, doors and windows of four classrooms and painting of 1 Dormitory.</t>
  </si>
  <si>
    <t>Paroo Primary School</t>
  </si>
  <si>
    <t>4-024-130-2630204-104-2017/18-009</t>
  </si>
  <si>
    <t>Renovation of three classrooms from Flooring, Plastering, painting, repair of  windows,</t>
  </si>
  <si>
    <t>Likwon Primary School</t>
  </si>
  <si>
    <t>4-024-130-2630204-104-2017/18-011</t>
  </si>
  <si>
    <t xml:space="preserve">Construction of one classroom  from the foundation, slabbing, walling, ring beam, roofing,  plastering, fixing steel doors, windows and painting </t>
  </si>
  <si>
    <t>Cheptongoghio Primary School</t>
  </si>
  <si>
    <t>4-024-130-2630204-104-2017/18-012</t>
  </si>
  <si>
    <t>Renovation of three classrooms, Flooring, Plastering,  painting, repairing of Doors and Windows</t>
  </si>
  <si>
    <t>Sankat Primary School</t>
  </si>
  <si>
    <t>4-024-130-2630204-104-2017/18-013</t>
  </si>
  <si>
    <t>Completion of ongoing construction of dormitories Plastering, Painting, fixing steel doors and windows of two dormitories</t>
  </si>
  <si>
    <t>Emborukut Primary School</t>
  </si>
  <si>
    <t>4-024-130-2630204-104-2017/18-014</t>
  </si>
  <si>
    <t>Cherelyo Primary School</t>
  </si>
  <si>
    <t>4-024-130-2630204-104-2017/18-015</t>
  </si>
  <si>
    <t>Parsonga Primary School</t>
  </si>
  <si>
    <t>4-024-130-2630204-104-2017/18-016</t>
  </si>
  <si>
    <t>Ptulughwo Primary School</t>
  </si>
  <si>
    <t>4-024-130-2630204-104-2017/18-017</t>
  </si>
  <si>
    <t>Lomut Primary School</t>
  </si>
  <si>
    <t>4-024-130-2630204-104-2017/18-018</t>
  </si>
  <si>
    <t xml:space="preserve">Completion works ongoing  four classroom from flooring , fixing steel  windows and doors and painting  </t>
  </si>
  <si>
    <t>Sakat Primary School</t>
  </si>
  <si>
    <t>4-024-130-2630204-104-2017/18-019</t>
  </si>
  <si>
    <t xml:space="preserve">Renovation of two classrooms from  Flooring, Plastering,  painting, repairing of Doors and Windows </t>
  </si>
  <si>
    <t>Sunukur Primary School</t>
  </si>
  <si>
    <t>4-024-132-2630204-104-2017/18-020</t>
  </si>
  <si>
    <t>Completion of ongoing construction of two classrooms, Flooring, plastering, painting fixing of steel doors and windows</t>
  </si>
  <si>
    <t>Chepkokogh Primary School</t>
  </si>
  <si>
    <t>4-024-130-2630204-104-2017/18-021</t>
  </si>
  <si>
    <t>Completion of ongoing construction of two  classrooms from ring beam, roofing, plastering, flooring, painting fixing steel doors and windows</t>
  </si>
  <si>
    <t>Pitpagh Primary School</t>
  </si>
  <si>
    <t>4-024-130-2630204-104-2017/18-022</t>
  </si>
  <si>
    <t xml:space="preserve">Completion of ongoing construction of two classroom, plastering, flooring, painting, fixing of steel doors and windows </t>
  </si>
  <si>
    <t>Chemain Primary School</t>
  </si>
  <si>
    <t>4-024-130-2630204-104-2017/18-023</t>
  </si>
  <si>
    <t xml:space="preserve">Completion works ongoing  four classroom from the, flooring , fixing steel  windows and doors and painting  </t>
  </si>
  <si>
    <t>Sororo Primary School</t>
  </si>
  <si>
    <t>4-024-130-2630204-104-2017/18-024</t>
  </si>
  <si>
    <t xml:space="preserve">Renovation of one dormitory frm flooring, plastering, painting fixing steel doors and windows </t>
  </si>
  <si>
    <t>Cheptulel Primary School</t>
  </si>
  <si>
    <t>4-024-130-2630204-104-2017/18-025</t>
  </si>
  <si>
    <t>Renovation of eight classrooms, Flooring, Plastering,  painting, repairing of Doors and Windows</t>
  </si>
  <si>
    <t>Kokworitit Primary School</t>
  </si>
  <si>
    <t>4-024-130-2630204-104-2017/18-026</t>
  </si>
  <si>
    <t>Completion works of ongoing construction of  four classroom from the, flooring, plastering, painting, fixing steel doors and windows</t>
  </si>
  <si>
    <t>Cheptem Primary School</t>
  </si>
  <si>
    <t>4-024-130-2630204-104-2017/18-027</t>
  </si>
  <si>
    <t>Completion works of ongoing construction of  four classroom from flooring , plastering, painting, fixing steel doors and windows</t>
  </si>
  <si>
    <t>Ng’oyomwo Primary School</t>
  </si>
  <si>
    <t>4-024-130-2630204-104-2017/18-028</t>
  </si>
  <si>
    <t xml:space="preserve">Completion works of ongoing construction of two classroom from the, walling, flooring, plastering,  fixing steel  windows and doors and painting  </t>
  </si>
  <si>
    <t>Kapsoo Primary School</t>
  </si>
  <si>
    <t>4-024-130-2630204-104-2017/18-030</t>
  </si>
  <si>
    <t xml:space="preserve">Completion works of ongoing construction of two classroom from  roofing, flooring, plastering,  fixing steel  windows and doors and painting  </t>
  </si>
  <si>
    <t>Parek Primary School</t>
  </si>
  <si>
    <t>4-024-130-2630204-104-2017/18-031</t>
  </si>
  <si>
    <t>Completion of works of ongoing construction of two classrooms, plastering, flooring, painting, fixing of steel doors and windows</t>
  </si>
  <si>
    <t>Sapoyi Primary School</t>
  </si>
  <si>
    <t>4-024-130-2630204-104-2017/18-032</t>
  </si>
  <si>
    <t>Construction of one classroom to completion  from the foundation, slabbing, walling, ring beam, roofing,  plastering, fixing steel doors, windows and painting</t>
  </si>
  <si>
    <t>Cheptamas Primary School</t>
  </si>
  <si>
    <t>4-024-130-2630204-104-2017/18-033</t>
  </si>
  <si>
    <t>Cheptolieny Primary school</t>
  </si>
  <si>
    <t>4-024-130-2630204-104-2017/18-034</t>
  </si>
  <si>
    <t>Construction of one classroom to completion from the foundation, slabbing, walling, ring beam, roofing,  plastering, fixing steel doors, windows and painting</t>
  </si>
  <si>
    <t>Ksaa Primary School</t>
  </si>
  <si>
    <t>4-024-130-2630204-104-2017/18-035</t>
  </si>
  <si>
    <t>Amoler Primary School</t>
  </si>
  <si>
    <t>4-024-130-2630204-104-2017/18-036</t>
  </si>
  <si>
    <t xml:space="preserve">Completion of works of ongoing construction of one classroom, plastering, flooring, painting, fixing of steel doors and windows </t>
  </si>
  <si>
    <t>Sengelel Primary School</t>
  </si>
  <si>
    <t>4-024-130-2630204-104-2017/18-037</t>
  </si>
  <si>
    <t>Construction of one dormitory to completion  from the foundation, slabbing, walling, ring beam, roofing,  plastering, fixing steel doors, windows and painting</t>
  </si>
  <si>
    <t>Chirkil Primary School</t>
  </si>
  <si>
    <t>4-024-130-2630204-104-2017/18-038</t>
  </si>
  <si>
    <t xml:space="preserve">Completion works of ongoing construction of two classroom from the, roofing, flooring, plastering,  fixing steel  windows and doors and painting  </t>
  </si>
  <si>
    <t>Simbol Primary School</t>
  </si>
  <si>
    <t>4-024-130-2630204-104-2017/18-039</t>
  </si>
  <si>
    <t>Krongon Primary School</t>
  </si>
  <si>
    <t>4-024-130-2630204-104-2017/18-040</t>
  </si>
  <si>
    <t>Karapogh Primary School</t>
  </si>
  <si>
    <t>4-024-130-2630204-104-2017/18-041</t>
  </si>
  <si>
    <t>Construction of 2 classrooms to completion  from the foundation, slabbing, walling, ring beam, roofing,  plastering, fixing steel doors, windows and painting</t>
  </si>
  <si>
    <t>Cheptulel Boys Secondary School</t>
  </si>
  <si>
    <t>4-024-130-2630205-104-2017/18-001</t>
  </si>
  <si>
    <t>Completion of ongoing construction of one dormitory from flooring, plastering, painting, fixing of steel doors and windows</t>
  </si>
  <si>
    <t>Paroo Secondary School</t>
  </si>
  <si>
    <t>4-024-130-2630204-104-2017/18-010</t>
  </si>
  <si>
    <t>Renovation of two Classrooms, Plastering, Painting, doors and windows and one  Dormitory</t>
  </si>
  <si>
    <t>Cannon Price Secondary School</t>
  </si>
  <si>
    <t>4-024-130-2630205-104-2017/18-002</t>
  </si>
  <si>
    <t>Completion works of ongoing construction of a Multipurpose hall, Plastering, Flooring, Painting, Fixing steel Windows and Doors</t>
  </si>
  <si>
    <t>Sekerr Mixed Secondary School</t>
  </si>
  <si>
    <t>4-024-130-2630204-104-2017/18-029</t>
  </si>
  <si>
    <t>Completion of works of ongoing construction of 3 classrooms, plastering, flooring, painting, fixing of steel doors and windows</t>
  </si>
  <si>
    <t>Chesegon  Administration Police post</t>
  </si>
  <si>
    <t>4-024-130-2640507-113-2017/18-001</t>
  </si>
  <si>
    <t>Construction of two Administration police officers houses to completion  from foundation, slabbing walling, ring beam, roofing ,plastering ,fixing steel doors and fixing steel windows and painting</t>
  </si>
  <si>
    <t>Wakor Chief’s Office</t>
  </si>
  <si>
    <t>4-024-130-2640507-113-2017/18-002</t>
  </si>
  <si>
    <t>Completion Works of Chiefs Office from the ring beam, Roofing, Plastering, Painting, doors and windows</t>
  </si>
  <si>
    <t>Constituency strategic  Plan</t>
  </si>
  <si>
    <t>4-024-130-2211310-108-2017/18-001</t>
  </si>
  <si>
    <t>Developing Sigor NG-CDF Strategic plan for 2018 to 2022</t>
  </si>
  <si>
    <t>Constituency Innovation Hubs (CIH) Project</t>
  </si>
  <si>
    <t>4-024-130-2211311-108-2017/18-001</t>
  </si>
  <si>
    <t>Installation of the system and services comprising of a Satellite Antenna, Router, Digital Access Kit and Digital Ruggedized Tablets, Wi-Fi with outdoor wireless devise complete with 12U cabinet complete with installation accessories by telcom kenya ltd  at NG-CDFC Office, Lomut Chiefs office, Mtelo girls secondary school and Masol secondary school @ Kshs 1,169,256.80 per site</t>
  </si>
  <si>
    <t>Sigor NG-CDF office</t>
  </si>
  <si>
    <t>4-024-130-3110202-107-2017/2018-001</t>
  </si>
  <si>
    <t>Completion ongoing construction of NGCDF office from flooring, plastering , painting installation of septic tank and finishing</t>
  </si>
  <si>
    <t>4-024-130-3110202-107-2017/18-002</t>
  </si>
  <si>
    <t>Construction of perimeter wall from Foundation, slabbing, fixing Steel gate</t>
  </si>
  <si>
    <t>4-024-130-AP1-100-2017/2018-001</t>
  </si>
  <si>
    <t>4-024-130-2640100-103-2017/18-001</t>
  </si>
  <si>
    <t>4-024-130-3110701-107-2017/2018-001</t>
  </si>
  <si>
    <t xml:space="preserve">Purchase of brand new Toyota Land Cruiser </t>
  </si>
  <si>
    <t xml:space="preserve">Purchase of furniture, photocopiers, stablers </t>
  </si>
  <si>
    <t xml:space="preserve">Renovation of four classrooms from  Flooring, Plastering,  painting, repairing of Doors and Windows </t>
  </si>
  <si>
    <t>St. anthony’s Mtelo Boys Secondary School</t>
  </si>
  <si>
    <t>4-024-130-2630205-104-2017/18-030</t>
  </si>
  <si>
    <t>Toosikiryo secondary school</t>
  </si>
  <si>
    <t>4-024-130-2630205-104-2017/18-031</t>
  </si>
  <si>
    <t>Additional funding to purchase Toyota Land Cruiser</t>
  </si>
  <si>
    <t>4-024-130-3110701-108-2017/2018-001</t>
  </si>
  <si>
    <t>PROJECT CODELIST FOR TIATY NATIONAL GOVERNMENT CONSTITUENCY DEVELOPMENT FUND</t>
  </si>
  <si>
    <t>4-030-157-2110000-100-2017/18-001</t>
  </si>
  <si>
    <t>4-030-157-2210000-100-2017/18-002</t>
  </si>
  <si>
    <t>Purchase of fuel, repairs and Maintenance, printing, stationery, telephone, travel and subsistence, catering</t>
  </si>
  <si>
    <t>4-030-157-2120500-100-2017/18-003</t>
  </si>
  <si>
    <t>4-030-157-2210802-100-2017/18-004</t>
  </si>
  <si>
    <t>4-030-157-2210000-111-2017/18-001</t>
  </si>
  <si>
    <t>4-030-157-2210802-111-201/18-002</t>
  </si>
  <si>
    <t>4-030-157-2210700-111-2017/18-003</t>
  </si>
  <si>
    <t>4-030-157-2640200-101-2017/18-001</t>
  </si>
  <si>
    <t xml:space="preserve">To cater for any unforeseen occurrences that may occur in the  constituency during the financial year </t>
  </si>
  <si>
    <t xml:space="preserve"> 1.2 % Sports</t>
  </si>
  <si>
    <t>4-030-157-2640509-112-2017/18-001</t>
  </si>
  <si>
    <t>Carry out Constituency Sports and cultural tournament and the winning teams/schools to be awarded with trophies, balls, and games kits</t>
  </si>
  <si>
    <t>1.6 %  Environmental Activities</t>
  </si>
  <si>
    <t>4-030-157-2640510-110-2017/18-001</t>
  </si>
  <si>
    <t xml:space="preserve"> Tree planting Kokwototo primary school,  100,000; Churo  Girls High School  Ksh 100,000;  Nginyang Girls Secondary 100,000; Chesakam primary school 100,000, Nakoko primary school 100,000; Kositei Primary school 100,000 Tilingwo primary school 100,000; Korelach primary school 100,000; chepturu primary 100,000; barpelo primary 100,000; loiwat primary 100,000; kipnai primary 100,000; ngoron primary 100,000</t>
  </si>
  <si>
    <t>4-030-157-2640101-103-2017/18-001</t>
  </si>
  <si>
    <t>4-030-157-2640102-103-2017/18-002</t>
  </si>
  <si>
    <t>Payment of bursary to needy students in colleges and other tertiary institutions</t>
  </si>
  <si>
    <t>Matunda Primary School</t>
  </si>
  <si>
    <t>4-030-157-2630204-104-2017/18-001</t>
  </si>
  <si>
    <t xml:space="preserve">Construction of a kitchen up to completion </t>
  </si>
  <si>
    <t>Kasitet primary school</t>
  </si>
  <si>
    <t>4-030-157-2630204-104-2017/18-002</t>
  </si>
  <si>
    <t>Construction of one classroom block up to completion</t>
  </si>
  <si>
    <t>Chepkalacha primary school</t>
  </si>
  <si>
    <t>4-030-157-2630204-104-2017/18-003</t>
  </si>
  <si>
    <t>Purchase of Twenty (20) desks</t>
  </si>
  <si>
    <t>Loyeya primary school</t>
  </si>
  <si>
    <t>4-030-157-2630204-104-2017/18-004</t>
  </si>
  <si>
    <t>Roofing of three (3) classrooms</t>
  </si>
  <si>
    <t>Akwichatis primary school</t>
  </si>
  <si>
    <t>4-030-157-2630204-104-2017/18-005</t>
  </si>
  <si>
    <t>Construction of a dormitory block up to completion</t>
  </si>
  <si>
    <t>Nakoko primary school</t>
  </si>
  <si>
    <t>4-030-157-2630204-104-2017/18-006</t>
  </si>
  <si>
    <t xml:space="preserve">Plastering, windows and doors fitting and floor finishes to a dormitory block </t>
  </si>
  <si>
    <t>Napeikore primary school</t>
  </si>
  <si>
    <t>4-030-157-2630204-104-2017/18-007</t>
  </si>
  <si>
    <t>Churo primary school</t>
  </si>
  <si>
    <t>4-030-157-2630204-104-2017/18-008</t>
  </si>
  <si>
    <t>Plastering, painting, windows &amp; doors fitting and roofing of boys dormitory</t>
  </si>
  <si>
    <t>Chepelow primary school</t>
  </si>
  <si>
    <t>4-030-157-2630204-104-2017/18-009</t>
  </si>
  <si>
    <t xml:space="preserve">Purchase of 80 school desks </t>
  </si>
  <si>
    <t>Kachilitwa primary school</t>
  </si>
  <si>
    <t>4-030-157-2630204-104-2017/18-010</t>
  </si>
  <si>
    <t>Construction of staff House upto completion</t>
  </si>
  <si>
    <t>Kakogh primary school</t>
  </si>
  <si>
    <t>4-030-157-2630204-104-2017/18-011</t>
  </si>
  <si>
    <t>Roofing of one classroom</t>
  </si>
  <si>
    <t>Kaptutya primary school</t>
  </si>
  <si>
    <t>4-030-157-2630204-104-2017/18-012</t>
  </si>
  <si>
    <t xml:space="preserve">Plastering, painting windows and doors fitting of two (2) classrooms </t>
  </si>
  <si>
    <t>Nachurur primary school</t>
  </si>
  <si>
    <t xml:space="preserve">Silolu primary school </t>
  </si>
  <si>
    <t>4-030-157-2630204-104-2017/18-013</t>
  </si>
  <si>
    <t>Construction of one classroom  upto completion</t>
  </si>
  <si>
    <t>Tuwit primary school</t>
  </si>
  <si>
    <t>4-030-157-2630204-104-2017/18-014</t>
  </si>
  <si>
    <t xml:space="preserve">Construction of one class room upto completion </t>
  </si>
  <si>
    <t>Orusion primary school</t>
  </si>
  <si>
    <t>4-030-157-2630204-104-2017/18-015</t>
  </si>
  <si>
    <t xml:space="preserve">Purchase of Twenty (20) school desks </t>
  </si>
  <si>
    <t>Nalukumongin Primary school</t>
  </si>
  <si>
    <t>4-030-157-2630204-104-2017/18-016</t>
  </si>
  <si>
    <t>Purchase of Twenty (20) school desks</t>
  </si>
  <si>
    <t>Chepelion Primary school</t>
  </si>
  <si>
    <t>4-030-157-2630204-104-2017/18-017</t>
  </si>
  <si>
    <t>Tamkal Primary school</t>
  </si>
  <si>
    <t>4-030-157-2630204-104-2017/18-018</t>
  </si>
  <si>
    <t>Kaisakat Primary school</t>
  </si>
  <si>
    <t>4-030-157-2630204-104-2017/18-019</t>
  </si>
  <si>
    <t>Purchase of Twenty (15) school desks</t>
  </si>
  <si>
    <t>Mosolion Primary school</t>
  </si>
  <si>
    <t>4-030-157-2630204-104-2017/18-020</t>
  </si>
  <si>
    <t>Meuto Primary school</t>
  </si>
  <si>
    <t>Adich Primary school</t>
  </si>
  <si>
    <t>4-030-157-2630204-104-2017/18-021</t>
  </si>
  <si>
    <t>Pkaghit  Primary school</t>
  </si>
  <si>
    <t>4-030-157-2630204-104-2017/18-022</t>
  </si>
  <si>
    <t>Lodengo Primary school</t>
  </si>
  <si>
    <t>4-030-157-2630204-104-2017/18-023</t>
  </si>
  <si>
    <t>Chepturu Primary school</t>
  </si>
  <si>
    <t>4-030-157-2630204-104-2017/18-024</t>
  </si>
  <si>
    <t>Purchase of Twenty (25) school desks</t>
  </si>
  <si>
    <t>Kakapul Primary school</t>
  </si>
  <si>
    <t>4-030-157-2630204-104-2017/18-025</t>
  </si>
  <si>
    <t>Barpello Primary school</t>
  </si>
  <si>
    <t>4-030-157-2630204-104-2017/18-026</t>
  </si>
  <si>
    <t>Chesanayan Primary school</t>
  </si>
  <si>
    <t>4-030-157-2630204-104-2017/18-027</t>
  </si>
  <si>
    <t>Cheptaran Primary school</t>
  </si>
  <si>
    <t>4-030-157-2630204-104-2017/18-028</t>
  </si>
  <si>
    <t>Kipnai Primary school</t>
  </si>
  <si>
    <t>4-030-157-2630204-104-2017/18-029</t>
  </si>
  <si>
    <t>Tilingwo Primary school</t>
  </si>
  <si>
    <t>4-030-157-2630204-104-2017/18-030</t>
  </si>
  <si>
    <t>Koloa Primary school</t>
  </si>
  <si>
    <t>4-030-157-2630204-104-2017/18-031</t>
  </si>
  <si>
    <t>Tuwit Primary school</t>
  </si>
  <si>
    <t>4-030-157-2630204-104-2017/18-032</t>
  </si>
  <si>
    <t>Loiwat Primary school</t>
  </si>
  <si>
    <t>4-030-157-2630204-104-2017/18-033</t>
  </si>
  <si>
    <t>Chemukutan primary school</t>
  </si>
  <si>
    <t>4-030-157-2630204-104-2017/18-034</t>
  </si>
  <si>
    <t>Purchase of Ten (10) school desks</t>
  </si>
  <si>
    <t>Chesirimion primary school</t>
  </si>
  <si>
    <t>4-030-157-2630204-104-2017/18-035</t>
  </si>
  <si>
    <t>Construction of two classroom blocks  upto completion</t>
  </si>
  <si>
    <t>Chemoril primary school</t>
  </si>
  <si>
    <t>4-030-157-2630204-104-2017/18-036</t>
  </si>
  <si>
    <t>Construction of dormitory block upto completion</t>
  </si>
  <si>
    <t xml:space="preserve">Chewara primary school </t>
  </si>
  <si>
    <t>4-030-157-2630204-104-2017/18-038</t>
  </si>
  <si>
    <t xml:space="preserve">Door fitting, windows fitting, roofing, plastering and floor finishes for one classroom block </t>
  </si>
  <si>
    <t xml:space="preserve">Korelach  primary school </t>
  </si>
  <si>
    <t>4-030-157-2630204-104-2017/18-039</t>
  </si>
  <si>
    <t>Construction of two classrooms  up to completion</t>
  </si>
  <si>
    <t xml:space="preserve">Ngoron primary school </t>
  </si>
  <si>
    <t>4-030-157-2630204-104-2017/18-040</t>
  </si>
  <si>
    <t xml:space="preserve">Ptikii primary school </t>
  </si>
  <si>
    <t>4-030-157-2630204-104-2017/18-041</t>
  </si>
  <si>
    <t xml:space="preserve">Doors and windows fitting, wall and floor finishes to  dormitory block </t>
  </si>
  <si>
    <t xml:space="preserve">Kapunyany primary school </t>
  </si>
  <si>
    <t>4-030-157-2630204-104-2017/18-042</t>
  </si>
  <si>
    <t xml:space="preserve">Doors and windows fitting, wall and floor finishes to  classroom block </t>
  </si>
  <si>
    <t xml:space="preserve">On going </t>
  </si>
  <si>
    <t xml:space="preserve">Sun rise primary school </t>
  </si>
  <si>
    <t>4-030-157-2630204-104-2017/18-043</t>
  </si>
  <si>
    <t xml:space="preserve">Purchase of  (30) desks </t>
  </si>
  <si>
    <t xml:space="preserve">Chepotintar primary school </t>
  </si>
  <si>
    <t>4-030-157-2630204-104-2017/18-044</t>
  </si>
  <si>
    <t xml:space="preserve">Purchase of  (10) desks </t>
  </si>
  <si>
    <t xml:space="preserve">Apakiso Primary school </t>
  </si>
  <si>
    <t>4-030-157-2630204-104-2017/18-045</t>
  </si>
  <si>
    <t xml:space="preserve">Purchase of  (20) desks </t>
  </si>
  <si>
    <t xml:space="preserve">Nyakwala Primary school </t>
  </si>
  <si>
    <t>4-030-157-2630204-104-2017/18-046</t>
  </si>
  <si>
    <t xml:space="preserve">Purchase of (10) desks </t>
  </si>
  <si>
    <t xml:space="preserve">lorwatum Primary school </t>
  </si>
  <si>
    <t>4-030-157-2630204-104-2017/18-047</t>
  </si>
  <si>
    <t xml:space="preserve">kotoron Primary school </t>
  </si>
  <si>
    <t>4-030-157-2630204-104-2017/18-048</t>
  </si>
  <si>
    <t xml:space="preserve">Maron Primary school </t>
  </si>
  <si>
    <t>4-030-157-2630204-104-2017/18-049</t>
  </si>
  <si>
    <t xml:space="preserve">Purchase of  (15) desks </t>
  </si>
  <si>
    <t xml:space="preserve">Kamusuk Primary school </t>
  </si>
  <si>
    <t>4-030-157-2630204-104-2017/18-050</t>
  </si>
  <si>
    <t xml:space="preserve">Donyasas Primary school </t>
  </si>
  <si>
    <t>4-030-157-2630204-104-2017/18-051</t>
  </si>
  <si>
    <t xml:space="preserve">Cheseret Primary school </t>
  </si>
  <si>
    <t>4-030-157-2630204-104-2017/18-052</t>
  </si>
  <si>
    <t xml:space="preserve">Chesakam Primary school </t>
  </si>
  <si>
    <t>4-030-157-2630204-104-2017/18-053</t>
  </si>
  <si>
    <t xml:space="preserve">Kositei Primary school </t>
  </si>
  <si>
    <t>4-030-157-2630204-104-2017/18-054</t>
  </si>
  <si>
    <t xml:space="preserve">Seretion Primary school </t>
  </si>
  <si>
    <t>4-030-157-2630204-104-2017/18-055</t>
  </si>
  <si>
    <t>SECONARY SCHOOLS</t>
  </si>
  <si>
    <t>Maron High School</t>
  </si>
  <si>
    <t>4-030-157-2630205-104-2017/18-001</t>
  </si>
  <si>
    <t>construction of 2 classrooms up to completion</t>
  </si>
  <si>
    <t>Chemolingot Day Secondary school</t>
  </si>
  <si>
    <t>4-030-157-2630205-104-2017/18-002</t>
  </si>
  <si>
    <t xml:space="preserve">Tangulbei DCC Office </t>
  </si>
  <si>
    <t>4-030-157-2640508-113-2017/18-001</t>
  </si>
  <si>
    <t>Construction of Tiaty East Deputy County Commissioner’s  Office upto completion</t>
  </si>
  <si>
    <t>Nginyang police station</t>
  </si>
  <si>
    <t>4-030-157-2640508-113-2017/18-002</t>
  </si>
  <si>
    <t xml:space="preserve">purchase of 10,000 litres water tank </t>
  </si>
  <si>
    <t>NGCDF OFFICE</t>
  </si>
  <si>
    <t>4-030-157-3110202-108-2017/18-001</t>
  </si>
  <si>
    <t>Plastering and  painting of and furnishing of NGCDF office Ksh 300,000;furnishing (Full Shelves with drawers and locks for Records office ,Boardroom and Clerical office) 201,731.41</t>
  </si>
  <si>
    <t>Office Furniture and Computers</t>
  </si>
  <si>
    <t>4-030-157-3110202-108-2017/18-002</t>
  </si>
  <si>
    <t>purchase of four office cabinets 210,000, three laptops  240,000, fridge Ksh 50,000 and furniture       (4 executive chairs)  KSh 50,000</t>
  </si>
  <si>
    <t>4-030-157-3110402-108-2017/18-001</t>
  </si>
  <si>
    <t xml:space="preserve"> Constituency Strategic Plan for 2017-2022</t>
  </si>
  <si>
    <t>Nginyang  ICT Hub</t>
  </si>
  <si>
    <t>4-030-157-2211311-108-2017/18-001</t>
  </si>
  <si>
    <t xml:space="preserve"> Installation of satellite Antenna, Router, Digital Access Kit and Digital Ruggedized tablets, Wi-Fi with outdoor wireless devise complete with 12U cabinet installation accessories</t>
  </si>
  <si>
    <t xml:space="preserve">Tangulbei ICT </t>
  </si>
  <si>
    <t>4-030-157-2211311-108-2017/18-002</t>
  </si>
  <si>
    <t xml:space="preserve">Chemolingot ICT </t>
  </si>
  <si>
    <t>4-030-157-2211311-108-2017/18-003</t>
  </si>
  <si>
    <t xml:space="preserve">Kolowa ICT </t>
  </si>
  <si>
    <t>4-030-157-2211311-108-2017/18-004</t>
  </si>
  <si>
    <t>4-030-157-AP1-100-2017/2018-001</t>
  </si>
  <si>
    <t>4-030-157-2640100-103-2017/18-001</t>
  </si>
  <si>
    <t>TERTIARY</t>
  </si>
  <si>
    <t xml:space="preserve">Barpello Teachers College </t>
  </si>
  <si>
    <t>4-030-157-2630206-104-2017/18-001</t>
  </si>
  <si>
    <t xml:space="preserve"> Construction of two classrooms </t>
  </si>
  <si>
    <t>PROJECT GFS CODELIST FOR LOIMA NATIONAL GOVERNMENT CONSTITUENCY DEVELOPMENT FUND</t>
  </si>
  <si>
    <t>4-023-123-2110000-100-2017/18-001</t>
  </si>
  <si>
    <t>4-023-123-2210000-100-2017/18-002</t>
  </si>
  <si>
    <t>4-023-123-2210000-100-2017/18-003</t>
  </si>
  <si>
    <t>4-023-123-2210000-100-2017/18-004</t>
  </si>
  <si>
    <t>4-023-123-2210000-100-2017/18-005</t>
  </si>
  <si>
    <t>4-023-123-2210000-111-2017/18-001</t>
  </si>
  <si>
    <t>4-023-123-2210000-111-2017/18-002</t>
  </si>
  <si>
    <t>4-023-123-2210000-111-2017/18-003</t>
  </si>
  <si>
    <t>4-023-123-2211310-108-2017/18-001</t>
  </si>
  <si>
    <t>Facilitation  of strategic plan formulation and implementation</t>
  </si>
  <si>
    <t>4-023-123-2640200-101-2017/18-005</t>
  </si>
  <si>
    <t>4-023-123-2640508-112-2017/18-001</t>
  </si>
  <si>
    <t>To organize Community cross border peace Forums and schools competition within the Constituency</t>
  </si>
  <si>
    <t>Lochor-elim primary school</t>
  </si>
  <si>
    <t>4-023-123-2640510-110-2017/18-003</t>
  </si>
  <si>
    <t>Erection and construction of two door pit latrines  to completion Lochor-elim primary school</t>
  </si>
  <si>
    <t>4-023-123-2640101-103-2017/18-001</t>
  </si>
  <si>
    <t>Payment of Bursary to needy students to secondary schools</t>
  </si>
  <si>
    <t>University/Tertiary Institutions</t>
  </si>
  <si>
    <t>4-023-123-2640101-103-2017/18-002</t>
  </si>
  <si>
    <t>Payment of Bursary to needy students in University</t>
  </si>
  <si>
    <t>Marakalo primary school</t>
  </si>
  <si>
    <t>4-023-123-2630204-104-2017/18-001</t>
  </si>
  <si>
    <t>Drilling of a borehole and equipping with hand pump</t>
  </si>
  <si>
    <t>Nakwapua primary school</t>
  </si>
  <si>
    <t>4-023-123-2630204-104-2017/18-002</t>
  </si>
  <si>
    <t>Construction of 1 classroom Kshs.1,500,000 and drilling a borehole ksh. 1,500,000 to completion.</t>
  </si>
  <si>
    <t>Namoruarengan primary School</t>
  </si>
  <si>
    <t>4-023-123-2630204-104-2017/18-003</t>
  </si>
  <si>
    <t>Construction of 1 classroom Kshs.1,000,000 and drilling a borehole ksh. 1,000,000 to completion.</t>
  </si>
  <si>
    <t>Nakuja Ekalale Primary School</t>
  </si>
  <si>
    <t>4-023-123-2630204-104-2017/18-004</t>
  </si>
  <si>
    <t>Construction of 1 classroom Kshs.1,500,000 and drilling a borehole Kshs.1,800,000 to completion.</t>
  </si>
  <si>
    <t>Koleleui primary school</t>
  </si>
  <si>
    <t>4-023-123-2630204-104-2017/18-005</t>
  </si>
  <si>
    <t>Construction of 1 classroom Kshs.1,000,000 and drilling a borehole Kshs.1,500,000 to completion and equipping with hand pump</t>
  </si>
  <si>
    <t>Ata-lokamusio primary school</t>
  </si>
  <si>
    <t>4-023-123-2630204-104-2017/18-006</t>
  </si>
  <si>
    <t>construction of 2 classrooms to completion</t>
  </si>
  <si>
    <t>Nachuro primary school</t>
  </si>
  <si>
    <t>4-023-123-2630204-104-2017/18-007</t>
  </si>
  <si>
    <t>Nawayowoi primary school</t>
  </si>
  <si>
    <t>4-023-123-2630204-104-2017/18-008</t>
  </si>
  <si>
    <t>construction of 2 classrooms to  completion</t>
  </si>
  <si>
    <t>Namoru Primary School</t>
  </si>
  <si>
    <t>4-023-123-2630204-104-2017/18-009</t>
  </si>
  <si>
    <t>Construction of 2 pit latrines t completions</t>
  </si>
  <si>
    <t>Kangataruk Primary School</t>
  </si>
  <si>
    <t>4-023-123-2630204-104-2017/18-010</t>
  </si>
  <si>
    <t>Construction of 1 classroom Kshs.1,500,000 and drilling a borehole Kshs.1,500,000 to completion.</t>
  </si>
  <si>
    <t>Lorengippi Secondary School</t>
  </si>
  <si>
    <t>4-023-123-2630205-104-2017/18-001</t>
  </si>
  <si>
    <t>Construction of 2 classrooms Kshs.3,000,000,Construction of 4 washrooms Kshs.1,000,000 and fencing of school compound Kshs.1,881,034.66 to completion</t>
  </si>
  <si>
    <t>Lomil Girls Secondary School</t>
  </si>
  <si>
    <t>4-023-123-2630205-104-2017/18-002</t>
  </si>
  <si>
    <t>Construction of girls dormitory to completion Kshs.2,300,000 and water piping Kshs.1,000,000 in the school to completion</t>
  </si>
  <si>
    <t xml:space="preserve">lomokori security camp </t>
  </si>
  <si>
    <t>4-023-123-2640507-113-2017/18-001</t>
  </si>
  <si>
    <t>Construction of one block Adminisration Police houses Kshs.1,000,000 and drilling of borehole Kshs.1,000,000 to completion</t>
  </si>
  <si>
    <t xml:space="preserve">Lopuke/Kotaruk security camp </t>
  </si>
  <si>
    <t>4-023-123-2640507-113-2017/18-002</t>
  </si>
  <si>
    <t>Construction of police headquarters to completion Kshs.1,200,000 and drilling of borehole Kshs.2,000,000</t>
  </si>
  <si>
    <t>Marakalo Adminisration Police Houses</t>
  </si>
  <si>
    <t>4-023-123-2640507-113-2017/18-003</t>
  </si>
  <si>
    <t>Building of 2 blocks of Adminisration Police houses</t>
  </si>
  <si>
    <t xml:space="preserve">Constituency ICT hub </t>
  </si>
  <si>
    <t>4-023-126-/2211311-108-2017/18-001</t>
  </si>
  <si>
    <t>Installation of satellite antenna, Router, Digital access kit, Digital ruggedized Tablet, WI-FI with outdoor wireless device complete with 12U cabinet with installation accessories for 4 sites</t>
  </si>
  <si>
    <t>Loya primary school</t>
  </si>
  <si>
    <t>4-023-123-2640510-110-2017/18-001</t>
  </si>
  <si>
    <t>Tree planting and soil Erosion conservation Loya primary school</t>
  </si>
  <si>
    <t>Lorugum primary school</t>
  </si>
  <si>
    <t>4-023-123-2640510-110-2017/18-002</t>
  </si>
  <si>
    <t>Tree planting and soil Erosion conservation Lorugum primary school</t>
  </si>
  <si>
    <t>Kalemunyanga primary school</t>
  </si>
  <si>
    <t>4-023-123-2640510-113-2017/18-04</t>
  </si>
  <si>
    <t>Tree planting and soil Erosion conservation kalemunyang primary school</t>
  </si>
  <si>
    <t>4-023-126-AP1-100-2017/2018-001</t>
  </si>
  <si>
    <t>4-023-126-2640100-103-2017/18-001</t>
  </si>
  <si>
    <t>PROJECT CODELIST FOR LOIMA NATIONAL GOVERNMENT CONSTITUENCY DEVELOPMENT FUND</t>
  </si>
  <si>
    <t>4-023-126-2210000-100-2017/2018-002</t>
  </si>
  <si>
    <t>4-023-126-2210802-100-2017/2018-004</t>
  </si>
  <si>
    <t>4-023-126-2210000-111-2017/2018-001</t>
  </si>
  <si>
    <t>4-023-126-2210802-111-2017/2018-002</t>
  </si>
  <si>
    <t>4-023-126-2640200-101-2017/2018-001</t>
  </si>
  <si>
    <t>Constituency Sports /culture</t>
  </si>
  <si>
    <t>4-023-126-2640509-112-2017/2018-001</t>
  </si>
  <si>
    <t>Napeidukan Primary school</t>
  </si>
  <si>
    <t>4-023-126-2630204-104-2017/2018-001</t>
  </si>
  <si>
    <t>Construction of two classrooms ksh 3,000,000.00 and drilling of a borehole ksh 2,548,276</t>
  </si>
  <si>
    <t>Kaloboi primary school</t>
  </si>
  <si>
    <t>4-023-126-2630204-104-2017/2018-002</t>
  </si>
  <si>
    <t xml:space="preserve">Construction of two classroom  </t>
  </si>
  <si>
    <t>Namoruputh primary school</t>
  </si>
  <si>
    <t>4-023-126-2630204-104-2017/2018-004</t>
  </si>
  <si>
    <t xml:space="preserve">Supply of 70pcs of lockers </t>
  </si>
  <si>
    <t>NG-CDF office planting of trees</t>
  </si>
  <si>
    <t>4-023-126-2640510-113-2017/2018-001</t>
  </si>
  <si>
    <r>
      <t>Tree planting and soil Erosion conservation cdf office compound</t>
    </r>
    <r>
      <rPr>
        <sz val="12"/>
        <color indexed="10"/>
        <rFont val="Footlight MT Light"/>
        <family val="1"/>
      </rPr>
      <t>(specify the activity to be done)</t>
    </r>
  </si>
  <si>
    <t>4-023-126-2630204-104-2017/2018-003</t>
  </si>
  <si>
    <r>
      <t>Completion of one classroom</t>
    </r>
    <r>
      <rPr>
        <sz val="12"/>
        <color indexed="10"/>
        <rFont val="Footlight MT Light"/>
        <family val="1"/>
      </rPr>
      <t xml:space="preserve">(specify completion activity) </t>
    </r>
  </si>
  <si>
    <t>PROJECT GFS CODELIST FOR ALDAI NATIONAL GOVERNMENT CONSTITUENCY DEVELOPMENT FUND</t>
  </si>
  <si>
    <t>4-029-152-2110000-100-2017/18-001</t>
  </si>
  <si>
    <t>4-029-152-2110000-100-2017/18-002</t>
  </si>
  <si>
    <t>Purchase of Furniture/ equipment</t>
  </si>
  <si>
    <t>4-029-152-2110000-100-2017/18-003</t>
  </si>
  <si>
    <t>Purchase of File Cabinets, calculators, Office desks and tables</t>
  </si>
  <si>
    <t>4-029-152-2120101-100-2017/18-004</t>
  </si>
  <si>
    <t>4-029-152-2120802-100-2017/18-005</t>
  </si>
  <si>
    <t>4-029-152-2210000-111-2017/18-001</t>
  </si>
  <si>
    <t>4-029-152-2210802-111-2017/18-002</t>
  </si>
  <si>
    <t>4-029-152-2210700-111-2017/18-003</t>
  </si>
  <si>
    <t>Undertake Training of the PMCs/NG-CDFCs on NG- CDF Related issues</t>
  </si>
  <si>
    <t>4-029-152-2640200-101-2017/18-001</t>
  </si>
  <si>
    <t>4-029-152-2640509-112-2017/18-001</t>
  </si>
  <si>
    <t>Carry out Constituency Sports tournament and Purchase of Balls</t>
  </si>
  <si>
    <t>4-029-152-2640101-103-2017/18-001</t>
  </si>
  <si>
    <t>4-029-152-2640102-103-2017/18-002</t>
  </si>
  <si>
    <t>Ack St. Peters Primary Chepkongony</t>
  </si>
  <si>
    <t>4-029-152-2630204-104-2017/18-001</t>
  </si>
  <si>
    <t>Kipkongen Primary School</t>
  </si>
  <si>
    <t>4-029-152-2630204-104-2017/18-002</t>
  </si>
  <si>
    <t>Construction of 1 new classroom to completion</t>
  </si>
  <si>
    <t>Nderio Primary School</t>
  </si>
  <si>
    <t>4-029-152-2630204-104-2017/18-003</t>
  </si>
  <si>
    <t>Construction of 1 classroom and office to completion</t>
  </si>
  <si>
    <t>Soi Primary School</t>
  </si>
  <si>
    <t>4-029-152-2630204-104-2017/18-004</t>
  </si>
  <si>
    <t>Renovation of 5 classrooms(flooring, doors, plastering &amp; painting)</t>
  </si>
  <si>
    <t>Kamarich Primary School</t>
  </si>
  <si>
    <t>4-029-152-2630204-104-2017/18-005</t>
  </si>
  <si>
    <t>Kipchekwen Primary School</t>
  </si>
  <si>
    <t>4-029-152-2630204-104-2017/18-006</t>
  </si>
  <si>
    <t>Murguiywo Primary School</t>
  </si>
  <si>
    <t>4-029-152-2630204-104-2017/18-007</t>
  </si>
  <si>
    <t>Kapsamut Primary School</t>
  </si>
  <si>
    <t>4-029-152-2630204-104-2017/18-008</t>
  </si>
  <si>
    <t>Kipkegenda Primary Sch</t>
  </si>
  <si>
    <t>4-029-152-2630204-104-2017/18-009</t>
  </si>
  <si>
    <t>Construction of 1 class to completion</t>
  </si>
  <si>
    <t>Kapsoiyo Primary School</t>
  </si>
  <si>
    <t>4-029-152-2630204-104-2017/18-010</t>
  </si>
  <si>
    <t>Kibora Primary School</t>
  </si>
  <si>
    <t>4-029-152-2630204-104-2017/18-011</t>
  </si>
  <si>
    <t>Mogoywo Primary School</t>
  </si>
  <si>
    <t>4-029-152-2630204-104-2017/18-012</t>
  </si>
  <si>
    <t>Renovation of 4 classrooms(flooring, doors, plastering &amp; painting)</t>
  </si>
  <si>
    <t>4-029-152-2630204-104-2017/18-013</t>
  </si>
  <si>
    <t>Toretmoi Primary Sch</t>
  </si>
  <si>
    <t>4-029-152-2630204-104-2017/18-014</t>
  </si>
  <si>
    <t>Samitui Primary School</t>
  </si>
  <si>
    <t>4-029-152-2630204-104-2017/18-015</t>
  </si>
  <si>
    <t>Renovation of 5 classrooms(flooring, doors, plastering &amp; Painting)</t>
  </si>
  <si>
    <t>Kesengei Primary School</t>
  </si>
  <si>
    <t>4-029-152-2630204-104-2017/18-016</t>
  </si>
  <si>
    <t>Salvation Army Kiptaruswo Primary</t>
  </si>
  <si>
    <t>4-029-152-2630204-104-2017/18-017</t>
  </si>
  <si>
    <t>Purchase of 1 acre land</t>
  </si>
  <si>
    <t>Kapsagawat Primary Sch</t>
  </si>
  <si>
    <t>4-029-152-2630204-104-2017/18-018</t>
  </si>
  <si>
    <t>Koimet Primary School</t>
  </si>
  <si>
    <t>4-029-152-2630204-104-2017/18-019</t>
  </si>
  <si>
    <t>Kaboi Primary School</t>
  </si>
  <si>
    <t>4-029-152-2630204-104-2017/18-020</t>
  </si>
  <si>
    <t>Koitabut Primary School</t>
  </si>
  <si>
    <t>4-029-152-2630204-104-2017/18-021</t>
  </si>
  <si>
    <t>Musasa Secondary School</t>
  </si>
  <si>
    <t>4-029-152-2630205-104-2017/18-001</t>
  </si>
  <si>
    <t>Purchase of 2.5 Acres of land</t>
  </si>
  <si>
    <t>Aldai Boys High School</t>
  </si>
  <si>
    <t>4-029-152-2630205-104-2017/18-002</t>
  </si>
  <si>
    <t>Construction of dining Hall to completion (Kshs 4,000,000 and purchase of desks, tables, office chairs and beds(Ksh.3,000,000)</t>
  </si>
  <si>
    <t>Kimaren Girls Secondary School</t>
  </si>
  <si>
    <t>4-029-152-2630205-104-2017/18-003</t>
  </si>
  <si>
    <t>Construction of 4 new classroom to completion</t>
  </si>
  <si>
    <t>Kapsoo Girls Secondary School</t>
  </si>
  <si>
    <t>4-029-152-2630205-104-2017/18-004</t>
  </si>
  <si>
    <t>Purchase of 32-seater bus</t>
  </si>
  <si>
    <t>Kapkerer Secondary School</t>
  </si>
  <si>
    <t>4-029-152-2630205-104-2017/18-006</t>
  </si>
  <si>
    <t>Additional funding for labaratory(walling and roofing)</t>
  </si>
  <si>
    <t>St.Anne Kapkemich Girls</t>
  </si>
  <si>
    <t>4-029-152-2630205-104-2017/18-007</t>
  </si>
  <si>
    <t>Completion of laboratory(plastering and painting)</t>
  </si>
  <si>
    <t>Chepkongony Secondary School</t>
  </si>
  <si>
    <t>4-029-152-2630205-104-2017/18-010</t>
  </si>
  <si>
    <t>St.Marys Kipchemwon Secondary School</t>
  </si>
  <si>
    <t>4-029-152-2630205-104-2017/18-011</t>
  </si>
  <si>
    <t>Completion of administration block(painting and plastering)</t>
  </si>
  <si>
    <t>Ndurio Secondary School</t>
  </si>
  <si>
    <t>4-029-152-2630205-104-2017/18-013</t>
  </si>
  <si>
    <t>Chepkuny Secondary School</t>
  </si>
  <si>
    <t>4-029-152-2630205-104-2017/18-014</t>
  </si>
  <si>
    <t>Completion of labaratory (Walling and roofing)</t>
  </si>
  <si>
    <t>Kapkeruge Secondary School</t>
  </si>
  <si>
    <t>4-029-152-2630205-104-2017/18-015</t>
  </si>
  <si>
    <t>Construction of 1 complete classroom</t>
  </si>
  <si>
    <t>Kaptumo Chief Office</t>
  </si>
  <si>
    <t>4-029-152-2640507-113-2017/18-001</t>
  </si>
  <si>
    <t>Mosombor Chief Office</t>
  </si>
  <si>
    <t>4-029-152-2640507-113-2017/18-002</t>
  </si>
  <si>
    <t>Kesogon Chief Office</t>
  </si>
  <si>
    <t>4-029-152-2640507-113-2017/18-003</t>
  </si>
  <si>
    <t>4-029-152-2211310-108-2017/18-001</t>
  </si>
  <si>
    <t>Develop a constituency strategic plan</t>
  </si>
  <si>
    <t>4-029-152-2211311-108-2017/18-002</t>
  </si>
  <si>
    <t>4-029-152-AP1-100-2017/2018-001</t>
  </si>
  <si>
    <t>4-029-152-2640100-103-2017/18-001</t>
  </si>
  <si>
    <t>4-029-152-2640510-110-2017/18-001</t>
  </si>
  <si>
    <t xml:space="preserve">Purchase and Planting of seedlings in Kipkongen Pry,Toretmoi Pry, Kapsoiyo Pry; Kapsamut Pry; Kapsaos Sec; Koyo Pry; Keburo Pry, Kapkeben Sec, Ndurio Sec, Kapkeruge Sec Schools     </t>
  </si>
  <si>
    <t>Koitabut Secondary School</t>
  </si>
  <si>
    <t>4-029-152-2630205-104-2017/18-005</t>
  </si>
  <si>
    <t>Additional funding for school bus</t>
  </si>
  <si>
    <t>Kapkures Secondary School</t>
  </si>
  <si>
    <t>4-029-152-2630205-104-2017/18-008</t>
  </si>
  <si>
    <t>Kapkeben Girls Secondary School</t>
  </si>
  <si>
    <t>4-029-152-2630205-104-2017/18-009</t>
  </si>
  <si>
    <t>Kaptumek Secondary School</t>
  </si>
  <si>
    <t>4-029-152-2630205-104-2017/18-012</t>
  </si>
  <si>
    <t>4-029-152-3110101-100-2017/18-001</t>
  </si>
  <si>
    <t>Purchase of Motor vehicle for office use (a Toyota Hilux double cab)</t>
  </si>
  <si>
    <t>PROJECT GFS CODELIST FOR ALDAI  NATIONAL GOVERNMENT CONSTITUENCY DEVELOPMENT FUND</t>
  </si>
  <si>
    <t>Gambogi Primary School</t>
  </si>
  <si>
    <t>4-029-152-2630204-104-2017/18-022</t>
  </si>
  <si>
    <t xml:space="preserve">Renovation of 2 classrooms (roofing, wiring, plastering and painting) </t>
  </si>
  <si>
    <t>Chebirir Primary School</t>
  </si>
  <si>
    <t>4-029-152-2630204-104-2017/18-023</t>
  </si>
  <si>
    <t>Cheptoiyoi Pry School</t>
  </si>
  <si>
    <t>4-029-152-2630204-104-2017/18-024</t>
  </si>
  <si>
    <t>Construction of boys dormitory to completion</t>
  </si>
  <si>
    <t>Mogomben Mixed Day Secondary School</t>
  </si>
  <si>
    <t>4-029-152-2630205-104-2017/18-016</t>
  </si>
  <si>
    <t>Purchase of 1 acre of land</t>
  </si>
  <si>
    <t>Kaptumo Boys High School</t>
  </si>
  <si>
    <t>4-029-152-2630205-104-2017/18-017</t>
  </si>
  <si>
    <t>Renovation of dormitory (roofing, wiring, plastering, and painting)</t>
  </si>
  <si>
    <t>Kiptulus Secondary School</t>
  </si>
  <si>
    <t>4-029-152-2630205-104-2017/18-018</t>
  </si>
  <si>
    <t>AIC Kimnyolei Secondary School</t>
  </si>
  <si>
    <t>4-029-152-2630205-104-2017/18-019</t>
  </si>
  <si>
    <t>Purchase of 2.5 acres of land</t>
  </si>
  <si>
    <t>Mosombor Secondary School</t>
  </si>
  <si>
    <t>4-029-152-2630205-104-2017/18-020</t>
  </si>
  <si>
    <t>Completion of 1 classroom (Flooring,wiring,plastering and painting)</t>
  </si>
  <si>
    <t>Development of a constituency strategic plan</t>
  </si>
  <si>
    <t>PROJECT CODELIST FOR BARINGO CENTRAL NATIONAL GOVERNMENT CONSTITUENCY DEVELOPMENT FUND</t>
  </si>
  <si>
    <t>4-030-159-2110000-100-2017/18-001</t>
  </si>
  <si>
    <t>4-030-159-2210000-100-2017/18-002</t>
  </si>
  <si>
    <t>NSSF Employer</t>
  </si>
  <si>
    <t>4-030-159-2120101-100-2017/18-003</t>
  </si>
  <si>
    <t>4-030-159-2120201-100-2017/18-004</t>
  </si>
  <si>
    <t>4-030-159-2210802-100-2017/18-005</t>
  </si>
  <si>
    <t>4-030-159-2210000-111-2017/18-001</t>
  </si>
  <si>
    <t>4-030-159-2210802-111-2017/18-002</t>
  </si>
  <si>
    <t>4-030-159-2210700-111-2017/18-003</t>
  </si>
  <si>
    <t>4-030-159-2640200-101-2017/18-001</t>
  </si>
  <si>
    <t xml:space="preserve">CONSTITUENCY INNOVATION HUBS </t>
  </si>
  <si>
    <t>4-030-159-2211311-108-2017/18-001</t>
  </si>
  <si>
    <t>Installation of satellite antenna, Router, Digital acess kit, Digital Ruggedized tablets, WI-FI with outdoor wireless device complete with 12U cabinet with installation accessories for  4 sites</t>
  </si>
  <si>
    <t>NG-CDF Office Construction</t>
  </si>
  <si>
    <t>4-030-159-3110104-108-2017/18-001</t>
  </si>
  <si>
    <t>Completion of NG-CDF Office( Third floor to completion) and equipping Kshs. 1,500,000 Boardroom tables -6, Executive Chairs – 2, Waiting room chairs-6, Office tables- 8, Cabinet – 5, Office Chairs – 8, secretary tables – 1pcs, boardroom chairs -30</t>
  </si>
  <si>
    <t>Kipkaech Primary School</t>
  </si>
  <si>
    <t>4-030-159-2630204-104-2017/18-002</t>
  </si>
  <si>
    <t>Purchase of Land - 2 Acres</t>
  </si>
  <si>
    <t>Kabasis Primary School</t>
  </si>
  <si>
    <t>4-030-159-2630204-104-2017/18-003</t>
  </si>
  <si>
    <t>Construction of dormitory</t>
  </si>
  <si>
    <t>Kaptumo Primary School</t>
  </si>
  <si>
    <t>4-030-159-2630204-104-2017/18-004</t>
  </si>
  <si>
    <t>Roofing, Plastering, Fixing of windows and doors, cementing, keying and  painting of Administration Block.</t>
  </si>
  <si>
    <t>Kasore Primary School</t>
  </si>
  <si>
    <t>4-030-159-2630204-104-2017/18-005</t>
  </si>
  <si>
    <t>Construction of 4 classrooms</t>
  </si>
  <si>
    <t>Salawa Primary School</t>
  </si>
  <si>
    <t>4-030-159-2630204-104-2017/18-006</t>
  </si>
  <si>
    <t>Plastering, Fixing of windows and doors, cementing and painting, wiring,fascia board and labelling of dining hall</t>
  </si>
  <si>
    <t>Kapkokwon Primary School</t>
  </si>
  <si>
    <t>4-030-159-2630204-104-2017/18-007</t>
  </si>
  <si>
    <t>Constriuction of Administration Block</t>
  </si>
  <si>
    <t>Tereben Primary School</t>
  </si>
  <si>
    <t>4-030-159-2630204-104-2017/18-008</t>
  </si>
  <si>
    <t>Roofing, Plastering, Fixing of windows and doors, cementing,ceiling,keying, painting and labelling of Administration Block</t>
  </si>
  <si>
    <t>Kapchemon Primary School</t>
  </si>
  <si>
    <t>4-030-159-2630204-104-2017/18-009</t>
  </si>
  <si>
    <t>Kipkutuny Primary School</t>
  </si>
  <si>
    <t>4-030-159-2630204-104-2017/18-010</t>
  </si>
  <si>
    <t xml:space="preserve">Walling, Roofing. Fixing of doors  and windows, plastering and flooring of Dormitory </t>
  </si>
  <si>
    <t>Sironoi Primary School</t>
  </si>
  <si>
    <t>4-030-159-2630204-104-2017/18-011</t>
  </si>
  <si>
    <t xml:space="preserve">Plastering, Fixing of windows glasses, cementing, wiring, facia board, painting and labelling of 2 classrooms </t>
  </si>
  <si>
    <t>Mogorwa Primary School</t>
  </si>
  <si>
    <t>4-030-159-2630204-104-2017/18-012</t>
  </si>
  <si>
    <t>Roofing,Plastering, Fixing of windows and doors, cementing, wiring, ceilling and painting of Administration block</t>
  </si>
  <si>
    <t>Ochii School of Hearing and Impaired</t>
  </si>
  <si>
    <t>4-030-159-2630204-104-2017/18-013</t>
  </si>
  <si>
    <t>Construction of boys and girls toilet (10 doors toilet)</t>
  </si>
  <si>
    <t>Sorok Primary School</t>
  </si>
  <si>
    <t>4-030-159-2630204-104-2017/18-014</t>
  </si>
  <si>
    <t>Plastering, window glasses, paintin, keying, facia board, wiring and labeling of 5 classrooms Kshs. 400,000 and construction of toilet Kshs. 200,000(4 doors toilet)</t>
  </si>
  <si>
    <t>Kapropita Primary School</t>
  </si>
  <si>
    <t>4-030-159-2630204-104-2017/18-015</t>
  </si>
  <si>
    <t>Kamgoin Primary Primary School</t>
  </si>
  <si>
    <t>4-030-159-2630204-104-2017/18-016</t>
  </si>
  <si>
    <t>Kesetan Primary School</t>
  </si>
  <si>
    <t>4-030-159-2630204-104-2017/18-017</t>
  </si>
  <si>
    <t>Fixing of windows and doors, cementing, fascia board, external plaster, keying painting and labeling of 1 classroom</t>
  </si>
  <si>
    <t>Sigowo Primary School</t>
  </si>
  <si>
    <t>4-030-159-2630204-104-2017/18-018</t>
  </si>
  <si>
    <t>First floor walling, roofing, fixing of doors &amp; windows, plastering and flooring and painting of administration block</t>
  </si>
  <si>
    <t>Tilelon Primary School</t>
  </si>
  <si>
    <t>4-030-159-2630204-104-2017/18-020</t>
  </si>
  <si>
    <t>Fixing of windows and doors, cementing, wiring, labeling and painting of Administration block</t>
  </si>
  <si>
    <t>Saimet Primary School</t>
  </si>
  <si>
    <t>4-030-159-2630204-104-2017/18-023</t>
  </si>
  <si>
    <t>Fixing doors and windows, plastering, painting and flooring and labelling of 2 classrooms.</t>
  </si>
  <si>
    <t>Tartar Primary School</t>
  </si>
  <si>
    <t>4-030-159-2630204-104-2017/18-024</t>
  </si>
  <si>
    <t xml:space="preserve">Plastering, flooring, window panes, fascia board, keying, wiring, painting and labeling of 2 classrooms </t>
  </si>
  <si>
    <t>Lelgut Primary School</t>
  </si>
  <si>
    <t>4-030-159-2630204-104-2017/18-025</t>
  </si>
  <si>
    <r>
      <t>Keying, fixing window panes, fascia board,painting and labeling of 1 classroom</t>
    </r>
    <r>
      <rPr>
        <sz val="12"/>
        <color indexed="10"/>
        <rFont val="Footlight MT Light"/>
        <family val="1"/>
      </rPr>
      <t xml:space="preserve"> </t>
    </r>
  </si>
  <si>
    <t>Tabarin Primary School</t>
  </si>
  <si>
    <t>4-030-159-2630204-104-2017/18-030</t>
  </si>
  <si>
    <t>Construction of 6 doors toilet</t>
  </si>
  <si>
    <t>Kiboi Primary School</t>
  </si>
  <si>
    <t>4-030-159-2630204-104-2017/18-033</t>
  </si>
  <si>
    <t>Plastering, Fixing of windows and doors, cementing,wiring , painting and labelling of Administration Block</t>
  </si>
  <si>
    <t>Kisok Day Secondary School</t>
  </si>
  <si>
    <t>4-030-159-2630205-104-2017/18-001</t>
  </si>
  <si>
    <t>Roofing,Plastering, painting, Windows and doors ,cementing and labeling of Administration block</t>
  </si>
  <si>
    <t>Kaptorokwo Mixed Secondary School</t>
  </si>
  <si>
    <t>4-030-159-2630205-104-2017/18-002</t>
  </si>
  <si>
    <t>Fixing of doors and windows, flooring, keying and painting of a classroom</t>
  </si>
  <si>
    <t>Kapkut Day Secondary School</t>
  </si>
  <si>
    <t>4-030-159-2630205-104-2017/18-003</t>
  </si>
  <si>
    <t>Flooring, painting and plumbing works and labelling Laboratory</t>
  </si>
  <si>
    <t>Kipsoit Day Secondary School</t>
  </si>
  <si>
    <t>4-030-159-2630205-104-2017/18-006</t>
  </si>
  <si>
    <t>Fixing of windows panes, external plaster, keying, painting and labeling Kshs. 200,000.00 and construction of a kitchen Kshs. 400,000.00</t>
  </si>
  <si>
    <t>Riwo Day Secondary School</t>
  </si>
  <si>
    <t>4-030-159-2630205-104-2017/18-015</t>
  </si>
  <si>
    <t xml:space="preserve">Flooring, concrete benches,window panes,fascia board, plumbing works , painting and labeling of Laboratory </t>
  </si>
  <si>
    <t xml:space="preserve">Ewalel Chief’s Office </t>
  </si>
  <si>
    <t>4-030-159-2640507-113-2017/18-001</t>
  </si>
  <si>
    <t>Walling, Roofing, fixing doors and windows, plastering, flooring and painting</t>
  </si>
  <si>
    <t>Kabasis Chiefs Office</t>
  </si>
  <si>
    <t>4-030-159-2640507-113-2017/18-002</t>
  </si>
  <si>
    <t xml:space="preserve">Construction of 6 doors toilet </t>
  </si>
  <si>
    <t>Kimoso Assistant Chiefs Office</t>
  </si>
  <si>
    <t>4-030-159-2640507-113-2017/18-003</t>
  </si>
  <si>
    <t>Fixing of doors and windows, plastering, flooring,keying, paintin and labeling Kshs.400,000.00 Construction of 6 doors toilet Kshs. 300,000.00</t>
  </si>
  <si>
    <t>Kiboino Chiefs Office</t>
  </si>
  <si>
    <t>4-030-159-2640507-113-2017/18-004</t>
  </si>
  <si>
    <t>Flooring, fixing of window panes, painting and labeling Kshs. 500,000 and Construction of 6 doors toilet Kshs. 300,000.00</t>
  </si>
  <si>
    <t>Sacho Mosop Chiefs Office</t>
  </si>
  <si>
    <t>4-030-159-2640507-113-2017/18-005</t>
  </si>
  <si>
    <t>Equipping of ACC/Chiefs office (Boardroom table – 1, Boardroom chairs-15, office chairs -10, Office table – 3, secretaries table – 3pcs, waiting chairs – 6, cabinets                        -1</t>
  </si>
  <si>
    <t>Saimet Chiefs Office</t>
  </si>
  <si>
    <t>4-030-159-2640507-113-2017/18-006</t>
  </si>
  <si>
    <t xml:space="preserve"> Roofing, Plastering, cementing, Painting, fixing of windows and doors, wiring, labeling and equipping.Kshs 500,000.00 Construction of 6 doors toilet Kshs. 300,000.00</t>
  </si>
  <si>
    <t>Eitui Assistant Chiefs Office</t>
  </si>
  <si>
    <t>4-030-159-2640507-113-2017/18-007</t>
  </si>
  <si>
    <t>Foundation, slab, walling, roofing, fixing of windows and doors</t>
  </si>
  <si>
    <t>Kisonei sub-chiefs office</t>
  </si>
  <si>
    <t>4-030-159-2640507-113-2017/18-008</t>
  </si>
  <si>
    <t>Painting, facia board, shelves and equipping</t>
  </si>
  <si>
    <t>Kaprogonya Chiefs Office</t>
  </si>
  <si>
    <t>4-030-159-2640507-113-2017/18-009</t>
  </si>
  <si>
    <t>Fixing of windows glasses and doors, ceiling, verandah,furniture and labelling</t>
  </si>
  <si>
    <t>4-030-159-3111504-108-2017/18-001</t>
  </si>
  <si>
    <t xml:space="preserve">Development of strategic plan </t>
  </si>
  <si>
    <t>4-030-159-2640101-103-2017/18-001</t>
  </si>
  <si>
    <t>Bursary Tertiary/University Schools</t>
  </si>
  <si>
    <t>4-030-159-2640102-103-2017/18-002</t>
  </si>
  <si>
    <t>PROJECT CODELIST FOR MARAKWET EAST NATIONAL GOVERNMENT CONSTITUENCY DEVELOPMENT FUND</t>
  </si>
  <si>
    <t>4-028-147-2110000-100-2017/2018-001</t>
  </si>
  <si>
    <t>4-028-147-2210000-100-2017/2018-002</t>
  </si>
  <si>
    <t>4-028-147-2120101-100-2017/2018-003</t>
  </si>
  <si>
    <t>4-028-147-2120201-100-2017/2018-004</t>
  </si>
  <si>
    <t>4-028-147-2210802-100-2017/2018-005</t>
  </si>
  <si>
    <t>Consultation, validation forum, consultancy fee, fact sheet data collection, printing and launching of constituency strategic plan.</t>
  </si>
  <si>
    <t>4-028-147-2210000-111-2017/2018-001</t>
  </si>
  <si>
    <t>purchase of fuel, repairs and maintenance, printing, stationery, airtime, travel and subsistence.</t>
  </si>
  <si>
    <t>Committee expense</t>
  </si>
  <si>
    <t>4-028-147-2210802-111-2017/2018-002</t>
  </si>
  <si>
    <t>Payment of committee M&amp;E allowances, transport and conferences</t>
  </si>
  <si>
    <t>4-028-147-2210700-111-2017/2018-003</t>
  </si>
  <si>
    <t>Undertake training of the PMC's/NG-CDFC's on NG-CDF related issues</t>
  </si>
  <si>
    <t>4-028-147-2640201-101-2017/2018-001</t>
  </si>
  <si>
    <t>4-028-147-2640101-103-2017/2018-001</t>
  </si>
  <si>
    <t>4-028-147-2640101-103-2017/2018-002</t>
  </si>
  <si>
    <t>Embobut/Embolot innovation hub</t>
  </si>
  <si>
    <t>Kapyego innovation hub</t>
  </si>
  <si>
    <t>Endo Innovation hub</t>
  </si>
  <si>
    <t>Sambirir Innovation hub</t>
  </si>
  <si>
    <t xml:space="preserve">ENVIRONMENT   </t>
  </si>
  <si>
    <t>Mungwa primary school</t>
  </si>
  <si>
    <t>4-028-147-2640510-110-2017/2018-001</t>
  </si>
  <si>
    <t>purchase and planting of tree seedlings</t>
  </si>
  <si>
    <t>Kapchoge primary school</t>
  </si>
  <si>
    <t>4-028-147-2640510-110-2017/2018-002</t>
  </si>
  <si>
    <t>Kipyebo primary school</t>
  </si>
  <si>
    <t>4-028-147-2640510-110-2017/2018-003</t>
  </si>
  <si>
    <t>Kabaldamet primary school</t>
  </si>
  <si>
    <t>4-028-147-2640510-110-2017/2018-004</t>
  </si>
  <si>
    <t>Mkeno primary school</t>
  </si>
  <si>
    <t>4-028-147-2640509-112-2017/2018-001</t>
  </si>
  <si>
    <t>Purchase and supply of balls, games kits, discuss, javelin, first aid kit box, netballs and rings in the school</t>
  </si>
  <si>
    <t>Kamasia primary school</t>
  </si>
  <si>
    <t>4-028-147-2640509-112-2017/2018-002</t>
  </si>
  <si>
    <t>Nyirar primary school</t>
  </si>
  <si>
    <t>4-028-147-2640509-112-2017/2018-003</t>
  </si>
  <si>
    <t>Moror primary school</t>
  </si>
  <si>
    <t>4-028-147-2640509-112-2017/2018-004</t>
  </si>
  <si>
    <t>Kapyego Secondary school</t>
  </si>
  <si>
    <t>4-028-147-2630205-104-2017/2018-001</t>
  </si>
  <si>
    <t>Painting, plaster out, flooring of dining hall</t>
  </si>
  <si>
    <t>Mogil secondary school</t>
  </si>
  <si>
    <t>4-028-147-2630205-104-2017/2018-002</t>
  </si>
  <si>
    <t>Roofing, doors, windows, plaster, flooring and painting of dining hall</t>
  </si>
  <si>
    <t>Tot secondary school</t>
  </si>
  <si>
    <t>4-028-147-2630205-104-2017/2018-003</t>
  </si>
  <si>
    <t>Fencing ksh 300,000 3acres of land with metallic posts/chain link and Constructions of four ablution blocks Kshs 200,000</t>
  </si>
  <si>
    <t>Sambirir girls secondary school</t>
  </si>
  <si>
    <t>4-028-147-2630205-104-2017/2018-004</t>
  </si>
  <si>
    <t>Construction of dormitory to completion</t>
  </si>
  <si>
    <t>Ishmael chelanga secondary school</t>
  </si>
  <si>
    <t>4-028-147-2630205-104-2017/2018-005</t>
  </si>
  <si>
    <t>Plastering, flooring, doors, windows of laboratory</t>
  </si>
  <si>
    <t>Kipkaner secondary school</t>
  </si>
  <si>
    <t>4-028-147-2630205-104-2017/2018-006</t>
  </si>
  <si>
    <t>Painting, Ceilings and doors and windows of administration block</t>
  </si>
  <si>
    <t>Kapchebau secondary school</t>
  </si>
  <si>
    <t>4-028-147-2630205-104-2017/2018-007</t>
  </si>
  <si>
    <t>Sambirir community library</t>
  </si>
  <si>
    <t>4-028-147-2630205-104-2017/2018-008</t>
  </si>
  <si>
    <t>Plaster, painting, flooring of library</t>
  </si>
  <si>
    <t>Kamelei Administration Police post</t>
  </si>
  <si>
    <t>4-028-147-2640507-108-2017/2018-001</t>
  </si>
  <si>
    <t>Foundation, walling, roofing of Administration Police post</t>
  </si>
  <si>
    <t>Kapkobil Administration Police camp</t>
  </si>
  <si>
    <t>4-028-147-2640507-108-2017/2018-002</t>
  </si>
  <si>
    <t>Foundation, walling, roofing, doors and windows of Administration Police post.</t>
  </si>
  <si>
    <t>Nyirar Assistant chiefs office</t>
  </si>
  <si>
    <t>4-028-147-2640507-108-2017/2018-003</t>
  </si>
  <si>
    <t>Roofing, plaster, doors and windows painting of chiefs office</t>
  </si>
  <si>
    <t>Kaben chiefs office</t>
  </si>
  <si>
    <t>4-028-147-2640507-108-2017/2018-004</t>
  </si>
  <si>
    <t>Roofing, plaster, doors and windows painting  of chiefs office</t>
  </si>
  <si>
    <t>Kipchumwa chiefs office</t>
  </si>
  <si>
    <t>4-028-147-2640507-108-2017/2018-005</t>
  </si>
  <si>
    <t>Plaster, painting and toilets for chiefs office</t>
  </si>
  <si>
    <t>Tuturung assistant chiefs office</t>
  </si>
  <si>
    <t>4-028-147-2640507-108-2017/2018-006</t>
  </si>
  <si>
    <t>Roofing, plaster, doors and windows of chiefs office</t>
  </si>
  <si>
    <t>Murkutwo Administration Police Camp</t>
  </si>
  <si>
    <t>4-028-147-2640507-108-2017/2018-007</t>
  </si>
  <si>
    <t>Plaster, flooring, window glasses, doors, paints of Administration Police camp.</t>
  </si>
  <si>
    <t>Marakwet east sub-county headquarters</t>
  </si>
  <si>
    <t>4-028-147-2640507-108-2017/2018-008</t>
  </si>
  <si>
    <t>Purchase of 6acres of land to expand sub-county headquarters</t>
  </si>
  <si>
    <t>Sebero primary school</t>
  </si>
  <si>
    <t>4-028-147-2630204-104-2017/2018-001</t>
  </si>
  <si>
    <t>4-028-147-2630204-104-2017/2018-002</t>
  </si>
  <si>
    <t>Lintel casting, roofing, doors and windows of dormitory</t>
  </si>
  <si>
    <t>Kararia primary school</t>
  </si>
  <si>
    <t>4-028-147-2630204-104-2017/2018-003</t>
  </si>
  <si>
    <t>Plaster, flooring, painting, doors, windows of 3 classrooms</t>
  </si>
  <si>
    <t>St Michael primary school</t>
  </si>
  <si>
    <t>4-028-147-2630204-104-2017/2018-004</t>
  </si>
  <si>
    <t>Kapsicha primary school</t>
  </si>
  <si>
    <t>4-028-147-2630204-104-2017/2018-005</t>
  </si>
  <si>
    <t>Plaster, painting, window glasses for 1classroom</t>
  </si>
  <si>
    <t>Kabiego primary school</t>
  </si>
  <si>
    <t>4-028-147-2630204-104-2017/2018-006</t>
  </si>
  <si>
    <t xml:space="preserve">Plaster, flooring, painting &amp; gables of 2classroom </t>
  </si>
  <si>
    <t>Tebe primary school</t>
  </si>
  <si>
    <t>4-028-147-2630204-104-2017/2018-007</t>
  </si>
  <si>
    <t>Liter primary school</t>
  </si>
  <si>
    <t>4-028-147-2630204-104-2017/2018-008</t>
  </si>
  <si>
    <t>Maron primary school</t>
  </si>
  <si>
    <t>4-028-147-2630204-104-2017/2018-009</t>
  </si>
  <si>
    <t>Painting, windows panes of 2 classrooms</t>
  </si>
  <si>
    <t>Wewo primary school</t>
  </si>
  <si>
    <t>4-028-147-2630204-104-2017/2018-010</t>
  </si>
  <si>
    <t>Katilit primary school</t>
  </si>
  <si>
    <t>4-028-147-2630204-104-2017/2018-011</t>
  </si>
  <si>
    <t>Tenderwa primary school</t>
  </si>
  <si>
    <t>4-028-147-2630204-104-2017/2018-012</t>
  </si>
  <si>
    <t>4-028-147-2630204-104-2017/2018-013</t>
  </si>
  <si>
    <t>Painting, doors, window panes, flooring &amp; verandah of 3 Classrooms</t>
  </si>
  <si>
    <t>Kapchelaga primary school</t>
  </si>
  <si>
    <t>4-028-147-2630204-104-2017/2018-014</t>
  </si>
  <si>
    <t>Foundation, walling, beam of dormitory</t>
  </si>
  <si>
    <t>Cheptobot primary school</t>
  </si>
  <si>
    <t>4-028-147-2630204-104-2017/2018-015</t>
  </si>
  <si>
    <t>Kapchemurkeldet primary school</t>
  </si>
  <si>
    <t>4-028-147-2630204-104-2017/2018-016</t>
  </si>
  <si>
    <t>Toroko primary school</t>
  </si>
  <si>
    <t>4-028-147-2630204-104-2017/2018-017</t>
  </si>
  <si>
    <t>Construction of one classroom Kshs 500,000 and plaster, flooring, doors, windows of 1 classroom Kshs 300,000</t>
  </si>
  <si>
    <t>Kreel primary school</t>
  </si>
  <si>
    <t>4-028-147-2630204-104-2017/2018-018</t>
  </si>
  <si>
    <t>Metipsoo primary school</t>
  </si>
  <si>
    <t>4-028-147-2630204-104-2017/2018-019</t>
  </si>
  <si>
    <t>Doors, window panes, flooring, plaster and painting of 3 classrooms</t>
  </si>
  <si>
    <t>Maina primary school</t>
  </si>
  <si>
    <t>4-028-147-2630204-104-2017/2018-020</t>
  </si>
  <si>
    <t>4-028-147-2630204-104-2017/2018-021</t>
  </si>
  <si>
    <t>Plastering, painting, flooring and re-roofing of 3 classrooms</t>
  </si>
  <si>
    <t>Kapkeny primary school</t>
  </si>
  <si>
    <t>4-028-147-2630204-104-2017/2018-022</t>
  </si>
  <si>
    <t>Plaster, doors, windows and flooring of dormitory</t>
  </si>
  <si>
    <t>Tangul primary school</t>
  </si>
  <si>
    <t>4-028-147-2630204-104-2017/2018-023</t>
  </si>
  <si>
    <t>Construction of 2classrooms</t>
  </si>
  <si>
    <t>Queen of peace cheseger primary school</t>
  </si>
  <si>
    <t>4-028-147-2630204-104-2017/2018-024</t>
  </si>
  <si>
    <t>Kamogo primary school</t>
  </si>
  <si>
    <t>4-028-147-2630204-104-2017/2018-025</t>
  </si>
  <si>
    <t>Walling, roofing, plaster, flooring of 2classrooms to roof</t>
  </si>
  <si>
    <t>Chepkog primary school</t>
  </si>
  <si>
    <t>4-028-147-2630204-104-2017/2018-026</t>
  </si>
  <si>
    <t>Chorwa primary school</t>
  </si>
  <si>
    <t>4-028-147-2630204-104-2017/2018-027</t>
  </si>
  <si>
    <t>Plaster, painting ( Kshs 500,000) and 50 beds of dormitory(Kshs 300,000)</t>
  </si>
  <si>
    <t>Chelimwo primary school</t>
  </si>
  <si>
    <t>4-028-147-2630204-104-2017/2018-028</t>
  </si>
  <si>
    <t>Chechan primary school</t>
  </si>
  <si>
    <t>4-028-147-2630204-104-2017/2018-029</t>
  </si>
  <si>
    <t>4-028-147-2110000-100-2017/18-001</t>
  </si>
  <si>
    <t>4-028-147-2210000-100-2017/18-002</t>
  </si>
  <si>
    <t>4-028-147-2210802-100-2017/18-005</t>
  </si>
  <si>
    <r>
      <t>4</t>
    </r>
    <r>
      <rPr>
        <sz val="12"/>
        <color indexed="8"/>
        <rFont val="Footlight MT Light"/>
        <family val="1"/>
      </rPr>
      <t>-028-147-2210700-111-2017/18-003</t>
    </r>
  </si>
  <si>
    <t>4-028-147-2640200-101-2017/18-001</t>
  </si>
  <si>
    <t>4-028-147-2640101-103-2017/18-001</t>
  </si>
  <si>
    <t>Payment of bursary to needy students in secondary institutions.</t>
  </si>
  <si>
    <t>4-028-147-2640102-103-2017/18-002</t>
  </si>
  <si>
    <t>Payment of bursary to needy students in tertiary institutions.</t>
  </si>
  <si>
    <t>Kimuren primary school</t>
  </si>
  <si>
    <t>4-028-147-2630204-104-2017/18-030</t>
  </si>
  <si>
    <t>Plaster, doors and windows, flooring and painting of one classroom</t>
  </si>
  <si>
    <t>4-028-147-2630204-104-2017/18-002</t>
  </si>
  <si>
    <t>plaster, doors and windows of dormitory</t>
  </si>
  <si>
    <t>Kaptich girls secondary school</t>
  </si>
  <si>
    <t>4-028-147-2630205-104-2017/18-009</t>
  </si>
  <si>
    <t>Tot day secondary school</t>
  </si>
  <si>
    <t>4-028-147-2630205-104-2017/18-010</t>
  </si>
  <si>
    <t>Purchase of 130 lockers for students</t>
  </si>
  <si>
    <t>4-028-147-2211310-108-2017/2018-001</t>
  </si>
  <si>
    <t>4-028-147-2211311-108-2017/2018-001</t>
  </si>
  <si>
    <t>4-028-147-2211311-108-2017/2018-002</t>
  </si>
  <si>
    <t>4-028-147-2211311-108-2017/2018-003</t>
  </si>
  <si>
    <t>4-028-147-2211311-108-2017/2018-004</t>
  </si>
  <si>
    <t>PROJECT CODELIST FOR NANDI HILLS NATIONAL GOVERNMENT CONSTITUENCY DEVELOPMENT FUND</t>
  </si>
  <si>
    <t xml:space="preserve">Amount   </t>
  </si>
  <si>
    <t>4-029-183-2110000-100-2017/18-001</t>
  </si>
  <si>
    <t>4-029-183-2210000-100-2017/18-002</t>
  </si>
  <si>
    <t>Office  Laptops</t>
  </si>
  <si>
    <t>Purchase of office laptops for manager, NG-CDFC chairman and secretary</t>
  </si>
  <si>
    <t>4-029-183-2120101-100-2017/18-003</t>
  </si>
  <si>
    <t>4-029-183-2120201-100-2017/18-004</t>
  </si>
  <si>
    <t>4-029-183-2210802-100-2017/18-005</t>
  </si>
  <si>
    <t>4-029-183-2210000-111-2017/18-001</t>
  </si>
  <si>
    <t>office photo copier</t>
  </si>
  <si>
    <t>Purchase of staplers,paper punch and photocopier,to replace the old one that has broken down</t>
  </si>
  <si>
    <t>4-029-183-2210802-111-2017/18-002</t>
  </si>
  <si>
    <t>4-029-183-2210700-111-2017/18-003</t>
  </si>
  <si>
    <t>Undertake Training of the PMCs/NG-CDFCs/Staff on NG-CDF Related issues</t>
  </si>
  <si>
    <t>4-029-183-2211310-108-2017/18-001</t>
  </si>
  <si>
    <t>To develop a five year strategic plan for the constituency</t>
  </si>
  <si>
    <t>4-029-183-2211310-108-2017/18-002</t>
  </si>
  <si>
    <t>Installation of satellite antenna, Router, Digital access kit, Digital ruggedized Tablet, WI-FI with outdoor wireless device complete with 12U cabinet with installation accessories in partnership with Ministry of ICT through Telcom Kenya in Siwo Secondary, Koilot Day Secondary, Kimugul Primary School and Jean Marie Seronei Secondary School.</t>
  </si>
  <si>
    <t>4-029-183-2640200-101-2017/18-001</t>
  </si>
  <si>
    <t>Nandi hills constituency sports</t>
  </si>
  <si>
    <t>4-029-183-2640509-112-2017/18-001</t>
  </si>
  <si>
    <t>Organizing constituency sports tournament where sports kits will be awarded to winning teams.</t>
  </si>
  <si>
    <t>4-029-183-2640101-103-2017/18-001</t>
  </si>
  <si>
    <t>4-029-183-2640101-103-2017/18-002</t>
  </si>
  <si>
    <t>Ainapngetuny Secondary</t>
  </si>
  <si>
    <t>4-029-153-2630205-104-2017/18-001</t>
  </si>
  <si>
    <t xml:space="preserve">Completion of two classrooms (storeyed) slab and plastering </t>
  </si>
  <si>
    <t xml:space="preserve"> ongoing </t>
  </si>
  <si>
    <t>Chepngetuny Secondary</t>
  </si>
  <si>
    <t>4-029-153-2630205-104-2017/18-002</t>
  </si>
  <si>
    <t>Purchase of one acre of land</t>
  </si>
  <si>
    <t xml:space="preserve">Choimim Secondary school </t>
  </si>
  <si>
    <t>4-029-153-2630205-104-2017/18-003</t>
  </si>
  <si>
    <t xml:space="preserve">Jean Marie Secondary School </t>
  </si>
  <si>
    <t>4-029-153-2630205-104-2017/18-004</t>
  </si>
  <si>
    <t>Construction of one classrooms; from slab to completion</t>
  </si>
  <si>
    <t>Kapkoros Secondary Bus</t>
  </si>
  <si>
    <t>4-029-153-2630205-104-2017/18-005</t>
  </si>
  <si>
    <t xml:space="preserve"> Purchase of 52 seater school bus</t>
  </si>
  <si>
    <t xml:space="preserve">kaplelmet secondary </t>
  </si>
  <si>
    <t>4-029-153-2630205-104-2017/18-006</t>
  </si>
  <si>
    <t xml:space="preserve">Kaptien Secondary </t>
  </si>
  <si>
    <t>4-029-153-2630205-104-2017/18-007</t>
  </si>
  <si>
    <t xml:space="preserve">Keben secondary </t>
  </si>
  <si>
    <t>4-029-153-2630205-104-2017/18-008</t>
  </si>
  <si>
    <t>purchase of one acre of land</t>
  </si>
  <si>
    <t xml:space="preserve">Keteng Secondary </t>
  </si>
  <si>
    <t>4-029-153-2630205-104-2017/18-009</t>
  </si>
  <si>
    <t>Construction of one classrooms, from slab to roofing</t>
  </si>
  <si>
    <t xml:space="preserve">Kipkimba secondary school </t>
  </si>
  <si>
    <t>4-029-153-2630205-104-2017/18-010</t>
  </si>
  <si>
    <t>construction of one classrooms to walling</t>
  </si>
  <si>
    <t xml:space="preserve">Kipkoror Secondary </t>
  </si>
  <si>
    <t>4-029-153-2630205-104-2017/18-011</t>
  </si>
  <si>
    <t>construction of one classroom</t>
  </si>
  <si>
    <t xml:space="preserve">Kisebwo Secondary </t>
  </si>
  <si>
    <t>4-029-153-2630205-104-2017/18-012</t>
  </si>
  <si>
    <t>completion of two classrooms from slab  to completion</t>
  </si>
  <si>
    <t xml:space="preserve">Koilot Day </t>
  </si>
  <si>
    <t>4-029-153-2630205-104-2017/18-013</t>
  </si>
  <si>
    <t>completion of two classroom from slab  to completion</t>
  </si>
  <si>
    <t xml:space="preserve">Kosoiywo Secondary School </t>
  </si>
  <si>
    <t>4-029-153-2630205-104-2017/18-014</t>
  </si>
  <si>
    <t>construction of one classroom Plastering,shutters and painting</t>
  </si>
  <si>
    <t>Lelwak Boys ICT Hall</t>
  </si>
  <si>
    <t>4-029-153-2630205-104-2017/18-015</t>
  </si>
  <si>
    <t>Completion of ICT Centre: ceiling and painting</t>
  </si>
  <si>
    <t xml:space="preserve">Sirwa Secondary School </t>
  </si>
  <si>
    <t>4-029-153-2630205-104-2017/18-016</t>
  </si>
  <si>
    <t>Construction of one classroom; plastering, shutters and painting to completion</t>
  </si>
  <si>
    <t>Soiyet Secondary School</t>
  </si>
  <si>
    <t>4-029-153-2630205-104-2017/18-017</t>
  </si>
  <si>
    <t>Construction of one classrooms; plastering, shutters and painting</t>
  </si>
  <si>
    <t>Taboiyat Secondary school</t>
  </si>
  <si>
    <t>4-029-153-2630205-104-2017/18-018</t>
  </si>
  <si>
    <t>Construction of one classroom; from slab to walling</t>
  </si>
  <si>
    <t>Tereno Girls land</t>
  </si>
  <si>
    <t>4-029-153-2630205-104-2017/18-019</t>
  </si>
  <si>
    <t>Completion of one classroom; from slab to walling</t>
  </si>
  <si>
    <t xml:space="preserve">Tigityo Secondary </t>
  </si>
  <si>
    <t>4-029-153-2630205-104-2017/18-020</t>
  </si>
  <si>
    <t>Purchase of 52 Seater bus</t>
  </si>
  <si>
    <t xml:space="preserve">Chebilat Primary </t>
  </si>
  <si>
    <t>4-029-153-2630204-104-2017/18-001</t>
  </si>
  <si>
    <t xml:space="preserve">Chebinyiny Primary </t>
  </si>
  <si>
    <t>4-029-153-2630204-104-2017/18-002</t>
  </si>
  <si>
    <t xml:space="preserve">Cheptingting Primary </t>
  </si>
  <si>
    <t>4-029-153-2630204-104-2017/18-003</t>
  </si>
  <si>
    <t>Great Highlands</t>
  </si>
  <si>
    <t>4-029-153-2630204-104-2017/18-004</t>
  </si>
  <si>
    <t xml:space="preserve">Kabikwen Primary School </t>
  </si>
  <si>
    <t>4-029-153-2630204-104-2017/18-005</t>
  </si>
  <si>
    <t>construction of one classroom; from slab to completion</t>
  </si>
  <si>
    <t xml:space="preserve">Mogobich Primary </t>
  </si>
  <si>
    <t>4-029-153-2630204-104-2017/18-006</t>
  </si>
  <si>
    <t>Completion of two classroom; from slab to walling</t>
  </si>
  <si>
    <t xml:space="preserve">Kapchumba Primary school  </t>
  </si>
  <si>
    <t>4-029-153-2630204-104-2017/18-007</t>
  </si>
  <si>
    <t xml:space="preserve">Kapnyemis Primary </t>
  </si>
  <si>
    <t>4-029-153-2630204-104-2017/18-008</t>
  </si>
  <si>
    <t xml:space="preserve">Kapsean Primary school </t>
  </si>
  <si>
    <t>4-029-153-2630204-104-2017/18-009</t>
  </si>
  <si>
    <t xml:space="preserve"> Completion </t>
  </si>
  <si>
    <t>Kaptuma Primary School</t>
  </si>
  <si>
    <t>4-029-153-2630204-104-2017/18-010</t>
  </si>
  <si>
    <t xml:space="preserve">Keben Primary </t>
  </si>
  <si>
    <t>4-029-153-2630204-104-2017/18-011</t>
  </si>
  <si>
    <t xml:space="preserve">Keteng Primary </t>
  </si>
  <si>
    <t>4-029-153-2630204-104-2017/18-012</t>
  </si>
  <si>
    <t xml:space="preserve">Kimolonik Primary </t>
  </si>
  <si>
    <t>4-029-153-2630204-104-2017/18-013</t>
  </si>
  <si>
    <t xml:space="preserve"> ongoimg </t>
  </si>
  <si>
    <t xml:space="preserve">Kipkorom Primary school </t>
  </si>
  <si>
    <t>4-029-153-2630204-104-2017/18-014</t>
  </si>
  <si>
    <t>Completion of two classroom; plaster and paint</t>
  </si>
  <si>
    <t xml:space="preserve">Kitechgaa Primary </t>
  </si>
  <si>
    <t>4-029-153-2630204-104-2017/18-015</t>
  </si>
  <si>
    <t>Koimur Primary</t>
  </si>
  <si>
    <t>4-029-153-2630204-104-2017/18-016</t>
  </si>
  <si>
    <t xml:space="preserve">Completion of two classroom to painting </t>
  </si>
  <si>
    <t xml:space="preserve">Serengonik Primary </t>
  </si>
  <si>
    <t>4-029-153-2630204-104-2017/18-017</t>
  </si>
  <si>
    <t>Completion of two classrooms; plaster and paint</t>
  </si>
  <si>
    <t xml:space="preserve">Sile Primary </t>
  </si>
  <si>
    <t>4-029-153-2630204-104-2017/18-018</t>
  </si>
  <si>
    <t>Simbi Primary</t>
  </si>
  <si>
    <t>4-029-153-2630204-104-2017/18-019</t>
  </si>
  <si>
    <t>Purchase of land 1 acre</t>
  </si>
  <si>
    <t xml:space="preserve">Tereno Primary </t>
  </si>
  <si>
    <t>4-029-153-2630204-104-2017/18-020</t>
  </si>
  <si>
    <t xml:space="preserve">Timobo Primary School </t>
  </si>
  <si>
    <t>4-029-153-2630204-104-2017/18-021</t>
  </si>
  <si>
    <t>Nandi hills constituency Environment</t>
  </si>
  <si>
    <t>4-029-183-2640510-110-2017/18-001</t>
  </si>
  <si>
    <r>
      <t>purchase and installation of water tanks, distribution in chesirikan primary, Taboiyat secondary, Timombo and Tereno primary schools.</t>
    </r>
    <r>
      <rPr>
        <sz val="12"/>
        <color indexed="10"/>
        <rFont val="Footlight MT Light"/>
        <family val="1"/>
      </rPr>
      <t>(minutes and schedule do not tally and amount still high for water tanks only)</t>
    </r>
  </si>
  <si>
    <t>kipsamoo Primary school</t>
  </si>
  <si>
    <r>
      <t>construction of one to walling classroom</t>
    </r>
    <r>
      <rPr>
        <sz val="12"/>
        <color indexed="10"/>
        <rFont val="Footlight MT Light"/>
        <family val="1"/>
      </rPr>
      <t>(minutes and schedule activity different)</t>
    </r>
  </si>
  <si>
    <t>PROJECT CODELIST FOR KESSES NATIONAL GOVERNMENT CONSTITUENCY DEVELOPMENT FUND</t>
  </si>
  <si>
    <t>4-027-146-2110000-100- 2017/18 -001</t>
  </si>
  <si>
    <t>4-027-146-2210000-100- 2017/18 -002</t>
  </si>
  <si>
    <t>Purchase of fuel, repairs and maintenance, office rent, printing, stationery, telephone, travel and subsistence, office tea.</t>
  </si>
  <si>
    <t>4-027-146-2120101-100- 2017/18 -003</t>
  </si>
  <si>
    <t>4-027-146-2120201-100- 2017/18 -004</t>
  </si>
  <si>
    <t>4-027-146-2210802-100- 2017/18 -005</t>
  </si>
  <si>
    <t>4-027-146-2210000-111- 2017/18 -001</t>
  </si>
  <si>
    <t>4-027-146-2210802-111- 2017/18 -002</t>
  </si>
  <si>
    <t>Payment of Committee sitting allowances, interconstituency visits</t>
  </si>
  <si>
    <t>4-027-146-2210700-111- 2017/18 -003</t>
  </si>
  <si>
    <t>4-027-146-2640200-101- 2017/18 -005</t>
  </si>
  <si>
    <t>Constituency sports tornament</t>
  </si>
  <si>
    <t>4-027-146-2640508-112- 2017/18 -001</t>
  </si>
  <si>
    <t>Purchase of trrophies, games kits for volleyball, basketball, football,Carry out Constituency Sports tournament and the winning teams/schools to be awarded with trophies, balls, and games kits</t>
  </si>
  <si>
    <t xml:space="preserve">Kesses sub county office </t>
  </si>
  <si>
    <t>4-027-146-2640510-110- 2017/18 -001</t>
  </si>
  <si>
    <t>Purchase of seedlings, planting of trees,fencing and labour charges.</t>
  </si>
  <si>
    <t>Kerita Primary School</t>
  </si>
  <si>
    <t>4-027-146-2640510-110- 2017/18 -002</t>
  </si>
  <si>
    <t>4-027-146-2640510-110- 2017/18 -003</t>
  </si>
  <si>
    <t>Keringet Primary School</t>
  </si>
  <si>
    <t>4-027-146-2640510-110- 2017/18 -004</t>
  </si>
  <si>
    <t>Chepkiting Primary School</t>
  </si>
  <si>
    <t>4-027-146-2640510-110- 2017/18 -005</t>
  </si>
  <si>
    <t>Kapyeimit Primary School</t>
  </si>
  <si>
    <t>4-027-146-2640510-110- 2017/18 -006</t>
  </si>
  <si>
    <t>Kondoo farm Primary School</t>
  </si>
  <si>
    <t>4-027-146-2640510-110- 2017/18 -007</t>
  </si>
  <si>
    <t>Teldet Chuiyat Primary School</t>
  </si>
  <si>
    <t>4-027-146-2640510-110- 2017/18 -008</t>
  </si>
  <si>
    <t>Lelmwoko Primary School</t>
  </si>
  <si>
    <t>4-027-146-2640510-110- 2017/18 -009</t>
  </si>
  <si>
    <t>Chepkoiyo Primary School</t>
  </si>
  <si>
    <t>4-027-146-2640510-110- 2017/18 -010</t>
  </si>
  <si>
    <t>Koitebes Primary School</t>
  </si>
  <si>
    <t>4-027-146-2640510-110- 2017/18 -011</t>
  </si>
  <si>
    <t>All saints kipkigen Primary School</t>
  </si>
  <si>
    <t>4-027-146-2640510-110- 2017/18 -012</t>
  </si>
  <si>
    <t>Cheplosgei Primary School</t>
  </si>
  <si>
    <t>4-027-146-2640510-110- 2017/18 -013</t>
  </si>
  <si>
    <t>Barkeiwo Secondary School</t>
  </si>
  <si>
    <t>4-027-146-2640510-110- 2017/18 -014</t>
  </si>
  <si>
    <t>Chagaiya Secondary School</t>
  </si>
  <si>
    <t>4-027-146-2640510-110- 2017/18 -015</t>
  </si>
  <si>
    <t>Kapseton Primary School</t>
  </si>
  <si>
    <t>4-027-146-2640510-110- 2017/18 -016</t>
  </si>
  <si>
    <t>Sigilai Primary School</t>
  </si>
  <si>
    <t>4-027-146-2640510-110- 2017/18 -017</t>
  </si>
  <si>
    <t>Rev. mesis Primary School</t>
  </si>
  <si>
    <t>4-027-146-2640510-110- 2017/18 -018</t>
  </si>
  <si>
    <t>4-027-146-2640101-103- 2017/18 -001</t>
  </si>
  <si>
    <t>4-027-146-2640102-103- 2017/18 -002</t>
  </si>
  <si>
    <t>Constituency vehicle</t>
  </si>
  <si>
    <t>4-027-146-3110701-103- 2017/18 -001</t>
  </si>
  <si>
    <t>Purchase of constituency vehicle to assist in monitoring and evaluation of projects</t>
  </si>
  <si>
    <t>4-027-146-2211310-108- 2017/18 -001</t>
  </si>
  <si>
    <t>Installation of satellite antenna, Router, Digital access kit, Digital ruggedized Tablet, WI-FI with outdoor wireless device complete with 12U cabinet with installation accessories in partnership with Ministry of ICT through Telcom Kenya for four sites within Kesses Constituency.</t>
  </si>
  <si>
    <t>Sosiani primary school</t>
  </si>
  <si>
    <t>4-027-146-2630204-104- 2017/18 -001</t>
  </si>
  <si>
    <t>Replacement of asbestos roof with iron sheets for fourteen classrooms</t>
  </si>
  <si>
    <t xml:space="preserve">Sukunanga primary School </t>
  </si>
  <si>
    <t>4-027-146-2630204-104- 2017/18 -002</t>
  </si>
  <si>
    <t>Construction of 4door toilets two for girls and two for boys</t>
  </si>
  <si>
    <t>4-027-146-2630204-104- 2017/18 -003</t>
  </si>
  <si>
    <t>4-027-146-2630204-104- 2017/18 -004</t>
  </si>
  <si>
    <t>Completion of two classrooms: plastering, painting, doors and windows.</t>
  </si>
  <si>
    <t>Oasis primary School</t>
  </si>
  <si>
    <t>4-027-146-2630204-104- 2017/18 -005</t>
  </si>
  <si>
    <t>Purchase of 300 desks and chairs</t>
  </si>
  <si>
    <t>4-027-146-2630204-104- 2017/18 -006</t>
  </si>
  <si>
    <t>Construction of 2door toilets for teachers</t>
  </si>
  <si>
    <t>4-027-146-2630204-104- 2017/18 -007</t>
  </si>
  <si>
    <t>Construction of library: foundation, walling, roofing, doors and windows</t>
  </si>
  <si>
    <t>Racecourse primary School</t>
  </si>
  <si>
    <t>4-027-146-2630204-104- 2017/18 -008</t>
  </si>
  <si>
    <t>Renovation of 8 Classrooms,: flooring, windows, doors, plastering, painting.</t>
  </si>
  <si>
    <t>Hill school primary</t>
  </si>
  <si>
    <t>4-027-146-2630204-104- 2017/18 -009</t>
  </si>
  <si>
    <t>Construction of two classrooms to completion.</t>
  </si>
  <si>
    <t>Chemenei primary School</t>
  </si>
  <si>
    <t>4-027-146-2630204-104- 2017/18 -010</t>
  </si>
  <si>
    <t>Renovation of 5classrooms,: flooring, windows, doors, plastering, painting.</t>
  </si>
  <si>
    <t>Kerita primary School</t>
  </si>
  <si>
    <t>4-027-146-2630204-104- 2017/18 -011</t>
  </si>
  <si>
    <t>Construction of4door toilets for boys</t>
  </si>
  <si>
    <t>Chuchuniat primary School</t>
  </si>
  <si>
    <t>4-027-146-2630204-104- 2017/18 -012</t>
  </si>
  <si>
    <t>Chesegem primary School</t>
  </si>
  <si>
    <t>4-027-146-2630204-104- 2017/18 -013</t>
  </si>
  <si>
    <t>Completion of administration block: plastering, windows, doors, painting.</t>
  </si>
  <si>
    <t>ST. Mathew primary School</t>
  </si>
  <si>
    <t>4-027-146-2630204-104- 2017/18 -014</t>
  </si>
  <si>
    <t>Emkwen koitebes B primary School</t>
  </si>
  <si>
    <t>4-027-146-2630204-104- 2017/18 -015</t>
  </si>
  <si>
    <t>4-027-146-2630204-104- 2017/18 -016</t>
  </si>
  <si>
    <t xml:space="preserve">Construction of 4 door toilets </t>
  </si>
  <si>
    <t>Kaptumo primary School</t>
  </si>
  <si>
    <t>4-027-146-2630204-104- 2017/18 -017</t>
  </si>
  <si>
    <t>Construction of4door toilets for girls</t>
  </si>
  <si>
    <t>Kerita tulwet primary School</t>
  </si>
  <si>
    <t>4-027-146-2630204-104- 2017/18 -018</t>
  </si>
  <si>
    <t>Kerita kosyin primary School</t>
  </si>
  <si>
    <t>4-027-146-2630204-104- 2017/18 -019</t>
  </si>
  <si>
    <t>Construction of dormitory: foundation, walling, roofing</t>
  </si>
  <si>
    <t>Mugundoi primary School</t>
  </si>
  <si>
    <t>4-027-146-2630204-104- 2017/18 -020</t>
  </si>
  <si>
    <t>Completion of dormitory: platering, windows, doors, painting</t>
  </si>
  <si>
    <t>Rehema primary School</t>
  </si>
  <si>
    <t>4-027-146-2630204-104- 2017/18 -021</t>
  </si>
  <si>
    <t>Saroiyot primary School</t>
  </si>
  <si>
    <t>4-027-146-2630204-104- 2017/18 -022</t>
  </si>
  <si>
    <t>Cheptiret primary School</t>
  </si>
  <si>
    <t>4-027-146-2630204-104- 2017/18 -023</t>
  </si>
  <si>
    <t>Completion of library: Plaster, windows, doors, painting</t>
  </si>
  <si>
    <t>Lengut primary School</t>
  </si>
  <si>
    <t>4-027-146-2630204-104- 2017/18 -024</t>
  </si>
  <si>
    <t>Completion of 5 Classrooms: Plaster, windows, doors, painting</t>
  </si>
  <si>
    <t>4-027-146-2630204-104- 2017/18 -025</t>
  </si>
  <si>
    <t xml:space="preserve">Construction of 2door toilets </t>
  </si>
  <si>
    <t>Mogobich primary School</t>
  </si>
  <si>
    <t>4-027-146-2630204-104- 2017/18 -026</t>
  </si>
  <si>
    <t>Teldet Chuiyat primary School</t>
  </si>
  <si>
    <t>4-027-146-2630204-104- 2017/18 -027</t>
  </si>
  <si>
    <t xml:space="preserve">Construction of 4door toilets for boys </t>
  </si>
  <si>
    <t>Murgor primary School</t>
  </si>
  <si>
    <t>4-027-146-2630204-104- 2017/18 -028</t>
  </si>
  <si>
    <t xml:space="preserve">Construction of 6door toilets for boys and girls </t>
  </si>
  <si>
    <t>Tuiyoibei Gaa primary School</t>
  </si>
  <si>
    <t>4-027-146-2630204-104- 2017/18 -029</t>
  </si>
  <si>
    <t>Tinet/chebarus primary School</t>
  </si>
  <si>
    <t>4-027-146-2630204-104- 2017/18 -030</t>
  </si>
  <si>
    <t>Asururiet primary School</t>
  </si>
  <si>
    <t>4-027-146-2630204-104- 2017/18 -031</t>
  </si>
  <si>
    <t xml:space="preserve">Construction of 4door toilets </t>
  </si>
  <si>
    <t>Tumoge primary School</t>
  </si>
  <si>
    <t>4-027-146-2630204-104- 2017/18 -032</t>
  </si>
  <si>
    <t>Ngeny primary School</t>
  </si>
  <si>
    <t>4-027-146-2630204-104- 2017/18 -033</t>
  </si>
  <si>
    <t>AIC Rev Mesis primary School</t>
  </si>
  <si>
    <t>4-027-146-2630204-104- 2017/18 -034</t>
  </si>
  <si>
    <t>Lelmwoko primary School</t>
  </si>
  <si>
    <t>4-027-146-2630204-104- 2017/18 -035</t>
  </si>
  <si>
    <t>4-027-146-2630204-104- 2017/18 -036</t>
  </si>
  <si>
    <t>Kaplamai primary School</t>
  </si>
  <si>
    <t>4-027-146-2630204-104- 2017/18 -037</t>
  </si>
  <si>
    <t>Chepkoiyo primary School</t>
  </si>
  <si>
    <t>4-027-146-2630204-104- 2017/18 -038</t>
  </si>
  <si>
    <t>Kondoo farm nine primary School</t>
  </si>
  <si>
    <t>4-027-146-2630204-104- 2017/18 -039</t>
  </si>
  <si>
    <t>Boror primary School</t>
  </si>
  <si>
    <t>4-027-146-2630204-104- 2017/18 -040</t>
  </si>
  <si>
    <t>Muchorwe primary School</t>
  </si>
  <si>
    <t>4-027-146-2630204-104- 2017/18 -041</t>
  </si>
  <si>
    <t>Matharu primary School</t>
  </si>
  <si>
    <t>4-027-146-2630204-104- 2017/18 -042</t>
  </si>
  <si>
    <t>Lainguse primary School</t>
  </si>
  <si>
    <t>4-027-146-2630204-104- 2017/18 -043</t>
  </si>
  <si>
    <t>Kipkorosyo primary School</t>
  </si>
  <si>
    <t>4-027-146-2630204-104- 2017/18 -044</t>
  </si>
  <si>
    <t>Kapyemit primary School</t>
  </si>
  <si>
    <t>4-027-146-2630204-104- 2017/18 -045</t>
  </si>
  <si>
    <t>Koiluget primary School</t>
  </si>
  <si>
    <t>4-027-146-2630204-104- 2017/18 -046</t>
  </si>
  <si>
    <t>Construction of 4door toilets for boys and girls</t>
  </si>
  <si>
    <t>4-027-146-2630204-104- 2017/18 -047</t>
  </si>
  <si>
    <t>Completion of 2classrooms: plaster, windows, doors, painting</t>
  </si>
  <si>
    <t>Kiptega primary School</t>
  </si>
  <si>
    <t>4-027-146-2630204-104- 2017/18 -048</t>
  </si>
  <si>
    <t>Nabkoi boys boarding primary School</t>
  </si>
  <si>
    <t>4-027-146-2630204-104- 2017/18 -049</t>
  </si>
  <si>
    <t>Kapilat primary School</t>
  </si>
  <si>
    <t>4-027-146-2630204-104- 2017/18 -050</t>
  </si>
  <si>
    <t>4-027-146-2630204-104- 2017/18 -051</t>
  </si>
  <si>
    <t>Completion of one classroom: plaster, windows, doors, painting</t>
  </si>
  <si>
    <t>Subukia primary School</t>
  </si>
  <si>
    <t>4-027-146-2630204-104- 2017/18 -052</t>
  </si>
  <si>
    <t>Construction of 2door teachers latrines</t>
  </si>
  <si>
    <t>Koiwoarusen primary School</t>
  </si>
  <si>
    <t>4-027-146-2630204-104- 2017/18 -053</t>
  </si>
  <si>
    <t>Chepkitiny primary School</t>
  </si>
  <si>
    <t>4-027-146-2630204-104- 2017/18 -054</t>
  </si>
  <si>
    <t>Toror primary School</t>
  </si>
  <si>
    <t>4-027-146-2630204-104- 2017/18 -055</t>
  </si>
  <si>
    <t>Kamuyu primary School</t>
  </si>
  <si>
    <t>4-027-146-2630204-104- 2017/18 -056</t>
  </si>
  <si>
    <t>ST. Mark teldet primary School</t>
  </si>
  <si>
    <t>4-027-146-2630204-104- 2017/18 -057</t>
  </si>
  <si>
    <t>Sambul primary School</t>
  </si>
  <si>
    <t>4-027-146-2630204-104- 2017/18 -058</t>
  </si>
  <si>
    <t>Chereber primary School</t>
  </si>
  <si>
    <t>4-027-146-2630204-104- 2017/18 -059</t>
  </si>
  <si>
    <t>Tarakwa primary School</t>
  </si>
  <si>
    <t>4-027-146-2630204-104- 2017/18 -060</t>
  </si>
  <si>
    <t>Hill school secondary</t>
  </si>
  <si>
    <t>4-027-146-2630205-104- 2017/18 -001</t>
  </si>
  <si>
    <t>Furnishing of home science labaratory:sewing machines, tables, chairs, electronics, gas cookers, drawers</t>
  </si>
  <si>
    <t xml:space="preserve">Sosiani Secondary school </t>
  </si>
  <si>
    <t>4-027-146-2630205-104- 2017/18 -002</t>
  </si>
  <si>
    <t>Completion of science laboratory: plaster, windows, doors, painting</t>
  </si>
  <si>
    <t xml:space="preserve">Saroiyot mixed day Secondary school </t>
  </si>
  <si>
    <t>4-027-146-2630205-104- 2017/18 -003</t>
  </si>
  <si>
    <t xml:space="preserve">AIC Isac Kosgei Secondary school </t>
  </si>
  <si>
    <t>4-027-146-2630205-104- 2017/18 -004</t>
  </si>
  <si>
    <t>Construction of ablution block</t>
  </si>
  <si>
    <t xml:space="preserve">All saints chepkigen Secondary school </t>
  </si>
  <si>
    <t>4-027-146-2630205-104- 2017/18 -005</t>
  </si>
  <si>
    <t xml:space="preserve">AIC kaptumoi Secondary school </t>
  </si>
  <si>
    <t>4-027-146-2630205-104- 2017/18 -006</t>
  </si>
  <si>
    <t>Completion of 4classrooms: windows, doors, plaster, painting</t>
  </si>
  <si>
    <t xml:space="preserve">Kerita day Secondary school </t>
  </si>
  <si>
    <t>4-027-146-2630205-104- 2017/18 -007</t>
  </si>
  <si>
    <t xml:space="preserve">Koitebes Secondary school </t>
  </si>
  <si>
    <t>4-027-146-2630205-104- 2017/18 -008</t>
  </si>
  <si>
    <t>Construction of 6door toilets for boys, girls and teachers</t>
  </si>
  <si>
    <t xml:space="preserve">ST. Mark teldet Secondary school </t>
  </si>
  <si>
    <t>4-027-146-2630205-104- 2017/18 -009</t>
  </si>
  <si>
    <t>Purchase of 1acre land</t>
  </si>
  <si>
    <t xml:space="preserve">Chirchir Secondary school </t>
  </si>
  <si>
    <t>4-027-146-2630205-104- 2017/18 -010</t>
  </si>
  <si>
    <t xml:space="preserve">Kiptega Secondary school </t>
  </si>
  <si>
    <t>4-027-146-2630205-104- 2017/18 -011</t>
  </si>
  <si>
    <t xml:space="preserve">Chagaiya Secondary school </t>
  </si>
  <si>
    <t>4-027-146-2630205-104- 2017/18 -012</t>
  </si>
  <si>
    <t>Completion of 4door girls latrine</t>
  </si>
  <si>
    <t>4-027-146-2630205-104- 2017/18 -013</t>
  </si>
  <si>
    <t xml:space="preserve">Barekeiwo Secondary school </t>
  </si>
  <si>
    <t>4-027-146-2630205-104- 2017/18 -014</t>
  </si>
  <si>
    <t xml:space="preserve">Lainguse Secondary school </t>
  </si>
  <si>
    <t>4-027-146-2630205-104- 2017/18 -015</t>
  </si>
  <si>
    <t xml:space="preserve">Ndungulu Secondary school </t>
  </si>
  <si>
    <t>4-027-146-2630205-104- 2017/18 -016</t>
  </si>
  <si>
    <t>Completion of ICT laboratory ,plaster, painting, windows and doors</t>
  </si>
  <si>
    <t xml:space="preserve">Lingway Secondary school </t>
  </si>
  <si>
    <t>4-027-146-2630205-104- 2017/18 -017</t>
  </si>
  <si>
    <t>Construction of dining hall and kitchen: foundation, walling, roofing</t>
  </si>
  <si>
    <t xml:space="preserve">ST. Michael Tulwopngetuny Secondary school </t>
  </si>
  <si>
    <t>4-027-146-2630205-104- 2017/18 -018</t>
  </si>
  <si>
    <t xml:space="preserve">Tumwoge Secondary school </t>
  </si>
  <si>
    <t>4-027-146-2630205-104- 2017/18 -019</t>
  </si>
  <si>
    <t>Furnishing of science laboratory: plaster, ceiling, painting</t>
  </si>
  <si>
    <t>Queen of peace high school Rukuini</t>
  </si>
  <si>
    <t>4-027-146-2630205-104- 2017/18 -020</t>
  </si>
  <si>
    <t>Construction of multipurpose dining hall</t>
  </si>
  <si>
    <t xml:space="preserve">Moi chuiyat Secondary school </t>
  </si>
  <si>
    <t>4-027-146-2630205-104- 2017/18 -021</t>
  </si>
  <si>
    <t>Purchase of 1.2acres of land</t>
  </si>
  <si>
    <t xml:space="preserve">Lelmolok Secondary school </t>
  </si>
  <si>
    <t>4-027-146-2630205-104- 2017/18 -022</t>
  </si>
  <si>
    <t>Construction of 4door toilet</t>
  </si>
  <si>
    <t>PROJECT CODELIST FOR BARINGO NORTH NATIONAL GOVERNMENT CONSTITUENCY DEVELOPMENT FUND</t>
  </si>
  <si>
    <t>4-030-158-2110201-100-2017/18-001</t>
  </si>
  <si>
    <t>4-030-158-2210000-100-2017/18-002</t>
  </si>
  <si>
    <t>4-030-158-2120101-100-2017/18-003</t>
  </si>
  <si>
    <t>4-030-158-2120201-100-2017/18-004</t>
  </si>
  <si>
    <t>4-030-158-2210802-100-2017/18-005</t>
  </si>
  <si>
    <t>4-030-158-2210000-111-2017/18-001</t>
  </si>
  <si>
    <t>4-030-158-2210802-111-2017/18-002</t>
  </si>
  <si>
    <t>NG-CDFCC/PMC Capacity Building</t>
  </si>
  <si>
    <t>4-030-158-2210700-111-2017/18-003</t>
  </si>
  <si>
    <t>Undertake Training of the PMCs/NG-CDFCs on NG-CDFC Related issues</t>
  </si>
  <si>
    <t>4-030-158-2640200-101-2017/18-001</t>
  </si>
  <si>
    <t>4-030-158-2640509-112-2017/18-001</t>
  </si>
  <si>
    <t>Facilitation of football tournaments in every ward and purchase of trophies, games kits and balls to winning teams</t>
  </si>
  <si>
    <t>Bursary to Secondary Schools</t>
  </si>
  <si>
    <t>4-030-158-2640101-103-2017/18-001</t>
  </si>
  <si>
    <t>Bursary to Tertiary Colleges</t>
  </si>
  <si>
    <t>4-030-158-2640102-103-2017/18-002</t>
  </si>
  <si>
    <t xml:space="preserve">Bursary to University Students </t>
  </si>
  <si>
    <t xml:space="preserve">To cater for bursary for needy students </t>
  </si>
  <si>
    <t>NG - CDF OFFICE</t>
  </si>
  <si>
    <t>Office Vehicle</t>
  </si>
  <si>
    <t>Purchase of Office Vehicle (Double cab 4 wheel drive)</t>
  </si>
  <si>
    <t>Constituency Office</t>
  </si>
  <si>
    <t>4-030-158-3110202-104-2017/18-001</t>
  </si>
  <si>
    <t>Being part allocation for construction of NG-CDFC Office</t>
  </si>
  <si>
    <t>Kabartonjo ICT Innovation Hub</t>
  </si>
  <si>
    <t>4-030-158-2211311-104-2017/18-001</t>
  </si>
  <si>
    <t>Barwessa ICT Innovation Hub</t>
  </si>
  <si>
    <t>4-030-158-2211311-104-2017/18-002</t>
  </si>
  <si>
    <t>Lorouk ICT Innovation Hub</t>
  </si>
  <si>
    <t>4-030-158-2211311-104-2017/18-003</t>
  </si>
  <si>
    <t>Bartabwa ICT Innovation Hubs</t>
  </si>
  <si>
    <t>4-030-158-2211311-104-2017/18-004</t>
  </si>
  <si>
    <t>4-030-158-2211310-104-2017/18-001</t>
  </si>
  <si>
    <t>Facilitate consultancy services to prepare Constituency Strategic Plan</t>
  </si>
  <si>
    <t>PURCHASE OF OFFICE FURNITURE</t>
  </si>
  <si>
    <t>NG-CDFC Office Furniture</t>
  </si>
  <si>
    <t>4-030-158-3111001-104-2017/18-001</t>
  </si>
  <si>
    <t>Purchase of 10 Executive chairs, 50 boardroom chairs, 10 Executive Tables for staff and 3 boardroom tables and 10 cabinets for the newly constructed office</t>
  </si>
  <si>
    <t>Kapluk Primary School</t>
  </si>
  <si>
    <t>4-030-158-2630204-104-2017/18-001</t>
  </si>
  <si>
    <t>Plastering, fixing of windows &amp; doors, glazing and Painting of Dormitory ksh 300,000. &amp; ksh.316,00 Purchase of 40 beds</t>
  </si>
  <si>
    <t>Koiserat Primary School</t>
  </si>
  <si>
    <t>4-030-158-2630204-104-2017/18-002</t>
  </si>
  <si>
    <t>Purchase of 35 Beds for Girls’ Dormitory</t>
  </si>
  <si>
    <t>Kimugul Secondary School</t>
  </si>
  <si>
    <t>4-030-158-2630205-104-2017/18-001</t>
  </si>
  <si>
    <t xml:space="preserve"> Part walling, Roofing, Plastering and fixing of windows &amp; doors of  Classroom</t>
  </si>
  <si>
    <t>Poi Secondary School</t>
  </si>
  <si>
    <t>4-030-158-2630205-104-2017/18-002</t>
  </si>
  <si>
    <t>Roofing, Plastering, fixing of windows &amp; doors and Painting of Administration block</t>
  </si>
  <si>
    <t>Ruth Kiptui Girls Secondary School</t>
  </si>
  <si>
    <t>4-030-158-2630205-104-2017/18-003</t>
  </si>
  <si>
    <t>Plastering, Glazing and Painting of Dormitory</t>
  </si>
  <si>
    <t>Kapluk Secondary School</t>
  </si>
  <si>
    <t>4-030-158-2630205-104-2017/18-004</t>
  </si>
  <si>
    <t>Roofing, Plastering and fixing of windows &amp; doors and painting of Library</t>
  </si>
  <si>
    <t xml:space="preserve">Kapturo Administration Police Camp </t>
  </si>
  <si>
    <t>4-030-158-2640507-113-2017/18-001</t>
  </si>
  <si>
    <t>Ceiling of Chief's Camp &amp; Administration Police Units Ksh.300,000 and Construction of  4 door Toilets ksh.400,000</t>
  </si>
  <si>
    <t>4-030-158 –2640101-103-2017/18- 001</t>
  </si>
  <si>
    <t>4-030-158-2640103-103-2017/18-003</t>
  </si>
  <si>
    <t>4-030-158-3110701-104-2017/18-001</t>
  </si>
  <si>
    <t>PROJECT CODELIST FOR SOY NATIONAL GOVERNMENT CONSTITUENCY DEVELOPMENT FUND</t>
  </si>
  <si>
    <t>COMMITTEE EXPENSES</t>
  </si>
  <si>
    <t>4-027-141-2210802-100-2017/2018-001</t>
  </si>
  <si>
    <t>Payment of committee allowances.</t>
  </si>
  <si>
    <t>EMPLOYEE WAGES AND GRATUITY</t>
  </si>
  <si>
    <t>4-027-141-2110000-100-2017/2018-002</t>
  </si>
  <si>
    <t>Payment of employee salaries and Gratuity</t>
  </si>
  <si>
    <t>GOODS AND SERVICES</t>
  </si>
  <si>
    <t>4-027-141-2210000-100-2017/2018-003</t>
  </si>
  <si>
    <t>Purchase of stationery, fuel, repairs and maintenance, travel and subsistence, office tea</t>
  </si>
  <si>
    <t>4-027-141-2120101-100-2017/2018-004</t>
  </si>
  <si>
    <t>Employer contribution to the Fund</t>
  </si>
  <si>
    <t>MONITORING AND EVALUATION, CAPACITY BUILDING</t>
  </si>
  <si>
    <t>4-027-141-2210802-111-2017/2018-001</t>
  </si>
  <si>
    <t>CDFC/ PMC CAPACITY BUILDING</t>
  </si>
  <si>
    <t>4-027-141-2210700-111-2017/2018-002</t>
  </si>
  <si>
    <t>Capacity and Empowerment of NG-CDFCS, PMCS,relevant government agencies and development partners</t>
  </si>
  <si>
    <t>4-027-141-2210000-111-2017/2018-003</t>
  </si>
  <si>
    <t>Purchase of stationery, fuel, repairs and maintenance, travel and subsistence</t>
  </si>
  <si>
    <t xml:space="preserve"> EMERGENCY  </t>
  </si>
  <si>
    <t>4-027-141-2640200-101-2017/2018-001</t>
  </si>
  <si>
    <t>To cater for any unforseen occurances in the financial year</t>
  </si>
  <si>
    <t xml:space="preserve"> ENVIRONMENT</t>
  </si>
  <si>
    <t>4-027-141-2640510-113-2017/2018-001</t>
  </si>
  <si>
    <t>Fencing and planting of tree seedlings at a cost of Kshs 100,000 Each in 6 newly constructed chiefs offices namely; 1. Kuinet Chiefs office, 2. Legebet Assistant chiefs  office, 3.Jabali Assistant chiefs office,  4.Kongasis Chiefs office, 5. segero chiefs office, 6. Lower Moiben Chiefs Office.</t>
  </si>
  <si>
    <t>chepkigen primary school</t>
  </si>
  <si>
    <t>4-027-141-2640509-112-2017/2018-001</t>
  </si>
  <si>
    <t>levelising the field and purchase of sports materials for use by pupils at the zonal  competitions.</t>
  </si>
  <si>
    <t>BURSARY SECONDARY SCHOOLS</t>
  </si>
  <si>
    <t>4-027-141-2640101-103-2017/2018-001</t>
  </si>
  <si>
    <t>Payment of bursaries to needy students in secondary schools</t>
  </si>
  <si>
    <t>BURSARY TERTIARY INSTITUTIONS</t>
  </si>
  <si>
    <t>4-027-141-2640102-103-2017/2018-002</t>
  </si>
  <si>
    <t>Payment of bursaries to needy students in tertiary institutions</t>
  </si>
  <si>
    <t>4-027-141-2211311-112-2017/2018-001</t>
  </si>
  <si>
    <t>Procuring &amp; installation of a satellite antenna, router, digital access kit, digital ruggedized tablets, Wi-fi in 4 innovation hubs.</t>
  </si>
  <si>
    <t>CONSTITUENCY STRATEGIC PLAN 2017-2022</t>
  </si>
  <si>
    <t>strategic plan</t>
  </si>
  <si>
    <t>4-027-141-2211310-108-2017/2018-001</t>
  </si>
  <si>
    <t>preparation of the constituency strategic plan</t>
  </si>
  <si>
    <t>PRIMARY  SCHOOL</t>
  </si>
  <si>
    <t>LEGEBET PRIMARY SCHOOL</t>
  </si>
  <si>
    <t>4-027-141-2630204 104-2017/2018-001</t>
  </si>
  <si>
    <t xml:space="preserve"> Floor tiles, ceiling, painting, electrical installations and labeling of an administration block to completion.</t>
  </si>
  <si>
    <t xml:space="preserve">on-going  </t>
  </si>
  <si>
    <t>ST STEPHEN JABALI PRI SCHOOL</t>
  </si>
  <si>
    <t>4-027-141-2630204 104-2017/2018-002</t>
  </si>
  <si>
    <t>Plastering, flooring, painting, exterior wall finishes and electrical works and labeling of 4 classrooms  to completion.</t>
  </si>
  <si>
    <t>KAPKURES PRIMARY SCHOOL</t>
  </si>
  <si>
    <t>4-027-141-2630204 104-2017/2018-003</t>
  </si>
  <si>
    <t>Floors tiles, ceiling,painting, electrical works and  labeling of an administration block to completion.</t>
  </si>
  <si>
    <t>SOY PRIMARY SCHOOL</t>
  </si>
  <si>
    <t>4-027-141-2630204 104-2017/2018-004</t>
  </si>
  <si>
    <t>Plastering, flooring,painting, electrical works and labeling of 2 classrooms to completion.</t>
  </si>
  <si>
    <t>KIWATO PRIMARY SCHOOL</t>
  </si>
  <si>
    <t>4-027-141-2630204 104-2017/2018-005</t>
  </si>
  <si>
    <t>Plastering, flooring, painting, exterior wall finishes and electrical works and labeling of 2 classrooms to completion</t>
  </si>
  <si>
    <t>ST. BARNABAS KIPSOMBA PRI SCHOOL</t>
  </si>
  <si>
    <t>4-027-141-2630204 104-2017/2018-006</t>
  </si>
  <si>
    <t>CHEPLELAIBEI PRIMARY SCHOOL</t>
  </si>
  <si>
    <t>4-027-141-2630204 104-2017/2018-007</t>
  </si>
  <si>
    <t>Ceiling, flooring, painting , exterior wall finishes, electrical works and labeling of administration block to completion</t>
  </si>
  <si>
    <t>KWENET PRIMARY SCHOOL</t>
  </si>
  <si>
    <t>4-027-141-2630204 104-2017/2018-008</t>
  </si>
  <si>
    <t>KAPTEBENGWET PRIMARY SCHOOL</t>
  </si>
  <si>
    <t>4-027-141-2630204 104-2017/2018-009</t>
  </si>
  <si>
    <t>KONGASIS PRIMARY SCHOOL</t>
  </si>
  <si>
    <t>4-027-141-2630204 104-2017/2018-010</t>
  </si>
  <si>
    <t>SANIAK GAA PRIMARY SCHOOL</t>
  </si>
  <si>
    <t>4-027-141-2630204 104-2017/2018-011</t>
  </si>
  <si>
    <t>Plastering, flooring, painting, exterior wall finishes and electrical works and labeling of 3 classrooms to completion</t>
  </si>
  <si>
    <t>GREEN FIELDS PRIMARY SCHOOL</t>
  </si>
  <si>
    <t>4-027-141-2630204 104-2017/2018-012</t>
  </si>
  <si>
    <t>Ceiling, painting, window panes, eletrical works and labeling of an admin block to completion</t>
  </si>
  <si>
    <t>BONDENI PRIMARY SCHOOL</t>
  </si>
  <si>
    <t>4-027-141-2630204 104-2017/2018-013</t>
  </si>
  <si>
    <t>Foundation, walling, roofing, plastering, electrical and painting works and labelling of 3 classrooms to completion</t>
  </si>
  <si>
    <t>KAMBUGU PRIMARY SCHOOL</t>
  </si>
  <si>
    <t>4-027-141-2630204 104-2017/2018-014</t>
  </si>
  <si>
    <t>Foundation, walling,roofing,plastering, electrical works, painting and labeling of one classroom for children living with Disability to completion</t>
  </si>
  <si>
    <t>AIC ITIGO PRIMARY SCHOOL</t>
  </si>
  <si>
    <t>4-027-141-2630204 104-2017/2018-015</t>
  </si>
  <si>
    <t>Foundation, walling, roofing, plastering, electrical and painting works and labelling of 2 classrooms to completion</t>
  </si>
  <si>
    <t>LAMAIYWET PRIMARY SCHOOL</t>
  </si>
  <si>
    <t>4-027-141-2630204 104-2017/2018-016</t>
  </si>
  <si>
    <t>ST TERESA OF AVILLA TEGEIYAT PRI SCH</t>
  </si>
  <si>
    <t>4-027-141-2630204 104-2017/2018-017</t>
  </si>
  <si>
    <t>Foundation, walling, roofing, plastering, electrical and painting works and labelling of 1 classroom to completion</t>
  </si>
  <si>
    <t>MAJIMAZURI PRIMARY SCHOOL</t>
  </si>
  <si>
    <t>4-027-141-2630204 104-2017/2018-018</t>
  </si>
  <si>
    <t>NATWANA PRIMARY SCHOOL</t>
  </si>
  <si>
    <t>4-027-141-2630204 104-2017/2018-019</t>
  </si>
  <si>
    <t>purchase of 40 benches , 20 tables for class 1-3 and  55 desks for class 4-8</t>
  </si>
  <si>
    <t>4-027-141-2630204 104-2017/2018-020</t>
  </si>
  <si>
    <t>Construction of 4 door  pit latrine for Children living with Disability</t>
  </si>
  <si>
    <t>4-027-141-2630204 104-2017/2018-021</t>
  </si>
  <si>
    <t xml:space="preserve">Purchase of 50 pupils' desks at a cost of kshs 3,000 each for the school </t>
  </si>
  <si>
    <t>LIMNYOMOI PRIMARY SCHOOL</t>
  </si>
  <si>
    <t>4-027-141-2630204 104-2017/2018-022</t>
  </si>
  <si>
    <t>MATUNDA PRIMARY SCHOOL</t>
  </si>
  <si>
    <t>4-027-141-2630204 104-2017/2018-023</t>
  </si>
  <si>
    <t>4-027-141-2630204 104-2017/2018-024</t>
  </si>
  <si>
    <t>4-027-141-2630204 104-2017/2018-025</t>
  </si>
  <si>
    <t>RIPMOY PRIMARY SCHOOL</t>
  </si>
  <si>
    <t>4-027-141-2630204 104-2017/2018-026</t>
  </si>
  <si>
    <t>MAFUTA PRIMARY SCHOOL</t>
  </si>
  <si>
    <t>4-027-141-2630204 104-2017/2018-027</t>
  </si>
  <si>
    <t>KAPSANG PRIMARY SCHOOL</t>
  </si>
  <si>
    <t>4-027-141-2630204 104-2017/2018-028</t>
  </si>
  <si>
    <t>CHEPKIGEN PRIMARY SCHOOL</t>
  </si>
  <si>
    <t>4-027-141-2630204 104-2017/2018-029</t>
  </si>
  <si>
    <t>KAPCHAN PRIMARY SCHOOL</t>
  </si>
  <si>
    <t>4-027-141-2630204 104-2017/2018-030</t>
  </si>
  <si>
    <t>KOSIRAI NORTH PRIMARY SCHOOL</t>
  </si>
  <si>
    <t>4-027-141-2630204 104-2017/2018-031</t>
  </si>
  <si>
    <t>SDA AINAMOI PRIMARY SCHOOL</t>
  </si>
  <si>
    <t>4-027-141-2630204 104-2017/2018-032</t>
  </si>
  <si>
    <t>MAKONGI PRIMARY SCHOOL</t>
  </si>
  <si>
    <t>4-027-141-2630204 104-2017/2018-033</t>
  </si>
  <si>
    <t>AIC SEGERO PRIMARY SCHOOL</t>
  </si>
  <si>
    <t>4-027-141-2630204 104-2017/2018-034</t>
  </si>
  <si>
    <t>NGENY PRIMARY SCHOOL</t>
  </si>
  <si>
    <t>4-027-141-2630204 104-2017/2018-035</t>
  </si>
  <si>
    <t>MUKUNGA PRIMARY SCHOOL</t>
  </si>
  <si>
    <t>4-027-141-2630204 104-2017/2018-036</t>
  </si>
  <si>
    <t>LOLKINYEI SECONDARY SCHOOL</t>
  </si>
  <si>
    <t>4-027-141-2630205 104-2017/2018-001</t>
  </si>
  <si>
    <t>Plastering, floor tiles, painting, exterior wall finishes,electrical works and labeling of girls dormitory to completion.</t>
  </si>
  <si>
    <t>ST. JOSEPHS' MOBET SEC SCHOOL</t>
  </si>
  <si>
    <t>4-027-141-2630205 104-2017/2018-002</t>
  </si>
  <si>
    <t xml:space="preserve">Plastering, ceiling, floor tiles, electrical works and painting of one wing of an Administration block to completion. </t>
  </si>
  <si>
    <t>CHEPLELAIBEI NORTH SEC SCHOOL</t>
  </si>
  <si>
    <t>4-027-141-2630205 104-2017/2018-003</t>
  </si>
  <si>
    <t>AIC KOSYIN SECONDARY SCHOOL</t>
  </si>
  <si>
    <t>4-027-141-2630205 104-2017/2018-004</t>
  </si>
  <si>
    <t>plastering exterior walls, painting and electrical works, fume chambers and labeling of a laboratory to completion.</t>
  </si>
  <si>
    <t>SISYOBEI ADVENTIST SEC SCHOOL</t>
  </si>
  <si>
    <t>4-027-141-2630205 104-2017/2018-005</t>
  </si>
  <si>
    <t xml:space="preserve">Ceiling, floor tiles, plumbing and electrical works, painting and labeling Of a staff quarters to completion </t>
  </si>
  <si>
    <t>ZIWA SECONDARY SCHOOL</t>
  </si>
  <si>
    <t>4-027-141-2630205 104-2017/2018-006</t>
  </si>
  <si>
    <t>Terrazzo Floor, plastering, painting, exterior wall finishes, electrical works and labeling of 8 storey classrooms</t>
  </si>
  <si>
    <t>SOY SECONDARY SCHOOL</t>
  </si>
  <si>
    <t>4-027-141-2630205 104-2017/2018-007</t>
  </si>
  <si>
    <t>Plastering exterior walls, painting and electrical works and labeling of a dining hall to completion.</t>
  </si>
  <si>
    <t>NGENY SECONDARY SCHOOL</t>
  </si>
  <si>
    <t>4-027-141-2630205 104-2017/2018-008</t>
  </si>
  <si>
    <t>Flooring , painting, electrical works and installation of work tables of a laboratory.</t>
  </si>
  <si>
    <t>SINENDET SECONARY SCHOOL</t>
  </si>
  <si>
    <t>4-027-141-2630205 104-2017/2018-009</t>
  </si>
  <si>
    <t>Plastering, flooring, painting, electrical works and labeling of 2 classrooms to completion.</t>
  </si>
  <si>
    <t>NDABARNACH SECONDARY SCHOOL</t>
  </si>
  <si>
    <t>4-027-141-2630205 104-2017/2018-010</t>
  </si>
  <si>
    <t>Foundation,walling and roofing of a laboratory</t>
  </si>
  <si>
    <t>AIC ITIGO SEC SCHOOL</t>
  </si>
  <si>
    <t>4-027-141-2630205 104-2017/2018-011</t>
  </si>
  <si>
    <t>ST.PETERS KAPKORREN SEC SCH</t>
  </si>
  <si>
    <t>4-027-141-2630205 104-2017/2018-012</t>
  </si>
  <si>
    <t>Foundation, walling, roofing, plastering, electrical and painting works and labelling of 2 classroom to completion</t>
  </si>
  <si>
    <t>KIBOROM SECONDARY SCHOOL</t>
  </si>
  <si>
    <t>4-027-141-2630205 104-2017/2018-013</t>
  </si>
  <si>
    <t xml:space="preserve">Foundation, walling, roofing, plastering of girls dormitory  </t>
  </si>
  <si>
    <t>KAMOIYWO SEC SCHOOL</t>
  </si>
  <si>
    <t>4-027-141-2630205 104-2017/2018-014</t>
  </si>
  <si>
    <t>KIPSANGUI BOYS HIGH SCHOOL</t>
  </si>
  <si>
    <t>4-027-141-2630205 104-2017/2018-015</t>
  </si>
  <si>
    <t>Foundation and  walling, of administration block</t>
  </si>
  <si>
    <t>ST. STEPHEN JABALI SEC SCHOOL</t>
  </si>
  <si>
    <t>4-027-141-2630205 104-2017/2018-016</t>
  </si>
  <si>
    <t>ST. PETERS KAMUKUNJI SEC SCH</t>
  </si>
  <si>
    <t>4-027-141-2630205 104-2017/2018-017</t>
  </si>
  <si>
    <t>Foundation and  walling of a laboratory</t>
  </si>
  <si>
    <t>SEGERO CHIEFS OFFICE</t>
  </si>
  <si>
    <t>4-027-141-2640507 108-2017/2018-001</t>
  </si>
  <si>
    <t>Floor tiles,ceiling, electrical&amp; painting works and labelling of chiefs office to completion.</t>
  </si>
  <si>
    <t>LOWER MOIBEN CHIEFS OFFICE</t>
  </si>
  <si>
    <t>4-027-141-2640507 108-2017/2018-002</t>
  </si>
  <si>
    <t>Plastering,floor tiles, ceiling, painting, ,electrical works and labelling of chiefs office to completion.</t>
  </si>
  <si>
    <t>KOISAGAT CHIEFS OFFICE</t>
  </si>
  <si>
    <t>4-027-141-2640507 108-2017/2018-003</t>
  </si>
  <si>
    <t>Ceiling, floor tiles, painting, electrical works &amp; Labeling of chiefs office to completion.</t>
  </si>
  <si>
    <t>CHIEFS OFFICE MOISBRIDGE</t>
  </si>
  <si>
    <t>4-027-141-2640507 108-2017/2018-004</t>
  </si>
  <si>
    <t>Plastering, floor tiles,ceiling, painting, electrical works and labeling of chiefs office to completion.</t>
  </si>
  <si>
    <t>KUINET CHIEFS OFFICE</t>
  </si>
  <si>
    <t>4-027-141-2640507 108-2017/2018-005</t>
  </si>
  <si>
    <t>Ceiling, floor tiles, painting, electrical works and Labelling of chiefs office to completion.</t>
  </si>
  <si>
    <t>KONGASIS CHIEFS OFFICE</t>
  </si>
  <si>
    <t>4-027-141-2640507 108-2017/2018-006</t>
  </si>
  <si>
    <t>Plastering, ceiling  floor tiles, painting, electrical works and labeling of chiefs office  to completion.</t>
  </si>
  <si>
    <t>LEGEBET ASSISTANT  CHIEFS OFFICE</t>
  </si>
  <si>
    <t>4-027-141-2640507 108-2017/2018-007</t>
  </si>
  <si>
    <t>Ceiling,  floor tiles, painting, electrical works and labeling of chiefs office to completion.</t>
  </si>
  <si>
    <t>KIPSOMBA CHIEFS OFFICE</t>
  </si>
  <si>
    <t>4-027-141-2640507 108-2017/2018-008</t>
  </si>
  <si>
    <t>Ceiling,  floor tiles, painting, electrical works and labeling  of chiefs office to completion.</t>
  </si>
  <si>
    <t>MATUNDA CHIEFS OFFICE</t>
  </si>
  <si>
    <t>4-027-141-2640507 108-2017/2018-009</t>
  </si>
  <si>
    <t>Ceiling, floor tiles, painting, electrical works  and Labelling of chiefs office to completion.</t>
  </si>
  <si>
    <t>ZIWA CHIEFS OFFICE</t>
  </si>
  <si>
    <t>4-027-141-2640507 108-2017/2018-010</t>
  </si>
  <si>
    <t>Foundation, walling, roofing, plastering, flooring, electrical, painting works and labelling of 4 roomed Administration Police house.</t>
  </si>
  <si>
    <t>TEACHER CAPACITY BUILDING KEPSHA</t>
  </si>
  <si>
    <t>4-027-141-2640102-103-2017/2018-003</t>
  </si>
  <si>
    <t>Capacity Building and Empowerment of Primary School Teachers</t>
  </si>
  <si>
    <t>TEACHER CAPACITY BUILDING KESHA</t>
  </si>
  <si>
    <t>4-027-141-2640102-103-2017/2018-004</t>
  </si>
  <si>
    <t>Capacity Building and Empowerment of secondary  School Teachers</t>
  </si>
  <si>
    <t>Employee wages and gratuity</t>
  </si>
  <si>
    <t>PRIMARY  SCHOOLS</t>
  </si>
  <si>
    <t>Makongi Primary School</t>
  </si>
  <si>
    <t>4-027-141-2630204 104-2017/2018-037</t>
  </si>
  <si>
    <t>Plastering, flooring, painting, exterior wall finishes and electrical works and labeling of 1classrooms  to completion.</t>
  </si>
  <si>
    <t>Cheptuon Primary School</t>
  </si>
  <si>
    <t>4-027-141-2630204 104-2017/2018-038</t>
  </si>
  <si>
    <t>Sinendet Primary School</t>
  </si>
  <si>
    <t>4-027-141-2630204 104-2017/2018-039</t>
  </si>
  <si>
    <t xml:space="preserve"> Renovation of 6 classrooms by flooring, painting and installation of steel doors</t>
  </si>
  <si>
    <t>AIC Kabobo Primary School</t>
  </si>
  <si>
    <t>4-027-141-2630204 104-2017/2018-040</t>
  </si>
  <si>
    <t>Kaptebengwet Secondary School</t>
  </si>
  <si>
    <t>4-027-141-2630205 104-2017/2018-020</t>
  </si>
  <si>
    <t>Foundation, walling, roofing, installation of windows and doors of a dormitory</t>
  </si>
  <si>
    <t>RCEA Shirika Secondary School</t>
  </si>
  <si>
    <t>4-027-141-2630205 104-2017/2018-021</t>
  </si>
  <si>
    <t>Foundation,  walling  and roofing of a laboratory</t>
  </si>
  <si>
    <t>AIC Kamoiywo Secondary School</t>
  </si>
  <si>
    <t>4-027-141-2630205 104-2017/2018-022</t>
  </si>
  <si>
    <t>Kiborom Secondary School</t>
  </si>
  <si>
    <t>4-027-141-2630205 104-2017/2018-023</t>
  </si>
  <si>
    <t xml:space="preserve">Final payment for school bus </t>
  </si>
  <si>
    <t>Loreto High School Matunda</t>
  </si>
  <si>
    <t>4-027-141-2630205 104-2017/2018-018</t>
  </si>
  <si>
    <t xml:space="preserve">Worktops, stools, gas piping, fume chamber,water systems,doors,ceiling, floor tiles, electrical works and painting of twin laboratory to completion. </t>
  </si>
  <si>
    <t>Soy Chiefs Office</t>
  </si>
  <si>
    <t>4-027-141-2640507 108-2017/2018-011</t>
  </si>
  <si>
    <t>ST STEPHEN JABALI SEC SCHOOL</t>
  </si>
  <si>
    <t>4-027-141-2630205 104-2017/2018-019</t>
  </si>
  <si>
    <t xml:space="preserve">Worktops, stools, gas piping, fume chamber,water systems,doors,ceiling, , electrical works and painting of a laboratory to completion. </t>
  </si>
  <si>
    <t>PROJECT CODELIST FOR KEIYO SOUTH NATIONAL GOVERNMENT CONSTITUENCY DEVELOPMENT FUND</t>
  </si>
  <si>
    <t>4-028-150-2110000-100-2017/2018-001</t>
  </si>
  <si>
    <t xml:space="preserve"> Payment of staff salaries and gratuity </t>
  </si>
  <si>
    <t>4-028-150-2210000-100-2017/2018-002</t>
  </si>
  <si>
    <t xml:space="preserve"> Purchase of fuel, repairs and maintenance, printing, stationery, telephone, travel and subsistence, office tea, etc.   </t>
  </si>
  <si>
    <t>4-028-150-2120101-100-2017/2018-</t>
  </si>
  <si>
    <t>4-028-150-2120201-100-2017/2018-004</t>
  </si>
  <si>
    <t>4-028-150-2210802-100-2017/2018-005</t>
  </si>
  <si>
    <t xml:space="preserve">Purchase of photocopier </t>
  </si>
  <si>
    <t>4-030-001-3111003-100-2017/2018-006</t>
  </si>
  <si>
    <t xml:space="preserve">purchase of photocopier  </t>
  </si>
  <si>
    <t>4-028-150-2210000-111-2017/2018-001</t>
  </si>
  <si>
    <t xml:space="preserve"> Purchase of fuel, repairs and maintenance, printing, stationery, Airtime, travel and subsistence.</t>
  </si>
  <si>
    <t>4-028-150-2210802-111-2017/2018-002</t>
  </si>
  <si>
    <t xml:space="preserve">NG-CDFC,PMCand Staff Capacity Buiding </t>
  </si>
  <si>
    <t>4-028-150-2210700-111-2017/2018-003</t>
  </si>
  <si>
    <t xml:space="preserve"> Undertake Training of the PMCs/NG-CDFCs  &amp; staff on NG-CDF Related issues </t>
  </si>
  <si>
    <t>EMERGRNCY</t>
  </si>
  <si>
    <t xml:space="preserve">Constituency Sports </t>
  </si>
  <si>
    <t xml:space="preserve">Supporting of  schools, and youth groups sports tournaments and Championships,  purchase of sports equipments, uniforms and trophies for the winning teams </t>
  </si>
  <si>
    <t>4-028-150-2640101-103-2017/2018-001</t>
  </si>
  <si>
    <t xml:space="preserve"> Payment of bursary to needy student </t>
  </si>
  <si>
    <t>Bursary colleges and university</t>
  </si>
  <si>
    <t>4-028-150-2640102-103-2017/2018-002</t>
  </si>
  <si>
    <t>special Schools</t>
  </si>
  <si>
    <t> 4-028-150-2640105-103-2017/2018-002</t>
  </si>
  <si>
    <t xml:space="preserve"> Payment of bursary to needy student with special needs  </t>
  </si>
  <si>
    <t>Koimur primary school</t>
  </si>
  <si>
    <t>4-028-150-2630204-104-2017/2018-001</t>
  </si>
  <si>
    <t>Completion of classroom (Purchase of Door and windows fixing, glazing, wiring and painting work.)</t>
  </si>
  <si>
    <t>Munyek Pirimary school</t>
  </si>
  <si>
    <t>4-028-150-2630204-104-2017/2018-002</t>
  </si>
  <si>
    <t>Setano primary  school.</t>
  </si>
  <si>
    <t>4-028-150-2630204-104-2017/2018-003</t>
  </si>
  <si>
    <t>Completion of classroom (Wiring, Glazing and painting work.)</t>
  </si>
  <si>
    <t>Teber primary school.</t>
  </si>
  <si>
    <t>4-028-150-2630204-104-2017/2018-004</t>
  </si>
  <si>
    <t>Completion of classroom (Plastering, glazing, wiring and painting work.)</t>
  </si>
  <si>
    <t>Kapkosom Primary school</t>
  </si>
  <si>
    <t>4-028-150-2630204-104-2017/2018-005</t>
  </si>
  <si>
    <t>Completion of classroom (Roofing, door and windows fixing, plastering, glazing, wiring and painting work)</t>
  </si>
  <si>
    <t>4-028-150-2630204-104-2017/2018-006</t>
  </si>
  <si>
    <t> new</t>
  </si>
  <si>
    <t>Molol Primary school</t>
  </si>
  <si>
    <t>4-028-150-2630204-104-2017/2018-007</t>
  </si>
  <si>
    <t>Rehabilitation of 2 classrooms (replacement of roof )</t>
  </si>
  <si>
    <t>Sesia Primary school</t>
  </si>
  <si>
    <t>4-028-150-2630204-104-2017/2018-008</t>
  </si>
  <si>
    <t>Ngobisi Primary school</t>
  </si>
  <si>
    <t>4-028-150-2630204-104-2017/2018-009</t>
  </si>
  <si>
    <t>Kamosong primary school.</t>
  </si>
  <si>
    <t>4-028-150-2630204-104-2017/2018-010</t>
  </si>
  <si>
    <t xml:space="preserve">Completion of Dormitory.(Door and windows fixing, plastering, glazing, wiring and painting work and ablution block.) </t>
  </si>
  <si>
    <t>Sitotwo primary school.</t>
  </si>
  <si>
    <t>4-028-150-2630204-104-2017/2018-011</t>
  </si>
  <si>
    <t xml:space="preserve">Completion of Dormitory.co -funded with PTA( Roofing, door and windows fixing, plastering, glazing, wiring and painting </t>
  </si>
  <si>
    <t>Kipsaina integrated primary  school.</t>
  </si>
  <si>
    <t>4-028-150-2630204-104-2017/2018-012</t>
  </si>
  <si>
    <t>Kamwago primary  school.</t>
  </si>
  <si>
    <t>4-028-150-2630204-104-2017/2018-013</t>
  </si>
  <si>
    <t xml:space="preserve"> Completion of Classroom (Plastering, glazing, wiring and painting work)</t>
  </si>
  <si>
    <t>Mosorto  primary school</t>
  </si>
  <si>
    <t>4-028-150-2630204-104-2017/2018-014</t>
  </si>
  <si>
    <t>Completion of a classroom.( Door and windows fixing, plastering, glazing, wiring and painting work and ablution block.</t>
  </si>
  <si>
    <t>Poywech primary school</t>
  </si>
  <si>
    <t>4-028-150-2630204-104-2017/2018-015</t>
  </si>
  <si>
    <t>Completion of 4.no. classrooms.( Wiring, Glazing and Painting.)</t>
  </si>
  <si>
    <t>Tambul primary school.</t>
  </si>
  <si>
    <t>4-028-150-2630204-104-2017/2018-016</t>
  </si>
  <si>
    <t>Completion of Boys Dormitory. (Doors and windows fixing, plastering, glazing, wiring and painting work and ablution block.)</t>
  </si>
  <si>
    <t>Kipkabus down primary school.</t>
  </si>
  <si>
    <t>4-028-150-2630204-104-2017/2018-017</t>
  </si>
  <si>
    <t>Completion of a classroom.( Plastering, glazing, wiring and painting work.)</t>
  </si>
  <si>
    <t>Kapsowek primary school</t>
  </si>
  <si>
    <t>4-028-150-2630204-104-2017/2018-018</t>
  </si>
  <si>
    <t xml:space="preserve"> Completion of two classrooms (Ceiling work, wiring, and painting work.)</t>
  </si>
  <si>
    <t xml:space="preserve">Mencheiwa Primary school </t>
  </si>
  <si>
    <t>4-028-150-2630204-104-2017/2018-019</t>
  </si>
  <si>
    <t>Completion of one classroom constructed by PTA .( plastering, glazing, wiring and painting work and branding.)</t>
  </si>
  <si>
    <t>Kombatich primary school.</t>
  </si>
  <si>
    <t>4-028-150-2630204-104-2017/2018-020</t>
  </si>
  <si>
    <t>Completion of a classroom.( Purchase of Door and windows hence  fixing, plastering, glazing, wiring and painting work).</t>
  </si>
  <si>
    <t>Kiptenden primary school</t>
  </si>
  <si>
    <t>4-028-150-2630204-104-2017/2018-021</t>
  </si>
  <si>
    <t>Cheboge primary school</t>
  </si>
  <si>
    <t>4-028-150-2630204-104-2017/2018-022</t>
  </si>
  <si>
    <t>Kaptubei primary school</t>
  </si>
  <si>
    <t>4-028-150-2630204-104-2017/2018-023</t>
  </si>
  <si>
    <t>Completion of dining hall Painting work and purchase of improved Jikos.</t>
  </si>
  <si>
    <t>Chepsigot primary school</t>
  </si>
  <si>
    <t>4-028-150-2630204-104-2017/2018-024</t>
  </si>
  <si>
    <t>Completion of administration block (,Flooring, Wiring, Glazing and painting work.)</t>
  </si>
  <si>
    <t>Kewane primary school</t>
  </si>
  <si>
    <t>4-028-150-2630204-104-2017/2018-025</t>
  </si>
  <si>
    <t>Muskut primary school</t>
  </si>
  <si>
    <t>4-028-150-2630204-104-2017/2018-026</t>
  </si>
  <si>
    <t>Mutugen  primary school</t>
  </si>
  <si>
    <t>4-028-150-2630204-104-2017/2018-027</t>
  </si>
  <si>
    <t xml:space="preserve">Kitany primary school </t>
  </si>
  <si>
    <t>4-028-150-2630204-104-2017/2018-028</t>
  </si>
  <si>
    <t>Sabor primary school</t>
  </si>
  <si>
    <t>4-028-150-2630204-104-2017/2018-029</t>
  </si>
  <si>
    <t>Rehabilitation of 5 classrooms (floor, plastering  keying and painting.)</t>
  </si>
  <si>
    <t xml:space="preserve">Kaptarkok primary school </t>
  </si>
  <si>
    <t>4-028-150-2630204-104-2017/2018-030</t>
  </si>
  <si>
    <t>Kocholwo sec. school.</t>
  </si>
  <si>
    <t>4-028-150-2630205-104-2017/2018-001</t>
  </si>
  <si>
    <t xml:space="preserve">Completion of dormitory (Roofing, door and windows fixing, plastering, glazing, </t>
  </si>
  <si>
    <t>Turesia Secondary school</t>
  </si>
  <si>
    <t>4-028-150-2630205-104-2017/2018-002</t>
  </si>
  <si>
    <t>Construction of one classroom Ksh 800,000 to completion and purchase of 40 lockers &amp;chairs Ksh200,000</t>
  </si>
  <si>
    <t>Kapletingi Mixed Day Secondary school</t>
  </si>
  <si>
    <t>4-028-150-2630205-104-2017/2018-003</t>
  </si>
  <si>
    <t>Ketigoi secondary school</t>
  </si>
  <si>
    <t>4-028-150-2630205-104-2017/2018-004</t>
  </si>
  <si>
    <t>Completion of laboratory (roofing windows fixing, plastering, plumbing, Lab table gas system, painting and branding)</t>
  </si>
  <si>
    <t>4-028-150-2630205-104-2017/2018-005</t>
  </si>
  <si>
    <t xml:space="preserve">Kapchebelel Secondary School </t>
  </si>
  <si>
    <t>4-028-150-2630205-104-2017/2018-006</t>
  </si>
  <si>
    <t>Completion of one classroom.( Plastering, glazing, wiring and painting work.)</t>
  </si>
  <si>
    <t>4-028-150-2630205-104-2017/2018-007</t>
  </si>
  <si>
    <t xml:space="preserve">Construction of one Classroom to completion </t>
  </si>
  <si>
    <t xml:space="preserve">Lolgarini Secondary School </t>
  </si>
  <si>
    <t>4-028-150-2630205-104-2017/2018-008</t>
  </si>
  <si>
    <t xml:space="preserve"> Kipkabus down Secondary school.</t>
  </si>
  <si>
    <t>4-028-150-2630205-104-2017/2018-009</t>
  </si>
  <si>
    <t>Purchase of 30 lockers and chairs</t>
  </si>
  <si>
    <t>Kimwogo Secondary School</t>
  </si>
  <si>
    <t>4-028-150-2630205-104-2017/2018-010</t>
  </si>
  <si>
    <t>Tugumoi mixed day secondary school</t>
  </si>
  <si>
    <t>4-028-150-2630205-104-2017/2018-011</t>
  </si>
  <si>
    <t>Completion of a classroom.(Ceiling, wiring and painting work.)</t>
  </si>
  <si>
    <t>4-028-150-2630205-104-2017/2018-012</t>
  </si>
  <si>
    <r>
      <t xml:space="preserve">construction of two classrooms </t>
    </r>
    <r>
      <rPr>
        <sz val="12"/>
        <color indexed="8"/>
        <rFont val="Footlight MT Light"/>
        <family val="1"/>
      </rPr>
      <t>to completion</t>
    </r>
  </si>
  <si>
    <t>Kapchorwa Mixed Day secondary school</t>
  </si>
  <si>
    <t>4-028-150-2630205-107-2017/2018-013</t>
  </si>
  <si>
    <t>Construction of Two classrooms to completion</t>
  </si>
  <si>
    <t xml:space="preserve">Kombatich Mixed Day secondary school school </t>
  </si>
  <si>
    <t>4-028-150-2630205-107-2017/2018-014</t>
  </si>
  <si>
    <t xml:space="preserve">Chepsamo Mixed Day secondary school </t>
  </si>
  <si>
    <t>4-028-150-2630205-107-2017/2018-015</t>
  </si>
  <si>
    <t xml:space="preserve">Construction of three classrooms to completion </t>
  </si>
  <si>
    <t>Kaptilol mixed day secondary school</t>
  </si>
  <si>
    <t>4-028-150-2630205-107-2017/2018-016</t>
  </si>
  <si>
    <t>Construction of bookstore to completion</t>
  </si>
  <si>
    <t>Epke Assistant Chiefs office</t>
  </si>
  <si>
    <t>4-028-150-2640508-107-2017/2018-001</t>
  </si>
  <si>
    <t>Construction of Chief's Office to completion</t>
  </si>
  <si>
    <t>Cheptebo Chiefs Office</t>
  </si>
  <si>
    <t>4-028-150-2640508-107-2017/2018-002</t>
  </si>
  <si>
    <t xml:space="preserve">Rokocho Chiefs Office </t>
  </si>
  <si>
    <t>4-028-150-2640508-107-2017/2018-003</t>
  </si>
  <si>
    <t xml:space="preserve">Kapkwoni Chiefs office </t>
  </si>
  <si>
    <t>4-028-150-2640508-107-2017/2018-004</t>
  </si>
  <si>
    <t xml:space="preserve">Construction of Chiefs Office to completion  </t>
  </si>
  <si>
    <t xml:space="preserve">Kapkitony Chiefs office </t>
  </si>
  <si>
    <t>4-028-150-2640508-107-2017/2018-005</t>
  </si>
  <si>
    <t>Purchase of office5 desks and 20 chairs and one filing cabinet</t>
  </si>
  <si>
    <t>Tumeiyo Assistant Chiefs Office</t>
  </si>
  <si>
    <t>4-028-150-2640508-107-2017/2018-006</t>
  </si>
  <si>
    <t>Construction of Chiefs Office  to completion</t>
  </si>
  <si>
    <t>Keiyo South Constituency Environment Project</t>
  </si>
  <si>
    <t>4-028-150-2640510-004-2017/2018-001</t>
  </si>
  <si>
    <t>purchase of 25 5000litre PVC  water tanks for 25 schools for ksh 1,500,000 for the following school Senetwo primary, Lelboinet secondary Kapletingi primary, l Sitotwo primary poywech primary, Kapkut primary, Simotwo primary, Simotwo primary, Mencheiwa primary ,Chepsamo mixed day secondary Sabor primary, Chebulbul primary Chemwabul primary, Muskut mixed day secondary ,Kipyator-simit mixed day secondary, Surmoo primary, Kaptere primary, Changach barak mixed day secondary, Emis primary, Kabawa primary Kapkosom, primary Kasar ,primary Kimwarer ,primary, Kipsaos secondary  and Werep primary</t>
  </si>
  <si>
    <t>4-028-150-2211311-108-2017/2018-001</t>
  </si>
  <si>
    <t>Implementation of the Constituency Innovation Hubs Project@ a cost of ksh 1,169,256.80 per site (procurement of satellite, Antenna, Router, Digital Access Kit and Digital ruggedized tables, Wi-Fi with outdoor wireless device complete with 12U cabinet complete with installation accessories)</t>
  </si>
  <si>
    <t>4-028-150-2211300-100-2017/2018-001</t>
  </si>
  <si>
    <t>4-028-150-2640510-004-2017/2018-002</t>
  </si>
  <si>
    <t xml:space="preserve"> an purchase of tree seedling for conservation of water catchment areas ksh 236,206.90</t>
  </si>
  <si>
    <r>
      <t>4-028-150-2640200-101-</t>
    </r>
    <r>
      <rPr>
        <sz val="12"/>
        <color indexed="8"/>
        <rFont val="Footlight MT Light"/>
        <family val="1"/>
      </rPr>
      <t>2017/2018-001</t>
    </r>
  </si>
  <si>
    <r>
      <t>4-030-150-2640509-112-</t>
    </r>
    <r>
      <rPr>
        <sz val="12"/>
        <color indexed="8"/>
        <rFont val="Footlight MT Light"/>
        <family val="1"/>
      </rPr>
      <t>2017/2018-001</t>
    </r>
  </si>
  <si>
    <r>
      <t xml:space="preserve"> Preparation and </t>
    </r>
    <r>
      <rPr>
        <sz val="12"/>
        <color indexed="8"/>
        <rFont val="Footlight MT Light"/>
        <family val="1"/>
      </rPr>
      <t xml:space="preserve">launching of five year strategic plan  </t>
    </r>
  </si>
  <si>
    <t>PROJECT CODELIST FOR KAPSERET NATIONAL GOVERNMENT CONSTITUENCY DEVELOPMENT FUND</t>
  </si>
  <si>
    <t>4-027-145-2110000-100-2017/18-001</t>
  </si>
  <si>
    <t>4-027-145-2110000-100-2017/18-002</t>
  </si>
  <si>
    <t>Purchase of stationery, printing, telephone, travel and subsistence, office, tea, water, internet, electricity, postal and parcels, bank charges and other operation expenses.</t>
  </si>
  <si>
    <t>4-027-145-2110000-100-2017/18-003</t>
  </si>
  <si>
    <t>4-027-145-2110000-100-2017/18-004</t>
  </si>
  <si>
    <t>4-027-145-2110000-100-2017/18-005</t>
  </si>
  <si>
    <t>Payment of committee sitting allowances.</t>
  </si>
  <si>
    <t>4-027-145-2210802-111-2017/18-001</t>
  </si>
  <si>
    <t xml:space="preserve">Payment of committee sitting allowances, transport, conferences and field bursary vetting and per diem allowances </t>
  </si>
  <si>
    <t>4-027-145-2210503-111-2017/18-002</t>
  </si>
  <si>
    <t>Purchase of fuel,repairs,and maintenance of vehicle, survey works,valuation ,nema etc</t>
  </si>
  <si>
    <t>PMC and NG-CDFC</t>
  </si>
  <si>
    <t>4-027-145-2210604-111-2017/18-003</t>
  </si>
  <si>
    <t>Undertake training of PMC/NG-CDFC related issues as per pmc contract and emerging issues.</t>
  </si>
  <si>
    <t>Emergency (5% Of The Fund)</t>
  </si>
  <si>
    <t>4-027-145-2640200-101-2017/18-001</t>
  </si>
  <si>
    <t>To cater for unforeseen occurrence in the constituency during the financial year.</t>
  </si>
  <si>
    <t>4-027-145-2640101-103-2017/18-001</t>
  </si>
  <si>
    <t>4-027-145-2640101-103-2017/18-002</t>
  </si>
  <si>
    <t xml:space="preserve">Sports Activity </t>
  </si>
  <si>
    <t>4-027-145-2640508-112-2017/18-001</t>
  </si>
  <si>
    <t>Organizing constituency tournament through football. Activities purchase of balls, nets and sports wear and trophies in Kapseret constituency.</t>
  </si>
  <si>
    <t>SECONDARY PROJECTS</t>
  </si>
  <si>
    <t>Kipkenyo Sec School</t>
  </si>
  <si>
    <t>4-027-145-2630205-104-2017/18-001</t>
  </si>
  <si>
    <t>Purchase of one acre land.</t>
  </si>
  <si>
    <t>Completion of administration block(roofing and plastering)</t>
  </si>
  <si>
    <t>Chepyakwai Sec School</t>
  </si>
  <si>
    <t>4-027-145-2630205-104-2017/18-002</t>
  </si>
  <si>
    <t>Construction of a laboratory hall to completion.</t>
  </si>
  <si>
    <t>Songoliet Sec School</t>
  </si>
  <si>
    <t>4-027-145-2630205-104-2017/18-003</t>
  </si>
  <si>
    <t>Ngarafalls Sec School</t>
  </si>
  <si>
    <t>4-027-145-2630205-104-2017/18-004</t>
  </si>
  <si>
    <t>Completion of dormitory(roofing,plastering and painting)</t>
  </si>
  <si>
    <t>Purchase of 55 lockers and chairs</t>
  </si>
  <si>
    <t>Lemook Sec School</t>
  </si>
  <si>
    <t>4-027-145-2630205-104-2017/18-005</t>
  </si>
  <si>
    <t>Completion of one classroom(plastering and painting)</t>
  </si>
  <si>
    <t>Ngeria Girls Sec School</t>
  </si>
  <si>
    <t>4-027-145-2630205-104-2017/18-006</t>
  </si>
  <si>
    <t>Construction of second phase of multipurpose hall .(walling)</t>
  </si>
  <si>
    <t>Aturei Sec School</t>
  </si>
  <si>
    <t>4-027-145-2630205-104-2017/18-007</t>
  </si>
  <si>
    <t>Construction of laboratory(co-funding)</t>
  </si>
  <si>
    <t>Construction of 4 door girls toilet.</t>
  </si>
  <si>
    <t>Kipkaren Sec School</t>
  </si>
  <si>
    <t>4-027-145-2630205-104-2017/18-008</t>
  </si>
  <si>
    <t>Fencing of school</t>
  </si>
  <si>
    <t>Construction of four classrooms to completion.</t>
  </si>
  <si>
    <t>Construction of toilets</t>
  </si>
  <si>
    <t>PRIMARY PROJECTS</t>
  </si>
  <si>
    <t>Kapkagaron Pry School</t>
  </si>
  <si>
    <t xml:space="preserve">4-027-145-2630204-104-2017/18-001    </t>
  </si>
  <si>
    <t>Completion of one classroom(painting and plastering)</t>
  </si>
  <si>
    <t>Konetik Pry School</t>
  </si>
  <si>
    <t xml:space="preserve">4-027-145-2630204-104-2017/18-002    </t>
  </si>
  <si>
    <t>Purchase ofone acre land(1,300,000)and construction of three classrooms.(1,500,000)</t>
  </si>
  <si>
    <t>Legetet Pry School</t>
  </si>
  <si>
    <t xml:space="preserve">4-027-145-2630204-104-2017/18-003    </t>
  </si>
  <si>
    <t>Construction of boys and girls toilets</t>
  </si>
  <si>
    <t>Inder Pry School</t>
  </si>
  <si>
    <t xml:space="preserve">4-027-145-2630204-104-2017/18-004   </t>
  </si>
  <si>
    <t xml:space="preserve">Construction of 8 door toilets for both boys and girls. </t>
  </si>
  <si>
    <t>Kipsamoo Pry School</t>
  </si>
  <si>
    <t xml:space="preserve">4-027-145-2630204-104-2017/18-005   </t>
  </si>
  <si>
    <t>Renovation of classrooms(painting and plastering)</t>
  </si>
  <si>
    <t>Kibabet Pry School</t>
  </si>
  <si>
    <t xml:space="preserve">4-027-145-2630204-104-2017/18-006   </t>
  </si>
  <si>
    <t>Construction  of 2door teachers toilet.</t>
  </si>
  <si>
    <t>St Marys Chebarus Pry</t>
  </si>
  <si>
    <t xml:space="preserve">4-027-145-2630204-104-2017/18-007   </t>
  </si>
  <si>
    <t>Construction of boys and girls toilets to completion.</t>
  </si>
  <si>
    <t>Chepkongi Pry School</t>
  </si>
  <si>
    <t xml:space="preserve">4-027-145-2630204-104-2017/18-008  </t>
  </si>
  <si>
    <t>Purchase ofone acre  land.</t>
  </si>
  <si>
    <t>St John's Kabongo Pry</t>
  </si>
  <si>
    <t xml:space="preserve">4-027-145-2630204-104-2017/18-009    </t>
  </si>
  <si>
    <t>Purchase of one acre land</t>
  </si>
  <si>
    <t>Kingwal Pry School</t>
  </si>
  <si>
    <t xml:space="preserve">4-027-145-2630204-104-2017/18-010    </t>
  </si>
  <si>
    <t>Renovation of 8 classrooms(flooring and painting)</t>
  </si>
  <si>
    <t>Simat Pry School</t>
  </si>
  <si>
    <t xml:space="preserve">4-027-145-2630204-104-2017/18-011    </t>
  </si>
  <si>
    <t>Purchase of 40 double decker beds</t>
  </si>
  <si>
    <t>Kabongwa Pry School</t>
  </si>
  <si>
    <t xml:space="preserve">4-027-145-2630204-104-2017/18-012    </t>
  </si>
  <si>
    <t>Construction of girls toilet</t>
  </si>
  <si>
    <t>Songoliet Pry School</t>
  </si>
  <si>
    <t xml:space="preserve">4-027-145-2630204-104-2017/18-013    </t>
  </si>
  <si>
    <t>Megun Chiefs Office</t>
  </si>
  <si>
    <t>4-027-145-2640507-108-2017/18-001</t>
  </si>
  <si>
    <t>Construction of ap three staff houses to completion.</t>
  </si>
  <si>
    <t>Pioneer Chiefs Office</t>
  </si>
  <si>
    <t>4-027-145-2640507-108-2017/18-002</t>
  </si>
  <si>
    <t>Completion of chiefs office(roofing,plastering,painting and doors)</t>
  </si>
  <si>
    <t>Langas Police Station</t>
  </si>
  <si>
    <t>4-027-145-2640507-108-2017/18-003</t>
  </si>
  <si>
    <t>Completion of staff houses(roofing,plastering,painting and doors)</t>
  </si>
  <si>
    <t>Kapseret Strategic Planning</t>
  </si>
  <si>
    <t>4-027-145-2211310-108-2017/18-001</t>
  </si>
  <si>
    <t>To cater for consultative &amp;validation forums,consuitancy fee,facts sheet data collection, printing an lauching.</t>
  </si>
  <si>
    <t>4-027-145-2211311-108-2017/18-001</t>
  </si>
  <si>
    <t xml:space="preserve">Payment of equipment to be provided by telkom kenya as per agreement with ministry of ICT; Procurement of Satellite Antenna, Router, Digital Access Kit and Digital ruggedized tables, wi-fi with outdoor wireless device complete with 12U cabinet complete with installation accessories </t>
  </si>
  <si>
    <t>Electricity</t>
  </si>
  <si>
    <t>4-027-145-2640506-108-2017/18-002</t>
  </si>
  <si>
    <t>Change of transformer fromsingle phase to three phase transformer and coverage of 400m from transformer.</t>
  </si>
  <si>
    <t>Connection of electricity to the borehole.</t>
  </si>
  <si>
    <t>Purchase of stationery,printing,telephone,travel and subsistence,office,tea,water,internet,electricity,postal and parcels,bank charges and other operation expenses.</t>
  </si>
  <si>
    <t>4-027-145-2640510-110-2017/18-001</t>
  </si>
  <si>
    <t>Tree planting in the all public primary schools, secondary schools, administration officers and dispensaries</t>
  </si>
  <si>
    <t>OTHER ASSETS</t>
  </si>
  <si>
    <t>KAPSERET NG-CDF Office Vehicle</t>
  </si>
  <si>
    <t>4-027-145-3110701-108-2017/18-001</t>
  </si>
  <si>
    <t>Purchase of ngcdf vehicle</t>
  </si>
  <si>
    <t>4-027-145-2210000-100-2017/18-002</t>
  </si>
  <si>
    <t>Purchase of stationery, printing, telephone, travel and subsistence ,office tea, water, internet, electricity, postal and parcels, bank charges and other operation expenses.</t>
  </si>
  <si>
    <t>on going</t>
  </si>
  <si>
    <t>Committee allowance</t>
  </si>
  <si>
    <t>Payment of committee sitting allowances, transport, conferences and field bursary vetting and per diem allowances,HOD allowances.</t>
  </si>
  <si>
    <t>Tree Planting Kshs 100,000 and land scaping of NG-CDF office through leveling and installation of pavement using slabs @ Kshs 127,586.20</t>
  </si>
  <si>
    <t xml:space="preserve">SPORTS  </t>
  </si>
  <si>
    <t>Sports activity</t>
  </si>
  <si>
    <t>4-027-145-2640509-112-2017/18-001</t>
  </si>
  <si>
    <t>Organizing Constituency Tournament Through Football. Activities Purchase Of Balls, Nets And Sports Wear And Trophies In Kapseret Constituency.</t>
  </si>
  <si>
    <t>St. Johns Kabongo Primary School</t>
  </si>
  <si>
    <t>4-027-145-2630204-104-2017/18-009</t>
  </si>
  <si>
    <t>Purchase of two acres of land</t>
  </si>
  <si>
    <t>Kapseret Primary School</t>
  </si>
  <si>
    <t>4-027-145-2630204-104-2017/18-014</t>
  </si>
  <si>
    <t>Construction of four door toilet boys with one urinal.</t>
  </si>
  <si>
    <t>Deb Momoniat Primary School</t>
  </si>
  <si>
    <t>4-027-145-2630204-104-2017/18-015</t>
  </si>
  <si>
    <t>Construction of four door toilets girls.</t>
  </si>
  <si>
    <t>Inder Primary School</t>
  </si>
  <si>
    <t>4-027-145-2630204-104-2017/18-016</t>
  </si>
  <si>
    <t>Completion of one classroom(Plastering,Ceiling,Flooring,Windows,doors and painting)</t>
  </si>
  <si>
    <t>Kermetio Primary School</t>
  </si>
  <si>
    <t>4-027-145-2630204-104-2017/18-017</t>
  </si>
  <si>
    <t>Boarderlands Primary School</t>
  </si>
  <si>
    <t>4-027-145-2630204-104-2017/18-018</t>
  </si>
  <si>
    <t>Aturei Adventist Primary School</t>
  </si>
  <si>
    <t>4-027-145-2630204-104-2017/18-019</t>
  </si>
  <si>
    <t>Kipkaren  Primary road Sch</t>
  </si>
  <si>
    <t>4-027-145-2630204-104-2017/18-020</t>
  </si>
  <si>
    <t>Construction of three door ablution block.</t>
  </si>
  <si>
    <t>St Mary's Chelabal Primary School</t>
  </si>
  <si>
    <t>4-027-145-2630204-104-2017/18-021</t>
  </si>
  <si>
    <t>Konyit Primary School</t>
  </si>
  <si>
    <t>4-027-145-2630204-104-2017/18-022</t>
  </si>
  <si>
    <t>Koibasui Primary school</t>
  </si>
  <si>
    <t>4-027-145-2630204-104-2017/18-023</t>
  </si>
  <si>
    <t>Purchase of 96 desks, 8 ordinary tables, 10 chairs, 10 computer tables and 32 computer chairs</t>
  </si>
  <si>
    <t>PROJECT CODELIST FOR EMGWEN NATIONAL GOVERNMENT CONSTITUENCY DEVELOPMENT FUND</t>
  </si>
  <si>
    <t>4-029-155-2110000-100-2017/18-001</t>
  </si>
  <si>
    <t>4-029-155-2210000-100-2017/18-002</t>
  </si>
  <si>
    <t>Purchase of fuel, repairs and maintenance, printing, stationery, telephone, travel and subsistence.</t>
  </si>
  <si>
    <t>4-029-155-2120101-100-2017/18-001</t>
  </si>
  <si>
    <t>4-029-155-2120201-100-2017/18-002</t>
  </si>
  <si>
    <t>4-055-155-2210802-100-2017/18-001</t>
  </si>
  <si>
    <t>4-029-155-2210000-111-2017/18-001</t>
  </si>
  <si>
    <t>4-029-155-2210802-111-2017/18-002</t>
  </si>
  <si>
    <t>4-029-155-2210700-111-2017/18-003</t>
  </si>
  <si>
    <t>Undertake Training of the PMCs/NGCDFC staff/ NGCDFCs on NGCDF Related issues</t>
  </si>
  <si>
    <t>4-029-155-2640200-101-2017/18-001</t>
  </si>
  <si>
    <t>Burende Football And Volleyball Teams</t>
  </si>
  <si>
    <t>4-029-155-2640509-112-2017/18-001</t>
  </si>
  <si>
    <t>Purchase of Balls, Nets and uniforms</t>
  </si>
  <si>
    <t>Chepsonoi Football And Volleyball Teams</t>
  </si>
  <si>
    <t>4-029-1555-2640509-112-2017/18-002</t>
  </si>
  <si>
    <t>Mosobecho Football And Volleyball Teams</t>
  </si>
  <si>
    <t>4-029-155-2640509-112-2017/18-003</t>
  </si>
  <si>
    <t>Kipture Football And Volleyball Teams</t>
  </si>
  <si>
    <t>4-029-155-2640509-112-2017/18-004</t>
  </si>
  <si>
    <t>Kapnyeberai Football And Volleyball Teams</t>
  </si>
  <si>
    <t>4-029-155-2640509-112-2017/18-005</t>
  </si>
  <si>
    <t>4-029-155-2640101-103-2017/18-001</t>
  </si>
  <si>
    <t>Bursary Tertiary Institutions (Colleges &amp; Universities)</t>
  </si>
  <si>
    <t>4-029-155-2640102-103-2017/18-001</t>
  </si>
  <si>
    <t>4-029-155-2640105-103-2017/18-001</t>
  </si>
  <si>
    <t>Kapkangani Primary School</t>
  </si>
  <si>
    <t>4-029-155-2211311-108-2017/18-001</t>
  </si>
  <si>
    <t xml:space="preserve">Procurement of Satellite Antenna, Router, Digital Access Kit and Digital ruggedized tables, wi-fi with outdoor wireless device complete with 12U cabinet complete with installation accessories </t>
  </si>
  <si>
    <t>Chepkumia Secondary School</t>
  </si>
  <si>
    <t>4-029-155-2211311-108-2017/18-002</t>
  </si>
  <si>
    <t>Emgwen Youth Centre</t>
  </si>
  <si>
    <t>4-029-155-2211311-108-2017/18-003</t>
  </si>
  <si>
    <t>Kilibwoni Primary School</t>
  </si>
  <si>
    <t>4-029-155-2211311-108-2017/18-004</t>
  </si>
  <si>
    <t>Strategic Plan for 2017 – 2022.</t>
  </si>
  <si>
    <t>4-029-155-2211310-108-2017/18-001</t>
  </si>
  <si>
    <t xml:space="preserve">Consultative &amp; Validation forums, Consultancy fee, Facts sheet data collection, Printing and Launching of SP </t>
  </si>
  <si>
    <t>COMPUTERS AND FURNITURES</t>
  </si>
  <si>
    <t xml:space="preserve">Purchase of office furniture  </t>
  </si>
  <si>
    <t>4-029-155-3111000-108-2017/18-001</t>
  </si>
  <si>
    <t>Purchase of 20 chairs, 6 Tables, 4 Computers, 5 Cabinets and 6 Drawers.</t>
  </si>
  <si>
    <t>EDUCATION PRIMARY</t>
  </si>
  <si>
    <t>Kiptilalon Primary School</t>
  </si>
  <si>
    <t>4-029-155-2630204-104-2017/2018-001</t>
  </si>
  <si>
    <t>Construction of Two complete classrooms.</t>
  </si>
  <si>
    <t>Arwos Primary School</t>
  </si>
  <si>
    <t>4-029-155-2630204-104-2017/2018-002</t>
  </si>
  <si>
    <t>Plaster of walls, repair of floors, painting and replacing doors of 8 classrooms.</t>
  </si>
  <si>
    <t>Burende Hill Primary School</t>
  </si>
  <si>
    <t>4-029-155-2630204-104-2017/2018-003</t>
  </si>
  <si>
    <t xml:space="preserve">Purchase of 2 acres of land </t>
  </si>
  <si>
    <t>Construction of 2 complete classrooms.</t>
  </si>
  <si>
    <t>Chebonge Primary School</t>
  </si>
  <si>
    <t>4-029-155-2630204-104-2017/2018-004</t>
  </si>
  <si>
    <t>Construction of Two complete classrooms</t>
  </si>
  <si>
    <t>Kabaskei Primary School</t>
  </si>
  <si>
    <t>4-029-155-2630204-104-2017/2018-005</t>
  </si>
  <si>
    <t>4-029-155-2630204-104-2017/2018-006</t>
  </si>
  <si>
    <t>Completion of dormitory; Plaster, floors, windows, doors and wiring.</t>
  </si>
  <si>
    <t>Kaptumoo Primary School</t>
  </si>
  <si>
    <t>4-029-155-2630204-104-2017/2018-007</t>
  </si>
  <si>
    <t>Construction of 2 complete classrooms</t>
  </si>
  <si>
    <t>AC Tegat Primary School</t>
  </si>
  <si>
    <t>4-029-155-2630204-104-2017/2018-008</t>
  </si>
  <si>
    <t>Construction of complete Administration block</t>
  </si>
  <si>
    <t>4-029-155-2630204-104-2017/2018-009</t>
  </si>
  <si>
    <t>Kiminda Primary School</t>
  </si>
  <si>
    <t>4-029-155-2630204-104-2017/2018-010</t>
  </si>
  <si>
    <t>Kimnyoasis Primary School</t>
  </si>
  <si>
    <t>4-029-155-2630204-104-2017/2018-011</t>
  </si>
  <si>
    <t>Kiptamuk Primary School</t>
  </si>
  <si>
    <t>4-029-155-2630204-104-2017/2018-012</t>
  </si>
  <si>
    <t>AIC Pr.Misoi Kapsirichoi Primary School</t>
  </si>
  <si>
    <t>4-029-155-2630204-104-2017/2018-013</t>
  </si>
  <si>
    <t>Completion of 2 classrooms; Plastering, walling, floors, doors and window.</t>
  </si>
  <si>
    <t>Construction of 1 complete classroom.</t>
  </si>
  <si>
    <t>Kipture Primary School</t>
  </si>
  <si>
    <t>4-029-155-2630204-104-2017/2018-014</t>
  </si>
  <si>
    <t>Mogoiywo Hill Primary School</t>
  </si>
  <si>
    <t>4-029-155-2630204-104-2017/2018-015</t>
  </si>
  <si>
    <t>Kaplonyo Primary School</t>
  </si>
  <si>
    <t>4-029-155-2630204-104-2017/2018-016</t>
  </si>
  <si>
    <t xml:space="preserve">Completion of administration block; Roofing, Plaster, doors, windows. </t>
  </si>
  <si>
    <t>Sasimon Primary School</t>
  </si>
  <si>
    <t>4-029-155-2630204-104-2017/2018-017</t>
  </si>
  <si>
    <t>IPA Primary School</t>
  </si>
  <si>
    <t>4-029-155-2630204-104-2017/2018-018</t>
  </si>
  <si>
    <t>Kiborgok Hill Primary School</t>
  </si>
  <si>
    <t>4-029-155-2630204-104-2017/2018-019</t>
  </si>
  <si>
    <t>Construction of complete administration block.</t>
  </si>
  <si>
    <t>Muslim Primary School</t>
  </si>
  <si>
    <t>4-029-155-2630204-104-2017/2018-020</t>
  </si>
  <si>
    <t>Township Primary School</t>
  </si>
  <si>
    <t>4-029-155-2630204-104-2017/2018-021</t>
  </si>
  <si>
    <t>Tebesonik Primary School</t>
  </si>
  <si>
    <t>4-029-155-2630204-104-2017/2018-022</t>
  </si>
  <si>
    <t>EDUCATION SECONDARY</t>
  </si>
  <si>
    <t>Kipkeibon Secondary School</t>
  </si>
  <si>
    <t>4-029-155-2630205-104-2017/2018-001</t>
  </si>
  <si>
    <t xml:space="preserve">Completion of one storey Building of  Administration Block and 8 classrooms; plastering, painting, windows and doors </t>
  </si>
  <si>
    <t>Kiborgok Mixed Secondary School</t>
  </si>
  <si>
    <t>4-029-155-2630205-104-2017/2018-002</t>
  </si>
  <si>
    <t xml:space="preserve">Completion of dining hall; Plastering, flooring, doors and windows. </t>
  </si>
  <si>
    <t>Kimnyoasis Secondary School</t>
  </si>
  <si>
    <t>4-029-155-2630205-104-2017/2018-003</t>
  </si>
  <si>
    <t>Completion of science laboratory; Walling, roofing, windows and doors.</t>
  </si>
  <si>
    <t>Mosobecho Secondary School</t>
  </si>
  <si>
    <t>4-029-155-2630205-104-2017/2018-004</t>
  </si>
  <si>
    <t xml:space="preserve">Construction of laboratory to roofing level. </t>
  </si>
  <si>
    <t>Ndubeneti Secondary School</t>
  </si>
  <si>
    <t>4-029-155-2630205-104-2017/2018-005</t>
  </si>
  <si>
    <t>AIC Kiborgok Girls Secondary School</t>
  </si>
  <si>
    <t>4-029-155-2630205-104-2017/2018-006</t>
  </si>
  <si>
    <t>Completion of dormitory; walling and roofing.</t>
  </si>
  <si>
    <t>Tiryo Secondary School</t>
  </si>
  <si>
    <t>4-029-155-2630205-104-2017/2018-007</t>
  </si>
  <si>
    <t>St.Marys Kapchorwa Secondary School</t>
  </si>
  <si>
    <t>4-029-155-2630205-104-2017/2018-008</t>
  </si>
  <si>
    <t>St.Barnabas Tegat Secondary School</t>
  </si>
  <si>
    <t>4-029-155-2630205-104-2017/2018-009</t>
  </si>
  <si>
    <t>Completion of dining hall; Plastering, windows, doors and flooring.</t>
  </si>
  <si>
    <t>AIC Kapcheiywo Secondary School</t>
  </si>
  <si>
    <t>4-029-155-2630205-104-2017/2018-010</t>
  </si>
  <si>
    <t>Completion of dining hall; Walling, windows, doors and flooring.</t>
  </si>
  <si>
    <t>Kapkagaon Secondary School</t>
  </si>
  <si>
    <t>4-029-155-2630205-104-2017/2018-011</t>
  </si>
  <si>
    <t>Completion of dormitory; Walling, windows, doors and flooring.</t>
  </si>
  <si>
    <t>Holy Rosary Girls Koibem</t>
  </si>
  <si>
    <t>4-029-155-2630205-104-2017/2018-012</t>
  </si>
  <si>
    <t>Completion of science laboratory; Plastering, painting, windows and doors.</t>
  </si>
  <si>
    <t>ACK Kipsugur Secondary School</t>
  </si>
  <si>
    <t>4-029-155-2630205-104-2017/2018-013</t>
  </si>
  <si>
    <t>Construction of science laboratory to roofing level.</t>
  </si>
  <si>
    <t>4-029155-2640510-110-2017/18-001</t>
  </si>
  <si>
    <t>Ngomwo Primary School</t>
  </si>
  <si>
    <t>4-029155-2640510-110-2017/18-002</t>
  </si>
  <si>
    <t>Chesuwe Primary School</t>
  </si>
  <si>
    <t>4-029155-2640510-110-2017/18-003</t>
  </si>
  <si>
    <t>Sasimon Adc Primary School</t>
  </si>
  <si>
    <t>4-029155-2640510-110-2017/18-004</t>
  </si>
  <si>
    <t>4-029155-2640510-110-2017/18-005</t>
  </si>
  <si>
    <t>Mosobecho Primary School</t>
  </si>
  <si>
    <t>4-029155-2640510-110-2017/18-006</t>
  </si>
  <si>
    <t>Aic Kiborgok Girls High School</t>
  </si>
  <si>
    <t>4-029155-2640510-110-2017/18-007</t>
  </si>
  <si>
    <t>4-029155-2640510-110-2017/18-008</t>
  </si>
  <si>
    <t>4-029-155-2210802-100-2017/18-001</t>
  </si>
  <si>
    <t>Emdin Primary School</t>
  </si>
  <si>
    <t>4-029-155-2630204-104-2017/18-023</t>
  </si>
  <si>
    <t>Kaboen Primary School</t>
  </si>
  <si>
    <t>4-029-155-2630204-104-2017/18-024</t>
  </si>
  <si>
    <t>Purchase of one acre of land.</t>
  </si>
  <si>
    <t>Kiplolok Primary School</t>
  </si>
  <si>
    <t>4-029-155-2630204-104-2017/18-025</t>
  </si>
  <si>
    <t>4-029-155-2630204-104-2017/18-004</t>
  </si>
  <si>
    <t>4-029-155-2630204-104-2017/18-026</t>
  </si>
  <si>
    <t>Kamatargui Primary School</t>
  </si>
  <si>
    <t>4-029-155-2630204-104-2017/18-027</t>
  </si>
  <si>
    <t>Kabikwen Secondary School</t>
  </si>
  <si>
    <t>4-029-155-2630205-104-2017/18-014</t>
  </si>
  <si>
    <t>Construction of Girls Dormitory to roofing level.</t>
  </si>
  <si>
    <t>PROJECT CODELIST FOR TINDERET NATIONAL GOVERNMENT CONSTITUENCY DEVELOPMENT FUND</t>
  </si>
  <si>
    <t>4-029-151-2110000-100-2017/2018-001</t>
  </si>
  <si>
    <t>4-029-151-2210000-100- 2017/2018-002</t>
  </si>
  <si>
    <t>4-029-151-2210802-100-2017/2018-005</t>
  </si>
  <si>
    <t>4-029-151-2210000-111-2017/2018-001</t>
  </si>
  <si>
    <t>4-029-151-2210802-111-2017/2018-002</t>
  </si>
  <si>
    <t>4-029-151-2210700-111-2017/2018-003</t>
  </si>
  <si>
    <t>4-029-151-2640101-103-2017/2018-001</t>
  </si>
  <si>
    <t>4-029-151-2640102-103-2017/2018-002</t>
  </si>
  <si>
    <t>4-029-151-2640200-101-2017/2018-005</t>
  </si>
  <si>
    <t>St. Mathews primary school</t>
  </si>
  <si>
    <t>4-029-151-2630204-104-2017/2018-001</t>
  </si>
  <si>
    <t xml:space="preserve"> Plastering, fitting doors and windows  and painting of storey 6 classrooms  </t>
  </si>
  <si>
    <t>Cheboingong primary school</t>
  </si>
  <si>
    <t>4-029-151-2630204-104-2017/2087-002</t>
  </si>
  <si>
    <t>Purchase f 2 acres of land</t>
  </si>
  <si>
    <t>Kandumeiwek primary school</t>
  </si>
  <si>
    <t>4-029-151-2630204-104-2017/2018-003</t>
  </si>
  <si>
    <t>KIPSIWO PRIMARY SCHOOL</t>
  </si>
  <si>
    <t>4-029-151-2630204-104-2017/2018-004</t>
  </si>
  <si>
    <t>Uswet Primary school</t>
  </si>
  <si>
    <t>4-029-151-2630204-104-2017/2018-005</t>
  </si>
  <si>
    <t>Installing Doors and Windows, plastering and painting of 3 classrooms</t>
  </si>
  <si>
    <t>Uson Primary school</t>
  </si>
  <si>
    <t>4-029-151-2630204-104-2017/2018-006</t>
  </si>
  <si>
    <t>Installing Doors and Windows, plastering and painting of 2 classrooms</t>
  </si>
  <si>
    <t>AIC Tuiyobei  Primary school</t>
  </si>
  <si>
    <t>4-029-151-2630204-104-2017/2018-007</t>
  </si>
  <si>
    <t>Plastering and painting of 5 classrooms</t>
  </si>
  <si>
    <t>ongoig</t>
  </si>
  <si>
    <t>Got ne lel Pri School</t>
  </si>
  <si>
    <t>4-029-151-2630204-104-2017/2018-008</t>
  </si>
  <si>
    <t>Foundation, walling, roofing, plastering and painting of 1 classrooms</t>
  </si>
  <si>
    <t>SDA Iboi primary</t>
  </si>
  <si>
    <t>4-029-151-2630204-104-2017/2018-009</t>
  </si>
  <si>
    <t>plastering and painting of 4 classrooms</t>
  </si>
  <si>
    <t>Sokosik Primary  School</t>
  </si>
  <si>
    <t>4-029-151-2630204-104-2017/2018-010</t>
  </si>
  <si>
    <t>Renovation by, plastering and painting of 4 classrooms</t>
  </si>
  <si>
    <t>Kapsoito  Primary School</t>
  </si>
  <si>
    <t>4-029-151-2630204-104-2017/2018-011</t>
  </si>
  <si>
    <t>Foundation, walling, roofing, plastering and painting of 1 classroom</t>
  </si>
  <si>
    <t>Kamenjeiwa Primary School</t>
  </si>
  <si>
    <t>4-029-151-2630204-104-2017/2018-012</t>
  </si>
  <si>
    <t>Ngatipkong  primary school</t>
  </si>
  <si>
    <t>4-029-151-2630204-104-2017/2018-013</t>
  </si>
  <si>
    <t>Cherungut  Primary School.</t>
  </si>
  <si>
    <t>4-029-151-2630204-104-2017/2018-014</t>
  </si>
  <si>
    <t>New/On-going</t>
  </si>
  <si>
    <t>Kosabei  Primary School.</t>
  </si>
  <si>
    <t>4-029-151-2630204-104-2017/2018-015</t>
  </si>
  <si>
    <t xml:space="preserve">Simotwet Primary school.  </t>
  </si>
  <si>
    <t>4-029-151-2630204-104-2017/2018-016</t>
  </si>
  <si>
    <t>plastering and painting 6 classrooms to completion</t>
  </si>
  <si>
    <t>Chepkaroi Primary school</t>
  </si>
  <si>
    <t>4-029-151-2630204-104-2017/2018-017</t>
  </si>
  <si>
    <t>Subukei  Primary school</t>
  </si>
  <si>
    <t>4-029-151-2630204-104-2017/2018-018</t>
  </si>
  <si>
    <t>Kapteldon primary school</t>
  </si>
  <si>
    <t>4-029-151-2630204-104-2017/2018-019</t>
  </si>
  <si>
    <t>Kapnderem  primary school</t>
  </si>
  <si>
    <t>4-029-151-2630204-104-2017/2018-020</t>
  </si>
  <si>
    <t>Mombwo Primary school</t>
  </si>
  <si>
    <t>4-029-151-2630204-104-2017/2018-021</t>
  </si>
  <si>
    <t>chepsangor primary school</t>
  </si>
  <si>
    <t>4-029-151-2630204-104-2017/2018-022</t>
  </si>
  <si>
    <t>Foundation, walling, roofing, plastering and painting of 1 classroom.</t>
  </si>
  <si>
    <t>Kimwani primary school</t>
  </si>
  <si>
    <t>4-029-151-2630204-104-2017/2018-023</t>
  </si>
  <si>
    <t xml:space="preserve"> Refurbishment by  plastering and painting of 10 classrooms.</t>
  </si>
  <si>
    <t>Kapsasur community  primary school</t>
  </si>
  <si>
    <t>4-029-151-2630204-104-2017/2018-024</t>
  </si>
  <si>
    <t>Foundation, walling, roofing, plastering and painting of 1 classrooms/plastering and painting of 2 classrooms</t>
  </si>
  <si>
    <t>Bugon  primary school</t>
  </si>
  <si>
    <t>4-029-151-2630204-104-2017/2018-025</t>
  </si>
  <si>
    <t>St Paul kibisem primary school</t>
  </si>
  <si>
    <t>4-029-151-2630204-104-2017/2018-026</t>
  </si>
  <si>
    <t>Senetwo primary school</t>
  </si>
  <si>
    <t>4-029-151-2630204-104-2017/2018-027</t>
  </si>
  <si>
    <t xml:space="preserve"> Renovation by walling, roofing, plastering and painting of 5 classrooms.</t>
  </si>
  <si>
    <t>Kimatgei  primary school</t>
  </si>
  <si>
    <t>4-029-151-2630204-104-2017/2018-028</t>
  </si>
  <si>
    <t>Morobi  primary school</t>
  </si>
  <si>
    <t>4-029-151-2630204-104-2017/2018-029</t>
  </si>
  <si>
    <t xml:space="preserve"> Completion by plastering and painting of 5 classrooms.</t>
  </si>
  <si>
    <t>KiptegaA primary school</t>
  </si>
  <si>
    <t>4-029-151-2630204-104-2017/2018-030</t>
  </si>
  <si>
    <t>chepsire primary school</t>
  </si>
  <si>
    <t>4-029-151-2630204-104-2017/2018-031</t>
  </si>
  <si>
    <t>Completion by plastering and painting of 5 classrooms.</t>
  </si>
  <si>
    <t>Kabirer  primary school</t>
  </si>
  <si>
    <t>4-029-151-2630204-104-2017/2018-032</t>
  </si>
  <si>
    <t>Completion by plastering and painting of 4 classrooms.</t>
  </si>
  <si>
    <t>Tamoo daystar primary school</t>
  </si>
  <si>
    <t>4-029-151-2630204-104-2017/2018-033</t>
  </si>
  <si>
    <t xml:space="preserve"> Foundation, walling, roofing, plastering and painting of 1classroom.</t>
  </si>
  <si>
    <t>kiplamaiywo primary school</t>
  </si>
  <si>
    <t>4-029-151-2630204-104-2017/2018-034</t>
  </si>
  <si>
    <t>Magoi  primary School</t>
  </si>
  <si>
    <t>4-029-151-2630204-104-2017/2018-035</t>
  </si>
  <si>
    <t xml:space="preserve"> Renovation by plastering and painting of 3 classrooms.</t>
  </si>
  <si>
    <t>Seiyot  primary school</t>
  </si>
  <si>
    <t>4-029-151-2630204-104-2017/2018-036</t>
  </si>
  <si>
    <t>Completion by  plastering and painting of 2 classrooms.</t>
  </si>
  <si>
    <t>Koiyet primary school</t>
  </si>
  <si>
    <t>4-029-151-2630204-104-2017/2018-037</t>
  </si>
  <si>
    <t>Foundation, walling, roofing, plastering and painting of 1classroom.</t>
  </si>
  <si>
    <t>kapkeri primary school</t>
  </si>
  <si>
    <t>4-029-151-2630204-104-2017/2018-038</t>
  </si>
  <si>
    <t>Foundation, walling, roofing, plastering and painting of 1 classrooms.</t>
  </si>
  <si>
    <t>chemursoi  primary school</t>
  </si>
  <si>
    <t>4-029-151-2630204-104-2017/2018-039</t>
  </si>
  <si>
    <t>Renovation by Plastering and painting 5 classrooms.</t>
  </si>
  <si>
    <t>Soysitet primary school</t>
  </si>
  <si>
    <t>4-029-151-2630204-104-2017/2018-040</t>
  </si>
  <si>
    <t>Completion by plastering and painting of 1 classroom.</t>
  </si>
  <si>
    <t>sigowet primary school</t>
  </si>
  <si>
    <t>4-029-151-2630204-104-2017/2018-041</t>
  </si>
  <si>
    <t>Tachasis integrated  primary school</t>
  </si>
  <si>
    <t>4-029-151-2630204-104-2017/2018-042</t>
  </si>
  <si>
    <t>Foundation, walling, roofing, plastering and painting of Dormitory.</t>
  </si>
  <si>
    <t>Lutter king  primary school</t>
  </si>
  <si>
    <t>4-029-151-2630204-104-2017/2018-043</t>
  </si>
  <si>
    <t>Foundation, walling, roofing, plastering and painting of 1 classroom/ Completion by plastering and painting of 2 classrooms.</t>
  </si>
  <si>
    <t>AIC lelgotet  Primary school</t>
  </si>
  <si>
    <t>4-029-151-2630204-104-2017/2018-044</t>
  </si>
  <si>
    <t>Taunet  secondary school</t>
  </si>
  <si>
    <t>4-029-151-2630205-104-2017/2018-001</t>
  </si>
  <si>
    <t xml:space="preserve"> Foundation, walling, roofing, plastering and painting of laboratory</t>
  </si>
  <si>
    <t>Tinderet secondary school</t>
  </si>
  <si>
    <t>4-029-151-2630205-104-2017/2018-002</t>
  </si>
  <si>
    <t xml:space="preserve"> Plastering and painting of laboratory</t>
  </si>
  <si>
    <t>Mombo girls  secondary school</t>
  </si>
  <si>
    <t>4-029-151-2630205-104-2017/2018-003</t>
  </si>
  <si>
    <t>Foundation, walling, roofing, plastering and painting of laboratory-1,000,000 classroom 500,000</t>
  </si>
  <si>
    <t>New/ongoing</t>
  </si>
  <si>
    <t>St. peters soba Secondary school</t>
  </si>
  <si>
    <t>4-029-151-2630205-104-2017/2018-004</t>
  </si>
  <si>
    <t>Walling, roofing, plastering and painting of laboratory</t>
  </si>
  <si>
    <t>Kabutiei Secondary School.</t>
  </si>
  <si>
    <t>4-029-151-2630205-104-2017/2018-005</t>
  </si>
  <si>
    <t xml:space="preserve">Foundation, walling, roofing, plastering and painting of laboratory </t>
  </si>
  <si>
    <t>Kamelil  secondary school</t>
  </si>
  <si>
    <t>4-029-151-2630205-104-2017/2018-006</t>
  </si>
  <si>
    <t xml:space="preserve">Foundation, walling, roofing, plastering and painting of  2 classrooms </t>
  </si>
  <si>
    <t>Savani secondary school</t>
  </si>
  <si>
    <t>4-029-151-2630205-104-2017/2018-007</t>
  </si>
  <si>
    <t xml:space="preserve">  Roofing, plastering and painting of  Dormitory</t>
  </si>
  <si>
    <t>Fr martin boyle  secondary school</t>
  </si>
  <si>
    <t>4-029-151-2630205-104-2017/2018-008</t>
  </si>
  <si>
    <t xml:space="preserve"> plastering and painting of  laboratory</t>
  </si>
  <si>
    <t>Got ne lel girls   sec. school</t>
  </si>
  <si>
    <t>4-029-151-2630205-104-2017/2018-009</t>
  </si>
  <si>
    <t>Painting of  5 classrooms</t>
  </si>
  <si>
    <t>Hk kibuko secondary  school</t>
  </si>
  <si>
    <t>4-029-151-2630205-104-2017/2018-010</t>
  </si>
  <si>
    <t>Plastering and painting of  Dining hall</t>
  </si>
  <si>
    <t>kabirer secondary school</t>
  </si>
  <si>
    <t>4-029-151-2630205-104-2017/2018-011</t>
  </si>
  <si>
    <t>Foundation, walling, roofing, plastering and painting of laboratory</t>
  </si>
  <si>
    <t>Kibongwa secondary school</t>
  </si>
  <si>
    <t>4-029-151-2630205-104-2017/2018-012</t>
  </si>
  <si>
    <t>Purchase of 3 acres of land</t>
  </si>
  <si>
    <t>Kapsigila girls sec school</t>
  </si>
  <si>
    <t>4-029-151-2630205-104-2017/2018-013</t>
  </si>
  <si>
    <t>Foundation, walling, roofing, plastering and painting of Dormitory</t>
  </si>
  <si>
    <t>Chemase secondary school</t>
  </si>
  <si>
    <t>4-029-151-2630205-104-2017/2018-014</t>
  </si>
  <si>
    <t>Roofing, plastering and painting of  storey Admin block</t>
  </si>
  <si>
    <t>Chemamul secondary school</t>
  </si>
  <si>
    <t>4-029-151-2630205-104-2017/2018-015</t>
  </si>
  <si>
    <t>All saints kapkeno girls</t>
  </si>
  <si>
    <t>4-029-151-2630205-104-2017/2018-016</t>
  </si>
  <si>
    <t>walling, roofing, plastering and painting of Storey classroom</t>
  </si>
  <si>
    <t>Kapsimatwo secondary school</t>
  </si>
  <si>
    <t>4-029-151-2630205-104-2017/2018-017</t>
  </si>
  <si>
    <t>Additional amount for Purchase of 51 seater  school bus.</t>
  </si>
  <si>
    <t>4-029-151-2640508-112-2017/2018-001</t>
  </si>
  <si>
    <t>AIC Setek Secondary  school</t>
  </si>
  <si>
    <t xml:space="preserve"> Purchase and  Installation of 3000 litre plastic water tank </t>
  </si>
  <si>
    <t>AIC Taunet Secondary school</t>
  </si>
  <si>
    <t>4-029-151-2640508-112-2017/2018-002</t>
  </si>
  <si>
    <t>All Saints kapkeno Girls Secondary  school</t>
  </si>
  <si>
    <t>4-029-151-2640508-112-2017/2018-003</t>
  </si>
  <si>
    <t>Chemamul Secondary school</t>
  </si>
  <si>
    <t>4-029-151-2640508-112-2017/2018-004</t>
  </si>
  <si>
    <t>FR Boyle Kabolebo Secondary school</t>
  </si>
  <si>
    <t>4-029-151-2640508-112-2017/2018-005</t>
  </si>
  <si>
    <t>Got Ne Lel Girls Secondary School</t>
  </si>
  <si>
    <t>4-029-151-2640508-112-2017/2018-006</t>
  </si>
  <si>
    <t>Kabirer Secondary school</t>
  </si>
  <si>
    <t>4-029-151-2640508-112-2017/2018-007</t>
  </si>
  <si>
    <t>Kamelil Secondary School</t>
  </si>
  <si>
    <t>4-029-151-2640508-112-2017/2018-008</t>
  </si>
  <si>
    <t>Kapsigilai Girls Secondary</t>
  </si>
  <si>
    <t>4-029-151-2640508-112-2017/2018-009</t>
  </si>
  <si>
    <t>Kipyaor Secondary School</t>
  </si>
  <si>
    <t>4-029-151-2640508-112-2017/2018-010</t>
  </si>
  <si>
    <t>Meteitei Boys secondary School</t>
  </si>
  <si>
    <t>4-029-151-2640508-112-2017/2018-011</t>
  </si>
  <si>
    <t>Mutumon Secondary School</t>
  </si>
  <si>
    <t>4-029-151-2640508-112-2017/2018-012</t>
  </si>
  <si>
    <t>ST John Mixed Day secondary School</t>
  </si>
  <si>
    <t>4-029-151-2640508-112-2017/2018-013</t>
  </si>
  <si>
    <t>ST. Mary’s Tachasis Secondary</t>
  </si>
  <si>
    <t>4-029-151-2640508-112-2017/2018-014</t>
  </si>
  <si>
    <t>ST. Peter’s Soba Secondary School</t>
  </si>
  <si>
    <t>4-029-151-2640508-112-2017/2018-015</t>
  </si>
  <si>
    <t>Tinderet Secondary School</t>
  </si>
  <si>
    <t>4-029-151-2640508-112-2017/2018-016</t>
  </si>
  <si>
    <t>4-029-151-2640508-112-2017/2018-017</t>
  </si>
  <si>
    <t>4-029-151-2640508-112-2017/2018-018</t>
  </si>
  <si>
    <t>4-029-151-2640508-112-2017/2018-019</t>
  </si>
  <si>
    <t>4-029-151-2640508-112-2017/2018-020</t>
  </si>
  <si>
    <t>Kipsiwo primary school</t>
  </si>
  <si>
    <t>4-029-151-2640508-112-2017/2018-021</t>
  </si>
  <si>
    <t>Chepkaroi primary school</t>
  </si>
  <si>
    <t>4-029-151-2640508-112-2017/2018-022</t>
  </si>
  <si>
    <t>Subukei primary school</t>
  </si>
  <si>
    <t>4-029-151-2640508-112-2017/2018-023</t>
  </si>
  <si>
    <t>Lelgotet primary school</t>
  </si>
  <si>
    <t>4-029-151-2640508-112-2017/2018-024</t>
  </si>
  <si>
    <t>Lutter king primary school</t>
  </si>
  <si>
    <t>4-029-151-2640508-112-2017/2018-025</t>
  </si>
  <si>
    <t>Sigowet primary school</t>
  </si>
  <si>
    <t>4-029-151-2640508-112-2017/2018-026</t>
  </si>
  <si>
    <t>4-029-151-2640508-112-2017/2018-027</t>
  </si>
  <si>
    <t>Chemursoi primary school</t>
  </si>
  <si>
    <t>4-029-151-2640508-112-2017/2018-028</t>
  </si>
  <si>
    <t>Chepsangor primary school</t>
  </si>
  <si>
    <t>4-029-151-2640508-112-2017/2018-029</t>
  </si>
  <si>
    <t>Seiyot primary school</t>
  </si>
  <si>
    <t>4-029-151-2640508-112-2017/2018-030</t>
  </si>
  <si>
    <t>Sokosik primary school</t>
  </si>
  <si>
    <t>4-029-151-2640508-112-2017/2018-031</t>
  </si>
  <si>
    <t>St paul kibisem primary school</t>
  </si>
  <si>
    <t>4-029-151-2640508-112-2017/2018-032</t>
  </si>
  <si>
    <t>Bugon primary school</t>
  </si>
  <si>
    <t>4-029-151-2640508-112-2017/2018-033</t>
  </si>
  <si>
    <t>4-029-151-2640508-112-2017/2018-034</t>
  </si>
  <si>
    <t>Cherungut primary school</t>
  </si>
  <si>
    <t>4-029-151-2640508-112-2017/2018-035</t>
  </si>
  <si>
    <t>Kapsimatwo chief’s office</t>
  </si>
  <si>
    <t>4-029-151-2640507-113-2017/2018-001</t>
  </si>
  <si>
    <t>Roofing, plastering, windows ,doors and painting.</t>
  </si>
  <si>
    <t>Soba chief’s office</t>
  </si>
  <si>
    <t>4-029-151-2640507-113-2017/2018-002</t>
  </si>
  <si>
    <t>Kabirer chief’s office</t>
  </si>
  <si>
    <t>4-029-151-2640507-113-2017/2018-005</t>
  </si>
  <si>
    <t>Meteitei chief’s office</t>
  </si>
  <si>
    <t>4-029-151-2640507-113-2017/2018-004</t>
  </si>
  <si>
    <t>4-029-151-2211310-108-2017/2018-001</t>
  </si>
  <si>
    <t>Develop strategic plan for 5 Year period</t>
  </si>
  <si>
    <t>4-029-151-2211311-108-2017/2018-001</t>
  </si>
  <si>
    <t xml:space="preserve">To construct and develop in partnership with Ministry of Information Communication and Technology 4 sites of Constituency Innovation Hubs - Procurement of Satellite Antenna, Router, Digital Access Kit and Digital ruggedized tables, wi-fi with outdoor wireless device complete with 12U cabinet complete with installation accessories Procurement of Satellite Antenna, Router, Digital Access Kit and Digital ruggedized tables, wi-fi with outdoor wireless device complete with 12U cabinet complete with installation accessories </t>
  </si>
  <si>
    <t>4-029-151-2210000-100-  2017/ 2018-002</t>
  </si>
  <si>
    <t>4-029-151-2120101-100-2017/2018-003</t>
  </si>
  <si>
    <t>4-029-151-2120201-100-2017/2018-004</t>
  </si>
  <si>
    <t>Tinderet Teachers Training College</t>
  </si>
  <si>
    <t>4-029-151-2630206-104-2017/2018-001</t>
  </si>
  <si>
    <t>Purchase of 4 acres land - 2,000,000 and Construction  of Administration block, 4  lecture halls and Ablution block - 8,810,344.34</t>
  </si>
  <si>
    <t>PROJECT CODELIST FOR BARINGO SOUTH NATIONAL GOVERNMENT CONSTITUENCY DEVELOPMENT FUND</t>
  </si>
  <si>
    <t>4 -030 -160 – 2110000 – 100 -2017/2018 -001</t>
  </si>
  <si>
    <t>Payment of staff salaries and salary gratuity</t>
  </si>
  <si>
    <t>4 – 030 – 160 – 2210000 –  100 -2017/2018 - 002</t>
  </si>
  <si>
    <t>Purchase of fuel, repairs and maintenance, printing, stationery, telephone, travel and subsistence, office tea, etc</t>
  </si>
  <si>
    <t xml:space="preserve">NSSF </t>
  </si>
  <si>
    <t>4 – 030 – 160 -2120101 – 100 – 2017/2018 - 004</t>
  </si>
  <si>
    <t>4 – 030 – 160 -2120201 – 100 – 2017/2018 - 005</t>
  </si>
  <si>
    <t>4 – 030 – 160 -2210802 – 100 – 2017/2018 - 007</t>
  </si>
  <si>
    <t>Payment of committee sitting allowance, transport and conferences</t>
  </si>
  <si>
    <t>4- 030 – 160 -2210000-111 -2017/2018 -001</t>
  </si>
  <si>
    <t>Purchase of fuel, repair and maintenance, printing, stationeries, airtime, travel and subsistence etc</t>
  </si>
  <si>
    <t>4- 030 – 160 -2210802-111 -2017/2018 -002</t>
  </si>
  <si>
    <t>Payment of committee sitting allowance, transport, conferences etc</t>
  </si>
  <si>
    <t>NG-CDFC/PMC capacity Building</t>
  </si>
  <si>
    <t>4- 030 – 160 -2210700-111 -2017/2018 -003</t>
  </si>
  <si>
    <t>Undertake training of the PMCs/NG-CDFCc on NG-CDF related issues</t>
  </si>
  <si>
    <t>3 - 030-160-2640200-101-2017/2018-001</t>
  </si>
  <si>
    <t>The amount allocated will cater for emergencies in the constituency (unforeseen disasters within the financial year).</t>
  </si>
  <si>
    <t xml:space="preserve">Sports Activities </t>
  </si>
  <si>
    <t>4-030-160-2640509-112-2017/2018-001</t>
  </si>
  <si>
    <t>Sponsoring Marathon and ball games tournaments.</t>
  </si>
  <si>
    <t xml:space="preserve">Constituency Innovation Hub Project(CIH) </t>
  </si>
  <si>
    <t>4-030-160- 2211311 - 108 -2017/2018-000</t>
  </si>
  <si>
    <t>Partner with ministry of ICT in procuring ICT system software through installation of satellite Antenna, router, Digital accessories Kit and digital Ruggedized tablet, Wi-Fi with outdoor wireless devise complete with 12U cabinet complete with installation of accessories at NG- CDF office site - kshs 1,169,256.80, Marigat Ward Administrator Office- Koriema site Kshs 1,169,256.80, Mochongoi TTI site – Kshs 1,169,256.8, Ilchamus chiefs Office site – Kshs 1,169,256.80</t>
  </si>
  <si>
    <t>4-030-160-2640100-103- 2017/2018-001</t>
  </si>
  <si>
    <t>4-030-160-2640100-103- 2017/2018-002</t>
  </si>
  <si>
    <t>Kailer  Primary School</t>
  </si>
  <si>
    <t>4 -030-160-2630204-104- 2017/2018-011</t>
  </si>
  <si>
    <t>Completion of dining hall(plastering, cementing the floor, keying, painting and fixing of ceiling board)</t>
  </si>
  <si>
    <t>Ntepes primary school</t>
  </si>
  <si>
    <t>4 -030-160-2630204-104- 2017/2018-055</t>
  </si>
  <si>
    <t>Construction of 1 classroom to roofing ( pending fund for plastering, fixing of doors and windows, painting, keying and cementing the floor)</t>
  </si>
  <si>
    <t>Ngambo primary school</t>
  </si>
  <si>
    <t>4 -030-160-2630204-104- 2017/2018-053</t>
  </si>
  <si>
    <t>Completion of fencing of school compound(purchase of chain-link, barbed wire and fencing posts)</t>
  </si>
  <si>
    <t>Meisori  Primary school</t>
  </si>
  <si>
    <t>4 -030-160-2630204-104- 2017/2018-031</t>
  </si>
  <si>
    <t>Completion of 1 classroom ( Roofing, plastering, fixing of doors &amp; windows, keying and painting)</t>
  </si>
  <si>
    <t>Ilchurai Primary school</t>
  </si>
  <si>
    <t>4 -030-160-2630204-104- 2017/2018-006</t>
  </si>
  <si>
    <t>Construction of 2 toilets(digging of the pit, raising of walls to lintel, roofing, plastering, fixing of doors, keying &amp; painting)</t>
  </si>
  <si>
    <t>Endao primary school</t>
  </si>
  <si>
    <t>4 -030-160-2630204-104- 2017/2018-022</t>
  </si>
  <si>
    <t>Completion of girls dormitory(raising of walls, lintel fixing, roofing, fixing of doors and windows, plastering, cementing floor, keying and painting</t>
  </si>
  <si>
    <t>Sitewonin primary school</t>
  </si>
  <si>
    <t>4 -030-160-2630204-104- 2017/2018-024</t>
  </si>
  <si>
    <t>Completion of 1 classroom(plastering, cementing of floor, fixing of door  and windows and painting)</t>
  </si>
  <si>
    <t>Maoi  primary school</t>
  </si>
  <si>
    <t>4 -030-160-2630204-104- 2017/2018-015</t>
  </si>
  <si>
    <t>Completion of boys dormitory(plastering, floor cementing, keying and painting)</t>
  </si>
  <si>
    <t>Parkarin  primary school</t>
  </si>
  <si>
    <t>4 -030-160-2630204-104- 2017/2018-047</t>
  </si>
  <si>
    <t>Completion of 2 classroom( plastering, Fixing of doors &amp; windows, keying and painting)</t>
  </si>
  <si>
    <t>Kimorok  primary school</t>
  </si>
  <si>
    <t>4 -030-160-2630204-104- 2017/2018-008</t>
  </si>
  <si>
    <t>Completion of Girls dormitory (plastering, keying, fixing of doors &amp; window, ceiling board &amp; painting).</t>
  </si>
  <si>
    <t>Kapkoibai primary school</t>
  </si>
  <si>
    <t>4 -030-160-2630204-104- 2017/2018-010</t>
  </si>
  <si>
    <t>Completion of  2 classroom (Roofing, plastering cementing of floor, fixing of doors and windows and painting)</t>
  </si>
  <si>
    <t>Kapkatit primary school</t>
  </si>
  <si>
    <t>4 -030-160-2630204-104- 2017/2018-007</t>
  </si>
  <si>
    <t>Completion of 1 classroom( Fixing of door and windows, plastering, keying, cementing the floor and painting</t>
  </si>
  <si>
    <t>Ngolbelon primary school</t>
  </si>
  <si>
    <t>4 -030-160-2630204-104- 2017/2018-029</t>
  </si>
  <si>
    <t>Loberer primary school</t>
  </si>
  <si>
    <t>4 -030-160-2630204-104- 2017/2018-013</t>
  </si>
  <si>
    <t>Tebei primary school</t>
  </si>
  <si>
    <t>4 -030-160-2630204-104- 2017/2018-032</t>
  </si>
  <si>
    <t>Completion of Administration block(Roofing, plastering, fixing of doors &amp; windows, keying, floor cementing and painting</t>
  </si>
  <si>
    <t>Illiagat primary school</t>
  </si>
  <si>
    <t>4 -030-160-2630204-104- 2017/2018-018</t>
  </si>
  <si>
    <t>Completion of 1 classroom(roofing, plastering, fixing of doors &amp; window, keying and painting</t>
  </si>
  <si>
    <t>Sereton primary school</t>
  </si>
  <si>
    <t>4 -030-160-2630204-104- 2016/2017-020</t>
  </si>
  <si>
    <t>Sogon Primary school</t>
  </si>
  <si>
    <t>4 -030-160-2630204-104- 2017/2018-021</t>
  </si>
  <si>
    <t>Completion of 5 classrooms(plastering, fixing of doors &amp; windows, keying &amp; painting)</t>
  </si>
  <si>
    <t>Kamungei Primary school</t>
  </si>
  <si>
    <t>4 -030-160-2630204-104- 2017/2018-002</t>
  </si>
  <si>
    <t>Construction of 1 classroom to roofing and fixing of doors and windows( pending funds for plastering, keying , cementing of floor and painting)</t>
  </si>
  <si>
    <t>4 -030-160-2630204-104- 2017/2018-023</t>
  </si>
  <si>
    <t>Construction of 3 toilets(digging of the pit, raising of walls to lintel, roofing, plastering, fixing of doors, keying &amp; painting)</t>
  </si>
  <si>
    <t>Patkawanin primary school</t>
  </si>
  <si>
    <t>4 -030-160-2630204-104- 2017/2018-028</t>
  </si>
  <si>
    <t>Renovation of 5 classrooms( plastering the walls, cementing the floor, keying  &amp; painting)</t>
  </si>
  <si>
    <t>Kimao primary school</t>
  </si>
  <si>
    <t>4 -030-160-2630204-104- 2017/2018-005</t>
  </si>
  <si>
    <t>Completion of classroom (plastering, fixing of door and windows, keying, cementing the floor and painting)</t>
  </si>
  <si>
    <t>Bargelech primary school</t>
  </si>
  <si>
    <t>4 -030-160-2630204-104- 2017/2018-033</t>
  </si>
  <si>
    <t>Kabirmet primary school</t>
  </si>
  <si>
    <t>4 -030-160-2630204-104- 2017/2018-001</t>
  </si>
  <si>
    <t>Completion of 8 classrooms(floor cementing, plastering, keying &amp; painting)</t>
  </si>
  <si>
    <t>Tuiyotich primary school</t>
  </si>
  <si>
    <t>4 -030-160-2630204-104- 2017/2018-034</t>
  </si>
  <si>
    <t>Completion of 8 toilets (plastering, fixing of 8 doors, keying &amp; painting )</t>
  </si>
  <si>
    <t>Mbechot  Primary school</t>
  </si>
  <si>
    <t>4 -030-160-2630204-104- 2017/2018-017</t>
  </si>
  <si>
    <t>Completion of 1 classroom(plastering, cementing the floor and fixing of doors and windows)</t>
  </si>
  <si>
    <t>Kaptombes  primary school</t>
  </si>
  <si>
    <t>4 -030-160-2630204-104- 2017/2018-035</t>
  </si>
  <si>
    <t>Completion of 2 classrooms (Roofing, plastering, cementing the floor, fixing of doors and window and painting)</t>
  </si>
  <si>
    <t>Sinoni  primary school</t>
  </si>
  <si>
    <t>4 -030-160-2630204-104- 2017/2018-036</t>
  </si>
  <si>
    <t>Tembererwe primary school</t>
  </si>
  <si>
    <t>4 -030-160-2630204-104- 2017/2018-063</t>
  </si>
  <si>
    <t>Sinendet primary school</t>
  </si>
  <si>
    <t>4 -030-160-2630204-104- 2017/2018-012</t>
  </si>
  <si>
    <t>Construction of 1 classroom to roofing ( pending fund for plastering, fixing of doors and windows, painting, keying and cementing the floor) Kshs 800,000.00 and Kshs 200,000.00 for completion of 6 Toilets( fixing if doors, plastering, keying and painting)</t>
  </si>
  <si>
    <t>Chepkotoyan primary school</t>
  </si>
  <si>
    <t>4 -030-160-2630204-104- 2017/2018-058</t>
  </si>
  <si>
    <t>Completion of 3 classrooms(plastering, fixing of doors &amp; windows, keying and painting)</t>
  </si>
  <si>
    <t>Kasiela primary school</t>
  </si>
  <si>
    <t>4 -030-160-2630204-104- 2017/2018-014</t>
  </si>
  <si>
    <t>Completion of 1 classroom(fixing of door &amp; windows, plastering, keying, cementing the floor &amp; painting)</t>
  </si>
  <si>
    <t>Kibagenge  primary school</t>
  </si>
  <si>
    <t>4 -030-160-2630204-104- 2017/2018-016</t>
  </si>
  <si>
    <t>Completion of 2 classrooms ( painting)</t>
  </si>
  <si>
    <t>Losampurpur Primary school</t>
  </si>
  <si>
    <t>4 -030-160-2630204-104- 2017/2018-038</t>
  </si>
  <si>
    <t>Chemorogion  primary school</t>
  </si>
  <si>
    <t>4 -030-160-2630204-104- 2017/2018-003</t>
  </si>
  <si>
    <t>Construction of 1 classroom to roofing and fixing of door &amp; windows ( pending fund for plastering,  painting, keying and cementing the floor)</t>
  </si>
  <si>
    <t>Kiserian  primary school</t>
  </si>
  <si>
    <t>4 -030-160-2630204-104- 2017/2018-039</t>
  </si>
  <si>
    <t>Construction of 4 toilets  to completion</t>
  </si>
  <si>
    <t>Arabal  primary school</t>
  </si>
  <si>
    <t>4 -030-160-2630204-104- 2017/2018-040</t>
  </si>
  <si>
    <t>Fencing of the school compound to completion</t>
  </si>
  <si>
    <t>Kongasis Primary school</t>
  </si>
  <si>
    <t>4 -030-160-2630204-104- 2017/2018-025</t>
  </si>
  <si>
    <t>Tulwopsoo Primary school</t>
  </si>
  <si>
    <t>4 -030-160-2630204-104- 2017/2018-026</t>
  </si>
  <si>
    <t>Labos Primary school</t>
  </si>
  <si>
    <t>4 -030-160-2630204-104- 2017/2018-043</t>
  </si>
  <si>
    <t>Completion of 2 classroom (  plastering, fixing of doors &amp; windows, keying and painting)</t>
  </si>
  <si>
    <t>Marigat boarding &amp; day primary school</t>
  </si>
  <si>
    <t>4 -030-160-2630204-104- 2017/2018-044</t>
  </si>
  <si>
    <t>Renovation of 4 classrooms ( plastering the walls, keying, cementing the floor &amp; painting)</t>
  </si>
  <si>
    <t>Sukutek primary school</t>
  </si>
  <si>
    <t>4 -030-160-2630204-104- 2017/2018-048</t>
  </si>
  <si>
    <t>Tendenbei primary school</t>
  </si>
  <si>
    <t>4 -030-160-2630204-104- 2017/2018-049</t>
  </si>
  <si>
    <t>Completion of classroom( plastering, keying, cementing the floor, ceiling fixing and painting</t>
  </si>
  <si>
    <t>Siginwo Primary school</t>
  </si>
  <si>
    <t>4 -030-160-2630204-104- 2017/2018-050</t>
  </si>
  <si>
    <t>Ngambo Secondary school</t>
  </si>
  <si>
    <t>4 -030-160-2630205-104-2017/2018-007</t>
  </si>
  <si>
    <t>Purchase of 51 seater school bus Kshs 1,000,000.00 in partnership with PTA. A top up of 2016/2017allocation of 4m. PTA to contribute 1.5m  and 500,000 .00 for completion of administration block(Raising of walls to lintel, roofing, fixing of doors &amp; windows, plastering &amp; painting)</t>
  </si>
  <si>
    <t>Salabani Secondary School</t>
  </si>
  <si>
    <t>4 -030-160-2630205-104-2017/2018-003</t>
  </si>
  <si>
    <t>Completion of Library ( plastering, keying, fixing of doors, windows ,cementing the floor &amp; painting)</t>
  </si>
  <si>
    <t xml:space="preserve">           Ongoing</t>
  </si>
  <si>
    <t>Eldume secondary school</t>
  </si>
  <si>
    <t>4 -030-160-2630205-104-2017/2018-001</t>
  </si>
  <si>
    <t>Purchase of furniture(77 students chairs &amp; lockers @4500,10 staff chairs @2500.00,10 staff desk @7500.00, 1 secretary chair @3500.00</t>
  </si>
  <si>
    <t>Kibingor secondary school</t>
  </si>
  <si>
    <t>4 -030-160-2630205-104-2017/2018-010</t>
  </si>
  <si>
    <t>Completion of two classroom(plastering, cementing the floor , fixing of doors and windows and keying)</t>
  </si>
  <si>
    <t>Kimalel secondary school</t>
  </si>
  <si>
    <t>4 -030-160-2630205-104-2017/2018-009</t>
  </si>
  <si>
    <t xml:space="preserve">Completion of administration block(Raising of walls to lintel, roofing, fixing of doors &amp; windows, plastering, keying &amp; painting) </t>
  </si>
  <si>
    <t xml:space="preserve">                ongoing</t>
  </si>
  <si>
    <t>Marigat integrated secondary school</t>
  </si>
  <si>
    <t>4 -030-160-2630205-104-2017/2018-002</t>
  </si>
  <si>
    <t>Completion of laboratory(plastering, cementing the floor, fixing of doors &amp; windows, keying &amp; painting)</t>
  </si>
  <si>
    <t xml:space="preserve">           Ongoing </t>
  </si>
  <si>
    <t>Sabor Secondary School</t>
  </si>
  <si>
    <t>4 -030-160-2630205-104-2017/2018-004</t>
  </si>
  <si>
    <t>Purchase of 51 seater school bus in partnership with PTA. A top up of 2016/2017allocation of 4m. PTA to contribute 1.5m</t>
  </si>
  <si>
    <t>Sangarau Secondary School</t>
  </si>
  <si>
    <t>4 -030-160-2630205-104-2017/2018-005</t>
  </si>
  <si>
    <t>Tuiyotich secondary school</t>
  </si>
  <si>
    <t>4 -030-160-2630205-104-2017/2018-013</t>
  </si>
  <si>
    <t>Completion of administration block (cementing , painting and equipping with furniture)</t>
  </si>
  <si>
    <t>Sandai secondary school</t>
  </si>
  <si>
    <t>4 -030-160-2630205-104- 2017/2018-011</t>
  </si>
  <si>
    <t>Completion of laboratory( fixing of doors &amp; windows, plastering, keying, taping of gases &amp; painting</t>
  </si>
  <si>
    <t>Mwenge Secondary School</t>
  </si>
  <si>
    <t>4 -030-160-2630205-104-2017/2018-006</t>
  </si>
  <si>
    <t>Purchase of 51 seater school bus in partnership with PTA. A top up of 2016/2017allocation of 4m. PTA to contribute 1.5m- Kshs 1000,000.00 and  completion of laboratory (  gas fitting&amp; system, water taps and drainage system) – Kshs 200,000.00</t>
  </si>
  <si>
    <t>Lake Bogoria Rochdale Secondary School</t>
  </si>
  <si>
    <t>4 -030-160-2630205-104-2017/2018-008</t>
  </si>
  <si>
    <t>Ngenyilel secondary school</t>
  </si>
  <si>
    <t>4 -030-160-2630205-104-2017/2018-012</t>
  </si>
  <si>
    <t xml:space="preserve">Completion of 1 classroom (cementing the floor, keying and painting </t>
  </si>
  <si>
    <t>Ngarie secondary school</t>
  </si>
  <si>
    <t>4 -030-160-2630205-104-2017/2018-014</t>
  </si>
  <si>
    <t>Completion of administration block(plastering, fixing of doors &amp; windows, keying &amp; painting)</t>
  </si>
  <si>
    <t>Loberer Secondary school</t>
  </si>
  <si>
    <t>4 -030-160-2630205-104-2017/2018-017</t>
  </si>
  <si>
    <t>Completion of 1 classroom (roofing , Fixing of doors and windows, plastering, keying and painting)</t>
  </si>
  <si>
    <t>Cheboruswo secondary school</t>
  </si>
  <si>
    <t>4 -030-160-2630205-104-2017/2018-027</t>
  </si>
  <si>
    <t>Completion of administration block(plastering, keying and painting)</t>
  </si>
  <si>
    <t>Kiserian Secondary school</t>
  </si>
  <si>
    <t>4 -030-160-2630205-104-2017/2018-016</t>
  </si>
  <si>
    <t>Renovation of Laboratory (water taps and drainage systems, Gas fitting &amp; systems)</t>
  </si>
  <si>
    <t xml:space="preserve">NG-CDF  Office  </t>
  </si>
  <si>
    <t>4 -030-160-3110202-108- 2017/2018-001</t>
  </si>
  <si>
    <t>Completion of plumbing works(pvc pipes, setting of gutters – 1,740,000.00, Two tanks @50,000.00, 6 fire extinguishers@10,000.00, 2 motors@50,000.00)</t>
  </si>
  <si>
    <t>Ilchamus ward</t>
  </si>
  <si>
    <t>2 -030-160-2640510-110- 2017/2018-001</t>
  </si>
  <si>
    <t>Planting of trees Ntepes primary school, iti primary school,Latacha primary school kailer primary school, ngambo secondary and salabani secondary school, salabani primary school, oldepe osinya primary school, lamalok primary school, lomayana primary school,loropil primary school, longewan primary school and sintaan primary school@ 35,714.00</t>
  </si>
  <si>
    <t>Marigat ward</t>
  </si>
  <si>
    <t>4 -030-160-2640510-110- 2017/2018-002</t>
  </si>
  <si>
    <t>planting of trees in Senetwo primary school, Barsemoi secondary school Marigat day secondary school, Tuluongoi Secondary school, sabor secondary,Kamungei primary school, perkerra primary school and Koriema primary school @ 35,714.00</t>
  </si>
  <si>
    <t>Mochongoi ward</t>
  </si>
  <si>
    <t>4 -030-160-2640510-110- 2017/2018-003</t>
  </si>
  <si>
    <t>Planting of  trees Tuiyobei secondary school, Tuiyobei primary school Tuiyotich Primary school,kimoriot primary school, kongasis primary school, Tulwopsoo Primary school, Mutitu Primary schoolNgarie secondary school and kamailel primary school@25,000.00</t>
  </si>
  <si>
    <t>Mukutani ward</t>
  </si>
  <si>
    <t>4 -030-160-2640510-110- 2017/2018-004</t>
  </si>
  <si>
    <t>Planting of trees in kiserian secondary school, Kiserian primary school chemorogion primary school,Sokotei Secondary school, Sokotei Primary school, losampupur primary school loitip primary school, @35,714.00</t>
  </si>
  <si>
    <t>Ilchamus  chiefs office</t>
  </si>
  <si>
    <t>4 -030-160-2640507-108- 2017/2018 -002</t>
  </si>
  <si>
    <t>Completion of chiefs office(raising of walls to lintel, roofing, fixing of doors &amp; windows, plastering, keying &amp; painting)</t>
  </si>
  <si>
    <t>Salabani chiefs  office</t>
  </si>
  <si>
    <t>4 -030-160-2640507-108- 2017/2018 -003</t>
  </si>
  <si>
    <t>Completion of  offices (roofing, fixing of windows &amp; door, plastering, keying, cementing the floor &amp; painting)</t>
  </si>
  <si>
    <t>Kamailel chiefs office</t>
  </si>
  <si>
    <t>4 -030-160-2640507-108- 2017/2018 -004</t>
  </si>
  <si>
    <t>Completion of chiefs office &amp; store(plastering, fixing of 2 doors and 4 windows, keying, cementing &amp; painting)</t>
  </si>
  <si>
    <t>Kibingor chiefs office</t>
  </si>
  <si>
    <t>4 -030-160-2640507-108- 2017/2018-001</t>
  </si>
  <si>
    <t>Completion of chiefs office &amp; store(fixing of 5 windows &amp; 4 doors, plastering, keying, cementing the floor  &amp; keying)</t>
  </si>
  <si>
    <t>STRATEGIC  PLAN</t>
  </si>
  <si>
    <t xml:space="preserve">Strategic plan  </t>
  </si>
  <si>
    <t>4 - 030-160 -2211310-108- 2017/2018 -001</t>
  </si>
  <si>
    <t>4-030-160-2640100-103- 2017/2018-003</t>
  </si>
  <si>
    <r>
      <t>Printing and distribution of Mocks and CATs</t>
    </r>
    <r>
      <rPr>
        <sz val="12"/>
        <color indexed="10"/>
        <rFont val="Footlight MT Light"/>
        <family val="1"/>
      </rPr>
      <t>(It is against the Ministry of Education policy on examinations)</t>
    </r>
  </si>
  <si>
    <t>4-030-160-2110000-100-2017/2018-001</t>
  </si>
  <si>
    <t>4-030-160-2210000-100-2017/2018-002</t>
  </si>
  <si>
    <t>4-030-160-2210802-100-2017/2018-007</t>
  </si>
  <si>
    <t>4-030-160-2210000-111-2017/2018-001</t>
  </si>
  <si>
    <t>Purchase of fuel, repair and maintenance, printing, stationeries, airtime, travel and subsistence</t>
  </si>
  <si>
    <t>4-030-160-2210802-111-2017/2018-002</t>
  </si>
  <si>
    <t>Payment of committee sitting allowance, transport, conferences</t>
  </si>
  <si>
    <t>4-030-160-2640200-101-2017/2018-001</t>
  </si>
  <si>
    <t>4-030-160-2640509-112-2017/2018-002</t>
  </si>
  <si>
    <t xml:space="preserve">Payment of  bursary to needy students </t>
  </si>
  <si>
    <t>Bursary tertiary Institutions</t>
  </si>
  <si>
    <t>Kimoigut  Primary School</t>
  </si>
  <si>
    <t>4 -030-160-2630204-104-2017/2018-022</t>
  </si>
  <si>
    <t>Construction of 1 classroom to roofing</t>
  </si>
  <si>
    <t>Rorobai primary school</t>
  </si>
  <si>
    <t>4 -030-160-2630204-104-2017/2018-023</t>
  </si>
  <si>
    <t>Iti  primary school</t>
  </si>
  <si>
    <t>4 -030-160-2630204-104-2017/2018-024</t>
  </si>
  <si>
    <t>Sambaka  Primary school</t>
  </si>
  <si>
    <t>4 -030-160-2630204-104-2017/2018-025</t>
  </si>
  <si>
    <t>4 -030-160-2630204-104-2017/2018-026</t>
  </si>
  <si>
    <t>Arabal primary school</t>
  </si>
  <si>
    <t>3 -030-160-2630204-104-2017/2018-027</t>
  </si>
  <si>
    <t>Oldepe osinya primary school</t>
  </si>
  <si>
    <t>4 -030-160-2630204-104-2017/2018-028</t>
  </si>
  <si>
    <t xml:space="preserve">Construction of 1 classroom to roofing </t>
  </si>
  <si>
    <t>Rabai  primary school</t>
  </si>
  <si>
    <t>4 -030-160-2630204-104-2017/2018-029</t>
  </si>
  <si>
    <t>Repair of 3 classrooms (plastering, fixing of glasses, keying, cementing the floor and painting)</t>
  </si>
  <si>
    <t>Mbechot  primary school</t>
  </si>
  <si>
    <t>4 -030-160-2630204-104-2017/2018-030</t>
  </si>
  <si>
    <t>Kibonjos  primary school</t>
  </si>
  <si>
    <t>4 -030-160-2630204-104-2017/2018-031</t>
  </si>
  <si>
    <t xml:space="preserve">Completion of laboratory (  gas fitting&amp; system, water taps and drainage system) </t>
  </si>
  <si>
    <t>Nyimbei  secondary school</t>
  </si>
  <si>
    <t>Completion of 2 classrooms (plastering, fixing of doors &amp; windows, keying &amp; painting)</t>
  </si>
  <si>
    <t>PROJECT CODELIST FOR CHERANGANY NATIONAL GOVERNMENT CONSTITUENCY DEVELOPMENT FUND</t>
  </si>
  <si>
    <t>4-026-140-2110000-100-2017/18-001</t>
  </si>
  <si>
    <t>4-026-140-2210000-100-2017/18-002</t>
  </si>
  <si>
    <t>4-026-140-2120101-100-2017/18-003</t>
  </si>
  <si>
    <t>4-026-140-2210802-100-2017/18-004</t>
  </si>
  <si>
    <t>Payment of Committee sitting allowances, transport &amp; conferences</t>
  </si>
  <si>
    <t>4-026-140-2210000-111-2017/18-001</t>
  </si>
  <si>
    <t>4-026-140-2210802-111-2017/18-002</t>
  </si>
  <si>
    <t>4-026-140-2210700-111-2017/18-003</t>
  </si>
  <si>
    <t>4-026-140-2640200-101-2017/18-001</t>
  </si>
  <si>
    <t>4-026-140-2640509-112-2017/18-001</t>
  </si>
  <si>
    <t>Purchase of uniforms,balls,nets for Carrying out Constituency football ,volleyball and athletics tournament</t>
  </si>
  <si>
    <t>4-026-140-2640510-110-2017/18-001</t>
  </si>
  <si>
    <t>Purchase and Planting of thirty six thousand eight hunred  tree seedlings,  in two hundred schools in Kaplamai,Motosiet,Sitatinga,Makutano,cherangany suwerwa and chepsiro kiptoror and Sinyereri</t>
  </si>
  <si>
    <t>4-026-140-2640101-103-2017/18-001</t>
  </si>
  <si>
    <t>4-026-140-2640102-103-2017/18-002</t>
  </si>
  <si>
    <t>Bororiet Primary School</t>
  </si>
  <si>
    <t>4-026-140-2630204-104-2017/18-001</t>
  </si>
  <si>
    <t>Botwa Milimani Primary School</t>
  </si>
  <si>
    <t>4-026-140-2630204-104-2017/18-002</t>
  </si>
  <si>
    <t>Completion of two classrooms-plaster,flooring,window and door panes, painting and labelling</t>
  </si>
  <si>
    <t>Kaplamai Primary School</t>
  </si>
  <si>
    <t>4-026-140-2630204-104-2017/18-003</t>
  </si>
  <si>
    <t>Renovation of five classrooms-flooring, plaster and painting</t>
  </si>
  <si>
    <t>AIC Kimoson Primary School</t>
  </si>
  <si>
    <t>4-026-140-2630204-104-2017/18-004</t>
  </si>
  <si>
    <t>Completion of two classrooms-plaster, flooring and painting</t>
  </si>
  <si>
    <t>Kapchepsir Primary School</t>
  </si>
  <si>
    <t>4-026-140-2630204-104-2017/18-005</t>
  </si>
  <si>
    <t xml:space="preserve">Completion of 3 classrooms-flooring, Wall plastering, fixing doors &amp; windows &amp; painting </t>
  </si>
  <si>
    <t>Chisare  Primary School</t>
  </si>
  <si>
    <t>4-026-140-2630204-104-2017/18-006</t>
  </si>
  <si>
    <t>Renovation of five classrooms-Flooring, plaster and painting</t>
  </si>
  <si>
    <t>Nyakinywa  Primary School</t>
  </si>
  <si>
    <t>4-026-140-2630204-104-2017/18-007</t>
  </si>
  <si>
    <t>Renovation of five classrooms-flooring, plaster, painting and labelling</t>
  </si>
  <si>
    <t>Chebarus  Primary School</t>
  </si>
  <si>
    <t>4-026-140-2630204-104-2017/18-008</t>
  </si>
  <si>
    <t>Completion of 4 classrooms - Plastering, Flooring, Painting &amp; Veranda Extension</t>
  </si>
  <si>
    <t>4-026-140-2630204-104-2017/18-009</t>
  </si>
  <si>
    <t>Completion of 2 classrooms - flooring, wall repair &amp; roof repair</t>
  </si>
  <si>
    <t>Mukuyu Primary School</t>
  </si>
  <si>
    <t>4-026-140-2630204-104-2017/18-010</t>
  </si>
  <si>
    <t>Renovation of five classrooms-Flooring,plaster,painting and labelling</t>
  </si>
  <si>
    <t>Ngorera  Primary School</t>
  </si>
  <si>
    <t>4-026-140-2630204-104-2017/18-011</t>
  </si>
  <si>
    <t>Completion  of 4 classrooms .Flooring,plaster,window and doors, painting and labelling</t>
  </si>
  <si>
    <t>Marura Primary School</t>
  </si>
  <si>
    <t>4-026-140-2630204-104-2017/18-012</t>
  </si>
  <si>
    <t xml:space="preserve">Renovation of four classrooms-Flooring, plaster and painting and labelling. </t>
  </si>
  <si>
    <t>Sitatunga  Primary School</t>
  </si>
  <si>
    <t>4-026-140-2630204-104-2017/18-013</t>
  </si>
  <si>
    <t>Completion of 3 classrooms - Plastering, Flooring, Painting &amp; Veranda Extension</t>
  </si>
  <si>
    <t>Kapchemakwel Primary School</t>
  </si>
  <si>
    <t>4-026-140-2630204-104-2017/18-014</t>
  </si>
  <si>
    <t>Construction of  six door toilets</t>
  </si>
  <si>
    <t>Kiriita  Primary School</t>
  </si>
  <si>
    <t>4-026-140-2630204-104-2017/18-015</t>
  </si>
  <si>
    <t>Renovation of four classrooms-Plaster, flooring windows and doors and paining</t>
  </si>
  <si>
    <t>Mwanga  Primary School</t>
  </si>
  <si>
    <t>4-026-140-2630204-104-2017/18-016</t>
  </si>
  <si>
    <t>Renovation of four classrooms-Plaster,flooring,windows and doors ,painting and labelling</t>
  </si>
  <si>
    <t>Kabolet Primary School</t>
  </si>
  <si>
    <t>4-026-140-2630204-104-2017/18-017</t>
  </si>
  <si>
    <t>Renovation of five classrooms-Flooring, plaster, windows and doors, painting and labelling</t>
  </si>
  <si>
    <t>Springer  Primary School</t>
  </si>
  <si>
    <t>4-026-140-2630204-104-2017/18-018</t>
  </si>
  <si>
    <t>Renovation of four classrooms-plaster, flooring, painting and labelling</t>
  </si>
  <si>
    <t>Huruma Primary School</t>
  </si>
  <si>
    <t>4-026-140-2630204-104-2017/18-019</t>
  </si>
  <si>
    <t>Kapkangor Primary School</t>
  </si>
  <si>
    <t>4-026-140-2630204-104-2017/18-020</t>
  </si>
  <si>
    <t>Surungai  Primary School</t>
  </si>
  <si>
    <t>4-026-140-2630204-104-2017/18-021</t>
  </si>
  <si>
    <t>Kiboino  Primary School</t>
  </si>
  <si>
    <t>4-026-140-2630204-104-2017/18-022</t>
  </si>
  <si>
    <t>Tulon Primary School</t>
  </si>
  <si>
    <t>4-026-140-2630204-104-2017/18-023</t>
  </si>
  <si>
    <t>Perkera  Primary School</t>
  </si>
  <si>
    <t>4-026-140-2630204-104-2017/18-024</t>
  </si>
  <si>
    <t>Completion of 5 classrooms - Plastering, Flooring, Painting.</t>
  </si>
  <si>
    <t>4-026-140-2630204-104-2017/18-025</t>
  </si>
  <si>
    <t>Tunen  Primary School</t>
  </si>
  <si>
    <t>4-026-140-2630204-104-2017/18-026</t>
  </si>
  <si>
    <t>Velos  Primary school</t>
  </si>
  <si>
    <t>4-026-140-2630204-104-2017/18-027</t>
  </si>
  <si>
    <t>Renovation of four classrooms-Flooring, plaster,painting and labelling.</t>
  </si>
  <si>
    <t>Ereng-Kaplemur Primary School</t>
  </si>
  <si>
    <t>4-026-140-2630204-104-2017/18-028</t>
  </si>
  <si>
    <t>Completion of purchase of 5 acres of land</t>
  </si>
  <si>
    <t>Mwiruti Primary School</t>
  </si>
  <si>
    <t>4-026-140-2630204-104-2017/18-029</t>
  </si>
  <si>
    <t>Cheptiret primary school</t>
  </si>
  <si>
    <t>4-026-140-2630204-104-2017/18-030</t>
  </si>
  <si>
    <t>Kamatony primary school</t>
  </si>
  <si>
    <t>4-026-140-2630204-104-2017/18-031</t>
  </si>
  <si>
    <t>St. Peters Tumaini primary school</t>
  </si>
  <si>
    <t>4-026-140-2630204-104-2017/18-032</t>
  </si>
  <si>
    <t>Kipetenden primary school</t>
  </si>
  <si>
    <t>4-026-140-2630204-104-2017/18-033</t>
  </si>
  <si>
    <t>Benon primary school</t>
  </si>
  <si>
    <t>4-026-140-2630204-104-2017/18-034</t>
  </si>
  <si>
    <t>Simatwet primary school</t>
  </si>
  <si>
    <t>4-026-140-2630204-104-2017/18-035</t>
  </si>
  <si>
    <t>Completion of three classrooms-Plaster, flooring, painting and labelling.</t>
  </si>
  <si>
    <t>Tarakwa primary school</t>
  </si>
  <si>
    <t>4-026-140-2630204-104-2017/18-036</t>
  </si>
  <si>
    <t>Renovation of five classrooms-plaster, painting, windows and doors and labelling.</t>
  </si>
  <si>
    <t>Kuriot primary school</t>
  </si>
  <si>
    <t>4-026-140-2630204-104-2017/18-037</t>
  </si>
  <si>
    <t>Kapsigilai primary school</t>
  </si>
  <si>
    <t>4-026-140-2630204-104-2017/18-038</t>
  </si>
  <si>
    <t>Kiptoror primary school</t>
  </si>
  <si>
    <t>4-026-140-2630204-104-2017/18-039</t>
  </si>
  <si>
    <t>Loima primary school</t>
  </si>
  <si>
    <t>4-026-140-2630204-104-2017/18-40</t>
  </si>
  <si>
    <t>Karara Secondary School</t>
  </si>
  <si>
    <t>4-026-140-2630205-104-2017/18-001</t>
  </si>
  <si>
    <t>Construction of a twin laboratory-phase one</t>
  </si>
  <si>
    <t>Chematich Secondary School</t>
  </si>
  <si>
    <t>4-026-140-2630205-104-2017/18-002</t>
  </si>
  <si>
    <t>Purchase of School Bus</t>
  </si>
  <si>
    <t>St. Christopher Girls Secondary School</t>
  </si>
  <si>
    <t>4-026-140-2630205-104-2017/18-003</t>
  </si>
  <si>
    <t>St. Christopher boys school</t>
  </si>
  <si>
    <t>4-026-140-2630205-104-2017/18-004</t>
  </si>
  <si>
    <t>Purchase of school bus</t>
  </si>
  <si>
    <t>Immaculate conception Kemeloi Secondary School</t>
  </si>
  <si>
    <t>4-026-140-2630205-104-2017/18-005</t>
  </si>
  <si>
    <t>St. Lukes Taito Secondary school</t>
  </si>
  <si>
    <t>4-026-140-2630205-104-2017/18-006</t>
  </si>
  <si>
    <t>Immaculate conception Mukuyu Girls Secondary School</t>
  </si>
  <si>
    <t>4-026-140-2630205-104-2017/18-007</t>
  </si>
  <si>
    <t>Completion of two dormitories-plaster, painting and labelling.</t>
  </si>
  <si>
    <t>Ekegoro Secondary School</t>
  </si>
  <si>
    <t>4-026-140-2630205-104-2017/18-008</t>
  </si>
  <si>
    <t>Completion of two classrooms-plaster,flooring,windows and doors ,paining and labelling.</t>
  </si>
  <si>
    <t>Milima Secondary School</t>
  </si>
  <si>
    <t>4-026-140-2630205-104-2017/18-009</t>
  </si>
  <si>
    <t>Completion of a laboratory - walling and roofing-phase two second wing</t>
  </si>
  <si>
    <t>St. Augustine Munyaka Secondary School</t>
  </si>
  <si>
    <t>4-026-140-2630205-104-2017/18-010</t>
  </si>
  <si>
    <t>Completion of Dinning hall -Plastering, flooring, fitting of doors &amp; windows</t>
  </si>
  <si>
    <t>Saiwa Secondary School</t>
  </si>
  <si>
    <t>4-026-140-2630205-104-2017/18-011</t>
  </si>
  <si>
    <t>Construction of one classroom to completion-</t>
  </si>
  <si>
    <t>Biribiriet  Secondary School</t>
  </si>
  <si>
    <t>4-026-140-2630205-104-2017/18-012</t>
  </si>
  <si>
    <t>Completion of twin laboratory- walling and roofing of phase two of twin labaratory</t>
  </si>
  <si>
    <t>Amani Secondary School</t>
  </si>
  <si>
    <t>4-026-140-2630205-104-2017/18-013</t>
  </si>
  <si>
    <t>Construction of two classrooms-Walling, flooring, roofing, windows and door frames</t>
  </si>
  <si>
    <t>St. pauls Kiriita  Secondary School</t>
  </si>
  <si>
    <t>4-026-140-2630205-104-2017/18-014</t>
  </si>
  <si>
    <t>Construction of Dining hall structure without kitchen</t>
  </si>
  <si>
    <t>Friends Secondary School Michai</t>
  </si>
  <si>
    <t>4-026-140-2630205-104-2017/18-015</t>
  </si>
  <si>
    <t>Mateket Secondary School</t>
  </si>
  <si>
    <t>4-026-140-2630205-104-2017/18-016</t>
  </si>
  <si>
    <t>Completion of laboratory-painting and fittings</t>
  </si>
  <si>
    <t>Motosiet Secondary School</t>
  </si>
  <si>
    <t>4-026-140-2630205-104-2017/18-017</t>
  </si>
  <si>
    <t>Completion of three classrooms-plaster, painting and window panes</t>
  </si>
  <si>
    <t>Noigam secondary school</t>
  </si>
  <si>
    <t>4-026-140-2630205-104-2017/18-018</t>
  </si>
  <si>
    <t>Completion of Twin laboratory –Fittings and piping</t>
  </si>
  <si>
    <t>St. Marys secondary school Cheptobot</t>
  </si>
  <si>
    <t>4-026-140-2630205-104-2017/18-019</t>
  </si>
  <si>
    <t>UPEC Osorongai Girls</t>
  </si>
  <si>
    <t>4-026-140-2630205-104-2017/18-020</t>
  </si>
  <si>
    <t xml:space="preserve">Construction of astorey building-of four classrooms </t>
  </si>
  <si>
    <t>St. Francis Suwerwa Girls</t>
  </si>
  <si>
    <t>4-026-140-2630205-104-2017/18-021</t>
  </si>
  <si>
    <t>St. Ignitius Kapkarwa  high school</t>
  </si>
  <si>
    <t>4-026-140-2630205-104-2017/18-022</t>
  </si>
  <si>
    <t>Completion of administration block-painting, ceiling wiring and piping and labelling</t>
  </si>
  <si>
    <t>Bonde secondary school</t>
  </si>
  <si>
    <t>4-026-140-2630205-104-2017/18-023</t>
  </si>
  <si>
    <t>St. Marks Cherangany Girls</t>
  </si>
  <si>
    <t>4-026-140-2630205-104-2017/18-024</t>
  </si>
  <si>
    <t>St Michael Bahati secondary school</t>
  </si>
  <si>
    <t>4-026-140-2630205-104-2017/18-025</t>
  </si>
  <si>
    <t>Kapsirowa secondary school</t>
  </si>
  <si>
    <t>4-026-140-2630205-104-2017/18-026</t>
  </si>
  <si>
    <t>Completion of Laboratory-Plaster, flooring and window frames</t>
  </si>
  <si>
    <t>Tarakwa secondary school</t>
  </si>
  <si>
    <t>4-026-140-2630205-104-2017/18-027</t>
  </si>
  <si>
    <t>Tuigoin secondary school</t>
  </si>
  <si>
    <t>4-026-140-2630205-104-2017/18-028</t>
  </si>
  <si>
    <t>Completion of laboratory-plaster,flooring and painting</t>
  </si>
  <si>
    <t>SDA Moige secondary school</t>
  </si>
  <si>
    <t>4-026-140-2630205-104-2017/18-029</t>
  </si>
  <si>
    <t>Kachibora Administration Police Headquarters</t>
  </si>
  <si>
    <t>4-026-140-2640507-113-2017/18-001</t>
  </si>
  <si>
    <t>Construction of three units Administration police residential houses</t>
  </si>
  <si>
    <t>Constituency Strategic plan</t>
  </si>
  <si>
    <t>4-026-140-22113108-108-2017/18-001</t>
  </si>
  <si>
    <t>Preparation of a five year constituency strategic plan</t>
  </si>
  <si>
    <t>Kesogon ICT Hub</t>
  </si>
  <si>
    <t xml:space="preserve">4-026-140-2211311-108-2017/18-001 </t>
  </si>
  <si>
    <t>Sibanga ICT Hub</t>
  </si>
  <si>
    <t xml:space="preserve">4-026-140-2211311-108-2017/18-002 </t>
  </si>
  <si>
    <t>Kipkeikei  ICT Hub</t>
  </si>
  <si>
    <t xml:space="preserve">4-026-140-2211311-108-2017/18-003 </t>
  </si>
  <si>
    <t>4-026-140-2640100-103-2017/18-001</t>
  </si>
  <si>
    <t>4-026-140-AP1-100-2017/18-001</t>
  </si>
  <si>
    <t>PROJECT CODELIST FOR TURBO NATIONAL GOVERNMENT CONSTITUENCY DEVELOPMENT FUND</t>
  </si>
  <si>
    <t xml:space="preserve">Employees Salaries and gratuity </t>
  </si>
  <si>
    <t>4-027-142-2110000-100-2017/2018-014-001</t>
  </si>
  <si>
    <t>payment of staff salaries and gratiuty</t>
  </si>
  <si>
    <t>4-027-142-2210000-100-2017/2018-014-002</t>
  </si>
  <si>
    <t>Purchase of fuel, repairs and maintenance, printing, stationeries, Airtime travel and subsistence. Payment of office rent and motor vehicle parking,purchase of a printer and a computer</t>
  </si>
  <si>
    <t>committee expenses</t>
  </si>
  <si>
    <t>4-027-142-2210802-100-2017/2018-014-003</t>
  </si>
  <si>
    <t>payment of committee sitting allowances, transport and conferences</t>
  </si>
  <si>
    <t>4-027-142-2120101-100-2017/2018-014-004</t>
  </si>
  <si>
    <t>payment of NSSF deductions</t>
  </si>
  <si>
    <t>4-027-142-2120102-100-2017/2018-014-005</t>
  </si>
  <si>
    <t>payment of NHIF deductions</t>
  </si>
  <si>
    <t>4-027-142-2210000-111-2017/2018-001</t>
  </si>
  <si>
    <t>Purchase of fuel, repairs and maintenance, printing, stationeries, Airtime travel and subsistence  e.t.c.</t>
  </si>
  <si>
    <t>4-027-142-2210802-111-2017/2018-002</t>
  </si>
  <si>
    <t>CDFC /PMC Capacity Building</t>
  </si>
  <si>
    <t>4-027-142-2210700-111-2017/2018-003</t>
  </si>
  <si>
    <t>for undertaking of training of PMCs /CDFCs on CDF related issues</t>
  </si>
  <si>
    <t>4-027-142-2640101-103-2017/2018-001</t>
  </si>
  <si>
    <t>payment of bursary to needy students in high schools</t>
  </si>
  <si>
    <t>Bursary Tertiary Institutions (colleges and Universities)</t>
  </si>
  <si>
    <t>4-027-142-2640102-103-2017/2018-002</t>
  </si>
  <si>
    <t>payment of bursary to needy students in colleges and universities  and training of drivers from the constituency</t>
  </si>
  <si>
    <t>4-027-142-2640200-101-2017/2018-001</t>
  </si>
  <si>
    <t xml:space="preserve">Funding Emergency Events That Occur During The Financial Year  </t>
  </si>
  <si>
    <t xml:space="preserve">Sports Activities Within The Constituency </t>
  </si>
  <si>
    <t>4-027-142-2640509-104-2017/2018-001</t>
  </si>
  <si>
    <t>Facilitating sports activities within the constituency  by purchasing uniforms, balls,and trophies for teams partcipating in the constituency sports activities</t>
  </si>
  <si>
    <t>Chemalal Primary School</t>
  </si>
  <si>
    <t>4-027-142-2640510-110-2017/2018-001</t>
  </si>
  <si>
    <t xml:space="preserve">Purchase of water tank for 3,000 litres and gutters and other fittings </t>
  </si>
  <si>
    <t>Sugoi Primary School</t>
  </si>
  <si>
    <t>4-027-142-2640510-110-2017/2018-002</t>
  </si>
  <si>
    <t>Emkwen Primary School</t>
  </si>
  <si>
    <t>4-027-142-2640510-110-2017/2018-003</t>
  </si>
  <si>
    <t xml:space="preserve">Chepkemel Primary School </t>
  </si>
  <si>
    <t>4-027-142-2640510-110-2017/2018-004</t>
  </si>
  <si>
    <t xml:space="preserve">St. Peter's Soin Secondary School </t>
  </si>
  <si>
    <t>4-027-142-2640510-110-2017/2018-005</t>
  </si>
  <si>
    <t xml:space="preserve">Cheramei Primary School </t>
  </si>
  <si>
    <t>4-027-142-2640510-110-2017/2018-006</t>
  </si>
  <si>
    <t>St. John Sokyot Secondary School</t>
  </si>
  <si>
    <t>4-027-142-2640510-110-2017/2018-007</t>
  </si>
  <si>
    <t>Tiret Primary School</t>
  </si>
  <si>
    <t>4-027-142-2640510-110-2017/2018-008</t>
  </si>
  <si>
    <t xml:space="preserve">Kapleketet Primary School </t>
  </si>
  <si>
    <t>4-027-142-2640510-110-2017/2018-009</t>
  </si>
  <si>
    <t>Lower Kipkaren Primary School</t>
  </si>
  <si>
    <t>4-027-142-2640510-110-2017/2018-010</t>
  </si>
  <si>
    <t>Aic Besiebor Primary School</t>
  </si>
  <si>
    <t>4-027-142-2640510-110-2017/2018-011</t>
  </si>
  <si>
    <t>Labuiywet Primary School</t>
  </si>
  <si>
    <t>4-027-142-2640510-110-2017/2018-012</t>
  </si>
  <si>
    <t xml:space="preserve">Boinnet Primary School </t>
  </si>
  <si>
    <t>4-027-142-2640510-110-2017/2018-013</t>
  </si>
  <si>
    <t>Kuresiet Primary School</t>
  </si>
  <si>
    <t>4-027-142-2640510-110-2017/2018-014</t>
  </si>
  <si>
    <t>Ack Sigowet Secondary School</t>
  </si>
  <si>
    <t>4-027-142-2640510-110-2017/2018-015</t>
  </si>
  <si>
    <t>Kappkeben Primary School</t>
  </si>
  <si>
    <t>4-027-142-2640510-110-2017/2018-016</t>
  </si>
  <si>
    <t>Murgusi Primary School</t>
  </si>
  <si>
    <t>4-027-142-2640510-110-2017/2018-017</t>
  </si>
  <si>
    <t xml:space="preserve">Kaptendon Primary School </t>
  </si>
  <si>
    <t>4-027-142-2640510-110-2017/2018-018</t>
  </si>
  <si>
    <t>Soisiani Chiefs' Office</t>
  </si>
  <si>
    <t>4-027-142-2640510-110-2017/2018-019</t>
  </si>
  <si>
    <t>Purchase of tree seedlings to be planted in the chiefs office and nearby public instituions @ Kshs. 20</t>
  </si>
  <si>
    <t xml:space="preserve">Ngenyilel Chiefs Office </t>
  </si>
  <si>
    <t>4-027-142-2640510-110-2017/2018-020</t>
  </si>
  <si>
    <t>Purchase of tree seedlings to be planted in the chiefs office and nearby public instituions @ Kshs. 21</t>
  </si>
  <si>
    <t>Kaptebee Chiefs' Office (Pi)</t>
  </si>
  <si>
    <t>4-027-142-2640510-110-2017/2018-021</t>
  </si>
  <si>
    <t>Purchase of tree seedlings to be planted in the chiefs office and nearby public instituions @ Kshs. 22</t>
  </si>
  <si>
    <t>Leseru Chiefs' Office</t>
  </si>
  <si>
    <t>4-027-142-2640510-110-2017/2018-022</t>
  </si>
  <si>
    <t>Purchase of tree seedlings to be planted in the chiefs office and nearby public instituions @ Kshs. 23</t>
  </si>
  <si>
    <t xml:space="preserve">Uasin Gishu Primary School </t>
  </si>
  <si>
    <t>4-027-142-2630204-104-2017/2018-001</t>
  </si>
  <si>
    <t>Renovation of one ablution block plumbing works and connecting it to the sewer line</t>
  </si>
  <si>
    <t xml:space="preserve">Atnas Kandie Primary School </t>
  </si>
  <si>
    <t>4-027-142-2630204-104-2017/2018-002</t>
  </si>
  <si>
    <t>4-027-142-2630204-104-2017/2018-003</t>
  </si>
  <si>
    <t xml:space="preserve">Kapsaos Primary School </t>
  </si>
  <si>
    <t>4-027-142-2630204-104-2017/2018-004</t>
  </si>
  <si>
    <t xml:space="preserve">Completion of TWO dormitories by installation of windows doors, plastering and flooring </t>
  </si>
  <si>
    <t>4-027-142-2630204-104-2017/2018-005</t>
  </si>
  <si>
    <t>Construction of 10 doors New Latrinesto completion</t>
  </si>
  <si>
    <t>4-027-142-2630204-104-2017/2018-006</t>
  </si>
  <si>
    <t>Construction of One new classroom to completion</t>
  </si>
  <si>
    <t>Kapyemit Primary School</t>
  </si>
  <si>
    <t>4-027-142-2630204-104-2017/2018-007</t>
  </si>
  <si>
    <t>Renovation of 2 classrooms by painting replacing of worn out doors and broken window panes</t>
  </si>
  <si>
    <t>4-027-142-2630204-104-2017/2018-008</t>
  </si>
  <si>
    <t xml:space="preserve">Completion of 2 classrooms at Kshs. 400,000 which are at lintel level by roofing and plastering </t>
  </si>
  <si>
    <t>Emkoin Primary School</t>
  </si>
  <si>
    <t>4-027-142-2630204-104-2017/2018-009</t>
  </si>
  <si>
    <t>Kapkeben Primary School</t>
  </si>
  <si>
    <t>4-027-142-2630204-104-2017/2018-010</t>
  </si>
  <si>
    <t>Completion of Dormitory for Boys by installation of windows,doors plastering and screeeding.</t>
  </si>
  <si>
    <t>4-027-142-2630204-104-2017/2018-011</t>
  </si>
  <si>
    <t xml:space="preserve">Purchasing of 40 beds at @ Kshs.7,500 </t>
  </si>
  <si>
    <t>Kapkoros Primary School</t>
  </si>
  <si>
    <t>4-027-142-2630204-104-2017/2018-012</t>
  </si>
  <si>
    <t>Construction of 8 doors New Latrinesto completion</t>
  </si>
  <si>
    <t>Sigowet Pri Sch</t>
  </si>
  <si>
    <t>4-027-142-2630204-104-2017/2018-013</t>
  </si>
  <si>
    <t>Construction of one new Teachers Quarters to completion</t>
  </si>
  <si>
    <t xml:space="preserve">Tebeswet Pri Sch </t>
  </si>
  <si>
    <t>4-027-142-2630204-104-2017/2018-014</t>
  </si>
  <si>
    <t xml:space="preserve">Completion of anadministration block by installation of windows dooors, plastering and screeding of floor </t>
  </si>
  <si>
    <t>Chebarus Pri Sch</t>
  </si>
  <si>
    <t>4-027-142-2630204-104-2017/2018-015</t>
  </si>
  <si>
    <t>Renovation of 4 classrooms by painting replacing of worn out doors and broken window panes</t>
  </si>
  <si>
    <t>Kolongei Pri Sch</t>
  </si>
  <si>
    <t>4-027-142-2630204-104-2017/2018-016</t>
  </si>
  <si>
    <t>Completion of two classrooms by installation of windows,doors plastering and screeeding.</t>
  </si>
  <si>
    <t>Kaplelach North Primary</t>
  </si>
  <si>
    <t>4-027-142-2630204-104-2017/2018-017</t>
  </si>
  <si>
    <t>Kaaboi Primary School</t>
  </si>
  <si>
    <t>4-027-142-2630204-104-2017/2018-018</t>
  </si>
  <si>
    <t>Emkwen Pri Sch</t>
  </si>
  <si>
    <t>4-027-142-2630204-104-2017/2018-019</t>
  </si>
  <si>
    <t>Kapleketet Primary School</t>
  </si>
  <si>
    <t>4-027-142-2630204-104-2017/2018-020</t>
  </si>
  <si>
    <t>Construction of 6 doors New Latrinesto completion</t>
  </si>
  <si>
    <t>Kapchumba Primary School</t>
  </si>
  <si>
    <t>4-027-142-2630204-104-2017/2018-021</t>
  </si>
  <si>
    <t>Seiyot Primary School</t>
  </si>
  <si>
    <t>4-027-142-2630204-104-2017/2018-022</t>
  </si>
  <si>
    <t>1.completion of Dormitory at Kshs. 200,000 &amp;  installation of Beds (40)</t>
  </si>
  <si>
    <t>Cheramei Primary School</t>
  </si>
  <si>
    <t>4-027-142-2630204-104-2017/2018-023</t>
  </si>
  <si>
    <t>Compleion of 2 dormitories at Kshs. 500,000 by plastering,flooring and installaion of windows and doors</t>
  </si>
  <si>
    <t>Sambut Primary School</t>
  </si>
  <si>
    <t>4-027-142-2630204-104-2017/2018-024</t>
  </si>
  <si>
    <t>Completion of dormitory by painting and flooring, 200,000 and purchase 40 beds 300,000</t>
  </si>
  <si>
    <t>Cheptabach North Primary Sch</t>
  </si>
  <si>
    <t>4-027-142-2630204-104-2017/2018-025</t>
  </si>
  <si>
    <t>Leseru Primary School</t>
  </si>
  <si>
    <t>4-027-142-2630204-104-2017/2018-026</t>
  </si>
  <si>
    <t>Completion of a dormitory at Kshs. 300,000 plastering and installation of doors and construction of latrines at Kshs 200,000</t>
  </si>
  <si>
    <t>Kaptich Primay School</t>
  </si>
  <si>
    <t>4-027-142-2630204-104-2017/2018-027</t>
  </si>
  <si>
    <t>Completion of administration block at lintel level by plastering</t>
  </si>
  <si>
    <t>4-027-142-2630204-104-2017/2018-028</t>
  </si>
  <si>
    <t xml:space="preserve">Completion of 2 classrooms at Kshs. 400,000 which are at lintel level </t>
  </si>
  <si>
    <t>4-027-142-2630204-104-2017/2018-029</t>
  </si>
  <si>
    <t>Completion of 2 dormitories at Kshs. 700,000 by plastering,flooring and installaion of windows and doors</t>
  </si>
  <si>
    <t>4-027-142-2630204-104-2017/2018-030</t>
  </si>
  <si>
    <t>Completion of a dormitory at Kshs. 300,000 plastering and installation of doors</t>
  </si>
  <si>
    <t>Kosachei Primary School</t>
  </si>
  <si>
    <t>4-027-142-2630204-104-2017/2018-031</t>
  </si>
  <si>
    <t xml:space="preserve">Construction of one teachers' quarters to completion </t>
  </si>
  <si>
    <t>St. Pauls’ Kenduiywo Primary</t>
  </si>
  <si>
    <t>4-027-142-2630204-104-2017/2018-032</t>
  </si>
  <si>
    <t>Murgor Hills Primary</t>
  </si>
  <si>
    <t>4-027-142-2630204-104-2017/2018-033</t>
  </si>
  <si>
    <t>Aic Tarus Primary</t>
  </si>
  <si>
    <t>4-027-142-2630204-104-2017/2018-034</t>
  </si>
  <si>
    <t>Construction of 4 doors New Latrinesto completion</t>
  </si>
  <si>
    <t>Moro Primary School</t>
  </si>
  <si>
    <t>4-027-142-2630204-104-2017/2018-035</t>
  </si>
  <si>
    <t>Completion of 3 classrooms by installation of windows,doors plastering and screeeding.</t>
  </si>
  <si>
    <t>4-027-142-2630204-104-2017/2018-036</t>
  </si>
  <si>
    <t>Completion of dining hall at. Kshs.200,000 and administration block at kshs. 200,000 by plastering and installation of windows and doors</t>
  </si>
  <si>
    <t>4-027-142-2630204-104-2017/2018-037</t>
  </si>
  <si>
    <t xml:space="preserve">Construction of modern latrines 8 doors </t>
  </si>
  <si>
    <t xml:space="preserve">Labuiywet Primary School </t>
  </si>
  <si>
    <t>4-027-142-2630204-104-2017/2018-038</t>
  </si>
  <si>
    <t>Wiring of 8 classrooms by conduiting and installation of switches and sockets</t>
  </si>
  <si>
    <t xml:space="preserve">Chepkatet Primary School </t>
  </si>
  <si>
    <t>4-027-142-2630204-104-2017/2018-039</t>
  </si>
  <si>
    <t xml:space="preserve">Construction of two new classrooms to completion </t>
  </si>
  <si>
    <t xml:space="preserve">Osorongai Primary School </t>
  </si>
  <si>
    <t>4-027-142-2630204-104-2017/2018-040</t>
  </si>
  <si>
    <t xml:space="preserve">Emgoin Primary School </t>
  </si>
  <si>
    <t>4-027-142-2630204-104-2017/2018-041</t>
  </si>
  <si>
    <t>Completion of administration block by plastering screeting installation of windows and doors</t>
  </si>
  <si>
    <t xml:space="preserve">Soin Primary School </t>
  </si>
  <si>
    <t>4-027-142-2630204-104-2017/2018-042</t>
  </si>
  <si>
    <t>Completion of two classrooms by plastering and installation of windows and doors</t>
  </si>
  <si>
    <t>Ngenyilel Primary School</t>
  </si>
  <si>
    <t>4-027-142-2630204-104-2017/2018-043</t>
  </si>
  <si>
    <t>Completion of a dormitory by plastering and installation of windows and doors</t>
  </si>
  <si>
    <t xml:space="preserve">Bukwo Primary School </t>
  </si>
  <si>
    <t>4-027-142-2630204-104-2017/2018-044</t>
  </si>
  <si>
    <t>Completion of one classroom by installation of windows and doors and plastering and screeding</t>
  </si>
  <si>
    <t xml:space="preserve">Kapkures Priary School </t>
  </si>
  <si>
    <t>4-027-142-2630204-104-2017/2018-045</t>
  </si>
  <si>
    <t xml:space="preserve">Purchasing a water tank and fitting accessories plus construction of its base </t>
  </si>
  <si>
    <t>St. Marys Mogoon Primary School</t>
  </si>
  <si>
    <t>4-027-142-2630204-104-2017/2018-046</t>
  </si>
  <si>
    <t xml:space="preserve">Construction of 6 door latrines for the school </t>
  </si>
  <si>
    <t>Chepkemel Primary School</t>
  </si>
  <si>
    <t>4-027-142-2630204-104-2017/2018-047</t>
  </si>
  <si>
    <t xml:space="preserve">Milimani Primary School </t>
  </si>
  <si>
    <t>4-027-142-2630204-104-2017/2018-048</t>
  </si>
  <si>
    <t xml:space="preserve">Completion of three classrooms by plastering and installation of windows and doors </t>
  </si>
  <si>
    <t>Upendo Primary School</t>
  </si>
  <si>
    <t>4-027-142-2630204-104-2017/2018-049</t>
  </si>
  <si>
    <t>4-027-142-2630204-104-2017/2018-050</t>
  </si>
  <si>
    <t>Kipyonget Hills Primary Schools</t>
  </si>
  <si>
    <t>4-027-142-2630204-104-2017/2018-051</t>
  </si>
  <si>
    <t>Completion of one dormitory by sreeding plastering and installation of windows and doors</t>
  </si>
  <si>
    <t>SECONDARY</t>
  </si>
  <si>
    <t>Eldoret Kandie Secondary School</t>
  </si>
  <si>
    <t>4-027-142-2630205-104-2017/2018-001</t>
  </si>
  <si>
    <t>Completion of 4classrooms by way of plastering flooring insallation of windows and doors</t>
  </si>
  <si>
    <t>Kaplelach Secondary School</t>
  </si>
  <si>
    <t>4-027-142-2630205-104-2017/2018-002</t>
  </si>
  <si>
    <t>Construction of One Dormitory to completion o host 80 students</t>
  </si>
  <si>
    <t>Kamoret Secondary School</t>
  </si>
  <si>
    <t>4-027-142-2630205-104-2017/2018-004</t>
  </si>
  <si>
    <t>Construction of 2 new  classrooms to compleion</t>
  </si>
  <si>
    <t>Seiyot Secondary School</t>
  </si>
  <si>
    <t>4-027-142-2630205-104-2017/2018-005</t>
  </si>
  <si>
    <t>Construction of one classroom new to completion</t>
  </si>
  <si>
    <t>Kosachei Secondary Sch.</t>
  </si>
  <si>
    <t>4-027-142-2630205-104-2017/2018-006</t>
  </si>
  <si>
    <t>Roofing of 120 students capacity Dormitory which is at lintel level</t>
  </si>
  <si>
    <t>Sokyot Secondary</t>
  </si>
  <si>
    <t>4-027-142-2630205-104-2017/2018-007</t>
  </si>
  <si>
    <t>Consruction of two new classrooms to completion</t>
  </si>
  <si>
    <t>Kaptebee Secondary</t>
  </si>
  <si>
    <t>4-027-142-2630205-104-2017/2018-008</t>
  </si>
  <si>
    <t>Installation of doors, windows and plastering of dormitory</t>
  </si>
  <si>
    <t>Turbo Girls Secondary</t>
  </si>
  <si>
    <t>4-027-142-2630205-104-2017/2018-009</t>
  </si>
  <si>
    <t>Construction of one new dormitory to completion</t>
  </si>
  <si>
    <t>Chepsaita Secondary School</t>
  </si>
  <si>
    <t>4-027-142-2630205-104-2017/2018-010</t>
  </si>
  <si>
    <t>CONSTRUCTION OF TEACHERS QUARTERS' AT Kshs. 400,000 AND PLUMBING OF DINING hall AT Kshs. 100,000</t>
  </si>
  <si>
    <t>Murgusi Secondary School</t>
  </si>
  <si>
    <t>4-027-142-2630205-104-2017/2018-011</t>
  </si>
  <si>
    <t>Roofing, plastering, door and window fitting of girls dormitory</t>
  </si>
  <si>
    <t>St. Peters' Soin Secondary School</t>
  </si>
  <si>
    <t>4-027-142-2630205-104-2017/2018-012</t>
  </si>
  <si>
    <t>Kapyemit Chief Office Ap Camp</t>
  </si>
  <si>
    <t>4-027-142-2640507-104-2017/2018-001</t>
  </si>
  <si>
    <t>4 ap houses to be constructed to completion</t>
  </si>
  <si>
    <t xml:space="preserve">Sigowet Chiefs Office </t>
  </si>
  <si>
    <t>4-027-142-2640507-104-2017/2018-002</t>
  </si>
  <si>
    <t>Completion of the chiefs office which is at window level by walling and roofing</t>
  </si>
  <si>
    <t>Chiefs Office Cheramei</t>
  </si>
  <si>
    <t>4-027-142-2640507-104-2017/2018-003</t>
  </si>
  <si>
    <t>Completion of chiefs office  verandah and furniture</t>
  </si>
  <si>
    <t xml:space="preserve">Sosiani Chiefs Office </t>
  </si>
  <si>
    <t>4-027-142-2640507-104-2017/2018-004</t>
  </si>
  <si>
    <t>Completion of chiefs office  2 toilets  and furniture</t>
  </si>
  <si>
    <t>Sugoi Chiefs Office</t>
  </si>
  <si>
    <t>4-027-142-2640507-104-2017/2018-005</t>
  </si>
  <si>
    <t>4 NEW AP QUARTERS AT Kshs. 800,000 and completion of the chiefs office at Kshs. 200,000</t>
  </si>
  <si>
    <t>Tapsagoi Chiefs Office</t>
  </si>
  <si>
    <t>4-027-142-2640507-104-2017/2018-006</t>
  </si>
  <si>
    <t>Completion of the chiefs office by way of wiring and installaion of furniture</t>
  </si>
  <si>
    <t>Ngenyilel Chiefs' Office</t>
  </si>
  <si>
    <t>4-027-142-2640507-104-2017/2018-007</t>
  </si>
  <si>
    <t xml:space="preserve">Linteling, roofing, plastering and installation of windows and doors and painting and purchasing furniture </t>
  </si>
  <si>
    <t>4-027-142-3110202-108-2017/2018-001</t>
  </si>
  <si>
    <t>Second allocation for completion of NGDFC office</t>
  </si>
  <si>
    <t>4-027-142-2211310-108-2017/2018-001</t>
  </si>
  <si>
    <t>Preparation Of 2017 2022 Strategic Plan</t>
  </si>
  <si>
    <t xml:space="preserve">4 CONSTITUENCY INNOVATION HUBS </t>
  </si>
  <si>
    <t>4-027-142-2211311-104-2017/2018-001</t>
  </si>
  <si>
    <t xml:space="preserve">Installation of constituency innovation hubs at 4 sites to be identified </t>
  </si>
  <si>
    <t>Kapchumba Secondary School</t>
  </si>
  <si>
    <t>4-027-142-2630205-104-2017/2018-003</t>
  </si>
  <si>
    <t>Construction of  new classroom at Kshs. 400,000 and building of one to lintel level at Kshs. 200,000</t>
  </si>
  <si>
    <t>PROJECT CODELIST FOR MOSOP NATIONAL GOVERNMENT CONSTITUENCY DEVELOPMENT FUND</t>
  </si>
  <si>
    <t>4-029-156-2110000-100-2017/2018-001</t>
  </si>
  <si>
    <t>4-029-156-2210000-100-2017/2018-002</t>
  </si>
  <si>
    <t>4-029-156-2120101-100-2017/2018-005</t>
  </si>
  <si>
    <t>4-029-156-2120201-100-2017/18-006</t>
  </si>
  <si>
    <t>4-029-156-2210802-100-2017/18-007</t>
  </si>
  <si>
    <t>4-029-156-2210000-111-2016/17-001</t>
  </si>
  <si>
    <t>4-029-156-2210802-111-2016/17-002</t>
  </si>
  <si>
    <t>4-029-156-2210700-111-2016/17-003</t>
  </si>
  <si>
    <t>4-029-156-2640200-101-2017/2018-001</t>
  </si>
  <si>
    <t>4-029-156-2640509-112-2017/2018-001</t>
  </si>
  <si>
    <t>Carry out constituency sports tournament and the winning teams/schools be awarded with trophies, balls and games kits</t>
  </si>
  <si>
    <t>4-029-156-2640510-110-2017/2018-001</t>
  </si>
  <si>
    <t>Carry out tree planting in  schools, and water catchments areasCarry out tree planting in -schools, and water catchments   each cost ksh  100,000 i.e Kakiptui primary school,Katanin primary school,Ndalat hills,Kapkenyeloi primary school Kapsigirio dam,Ngoroin primary school, Cheptil dam Kabiyet Township primary school, Nyigoon primary school.Cheptuyet wetlands,Kabisaga secondary school, Kiptangus primary school,Chepnoetwetlands,Kapsaboat primar school Cheptonon Primary school,Kapsosio primary school, chepnoet Primaryschool</t>
  </si>
  <si>
    <t>4-029-156-2640101-103-2017/2018-001</t>
  </si>
  <si>
    <t>4-029-156-2640102-103-2017/2018-002</t>
  </si>
  <si>
    <t>Kipkaren Primary School</t>
  </si>
  <si>
    <t>4-029-156-3110701-104-2017/2018-001</t>
  </si>
  <si>
    <t xml:space="preserve"> Completion of administration block( Roofing, plastering,painting,windows and doors)</t>
  </si>
  <si>
    <t>Saru Gaa Primary School</t>
  </si>
  <si>
    <t>4-029-156-2630204-104-2017/2018-002</t>
  </si>
  <si>
    <t xml:space="preserve"> Completion of  5 classrooms(Roofing  flooring, painting, plastering, doors and window panes </t>
  </si>
  <si>
    <t>A.c.k Singilet  Primary School</t>
  </si>
  <si>
    <t>4-031-156-2630204-104-2017/2018-003</t>
  </si>
  <si>
    <t xml:space="preserve"> Completion of 4 classrooms(  flooring, painting, doors and windows) </t>
  </si>
  <si>
    <t>Philip Biwott primary school</t>
  </si>
  <si>
    <t>4-29-156-2630204-104-2017/2018-004</t>
  </si>
  <si>
    <t>Construction of 5  classrooms to completion</t>
  </si>
  <si>
    <t>Kamanyinya Primary School</t>
  </si>
  <si>
    <t>4-029-156-2630204-104-2017/2018-005</t>
  </si>
  <si>
    <t>Renovation of 6 classrooms( flooring ,roofing ,painting and windows)</t>
  </si>
  <si>
    <t>St.Patricks Chemnoet  Primary School</t>
  </si>
  <si>
    <t>4-029-156-2630204-104-2017/2018-006</t>
  </si>
  <si>
    <t xml:space="preserve"> Renovation of 6  classrooms ( flooring ,painting, roofing ,painting and windows)</t>
  </si>
  <si>
    <t>Kaplemur  primary school</t>
  </si>
  <si>
    <t>4-029-156-2630204-104-2017/2018-007</t>
  </si>
  <si>
    <t xml:space="preserve"> Completion of 2 classrooms(  flooring, painting, doors and windows)</t>
  </si>
  <si>
    <t>St. Francis Katanin primary school</t>
  </si>
  <si>
    <t>4-029-156-2630204-104-2017/2018-008</t>
  </si>
  <si>
    <t>Completion of 4 classrooms(  flooring, painting, doors and windows)</t>
  </si>
  <si>
    <t>Samutet  Primary School</t>
  </si>
  <si>
    <t>4-029-156-2630204-104-2017/2018-009</t>
  </si>
  <si>
    <t>Purchase of land( 1acre)</t>
  </si>
  <si>
    <t>Muruto Primary School.</t>
  </si>
  <si>
    <t>4-029-156-2630204-104-2017/2018-010</t>
  </si>
  <si>
    <t>St. peters Kapsean  Primary school</t>
  </si>
  <si>
    <t>4-029-156-2630204-104-2017/2018-011</t>
  </si>
  <si>
    <t>Purchase of 1 acre</t>
  </si>
  <si>
    <t>Kormaet  Primary school</t>
  </si>
  <si>
    <t>4-029-156-2630204-104-2017/2018-012</t>
  </si>
  <si>
    <t xml:space="preserve">Completion of 3 classrooms( flooring ,painting, roofing  and windows) </t>
  </si>
  <si>
    <t>Lelaibei  Primary school</t>
  </si>
  <si>
    <t>4-029-156-2630204-104-2017/2018-013</t>
  </si>
  <si>
    <t>Completion of 6 classrooms( flooring ,painting, roofing  and windows)</t>
  </si>
  <si>
    <t>Lelechwet  Primary School</t>
  </si>
  <si>
    <t>4-029-156-2630204-104-2017/2018-014</t>
  </si>
  <si>
    <t xml:space="preserve"> Completion of 3 classrooms( flooring ,painting, roofing and windows</t>
  </si>
  <si>
    <t>All Saints kebulonik  Primary School</t>
  </si>
  <si>
    <t>4-029-156-2630204-104-2017/2018-015</t>
  </si>
  <si>
    <t>Completion of Dining hall( flooring , roofing ,painting and windows)</t>
  </si>
  <si>
    <t>Kipsamoite Adventist Primary kwenio</t>
  </si>
  <si>
    <t>4-029-156-2630204-104-2017/2018-016</t>
  </si>
  <si>
    <t>Completion of 1 classroom( flooring ,painting, roofing  and windows</t>
  </si>
  <si>
    <t>S.D.A Tiriin primary</t>
  </si>
  <si>
    <t>4-029-156-2630204-104-2017/2018-017</t>
  </si>
  <si>
    <t>Completion of 2 classrooms( flooring ,painting, roofing  and windows</t>
  </si>
  <si>
    <t>Chepyewet Primary school</t>
  </si>
  <si>
    <t>4-029-156-2630204-104-2017/2018-018</t>
  </si>
  <si>
    <t>Renovation of 8 classrooms( flooring ,painting, roofing  and windows</t>
  </si>
  <si>
    <t>Kamwega Primary  School</t>
  </si>
  <si>
    <t>4-029-156-2630204-104-2017/2018-019</t>
  </si>
  <si>
    <t>Completion of 3 classrooms( flooring ,painting, roofing and windows)</t>
  </si>
  <si>
    <t>Segemik Primary school</t>
  </si>
  <si>
    <t>4-029-156-2630204-104-2017/2018-020</t>
  </si>
  <si>
    <t>Completion of 4 classrooms( flooring ,painting, roofing and windows)</t>
  </si>
  <si>
    <t>Kipkombot Primary School</t>
  </si>
  <si>
    <t>4-029-156-2630204-104-2017/2018-021</t>
  </si>
  <si>
    <t>Completion of 1 classroom( flooring ,painting, roofing ,Doors and windows) ksh 200,000 and administration block ksh 800,000( Roofing ,painting ,doors and windows)</t>
  </si>
  <si>
    <t>Kabiyet Boys Primary school</t>
  </si>
  <si>
    <t>4-029-156-2630204-104-2017/2018-022</t>
  </si>
  <si>
    <t>Completion of 2 classrooms( flooring ,painting, roofing and windows)</t>
  </si>
  <si>
    <t>St. Joseph Kamasia  Primary School</t>
  </si>
  <si>
    <t>4-029-156-2630204-104-2017/2018-023</t>
  </si>
  <si>
    <t>Completion of 5 classrooms( flooring ,painting, roofing and windows)</t>
  </si>
  <si>
    <t>A.c.k Kabunyeria Primary school</t>
  </si>
  <si>
    <t>4-029-156-2630204-104-2017/2018-024</t>
  </si>
  <si>
    <t>Completion of 3 classrooms( flooring ,painting, doors and windows)</t>
  </si>
  <si>
    <t>Tegeiyat primary school</t>
  </si>
  <si>
    <t>4-029-156-2630204-104-2017/2018-025</t>
  </si>
  <si>
    <t>Tegeltich Primary school</t>
  </si>
  <si>
    <t>4-029-156-2630204-104-2017/2018-026</t>
  </si>
  <si>
    <t>Completion of 6 classrooms( flooring ,painting and windows)</t>
  </si>
  <si>
    <t xml:space="preserve"> Elite Kiptangus primary school</t>
  </si>
  <si>
    <t>4-029-156-2630204-104-2017/2018-027</t>
  </si>
  <si>
    <t>Completion of 3 classrooms( flooring ,painting  and windows)</t>
  </si>
  <si>
    <t xml:space="preserve"> Kapsabaot primary school</t>
  </si>
  <si>
    <t>4-029-156-2630204-104-2017/2018-028</t>
  </si>
  <si>
    <t xml:space="preserve"> Completion of Administration block( flooring ,painting, roofing ,doors and windows)</t>
  </si>
  <si>
    <t>A.I.C Kaptich Primary school</t>
  </si>
  <si>
    <t>4-029-156-2630204-104-2017/2018-029</t>
  </si>
  <si>
    <t xml:space="preserve"> Construction  of Boys Dormitory to completion</t>
  </si>
  <si>
    <t>Kapsosio Primary School</t>
  </si>
  <si>
    <t>4-029-156-2630204-104-2017/2018-030</t>
  </si>
  <si>
    <t>Completion of 4 classrooms( flooring ,painting  and windows)</t>
  </si>
  <si>
    <t>A.I.C Kapkenyeloi Primary School</t>
  </si>
  <si>
    <t>4-029-156-2630204-104-2017/2018-031</t>
  </si>
  <si>
    <t>Completion of 5 classrooms( flooring ,painting  and windows)</t>
  </si>
  <si>
    <t>Koilel Primary school</t>
  </si>
  <si>
    <t>4-029-156-2630204-104-2017/2018-032</t>
  </si>
  <si>
    <t>St. Anthony Tulwet Primary school</t>
  </si>
  <si>
    <t>4-029-156-2630204-104-2017/2018-033</t>
  </si>
  <si>
    <t>St. Peters Kapkeben  Primary School</t>
  </si>
  <si>
    <t>4-029-156-2630204-104-2017/2018-034</t>
  </si>
  <si>
    <t>St Josephs Kapkenyeloi Primary School</t>
  </si>
  <si>
    <t>4-029-156-2630204-104-2017/2018-035</t>
  </si>
  <si>
    <t xml:space="preserve">Completion of administration block( roofing,painting,plastering,doors,flooring and,windows)  </t>
  </si>
  <si>
    <t>Sirsiron primary  school</t>
  </si>
  <si>
    <t>4-029-156-2630204-104-2017/2018-036</t>
  </si>
  <si>
    <r>
      <t>Completion of 4 Classrooms</t>
    </r>
    <r>
      <rPr>
        <sz val="12"/>
        <color indexed="8"/>
        <rFont val="Footlight MT Light"/>
        <family val="1"/>
      </rPr>
      <t xml:space="preserve">( flooring ,painting, roofing ,Doors and windows) </t>
    </r>
  </si>
  <si>
    <t>A.i.c Kamanyinya  secondary school</t>
  </si>
  <si>
    <t>4-029-156-2630205-104-2017/2018-001</t>
  </si>
  <si>
    <r>
      <t>Completion of 2 Dormitory</t>
    </r>
    <r>
      <rPr>
        <sz val="12"/>
        <color indexed="8"/>
        <rFont val="Footlight MT Light"/>
        <family val="1"/>
      </rPr>
      <t>(  plastering and painting)ksh 400,000 and renovation of 5 classrooms( flooring ,painting, roofing ,Doors and windows) ksh 600,000</t>
    </r>
  </si>
  <si>
    <t>St. Patricks Chemnoet  Secondary school</t>
  </si>
  <si>
    <t>4-029-156-2630205-104-2017/2018-002</t>
  </si>
  <si>
    <t>Completion of dormitory(Roofing, plastering ,doors, windows painting and flooring)</t>
  </si>
  <si>
    <t>St. Clement Nyigoon  Secondary school</t>
  </si>
  <si>
    <t>4-029-156-2630205-104-2017/2018-003</t>
  </si>
  <si>
    <t>Completion  of Dormitory( flooring ,painting, roofing ,Doors and windows) ksh 1,000,000 and completion of laboratory( flooring ,painting, roofing ,Doors and windows) ksh 500,000</t>
  </si>
  <si>
    <t>St Michael Kabisaga Secondary school</t>
  </si>
  <si>
    <t>4-029-156-2630205-104-2017/2018-004</t>
  </si>
  <si>
    <t xml:space="preserve"> Completion of dormitory(plastering painting and flooring)</t>
  </si>
  <si>
    <t>St Charles Lwanga Chepkoiyo  Secondary School</t>
  </si>
  <si>
    <t>4-029-156-2630205-104-2017/2018-005</t>
  </si>
  <si>
    <t>Completion of 2 classrooms (Roofing, plastering, windows, doors and painting ksh 400,000) and completion of Laboratory (plastering painting and flooring)ksh 600,000.</t>
  </si>
  <si>
    <t>St. Mathews Kormaet Secondary School</t>
  </si>
  <si>
    <t>4-029-156-2630205-104-2017/2018-006</t>
  </si>
  <si>
    <t>Completion 0f laboratory(plastering painting, doors, windows and  flooring)</t>
  </si>
  <si>
    <t xml:space="preserve">  Kamungei secondary School</t>
  </si>
  <si>
    <t>4-029-156-2630205-104-2017/2018-007</t>
  </si>
  <si>
    <t>Completion 0f laboratory(plastering painting ,doors, windows and  flooring)</t>
  </si>
  <si>
    <t>Cheptuiyet Secondary  school</t>
  </si>
  <si>
    <t>4-029-156-2630205-104-2017/2018-008</t>
  </si>
  <si>
    <t>Construction of laboratory to completion ksh900,000 and completion of purchase of 1 acre of land ksh 100,000</t>
  </si>
  <si>
    <t>Kapkoimur Secondary  School</t>
  </si>
  <si>
    <t>Kamungei Police Post</t>
  </si>
  <si>
    <t>4-029-156-2640507-113-2017/2018-001</t>
  </si>
  <si>
    <t>Completion of administration block(walling,plastering,painting roofing,door and windows)</t>
  </si>
  <si>
    <t>Kabiyet police station</t>
  </si>
  <si>
    <t>4-029-156-2640507-113-2017/2018-002</t>
  </si>
  <si>
    <t>Construction of  o.c.p.d  administration  block to completion</t>
  </si>
  <si>
    <t>Kabiyet D.C.C office</t>
  </si>
  <si>
    <t>4-029-156-2640507-113-2017/2018-003</t>
  </si>
  <si>
    <r>
      <t>Completion  of D.C.C office</t>
    </r>
    <r>
      <rPr>
        <sz val="12"/>
        <color indexed="8"/>
        <rFont val="Footlight MT Light"/>
        <family val="1"/>
      </rPr>
      <t>(plastering painting ,doors, windows and  flooring)</t>
    </r>
  </si>
  <si>
    <t>NG-C.D.F  office Mosop</t>
  </si>
  <si>
    <t>4-029-156-3110202-113-2017/2018-001</t>
  </si>
  <si>
    <t>Construction of Ng_ cdf.Mosop ablution block.</t>
  </si>
  <si>
    <t>Constituency innovation hub</t>
  </si>
  <si>
    <t>4-029-156-2211311-114-2017/2018-001</t>
  </si>
  <si>
    <t>procuring and installation of A satellite Antenna Router ,Digital access kit, Digital Ruggedized tablets and Wifi in 4 innovation hubs</t>
  </si>
  <si>
    <t>4-029-156-2211310-108-2017/2018-001</t>
  </si>
  <si>
    <t>preparation of  the constituency  strategic plan</t>
  </si>
  <si>
    <t>PROJECT CODELIST FOR TURKANA CENTRAL NATIONAL GOVERNMENT CONSTITUENCY DEVELOPMENT FUND</t>
  </si>
  <si>
    <t>4-023-125-2110000-100-2017/18-001</t>
  </si>
  <si>
    <t>4-023-125-2110000-100-2017/18-002</t>
  </si>
  <si>
    <t xml:space="preserve">Purchase of fuel, repairs and maintenance, printing, stationery, telephone, travel and subsistence, office tea, office equipment etc.  </t>
  </si>
  <si>
    <t>4-023-125-2110000-100-2017/18-003</t>
  </si>
  <si>
    <t>4-023-125-2110000-100-2017/18-004</t>
  </si>
  <si>
    <t>4-023-125-2110000-100-2017/18-005</t>
  </si>
  <si>
    <t>4-023-125-2210000-111-2017/18-001</t>
  </si>
  <si>
    <t>Purchase of fuel, repairs and maintenance, printing, stationery, travel and subsistence</t>
  </si>
  <si>
    <t>4-023-125-2210700-111-2017/18-002</t>
  </si>
  <si>
    <t>4-023-125-2210000-111-2017/18-003</t>
  </si>
  <si>
    <t>Undertake Training/workshops  of the PMCs/NG-CDFCs/staffs on NG-CDF Related issues</t>
  </si>
  <si>
    <t>CDF OFFICE</t>
  </si>
  <si>
    <t>4-023-125-3110202-108-2017/18-001</t>
  </si>
  <si>
    <t>Renovation of NG-CDF office (repair of the floor and walls and fitting new doors)</t>
  </si>
  <si>
    <t>4-023-125-2640200-101-2017/18-001</t>
  </si>
  <si>
    <t>Turkana Central Sports Activities</t>
  </si>
  <si>
    <t>4-023-125-2640509-112-2017/18-001</t>
  </si>
  <si>
    <t>Community/divisional cross border sports for peace  and school sports competitions</t>
  </si>
  <si>
    <t>BURSARY ACTIVITIES</t>
  </si>
  <si>
    <t>4-023-125-2640101-103-2017/18-001</t>
  </si>
  <si>
    <t>4-023-125-2640102-103-2017/18-002</t>
  </si>
  <si>
    <t>Narengo Primary School</t>
  </si>
  <si>
    <t>4-023-125-2630204-104-2017/18-001</t>
  </si>
  <si>
    <t>Construction of I classroom (1,000,000) and purchase of 25 desks (100,000)</t>
  </si>
  <si>
    <t>Lomanimania Primary School</t>
  </si>
  <si>
    <t>4-023-125-2630204-104-2017/18-002</t>
  </si>
  <si>
    <t>Completion of 1 classroom-roof and painting</t>
  </si>
  <si>
    <t>Lotukumo Primary School</t>
  </si>
  <si>
    <t>4-023-125-2630204-104-2017/18-003</t>
  </si>
  <si>
    <t>Nadoto Primary School</t>
  </si>
  <si>
    <t>4-023-125-2630204-104-2017/18-005</t>
  </si>
  <si>
    <t>Nakurio Primary School</t>
  </si>
  <si>
    <t>4-023-125-2630204-104-2017/18-006</t>
  </si>
  <si>
    <t>Nangolpus Primary School</t>
  </si>
  <si>
    <t>4-023-125-2630204-104-2017/18-007</t>
  </si>
  <si>
    <t>Kakwanyang Primary School</t>
  </si>
  <si>
    <t>4-023-125-2630204-104-2017/18-008</t>
  </si>
  <si>
    <t>Construction of  2 classrooms(2,000,000) and 50 desks (200,000)</t>
  </si>
  <si>
    <t>Katapakori Primary School</t>
  </si>
  <si>
    <t>4-023-125-2630204-104--2017/18-009</t>
  </si>
  <si>
    <t>Nabwelpus Primary School</t>
  </si>
  <si>
    <t>4-023-125-2630204-104-2017/18-010</t>
  </si>
  <si>
    <t>St.Luke School for the Deaf</t>
  </si>
  <si>
    <t>4-023-125-2630204-104-2017/18-011</t>
  </si>
  <si>
    <t>Completion of 1 dormitory-roof and painting</t>
  </si>
  <si>
    <t>Natoot Primary School</t>
  </si>
  <si>
    <t>4-023-125-2630204-104-2017/18-012</t>
  </si>
  <si>
    <t>Napeget Primary School</t>
  </si>
  <si>
    <t>4-023-125-2630204-104-2017/18-013</t>
  </si>
  <si>
    <t>Kangagetei Primary School</t>
  </si>
  <si>
    <t>4-023-125-2630204-104-2017/18-014</t>
  </si>
  <si>
    <t>Construction of 1 dorm to completion</t>
  </si>
  <si>
    <t>Longech Primary School</t>
  </si>
  <si>
    <t>4-023-125-2630204-104-2017/18-015</t>
  </si>
  <si>
    <t>Fencing of school compound with barbed wire</t>
  </si>
  <si>
    <t>Nakiria Primary School</t>
  </si>
  <si>
    <t>4-023-125-2630204-104-2017/18-016</t>
  </si>
  <si>
    <t>Construction of 1 Dormitory to completion</t>
  </si>
  <si>
    <t>Faith Homes Primary School</t>
  </si>
  <si>
    <t>4-023-125-2630204-104-2017/18-038</t>
  </si>
  <si>
    <t>Akatuman Primary School</t>
  </si>
  <si>
    <t>4-023-125-2630204-104-2017/18-017</t>
  </si>
  <si>
    <t>Repair of 3 classrooms,walls roof and doors</t>
  </si>
  <si>
    <t>Lokipetot Primary School</t>
  </si>
  <si>
    <t>4-023-125-2630204-104-2017/18-018</t>
  </si>
  <si>
    <t>Alfred Powery Primary School</t>
  </si>
  <si>
    <t>4-023-125-2630204-104-2017/18-019</t>
  </si>
  <si>
    <t>Elelea Primary School</t>
  </si>
  <si>
    <t>4-023-125-2630204-104-2017/18-020</t>
  </si>
  <si>
    <t>Repair of 2 classes(walls,floor and painting)</t>
  </si>
  <si>
    <t>Nayanae Angikalalio Primary School</t>
  </si>
  <si>
    <t>4-023-125-2630204-104-2017/18-021</t>
  </si>
  <si>
    <t>Nariamao Primary School</t>
  </si>
  <si>
    <t>4-023-125-2630204-104-2017/18-022</t>
  </si>
  <si>
    <t>Nayuu Primary School</t>
  </si>
  <si>
    <t>4-023-125-2630204-104-2017/18-023</t>
  </si>
  <si>
    <t xml:space="preserve">Lolupe Primary School </t>
  </si>
  <si>
    <t>4-023-125-2630204-104-2017/18-024</t>
  </si>
  <si>
    <t>Completion of dormitory-roof,wall and fixing of doors</t>
  </si>
  <si>
    <t>Turkana talent high Sch</t>
  </si>
  <si>
    <t>4-023-125-2630205-104-2017/18-001</t>
  </si>
  <si>
    <t>Completion of 2 dormitories –roofing,finishing(walls),doors and windows</t>
  </si>
  <si>
    <t>Loturerei sec school</t>
  </si>
  <si>
    <t>4-023-125-2630205-104-2017/18-002</t>
  </si>
  <si>
    <t>Construction of I classroom (1,000,000) and purchase of 25 desks</t>
  </si>
  <si>
    <t>Loyo Sec School</t>
  </si>
  <si>
    <t>4-023-125-2630205-104-2017/18-003</t>
  </si>
  <si>
    <t>Construction of 1 classroom  and 25 desks (1,200,000) and 2 door pit latrine(500,000)</t>
  </si>
  <si>
    <t>Township Chief’s Office</t>
  </si>
  <si>
    <r>
      <t>4-023-125-2640506-108</t>
    </r>
    <r>
      <rPr>
        <sz val="12"/>
        <color indexed="8"/>
        <rFont val="Footlight MT Light"/>
        <family val="1"/>
      </rPr>
      <t>-2017/18</t>
    </r>
    <r>
      <rPr>
        <sz val="12"/>
        <rFont val="Footlight MT Light"/>
        <family val="1"/>
      </rPr>
      <t>-001</t>
    </r>
  </si>
  <si>
    <t>Completion of chiefs office –walls,roof and fixing of doors</t>
  </si>
  <si>
    <t>Nakwaperit Chiefs office</t>
  </si>
  <si>
    <r>
      <t>4-023-125-2640506-108</t>
    </r>
    <r>
      <rPr>
        <sz val="12"/>
        <color indexed="8"/>
        <rFont val="Footlight MT Light"/>
        <family val="1"/>
      </rPr>
      <t>-2017/18</t>
    </r>
    <r>
      <rPr>
        <sz val="12"/>
        <rFont val="Footlight MT Light"/>
        <family val="1"/>
      </rPr>
      <t>-002</t>
    </r>
  </si>
  <si>
    <t>Lomopus Chiefs office</t>
  </si>
  <si>
    <r>
      <t>4-023-125-2640506-108</t>
    </r>
    <r>
      <rPr>
        <sz val="12"/>
        <color indexed="8"/>
        <rFont val="Footlight MT Light"/>
        <family val="1"/>
      </rPr>
      <t>-2017/18</t>
    </r>
    <r>
      <rPr>
        <sz val="12"/>
        <rFont val="Footlight MT Light"/>
        <family val="1"/>
      </rPr>
      <t>-003</t>
    </r>
  </si>
  <si>
    <t>COMMUNITY PROJECTS</t>
  </si>
  <si>
    <t>Kanamkemer social hall</t>
  </si>
  <si>
    <t>4-023-125-2640511-108-2017/18-001</t>
  </si>
  <si>
    <t>Completion of  social hall(walls,floor and  painting) purchase of furniture</t>
  </si>
  <si>
    <t>Atokienyutu hall</t>
  </si>
  <si>
    <t>4-023-125-2640511-108-2017/17-002</t>
  </si>
  <si>
    <t>Completion of  social hall (walls,floor and  painting)  and purchase of furniture</t>
  </si>
  <si>
    <t>4-023-125-2211310-108-2017/18-001</t>
  </si>
  <si>
    <t>Developing of Constituency Strategic plan</t>
  </si>
  <si>
    <t>Innovation Hubs</t>
  </si>
  <si>
    <t>4-023-125-2211311-108-2017/18-001</t>
  </si>
  <si>
    <t>Installation of Satelite antenna, Router, Digital access kit, Digital ruggedized Tablet, WI-FI with outdoor wireless device complete with 12U cabinet with installation accessories at NG-CDFC office, Napatet Cluster office, Loyo pry &amp; Kalokol @Kshs. 1,169,256.80</t>
  </si>
  <si>
    <t>Turkana Central Environmental Activities</t>
  </si>
  <si>
    <t>4-023-125-2640510-110-2017/18-001</t>
  </si>
  <si>
    <t>Planting of trees at Eliye,Akatuman &amp; Loyo primary schools 400,000 and planting of trees at NG-CDFC Office Turkana East 100,000</t>
  </si>
  <si>
    <t>ENVIRONMENTAL PROJECTS</t>
  </si>
  <si>
    <t xml:space="preserve">Allocation to support Environmental activities(indigenous tree-river turkwel-0.5m
climate change forum-736,206.90 at Lodwar.
</t>
  </si>
  <si>
    <t>Nadoto  Saleyard Latrines</t>
  </si>
  <si>
    <t>4-023-125-2640511-108-2017/18-003</t>
  </si>
  <si>
    <t>Construction of 1 pit latrine to completion</t>
  </si>
  <si>
    <t>Lokipe pry</t>
  </si>
  <si>
    <t>4-023-125-2630204-104-2017/18-004</t>
  </si>
  <si>
    <t xml:space="preserve"> Completion of 1 classroom-roof and painting </t>
  </si>
  <si>
    <t>PROJECT CODELIST FOR KACHELIBA NATIONAL GOVERNMENT CONSTITUENCY DEVELOPMENT FUND</t>
  </si>
  <si>
    <t>4-031-131-2110000-100-2017/18-001</t>
  </si>
  <si>
    <t>Gratuity</t>
  </si>
  <si>
    <t>4-031-131-2110000-100-2017/18-002</t>
  </si>
  <si>
    <t>Payment of Staff Gratuity</t>
  </si>
  <si>
    <t>4-031-131-2210000-100-2017/18-003</t>
  </si>
  <si>
    <t>4-031-131-2120101-100-2017/18-004</t>
  </si>
  <si>
    <t>4-031-131-2120201-100-2018/17-005</t>
  </si>
  <si>
    <t>4-031-131-2210802-100-2017/18-006</t>
  </si>
  <si>
    <t>4-031-131-2210000-111-2017/18-001</t>
  </si>
  <si>
    <t>4-031-131-2210802-111-2017/18-002</t>
  </si>
  <si>
    <t>4-031-131-2210700-111-2017/18-003</t>
  </si>
  <si>
    <t>4-031-131-2640200-101-2017/18-001</t>
  </si>
  <si>
    <t>4-031-131-2640509-112-2017/18-001</t>
  </si>
  <si>
    <t>Purchase of sports kits i.e. balls, uniforms for following teams in the constituency foot ball teams:-Alale, Kiwawa, Kasei, Kapchok , Kodich, Kacheliba @ Kshs 289,368 per team.</t>
  </si>
  <si>
    <t>4-031-131-2640101-103-2017/18-001</t>
  </si>
  <si>
    <t>Universities  Bursary&amp; Colleges</t>
  </si>
  <si>
    <t>4-031-131-2640102-103-2017/18-002</t>
  </si>
  <si>
    <t>Bursary Special</t>
  </si>
  <si>
    <t>4-031-131-2640105-103-2017/18-003</t>
  </si>
  <si>
    <t>Payment of full bursary fee to: orphans,  poor families, disables/impaired students</t>
  </si>
  <si>
    <t>Kapetakinei primary</t>
  </si>
  <si>
    <t>4-034-131-2630204-104-2017/2018-1</t>
  </si>
  <si>
    <t>Roofing and finishing of one classroom: doors, windows, plastering, flooring &amp; painting.</t>
  </si>
  <si>
    <t>Shongen primary</t>
  </si>
  <si>
    <t>4-034-131-2630204-104-2017/2018-2</t>
  </si>
  <si>
    <t>Kopeyon Primary</t>
  </si>
  <si>
    <t>4-034-131-2630204-104-2017/2018-3</t>
  </si>
  <si>
    <t>Building one classroom from lintel to finishing</t>
  </si>
  <si>
    <t>Kariamawoi primary</t>
  </si>
  <si>
    <t>4-034-131-2630204-104-2017/2018-4</t>
  </si>
  <si>
    <t>Kanyeris primary</t>
  </si>
  <si>
    <t>4-034-131-2630204-104-2017/2018-5</t>
  </si>
  <si>
    <t>Finishing of 2 classrooms: doors, windows, plastering, flooring &amp; painting.</t>
  </si>
  <si>
    <t>Kalas primary</t>
  </si>
  <si>
    <t>4-034-131-2630204-104-2017/2018-6</t>
  </si>
  <si>
    <t xml:space="preserve"> Finishing of dormitory: plastering, flooring &amp; painting.</t>
  </si>
  <si>
    <t>Cheptapa primary</t>
  </si>
  <si>
    <t>4-034-131-2630204-104-2017/2018-7</t>
  </si>
  <si>
    <t>Building 2 classrooms from lintel to finishing</t>
  </si>
  <si>
    <t>Krimti primary</t>
  </si>
  <si>
    <t>4-034-131-2630204-104-2017/2018-8</t>
  </si>
  <si>
    <t>Nakwapuo primary</t>
  </si>
  <si>
    <t>4-034-131-2630204-104-2017/2018-9</t>
  </si>
  <si>
    <t>Building one classroom from foundation to roofing</t>
  </si>
  <si>
    <t>Sirwach primary</t>
  </si>
  <si>
    <t>4-034-131-2630204-104-2017/2018-10</t>
  </si>
  <si>
    <t>Kour Primary</t>
  </si>
  <si>
    <t>4-034-131-2630204-104-2017/2018-11</t>
  </si>
  <si>
    <t>Finishing of dormitory: doors, windows, plastering, flooring &amp; painting.</t>
  </si>
  <si>
    <t>Kases Primary</t>
  </si>
  <si>
    <t>4-034-131-2630204-104-2017/2018-12</t>
  </si>
  <si>
    <t>Roofing and finishing of 2 classrooms: doors, windows, plastering, flooring &amp; painting.</t>
  </si>
  <si>
    <t>Wasat primary</t>
  </si>
  <si>
    <t>4-034-131-2630204-104-2017/2018-13</t>
  </si>
  <si>
    <t>Kapem Primary</t>
  </si>
  <si>
    <t>4-034-131-2630204-104-2017/2018-14</t>
  </si>
  <si>
    <t>Chepsepin primary</t>
  </si>
  <si>
    <t>4-034-131-2630204-104-2017/2018-15</t>
  </si>
  <si>
    <t>Sasak primary</t>
  </si>
  <si>
    <t>4-034-131-2630204-104-2017/2018-16</t>
  </si>
  <si>
    <t>Building dorm from lintel to roofing</t>
  </si>
  <si>
    <t>Alany primary</t>
  </si>
  <si>
    <t>4-034-131-2630204-104-2017/2018-17</t>
  </si>
  <si>
    <t>Nasal primary</t>
  </si>
  <si>
    <t>4-034-131-2630204-104-2017/2018-18</t>
  </si>
  <si>
    <t>Roofing and finishing of staff house; doors, windows, plastering, flooring and painting</t>
  </si>
  <si>
    <t>Woyakol primary</t>
  </si>
  <si>
    <t>4-034-131-2630204-104-2017/2018-19</t>
  </si>
  <si>
    <t>Kaptolomwo Baptist pri</t>
  </si>
  <si>
    <t>4-034-131-2630204-104-2017/2018-20</t>
  </si>
  <si>
    <t>Mayaipogh primary</t>
  </si>
  <si>
    <t>4-034-131-2630204-104-2017/2018-21</t>
  </si>
  <si>
    <t>Building one class from foundation slab to roofing</t>
  </si>
  <si>
    <t>Lokichar rpimary</t>
  </si>
  <si>
    <t>4-034-131-2630204-104-2017/2018-22</t>
  </si>
  <si>
    <t>Building dormitory from lintel to roofing</t>
  </si>
  <si>
    <t>Ng’eng’echwo primary</t>
  </si>
  <si>
    <t>4-034-131-2630204-104-2017/2018-23</t>
  </si>
  <si>
    <t>Ng’otut Dormitory</t>
  </si>
  <si>
    <t>4-034-131-2630204-104-2017/2018-24</t>
  </si>
  <si>
    <t>Building dormitory from  lintel to roofing</t>
  </si>
  <si>
    <t>Tarakit primary</t>
  </si>
  <si>
    <t>4-034-131-2630204-104-2017/2018-25</t>
  </si>
  <si>
    <t>Building 2 classrooms from foundation to roofing.</t>
  </si>
  <si>
    <t>Mistin primary</t>
  </si>
  <si>
    <t>4-034-131-2630204-104-2017/2018-26</t>
  </si>
  <si>
    <t>Building one class from foundation to roofing</t>
  </si>
  <si>
    <t>Kachawa primary</t>
  </si>
  <si>
    <t>4-034-131-2630204-104-2017/2018-27</t>
  </si>
  <si>
    <t>Holy Cross Secondary</t>
  </si>
  <si>
    <t>4-024-131-2630205-104-2017/2018-1</t>
  </si>
  <si>
    <t>Finishing of Dining hall finishing: doors, windows, plastering &amp; flooring</t>
  </si>
  <si>
    <t>Boralee Secondary</t>
  </si>
  <si>
    <t>4-024-131-2630205-104-2017/2018-2</t>
  </si>
  <si>
    <t>Building of dorm from ring beam and finishing: doors, windows, plastering &amp;flooring</t>
  </si>
  <si>
    <t>Kiwawa Secondary</t>
  </si>
  <si>
    <t>4-024-131-2630205-104-2017/2018-3</t>
  </si>
  <si>
    <t>Building of dormitory from foundation to roofing</t>
  </si>
  <si>
    <t>Kodich Secondary</t>
  </si>
  <si>
    <t>Kamketo Secondary</t>
  </si>
  <si>
    <t>Building two classrooms from foundation to roofing</t>
  </si>
  <si>
    <t xml:space="preserve"> DC Residence</t>
  </si>
  <si>
    <t>4-031-131-2640507-113-2017/2018-001</t>
  </si>
  <si>
    <t>Fencing of DC residence using chain link and steel post</t>
  </si>
  <si>
    <t>Konyao D.O office</t>
  </si>
  <si>
    <t>4-031-131-2640507-113-2017/2018-002</t>
  </si>
  <si>
    <t>Construction of admin block from ring beam to roofing</t>
  </si>
  <si>
    <t>Orolwo chiesf’s office</t>
  </si>
  <si>
    <t>4-031-131-2640507-113-2017/2018-003</t>
  </si>
  <si>
    <t>CDF office Alale</t>
  </si>
  <si>
    <t>4-024-131-3110104-108-2017/2018-01</t>
  </si>
  <si>
    <t>Finishing: flooring, painting and plumbing</t>
  </si>
  <si>
    <t>Constituency office Konyao</t>
  </si>
  <si>
    <t>4-024-131-3110104-108-2017/2018-02</t>
  </si>
  <si>
    <t xml:space="preserve">Fencing using treated timbers posts and chain link </t>
  </si>
  <si>
    <t xml:space="preserve">NG-CDFC Strategic Plan </t>
  </si>
  <si>
    <t>4-024-131-2211310-108-2017/2018-01</t>
  </si>
  <si>
    <t>Development of Strategic Plan 2018-2022</t>
  </si>
  <si>
    <t>Constituency Information Hub (Telkom Kenya)</t>
  </si>
  <si>
    <t>4-024-131-2211311-108-2017/2018-01</t>
  </si>
  <si>
    <t xml:space="preserve">To pay for the rolling out of Constituency Innovation Hubs in the constituency for 4 Sites - Installation of Satelite antenna, Router, Digital access kit, Digital ruggedized Tablet, WI-FI with outdoor wireless device complete with 12U cabinet with installation accessories by Telkom Kenya Ltd </t>
  </si>
  <si>
    <t>Mocks</t>
  </si>
  <si>
    <t>4-031-131-2640104-103-2017/18-004</t>
  </si>
  <si>
    <t>Payments of exams for candidates</t>
  </si>
  <si>
    <t>4-031-131-2210000-100-2017/18-001</t>
  </si>
  <si>
    <t>4-031-131-2210802-100-2017/18-002</t>
  </si>
  <si>
    <t>4-031-131-2210700-111-2017/18-001</t>
  </si>
  <si>
    <t>NG-CDF Motor Vehicle</t>
  </si>
  <si>
    <t>4-031-131-3110701-108-2017/18-001</t>
  </si>
  <si>
    <t>Purchase of NG-CDF motor vehicle to facilitate office operations in the Constituency.</t>
  </si>
  <si>
    <t>PROJECT CODELIST FOR TURKANA NORTH NATIONAL GOVERNMENT CONSTITUENCY DEVELOPMENT FUND</t>
  </si>
  <si>
    <t>4-023-123-2110000-100-2017/2018-001</t>
  </si>
  <si>
    <t>4-023-123-2210000-100-2017/2018-002</t>
  </si>
  <si>
    <t>4-023-123-2120101-100-2017/2018-003</t>
  </si>
  <si>
    <t>4-023-123-2120201-100-2017/2018-004</t>
  </si>
  <si>
    <t>4-023-123-2210802-100-2017/2018-004</t>
  </si>
  <si>
    <t>4-023-123-2210000-111-2017/2018-001</t>
  </si>
  <si>
    <t>Purchase of fuel, repairs and maintenance, printing, stationery, Airtime, travel and subsistence,e.t.c</t>
  </si>
  <si>
    <t>4-023-123-2210802-111-2017/2018-002</t>
  </si>
  <si>
    <t>CDFC/PMC/Staff  Capacity Building</t>
  </si>
  <si>
    <t>4-023-123-2210700-111-2017/2018-003</t>
  </si>
  <si>
    <t>4-023-123-2640200-101-2017/2018-001</t>
  </si>
  <si>
    <t>4-023-123-2640509-112-2017/2018-001</t>
  </si>
  <si>
    <t>4-023-123-2640101-103-2017/2018-001</t>
  </si>
  <si>
    <t>University/Tertiary</t>
  </si>
  <si>
    <t>4-023-123-2640102-103-2017/2018-002</t>
  </si>
  <si>
    <t>Payments of fees to needy and vulnerable students</t>
  </si>
  <si>
    <t>Nasechabuin pry school</t>
  </si>
  <si>
    <t>4-023-123-2630204-104-2017/2018-001</t>
  </si>
  <si>
    <t>Construction of 2 classrooms 2,400,000 to completion and purchase of 40 desks 200,000.</t>
  </si>
  <si>
    <t>Kangaki pry sch</t>
  </si>
  <si>
    <t>4-023-123-2630204-104-2017/2018-002</t>
  </si>
  <si>
    <t>Kaaleng pry sch.</t>
  </si>
  <si>
    <t>4-023-123-2630204-104-2017/2018-004</t>
  </si>
  <si>
    <t xml:space="preserve">Construction of 1 dormitory to completion. </t>
  </si>
  <si>
    <t>Loruth pry sch</t>
  </si>
  <si>
    <t>4-023-123-2630204-104-2017/2018-006</t>
  </si>
  <si>
    <t xml:space="preserve">Construction of 2 classroom (kshs. 2,400,000.00 and construction of 2 pit latrine kshs. 600,000.00)  and purchase of 40 desks 200,000 all to completion. </t>
  </si>
  <si>
    <t xml:space="preserve">Koyasa pry sch </t>
  </si>
  <si>
    <t>4-023-123-2630204-104-2017/2018-010</t>
  </si>
  <si>
    <t>Completion of 2 dormitories</t>
  </si>
  <si>
    <t>Meyer pry sch.</t>
  </si>
  <si>
    <t>4-023-123-2630204-104-2017/2018-011</t>
  </si>
  <si>
    <t>Construction of 2 classrooms to completion.</t>
  </si>
  <si>
    <t>Karebur pry sch</t>
  </si>
  <si>
    <t>4-023-123-2630204-104-2017/2018-015</t>
  </si>
  <si>
    <t>Kaemongor pry sch</t>
  </si>
  <si>
    <t>4-023-123-2630204-104-2017/2018-017</t>
  </si>
  <si>
    <t>Construction of 2 classroom kshs. 2,400,000 and 2 pit latrines kshs. 600,000 to completion. And purchase of 40 desks 200,000</t>
  </si>
  <si>
    <t>Makutano pry sch</t>
  </si>
  <si>
    <t>4-023-123-2630204-104-2017/2018-018</t>
  </si>
  <si>
    <t xml:space="preserve">Milima tatu secondary sch. </t>
  </si>
  <si>
    <t>4-023-123-2630205-104-2017/2018-002</t>
  </si>
  <si>
    <t>Construction of 1 dormitory to completion 2,000,000 completion of science laboratory 1,000,000 and drilling of school borehole</t>
  </si>
  <si>
    <t>Kaeris sec. sch</t>
  </si>
  <si>
    <t>4-023-123-2630205-104-2017/2018-003</t>
  </si>
  <si>
    <t>Renovation of toilets/bathrooms by flooring and painting of outer walls (  kshs. 800,000.00 and renovation of a dining hall by roofing and painting outer wall, purchase of dining tables kshs. 1,000,000.00)</t>
  </si>
  <si>
    <t>Kaikor boys sec. sch</t>
  </si>
  <si>
    <t>4-023-123-2630205-104-2017/2018-004</t>
  </si>
  <si>
    <t>Nariokotome sec school</t>
  </si>
  <si>
    <t>4-023-123-2630205-104-2017/2018-005</t>
  </si>
  <si>
    <t>Construction of 1 dormitory (kshs. 2,300,000, and 2 classrooms kshs. 2,400,000 and 2 pit latrines 600,000 all to completion and purchase of 40 desks 200,000.</t>
  </si>
  <si>
    <t>Constituency innovation HUB</t>
  </si>
  <si>
    <t>4-023-123-2211311-108-2017/2018-001</t>
  </si>
  <si>
    <t>To pay for the installation  of constituency innovation Hubs in the constituency for 4 sites. Installation of Satelite antenna, Router, Digital access kit, Digital ruggedized Tablet, WI-FI with outdoor wireless device complete with 12U cabinet with installation accessories.</t>
  </si>
  <si>
    <t>STATEGIC PLAN</t>
  </si>
  <si>
    <t>Turkana North Strategic Plan</t>
  </si>
  <si>
    <t>4-023-123-2211310-108-2017/2018-001</t>
  </si>
  <si>
    <t xml:space="preserve">To develop a strategic plan 2017-2022 for the  constituency </t>
  </si>
  <si>
    <t>4-023-123-2640510-110-2017/2018-001</t>
  </si>
  <si>
    <r>
      <t xml:space="preserve">To plant trees in kibish primary school kshs 967,334.60 to improve the vegetation cover </t>
    </r>
    <r>
      <rPr>
        <sz val="12"/>
        <color indexed="10"/>
        <rFont val="Footlight MT Light"/>
        <family val="1"/>
      </rPr>
      <t>(give reason)</t>
    </r>
  </si>
  <si>
    <t>PROJECT CODELIST FOR MOIBEN NATIONAL GOVERNMENT CONSTITUENCY DEVELOPMENT FUND</t>
  </si>
  <si>
    <t>Undertake training of the pmcs/cdfcs on cdf related issues</t>
  </si>
  <si>
    <t>4-027-143-2640200-101-2017/18-001</t>
  </si>
  <si>
    <t xml:space="preserve">Classroom construction to completion </t>
  </si>
  <si>
    <t>4-031-165-2210802-111-2017/18-002</t>
  </si>
  <si>
    <t>Eldoret Chebarus primary  school</t>
  </si>
  <si>
    <t>4-027-143-2630204-104-2017/18-010</t>
  </si>
  <si>
    <t xml:space="preserve">Completion of 2-storeyed classroom-finishes-plaster, painting affixing windows, doors and verandah grills </t>
  </si>
  <si>
    <t>Ngomongo Primary school</t>
  </si>
  <si>
    <t>4-027-143-2630204-104-2017/18-029</t>
  </si>
  <si>
    <t xml:space="preserve">Completion of storeyed classroom-upper slab casting and roofing </t>
  </si>
  <si>
    <t>Livingstone Secondary school</t>
  </si>
  <si>
    <t>4-027-143-2630205-104-2017/18-007</t>
  </si>
  <si>
    <t xml:space="preserve">Storeyed -science Laboratory hall  construction to completion </t>
  </si>
  <si>
    <t>Christ The King Kemeliet Secondary school</t>
  </si>
  <si>
    <t>4-027-143-2630205-104-2017/18-014</t>
  </si>
  <si>
    <t>Science laboratory hall construction to completion</t>
  </si>
  <si>
    <t>Chepkoilel  Chiefs Office</t>
  </si>
  <si>
    <t>4-027-143-2640507-113-2017/18-005</t>
  </si>
  <si>
    <t>Completion-painting, armory ,ceiling boards, electricity installation</t>
  </si>
  <si>
    <t>Payment of committee allowances and other projects managers.</t>
  </si>
  <si>
    <t>NG-CDFC/ PMC Capacity Building</t>
  </si>
  <si>
    <t>Secondary Schools Bursary</t>
  </si>
  <si>
    <t>Arap Moi Primary School</t>
  </si>
  <si>
    <t>Kipteimet Primary School</t>
  </si>
  <si>
    <t>Purchase of 100 desks</t>
  </si>
  <si>
    <t>Ndanai Primary School</t>
  </si>
  <si>
    <t>Soliat Primary School</t>
  </si>
  <si>
    <t>Kipsinende Primary School</t>
  </si>
  <si>
    <t>Construction of a multipurpose hall</t>
  </si>
  <si>
    <t>PROJECT GFS CODELIST FOR AINABKOI NATIONAL GOVERNMENT CONSTITUENCY DEVELOPMENT FUND</t>
  </si>
  <si>
    <t>4-027-144-2210802-100-2017/18-001</t>
  </si>
  <si>
    <t>4-027-144-2210802-111-2017/18-001</t>
  </si>
  <si>
    <t>DCC Office</t>
  </si>
  <si>
    <t>4-027-144-2640510-110-2017/18-001</t>
  </si>
  <si>
    <t>Purchase and planting of trees in DCC compound</t>
  </si>
  <si>
    <t>Illula primary school</t>
  </si>
  <si>
    <t>4-027-144-2640510-110-2017/18-002</t>
  </si>
  <si>
    <t>Purchase and planting of trees in school compound</t>
  </si>
  <si>
    <t>Ngatit Primary School</t>
  </si>
  <si>
    <t>4-027-144-2640510-110-2017/18-003</t>
  </si>
  <si>
    <t> Lotonyok  Primary School</t>
  </si>
  <si>
    <t>4-027-144-2640510-110-2017/18-004</t>
  </si>
  <si>
    <t>4-027-144-2640510-110-2017/18-005</t>
  </si>
  <si>
    <t>Purchase and installation of water tank to avoid the spread of cholera outbreak in the school(2300 lts)</t>
  </si>
  <si>
    <t>Ngarua Primary School</t>
  </si>
  <si>
    <t>4-027-144-2640510-110-2017/18-006</t>
  </si>
  <si>
    <t>4-027-144-2640510-110-2017/18-007</t>
  </si>
  <si>
    <t>Ngarua primary school</t>
  </si>
  <si>
    <t>4-027-144-2630204-104-2017/18-040</t>
  </si>
  <si>
    <t>Renovation of 4 classrooms - flooring, painting, roofing, doors and windows</t>
  </si>
  <si>
    <t>Ndanai Primary school</t>
  </si>
  <si>
    <t>4-027-144-2630204-104-2017/18-032</t>
  </si>
  <si>
    <t>Completion of one Classroom 400,000 and completion of pit latrine 50,000 - painting, roofing, plastering and doors</t>
  </si>
  <si>
    <t>Rurigi primary school</t>
  </si>
  <si>
    <t>4-027-144-2630204-104-2017/18-033</t>
  </si>
  <si>
    <t>Baharini Primary school</t>
  </si>
  <si>
    <t>4-027-144-2630204-104-2017/18-041</t>
  </si>
  <si>
    <t>Renovation of 2 classrooms - flooring, painting, roofing, doors and windows</t>
  </si>
  <si>
    <t>Silas Primary Schooll</t>
  </si>
  <si>
    <t>4-027-144-2630204-104-2017/18-042</t>
  </si>
  <si>
    <t>4-027-144-2630204-104-2017/18-043</t>
  </si>
  <si>
    <t>Brockley primary school</t>
  </si>
  <si>
    <t>4-027-144-2630204-104-2017/18-044</t>
  </si>
  <si>
    <t>Construction of six door toilet</t>
  </si>
  <si>
    <t>Tendwo secondary school</t>
  </si>
  <si>
    <t>4-027-144-2630205-104-2017/18-017</t>
  </si>
  <si>
    <t>Purchase of 100 Desks</t>
  </si>
  <si>
    <t>Kapsundei Secondary  school</t>
  </si>
  <si>
    <t>4-027-144-2630205-104-2017/18-018</t>
  </si>
  <si>
    <t>Kaptagat Chiefs Office</t>
  </si>
  <si>
    <t>4-027-144-2640507-113-2017/18-008</t>
  </si>
  <si>
    <t>Construction of multipurpose hall</t>
  </si>
  <si>
    <t>4-027-144-2640101-103-2017/18-001</t>
  </si>
  <si>
    <t>School  fees for needy orphans and less privileged  secondary school students in the constituency</t>
  </si>
  <si>
    <t xml:space="preserve">4-027-144-2640200-101-2017/18-001                                        </t>
  </si>
  <si>
    <t>Cater for unforeseen occurrences within the constituency</t>
  </si>
  <si>
    <t>Kipkabus  T T I</t>
  </si>
  <si>
    <t>4-027-144-2630206-104-2017/18-001</t>
  </si>
  <si>
    <t>Fencing of the  TTI compound(partial fencing of 20 acres(using barbed wire and concrete posts)</t>
  </si>
  <si>
    <t>sports</t>
  </si>
  <si>
    <t>4-027-144-2640509-112-2017/18-001</t>
  </si>
  <si>
    <t>4-027-144-3110202-113-2017/18-001</t>
  </si>
  <si>
    <t>Furnishing of NG-CDF office(400,000), renovation  (Reroofing, ceiling and doors) 400,000.00 curtains    200,000.00 photocopier 36,200.00</t>
  </si>
  <si>
    <t>4-024-132-2210802-100-2017/18-002</t>
  </si>
  <si>
    <t>4-024-132-2210000-100-2017/18-003</t>
  </si>
  <si>
    <t>4-024-132-2210000-111-2017/18-001</t>
  </si>
  <si>
    <t>4-024-132-2210802-111-2017/18-002</t>
  </si>
  <si>
    <t>4-024-132-2640200-101-2017/18-001</t>
  </si>
  <si>
    <t>4-024-132-2640101-103-2017/18-001</t>
  </si>
  <si>
    <t>4-024-132-2630205-104-2017/18-001</t>
  </si>
  <si>
    <t>St. Peters Kapchemogen Secondary School</t>
  </si>
  <si>
    <t>PROJECT GFS CODELIST FOR POKOT SOUTH NATIONAL GOVERNMENT CONSTITUENCY DEVELOPMENT FUND</t>
  </si>
  <si>
    <t>Kapushen Primary Schools</t>
  </si>
  <si>
    <t>Foundation,walling,Roofing,plastering,painting doors and windows of 1 classroom</t>
  </si>
  <si>
    <t>4-024-132-2630205-104-2017/18-012</t>
  </si>
  <si>
    <t>Purchase of School bus, 51 seater bus</t>
  </si>
  <si>
    <t xml:space="preserve"> NATIONAL GOVERNMENT CONSTITUENCY DEVELOPMENT FUND </t>
  </si>
  <si>
    <t>PROJECT GFS CODELIST FOR  KIMILILI NATIONAL GOVERNMENT CONSTITUENCY DEVELOPMENT FUND</t>
  </si>
  <si>
    <t xml:space="preserve"> Amount </t>
  </si>
  <si>
    <t>Admnistration &amp; Recurrent Expenditure</t>
  </si>
  <si>
    <t>Employee’s Salaries</t>
  </si>
  <si>
    <t>4-039-223-2110000-100-2017/18-001</t>
  </si>
  <si>
    <t>Payment of staff salaries, annual leave allowance and gratuity</t>
  </si>
  <si>
    <t>4-039-223-2210000-100-2017/18-002</t>
  </si>
  <si>
    <t>Purchase of fuel, repairs and maintenance of machines and equipment, printing, stationery, telephone, travel and subsistence, office tea</t>
  </si>
  <si>
    <t>4-039-223-2120101-100-2017/18-003</t>
  </si>
  <si>
    <t>4-039-223-2120201-100-2016/17-004</t>
  </si>
  <si>
    <t>4-039-223-2210802-100-2017/18-005</t>
  </si>
  <si>
    <t>Payment of committee sitting allowances, transport, conferences, travel subsistence</t>
  </si>
  <si>
    <t>Monitoring, Evaluation &amp; Capacity Building</t>
  </si>
  <si>
    <t>4-039-223-2210000-111-2017/18-001</t>
  </si>
  <si>
    <t>Purchase of fuel,printing, stationery, airtime, travel subsistence</t>
  </si>
  <si>
    <t>4-039-223-2210802-111-2017/18-002</t>
  </si>
  <si>
    <t>Payment of Committee field allowances, transport, conferences</t>
  </si>
  <si>
    <t>4-039-223-2210700-111-2017/18-003</t>
  </si>
  <si>
    <t>4-039-223-2640200-101-2017/18-001</t>
  </si>
  <si>
    <t>4-039-223-2640509-112-2017/18-001</t>
  </si>
  <si>
    <t>Carry out constituency sports tournament and awarding winning teams with balls, uniforms and boots</t>
  </si>
  <si>
    <t>Kibingei Ward</t>
  </si>
  <si>
    <t>4-039-223-2640510-110-2017/18-001</t>
  </si>
  <si>
    <t>Kimilili Ward</t>
  </si>
  <si>
    <t>4-039-223-2640510-110-2017/18-002</t>
  </si>
  <si>
    <t xml:space="preserve">Planting trees in the following public institutions within Kimilili Ward.
( DCC Hqs, Misikhu primary school, Misikhu secondary school, Chelekei Bahai secondary school, Namawanga secondary school, Ng’oli primary school, Matili RC Primary school.Kshs 35,714.29/= per institution 
</t>
  </si>
  <si>
    <t>Kamukuywa ward</t>
  </si>
  <si>
    <t>4-039-223-2640510-110-2017/18-003</t>
  </si>
  <si>
    <t xml:space="preserve">Planting trees in the following public institutions within the following Kamukuywa Ward.
Newhope mwangale secondary school, Chesamisi AP Camp, Chesamisi secondary school, Chesamisi primary school, ACK Mapera primary school, ACK Mapera secondary school.Kshs 41,666.67/= per institution 
</t>
  </si>
  <si>
    <t xml:space="preserve">Maeni Ward
</t>
  </si>
  <si>
    <t>4-039-223-2640510-110-2017/18-004</t>
  </si>
  <si>
    <t xml:space="preserve">Planting trees in the following public institutions within Maeni Ward.
Kikwechi primary school, St John’s Buko secondary school, St Josephs Kamusinde, Kamasielo Primary school, Kimingichi AC Primary school.
Kshs 50,000/= per institution </t>
  </si>
  <si>
    <t>Bursary Sec Schools</t>
  </si>
  <si>
    <t>4-039-223-2640100-103-2017/18-001</t>
  </si>
  <si>
    <t>Bursary to needy students in secondary schools</t>
  </si>
  <si>
    <t>Bursary Tertairy Institutions</t>
  </si>
  <si>
    <t>4-039-223-2640101-103-2017/18-001</t>
  </si>
  <si>
    <t>Bursary to needy students in Universities, tertiary colleges, secondary schools and training of boda boda riders.</t>
  </si>
  <si>
    <t>Misikhu Main SDA Primary school</t>
  </si>
  <si>
    <t>4-039-223-2630204-104-2017/18-001</t>
  </si>
  <si>
    <t>Construction of 6 Classrooms,( setting out, foundation laying, floor slab casting, walling, roofing, plaster work and fittings)</t>
  </si>
  <si>
    <t>Makhonge FYM Primary school</t>
  </si>
  <si>
    <t>4-039-223-2630204-104-2017/18-002</t>
  </si>
  <si>
    <t>Construction of 6 Classrooms ( setting out, foundation laying, floor slab casting, walling, roofing, plaster work and fittings)</t>
  </si>
  <si>
    <t>Allan Bradley Primary School</t>
  </si>
  <si>
    <t>4-039-223-2630204-104-2017/18-003</t>
  </si>
  <si>
    <t>Construction of 6 Classrooms( setting out, foundation laying, floor slab casting, walling, roofing, plaster work and fittings)</t>
  </si>
  <si>
    <t>Namakhele Primary School</t>
  </si>
  <si>
    <t>4-039-223-2630204-104-2017/18-004</t>
  </si>
  <si>
    <t>4-039-223-2630204-104-2017/18-005</t>
  </si>
  <si>
    <t>Daraja Mungu Primary School</t>
  </si>
  <si>
    <t>4-039-223-2630204-104-2017/18-006</t>
  </si>
  <si>
    <t>Construction of 4 Classrooms( setting out, foundation laying, floor slab casting, walling, roofing, plaster work and fittings)</t>
  </si>
  <si>
    <t>Kikwechi Primary School</t>
  </si>
  <si>
    <t>4-039-223-2630204-104-2017/18-007</t>
  </si>
  <si>
    <t>Nasianda Primary School</t>
  </si>
  <si>
    <t>4-039-223-2630204-104-2017/18-008</t>
  </si>
  <si>
    <t>Renovation of 6 classrooms (Reinforcing walls, fixing window panels/shutters, roofing and floor plastering)</t>
  </si>
  <si>
    <t>Ng’oli primary school</t>
  </si>
  <si>
    <t>4-039-223-2630204-104-2017/18-009</t>
  </si>
  <si>
    <t>Completion of 2 classrooms (Reinforcing walls, fixing window panels/shutters, roofing, and floor plastering)</t>
  </si>
  <si>
    <t>Kitayi primary School</t>
  </si>
  <si>
    <t>4-039-223-2630204-104-2017/18-010</t>
  </si>
  <si>
    <t>Matili RC rimary school</t>
  </si>
  <si>
    <t>4-039-223-2630204-104-2017/18-011</t>
  </si>
  <si>
    <t>Chelekei Bahai Secondary School</t>
  </si>
  <si>
    <t>4-039-223-2630205-104-2017/18-001</t>
  </si>
  <si>
    <t>Construction of 4 Classrooms,( setting out, foundation laying, floor slab casting, walling, roofing, plaster work and fittings)</t>
  </si>
  <si>
    <t>New Hope Mwangale Secondary School</t>
  </si>
  <si>
    <t>4-039-223-2630205-104-2017/18-002</t>
  </si>
  <si>
    <t xml:space="preserve">Namawanga Secondary </t>
  </si>
  <si>
    <t>4-039-223-2630205-104-2017/18-003</t>
  </si>
  <si>
    <t>St. John Buko Secondary school</t>
  </si>
  <si>
    <t>Additional funds for purchase of 2 acres for the school</t>
  </si>
  <si>
    <t xml:space="preserve">Security </t>
  </si>
  <si>
    <t>Chesamisi Administration Police Camp</t>
  </si>
  <si>
    <t>4-039-223-2640507-113-2017/18-001</t>
  </si>
  <si>
    <t>Completion of of Administration Police residential units and toilets (walling, roofing, plastering, flooring, painting and finishes of Administration Police line and  toilets</t>
  </si>
  <si>
    <t xml:space="preserve">Others </t>
  </si>
  <si>
    <t>4-039-223-2640511-108-2017/18-001</t>
  </si>
  <si>
    <t xml:space="preserve">Installation of satellite Antenna, Router, Digital Access Kit and Digital Ruggedized tablets, Wi-Fi with outdoor wireless devise complete with 12U cabinet installation accessories at 4 sites (Chesamisi Chief/AP camp, St. Brigid Kitayi Girls Sec. School, Community Library at Kimilili and Kamukuywa ACC camp </t>
  </si>
  <si>
    <t>4-039-223-2211310-108-2017/18-002</t>
  </si>
  <si>
    <t>Design, development and launch of constituency’s strategic plan 2017-2022</t>
  </si>
  <si>
    <t xml:space="preserve">NG – CDF Office </t>
  </si>
  <si>
    <t>4-039-223-2630206-108-2017/18-003</t>
  </si>
  <si>
    <t>Partitioning of building to create more office spaces, minor repairs on septic tank, repairs on plumbing and electrical works, change of doors and ceiling board and painting of whole building.</t>
  </si>
  <si>
    <t>4-039-223-AP1-100-2017/2018-001</t>
  </si>
  <si>
    <t>4-037-206-2630204-104-2016/17-008</t>
  </si>
  <si>
    <t>Construction of Library. (Setting out, foundation laying, floor slab casting, walling, roofing, plaster work and fittings)</t>
  </si>
  <si>
    <t xml:space="preserve">        PROJECT GFS CODELIST FOR KIMILILI NATIONAL GOVERNMENT CONSTITUENCY DEVELOPMENT FUND</t>
  </si>
  <si>
    <t>Adminisration and Recurrent Expenditure</t>
  </si>
  <si>
    <t xml:space="preserve">Purchase of fuel, repairs and maintenance of machines and equipment, printing, stationery, telephone, travel and subsistence, office tea, </t>
  </si>
  <si>
    <t>Payment of Committee sitting allowances, transport, conferences, travel subsistence</t>
  </si>
  <si>
    <t>Carrying out consituency sports tournament and awarding winning teams with balls, uniforms and boots.</t>
  </si>
  <si>
    <t>Bursary needs to secondary school students.</t>
  </si>
  <si>
    <t>Bursary Tertiary institutions.</t>
  </si>
  <si>
    <t>4-039-223-2640100-103-2017/18-002</t>
  </si>
  <si>
    <t>Secondary School Project</t>
  </si>
  <si>
    <t xml:space="preserve">St Theresa's girls Kimilili </t>
  </si>
  <si>
    <t>4-039-223-2630205-104-2017/18-005</t>
  </si>
  <si>
    <t>Purchase of 51 seater (Isuzu)school bus</t>
  </si>
  <si>
    <r>
      <t>Planting trees in the following public institutions within Kibingei Ward. ( Allan Bradley Primary school, Namakhele primary school, Daraja mungu Primary school, Nasianda Primary school, St Brigids girls Kitayi, Kimilili Girls,Chebukwabi Friends Sec. Sch)@ Kshs 35,714.29/= per institution</t>
    </r>
    <r>
      <rPr>
        <sz val="12"/>
        <color indexed="10"/>
        <rFont val="Footlight MT Light"/>
        <family val="1"/>
      </rPr>
      <t xml:space="preserve">
</t>
    </r>
    <r>
      <rPr>
        <sz val="12"/>
        <color indexed="8"/>
        <rFont val="Footlight MT Light"/>
        <family val="1"/>
      </rPr>
      <t xml:space="preserve">
</t>
    </r>
  </si>
  <si>
    <r>
      <t xml:space="preserve">ICT Centre/ </t>
    </r>
    <r>
      <rPr>
        <sz val="12"/>
        <color indexed="10"/>
        <rFont val="Footlight MT Light"/>
        <family val="1"/>
      </rPr>
      <t xml:space="preserve">community library </t>
    </r>
    <r>
      <rPr>
        <i/>
        <u/>
        <sz val="12"/>
        <color indexed="10"/>
        <rFont val="Footlight MT Light"/>
        <family val="1"/>
      </rPr>
      <t>NG-CDFC to clarify where the social hall would be constructed and give the name
The name of the project to be cleared specified ie ict centre and not social hall</t>
    </r>
    <r>
      <rPr>
        <sz val="12"/>
        <color indexed="10"/>
        <rFont val="Footlight MT Light"/>
        <family val="1"/>
      </rPr>
      <t xml:space="preserve">
     </t>
    </r>
  </si>
  <si>
    <t>PROJECT GFS CODELIST FOR  VIHIGA NATIONAL GOVERNMENT CONSTITUENCY DEVELOPMENT FUND</t>
  </si>
  <si>
    <t xml:space="preserve">AMOUNT (Kshs) </t>
  </si>
  <si>
    <t xml:space="preserve"> STATUS </t>
  </si>
  <si>
    <t>4-040-228-2110000-100- 2017/18-001</t>
  </si>
  <si>
    <t>4-040-228-2210000-100- 2017/18-002</t>
  </si>
  <si>
    <t>4-040-228-2120101-100-2017/18-003</t>
  </si>
  <si>
    <t>4-040-228-2210802-100-2017/18-004</t>
  </si>
  <si>
    <t>4-040-228-2210000-111-2017/18-001</t>
  </si>
  <si>
    <t xml:space="preserve">Purchase of fuel, repairs maintenance, printing, stationery, airtime, travel and subsistence </t>
  </si>
  <si>
    <t>4-040-228-2210802-111-2017/18-002</t>
  </si>
  <si>
    <t>NG-CDFC/PMC, Capacity Building</t>
  </si>
  <si>
    <t>4-040-228-2210700-111-2017/18-003</t>
  </si>
  <si>
    <t xml:space="preserve">Undertake training of the NG-CDFCs/PMCs on NG-CDF related issues </t>
  </si>
  <si>
    <t>4-038-211-2640200-101-2017/18-001</t>
  </si>
  <si>
    <t>4-038-211-2640101-103-2017/18-001</t>
  </si>
  <si>
    <t>4-038-211-2640102-103-2017/18-002</t>
  </si>
  <si>
    <t>Sport Project</t>
  </si>
  <si>
    <t>4-038-211-2640509-112-2017/18-001</t>
  </si>
  <si>
    <t>Carry out Constituency sports tournament and the winning teams/schools to be awarded with trophies, balls and games kits</t>
  </si>
  <si>
    <t>Mbihi Girls High School</t>
  </si>
  <si>
    <t>4-038-211-2640510-110-2017/18-001</t>
  </si>
  <si>
    <t>Installation of 10,000L water tank, gutters and soak pit, plumbing works and installation of 4 outlets/water taps</t>
  </si>
  <si>
    <t>Gavalagi Secondary School</t>
  </si>
  <si>
    <t>4-038-211-2640510-110-2017/18-002</t>
  </si>
  <si>
    <t>Masana Secondary School</t>
  </si>
  <si>
    <t>4-038-211-2640510-110-2017/18-003</t>
  </si>
  <si>
    <t>Ikumba Secondary School</t>
  </si>
  <si>
    <t>4-038-211-2640510-110-2017/18-004</t>
  </si>
  <si>
    <t>Enanga Primary School</t>
  </si>
  <si>
    <t>4-038-211-2640510-110-2017/18-005</t>
  </si>
  <si>
    <t>Installation of 6,000L water tank, gutters and soak pit</t>
  </si>
  <si>
    <t>Induru Primary School</t>
  </si>
  <si>
    <t>4-038-211-2640510-110-2017/18-006</t>
  </si>
  <si>
    <t>Kigendirova Primary School</t>
  </si>
  <si>
    <t>4-038-211-2640510-110-2017/18-007</t>
  </si>
  <si>
    <t>Vigetse Primary School</t>
  </si>
  <si>
    <t>4-038-211-2640510-110-2017/18-008</t>
  </si>
  <si>
    <t>Chanzeywe Primary School</t>
  </si>
  <si>
    <t>4-038-211-2640510-110-2017/18-009</t>
  </si>
  <si>
    <t>Ideleri Primary School</t>
  </si>
  <si>
    <t>4-038-211-2640510-110-2017/18-010</t>
  </si>
  <si>
    <t>Kedohi Primary School</t>
  </si>
  <si>
    <t>4-038-211-2640510-110-2017/18-011</t>
  </si>
  <si>
    <t>Madira Primary School</t>
  </si>
  <si>
    <t>4-038-211-2640510-110-2017/18-012</t>
  </si>
  <si>
    <t>Chandolo Primary School</t>
  </si>
  <si>
    <t>4-038-211-2630204-104-2017/18-001</t>
  </si>
  <si>
    <t>Completion of one classroom – roofing, plastering, painting and fittings</t>
  </si>
  <si>
    <t>Chanzoka Primary School</t>
  </si>
  <si>
    <t>4-038-211-2630204-104-2017/18-002</t>
  </si>
  <si>
    <t>Completion of 3 classrooms – roofing, plastering, painting and fittings</t>
  </si>
  <si>
    <t>Isaku Primary School</t>
  </si>
  <si>
    <t>4-038-211-2630204-104-2017/18-003</t>
  </si>
  <si>
    <t>Itengi Primary School</t>
  </si>
  <si>
    <t>4-038-211-2630204-104-2017/18-004</t>
  </si>
  <si>
    <t>4-038-211-2630204-104-2017/18-005</t>
  </si>
  <si>
    <t>Completion of administration block – plastering, painting, plumbing, wiring and fittings</t>
  </si>
  <si>
    <t>Malindi Primary School</t>
  </si>
  <si>
    <t>4-038-211-2630204-104-2017/18-006</t>
  </si>
  <si>
    <t>Mkombozi Manyatta Primary School</t>
  </si>
  <si>
    <t>4-038-211-2630204-104-2017/18-007</t>
  </si>
  <si>
    <t>Kisingilu Primary School</t>
  </si>
  <si>
    <t>4-038-211-2630204-104-2017/18-008</t>
  </si>
  <si>
    <t>Mukuli Primary School</t>
  </si>
  <si>
    <t>4-038-211-2630204-104-2017/18-009</t>
  </si>
  <si>
    <t>Renovation of 2 classrooms – roofing, flooring, painting</t>
  </si>
  <si>
    <t>Vigina Primary School</t>
  </si>
  <si>
    <t>4-038-211-2630204-104-2017/18-010</t>
  </si>
  <si>
    <t>Construction of tuition block of 6 classrooms - slabbing, walling, plastering, painting and wiring</t>
  </si>
  <si>
    <t>Madzuu Primary School</t>
  </si>
  <si>
    <t>4-038-211-2630204-104-2017/18-011</t>
  </si>
  <si>
    <t>Construction of one new classroom to completion</t>
  </si>
  <si>
    <t>4-038-211-2630204-104-2017/18-012</t>
  </si>
  <si>
    <t>Renovation of 2 classrooms – roofing, plastering, wiring and painting</t>
  </si>
  <si>
    <t>Kitulu Primary School</t>
  </si>
  <si>
    <t>4-038-211-2630204-104-2017/18-013</t>
  </si>
  <si>
    <t>Renovation of one classrooms – roofing, plastering painting, wiring and painting</t>
  </si>
  <si>
    <t>4-038-211-2630204-104-2017/18-015</t>
  </si>
  <si>
    <t>Emanda Primary School</t>
  </si>
  <si>
    <t>4-038-211-2630204-104-2017/18-016</t>
  </si>
  <si>
    <t>Renovation of 4 classrooms – demolition, roofing, plastering, painting and wiring</t>
  </si>
  <si>
    <t>Lwangele Primary School</t>
  </si>
  <si>
    <t>4-038-211-2630204-104-2017/18-017</t>
  </si>
  <si>
    <t>Lusavasavi Primary School</t>
  </si>
  <si>
    <t>4-038-211-2630204-104-2017/18-018</t>
  </si>
  <si>
    <t>Renovation of 4 classrooms – roofing, plastering, painting and wiring</t>
  </si>
  <si>
    <t>Chanzuvu Primary School</t>
  </si>
  <si>
    <t>4-038-211-2630204-104-2017/18-019</t>
  </si>
  <si>
    <t>4-038-211-2630204-104-2017/18-020</t>
  </si>
  <si>
    <t>Inavi Primary School</t>
  </si>
  <si>
    <t>4-038-211-2630204-104-2017/18-021</t>
  </si>
  <si>
    <t>Completion of one Classroom – roofing, plastering, wiring, painting and fittings</t>
  </si>
  <si>
    <t>Kigadahi Primary School</t>
  </si>
  <si>
    <t>4-038-211-2630204-104-2017/18-022</t>
  </si>
  <si>
    <t>Chandugunyi Primary School</t>
  </si>
  <si>
    <t>4-038-211-2630204-104-2017/18-023</t>
  </si>
  <si>
    <t>4-038-211-2630204-104-2017/18-024</t>
  </si>
  <si>
    <t>Busamu Primary School</t>
  </si>
  <si>
    <t>4-038-211-2630204-104-2017/18-025</t>
  </si>
  <si>
    <t xml:space="preserve">Completion of one classroom- slabbing,wiring,roofing </t>
  </si>
  <si>
    <t>Gilwadzi Secondary School</t>
  </si>
  <si>
    <t>4-038-211-2630206-104-2017/18-001</t>
  </si>
  <si>
    <t xml:space="preserve">Renovation of 2 classrooms – roofing, wiring, plastering, painting and fittings </t>
  </si>
  <si>
    <t>Mbihi Girls Secondary School</t>
  </si>
  <si>
    <t>4-038-211-2630206-104-2017/18-002</t>
  </si>
  <si>
    <t>Completion of tuition block – walling, plastering, roofing, wiring and painting</t>
  </si>
  <si>
    <t>4-038-211-2630206-104-2017/18-003</t>
  </si>
  <si>
    <t>Purchase of laboratory equipment – pipets, microscopes, burets, burners and beakers</t>
  </si>
  <si>
    <t>4-038-211-2630206-104-2017/18-004</t>
  </si>
  <si>
    <t>Inyanza Secondary School</t>
  </si>
  <si>
    <t>4-038-211-2630206-104-2017/18-005</t>
  </si>
  <si>
    <t>Idavaga Muslim Secondary School</t>
  </si>
  <si>
    <t>4-038-211-2630206-104-2016/17-004</t>
  </si>
  <si>
    <t>Additional funds for purchase of school bus</t>
  </si>
  <si>
    <t>4-038-211-2630205-104-2017/18-007</t>
  </si>
  <si>
    <t>Angoya Police Lines</t>
  </si>
  <si>
    <t>4-038-211-2640507-113-2017/18-001</t>
  </si>
  <si>
    <t>Construction of 4 door-pit latrine and 2 separate bathrooms for ladies and gents</t>
  </si>
  <si>
    <t>Mbale Police Station</t>
  </si>
  <si>
    <t>4-038-211-2640507-113-2017/18-002</t>
  </si>
  <si>
    <t xml:space="preserve">Construction of 4 door-pit latrines and 2 separate bathrooms for male and female officers </t>
  </si>
  <si>
    <t>4-038-211-2211310-108-2017/18-001</t>
  </si>
  <si>
    <t>Development of a five-year Strategic Plan for the Constituency</t>
  </si>
  <si>
    <t>4-038-211-2211311-108-2017/18-001</t>
  </si>
  <si>
    <t>Procuring of systems and services comprinsing of satellite antenna, router, digital ruggedized tablets, Wi-Fi with outdoor wireless devise with 12U cabinet complete with installation accessories at 4 sites in partnership with Ministry of ICT through Telkom Kenya</t>
  </si>
  <si>
    <t>4-038-211-AP1-100-2017/2018-001</t>
  </si>
  <si>
    <t>4-038-211-2640100-103-2017/18-001</t>
  </si>
  <si>
    <t>4-038-211-2630204-104-2016/17-014</t>
  </si>
  <si>
    <t xml:space="preserve">Renovation of 4 classrooms – Demolition,roofing, plastering, painting and wiring </t>
  </si>
  <si>
    <t>Kidundu Secondary School</t>
  </si>
  <si>
    <t>4-038-211-2630206-104-2017/18-006</t>
  </si>
  <si>
    <t>Completion of administration block – walling, beams, plastering, painting, plumbing, fittings and ceiling(description to be corrected to capture the activity as per the actual phase since the project was previously funded by the NG-CDF Board CSR which was done to completion)</t>
  </si>
  <si>
    <t xml:space="preserve">        PROJECT GFS CODELIST FOR VIHIGA NATIONAL GOVERNMENT CONSTITUENCY DEVELOPMENT FUND</t>
  </si>
  <si>
    <t xml:space="preserve">Administration &amp; Recurrent Expenditure </t>
  </si>
  <si>
    <t>4-038-211-2110000-100-2017/18-001</t>
  </si>
  <si>
    <t>Purchase of fuel, repairs and maintenance, printing, stationery, telephone, travel and subsistence, internet, other utilities</t>
  </si>
  <si>
    <t>4-038-211-2210000-100-2017/18-002</t>
  </si>
  <si>
    <t>Payment of staff salaries</t>
  </si>
  <si>
    <t>4-038-211-2110000-111-2017/18-001</t>
  </si>
  <si>
    <t>Purchase of fuel, repairs and maintenance, printing and other expenses related to M&amp;E</t>
  </si>
  <si>
    <t>4-038-211-2210802-111-2017/18-002</t>
  </si>
  <si>
    <t xml:space="preserve">Completion of one classroom-plastering, fittings,wiring,painting </t>
  </si>
  <si>
    <t xml:space="preserve">Completion of one classroom-plastering, fittings, wiring, painting </t>
  </si>
  <si>
    <t xml:space="preserve">Completion of one classroom -plastering, fittings, wiring, painting </t>
  </si>
  <si>
    <t xml:space="preserve">Completion of two classrooms -plastering, fittings, wiring, painting </t>
  </si>
  <si>
    <t xml:space="preserve">Completion of one classroom -plastering, fittings,wiring, painting </t>
  </si>
  <si>
    <t>4-038-211-2630204-104-2017/18-014</t>
  </si>
  <si>
    <t>4-038-211-2630205-104-2017/18-005</t>
  </si>
  <si>
    <t xml:space="preserve">Completion of one classroom -plastering,fittings, wiring, painting </t>
  </si>
  <si>
    <t>4-038-211-2630205-104-2017/18-004</t>
  </si>
  <si>
    <t>4-038-211-2630205-104-2017/18-010</t>
  </si>
  <si>
    <t xml:space="preserve">Renovation of one classroom -plastering,fittings, wiring, painting </t>
  </si>
  <si>
    <t>Mudavadi Girls High School Madzuu</t>
  </si>
  <si>
    <t>4-038-211-2630205-104-2017/18-008</t>
  </si>
  <si>
    <t>Completion of dining hall- plastering, painting, wiring painting</t>
  </si>
  <si>
    <t>Vihiga Boys High School</t>
  </si>
  <si>
    <t>4-038-211-2630205-104-2017/18-009</t>
  </si>
  <si>
    <t xml:space="preserve">Construction of ablution block
</t>
  </si>
  <si>
    <t>Vihiga Police Station</t>
  </si>
  <si>
    <t>4-038-211-2640507-113-2017/18-003</t>
  </si>
  <si>
    <t>Construction of six door pit latrine</t>
  </si>
  <si>
    <t>Lyavora AP Camp</t>
  </si>
  <si>
    <t>4-038-211-2640507-113-2017/18-004</t>
  </si>
  <si>
    <r>
      <t xml:space="preserve">Constituency Strategic Plan. </t>
    </r>
    <r>
      <rPr>
        <b/>
        <sz val="12"/>
        <color indexed="8"/>
        <rFont val="Footlight MT Light"/>
        <family val="1"/>
      </rPr>
      <t>Declined</t>
    </r>
    <r>
      <rPr>
        <sz val="12"/>
        <color indexed="8"/>
        <rFont val="Footlight MT Light"/>
        <family val="1"/>
      </rPr>
      <t xml:space="preserve">      </t>
    </r>
    <r>
      <rPr>
        <u/>
        <sz val="12"/>
        <color indexed="8"/>
        <rFont val="Footlight MT Light"/>
        <family val="1"/>
      </rPr>
      <t>Allocation of Kshs.1.8 million would exceed the allowable ceiling of Kshs.3.5 million for the region by Kshs.800,000</t>
    </r>
  </si>
  <si>
    <t xml:space="preserve">        PROJECT GFS CODELIST FOR BUTULA NATIONAL GOVERNMENT CONSTITUENCY DEVELOPMENT FUND</t>
  </si>
  <si>
    <t>4-040-229-2110000-100-2017/18-001</t>
  </si>
  <si>
    <t>4-040-229-2210000-100-2017/18-002</t>
  </si>
  <si>
    <t>4-040-229-2120101-100-2017/18-004</t>
  </si>
  <si>
    <t>4-040-229-2120201-100-2017/18-005</t>
  </si>
  <si>
    <t>4-040-229-2210802-100-2017/18-006</t>
  </si>
  <si>
    <t>4-040-229-2210000-111-2017/18-001</t>
  </si>
  <si>
    <t>4-040-229-2210802-111-2017/18-002</t>
  </si>
  <si>
    <t>4-040-229-2210700-111-2017/18-003</t>
  </si>
  <si>
    <t>4-040-229-2640101-103-2017/18-001</t>
  </si>
  <si>
    <t>4-040-229-2640102-103-2017/18-002</t>
  </si>
  <si>
    <t>4-040-229-2640200-101-2017/18-001</t>
  </si>
  <si>
    <t>Supporting of urgent, unforseen need for expenditure</t>
  </si>
  <si>
    <t>4-040-229-2640509-112-2017/18-001</t>
  </si>
  <si>
    <t>4-040-229-2640510-110-2017/18-001</t>
  </si>
  <si>
    <t>Purchase and planting of trees seedlings to a cost of Kshs 100,000 and construction of 4-door pit latrines to a cost of Kshs 247,241.38 in Buduma, Sibembe, Eshimuli, Buriya and Kingandole Secondary Schools</t>
  </si>
  <si>
    <t>Eshimuli Secondary School</t>
  </si>
  <si>
    <t>4-040-229-2630205-104-2017/18-001</t>
  </si>
  <si>
    <t>Buduma Secondary School</t>
  </si>
  <si>
    <t>4-040-229-2630205-104-2017/18-002</t>
  </si>
  <si>
    <t>Sibembe Secondary School</t>
  </si>
  <si>
    <t>4-040-229-2630205-104-2017/18-003</t>
  </si>
  <si>
    <t>Buriya Secondary School</t>
  </si>
  <si>
    <t>4-040-229-2630205-104-2017/18-004</t>
  </si>
  <si>
    <t>Kingandole Secondary School</t>
  </si>
  <si>
    <t>4-040-229-2630205-104-2017/18-005</t>
  </si>
  <si>
    <t>Benga Technical Training Institute</t>
  </si>
  <si>
    <t>4-040-229-2630206-104-2017/18-001</t>
  </si>
  <si>
    <t>Construction of multi-purpose hall - Walling,roofing,fittings and finishes</t>
  </si>
  <si>
    <t>Burinda Chief Camp</t>
  </si>
  <si>
    <t>4-040-229-2640506-108-2017/18-001</t>
  </si>
  <si>
    <t xml:space="preserve">Construction of 5 offices to completion - Kshs 5,000,000 </t>
  </si>
  <si>
    <t>4-040-229-2211311-108-2017/18-001</t>
  </si>
  <si>
    <t xml:space="preserve">Procuring of systems and services of satellite antenna, router, digital ruggedized tablets, Wi-fi outdoor wireless devise with 12U cabinet complete with installation accessories for four sites in partnership with Ministry of ICT trough Telkom Kenya - Butula NG-CDF office, Bukhuyi, Burinda and Bukhalalire Primary Schools </t>
  </si>
  <si>
    <t>4-040-229-2211310-108-2017/18-002</t>
  </si>
  <si>
    <t>Formulation of 5-year Constituency Strategic Plan</t>
  </si>
  <si>
    <t>4-040-229-3110202-108-2017/18-004</t>
  </si>
  <si>
    <t xml:space="preserve">Renovation of 3 rooms - replacement of roof, repair of floor and walls, fitting and finishes </t>
  </si>
  <si>
    <t>4-040-229-AP1-100-2017/2018-001</t>
  </si>
  <si>
    <t>4-040-229-2640100-103-2017/18-001</t>
  </si>
  <si>
    <t>Butula Market Solar Light</t>
  </si>
  <si>
    <t>4-040-229-2640506-108-2017/18-002</t>
  </si>
  <si>
    <t xml:space="preserve">Installation of solar lights - 10 metres high mast with 2 lighting points of 100 watts, to be maintained by County Government of Busia </t>
  </si>
  <si>
    <t xml:space="preserve">Bukhuyi Market Solar Light </t>
  </si>
  <si>
    <t>4-040-229-2640506-108-2017/18-003</t>
  </si>
  <si>
    <t xml:space="preserve">Elugulu Market Solar Light </t>
  </si>
  <si>
    <t>4-040-229-2640506-108-2017/18-004</t>
  </si>
  <si>
    <t xml:space="preserve">Bukhalalire Chief Camp </t>
  </si>
  <si>
    <t>4-040-229-2640506-108-2017/18-005</t>
  </si>
  <si>
    <t xml:space="preserve">Kingandole Market Solar Light </t>
  </si>
  <si>
    <t>4-040-229-2640506-108-2017/18-006</t>
  </si>
  <si>
    <t xml:space="preserve">Shikoma Market Solar Light </t>
  </si>
  <si>
    <t>4-040-229-2640506-108-2017/18-007</t>
  </si>
  <si>
    <t xml:space="preserve">Siribo Market Solar Light </t>
  </si>
  <si>
    <t>4-040-229-2640506-108-2017/18-008</t>
  </si>
  <si>
    <t>Installation of solar lights - 10 metres high mast with 2 lighting points of 100 watts, to be maintained by County Government of Busia to a cost of Kshs 2,000,000</t>
  </si>
  <si>
    <t xml:space="preserve">NG-CDF Vehicule </t>
  </si>
  <si>
    <t>4-040-229-3110701-108-2017/18-003</t>
  </si>
  <si>
    <t>Purchase of a 4x4 vehicule</t>
  </si>
  <si>
    <t>PROJECT GFS CODELIST FOR MATUNGU NATIONAL GOVERNMENT CONSTITUENCY DEVELOPMENT FUND</t>
  </si>
  <si>
    <t>4-037-206-2110000-100-2017/18-001</t>
  </si>
  <si>
    <t xml:space="preserve">Payment of CDFC staff salaries </t>
  </si>
  <si>
    <t>4-037-206-2210000-100-2017/18-002</t>
  </si>
  <si>
    <t xml:space="preserve">Purchase of fuel, repairs and maintenance of machines and equipment, printing, stationery, telephone, travel and subsistence, office tea.  </t>
  </si>
  <si>
    <t>4-037-206-2120101-100-2017/18-003</t>
  </si>
  <si>
    <t>4-037-206-2210802-100-2017/18-004</t>
  </si>
  <si>
    <t>Payment of Committee sitting allowances, transport, conferences, travel  subsistence</t>
  </si>
  <si>
    <t>4-037-206-2210700-111-2017/18-001</t>
  </si>
  <si>
    <t>4-037-206-2210000-111-2017/18-002</t>
  </si>
  <si>
    <t>Purchase of fuel, printing, stationery, Airtime, travel and subsistence</t>
  </si>
  <si>
    <t>4-037-206-2210802-111-2017/18-003</t>
  </si>
  <si>
    <t>Payment of Committee field allowances</t>
  </si>
  <si>
    <t xml:space="preserve">Emergency Reserve </t>
  </si>
  <si>
    <t>4-037-206-2640200-101-2017/18-001</t>
  </si>
  <si>
    <t>4-037-206-2640101-103-2017/18-001</t>
  </si>
  <si>
    <t>Busary to needy students in secondary schools.</t>
  </si>
  <si>
    <t>Bursary tertiary institutions</t>
  </si>
  <si>
    <t>4-037-206-2640100-103-2017/18-002</t>
  </si>
  <si>
    <t xml:space="preserve">Busary to needy students in Universities and tertiary colleges </t>
  </si>
  <si>
    <t>4-037-206-2640509-112-2017/18-001</t>
  </si>
  <si>
    <r>
      <t xml:space="preserve">Purchase of sports equipment for school teamsPurchase of sports equipment for school teams(Makokhwe, Busambe, Eshibanze, Mukhweya,Matungu SDA, Imakale, </t>
    </r>
    <r>
      <rPr>
        <sz val="12"/>
        <rFont val="Footlight MT Light"/>
        <family val="1"/>
      </rPr>
      <t>mungakha</t>
    </r>
    <r>
      <rPr>
        <sz val="12"/>
        <color indexed="8"/>
        <rFont val="Footlight MT Light"/>
        <family val="1"/>
      </rPr>
      <t>, Namberekeya, Ejinja and Eshikhondi Secondary school sKshs.109,538.70 each)</t>
    </r>
  </si>
  <si>
    <t>Environmental Activities</t>
  </si>
  <si>
    <t>4-037-206-2640510-110-2017/18-001</t>
  </si>
  <si>
    <r>
      <t xml:space="preserve">Planting of trees in public institutions-(Bulonga, Lutasio, </t>
    </r>
    <r>
      <rPr>
        <sz val="12"/>
        <rFont val="Footlight MT Light"/>
        <family val="1"/>
      </rPr>
      <t>Musango</t>
    </r>
    <r>
      <rPr>
        <sz val="12"/>
        <color indexed="8"/>
        <rFont val="Footlight MT Light"/>
        <family val="1"/>
      </rPr>
      <t>, Namulungu Muslim, Marinda, Mayoni Township, Namberekeya, Mukunyuku, Nanyeni and Sayangwe primary schools at Kshs.100,000 each.)</t>
    </r>
  </si>
  <si>
    <t>NG-CDF office Block</t>
  </si>
  <si>
    <t>4-037-206-3110104-108-2017/18-001</t>
  </si>
  <si>
    <t>General finishes-plumbing works, tiling,ceiling,fitting internal toilets and kitchen.</t>
  </si>
  <si>
    <t>NG-CDF office Furniture and Equipment</t>
  </si>
  <si>
    <t>4-037-206-3110104-108-2017/18-002</t>
  </si>
  <si>
    <t>Purchase of office furniture - conference table,executive tables chairs,computer,laptops,cabinets and water dispenser</t>
  </si>
  <si>
    <t>4-037-206-2211311-108-2017/18-001</t>
  </si>
  <si>
    <r>
      <t xml:space="preserve">Installation of Innovation Hubs in 4 public offices-(NG-CDF office, </t>
    </r>
    <r>
      <rPr>
        <sz val="12"/>
        <rFont val="Footlight MT Light"/>
        <family val="1"/>
      </rPr>
      <t>Wananchi</t>
    </r>
    <r>
      <rPr>
        <sz val="12"/>
        <color indexed="8"/>
        <rFont val="Footlight MT Light"/>
        <family val="1"/>
      </rPr>
      <t xml:space="preserve"> AP Camp, Khalaba Health Centre, Koyonzo Chiefs Office).</t>
    </r>
  </si>
  <si>
    <t>Constitueny Strategic Plan</t>
  </si>
  <si>
    <t>4-037-206-2211310-108-2017/18-001</t>
  </si>
  <si>
    <t>Preparation of NG-CDF 5 year Strategic plan</t>
  </si>
  <si>
    <t>4-037-206-3110701-108-2017/18-001</t>
  </si>
  <si>
    <t>Purchase of Isuzu 4x4 Double cab</t>
  </si>
  <si>
    <t>Mungore Secondary School</t>
  </si>
  <si>
    <t>4-037-206-2630205-104-2017/18-001</t>
  </si>
  <si>
    <t>Purchase on 1 Acre land -Kshs1M and Construction of 2 classrooms-Kshs 2M(Setting out, foundation laying, floor slab casting, walling, roofing, plaster work)</t>
  </si>
  <si>
    <t>Makunda Secondary School</t>
  </si>
  <si>
    <t>4-037-206-2630205-104-2017/18-002</t>
  </si>
  <si>
    <t>Construction of twin dormitory-(Setting out, foundation laying, floor slab casting, walling, roofing)</t>
  </si>
  <si>
    <t>Eshibanze Secondary School</t>
  </si>
  <si>
    <t>4-037-206-2630205-104-2017/18-003</t>
  </si>
  <si>
    <t xml:space="preserve"> Purchase of 1 acre land- Kshs1M and Construction of Twin Laboratory-Kshs 2M(Setting out, foundation laying, floor slab casting, walling, roofing)</t>
  </si>
  <si>
    <t>Itete Secondary School</t>
  </si>
  <si>
    <t>4-037-206-2630205-104-2017/18-005</t>
  </si>
  <si>
    <t xml:space="preserve">Construction of 2 cassrooms -(Setting out, foundation laying, floor slab casting, walling, roofing, plaster work, fittings and finishes) </t>
  </si>
  <si>
    <t>Marinda Secondary School</t>
  </si>
  <si>
    <t>4-037-206-2630205-104-2017/18-006</t>
  </si>
  <si>
    <t>Purchase on 1 Acre land -Kshs1M and Construction of 2 classroom-Kshs 2M(Setting out, foundation laying, floor slab casting, walling, roofing, plaster work)</t>
  </si>
  <si>
    <t>Emanani Secondary School</t>
  </si>
  <si>
    <t>4-037-206-2630205-104-2017/18-007</t>
  </si>
  <si>
    <t xml:space="preserve">Construction of Administration Block-(Setting out, foundation laying, floor slab casting, walling, roofing) </t>
  </si>
  <si>
    <t>Namberekeya Secondary School</t>
  </si>
  <si>
    <t>4-037-206-2630205-104-2017/18-008</t>
  </si>
  <si>
    <t>Completion of 2 classroooms-(fittings and finishes)</t>
  </si>
  <si>
    <t xml:space="preserve">PRIMARY SCHOOLS </t>
  </si>
  <si>
    <t>Wamukoya Muslim Primary School</t>
  </si>
  <si>
    <t>4-037-206-2630204-104-2017/18-001</t>
  </si>
  <si>
    <t>Completion of 2 Classrooms and Administration Block-(fittings and finishes)</t>
  </si>
  <si>
    <t>Koyonzo Special School</t>
  </si>
  <si>
    <t>4-037-206-2630204-104-2017/18-002</t>
  </si>
  <si>
    <t xml:space="preserve">Completion of 4 classrooms-(walling, roofing, plaster work, fittings and finishes) </t>
  </si>
  <si>
    <t>Mwira Primary School</t>
  </si>
  <si>
    <t>4-037-206-2630204-104-2017/18-003</t>
  </si>
  <si>
    <t>Completion of 2 classrooms(fittings and finishes)</t>
  </si>
  <si>
    <t>Emunami Primary School</t>
  </si>
  <si>
    <t>4-037-206-2630204-104-2017/18-004</t>
  </si>
  <si>
    <t xml:space="preserve">Renovation of 4 Classrooms-(Plaster,Flooring and painting) </t>
  </si>
  <si>
    <t>Namayakalo Primary School</t>
  </si>
  <si>
    <t>4-037-206-2630204-104-2017/18-005</t>
  </si>
  <si>
    <t xml:space="preserve">Construction of 15 door pit latrine (Setting out, foundation laying, floor slab casting, walling, roofing, plaster work, fittings and finishes) </t>
  </si>
  <si>
    <t>Wananchi Administration Police Camp</t>
  </si>
  <si>
    <t>4-037-206-2640507-113-2017/18-001</t>
  </si>
  <si>
    <t xml:space="preserve">Purchase of 1 acre land -Kshs 1M and Construction of Administration Police Camp Kshs  1M(Setting out, foundation laying, floor slab casting, walling) </t>
  </si>
  <si>
    <t>4-037-206-AP1-100-2017/2018-001</t>
  </si>
  <si>
    <t>4-037-206-2640100-103-2017/18-001</t>
  </si>
  <si>
    <t>Busombi Secondary School</t>
  </si>
  <si>
    <t>4-037-206-2630205-104-2017/18-004</t>
  </si>
  <si>
    <t>Purchase of School Bus -51 seater</t>
  </si>
  <si>
    <t>PROJECT GFS CODELIST FOR  BUTERE NATIONAL GOVERNMENT CONSTITUENCY DEVELOPMENT FUND</t>
  </si>
  <si>
    <t>4-037-207-2110000-100-2017/18-001</t>
  </si>
  <si>
    <t>4-037-207-2210000-100-2017/18-002</t>
  </si>
  <si>
    <t>4-037-207-2120101-100-2017/18-003</t>
  </si>
  <si>
    <t>4-037-207-2120201-100-2017/18-004</t>
  </si>
  <si>
    <t>4-037-207-2210802-100-2017/18-005</t>
  </si>
  <si>
    <t xml:space="preserve">Purchase of equipment </t>
  </si>
  <si>
    <t>4-037-207-2210802-100-2017/18-006</t>
  </si>
  <si>
    <t>Purchase of stationery, toners and maintenance of computers</t>
  </si>
  <si>
    <t>4-037-207-2210000-111-2017/18-001</t>
  </si>
  <si>
    <t>4-037-207-2210802-111-2017/18-002</t>
  </si>
  <si>
    <t>4-037-207-2640101-103-2017/18-001</t>
  </si>
  <si>
    <t>4-037-207-2640102-103-2017/18-002</t>
  </si>
  <si>
    <t>4-037-207-2640200-101-2017/18-001</t>
  </si>
  <si>
    <t>An annual allocation of 5% of entire allocation for emergency responses within the Constituency</t>
  </si>
  <si>
    <t>4-037-207-2640509-112-2017/18-001</t>
  </si>
  <si>
    <t>Organizing Constituency sports tournament where sports kits will be awarded to winning teams</t>
  </si>
  <si>
    <t>Marama North Ward Tree Nursery</t>
  </si>
  <si>
    <t>4-037-207-2640510-110-2017/18-001</t>
  </si>
  <si>
    <t xml:space="preserve">Purchase of seedlings and developing tree nurseries for reforestation activities in the following schools to a cost of Kshs 49,606 each - Eshibimbi, Lukohe, Inaya, Bukura, Eshikholobe, Mwilala and Eshirakalu Primary Schools </t>
  </si>
  <si>
    <t>Marama West Ward Tree Nursery</t>
  </si>
  <si>
    <t>4-037-207-2640510-110-2017/18-002</t>
  </si>
  <si>
    <t>Purchase of seedlings and developing tree nurseries for reforestation activities in the following schools to a cost of Kshs 49,606 each - Eshtoyi,Iranda,Ituti,Buchenya,Emutondo,Manyika and Bumamu Primary Schools</t>
  </si>
  <si>
    <t>Marama Central Ward Tree Nursery</t>
  </si>
  <si>
    <t>4-037-207-2640510-110-2017/18-003</t>
  </si>
  <si>
    <t>Purchase of seedlings and developing tree nurseries for reforestation activities in the following schools to a cost of Kshs 49,606 each - Eshirembe, Shinamwenyuli, Nyenyesi, Mutoma, Bukolwe, Eshiyiro and Bulanda AC Primary Schools</t>
  </si>
  <si>
    <t>Marama South Ward Tree Nursery</t>
  </si>
  <si>
    <t>4-037-207-2640510-110-2017/18-004</t>
  </si>
  <si>
    <t xml:space="preserve">Purchase of seedlings and developing tree nurseries for reforestation activities in the following schools to a cost of Kshs 49,606 each - Shiatsala, Masaba, Mukoye, Manyala,Shibembe and Shishebu and Etatira Primary Schools </t>
  </si>
  <si>
    <t>Shianda Marenyo Ward Tree Nursery</t>
  </si>
  <si>
    <t>4-037-207-2640510-110-2017/18-005</t>
  </si>
  <si>
    <t xml:space="preserve">Purchase of seedlings and developing tree nurseries for reforestation activities in the following schools to a cost of Kshs 49,606 each - Ebutsetse, Eshirumba, Manyulia, Ikokwa, Marenyo, Shianda and Bubala Primary schools </t>
  </si>
  <si>
    <t>Bukolwe Primary School</t>
  </si>
  <si>
    <t>4-037-207-2630204-104-2017/18-001</t>
  </si>
  <si>
    <t>Wall plastering, flooring,painting,steel door and window fixing,glazing and Fascia board fixing for 4 classrooms,Storey building Kshs 200,000 and Roofing,wall plastering,flooring,painting,steel door and window fixing,glazing and Fascia board fixing of 2 classrooms Kshs 800,000</t>
  </si>
  <si>
    <t>Eshirembe Primary School</t>
  </si>
  <si>
    <t>4-037-207-2630204-104-2017/18-002</t>
  </si>
  <si>
    <t xml:space="preserve">Completion of administration block - roofing, wall plastering, flooring, painting, steel door and window fixing, glazing and fascia board fixing </t>
  </si>
  <si>
    <t>Ematawa Primary School</t>
  </si>
  <si>
    <t>4-037-207-2630204-104-2017/18-003</t>
  </si>
  <si>
    <t>Shikunga Primary School</t>
  </si>
  <si>
    <t>4-037-207-2630204-104-2017/18-004</t>
  </si>
  <si>
    <t xml:space="preserve">Completion of 2 classrooms block - wall plastering, flooring, painting, steel door and window fixing, glazing and fascia board fixing </t>
  </si>
  <si>
    <t>Emusunguri Primary School</t>
  </si>
  <si>
    <t>4-037-207-2630204-104-2017/18-005</t>
  </si>
  <si>
    <t>Completion of administration block - roofing, wall plastering, flooring, painting, steel door and window fixing, glazing and fascia board fixing at a cost of Kshs 1,000,000 and construction of 8 door-pit latrines to a cost of Kshs 250,000</t>
  </si>
  <si>
    <t>Bulanda RC Primary School</t>
  </si>
  <si>
    <t>4-037-207-2630204-104-2017/18-006</t>
  </si>
  <si>
    <t>Completion of 2 classrooms - roofing, wall plastering, flooring, painting, steel door and window fixing, glazing and fascia board fixing to a cost at Kshs 800,000 and construction of school gate and fencing to a cost of Kshs 200,000</t>
  </si>
  <si>
    <t>Eshikholobe Primary School</t>
  </si>
  <si>
    <t>4-037-207-2630204-104-2017/18-007</t>
  </si>
  <si>
    <t>Ebukhokoro Primary School</t>
  </si>
  <si>
    <t>4-037-207-2630204-104-2017/18-008</t>
  </si>
  <si>
    <t>Completion of administration block - roofing, wall plastering, flooring, painting, steel door and window fixing, glazing and fascia board fixing to a cost of Kshs 750,000, purchase of a 3/4 acre of land for school expansion at a cost of Kshs 350,000 and construction of 8 door-pit latrines to a cost of Kshs 250,000</t>
  </si>
  <si>
    <t>Lukohe Primary School</t>
  </si>
  <si>
    <t>4-037-207-2630204-104-2017/18-009</t>
  </si>
  <si>
    <t>Completion of 2 classrooms - roofing, wall plastering,floor finish and painting at a cost of Kshs 500,000 and construction of 10 door-pit latrines at a cost of Kshs 300,000</t>
  </si>
  <si>
    <t>Eshirakalu Primary School</t>
  </si>
  <si>
    <t>4-037-207-2630204-104-2017/18-010</t>
  </si>
  <si>
    <t>Renovation of administration block - roof replacement, window pane fixing, flooring and wall painting at a cost of Kshs 500,000 and construction of 8 door pit-latrines at a cost of Kshs 270,000</t>
  </si>
  <si>
    <t>Eshibuche Primary School</t>
  </si>
  <si>
    <t>4-037-207-2630204-104-2017/18-011</t>
  </si>
  <si>
    <t>Eshianini Primary School</t>
  </si>
  <si>
    <t>4-037-207-2630204-104-2017/18-012</t>
  </si>
  <si>
    <t>Construction and completion of 4 classrooms at a cost of Kshs 3,200,000 and construction of 8 door-pit latrines to a cost of Kshs 250,000</t>
  </si>
  <si>
    <t>Shibanga Primary School</t>
  </si>
  <si>
    <t>4-037-207-2630204-104-2017/18-013</t>
  </si>
  <si>
    <t>Renovation of  4 classroom block - roof replacement, window pane fixing, flooring, veranda construction and wall painting</t>
  </si>
  <si>
    <t>Shinamwenyuli Primary School</t>
  </si>
  <si>
    <t>4-037-207-2630204-104-2017/18-014</t>
  </si>
  <si>
    <t>Construction of 8 pit-latrines</t>
  </si>
  <si>
    <t>Butere Primary School</t>
  </si>
  <si>
    <t>4-037-207-2630204-104-2017/18-015</t>
  </si>
  <si>
    <t>Ebulafu Primary School</t>
  </si>
  <si>
    <t>4-037-207-2630204-104-2017/18-016</t>
  </si>
  <si>
    <t>Mwilala Primary School</t>
  </si>
  <si>
    <t>4-037-207-2630204-104-2017/18-017</t>
  </si>
  <si>
    <t xml:space="preserve">Renovation of  4 classroom block - roof replacement, window pane fixing, flooring, wall painting and veranda construction </t>
  </si>
  <si>
    <t>Butunyi Primary School</t>
  </si>
  <si>
    <t>4-037-207-2630204-104-2017/18-018</t>
  </si>
  <si>
    <t>Construction of 8 door pit-latrines to a cost of Kshs 250,000 and fencing of school compound and gate at  a cost of Kshs 100,000</t>
  </si>
  <si>
    <t>Shiraha Primary School</t>
  </si>
  <si>
    <t>4-037-207-2630204-104-2017/18-019</t>
  </si>
  <si>
    <t>Lufumbo Primary School</t>
  </si>
  <si>
    <t>4-037-207-2630204-104-2017/18-020</t>
  </si>
  <si>
    <t>Construction of 12 door-pit latrines - 6 for boys and 6 for girls</t>
  </si>
  <si>
    <t>Bukuti Primary School</t>
  </si>
  <si>
    <t>4-037-207-2630204-104-2017/18-021</t>
  </si>
  <si>
    <t>Shibembe Primary School</t>
  </si>
  <si>
    <t>4-037-207-2630204-104-2017/18-022</t>
  </si>
  <si>
    <t>Construction of 9 door pit-latrines, to a cost of Kshs 300,000 and fencing and gate for school compound to a cost of Kshs 200,000</t>
  </si>
  <si>
    <t>Shikulu Primary School</t>
  </si>
  <si>
    <t>4-037-207-2630204-104-2017/18-023</t>
  </si>
  <si>
    <t>Funds for processing of school land tittle deed to a cost of Kshs 100,000 and construction of one classroom to a cost of Kshs 800,000</t>
  </si>
  <si>
    <t>Etatira Primary School</t>
  </si>
  <si>
    <t>4-037-207-2630204-104-2017/18-024</t>
  </si>
  <si>
    <t>Construction of 8 door-pit latrines at a cost of Kshs 250,000, fencing of school compound and gate construction at  a cost of Kshs 300,000</t>
  </si>
  <si>
    <t>Manyala Primary School</t>
  </si>
  <si>
    <t>4-037-207-2630204-104-2017/18-025</t>
  </si>
  <si>
    <t>Construction of 8 door-pit latrines at a cost of Kshs 250,000, fencing of school compound and gate construction at a cost of Kshs 300,000</t>
  </si>
  <si>
    <t>Ekendero Primary School</t>
  </si>
  <si>
    <t>4-037-207-2630204-104-2017/18-026</t>
  </si>
  <si>
    <t>Emauko Primary School</t>
  </si>
  <si>
    <t>4-037-207-2630204-104-2017/18-027</t>
  </si>
  <si>
    <t>Construction of 6 door-pit latrines at a cost of Kshs 200,000, fencing of school compound and gate construction at a cost of Kshs 300,000</t>
  </si>
  <si>
    <t>Matibira Primary School</t>
  </si>
  <si>
    <t>4-037-207-2630204-104-2017/18-028</t>
  </si>
  <si>
    <t>Bubala Primary School</t>
  </si>
  <si>
    <t>4-037-207-2630204-104-2017/18-029</t>
  </si>
  <si>
    <t>Renovation of 2 classrooms - floor repair, wall repair, painting and fixing of window panes at a cost of Kshs 200,000 and construction of 6 door pit-latrines at a cost of Kshs 200,000</t>
  </si>
  <si>
    <t>Shisisia Primary School</t>
  </si>
  <si>
    <t>4-037-207-2630204-104-2017/18-030</t>
  </si>
  <si>
    <t>Fencing of school compound and construction of school gate at a cost of Kshs 300,000 and construction of 8 door-pit latrines at a cost of Kshs 250,000</t>
  </si>
  <si>
    <t>Mabole Primary School</t>
  </si>
  <si>
    <t>4-037-207-2630204-104-2017/18-031</t>
  </si>
  <si>
    <t>Construction of 16 door-pit latrines at  a cost of Kshs 500,000 and purchasing of 100 desks at a cost  Kshs 120,000</t>
  </si>
  <si>
    <t>Manyulia Primary School</t>
  </si>
  <si>
    <t>4-037-207-2630204-104-2017/18-032</t>
  </si>
  <si>
    <t>Construction of 8 door-pit latrines at a cost Kshs 250,000 and renovation of 4 classrooms - floor and roof repair, wall painting and fascia board fixing and for 4 classrooms at Kshs 400,000</t>
  </si>
  <si>
    <t>Ikokwa Primary School</t>
  </si>
  <si>
    <t>4-037-207-2630204-104-2017/18-033</t>
  </si>
  <si>
    <t>Purchase of ¾ land to a cost of Kshs 350,000 and construction of 8 door-pit latrines to a cost of Kshs 250,000</t>
  </si>
  <si>
    <t>Ematsakha Primary School</t>
  </si>
  <si>
    <t>4-037-207-2630204-104-2017/18-034</t>
  </si>
  <si>
    <r>
      <t>Construction of one classroom at a cost of Kshs 800,000 and</t>
    </r>
    <r>
      <rPr>
        <sz val="12"/>
        <rFont val="Footlight MT Light"/>
        <family val="1"/>
      </rPr>
      <t xml:space="preserve"> fee for land processing to a cost of 100,000</t>
    </r>
  </si>
  <si>
    <t>Muluwa Primary School</t>
  </si>
  <si>
    <t>4-037-207-2630204-104-2017/18-035</t>
  </si>
  <si>
    <t>Eshikomere Primary School</t>
  </si>
  <si>
    <t>4-037-207-2630204-104-2017/18-036</t>
  </si>
  <si>
    <t>Ebutsetse Primary School</t>
  </si>
  <si>
    <t>4-037-207-2630204-104-2017/18-037</t>
  </si>
  <si>
    <t>Construction of administration block at a cost of Kshs 1,000,000 and construction of a school gate and fencing at a cost of Kshs 200,000</t>
  </si>
  <si>
    <t>St. Stephen’s Shiyanza Mixed Secondary School</t>
  </si>
  <si>
    <t>4-037-207-2630205-104-2017/18-001</t>
  </si>
  <si>
    <t>Ibokolo Secondary School</t>
  </si>
  <si>
    <t>4-037-207-2630205-104-2017/18-002</t>
  </si>
  <si>
    <t xml:space="preserve">Completion of administration block - plastering, painting and electrical wiring </t>
  </si>
  <si>
    <t>Bululwe Mixed Secondary School</t>
  </si>
  <si>
    <t>4-037-207-2630205-104-2017/18-003</t>
  </si>
  <si>
    <t xml:space="preserve">Construction of 2 classrooms  </t>
  </si>
  <si>
    <t>Mabole Secondary School</t>
  </si>
  <si>
    <t>4-037-207-2630205-104-2017/18-004</t>
  </si>
  <si>
    <t xml:space="preserve">Completion of a dormitory block - wall plastering, steel doors and window fixing, floor finish and painting </t>
  </si>
  <si>
    <t>Mukoye Girls</t>
  </si>
  <si>
    <t>4-037-207-2630205-104-2017/18-005</t>
  </si>
  <si>
    <t>Construction of 4 pit-latrines</t>
  </si>
  <si>
    <t>Manyala Mixed Secondary School</t>
  </si>
  <si>
    <t>4-037-207-2630205-104-2017/18-006</t>
  </si>
  <si>
    <t>Eshinamwenyuli Secondary School</t>
  </si>
  <si>
    <t>4-037-207-2630205-104-2017/18-007</t>
  </si>
  <si>
    <t xml:space="preserve">Shibanga Mixed Secondary School </t>
  </si>
  <si>
    <t>4-037-207-2630205-104-2017/18-008</t>
  </si>
  <si>
    <t>Renovation of laboratory - wall plastering and window pane fixing</t>
  </si>
  <si>
    <t xml:space="preserve">Imanga Mixed Secondary School </t>
  </si>
  <si>
    <t>4-037-207-2630205-104-2017/18-009</t>
  </si>
  <si>
    <t xml:space="preserve">Storey Tuition block substructure work - excavation, foundation walling, erection of columns, hardcore filling and slab casting </t>
  </si>
  <si>
    <t>Eshikomere Girls Secondary School</t>
  </si>
  <si>
    <t>4-037-207-2630205-104-2017/18-010</t>
  </si>
  <si>
    <t>Construction of twin staff houses</t>
  </si>
  <si>
    <t>St Peters Muyundi Girls Secondary School</t>
  </si>
  <si>
    <t>4-037-207-2630205-104-2017/18-011</t>
  </si>
  <si>
    <t>Marenyo Administration Police Camp</t>
  </si>
  <si>
    <t>4-037-207-2640507-113-2017/18-001</t>
  </si>
  <si>
    <t>Construction of Administration Police Camp to roofing level</t>
  </si>
  <si>
    <t>Masaba Police Post</t>
  </si>
  <si>
    <t>4-037-207-2640507-113-2017/18-002</t>
  </si>
  <si>
    <t>Slab casting in armoury at a cost of Kshs 200,000, fencing and gate at a cost of Kshs 200,000 and construction of 3 door-pit latrines at a cost of Kshs  100,000</t>
  </si>
  <si>
    <t xml:space="preserve">Ebushitinji Police Post </t>
  </si>
  <si>
    <t>4-037-207-2640507-113-2017/18-003</t>
  </si>
  <si>
    <t>Mureko Police Post</t>
  </si>
  <si>
    <t>4-037-207-2640507-113-2017/18-004</t>
  </si>
  <si>
    <t>Construction of Police post</t>
  </si>
  <si>
    <t xml:space="preserve">Ebukhokoro Sub Chief's Office </t>
  </si>
  <si>
    <t>4-037-207-2640507-113-2017/18-005</t>
  </si>
  <si>
    <t>Construction of 2 pit latrines and bathroom at a cost of Kshs 100,000 and electrical wiring/dropping at a cost of Kshs 100,000</t>
  </si>
  <si>
    <t xml:space="preserve">Butere Sub Counsty Commissioner's Office </t>
  </si>
  <si>
    <t>4-037-207-2640507-113-2017/18-006</t>
  </si>
  <si>
    <t>Construction of 2 door-pit latrines for ladies and 2 door-pit latrines for gents</t>
  </si>
  <si>
    <t xml:space="preserve">Lunza DO's Office </t>
  </si>
  <si>
    <t>4-037-207-2640507-113-2017/18-007</t>
  </si>
  <si>
    <t>Renovation of DO’s office - roof repair and ventilation to armory</t>
  </si>
  <si>
    <t>4-037-207-2211310-108-2017/18-002</t>
  </si>
  <si>
    <t>Development of Butere Constituency Strategic Plan for the year 2018-2022</t>
  </si>
  <si>
    <t>Electrification Project</t>
  </si>
  <si>
    <t>4-037-207-2640506-108-2017/18-003</t>
  </si>
  <si>
    <t xml:space="preserve">Funds for electrical wiring at Eshinamwenyuli, Muykoye Girls Secondary School and Shikulu Primary School </t>
  </si>
  <si>
    <t>4-037-207-2211311-108-2017/18-001</t>
  </si>
  <si>
    <t>Procuring of systems and services of satellite antenna, router, digital ruggedized tablets, Wi-fi outdoor wireless devise with 12U cabinet complete with installation accessories for four sites in partnership with Ministry of ICT trough Telkom Kenya -  Butere Sub County Commissioner's Office, Lunza DO's Office, Shiatsala DO's Office and Marenyo Chief's Office</t>
  </si>
  <si>
    <t>4-037-207-AP1-100-2017/2018-001</t>
  </si>
  <si>
    <t>4-037-207-2640100-103-2017/18-001</t>
  </si>
  <si>
    <t xml:space="preserve">        PROJECT GFS CODELIST FOR BUTERE NATIONAL GOVERNMENT CONSTITUENCY DEVELOPMENT FUND</t>
  </si>
  <si>
    <t>Office Project Equipment</t>
  </si>
  <si>
    <t xml:space="preserve">Purchase of laptop- Apple MacBook Air 11.6' Intel Core i5 256GB SSD 4GB RAM </t>
  </si>
  <si>
    <t xml:space="preserve">Monitoring,Evaluation and Capacity Building </t>
  </si>
  <si>
    <t>4-037-207-2210700-111-2017/18-003</t>
  </si>
  <si>
    <t>Undertake Training of the PMCs/NGCDFCs/Staff on NG-CDF Related issues</t>
  </si>
  <si>
    <t>4-037-207-2640200-101-2017/18-003</t>
  </si>
  <si>
    <t xml:space="preserve">Payment of Busary to needy students </t>
  </si>
  <si>
    <t>4-037-207-2640102-103-2017/18-001</t>
  </si>
  <si>
    <t>NGCDF Office</t>
  </si>
  <si>
    <t>4-037-207-3110701-113-2017/18-001</t>
  </si>
  <si>
    <t>Purchase of a toyota double cabin pick-up</t>
  </si>
  <si>
    <t>PROJECT GFS CODELIST FOR LUANDA NATIONAL CONSTITUENCY DEVELOPMENT FUND</t>
  </si>
  <si>
    <t>ADMINISTARTION  AND RECURRENT EXPENDITURE</t>
  </si>
  <si>
    <t>4-038-214-2110000-100-2017/18-001</t>
  </si>
  <si>
    <t>4-038-214-2210000-100-2017/18-002</t>
  </si>
  <si>
    <t>4-038-214-2120500-100-2017/18-003</t>
  </si>
  <si>
    <t>4-038-214-2120200-100-2017/18-004</t>
  </si>
  <si>
    <t>4-038-214-2210802-100-2017/18-005</t>
  </si>
  <si>
    <t>4-038-214-2210000-111-2017/18-001</t>
  </si>
  <si>
    <t>4-038-214-2210802-111-2017/18-002</t>
  </si>
  <si>
    <t>4-038-214-2210700-111-2017/18-003</t>
  </si>
  <si>
    <t>4-038-214-2640200-101-2017/18-001</t>
  </si>
  <si>
    <t>To cater for any unforeseen occurrences in the constituency during the financial year 2017/18</t>
  </si>
  <si>
    <t xml:space="preserve">NG-CDF Office Compound </t>
  </si>
  <si>
    <t>4-038-214-2640510-101-2017/18-001</t>
  </si>
  <si>
    <t>Planting environment friendly trees</t>
  </si>
  <si>
    <t>Ebumbayi Primary  School</t>
  </si>
  <si>
    <t>4-038-214-2640510-101-2017/18-002</t>
  </si>
  <si>
    <t xml:space="preserve"> Kayila Secondary School</t>
  </si>
  <si>
    <t>4-038-214-2640510-101-2017/18-003</t>
  </si>
  <si>
    <t>Emululu Primary School</t>
  </si>
  <si>
    <t>4-038-214-2640510-101-2017/18-004</t>
  </si>
  <si>
    <t>Ebwali Secondary School</t>
  </si>
  <si>
    <t>4-038-214-2640510-101-2017/18-005</t>
  </si>
  <si>
    <t>Essong’olo Secondary school</t>
  </si>
  <si>
    <t>4-038-214-2640510-101-2017/18-006</t>
  </si>
  <si>
    <t>Esibeye Primary School</t>
  </si>
  <si>
    <t>4-038-214-2640510-101-2017/18-007</t>
  </si>
  <si>
    <t xml:space="preserve">SPORTS    </t>
  </si>
  <si>
    <t xml:space="preserve">Sports TournamentConstituency </t>
  </si>
  <si>
    <t>4-038-214-2640509-112-2017/18-001</t>
  </si>
  <si>
    <t>Facilitating and organizing of sports tournaments (soccer/volleyball/athletics) &amp; purchase of playing kits for teams participating in the tournaments</t>
  </si>
  <si>
    <t>4-038-214-2640101-103-2017/18-001</t>
  </si>
  <si>
    <t>Payment of bursary to needy students at secondary level</t>
  </si>
  <si>
    <t>Bursary for Tertiary Institutions (Universities and Colleges)</t>
  </si>
  <si>
    <t>4-038-214-2640102-103-2017/18-002</t>
  </si>
  <si>
    <t>Payment of bursary to needy student at tertiary institutions level</t>
  </si>
  <si>
    <t>Bursary for Special Schools</t>
  </si>
  <si>
    <t>4-038-214-2640103-103-2017/18-003</t>
  </si>
  <si>
    <t xml:space="preserve">Payment of bursary to needy student in special schools </t>
  </si>
  <si>
    <t>Ebusiratsi Primary School</t>
  </si>
  <si>
    <t xml:space="preserve"> 4-038-214-2630204-104-2017/18-001 </t>
  </si>
  <si>
    <t xml:space="preserve">Construction of 1 classroom </t>
  </si>
  <si>
    <t>Asiongo Primary School</t>
  </si>
  <si>
    <t>4-038-214-2630204-104-2017/18-002</t>
  </si>
  <si>
    <t>Emuhaya Primary School</t>
  </si>
  <si>
    <t>4-038-214-2630204-104-2017/18-003</t>
  </si>
  <si>
    <t>Procurement of land for expansion of the Primary School (0.5 ha)</t>
  </si>
  <si>
    <t>Wanakhale Primary School</t>
  </si>
  <si>
    <t>4-038-214-2630204-104-2017/18-004</t>
  </si>
  <si>
    <t>Additional Funds for Completion of 2 Classrooms (Plastering, Flooring fixing of window panes and painting)</t>
  </si>
  <si>
    <t>Khwiliba Primary School</t>
  </si>
  <si>
    <t>4-038-214-2630204-104-2017/18-005</t>
  </si>
  <si>
    <t>Construction of 8 classrooms one floor storey building (Excavation of trenches blinding and column bases and foundation walling)</t>
  </si>
  <si>
    <t xml:space="preserve">Esibembe Primary School </t>
  </si>
  <si>
    <t>4-038-214-2630204-104-2017/18-006</t>
  </si>
  <si>
    <t>Renovation of 11 Classrooms (Flooring, Fixing of windows, doors and Painting)</t>
  </si>
  <si>
    <t xml:space="preserve">Irumbi  Primary School </t>
  </si>
  <si>
    <t>4-038-214-2630204-104-2017/18-007</t>
  </si>
  <si>
    <t>Mulwanda Primary School</t>
  </si>
  <si>
    <t>4-038-214-2630204-104-2017/18-008</t>
  </si>
  <si>
    <t>Purchase of Land ( 0.7 hectares) for school expansion</t>
  </si>
  <si>
    <t>Esibeye Primary school</t>
  </si>
  <si>
    <t>4-038-214-2630204-104-2017/18-009</t>
  </si>
  <si>
    <t>Construction of one storey building comprising of 8 classrooms, Library and Administration Block (Excavation of trenches blinding, column bases and foundation walling to ground slab)</t>
  </si>
  <si>
    <t>Ebwiranyi Primary school</t>
  </si>
  <si>
    <t>4-038-214-2630204-104-2017/18-010</t>
  </si>
  <si>
    <t>Renovation of 2 Classrooms (Flooring, fixing of windows, doors and painting).</t>
  </si>
  <si>
    <t>4-038-214-2630204-104-2017/18-011</t>
  </si>
  <si>
    <t>Supply of(3 phase) power</t>
  </si>
  <si>
    <t>Ebusakami Girls Secondary School</t>
  </si>
  <si>
    <t xml:space="preserve"> 4-038-214-2630205-104-2017/18-001 </t>
  </si>
  <si>
    <r>
      <t>Additional Funds for construction of three-storey dormitory (walling, casting of 2</t>
    </r>
    <r>
      <rPr>
        <vertAlign val="superscript"/>
        <sz val="12"/>
        <rFont val="Footlight MT Light"/>
        <family val="1"/>
      </rPr>
      <t>nd</t>
    </r>
    <r>
      <rPr>
        <sz val="12"/>
        <rFont val="Footlight MT Light"/>
        <family val="1"/>
      </rPr>
      <t xml:space="preserve"> floor slab). </t>
    </r>
  </si>
  <si>
    <t>Esiandumba secondary School</t>
  </si>
  <si>
    <t xml:space="preserve"> 4-038-214-2630205-104-2017/18-002</t>
  </si>
  <si>
    <t>Additional funds for construction of three-storey  laboratory ( excavation, foundation walling and ground floor slab and walling to the ring beam)</t>
  </si>
  <si>
    <t>Ebusyubi Secondary School</t>
  </si>
  <si>
    <t xml:space="preserve"> 4-038-214-2630205-104-2017/18-003</t>
  </si>
  <si>
    <t>Additional funds for Completion of Dining Hall (plastering, flooring, fixing of doors, windows and painting).</t>
  </si>
  <si>
    <t>Ekwanda Secondary School</t>
  </si>
  <si>
    <t xml:space="preserve"> 4-038-214-2630205-104-2017/18-004</t>
  </si>
  <si>
    <r>
      <t>Additional funds for construction of two-storey dormitory (walling, casting of 2</t>
    </r>
    <r>
      <rPr>
        <vertAlign val="superscript"/>
        <sz val="12"/>
        <rFont val="Footlight MT Light"/>
        <family val="1"/>
      </rPr>
      <t>nd</t>
    </r>
    <r>
      <rPr>
        <sz val="12"/>
        <rFont val="Footlight MT Light"/>
        <family val="1"/>
      </rPr>
      <t xml:space="preserve"> floor slab).</t>
    </r>
  </si>
  <si>
    <t>Mumboha Secondary school</t>
  </si>
  <si>
    <t xml:space="preserve"> 4-038-214-2630205-104-2017/18-005</t>
  </si>
  <si>
    <t xml:space="preserve">Construction of two storey building comprising of 12 Classrooms, Four laboratories and Administration Block </t>
  </si>
  <si>
    <t xml:space="preserve"> 4-038-214-2630205-104-2017/18-006</t>
  </si>
  <si>
    <t xml:space="preserve">Additional funds for Completion of Upgrading of Mumboha secondary School Play Ground (Compaction of the play ground, construction of septic tank, latrines and soak pit and drainage). </t>
  </si>
  <si>
    <t>Ebwali Secondary school</t>
  </si>
  <si>
    <t xml:space="preserve"> 4-038-214-2630205-104-2017/18-007</t>
  </si>
  <si>
    <t xml:space="preserve">Supply of 3 phase power </t>
  </si>
  <si>
    <t>Esiandumba Chiefs Camp</t>
  </si>
  <si>
    <t>4-038-214-2640507-108-2017/18-001</t>
  </si>
  <si>
    <t>Additional funds for completion of chiefs Camp (Plastering, flooring, fixing doors and windows and painting).</t>
  </si>
  <si>
    <t>4-038-214-3110104-108-2017/18-001</t>
  </si>
  <si>
    <t>Additional Funds for Completion of  Luanda NG-CDFC office (fitting of doors and windows, ceiling board, flooring, plumbing, painting, installation of water tank and finishing of septic tank).</t>
  </si>
  <si>
    <t>NG-CDF Office External Works</t>
  </si>
  <si>
    <t>4-038-214-3110104-108-2017/18-002</t>
  </si>
  <si>
    <t>Laying of Cabros, Slope Protection, Paving and Drainage at the NG-CDF Office</t>
  </si>
  <si>
    <t xml:space="preserve">NG-CDF Office Electrification </t>
  </si>
  <si>
    <t>4-038-214-2640506-108-2017/18-003</t>
  </si>
  <si>
    <t>Supply of 3 phase power to NG-CDF Luanda Office</t>
  </si>
  <si>
    <t xml:space="preserve">NG-CDF Office Furniture  </t>
  </si>
  <si>
    <t>4-038-214-3111001-108-2017/18-004</t>
  </si>
  <si>
    <t>Purchase of 1 boardroom executive table (Kshs. 350,000) and 40 boardroom chairs (Kshs. 500,000)</t>
  </si>
  <si>
    <t>4-038-214-2211310-108-2017/18-001</t>
  </si>
  <si>
    <t>Development and Publication of the Constituency Strategic Plan for F/Y 2017/18 – 2021/22</t>
  </si>
  <si>
    <t>NG-CDF Luanda Office</t>
  </si>
  <si>
    <t>4-038-214-2211311-108-2017/18-001</t>
  </si>
  <si>
    <t>Procuring the system and services comprising of a Satellite Antenna, Router, Digital Access Kit and Digital Ruggedized Tablets, Wi-Fi with outdoor wireless devise complete with 12U cabinet complete with installation accessories</t>
  </si>
  <si>
    <t>4-038-214-2211311-108-2017/18-002</t>
  </si>
  <si>
    <t>Mumboha Secondary School</t>
  </si>
  <si>
    <t>4-038-214-2211311-108-2017/18-003</t>
  </si>
  <si>
    <t>4-038-214-2211311-108-2017/18-004</t>
  </si>
  <si>
    <t>4-038-214-AP1-100-2017/2018-001</t>
  </si>
  <si>
    <t>4-038-214-2640100-103-2017/18-001</t>
  </si>
  <si>
    <t xml:space="preserve">        PROJECT GFS CODELIST FOR LUANDA NATIONAL GOVERNMENT CONSTITUENCY DEVELOPMENT FUND</t>
  </si>
  <si>
    <t>Administration &amp; Recurrent Expenditure</t>
  </si>
  <si>
    <t>Additional funds for Payment of Committee sitting allowances, transport and maintenance of NG-CDFC vehicle</t>
  </si>
  <si>
    <t>Monitoring,Evaluation and Capacity building</t>
  </si>
  <si>
    <t xml:space="preserve">Additional funds for purchase of fuel, repairs and maintenance, printing, stationery, Airtime, travel and subsistence </t>
  </si>
  <si>
    <t xml:space="preserve">Payment of bursary to needy students at tertiary institutions and universities </t>
  </si>
  <si>
    <t xml:space="preserve">Primary Schools </t>
  </si>
  <si>
    <t>Hobunaka Primary School</t>
  </si>
  <si>
    <t>4-038-214-2630204-104-2017/18-012</t>
  </si>
  <si>
    <t>Construction of 8 Classrooms to completion level.</t>
  </si>
  <si>
    <t>Wandeche Special School</t>
  </si>
  <si>
    <t>4-038-214-2630204-104-2017/18-013</t>
  </si>
  <si>
    <t>Renovation of School Dormitory (Plastering, Flooring fixing of window panes, roofing and painting)</t>
  </si>
  <si>
    <t>Esiandumba Chief’s Camp</t>
  </si>
  <si>
    <t>4-038-214-2640507-113-2017/18-002</t>
  </si>
  <si>
    <t>Additional funds for completion of chief’s Office (Plastering, flooring, fixing doors and windows and painting).</t>
  </si>
  <si>
    <t>Mukhalakhala Chiefs Camp</t>
  </si>
  <si>
    <t>4-038-214-2640507-113-2017/18-003</t>
  </si>
  <si>
    <t>Completion of Chiefs Office (Plastering, flooring, fixing doors and windows and painting).</t>
  </si>
  <si>
    <t>Ebusakami Chiefs Camp</t>
  </si>
  <si>
    <t>4-038-214-2640507-113-2017/18-004</t>
  </si>
  <si>
    <t>Purchase of land for construction of Chiefs Camp (0.2 ha)</t>
  </si>
  <si>
    <t xml:space="preserve">NG-CDF Office Curtains </t>
  </si>
  <si>
    <t>Purchase and installation  of executive office Curtains and curtain rods for 31 windows and 4 doors</t>
  </si>
  <si>
    <t>4-038-214-3111001-108-2017/18-002</t>
  </si>
  <si>
    <t>Additional funds for purchase of 1 Executive Round table @ Ksh.260,000.00 , 5 executive  office tables @ Ksh. 50,000 , 8 executive Office Chairs @ Ksh.25,000.00  and 16 visitors chairs  @ Ksh. 10,000.00</t>
  </si>
  <si>
    <t xml:space="preserve">NATIONAL GOVERNMENT CONSTITUENCIES DEVELOPMENT FUND BOARD        </t>
  </si>
  <si>
    <t>PROJECT GFS CODELIST FOR LUGARI  CONSTITUENCY DEVELOPMENT FUND</t>
  </si>
  <si>
    <t>4-037-199-2110000-100-2017/18-001</t>
  </si>
  <si>
    <t>4-037-199-2210000-100-2017/18-002</t>
  </si>
  <si>
    <t>4-037-199-2120101-100-2017/18-003</t>
  </si>
  <si>
    <t>4-037-199-2120201-100-2017/18-004</t>
  </si>
  <si>
    <t>4-037-199-2210802-100-2017/18-005</t>
  </si>
  <si>
    <t>4-037-199-2210000-111-2017/18-001</t>
  </si>
  <si>
    <t>4-037-199-2210802-111-2017/18-002</t>
  </si>
  <si>
    <t>4-037-199-2210700-111-2017/18-003</t>
  </si>
  <si>
    <t>4-037-199-2640200-101-2017/18-001</t>
  </si>
  <si>
    <t>4-037-199-2640101-103-2017/18-001</t>
  </si>
  <si>
    <t>Payment of bursary to needy student at secondary level</t>
  </si>
  <si>
    <t>4-037-199-2640102-103-2017/18-002</t>
  </si>
  <si>
    <t>Payment of bursary to needy student at tertiary level</t>
  </si>
  <si>
    <t>4-037-199-2640509-112-2017/18-001</t>
  </si>
  <si>
    <t>Carry out Constituency Sports tournament and the winning teams/schools to be awarded with trophies, balls, games kits and Uniforms.</t>
  </si>
  <si>
    <t>Lugari NG-CDF office</t>
  </si>
  <si>
    <t>4-037-199-3110202-108-2017/18-001</t>
  </si>
  <si>
    <t>Fencing 0.1 acre and around the constructed NG-CDF office with treated posts and chain link and installation of a gate.Fencing kshs 700,000 and installation of a gate Kshs 300,000</t>
  </si>
  <si>
    <t xml:space="preserve">INNOVATION HUBS </t>
  </si>
  <si>
    <t>Lugari NG CDF ICT  Hub Project</t>
  </si>
  <si>
    <t>4-037-199-2211311-108-2017/18-001</t>
  </si>
  <si>
    <t>Establishment of constituency information hub in partnership with the ministry of ICT through Telkom Kenya. Purchase of satellite Antenna, router, digital access kit and digital ruggested tablets, Wi-Fi with wireless devices complete with 12u cabinets with installation accessories at CDF office Lumakanda, Sub county Commissioner office at  Lumakanda, Sub county Commissioner office at Matete Mautuma and Chiefs Centre each @ Kshs. 1,169,256.80</t>
  </si>
  <si>
    <t>4-037-199-2211310-109-2017/18-001</t>
  </si>
  <si>
    <t>Preparation of a 5 year strategic plan for Lugari NG Constituency</t>
  </si>
  <si>
    <t>Kwambu Primary School</t>
  </si>
  <si>
    <t>4-037-199-2630204-104-2017/18-001</t>
  </si>
  <si>
    <t>Completion of 1 classroom( plastering and painting)</t>
  </si>
  <si>
    <t>Maturu Primary School</t>
  </si>
  <si>
    <t>4-037-199-2630204-104-2017/18-002</t>
  </si>
  <si>
    <t>Construction of1classroom @900,000 and two door toilet @300,000</t>
  </si>
  <si>
    <t>4-037-199-2630204-104-2017/18-003</t>
  </si>
  <si>
    <t>Completion of 4 classrooms: Plastering, painting and making soft chock boards   Kshs 1,050,000                Rain water harvesting tank of 5,000ltrs and installation150,000 Construction of 3 door toilets Kshs 600,000</t>
  </si>
  <si>
    <t>Musemwa Primary School</t>
  </si>
  <si>
    <t>4-037-199-2630204-104-2017/18-004</t>
  </si>
  <si>
    <t>Completion of 1 classrooms (Plastering, fittings, painting &amp; floor screed)</t>
  </si>
  <si>
    <t>Makonge Primary School</t>
  </si>
  <si>
    <t>4-037-199-2630204-104-2017/18-005</t>
  </si>
  <si>
    <t>Completion of 1 classroom (painting, fitting of windows and door and fisher board )</t>
  </si>
  <si>
    <t>Makhwabuye Primary School</t>
  </si>
  <si>
    <t>4-037-199-2630204-104-2017/18-006</t>
  </si>
  <si>
    <t>Completion of 2 classrooms ( Roofing, plastering, fittings and floor screed and painting)</t>
  </si>
  <si>
    <t>Lumani Primary School</t>
  </si>
  <si>
    <t>4-037-199-2630204-104-2017/18-007</t>
  </si>
  <si>
    <t>Completion of 2 classrooms (Roofing, plastering fittings &amp; floor screed and painting)</t>
  </si>
  <si>
    <t>Makhukhuni Primary School</t>
  </si>
  <si>
    <t>4-037-199-2630204-104-2017/18-008</t>
  </si>
  <si>
    <t>Chepsai Primary School</t>
  </si>
  <si>
    <t>4-037-199-2630204-104-2017/18-009</t>
  </si>
  <si>
    <t>Completion of 1 classroom ((Roofing, plastering fittings &amp; floor screed and painting)</t>
  </si>
  <si>
    <t>Muhomo Primary School</t>
  </si>
  <si>
    <t>4-037-199-2630204-104-2017/18-010</t>
  </si>
  <si>
    <t>Completion of 2 classrooms ((Roofing, plastering fittings &amp; floor screed and painting)</t>
  </si>
  <si>
    <t>St. Paul’s Shitavita Primary School</t>
  </si>
  <si>
    <t>4-037-199-2630204-104-2017/18-011</t>
  </si>
  <si>
    <t>Completion of 1 classroom (Roofing, fittings, floor screed, plastering and painting)</t>
  </si>
  <si>
    <t>Mukhalanya Primary School</t>
  </si>
  <si>
    <t>4-037-199-2630204-104-2017/18-012</t>
  </si>
  <si>
    <t>Completion of 1 classroom (Roofing, fittings, plastering &amp; floor screed)</t>
  </si>
  <si>
    <t>4-037-199-2630204-104-2017/18-013</t>
  </si>
  <si>
    <t>Completion of 2 classrooms (Plastering, fittings, painting &amp; wiring)</t>
  </si>
  <si>
    <t>Mwivona Primary School</t>
  </si>
  <si>
    <t>4-037-199-2630204-104-2017/18-014</t>
  </si>
  <si>
    <t>Construction of 2 door toilets</t>
  </si>
  <si>
    <t>Koromaiti Primary School</t>
  </si>
  <si>
    <t>4-037-199-2630204-104-2017/18-015</t>
  </si>
  <si>
    <t>Completion of 4 classrooms (Verandah, painting, fittings and plastering)</t>
  </si>
  <si>
    <t>Tekoa Primary School</t>
  </si>
  <si>
    <t>4-037-199-2630204-104-2017/18-016</t>
  </si>
  <si>
    <t xml:space="preserve">Additional funds for purchase of 2 acres of land </t>
  </si>
  <si>
    <t>Kipkarren Rural Primary School</t>
  </si>
  <si>
    <t>4-037-199-2630204-104-2017/18-017</t>
  </si>
  <si>
    <t xml:space="preserve">Additional funds for purchase of 2 acres of land. </t>
  </si>
  <si>
    <t>Lumakanda DEB primary School</t>
  </si>
  <si>
    <t>4-037-199-2630204-104-2017/18-018</t>
  </si>
  <si>
    <t>Marakusi Primary School</t>
  </si>
  <si>
    <t>4-037-199-2630204-104-2017/18-019</t>
  </si>
  <si>
    <t>Renovation of 2 classrooms (Plastering &amp; floor screed and painting )</t>
  </si>
  <si>
    <t>Macho Muslim Primary School</t>
  </si>
  <si>
    <t>4-037-199-2630204-104-2017/18-020</t>
  </si>
  <si>
    <t>Plastering, doors and windows and painting one classroom</t>
  </si>
  <si>
    <t>Mukuyu Friends Special School</t>
  </si>
  <si>
    <t>4-037-199-2630204-104-2017/18-021</t>
  </si>
  <si>
    <t>Completion of 1 classroom (Roofing, flooring, windows &amp; door)</t>
  </si>
  <si>
    <t>St. Loius Saisi Primary School</t>
  </si>
  <si>
    <t>4-037-199-2630204-104-2017/18-022</t>
  </si>
  <si>
    <t xml:space="preserve">Construction of 1 dormitory </t>
  </si>
  <si>
    <t>Mabuye Secondary School</t>
  </si>
  <si>
    <t>Purchase of 2 acre land</t>
  </si>
  <si>
    <t>Nambilima Secondary School</t>
  </si>
  <si>
    <t>Completion of 1 classroom (Roofing, fittings, plastering painting&amp; floor screed)</t>
  </si>
  <si>
    <t>St. Francis Majengo Sec.School</t>
  </si>
  <si>
    <t>Mbajo Secondary School</t>
  </si>
  <si>
    <t>St. Paul’s Lugari B. High school</t>
  </si>
  <si>
    <t>Completion of a twin laboratory (Roofing, plastering, floor screed, doors, windows and glazing, cabinets &amp; electricity wiring)</t>
  </si>
  <si>
    <t>Savala Secondary School</t>
  </si>
  <si>
    <t>Completion of 1 classroom (Plastering &amp; window fittings and painting)</t>
  </si>
  <si>
    <t>Mufutu Secondary School</t>
  </si>
  <si>
    <t>Completion of 1 classroom (Window fittings &amp; glazing, Plastering, render &amp; painting)</t>
  </si>
  <si>
    <t>Ivona Mixed Secondary School</t>
  </si>
  <si>
    <t>Construction of one class room@kshs.900,000 and purchase of one acre of land @400,000</t>
  </si>
  <si>
    <t>Macho Muslim Secondary School</t>
  </si>
  <si>
    <t>AIC Sipande Secondary School</t>
  </si>
  <si>
    <t>Completion of 1 classroom (Painting, Roofing, flooring, windows &amp; door)</t>
  </si>
  <si>
    <t>St. Cecilia G. Secondary School</t>
  </si>
  <si>
    <t>Completion of staff house (Roofing, plastering, painting, windows &amp; door)</t>
  </si>
  <si>
    <t xml:space="preserve">TERTIARY INSTITUTION </t>
  </si>
  <si>
    <t>Mautuma KMTC</t>
  </si>
  <si>
    <t>Purchase of  additional one acre of land</t>
  </si>
  <si>
    <t>Masinde Muliro University Lugari cumpus</t>
  </si>
  <si>
    <t>Construction of 1 additional hostel</t>
  </si>
  <si>
    <t>Matete Police Station</t>
  </si>
  <si>
    <t xml:space="preserve">4-037-199-2640507-108-2016/17-001
</t>
  </si>
  <si>
    <t xml:space="preserve">Lugari Assistant Chief’s </t>
  </si>
  <si>
    <t xml:space="preserve">4-037-199-2640507-108-2016/17-002
</t>
  </si>
  <si>
    <t>Completion of administration block (Roofing, plaster, floor screed, doors, fittings &amp; window glazing)</t>
  </si>
  <si>
    <t>Chekalini Police Post</t>
  </si>
  <si>
    <t xml:space="preserve">4-037-199-2640507-108-2016/17-003
</t>
  </si>
  <si>
    <t>Construction of an office and board room Kshs 1,300,000 and 2 toilets Kshs 200,000</t>
  </si>
  <si>
    <t>4-037-199-AP1-100-2017/2018-001</t>
  </si>
  <si>
    <t>4-037-199-2640100-103-2017/18-001</t>
  </si>
  <si>
    <t>4-037-199-2640510-108-2017/18-001</t>
  </si>
  <si>
    <t>Construction of  6 door toilets at the Sub county Headquarters</t>
  </si>
  <si>
    <t>Maturu National  Youth Polytechnic</t>
  </si>
  <si>
    <t>Construction of a lecture room</t>
  </si>
  <si>
    <t xml:space="preserve">Lugari NG-CDF Motor  Vehicle </t>
  </si>
  <si>
    <t>4-037-199-3110701-108-2017/18-001</t>
  </si>
  <si>
    <t>Purchase of motor vehicle make: Toyota Hilux Double Cabin 3D</t>
  </si>
  <si>
    <t xml:space="preserve">        PROJECT GFS CODELIST FOR LUGARI NATIONAL GOVERNMENT CONSTITUENCY DEVELOPMENT FUND</t>
  </si>
  <si>
    <t>S/NO.</t>
  </si>
  <si>
    <t>Amount (Kshs.)</t>
  </si>
  <si>
    <t>Monitoring &amp; Evaluation/ Capacity Building</t>
  </si>
  <si>
    <t>Mlimani Primary school</t>
  </si>
  <si>
    <t>4-037-199-2630204-104-2017/18-028</t>
  </si>
  <si>
    <t xml:space="preserve">Renovation of 2 classrooms; reroofing flooring and replacement of windows </t>
  </si>
  <si>
    <t>Mukonge Primary School</t>
  </si>
  <si>
    <t>4-037-199-2630204-104-2017/18-029</t>
  </si>
  <si>
    <t>Construction of 2 door pit latrines to completion</t>
  </si>
  <si>
    <t>St. Kizito primary School</t>
  </si>
  <si>
    <t>4-037-199-2630204-104-2017/18-030</t>
  </si>
  <si>
    <t>Musembe Primary school</t>
  </si>
  <si>
    <t>4-037-199-2630204-104-2017/18-031</t>
  </si>
  <si>
    <t>Renovation of one classroom(replacement of windows, reroofing )</t>
  </si>
  <si>
    <t>4-037-199-2630204-104-2017/18-032</t>
  </si>
  <si>
    <t>Renovation of one classroom(replacement of windows, flooring, painting )</t>
  </si>
  <si>
    <t>Chamavele Primary school</t>
  </si>
  <si>
    <t>4-037-199-2630204-104-2017/18-033</t>
  </si>
  <si>
    <t>Purchase of half an acre of land (Kshs.200,000) and construction of 2 door pit latrines to completion (Kshs.300,000)</t>
  </si>
  <si>
    <t>Navalayo Primary School</t>
  </si>
  <si>
    <t>4-037-199-2630204-104-2017/18-034</t>
  </si>
  <si>
    <t>Chetambe Primary School</t>
  </si>
  <si>
    <t>4-037-199-2630204-104-2017/18-035</t>
  </si>
  <si>
    <t>Construction of 4 door pit latrines to completion</t>
  </si>
  <si>
    <t>Lumakanda Township primary school</t>
  </si>
  <si>
    <t>4-037-199-2630204-104-2017/18-036</t>
  </si>
  <si>
    <t>Mapengo Primary school</t>
  </si>
  <si>
    <t>4-037-199-2630204-104-2017/18-037</t>
  </si>
  <si>
    <t>Itumbu Primary school</t>
  </si>
  <si>
    <t>4-037-199-2630204-104-2017/18-038</t>
  </si>
  <si>
    <t xml:space="preserve">Secondary Schools </t>
  </si>
  <si>
    <t>St. Lukes Lumakanda Boys Secondary school</t>
  </si>
  <si>
    <t>4-037-199-2630205-104-2017/18-015</t>
  </si>
  <si>
    <t>Renovation; reroofing of a dormitory, wiring of the dormitory and painting</t>
  </si>
  <si>
    <t>Mabajo Secondary school</t>
  </si>
  <si>
    <t>4-037-199-2630205-104-2017/18-016</t>
  </si>
  <si>
    <t xml:space="preserve">Lumakanda Sub county Head Quarters </t>
  </si>
  <si>
    <t>4-037-199-2640507-113-2016/17-003</t>
  </si>
  <si>
    <t>Fencing of the sub county head quarter with barbed wire and chain link, Sentry box, wiring of the sentry box and painting</t>
  </si>
  <si>
    <t>ENVIROMENTAL PROJECTS</t>
  </si>
  <si>
    <t>4-037-199-2640510-110-2017/18-001</t>
  </si>
  <si>
    <t xml:space="preserve">Construction of   2 door pit latrines at Lumakanda market </t>
  </si>
  <si>
    <r>
      <t xml:space="preserve">Matete-chesugati-Muhomo road </t>
    </r>
    <r>
      <rPr>
        <b/>
        <sz val="12"/>
        <color indexed="8"/>
        <rFont val="Footlight MT Light"/>
        <family val="1"/>
      </rPr>
      <t>Conditional approval</t>
    </r>
    <r>
      <rPr>
        <sz val="12"/>
        <color indexed="8"/>
        <rFont val="Footlight MT Light"/>
        <family val="1"/>
      </rPr>
      <t xml:space="preserve">
</t>
    </r>
    <r>
      <rPr>
        <u/>
        <sz val="12"/>
        <color indexed="8"/>
        <rFont val="Footlight MT Light"/>
        <family val="1"/>
      </rPr>
      <t>NG-CDFC to submit a letter from KeRRA confirming that the Roads are National Government Roads and that they are not in KeRRA’s annual work programme
NG-CDFC to indicate the estimated cost of the road</t>
    </r>
    <r>
      <rPr>
        <sz val="12"/>
        <color indexed="8"/>
        <rFont val="Footlight MT Light"/>
        <family val="1"/>
      </rPr>
      <t xml:space="preserve">
</t>
    </r>
  </si>
  <si>
    <t>4-037-199-2640508-107-2015/16-001</t>
  </si>
  <si>
    <t>Grading, the road sections of 7km</t>
  </si>
  <si>
    <t>NATIONAL GOVERNMENT CONSTITUENCY DEVELOPMENT FUND BOARD</t>
  </si>
  <si>
    <t>PROJECT GFS CODELIST FOR TONGAREN GOVERNMENT CONSTITUENCY DEVELPOMENT FUND</t>
  </si>
  <si>
    <t xml:space="preserve">FINANCIAL YEAR 2017/2018 </t>
  </si>
  <si>
    <t>4-039-224-2110000-100-2017/18-001</t>
  </si>
  <si>
    <t>4-039-224-2120101-100-2017/18-002</t>
  </si>
  <si>
    <t>4-039-224-2120200-100-2017/18-003</t>
  </si>
  <si>
    <t>PAYE</t>
  </si>
  <si>
    <t>4-039-224-2120200-100-2017/18-004</t>
  </si>
  <si>
    <t>Payment of PAYE deductions</t>
  </si>
  <si>
    <t>4-039-224-2210000-100-2017/18-005</t>
  </si>
  <si>
    <t>Purchase of fuel, repairs and maintenance, vehicle insurance, printing, stationery, telephone, travel and subsistence, office tea</t>
  </si>
  <si>
    <t>4-039-224-2210802-100-2017/18-006</t>
  </si>
  <si>
    <t>MOITORING,EVALUATION AND CAPACITY BUILDING</t>
  </si>
  <si>
    <t>4-039-224-2210000-111-2017/18-001</t>
  </si>
  <si>
    <t>4-039-224-2210802-111-2017/18-002</t>
  </si>
  <si>
    <t>NG-CDF/PMC Capacity Building</t>
  </si>
  <si>
    <t>4-039-224-2210700-111-2017/18-003</t>
  </si>
  <si>
    <t>4-039-224-2640200-101-2017/18-001</t>
  </si>
  <si>
    <t>Constitution innovation Hub</t>
  </si>
  <si>
    <t>4-039-224-2211311-108-2017/18-001</t>
  </si>
  <si>
    <t>Establishment of 4 ICT hubs in partneship with ministry of ict through telcom kenya in the following areas: Tongaren CDF office, Bungoma North Education Centre, Makutano Dispensary, Tongaren Constituency office-Brogadier</t>
  </si>
  <si>
    <t>Strategic Planning</t>
  </si>
  <si>
    <t>4-039-224-2211310-108-2017/18-001</t>
  </si>
  <si>
    <t>Development of strategic plan Five year (2018/2022): Consultative and validation forums, consoltancy fee, fact sheet data collection, printing and lauching</t>
  </si>
  <si>
    <t>4-039-224-2640509-112-2017/18-001</t>
  </si>
  <si>
    <t xml:space="preserve">Organising tongaren constituency sports tournament where winning teams shall be awarded games kits, balls and nets. </t>
  </si>
  <si>
    <t>Kananachi Primary School</t>
  </si>
  <si>
    <t>Planting of trees and beautification</t>
  </si>
  <si>
    <t>Sinoko Primary School</t>
  </si>
  <si>
    <t>4-039-224-2640509-112-2017/18-002</t>
  </si>
  <si>
    <t>Kewa Secondary School</t>
  </si>
  <si>
    <t>4-039-224-2640509-112-2017/18-003</t>
  </si>
  <si>
    <t>Mukomari Primary School</t>
  </si>
  <si>
    <t>4-039-224-2640509-112-2017/18-004</t>
  </si>
  <si>
    <t>Dr.Reginalda Primary School</t>
  </si>
  <si>
    <t>4-039-224-2640509-112-2017/18-005</t>
  </si>
  <si>
    <t>4-039-224-2640509-112-2017/18-006</t>
  </si>
  <si>
    <t>Nakoba Secondary School</t>
  </si>
  <si>
    <t>4-039-224-2640509-112-2017/18-007</t>
  </si>
  <si>
    <t>Mwikhupo DEB Primary School</t>
  </si>
  <si>
    <t>4-039-224-2640509-112-2017/18-008</t>
  </si>
  <si>
    <t>Riverside Primary School</t>
  </si>
  <si>
    <t>4-039-224-2640509-112-2017/18-009</t>
  </si>
  <si>
    <t>Machakha Primary School</t>
  </si>
  <si>
    <t>4-039-224-2640509-112-2017/18-010</t>
  </si>
  <si>
    <t>4-039-224-2640101-103-2017/18-001</t>
  </si>
  <si>
    <t>Bursary Tertiary/ Universities Schools</t>
  </si>
  <si>
    <t>4-039-224-2640102-103-2017/18-002</t>
  </si>
  <si>
    <t>Bilibili Secondary School</t>
  </si>
  <si>
    <t>4-039-224-2630205-104-2017/18-001</t>
  </si>
  <si>
    <t>Construction of twin laboratory- plastering of 1st wing,painting and construction of 2nd wing</t>
  </si>
  <si>
    <t>Milima Friends Secondary School</t>
  </si>
  <si>
    <t>4-039-224-2630205-104-2017/18-002</t>
  </si>
  <si>
    <t>Completion of dormitory- plumbing,electrification and painting</t>
  </si>
  <si>
    <t>Eluuya Friends Girls Secondary Sch</t>
  </si>
  <si>
    <t>4-039-224-2630205-104-2017/18-003</t>
  </si>
  <si>
    <t>Completion of library- celling board,painting, fittings, plumbing</t>
  </si>
  <si>
    <t>Mitua Girls Secondary School</t>
  </si>
  <si>
    <t>4-039-224-2630205-104-2017/18-004</t>
  </si>
  <si>
    <t>Completion of dining hall- painting,electricity and terazo flooring</t>
  </si>
  <si>
    <t>St.Pauls Secondary Sch Narati</t>
  </si>
  <si>
    <t>4-039-224-2630205-104-2017/18-005</t>
  </si>
  <si>
    <t>Construction of twin laboratory- flooring, electrification and painting</t>
  </si>
  <si>
    <t>St Mary's Mwikhupo Secondary Sch</t>
  </si>
  <si>
    <t>4-039-224-2630205-104-2017/18-006</t>
  </si>
  <si>
    <t>Completion of 2 classrooms - Fittings, Flooring and painting</t>
  </si>
  <si>
    <t>Pwani Secondary School</t>
  </si>
  <si>
    <t>4-039-224-2630205-104-2017/18-007</t>
  </si>
  <si>
    <t>Construction of twin labaratory- plumbing, gas fitting, flooring and painting</t>
  </si>
  <si>
    <t>St Brigids Siumbwa Secondary Sch</t>
  </si>
  <si>
    <t>4-039-224-2630205-104-2017/18-008</t>
  </si>
  <si>
    <t>Construction of the labaratory-foundation, walling and roofing of 1st wing</t>
  </si>
  <si>
    <t>4-039-224-2630205-104-2017/18-009</t>
  </si>
  <si>
    <t>Construction of two classrooms- foundation, walling, roofing, plastering, fittings and painting.</t>
  </si>
  <si>
    <t>Sango SA Secondary School</t>
  </si>
  <si>
    <t>4-039-224-2630205-104-2017/18-010</t>
  </si>
  <si>
    <t>Lungai Secondary School</t>
  </si>
  <si>
    <t>4-039-224-2630205-104-2017/18-011</t>
  </si>
  <si>
    <t>Renovation of 4 classrooms- plastering, fittings and painting</t>
  </si>
  <si>
    <t>Mbakalo Boys Secondary School</t>
  </si>
  <si>
    <t>4-039-224-2630205-104-2017/18-013</t>
  </si>
  <si>
    <t>Completion of dining hall- fittings,painting and electricity</t>
  </si>
  <si>
    <t>Lunyu Secondary School</t>
  </si>
  <si>
    <t>4-039-224-2630205-104-2017/18-014</t>
  </si>
  <si>
    <t>Completion of laboratory- walling, roofing,painting and fittings</t>
  </si>
  <si>
    <t>Namawanga RGC Secondary School</t>
  </si>
  <si>
    <t>4-039-224-2630205-104-2017/18-015</t>
  </si>
  <si>
    <t>Nabiswa Secondary School</t>
  </si>
  <si>
    <t>4-039-224-2630205-104-2017/18-016</t>
  </si>
  <si>
    <t>St.Patricks Naitiri Boys Secondary Sch</t>
  </si>
  <si>
    <t>4-039-224-2630205-104-2017/18-017</t>
  </si>
  <si>
    <t>Construction of dormitory-  foundation, walling and roofing.</t>
  </si>
  <si>
    <t>Birunda PAG Secondary School</t>
  </si>
  <si>
    <t>4-039-224-2630205-104-2017/18-019</t>
  </si>
  <si>
    <t>Purchase of 1 acre of land- payment of land and transfer process.</t>
  </si>
  <si>
    <t>Manyasa Friends Secondary School</t>
  </si>
  <si>
    <t>4-039-224-2630205-104-2017/18-020</t>
  </si>
  <si>
    <t>4-039-224-2630205-104-2017/18-021</t>
  </si>
  <si>
    <t>Friends Kiminini Secondary School</t>
  </si>
  <si>
    <t>4-039-224-2630205-104-2017/18-022</t>
  </si>
  <si>
    <t>Muliro Secondary School</t>
  </si>
  <si>
    <t>4-039-224-2630205-104-2017/18-023</t>
  </si>
  <si>
    <t>Construction of administration block- fittings,painting and plastering</t>
  </si>
  <si>
    <t>Milima Boarding Primary School</t>
  </si>
  <si>
    <t>4-039-224-2630204-104-2017/18-001</t>
  </si>
  <si>
    <t xml:space="preserve">Completion of the kitchen- plumbing and electrification </t>
  </si>
  <si>
    <t>Luuya DEB Primary School</t>
  </si>
  <si>
    <t>4-039-224-2630204-104-2017/18-002</t>
  </si>
  <si>
    <t>Kegode Primary School</t>
  </si>
  <si>
    <t>4-039-224-2630204-104-2017/18-003</t>
  </si>
  <si>
    <t>4-039-224-2630204-104-2017/18-004</t>
  </si>
  <si>
    <t>Purchase of 2 acre of land- payment of land and transfer process.</t>
  </si>
  <si>
    <t>Mbakalo ACK Primary School</t>
  </si>
  <si>
    <t>4-039-224-2630204-104-2017/18-005</t>
  </si>
  <si>
    <t>4-039-224-2630204-104-2017/18-006</t>
  </si>
  <si>
    <t>Renovation of five classrooms- plastering, fittings and painting.</t>
  </si>
  <si>
    <t>Mabusi Primary School</t>
  </si>
  <si>
    <t>4-039-224-2630204-104-2017/18-007</t>
  </si>
  <si>
    <t>4-039-224-2630204-104-2017/18-008</t>
  </si>
  <si>
    <t>St Marys Mwikhupo RC Primary Sch</t>
  </si>
  <si>
    <t>4-039-224-2630204-104-2017/18-009</t>
  </si>
  <si>
    <t>4-039-224-2630204-104-2017/18-010</t>
  </si>
  <si>
    <t>Purchase of 1 acre of land ( payment of land and transfer process) at Kshs 800,000 and construction of 2 classroom - foundation, walling, roofing, plastering, fittings and painting at Kshs 1,000,000</t>
  </si>
  <si>
    <t>Lunao Primary School</t>
  </si>
  <si>
    <t>4-039-224-2630204-104-2017/18-011</t>
  </si>
  <si>
    <t>Ngoya Buyofu Primary School</t>
  </si>
  <si>
    <t>4-039-224-2630204-104-2017/18-012</t>
  </si>
  <si>
    <t>Minyali Primary School</t>
  </si>
  <si>
    <t>4-039-224-2630204-104-2017/18-014</t>
  </si>
  <si>
    <t>Ndalu Mult Purpose Hall</t>
  </si>
  <si>
    <t>Completion of the hall- electrification, painting and fittings. Constructed at ndalu primary school managed by school BoM</t>
  </si>
  <si>
    <t>4-039-224-AP1-100-2017/2018-001</t>
  </si>
  <si>
    <t>4-039-224-2640100-103-2017/18-001</t>
  </si>
  <si>
    <t>Friends Naitiri Sec School</t>
  </si>
  <si>
    <t>4-039-224-2630205-104-2017/18-012</t>
  </si>
  <si>
    <t xml:space="preserve">Purchase of school bus- initial deposit </t>
  </si>
  <si>
    <t>Kibisi Sec School</t>
  </si>
  <si>
    <t>4-039-224-2630205-104-2017/18-018</t>
  </si>
  <si>
    <t>St.Peters Sec Sch Ndalu</t>
  </si>
  <si>
    <t>4-039-224-2630205-104-2017/18-024</t>
  </si>
  <si>
    <t>Tongaren Mult Purpose Hall</t>
  </si>
  <si>
    <t>4-039-224-2630205-104-2017/1/-003</t>
  </si>
  <si>
    <t>Construction of one multi-purpose hall- foundation, walling, roofing and fittings at tongaren deb. Managed by school BoM</t>
  </si>
  <si>
    <t xml:space="preserve">        PROJECT GFS CODELIST FOR TONGAREN NATIONAL GOVERNMENT CONSTITUENCY DEVELOPMENT FUND</t>
  </si>
  <si>
    <t xml:space="preserve">Purchase of fuel, repairs and maintenance, vehicle insurance, printing, stationery, telephone, travel and subsistence, office tea, </t>
  </si>
  <si>
    <t>Payment of committee sitting allowances, ward meeting allowances, transport, conferences</t>
  </si>
  <si>
    <t>NG-CDF PMC capacity building</t>
  </si>
  <si>
    <t>Undertake training of the PMCs/NG-CDFC on NG-CDF related issues</t>
  </si>
  <si>
    <t>Bursary Tertiary/Universities Schools</t>
  </si>
  <si>
    <t>Secondary School Projects</t>
  </si>
  <si>
    <t>St Brigids Siumbwa Sec Sch</t>
  </si>
  <si>
    <t>Friends School Naititri Girls</t>
  </si>
  <si>
    <t>Purchase of 51 seater school bus Plus insurance</t>
  </si>
  <si>
    <t>PROJECT GFS CODELIST FOR  MUMIAS EAST NATIONAL GOVERNMENT CONSTITUENCY DEVELOPMENT FUND</t>
  </si>
  <si>
    <t>CODELIST 2017/2018</t>
  </si>
  <si>
    <t>4-037-205-2110000-100-2017/18-001</t>
  </si>
  <si>
    <t>4-037-205-2210000-100-2017/18-002</t>
  </si>
  <si>
    <t>4-037-205-2120101-100-2017/18-003</t>
  </si>
  <si>
    <t>4-037-205-2120201-100-2017/18-004</t>
  </si>
  <si>
    <t>4-037-205-2210802-100-2017/18-004</t>
  </si>
  <si>
    <t>4-037-205-2210000-111-2017/18-001</t>
  </si>
  <si>
    <t>4-037-205-2210802-111-2017/18-005</t>
  </si>
  <si>
    <t>4-037-205-2210700-111-2017/18-005</t>
  </si>
  <si>
    <t>4-037-205-2640101-103-2017/18-001</t>
  </si>
  <si>
    <t>4-037-205-2640101-103-2017/18-002</t>
  </si>
  <si>
    <t>Social Programmes</t>
  </si>
  <si>
    <t>4-037-205-2640105-103-2017/18-003</t>
  </si>
  <si>
    <t>Provision of medical insurance cover to vulnerable families</t>
  </si>
  <si>
    <t>Emergency project</t>
  </si>
  <si>
    <t>4-037-205-2640200-101-2017/18-001</t>
  </si>
  <si>
    <t xml:space="preserve">Constituency sport tournament </t>
  </si>
  <si>
    <t>4-037-205-2640509-112-2017/18-001</t>
  </si>
  <si>
    <t>ENVIRONNEMENT PROJECT</t>
  </si>
  <si>
    <t xml:space="preserve">Constituency tree planting </t>
  </si>
  <si>
    <t>4-037-205-2640510-110-2017/18-001</t>
  </si>
  <si>
    <t>Carry out Constituency tree planting at a cost of Kshs 64,303.92 per school in the following 27 schools  Epanja Secondary, Ebusia Secondary, Isongo Secondary, Eshisenye Girls Secondary, Khaimba Secondary, Eshiakhulo Secondary, Makunga Secondary, Maraba Secondary, Musango Secondary, Shitoto Girls Secondary, Lubinu Boys Secondary, Lubinu Girls Secondary, Shibinga W Secondary, Indangalasia Secondary, Kamashia Secondary, Ebubole Secondary, Ebwaliro Secondary, Emakwale Secondary, Shanderema Secondary, Mahola Secondary, Khaunga Secondary, Munganga Secondary, Bumini Secondary, Ebubere Secondary, Eluche Secondary, Khabakaya Secondary and Mwitoti Secondary</t>
  </si>
  <si>
    <t>Shitoto Primary School</t>
  </si>
  <si>
    <t>4-037-205-2630204-104-2017/18-001</t>
  </si>
  <si>
    <t>Construction of a dining hall - substructure works, reinforced concrete frame, walling, roofing, fitting steel, windows and doors, finishes and paint works</t>
  </si>
  <si>
    <t>Eshikufu Primary School</t>
  </si>
  <si>
    <t>4-037-205-2630204-104-2017/18-002</t>
  </si>
  <si>
    <t>Construction of administration block - substructure works, reinforced concrete frame, walling, roofing, fitting steel, windows and doors, finishes and paint works</t>
  </si>
  <si>
    <t>Eshimuli Primary School</t>
  </si>
  <si>
    <t>4-037-205-2630204-104-2017/18-003</t>
  </si>
  <si>
    <t>Construction of one new classroom - substructure works, reinforced concrete frame, walling, roofing, steel windows and doors fitting, finishes and paint works</t>
  </si>
  <si>
    <t>Khwiondwe Primary School</t>
  </si>
  <si>
    <t>4-037-205-2630204-104-2017/18-004</t>
  </si>
  <si>
    <t>Khungoyokosi Primary School</t>
  </si>
  <si>
    <t>4-037-205-2630204-104-2017/18-005</t>
  </si>
  <si>
    <t>Ebulechia Primary School</t>
  </si>
  <si>
    <t>4-037-205-2630204-104-2017/18-006</t>
  </si>
  <si>
    <t>Emusoma Primary School</t>
  </si>
  <si>
    <t>4-037-205-2630204-104-2017/18-007</t>
  </si>
  <si>
    <t>Ikoli Primary School</t>
  </si>
  <si>
    <t>4-037-205-2630204-104-2017/18-008</t>
  </si>
  <si>
    <t>Ebung'ale Primary School</t>
  </si>
  <si>
    <t>4-037-205-2630204-104-2017/18-009</t>
  </si>
  <si>
    <t>Ebwaliro Primary School</t>
  </si>
  <si>
    <t>4-037-205-2630204-104-2017/18-010</t>
  </si>
  <si>
    <t>Provision of 50 desks</t>
  </si>
  <si>
    <t>Ebubole Primary School</t>
  </si>
  <si>
    <t>4-037-205-2630204-104-2017/18-011</t>
  </si>
  <si>
    <t>Kamashia Primary School</t>
  </si>
  <si>
    <t>4-037-205-2630204-104-2017/18-012</t>
  </si>
  <si>
    <t>Emachina Primary School</t>
  </si>
  <si>
    <t>4-037-205-2630204-104-2017/18-013</t>
  </si>
  <si>
    <t>Indangalasia Primary School</t>
  </si>
  <si>
    <t>4-037-205-2630204-104-2017/18-014</t>
  </si>
  <si>
    <t>Mwichina Primary school</t>
  </si>
  <si>
    <t>4-037-205-2630204-104-2017/18-015</t>
  </si>
  <si>
    <t>Emakhwale Primary School</t>
  </si>
  <si>
    <t>4-037-205-2630204-104-2017/18-016</t>
  </si>
  <si>
    <t>Shianderema Primary School</t>
  </si>
  <si>
    <t>4-037-205-2630204-104-2017/18-017</t>
  </si>
  <si>
    <t>Lubinu Primary School</t>
  </si>
  <si>
    <t>4-037-205-2630204-104-2017/18-018</t>
  </si>
  <si>
    <t>4-037-205-2630204-104-2017/18-019</t>
  </si>
  <si>
    <t>Bumwende Primary School</t>
  </si>
  <si>
    <t>4-037-205-2630204-104-2017/18-020</t>
  </si>
  <si>
    <t>Elwasambi Primary School</t>
  </si>
  <si>
    <t>4-037-205-2630204-104-2017/18-021</t>
  </si>
  <si>
    <t>Shibinga Primary School</t>
  </si>
  <si>
    <t>4-037-205-2630204-104-2017/18-022</t>
  </si>
  <si>
    <t>Malaha Primary School</t>
  </si>
  <si>
    <t>4-037-205-2630204-104-2017/18-023</t>
  </si>
  <si>
    <t>Muroni Primary School</t>
  </si>
  <si>
    <t>4-037-205-2630204-104-2017/18-024</t>
  </si>
  <si>
    <t>Epanja Primary School</t>
  </si>
  <si>
    <t>4-037-205-2630204-104-2017/18-025</t>
  </si>
  <si>
    <t>Petros Primary School</t>
  </si>
  <si>
    <t>4-037-205-2630204-104-2017/18-026</t>
  </si>
  <si>
    <t>Isongo Primary School</t>
  </si>
  <si>
    <t>4-037-205-2630204-104-2017/18-027</t>
  </si>
  <si>
    <t>Khaimba Primary School</t>
  </si>
  <si>
    <t>4-037-205-2630204-104-2017/18-028</t>
  </si>
  <si>
    <t>Eshisenye Primary school</t>
  </si>
  <si>
    <t>4-037-205-2630204-104-2017/18-029</t>
  </si>
  <si>
    <t>Mabanga Primary School</t>
  </si>
  <si>
    <t>4-037-205-2630204-104-2017/18-030</t>
  </si>
  <si>
    <t>Emutetemo Primary School</t>
  </si>
  <si>
    <t>4-037-205-2630204-104-2017/18-031</t>
  </si>
  <si>
    <t>Eshiakhulo Primary School</t>
  </si>
  <si>
    <t>4-037-205-2630204-104-2017/18-032</t>
  </si>
  <si>
    <t>Emukhalari Primary School</t>
  </si>
  <si>
    <t>4-037-205-2630204-104-2017/18-033</t>
  </si>
  <si>
    <t>4-037-205-2630204-104-2017/18-034</t>
  </si>
  <si>
    <t>Isango Primary School</t>
  </si>
  <si>
    <t>4-037-205-2630204-104-2017/18-035</t>
  </si>
  <si>
    <t>Maraba Primary School</t>
  </si>
  <si>
    <t>4-037-205-2630204-104-2017/18-036</t>
  </si>
  <si>
    <t>Mutono Primary School</t>
  </si>
  <si>
    <t>4-037-205-2630204-104-2017/18-037</t>
  </si>
  <si>
    <t>Musango Primary School</t>
  </si>
  <si>
    <t>4-037-205-2630204-104-2017/18-038</t>
  </si>
  <si>
    <t>Mukambi Primary School</t>
  </si>
  <si>
    <t>4-037-205-2630204-104-2017/18-039</t>
  </si>
  <si>
    <t>Rise &amp; Shine Special School For the Physically Disabled</t>
  </si>
  <si>
    <t>4-037-205-2630204-104-2017/18-040</t>
  </si>
  <si>
    <t>Khabakaya Primary School</t>
  </si>
  <si>
    <t>4-037-205-2630204-104-2017/18-041</t>
  </si>
  <si>
    <t>Eluche Primary School</t>
  </si>
  <si>
    <t>4-037-205-2630204-104-2017/18-042</t>
  </si>
  <si>
    <t>Mwitoti Primary School</t>
  </si>
  <si>
    <t>4-037-205-2630204-104-2017/18-043</t>
  </si>
  <si>
    <t>Munganga Primary School</t>
  </si>
  <si>
    <t>4-037-205-2630204-104-2017/18-044</t>
  </si>
  <si>
    <t>Mungabira Primary School</t>
  </si>
  <si>
    <t>4-037-205-2630204-104-2017/18-045</t>
  </si>
  <si>
    <t>Bumini Primary School</t>
  </si>
  <si>
    <t>4-037-205-2630204-104-2017/18-046</t>
  </si>
  <si>
    <t>Khaunga Primary School</t>
  </si>
  <si>
    <t>4-037-205-2630204-104-2017/18-047</t>
  </si>
  <si>
    <t>Mahola Primary School</t>
  </si>
  <si>
    <t>4-037-205-2630204-104-2017/18-048</t>
  </si>
  <si>
    <t>Khabondi Primary School</t>
  </si>
  <si>
    <t>4-037-205-2630204-104-2017/18-049</t>
  </si>
  <si>
    <t>4-037-205-2630204-104-2017/18-050</t>
  </si>
  <si>
    <t>4-037-205-2630204-104-2017/18-051</t>
  </si>
  <si>
    <t>Provision of 90 desks</t>
  </si>
  <si>
    <t>4-037-205-2630204-104-2017/18-052</t>
  </si>
  <si>
    <t>4-037-205-2630204-104-2017/18-053</t>
  </si>
  <si>
    <t>4-037-205-2630204-104-2017/18-054</t>
  </si>
  <si>
    <t>4-037-205-2630204-104-2017/18-055</t>
  </si>
  <si>
    <t>4-037-205-2630204-104-2017/18-056</t>
  </si>
  <si>
    <t>4-037-205-2630204-104-2017/18-057</t>
  </si>
  <si>
    <t>Construction of a toilet  - substructure works, reinforced concrete frame, walling, roofing, steel windows and doors fitting, finishes and paint works</t>
  </si>
  <si>
    <t>4-037-205-2630204-104-2017/18-058</t>
  </si>
  <si>
    <t>4-037-205-2630204-104-2017/18-059</t>
  </si>
  <si>
    <t>Shitoto Girls Secondary School</t>
  </si>
  <si>
    <t>4-037-205-2630205-104-2017/18-001</t>
  </si>
  <si>
    <t>Completion of the second wing of a two-wing laboratory - substructure works, reinforced concrete frame, walling, roofing, steel windows and doors fitting, finishes and paint works</t>
  </si>
  <si>
    <t xml:space="preserve">Emakhwale Secondary School </t>
  </si>
  <si>
    <t>4-037-205-2630205-104-2017/18-002</t>
  </si>
  <si>
    <t xml:space="preserve">Musango Secondary School </t>
  </si>
  <si>
    <t>4-037-205-2630205-104-2017/18-003</t>
  </si>
  <si>
    <t xml:space="preserve">Completion of administration block - plastering,  painting and electrical installation </t>
  </si>
  <si>
    <t>Eshiakhulo Secondary School</t>
  </si>
  <si>
    <t>4-037-205-2630205-104-2017/18-004</t>
  </si>
  <si>
    <t>Ebubole Secondary School</t>
  </si>
  <si>
    <t>4-037-205-2630205-104-2017/18-005</t>
  </si>
  <si>
    <t>Shanderema Secondary School</t>
  </si>
  <si>
    <t>4-037-205-2630205-104-2017/18-006</t>
  </si>
  <si>
    <t>Mahola Secondary School</t>
  </si>
  <si>
    <t>4-037-205-2630205-104-2017/18-007</t>
  </si>
  <si>
    <t>Ebubere Secondary School</t>
  </si>
  <si>
    <t>4-037-205-2630205-104-2017/18-008</t>
  </si>
  <si>
    <t>Ebwaliro Secondary School</t>
  </si>
  <si>
    <t>4-037-205-2630205-104-2017/18-009</t>
  </si>
  <si>
    <t>Epanja Secondary School</t>
  </si>
  <si>
    <t>4-037-205-2630205-104-2017/18-010</t>
  </si>
  <si>
    <t>Khabakaya Secondary School</t>
  </si>
  <si>
    <t>4-037-205-2630205-104-2017/18-011</t>
  </si>
  <si>
    <t>Khaunga Secondary School</t>
  </si>
  <si>
    <t>4-037-205-2630205-104-2017/18-012</t>
  </si>
  <si>
    <t>Isongo Secondary School</t>
  </si>
  <si>
    <t>4-037-205-2630205-104-2017/18-013</t>
  </si>
  <si>
    <t>Completion of administration block - steel windows and doors fitting, pastering, flooring, finishes and painting</t>
  </si>
  <si>
    <t>Bumini Secondary School</t>
  </si>
  <si>
    <t>4-037-205-2630205-104-2017/18-014</t>
  </si>
  <si>
    <t xml:space="preserve">Construction of one classroom - substructure works, reinforced concrete frame, walling, roofing, steel windows and doors fitting, finishes and painting </t>
  </si>
  <si>
    <t xml:space="preserve">TERTIARY INSTITUTION PROJECTS </t>
  </si>
  <si>
    <t>Mumias East Technical Training Institute</t>
  </si>
  <si>
    <t>Fence work, supply and instalation of concrete fencing posts and of a heavy gauge barbed wire, construction of a gate house - substructure works, superstructure walling, roof works, fixing doors and windows, finishes Kshs 1,500,000. Toilet construction - setting out, excavation of the pit, sunstructure work, fixing door and windows, paiting and finishes Kshs 500,000</t>
  </si>
  <si>
    <t>Khaunga Police Post</t>
  </si>
  <si>
    <t>4-037-205-2640507-113-2017/18-001</t>
  </si>
  <si>
    <t>Completion of Police Post - plastering, floor finishes, fixing of window panes and stays, fascia board, electrical works, finishes and painting</t>
  </si>
  <si>
    <t>Mutono Police Post</t>
  </si>
  <si>
    <t>4-037-205-2640507-113-2017/18-002</t>
  </si>
  <si>
    <t>Lusheya Assistant County Commissioner Office</t>
  </si>
  <si>
    <t>4-037-205-2640507-113-2017/18-003</t>
  </si>
  <si>
    <t>Construction of ACC Office - substructure works, reinforced concrete frame, walling, roofing, fitting steel windows and doors, finishes and painting</t>
  </si>
  <si>
    <t>Shikulu Assistant County Commissioner Office</t>
  </si>
  <si>
    <t>4-037-205-2640507-113-2017/18-004</t>
  </si>
  <si>
    <t>Nyaporo Assistant County Commissioner Office</t>
  </si>
  <si>
    <t>4-037-205-2640507-113-2017/18-005</t>
  </si>
  <si>
    <t xml:space="preserve">Shianda Administration.Police Police Housing </t>
  </si>
  <si>
    <t>4-037-205-2640507-113-2017/18-006</t>
  </si>
  <si>
    <t>Construction of 8 units residential houses block - substructure works, reinforced concrete frame, walling, roofing, fitting steel windows and doors, finishes and painting</t>
  </si>
  <si>
    <t>Deputy County Commissioner’s Office, Shianda</t>
  </si>
  <si>
    <t>4-037-205-2640507-113-2017/18-007</t>
  </si>
  <si>
    <t>DCC Office Extension, Shianda</t>
  </si>
  <si>
    <t>4-037-205-2640507-113-2017/18-008</t>
  </si>
  <si>
    <t>Completion of Extension of Deputy County Commissioners Office Block (Plaster work, Floor works, finishes &amp; Paint works)</t>
  </si>
  <si>
    <t>Lusheya Assistant County Commissioner Hub</t>
  </si>
  <si>
    <t>4-037-205-2211311-108-2017/18-001</t>
  </si>
  <si>
    <t>Installation of a satellite antennae, router, digital access kit and digital ruggedized tablets, Wi-Fi with outdoor wireless devise complete with 12 units cabinet with installation accessories</t>
  </si>
  <si>
    <t>Shikulu Assistant County Commissioner Hub</t>
  </si>
  <si>
    <t>4-037-205-2211311-108-2017/18-002</t>
  </si>
  <si>
    <t>Nyaporo Assistant County Commissioner Hub</t>
  </si>
  <si>
    <t>4-037-205-2211311-108-2017/18-003</t>
  </si>
  <si>
    <t>Deputy County Commissioner Hub, Shianda</t>
  </si>
  <si>
    <t>4-037-205-2211311-108-2017/18-004</t>
  </si>
  <si>
    <t>4-037-205-2211310-108-2017/18-001</t>
  </si>
  <si>
    <t>Develop a five years Constituency Strategic Plan</t>
  </si>
  <si>
    <t>4-037-205-AP1-100-2017/2018-001</t>
  </si>
  <si>
    <t>4-037-205-2640100-103-2017/18-001</t>
  </si>
  <si>
    <t>PROJECT GFS CODELIST FOR MUMIAS EAST NATIONAL GOVERNMENT CONSTITUENCY DEVELOPMENT FUND</t>
  </si>
  <si>
    <t>Lubinu Girls Secondary School</t>
  </si>
  <si>
    <t>4-037-205-2630205-104-2017/18-015</t>
  </si>
  <si>
    <t>Construction of Administration Block to Completion (Substructure works, reinforced concrete frame, walling, roofing, fitting steel Windows &amp; Doors, plaster work, paint works and electrical installation) at Ksh. 1,860,000</t>
  </si>
  <si>
    <t>4-037-205-2630205-104-2017/18-016</t>
  </si>
  <si>
    <t>Acquisition of additional three (3) Acres land.</t>
  </si>
  <si>
    <t>Emakhwale Secondary School</t>
  </si>
  <si>
    <t>4-037-205-2630205-104-2017/18-017</t>
  </si>
  <si>
    <t>Construction of Administration Block to completion (Substructure works, reinforced concrete frame, walling, roofing, fitting steel Windows &amp; Doors, plaster work, paint works and electrical installation) at Ksh. 1,860,000</t>
  </si>
  <si>
    <t>4-037-205-2630205-104-2017/18-018</t>
  </si>
  <si>
    <t>Acquisition of additional one &amp; Half (1.5) acre Land</t>
  </si>
  <si>
    <t>Maraba Secondary School</t>
  </si>
  <si>
    <t>4-037-205-2630205-104-2017/18-019</t>
  </si>
  <si>
    <t>Completion  of Dining Hall Block upto superstructure including (Roof Work &amp; Plaster work)</t>
  </si>
  <si>
    <t>Mwitoti Secondary School</t>
  </si>
  <si>
    <t>4-037-205-2630205-104-2017/18-020</t>
  </si>
  <si>
    <t>Completion of Dining Hall Block superstructure (Walling works)</t>
  </si>
  <si>
    <t xml:space="preserve">        PROJECT GFS CODELIST FOR SABATIA NATIONAL GOVERNMENT CONSTITUENCY DEVELOPMENT FUND</t>
  </si>
  <si>
    <t>4-038-212-2110000-100-2017/18-001</t>
  </si>
  <si>
    <t>4-038-212-2210000-100-2017/18-002</t>
  </si>
  <si>
    <t>4-038-212-2120101-100-2017/18-003</t>
  </si>
  <si>
    <t>4-038-212-2120201-100-2017/18-004</t>
  </si>
  <si>
    <t>4-038-212-2210802-100-2017/18-005</t>
  </si>
  <si>
    <t>4-038-212-2210000-111-2017/18-001</t>
  </si>
  <si>
    <t>4-038-212-2210802-111-2017/18-002</t>
  </si>
  <si>
    <t>4-038-212-2210700-111-2017/18-003</t>
  </si>
  <si>
    <t>4-038-212-2640101-103-2017/18-001</t>
  </si>
  <si>
    <t>Payment of bursary to needy and bright students in secondary schools</t>
  </si>
  <si>
    <t>4-038-212-2640102-103-2017/18-002</t>
  </si>
  <si>
    <t>Payment of bursary to needy and bright students in tertiary institutions</t>
  </si>
  <si>
    <t>4-038-212-2120201-103-2017/18-003</t>
  </si>
  <si>
    <t>NHIF cover for vulnerable families within the Constituency</t>
  </si>
  <si>
    <t>4-038-212-2640200-101-2017/18-001</t>
  </si>
  <si>
    <t>To cater for any unforseen occurrence in the Constituency</t>
  </si>
  <si>
    <t>4-038-212-2640509-112-2017/18-001</t>
  </si>
  <si>
    <t xml:space="preserve">Funding of Sabatia football tournament </t>
  </si>
  <si>
    <t>Ikuvu Primary School</t>
  </si>
  <si>
    <t>4-038-212-2630204-104-2017/18-001</t>
  </si>
  <si>
    <t xml:space="preserve">Renovation of 3 classrooms - roofing, plastering, flooring and painting </t>
  </si>
  <si>
    <t>Gavudia Primary School</t>
  </si>
  <si>
    <t>4-038-212-2630204-104-2017/18-002</t>
  </si>
  <si>
    <t xml:space="preserve">Renovation of 4 classrooms - roofing, plastering, flooring and painting </t>
  </si>
  <si>
    <t>Vokoli Primary School</t>
  </si>
  <si>
    <t>4-038-212-2630204-104-2017/18-003</t>
  </si>
  <si>
    <t xml:space="preserve">Renovation of 2 classrooms - roofing, plastering, flooring and painting </t>
  </si>
  <si>
    <t>Chamakanga Special School</t>
  </si>
  <si>
    <t>4-038-212-2630204-104-2017/18-004</t>
  </si>
  <si>
    <t>Chekombero Special School</t>
  </si>
  <si>
    <t>4-038-212-2630204-104-2017/18-005</t>
  </si>
  <si>
    <t>Kilagiru Primary School</t>
  </si>
  <si>
    <t>4-038-212-2630204-104-2017/18-006</t>
  </si>
  <si>
    <t xml:space="preserve">Renovation of 3 classrooms - reroofing, plastering, flooring and painting </t>
  </si>
  <si>
    <t>Sererwe ADC Primary School</t>
  </si>
  <si>
    <t>4-038-212-2630204-104-2017/18-007</t>
  </si>
  <si>
    <t>Davanga Primary School</t>
  </si>
  <si>
    <t>4-038-212-2630204-104-2017/18-008</t>
  </si>
  <si>
    <t>Isitsi Primary School</t>
  </si>
  <si>
    <t>4-038-212-2630204-104-2017/18-009</t>
  </si>
  <si>
    <t xml:space="preserve">Renovation of 2 classrooms - reroofing, plastering, flooring and painting </t>
  </si>
  <si>
    <t>Munugi Primary School</t>
  </si>
  <si>
    <t>4-038-212-2630204-104-2017/18-010</t>
  </si>
  <si>
    <t>Munoywa Primary School</t>
  </si>
  <si>
    <t>4-038-212-2630204-104-2017/18-011</t>
  </si>
  <si>
    <t>Bukulunya Primary School</t>
  </si>
  <si>
    <t>4-038-212-2630204-104-2017/18-012</t>
  </si>
  <si>
    <t>Wanondi Primary School</t>
  </si>
  <si>
    <t>4-038-212-2630204-104-2017/18-013</t>
  </si>
  <si>
    <t>Mululu Primary School</t>
  </si>
  <si>
    <t>4-038-212-2630204-104-2017/18-014</t>
  </si>
  <si>
    <t>Purchase of 50 lockers @ Kshs 5,000 and 15 computers @ Kshs 50,000 for Computer laboratory</t>
  </si>
  <si>
    <t>Kisangula Secondary School</t>
  </si>
  <si>
    <t>4-038-212-2630205-104-2017/18-002</t>
  </si>
  <si>
    <t>Construction of a library</t>
  </si>
  <si>
    <t>Gahumbwa Secondary School</t>
  </si>
  <si>
    <t>4-038-212-2630205-104-2017/18-003</t>
  </si>
  <si>
    <t xml:space="preserve">Construction of dormitory </t>
  </si>
  <si>
    <t>Busali Union Secondary School</t>
  </si>
  <si>
    <t>4-038-212-2630205-104-2017/18-004</t>
  </si>
  <si>
    <t>Ikobero Girls High School</t>
  </si>
  <si>
    <t>4-038-212-2630205-104-2017/18-005</t>
  </si>
  <si>
    <t>Bugina Secondary School</t>
  </si>
  <si>
    <t>4-038-212-2630205-104-2017/18-006</t>
  </si>
  <si>
    <t>Construction of a dining hall</t>
  </si>
  <si>
    <t>Wangulu Secondary School</t>
  </si>
  <si>
    <t>4-038-212-2630205-104-2017/18-007</t>
  </si>
  <si>
    <t>Mbale High School</t>
  </si>
  <si>
    <t>4-038-212-2630205-104-2017/18-009</t>
  </si>
  <si>
    <t>Demesi Secondary School</t>
  </si>
  <si>
    <t>4-038-212-2630205-104-2017/18-010</t>
  </si>
  <si>
    <t>Digula Secondary School</t>
  </si>
  <si>
    <t>4-038-212-2630205-104-2017/18-011</t>
  </si>
  <si>
    <t>Munoywa Secondary School</t>
  </si>
  <si>
    <t>4-038-212-2630205-104-2017/18-012</t>
  </si>
  <si>
    <t>Construction of  an administration block</t>
  </si>
  <si>
    <t>Igunga Secondary School</t>
  </si>
  <si>
    <t>4-038-212-2630205-104-2017/18-013</t>
  </si>
  <si>
    <t>Chavakali High School</t>
  </si>
  <si>
    <t>4-038-212-2630205-104-2017/18-014</t>
  </si>
  <si>
    <t>Purchase of 150 decker beds for the students</t>
  </si>
  <si>
    <t>Evojo PAG Secondary School</t>
  </si>
  <si>
    <t>4-038-212-2630205-104-2017/18-015</t>
  </si>
  <si>
    <t xml:space="preserve">Completion of 2 classrooms - roofing, plastering, flooring and painting </t>
  </si>
  <si>
    <t>4-038-212-2211311-108-2017/18-001</t>
  </si>
  <si>
    <t xml:space="preserve">Procuring of systems and services of satellite antenna, router, digital ruggedized tablets, Wi-fi outdoor wireless devise with 12U cabinet complete with installation accessories for four sites in partnership with Ministry of ICT trough Telkom Kenya </t>
  </si>
  <si>
    <t>4-038-212-2211310-108-2017/18-002</t>
  </si>
  <si>
    <t xml:space="preserve">Preparation of Strategic Plan for the Constituency </t>
  </si>
  <si>
    <t>4-038-212-AP1-100-2017/2018-001</t>
  </si>
  <si>
    <t>4-038-212-2640100-103-2017/18-001</t>
  </si>
  <si>
    <t>4-038-212-2630205-104-2017/18-008</t>
  </si>
  <si>
    <t>4-038-212-3110701-108-2017/18-003</t>
  </si>
  <si>
    <t xml:space="preserve">Final payment of the purchase of a motor vehicule for use  </t>
  </si>
  <si>
    <t>Moi Girls High School - Vokoli</t>
  </si>
  <si>
    <t>4-038-212-2630205-104-2017/18-001</t>
  </si>
  <si>
    <t>Completion of a 4-storeyed block - administration offices and classrooms</t>
  </si>
  <si>
    <t>S/no</t>
  </si>
  <si>
    <t xml:space="preserve"> Amount  </t>
  </si>
  <si>
    <t>4-038-212-2210000-100-2017/18-001</t>
  </si>
  <si>
    <t>4-038-212-2210802-100-2017/18-002</t>
  </si>
  <si>
    <t>4-038-212-2210700-111-2017/18-002</t>
  </si>
  <si>
    <t>Undertake Training of the PMCs/NGCDFCs on NG CDF Related issues</t>
  </si>
  <si>
    <t>4-038-212-2211310-108-2017/18-001</t>
  </si>
  <si>
    <t xml:space="preserve">Preparing strategic plan for the constituency </t>
  </si>
  <si>
    <t>4-038-212-2640102-103-2017/18-001</t>
  </si>
  <si>
    <t>Cater for bursary for needy and bright students in tertiary schools</t>
  </si>
  <si>
    <t>Kegondi Secondary School</t>
  </si>
  <si>
    <t>4-038-212-2630205-104-2017/18-016</t>
  </si>
  <si>
    <t>Construction of 2No. Classrooms</t>
  </si>
  <si>
    <t xml:space="preserve"> SECURITY </t>
  </si>
  <si>
    <t>Izava South Administration Police Camp</t>
  </si>
  <si>
    <t>4-038-212-2640507-113-2017/18-001</t>
  </si>
  <si>
    <t>construction of Administration Police line</t>
  </si>
  <si>
    <t>Lunyerere Administration Police Camp</t>
  </si>
  <si>
    <t>4-038-212-2640507-113-2017/18-002</t>
  </si>
  <si>
    <t>Renovation of Administration Police houses by ceiling, painting and re-roofing.</t>
  </si>
  <si>
    <t xml:space="preserve">Maganyi Administration Police Camp </t>
  </si>
  <si>
    <t>4-038-212-2640507-113-2017/18-003</t>
  </si>
  <si>
    <t>Purchase of 1 acre piece of land for Administration Police line construction</t>
  </si>
  <si>
    <t>West Maragoli Chiefs Office</t>
  </si>
  <si>
    <t>4-038-212-2640507-113-2017/18-004</t>
  </si>
  <si>
    <t>Plaster , floor and paint chiefs office.</t>
  </si>
  <si>
    <t xml:space="preserve">Kichutu Administration Police Line </t>
  </si>
  <si>
    <t>4-038-212-2640507-113-2017/18-005</t>
  </si>
  <si>
    <t xml:space="preserve">Purchase of 0.5 acre piece  of land for Administration Police line construction </t>
  </si>
  <si>
    <t xml:space="preserve">Construction of one classroom                         
       </t>
  </si>
  <si>
    <r>
      <t xml:space="preserve">kegondi Secondary School          </t>
    </r>
    <r>
      <rPr>
        <b/>
        <u/>
        <sz val="12"/>
        <color indexed="8"/>
        <rFont val="Footlight MT Light"/>
        <family val="1"/>
      </rPr>
      <t>Declined</t>
    </r>
    <r>
      <rPr>
        <i/>
        <sz val="12"/>
        <color indexed="8"/>
        <rFont val="Footlight MT Light"/>
        <family val="1"/>
      </rPr>
      <t xml:space="preserve">
NG-CDFC to allocate adequate funds</t>
    </r>
  </si>
  <si>
    <r>
      <t xml:space="preserve">NG-CDF Vehicle  </t>
    </r>
    <r>
      <rPr>
        <b/>
        <sz val="12"/>
        <color indexed="8"/>
        <rFont val="Footlight MT Light"/>
        <family val="1"/>
      </rPr>
      <t xml:space="preserve">Conditional approval
</t>
    </r>
    <r>
      <rPr>
        <sz val="12"/>
        <color indexed="8"/>
        <rFont val="Footlight MT Light"/>
        <family val="1"/>
      </rPr>
      <t xml:space="preserve">
</t>
    </r>
    <r>
      <rPr>
        <i/>
        <u/>
        <sz val="12"/>
        <color indexed="8"/>
        <rFont val="Footlight MT Light"/>
        <family val="1"/>
      </rPr>
      <t>Committee to submit a report from the mechanical engineer/officer on the status of the vehicles;
Committee to officially request the Board for authority to dispose the vehicles.
Upon Board’s approval to dispose, the Committee should provide evidence that it has initiated the process of disposing the two existing vehicles</t>
    </r>
    <r>
      <rPr>
        <sz val="12"/>
        <color indexed="8"/>
        <rFont val="Footlight MT Light"/>
        <family val="1"/>
      </rPr>
      <t xml:space="preserve">
</t>
    </r>
  </si>
  <si>
    <t>PROJECT GFS CODELIST FOR  LIKUYANI NATIONAL GOVERNMENT CONSTITUENCY DEVELOPMENT FUND</t>
  </si>
  <si>
    <t>4-037-200-2210802-100-2017/18-001</t>
  </si>
  <si>
    <t>Payment of committee sitting allowances, hire of conference facilities, travelling and accomodation expenses.</t>
  </si>
  <si>
    <t>4-037-200-2110000-100-2017/18-002</t>
  </si>
  <si>
    <t>Payment of NG-CDFC staff salaries and gratuity.</t>
  </si>
  <si>
    <t>4-037-200-2210000-100-2017/18-003</t>
  </si>
  <si>
    <t>Purchase of fuel, repairs and maintenance of GK vehicle, printing, stationery, airtime, internet bundles, travel, subsistence, office tea and purchase of project sign posts.</t>
  </si>
  <si>
    <t>Office furniture and assets</t>
  </si>
  <si>
    <t>4-037-200-3111000-100-2017/18-004</t>
  </si>
  <si>
    <t xml:space="preserve">Purchurse of  computer and 1 laptop, 10 number chairs,  6 number backups, 2 number televion set, 1 number cupboard and 2 number water dispenser  </t>
  </si>
  <si>
    <t>4-037-200-2120101-100-2017/18-005</t>
  </si>
  <si>
    <t>Payment of employers NSSF Contributions.</t>
  </si>
  <si>
    <t>4-037-200-2210700-111-2017/18-001</t>
  </si>
  <si>
    <t>Capcity building/ training of NG-CDFC Staff, NG-CDFC  members, oversight committee members and PMC members on NG-CDF related issues in the constituency.</t>
  </si>
  <si>
    <t>4-037-200-2210802-111-2017/18-002</t>
  </si>
  <si>
    <t>Payment of committee allowances, transport and  travelling expenses for committee members while on monitoring and evaluation.</t>
  </si>
  <si>
    <t>4-037-200-2210000-111-2017/18-003</t>
  </si>
  <si>
    <t>Purchase of fuel, repairs and maintenance of GK vehicle, printing, stationery and airtime.</t>
  </si>
  <si>
    <t>4-037-200-2640200-101-2017/18-001</t>
  </si>
  <si>
    <t>Set a side to meet   urgent, unforeseen need for expenditure for which in the opinion of the NG-CDFC cannot be delayed untill the next financial year without harming the public intrests of the constituents.</t>
  </si>
  <si>
    <t>Constituency sports Tournament</t>
  </si>
  <si>
    <t>4-037-200-2640509-112-2017/18-001</t>
  </si>
  <si>
    <t>To carry out constituency sports tournament(for football clubs upto constituency level) and the winning teams  to be awarded with trophies, balls and games uniforms.</t>
  </si>
  <si>
    <t>4-037-200-2211310-108-2017/18-001</t>
  </si>
  <si>
    <t>To develop  a constituency strategic plan for the next five financial years ie 2018/19 to 2023/24</t>
  </si>
  <si>
    <t>4-037-200-2640101-103-2017/18-001</t>
  </si>
  <si>
    <t xml:space="preserve">To award bursary to needy students in the constituency  in Secondary schools </t>
  </si>
  <si>
    <t>4-037-200-2640102-103-2017/18-002</t>
  </si>
  <si>
    <t>Payment of bursary for needy students in the constituency in tertiary  institutions.</t>
  </si>
  <si>
    <t>4-037-200-2640105-103-2017/18-003</t>
  </si>
  <si>
    <t>To award bursary to needy students in the constituency  in special  schools.</t>
  </si>
  <si>
    <t>4-037-200-2120201-103-2017/18-004</t>
  </si>
  <si>
    <t>Provission of medical insurance cover under NHIF for 350 vulnerable famillies (orphans and vulnerable children, poor older persons, persons with disabilities and destitute families) to be identified by the NG-CDFCs at the constituency level.</t>
  </si>
  <si>
    <t xml:space="preserve">Kongoni sub county  Head quarters </t>
  </si>
  <si>
    <t>4-037-200-2640510-110-2017/18-001</t>
  </si>
  <si>
    <t>Purchase and plant tree seedlings to act as a live fence and grow as trees on the compound of the headquarters.</t>
  </si>
  <si>
    <t>Mabusi Patrol Base</t>
  </si>
  <si>
    <t>4-037-200-2640510-110-2017/18-002</t>
  </si>
  <si>
    <t>Purchase and plant tree seedlings to act as a live fence and grow as trees on the compound of the institution.</t>
  </si>
  <si>
    <t>Sango Administration Police Line</t>
  </si>
  <si>
    <t>4-037-200-2640510-110-2017/18-003</t>
  </si>
  <si>
    <t>Seregeya Police Base</t>
  </si>
  <si>
    <t>4-037-200-2640510-110-2017/18-004</t>
  </si>
  <si>
    <t>Godown Administration Police line</t>
  </si>
  <si>
    <t>4-037-200-2640510-110-2017/18-005</t>
  </si>
  <si>
    <t>Chief Banda Primary School</t>
  </si>
  <si>
    <t>4-037-200-2630204-104-2017/18-001</t>
  </si>
  <si>
    <t>Renovation (plaster, floorscreed, render fittings, glazing, fascia board &amp;painting) of two classrooms.</t>
  </si>
  <si>
    <t>Kambi Mawe Abeka Primary School</t>
  </si>
  <si>
    <t>4-037-200-2630204-104-2017/18-002</t>
  </si>
  <si>
    <t>Construction of one new classroom.</t>
  </si>
  <si>
    <t>St Don Bosco Special School</t>
  </si>
  <si>
    <t>4-037-200-2630204-104-2017/18-003</t>
  </si>
  <si>
    <t>Construction of 1 classroom.</t>
  </si>
  <si>
    <t>Soysambu Primary School</t>
  </si>
  <si>
    <t>4-037-200-2630204-104-2017/18-004</t>
  </si>
  <si>
    <t>Renovation (re-roofing, verandeh, floors creed, plaster render fittings, fascia board, glazing, painting of 2 classrooms)</t>
  </si>
  <si>
    <t>Mufungu Primary School</t>
  </si>
  <si>
    <t>4-037-200-2630204-104-2017/18-005</t>
  </si>
  <si>
    <t>Construction of a new classroom.</t>
  </si>
  <si>
    <t>Lukusi Primary School</t>
  </si>
  <si>
    <t>4-037-200-2630204-104-2017/18-006</t>
  </si>
  <si>
    <t>Renovation (verandah, floors creed, plaster, render fittings, glazing, painting and fascia board of 2 classrooms)</t>
  </si>
  <si>
    <t>St Michael Nzoia Primary School</t>
  </si>
  <si>
    <t>4-037-200-2630204-104-2017/18-007</t>
  </si>
  <si>
    <t>Construction of a new classroom classroom</t>
  </si>
  <si>
    <t>St Josephs ACK Kipsangui Primary Shool</t>
  </si>
  <si>
    <t>4-037-200-2630204-104-2017/18-008</t>
  </si>
  <si>
    <t>Bondeni Primary School</t>
  </si>
  <si>
    <t>4-037-200-2630204-104-2017/18-009</t>
  </si>
  <si>
    <t>Renovation (plaster, render, floors creed, fittings, glazing, verandah, painting of roof, glazing fascia board )of two classrooms</t>
  </si>
  <si>
    <t>Moi Township Primary School</t>
  </si>
  <si>
    <t>4-037-200-2630204-104-2017/18-010</t>
  </si>
  <si>
    <t>Renovation (floors creed, fittings, painting, glazing, fascia board, glazing, painting of roof) of three classrooms</t>
  </si>
  <si>
    <t>Lurende Primary School</t>
  </si>
  <si>
    <t>4-037-200-2630204-104-2017/18-011</t>
  </si>
  <si>
    <t>Construction of one new classroom</t>
  </si>
  <si>
    <t>Sirende Blessing Primary School</t>
  </si>
  <si>
    <t>4-037-200-2630204-104-2017/18-012</t>
  </si>
  <si>
    <t>Renovation of 2 classrooms (plaster, floor screed, render fascial board, painting and glazing)</t>
  </si>
  <si>
    <t>Dr Wakube Primary School</t>
  </si>
  <si>
    <t>4-037-200-2630204-104-2017/18-013</t>
  </si>
  <si>
    <t xml:space="preserve">Renovation (re-roofing, verandah, plaster, render fitting, glazing fascia board and painting)of 3 classrooms </t>
  </si>
  <si>
    <t>Gimayo Primary School</t>
  </si>
  <si>
    <t>4-037-200-2630204-104-2017/18-014</t>
  </si>
  <si>
    <t>St Charles Lwanga Pry School</t>
  </si>
  <si>
    <t>4-037-200-2630204-104-2017/18-015</t>
  </si>
  <si>
    <t>Construction of 1 new classroom</t>
  </si>
  <si>
    <t>4-037-200-2630204-104-2017/18-016</t>
  </si>
  <si>
    <t>Renovation (verandah, plaster, render fittings, glazing, fascia board) of 3 classrooms.</t>
  </si>
  <si>
    <t>Kosoki Primary school</t>
  </si>
  <si>
    <t>4-037-200-2630204-104-2017/18-017</t>
  </si>
  <si>
    <t>Mukunga Primary School</t>
  </si>
  <si>
    <t>4-037-200-2630204-104-2017/18-018</t>
  </si>
  <si>
    <t>Completion (plaster, render floor screed, fittings, glazing, fascia board and painting )of 2 classrooms.</t>
  </si>
  <si>
    <t>4-037-200-2630204-104-2017/18-019</t>
  </si>
  <si>
    <t>Renovation (verandah, plaster, ringbeam, render floors creed, fittings, glazing, fascia board, painting, re-roofing) of 3 classrooms</t>
  </si>
  <si>
    <t>4-037-200-2630204-104-2017/18-020</t>
  </si>
  <si>
    <t>Renovation (re-roofing, verandah, plaster, render floors creed, fittings, glazing, fascia board painting) of 3 classrooms.</t>
  </si>
  <si>
    <t>Godown Primary School</t>
  </si>
  <si>
    <t>4-037-200-2630204-104-2017/18-021</t>
  </si>
  <si>
    <t>Renovation (verandah, plaster, render floors creed, fittings, glazing, fascia board painting) of 2 classrooms.</t>
  </si>
  <si>
    <t>4-037-200-2630204-104-2017/18-022</t>
  </si>
  <si>
    <t>Renovation (verandah, plaster, render floors creed, fittings, glazing, fascia board painting) of 3 classrooms.</t>
  </si>
  <si>
    <t>Ngao Primary School</t>
  </si>
  <si>
    <t>4-037-200-2630204-104-2017/18-023</t>
  </si>
  <si>
    <t>Construction of 1 new classroom.</t>
  </si>
  <si>
    <t>St Augustine River Side primary School</t>
  </si>
  <si>
    <t>4-037-200-2630204-104-2017/18-024</t>
  </si>
  <si>
    <t>4-037-200-2630204-104-2017/18-025</t>
  </si>
  <si>
    <t>Mtoni Primary School</t>
  </si>
  <si>
    <t>4-037-200-2630204-104-2017/18-026</t>
  </si>
  <si>
    <t>Renovation (verandah, re-roofing, plaster, render, floors creed, fittings, glazing fascia board painting) of 2 classrooms.</t>
  </si>
  <si>
    <t>Binyenya Primary School</t>
  </si>
  <si>
    <t>4-037-200-2630204-104-2017/18-027</t>
  </si>
  <si>
    <t>Mururi Primary School</t>
  </si>
  <si>
    <t>4-037-200-2630204-104-2017/18-028</t>
  </si>
  <si>
    <t>Renovation (plaster, render, verandah floorscreed fittings, glazing, fascia board, painting) of 2 classroom.</t>
  </si>
  <si>
    <t>Patrice Primary School</t>
  </si>
  <si>
    <t>4-037-200-2630204-104-2017/18-029</t>
  </si>
  <si>
    <t>Renovation (plaster, re-roofing, render floors creed, fittings, glazing fascia board painting of) two clasrooms.</t>
  </si>
  <si>
    <t>St Josephs Nyorotis Primary School</t>
  </si>
  <si>
    <t>4-037-200-2630204-104-2017/18-030</t>
  </si>
  <si>
    <t>Renovation (plaster, render verandah floors creed) of  5 classrooms.</t>
  </si>
  <si>
    <t>Changarawe Primary School</t>
  </si>
  <si>
    <t>4-037-200-2630204-104-2017/18-031</t>
  </si>
  <si>
    <t>St John's the Baptist Likuyani Secondary School</t>
  </si>
  <si>
    <t>4-037-200-2630205-104-2017/18-001</t>
  </si>
  <si>
    <t>Completion (roofing, plaster, fittings, floorscreed, glazing, painting, fascia board of dominitory</t>
  </si>
  <si>
    <t>St. Michael Kilimani Secondary School</t>
  </si>
  <si>
    <t>4-037-200-2630205-104-2017/18-002</t>
  </si>
  <si>
    <t>Completion (roofing, plaster, render floorscreed, fittings, painting, fascia board, glazing of library/computer labaratory</t>
  </si>
  <si>
    <t>Mary Lusweti Secondary School</t>
  </si>
  <si>
    <t>4-037-200-2630205-104-2017/18-003</t>
  </si>
  <si>
    <t>4-037-200-2630205-104-2017/18-004</t>
  </si>
  <si>
    <t>Construction of a twin laboratory</t>
  </si>
  <si>
    <t>Ivugwi Secondary School</t>
  </si>
  <si>
    <t>4-037-200-2630205-104-2017/18-005</t>
  </si>
  <si>
    <t>St Jude seregeya Secondary School</t>
  </si>
  <si>
    <t>4-037-200-2630205-104-2017/18-006</t>
  </si>
  <si>
    <t>Completion (plaster, render floorscreed, fittings, painting, fascia board, glazing of library /computer labaratory</t>
  </si>
  <si>
    <t>Mapera Secondary School</t>
  </si>
  <si>
    <t>4-037-200-2630205-104-2017/18-007</t>
  </si>
  <si>
    <t>4-037-200-2630205-104-2017/18-008</t>
  </si>
  <si>
    <t>Construction of a gate</t>
  </si>
  <si>
    <t>St Benedicts Lugulu Secondary School</t>
  </si>
  <si>
    <t>4-037-200-2630205-104-2017/18-009</t>
  </si>
  <si>
    <t>Construction of a dinning hall.</t>
  </si>
  <si>
    <t>Eshikulu Boys Secondary School</t>
  </si>
  <si>
    <t>4-037-200-2630205-104-2017/18-011</t>
  </si>
  <si>
    <t>Renovation of a twin Labolatory (Terrazo,floor screed, prepation of tables(Concrete),fumes and chamber.)</t>
  </si>
  <si>
    <t>Eshikulu Girls Secondary School</t>
  </si>
  <si>
    <t>4-037-200-2630205-104-2017/18-012</t>
  </si>
  <si>
    <t>Construction of a twin laboratory.</t>
  </si>
  <si>
    <t>St Augustine Soysambu Secondary School</t>
  </si>
  <si>
    <t>4-037-200-2630205-104-2017/18-013</t>
  </si>
  <si>
    <t>Mwiba  S.A Secondary School</t>
  </si>
  <si>
    <t>4-037-200-2630205-104-2017/18-014</t>
  </si>
  <si>
    <t>St. Veronica Mirembe Girls Secondary School</t>
  </si>
  <si>
    <t>4-037-200-2630205-104-2017/18-016</t>
  </si>
  <si>
    <t>Nasianda Secondary School</t>
  </si>
  <si>
    <t>4-037-200-2630205-104-2017/18-017</t>
  </si>
  <si>
    <t>Completion (plaster, render painting, fasciaboard &amp; glazing) of twin labolatory.</t>
  </si>
  <si>
    <t>St Teresa's Mukunga Secondary School</t>
  </si>
  <si>
    <t>4-037-200-2630205-104-2017/18-018</t>
  </si>
  <si>
    <t>Construction of 2 new classrooms.</t>
  </si>
  <si>
    <t>Moi Girls secondary School, Nangili</t>
  </si>
  <si>
    <t>4-037-200-2630205-104-2017/18-019</t>
  </si>
  <si>
    <t>Completion (plaster, render floorscreed, fittings, glazing, fascia board painting of library/ computer laboratory.</t>
  </si>
  <si>
    <t>Friends Secondary School Kongoni</t>
  </si>
  <si>
    <t>4-037-200-2630205-104-2017/18-020</t>
  </si>
  <si>
    <t>Construction of a library / computer laboratory</t>
  </si>
  <si>
    <t>Kisigame Secondary School</t>
  </si>
  <si>
    <t>4-037-200-2630205-104-2017/18-021</t>
  </si>
  <si>
    <t>St Stephen's Lwanda Secondary School</t>
  </si>
  <si>
    <t>4-037-200-2630205-104-2017/18-022</t>
  </si>
  <si>
    <t xml:space="preserve">Completion (plaster, render floors creed, fittings, plumbing, electrical works, fascia board, glazing &amp; painting of administration block. </t>
  </si>
  <si>
    <t>St Ann's Nzoia Girls Secondary School</t>
  </si>
  <si>
    <t>4-037-200-2630205-104-2017/18-023</t>
  </si>
  <si>
    <t>Construction of 2 Staff Houses</t>
  </si>
  <si>
    <t>Aligula Secondary School</t>
  </si>
  <si>
    <t>4-037-200-2630205-104-2017/18-024</t>
  </si>
  <si>
    <t>Construction of an admistration block.</t>
  </si>
  <si>
    <t>Friends Secondary School Binyenya</t>
  </si>
  <si>
    <t>4-037-200-2630205-104-2017/18-025</t>
  </si>
  <si>
    <t xml:space="preserve">St. Joseph's Nyorotis secondary school </t>
  </si>
  <si>
    <t>4-037-200-2630205-104-2017/18-026</t>
  </si>
  <si>
    <t>Construction of a gate/ sentry.</t>
  </si>
  <si>
    <t>Construction of DCC's Residential House</t>
  </si>
  <si>
    <t>4-037-200-2640504-113-2017/18-001</t>
  </si>
  <si>
    <t>Construction of DCC's residual house.</t>
  </si>
  <si>
    <t>Nangili Police Patrol Base</t>
  </si>
  <si>
    <t>4-037-200-2640504-113-2017/18-002</t>
  </si>
  <si>
    <t>Completion (plaster, render, floors creed, fittings, glazing fasciaboard) of 3 residential houses.</t>
  </si>
  <si>
    <t xml:space="preserve"> Likuyani Divisional Headquaters</t>
  </si>
  <si>
    <t>4-037-200-2211311-108-2017/18-001</t>
  </si>
  <si>
    <t>Installation of a satellite antenna, router, digital access kit and digital ruggedized tablets, Wi-Fi with outdoor wireless device complete with 12U cabinet complete with installation accessories</t>
  </si>
  <si>
    <t>Kongoni Youth Centre</t>
  </si>
  <si>
    <t>4-037-200-2211311-108-2017/18-002</t>
  </si>
  <si>
    <t>Nzoia Chief's Office at Mabusi</t>
  </si>
  <si>
    <t>4-037-200-2211311-108-2017/18-003</t>
  </si>
  <si>
    <t>Sinoko Chief's Office at Sinoko</t>
  </si>
  <si>
    <t>4-037-200-2211311-108-2017/18-004</t>
  </si>
  <si>
    <t>4-037-200-AP1-100-2017/2018-001</t>
  </si>
  <si>
    <t>4-037-200-2640100-103-2017/18-001</t>
  </si>
  <si>
    <t>St Josephs Kogo Secondary School</t>
  </si>
  <si>
    <t>4-037-200-2630205-104-2017/18-010</t>
  </si>
  <si>
    <t>Instalment for payment of a school bus(Reg no KCH 867Q) PTA co-funded.</t>
  </si>
  <si>
    <t>St Peters Mois Bridge Boys Secondary School</t>
  </si>
  <si>
    <t>4-037-200-2630205-104-2017/18-015</t>
  </si>
  <si>
    <t>Instalement  payment of a school bus.</t>
  </si>
  <si>
    <t xml:space="preserve">        PROJECT GFS CODELIST FOR LIKUYANI NATIONAL GOVERNMENT CONSTITUENCY DEVELOPMENT FUND</t>
  </si>
  <si>
    <t xml:space="preserve"> PROJECT ACTIVITY</t>
  </si>
  <si>
    <t>Administration and recurrent</t>
  </si>
  <si>
    <t>5% Emergency</t>
  </si>
  <si>
    <t xml:space="preserve">Payment of Committee allowances,Transport and  travelling expenses for committee members </t>
  </si>
  <si>
    <t xml:space="preserve">Purchase of Fuel,Repairs and Maintenance of GK vehicle,Printing,Stationery and Airtime </t>
  </si>
  <si>
    <t>Bursary Secondary School intitutions</t>
  </si>
  <si>
    <t xml:space="preserve">To Ward Bursary to needy students in the constituency  in Secondary schools </t>
  </si>
  <si>
    <t>Payment of Bursary for Needy students in the constituency in tertiary  institutions</t>
  </si>
  <si>
    <t>Bursary Special School</t>
  </si>
  <si>
    <t xml:space="preserve">To Ward Bursary to needy students in the constituency  in Special  schools </t>
  </si>
  <si>
    <t>St Elizabeth Likuyani Girls Secondary Shool</t>
  </si>
  <si>
    <t>4-037-200-2630205-104-2017/18-027</t>
  </si>
  <si>
    <t>Completion(Fittings ,Plaster, render , floor screed, Concrete Preparation Benches, Fascial Board, Painting and glazing) of a twin Labolatory</t>
  </si>
  <si>
    <t>4-037-200-2630205-104-2017/18-028</t>
  </si>
  <si>
    <t>Construction of a New twin laboratory up to roof level</t>
  </si>
  <si>
    <t>4-037-200-2630205-104-2017/18-029</t>
  </si>
  <si>
    <t>St Peter's Mois Bridge Girls Secondary School</t>
  </si>
  <si>
    <t>4-037-200-2630205-104-2017/18-030</t>
  </si>
  <si>
    <t>St John's Mtoni Secondary School</t>
  </si>
  <si>
    <t>4-037-200-2630205-104-2017/18-031</t>
  </si>
  <si>
    <t>Completion of a storied  tution block (Plaster, Render, Floor Screed, Fittings , Painting, Construction of a stair case)</t>
  </si>
  <si>
    <t>PROJECT GFS CODELIST FOR  SHINYALU NATIONAL GOVERNMENT CONSTITUENCY DEVELOPMENT FUND</t>
  </si>
  <si>
    <t>4-037-209-2210802-100-2017/18-001</t>
  </si>
  <si>
    <t>4-037-209-2210802-100-2017/18-002</t>
  </si>
  <si>
    <t>Payment of committee sitting allowances, transport, conferences.</t>
  </si>
  <si>
    <t>4-037-209-2210000-100-2017/18-003</t>
  </si>
  <si>
    <t>Purchase of fuel, repairs and maintenance, printing, stationery, telephone, travel and subsistence, office tea and bank charges.</t>
  </si>
  <si>
    <t>4-037-209-2120101-100-2017/18-004</t>
  </si>
  <si>
    <t>Payment of NSSF deductions.</t>
  </si>
  <si>
    <t>4-037-209-2120201-100-2017/18-005</t>
  </si>
  <si>
    <t>Payment of NHIF deductions.</t>
  </si>
  <si>
    <t>4-037-209-2210802-111-2017/18-001</t>
  </si>
  <si>
    <t>4-037-209-2210700-111-2017/18-002</t>
  </si>
  <si>
    <t>Undertake training of the PMCs/NG-CDFCs on NG-CDF related issues.</t>
  </si>
  <si>
    <t>4-037-209-2210000-111-2017/18-003</t>
  </si>
  <si>
    <t>4-037-209-2640101-103-2017/18-001</t>
  </si>
  <si>
    <t>4-037-209-2640102-103-2017/18-002</t>
  </si>
  <si>
    <t>4-037-209-2640105-103-2017/18-004</t>
  </si>
  <si>
    <t>4-037-209-2640200-101-2017/18-001</t>
  </si>
  <si>
    <t>4-037-209-2640509-112-2017/18-001</t>
  </si>
  <si>
    <t>To organize sport activities for youth and women in the constituency</t>
  </si>
  <si>
    <t>4-037-209-2640510-110-2017/18-001</t>
  </si>
  <si>
    <t>To purchase tree seedlings for Irobo Primary School, Kwirenyi Primary School , Shidodo Secondary School, Shitochi Primary School, Solyo Primary School, Lugala Secondary School, Ivuyi Primary School, Shibuye Boys Primary School, Murhanda Primary School, Shihimba Primary School, Injira Primary School, Bulovi Secondary School, Mashindu Primary School, Shanda Primary School, Shilongo Primary School, Ikuywa Primary School, Itenyi Primary School, Shamiloli Secondary School, Munyanda Primary School, Handidi Primary School, Shanyinya Primary School, Wakukha Primary School,Bukhaywa pry,Mukhuru primary,Chirobani pry,Vikutsa pry,Lunyu Pry,Mukhuyu PEFA pry, Ivono primary and Magale Primary School @ Kshs. 57,873.56</t>
  </si>
  <si>
    <t xml:space="preserve">Constituency Strategic plan </t>
  </si>
  <si>
    <t>4-037-209-2211310-108-2017/18-001</t>
  </si>
  <si>
    <t>Development and printing of strategic plan copies, to run for five years.</t>
  </si>
  <si>
    <t>4-037-209-2211311-108-2017/18-001</t>
  </si>
  <si>
    <t xml:space="preserve">Establish 1 ICT Hub at NGCDF office in partnership with ministry of ICT through Telkom kenya </t>
  </si>
  <si>
    <t>Khayega Primary School</t>
  </si>
  <si>
    <t>4-037-209-2630204-104-2017/18-001</t>
  </si>
  <si>
    <t>Construction of  8 classrooms storey building - sub-structure and walling.</t>
  </si>
  <si>
    <t>Muraka Primary School</t>
  </si>
  <si>
    <t>4-037-209-2630204-104-2017/18-002</t>
  </si>
  <si>
    <t>Construction of 8 classrooms storey building (sub-structure and walling)</t>
  </si>
  <si>
    <t>Shilongo Primary School</t>
  </si>
  <si>
    <t>4-037-209-2630204-104-2017/18-003</t>
  </si>
  <si>
    <t>Maluna Primary School</t>
  </si>
  <si>
    <t>4-037-209-2630204-104-2017/18-004</t>
  </si>
  <si>
    <t>Completion of 5 classrooms- walling, roofing. Plastering and flooring.</t>
  </si>
  <si>
    <t>Mukhuru Primary School</t>
  </si>
  <si>
    <t>4-037-209-2630204-104-2017/18-005</t>
  </si>
  <si>
    <t>Completion of 5 classrooms- roofing, plastering, flooring, fitting windows and doors and painting.</t>
  </si>
  <si>
    <t>St. Paul’s Shibuye Primary school</t>
  </si>
  <si>
    <t>4-037-209-2630204-104-2017/18-006</t>
  </si>
  <si>
    <t>Construction of  6 classrooms storey building (sub structure and walling.)</t>
  </si>
  <si>
    <t>Lwanda Primary School</t>
  </si>
  <si>
    <t>4-037-209-2630204-104-2017/18-007</t>
  </si>
  <si>
    <t>Construction of 2 classrooms up to completion</t>
  </si>
  <si>
    <t>Ingolomosio Primary School</t>
  </si>
  <si>
    <t>4-037-209-2630204-104-2017/18-008</t>
  </si>
  <si>
    <t>Construction of 4 classrooms to completion.</t>
  </si>
  <si>
    <t>4-037-209-2630204-104-2017/18-009</t>
  </si>
  <si>
    <t>Luvini P.A.G Primary School</t>
  </si>
  <si>
    <t>4-037-209-2630204-104-2017/18-010</t>
  </si>
  <si>
    <t xml:space="preserve">Completion of 4 classrooms –plastering, fixing windows and ceiling </t>
  </si>
  <si>
    <t>Lirhanda Girls Primary School</t>
  </si>
  <si>
    <t>4-037-209-2630204-104-2017/18-011</t>
  </si>
  <si>
    <t>4-037-209-2630205-104-2017/18-001</t>
  </si>
  <si>
    <t xml:space="preserve">Part payment for purchase of 67 seater school bus.  </t>
  </si>
  <si>
    <t xml:space="preserve">Lirhanda Girls Secondary School </t>
  </si>
  <si>
    <t>4-037-209-2630205-104-2017/18-002</t>
  </si>
  <si>
    <t xml:space="preserve">Completion of ablution block-excavation and construction of septic tank.  </t>
  </si>
  <si>
    <t>Shagungu Secondary School</t>
  </si>
  <si>
    <t>4-037-209-2630205-104-2017/18-003</t>
  </si>
  <si>
    <t>Installation ceiling, electricity, fascia board and painting of 4 classrooms.</t>
  </si>
  <si>
    <t>Ivakale Secondary School</t>
  </si>
  <si>
    <t>4-037-209-2630205-104-2017/18-004</t>
  </si>
  <si>
    <t>Purchase of 2 acres of land.</t>
  </si>
  <si>
    <t>4-037-209-2630205-104-2017/18-005</t>
  </si>
  <si>
    <t>Construction of 4 classrooms to roofing level</t>
  </si>
  <si>
    <t xml:space="preserve">St. Philips Mugomari Secondary School </t>
  </si>
  <si>
    <t>4-037-209-2630205-104-2017/18-006</t>
  </si>
  <si>
    <t>sink borehole</t>
  </si>
  <si>
    <t>St. Philips Mugomari Secondary School</t>
  </si>
  <si>
    <t>4-037-209-2630205-104-2017/18-007</t>
  </si>
  <si>
    <t>Construction of administration block (Substructure, walling and roofing)</t>
  </si>
  <si>
    <t>Proposed Shinyalu Police station</t>
  </si>
  <si>
    <t>4-037-209-2640507-113-2017/18-001</t>
  </si>
  <si>
    <t>Construction of administration office block.</t>
  </si>
  <si>
    <t>Muraka Administration Police camp</t>
  </si>
  <si>
    <t>4-037-209-2640507-113-2017/18-002</t>
  </si>
  <si>
    <t>Construction of 2 Administration Police houses to completion</t>
  </si>
  <si>
    <t>Ivihiga Administration Police camp</t>
  </si>
  <si>
    <t>4-037-209-2640507-113-2017/18-003</t>
  </si>
  <si>
    <t>Completion of 2 Administration Police houses (Plastering, flooring, fixing of windows &amp; doors and painting)</t>
  </si>
  <si>
    <t>4-037-209-AP1-100-2017/2018-001</t>
  </si>
  <si>
    <t>4-037-209-2640100-103-2017/18-001</t>
  </si>
  <si>
    <t xml:space="preserve">ongoing </t>
  </si>
  <si>
    <t>Amount allocated</t>
  </si>
  <si>
    <t>Primary Education Projects</t>
  </si>
  <si>
    <t xml:space="preserve">NATIONAL GOVERNMENT CONSTITUENCIES DEVELOPMENT FUND BOARD </t>
  </si>
  <si>
    <t>PROJECT GFS CODELIST FOR  EMUHAYA NATIONAL GOVERNMENT CONSTITUENCY DEVELOPMENT FUND</t>
  </si>
  <si>
    <t>4-038-215-2110000-100-2017/18-001</t>
  </si>
  <si>
    <t>4-038-215-2210000-100-2017/18-002</t>
  </si>
  <si>
    <t>National Social Security Fund</t>
  </si>
  <si>
    <t>4-038-215-2120101-100-2017/18-003</t>
  </si>
  <si>
    <t>National Hospital Insurance Fund</t>
  </si>
  <si>
    <t>4-038-215-2120201-100-2017/18-004</t>
  </si>
  <si>
    <t>4-038-215-2210802-100-2017/18-005</t>
  </si>
  <si>
    <t>Payment of NG-CDFC allowances</t>
  </si>
  <si>
    <t>4-038-215-2210000-111-2017/18-001</t>
  </si>
  <si>
    <t>4-038-215-2210802-111-2017/18-002</t>
  </si>
  <si>
    <t>4-038-215-2210700-111-2017/18-003</t>
  </si>
  <si>
    <t>BURSARY/SOCIAL SECURITY</t>
  </si>
  <si>
    <t>4-038-215-2640101-103-2017/18/001</t>
  </si>
  <si>
    <t>4-038-215-2640102-103-2017/18/002</t>
  </si>
  <si>
    <t>Bursary special school</t>
  </si>
  <si>
    <t>4-038-215-2640105-103-2017/18/003</t>
  </si>
  <si>
    <t>Esalwa Primary School</t>
  </si>
  <si>
    <t>4-038-215-2630204-104-2017/18-001</t>
  </si>
  <si>
    <t>Ebututi Primary School</t>
  </si>
  <si>
    <t>4-038-215-2630204-104-2017/18-002</t>
  </si>
  <si>
    <t>Construction of administration block to roof level</t>
  </si>
  <si>
    <t>Assebu Primary School</t>
  </si>
  <si>
    <t>4-038-215-2630204-104-2017/18-003</t>
  </si>
  <si>
    <t>Purchase of Land approximetly 0.4 acres</t>
  </si>
  <si>
    <t>Ebucheli Primary School</t>
  </si>
  <si>
    <t>4-038-215-2630204-104-2017/18-004</t>
  </si>
  <si>
    <t>Elununi Primary School</t>
  </si>
  <si>
    <t>4-038-215-2630204-104-2017/18-005</t>
  </si>
  <si>
    <t xml:space="preserve">Purchase of Land approximetly 0.6 acres </t>
  </si>
  <si>
    <t>Ebulamba Primary School</t>
  </si>
  <si>
    <t>4-038-215-2630204-104-2017/18-010</t>
  </si>
  <si>
    <t>Plaster/flooring/painting/ shutters of 1 classroom</t>
  </si>
  <si>
    <t>Ebusiratsi C of G Primary School</t>
  </si>
  <si>
    <t>4-038-215-2630204-104-2017/18-012</t>
  </si>
  <si>
    <t>Fitting of ceiling board and painting of library</t>
  </si>
  <si>
    <t>Ebukhaya Primary School</t>
  </si>
  <si>
    <t>4-038-215-2630204-104-2017/18-014</t>
  </si>
  <si>
    <t>Emmukunzi Primary School</t>
  </si>
  <si>
    <t>4-038-215-2630204-104-2017/18-019</t>
  </si>
  <si>
    <t>Emwatsi Primary School</t>
  </si>
  <si>
    <t>4-038-215-2630204-104-2017/18-023</t>
  </si>
  <si>
    <t>Completion of 3 Classrooms Wiring/Painting</t>
  </si>
  <si>
    <t>Ebukobelo Primary School</t>
  </si>
  <si>
    <t>4-038-215-2630204-104-2017/18-024</t>
  </si>
  <si>
    <t>Purchase of Land approximetly 0.9 acres</t>
  </si>
  <si>
    <t>4-038-215-2630204-104-2017/18-025</t>
  </si>
  <si>
    <t>Fencing of the compound</t>
  </si>
  <si>
    <t>4-038-215-2630204-104-2017/18-026</t>
  </si>
  <si>
    <t>4-038-215-2630204-104-2017/18-027</t>
  </si>
  <si>
    <t>Construction of 3 door pit Latrine</t>
  </si>
  <si>
    <t>Ebukoolo Primary School</t>
  </si>
  <si>
    <t>4-038-215-2630204-104-2017/18-028</t>
  </si>
  <si>
    <t>Construction of 1 classroom  to completion</t>
  </si>
  <si>
    <t>Ebukanga Primary School</t>
  </si>
  <si>
    <t>4-038-215-2630204-104-2017/18-029</t>
  </si>
  <si>
    <t>Ebbitsi Primary School</t>
  </si>
  <si>
    <t>4-038-215-2630204-104-2017/18-030</t>
  </si>
  <si>
    <t>Esikhuyu Primary School</t>
  </si>
  <si>
    <t>4-038-215-2630204-104-2017/18-031</t>
  </si>
  <si>
    <t>Ikumu Primary School</t>
  </si>
  <si>
    <t>4-038-215-2630204-104-2017/18-032</t>
  </si>
  <si>
    <t>Emanyinya Primary School</t>
  </si>
  <si>
    <t>4-038-215-2630204-104-2017/18-033</t>
  </si>
  <si>
    <t>Essunza Primary School</t>
  </si>
  <si>
    <t>4-038-215-2630204-104-2017/18-034</t>
  </si>
  <si>
    <t xml:space="preserve">Construction of administration block to wall plate </t>
  </si>
  <si>
    <t>Ilungu Primary School</t>
  </si>
  <si>
    <t>4-038-215-2630204-104-2017/18-035</t>
  </si>
  <si>
    <t>Construction of 4 door pit  Latrine</t>
  </si>
  <si>
    <t>Itumbu Primary School</t>
  </si>
  <si>
    <t>4-038-215-2630204-104-2017/18-036</t>
  </si>
  <si>
    <t>Construction of 4 door Pit Latrine</t>
  </si>
  <si>
    <t>SECONDARY SCHOOLS PROJECTS</t>
  </si>
  <si>
    <t>Mungoye Secondary School</t>
  </si>
  <si>
    <t>4-038-215-2630205-104-2017/18-002</t>
  </si>
  <si>
    <t>Construction of 4 Classrooms/Administration block (storey) casting of 1st floor &amp; general finishes at ground floor</t>
  </si>
  <si>
    <t>Ebukoolo Secondary School</t>
  </si>
  <si>
    <t>4-038-215-2630205-104-2017/18-003</t>
  </si>
  <si>
    <t>Completion of general science laboratory; Painting/wiring/ ceiling</t>
  </si>
  <si>
    <t>Ebukanga Secondary School</t>
  </si>
  <si>
    <t>4-038-215-2630205-104-2017/18-005</t>
  </si>
  <si>
    <t>Completion of dining/kitchen, plaster/render/painting/fitting doors &amp; windows/glazing/ wiring</t>
  </si>
  <si>
    <t>Essaba Secondary School</t>
  </si>
  <si>
    <t>4-038-215-2630205-104-2017/18-006</t>
  </si>
  <si>
    <t>Renovation of 4 Classrooms (Reroofing and paint work)</t>
  </si>
  <si>
    <t>Ebusiloli Secondary School</t>
  </si>
  <si>
    <t>4-038-215-2630205-104-2017/18-007</t>
  </si>
  <si>
    <t>Construction of dining/kitchen (Storey)casting 1st floor slab/general finishes at ground floor</t>
  </si>
  <si>
    <t>Emmukunzi Secondary School</t>
  </si>
  <si>
    <t>4-038-215-2630205-104-2017/18-009</t>
  </si>
  <si>
    <t>Completion of laboratory; Plaster/render/floor/doors/ windows/ painting/glazing/ ceiling</t>
  </si>
  <si>
    <t>Essunza Secondary School</t>
  </si>
  <si>
    <t>4-038-215-2630205-104-2017/18-013</t>
  </si>
  <si>
    <t>Purchase of land approximetly 1.1Ha</t>
  </si>
  <si>
    <t>TERTIARY INSTITUTIONS PROJECTS</t>
  </si>
  <si>
    <t>Bunyore Teachers Training College</t>
  </si>
  <si>
    <t>4-038-215-2630206-104-2017/18-001</t>
  </si>
  <si>
    <t>Construction of 8 classrooms, Administration block, External Pit Latrines.</t>
  </si>
  <si>
    <t>4-038-215-2630206-104-2017/18-002</t>
  </si>
  <si>
    <t xml:space="preserve">Purchase of land approximately 4 acres </t>
  </si>
  <si>
    <t>Emuhaya Administration Centre</t>
  </si>
  <si>
    <t>4-038-215-2640507-109-2017/18-001</t>
  </si>
  <si>
    <t>Construction of the sub-county offices storey</t>
  </si>
  <si>
    <t>4-038-215-2640507-109-2017/18-002</t>
  </si>
  <si>
    <r>
      <t>Completion of 6 units police houses/Armory(Wiring/ fencing/</t>
    </r>
    <r>
      <rPr>
        <b/>
        <sz val="12"/>
        <rFont val="Footlight MT Light"/>
        <family val="1"/>
      </rPr>
      <t/>
    </r>
  </si>
  <si>
    <t>4-038-215-2640507-109-2017/18-003</t>
  </si>
  <si>
    <t>fencing and installation of gate</t>
  </si>
  <si>
    <t>Embali Police Patrol Base</t>
  </si>
  <si>
    <t>4-038-215-2640507-109-2017/18-004</t>
  </si>
  <si>
    <t>Completion of administration block for regular police(Plastering, rendering, flooring, doors ,glazing, painting and wiring</t>
  </si>
  <si>
    <t>Ebusiratsi Administration Police Camp</t>
  </si>
  <si>
    <t>4-038-215-2640507-109-2017/18-006</t>
  </si>
  <si>
    <t xml:space="preserve">Completion of 6 Units of Administration Police staff houses (Plastering, rendering, flooring, doors, glazing, painting and wiring) </t>
  </si>
  <si>
    <t>Emanyinya Administration Police Camp</t>
  </si>
  <si>
    <t>4-038-215-2640507-109-2017/18-008</t>
  </si>
  <si>
    <t xml:space="preserve">Completion of  staff houses/Assistant Chief's Office ( wiring and power supply) </t>
  </si>
  <si>
    <t>4-038-215-2640507-109-2017/18-009</t>
  </si>
  <si>
    <t>installation of water tank</t>
  </si>
  <si>
    <t xml:space="preserve">construction of two door pit latrine </t>
  </si>
  <si>
    <t>Emuhaya Divisional Police Headquarters</t>
  </si>
  <si>
    <t>4-038-215-2640507-109-2017/18-010</t>
  </si>
  <si>
    <t>Purchase of land approximetly 0.44Ha</t>
  </si>
  <si>
    <t>Constituency Sports Tournment</t>
  </si>
  <si>
    <t>4-038-215-2640509-112-2017/18-001</t>
  </si>
  <si>
    <t>Carry out Constituency Sports tournament and the wining team to be awarded with trophies, balls and playing kits</t>
  </si>
  <si>
    <t>Emuhaya NG-CDFC Strategic Plan</t>
  </si>
  <si>
    <t>4-038-215-2210502-110-2017/18-001</t>
  </si>
  <si>
    <t>Preparation of  Strategic Plan for 2019-2022</t>
  </si>
  <si>
    <t>Constituency Innovtion Hubs</t>
  </si>
  <si>
    <t>4-038-215-2640511-102-2017/18-001</t>
  </si>
  <si>
    <t>Procurement of Satellite Antenna, Router,Digital Access kit and digital ruggedized tablets, Wi-Fi with outdoor wireless device complete with 12U cabinet complete with installation accessories at 4 sites @ Kshs 1,169,256.80</t>
  </si>
  <si>
    <t>4-038-215-2640200-101-2017/18-001</t>
  </si>
  <si>
    <t xml:space="preserve"> TOTAL </t>
  </si>
  <si>
    <t xml:space="preserve">        PROJECT GFS CODELIST FOR EMUHAYA NATIONAL GOVERNMENT CONSTITUENCY DEVELOPMENT FUND</t>
  </si>
  <si>
    <t>Purchase of fuel, repairs and maintenance, printing, stationery, telephone, travel and subsistence, office tea etc</t>
  </si>
  <si>
    <t>Monitoring,Evaluation and Capaciy Building</t>
  </si>
  <si>
    <t>Purchase of fuel, repairs and maintenance, printing, stationery, airtime, travel and subsistence etc</t>
  </si>
  <si>
    <t>Muchula Primary School</t>
  </si>
  <si>
    <t>4-038-215-2630204-104-2017/18-037</t>
  </si>
  <si>
    <t>Construction of 3 No. classsrooms to completion.</t>
  </si>
  <si>
    <t>Esirulo Secondary School</t>
  </si>
  <si>
    <t>4-038-215-2630205-104-2017/18-014</t>
  </si>
  <si>
    <t>Construction of 2 No. classrooms to completion.</t>
  </si>
  <si>
    <t>Ebukhaya AP Camp</t>
  </si>
  <si>
    <t>4-038-215-2640507-109-2017/18-012</t>
  </si>
  <si>
    <t>Purchase of land approximately 0.5 Acre</t>
  </si>
  <si>
    <t>Construction of 2 staff houses and armoury to completion.</t>
  </si>
  <si>
    <r>
      <t xml:space="preserve"> Mocks and continuous assesement tests
</t>
    </r>
    <r>
      <rPr>
        <b/>
        <sz val="12"/>
        <rFont val="Footlight MT Light"/>
        <family val="1"/>
      </rPr>
      <t>Declined</t>
    </r>
    <r>
      <rPr>
        <sz val="12"/>
        <rFont val="Footlight MT Light"/>
        <family val="1"/>
      </rPr>
      <t xml:space="preserve">
</t>
    </r>
    <r>
      <rPr>
        <u/>
        <sz val="12"/>
        <rFont val="Footlight MT Light"/>
        <family val="1"/>
      </rPr>
      <t xml:space="preserve">It is against the Ministry of Education policy on examinations.
</t>
    </r>
  </si>
  <si>
    <t>Two primary mocks and continuous assesement tests</t>
  </si>
  <si>
    <t>Two secondary mocks and continuous assesement tests</t>
  </si>
  <si>
    <t>4-038-215-AP1-100-2017/2018-001</t>
  </si>
  <si>
    <t>4-038-215-2640100-103-2017/18-001</t>
  </si>
  <si>
    <t>PROJECT GFS CODELIST FUNYULA NATIONAL GOVERNMENT CONSTITUENCY DEVELOPMENT FUND</t>
  </si>
  <si>
    <t>4-040-230-2110000-100-2017/18-001</t>
  </si>
  <si>
    <t>4-040-230-2210000-100-2017/18-002</t>
  </si>
  <si>
    <t>4-040-230-2120101-100-2017/18-003</t>
  </si>
  <si>
    <t>4-040-230-2210802-100-2017/18-004</t>
  </si>
  <si>
    <t>4-040-230-2210000-111-2017/18-001</t>
  </si>
  <si>
    <t>4-040-230-2210802-111-2017/18-002</t>
  </si>
  <si>
    <t>NGCDFC/PMC Capacity building</t>
  </si>
  <si>
    <t>4-040-230-2210700-111-2017/18-003</t>
  </si>
  <si>
    <t>4-040-230-2640101-103-2017/18-001</t>
  </si>
  <si>
    <t>4-040-230-2640101-103-2017/18-002</t>
  </si>
  <si>
    <t>4-040-230-2120201-100-2017/18-003</t>
  </si>
  <si>
    <t>Payment of NHIF medical cover for vulnerable members of the Constituency</t>
  </si>
  <si>
    <t>4-040-230-2640200-101-2017/18-001</t>
  </si>
  <si>
    <t>4-040-230-2640509-112-2017/18-001</t>
  </si>
  <si>
    <t>To organize for constituency sports tournaments and sport teams will be awarded uniforms, balls, boots and other sports equipments</t>
  </si>
  <si>
    <t>4-040-230-2640510-110-2017/18-001</t>
  </si>
  <si>
    <t xml:space="preserve">Planting trees nursaries and tree seedlings at a cost of Kshs. 86,810.35 per school in the following 20 schools - Bumbe Primary, Namuduru Primary, Busijo Primary, Hakati Primary, Bukhulungu Primary, Namboboto Primary, Nyakwaka Primary, Bumulimba Primary, Nabalaki Primary, Namunyweda Primary, Sidonge Primary, Bunandi Primary, Sichekhe Primary, Nakhasiko Primary, Buburi Primary, Sibale Primary, Nabuganda Primary, Nambuku Primary, Nangina Mixed Primary and Nanderema Primary </t>
  </si>
  <si>
    <t>Nabutuki Primary School</t>
  </si>
  <si>
    <t>4-040-230-2630204-104-2017/18-001</t>
  </si>
  <si>
    <t>Flooring and painting of the wall, fixing of windows for 6 classrooms</t>
  </si>
  <si>
    <t>Nandereka Primary School</t>
  </si>
  <si>
    <t>4-040-230-2630204-104-2017/18-002</t>
  </si>
  <si>
    <t>Construction of one classroom - Kshs 800,000 and 12 door pit latrines - Kshs 900,000</t>
  </si>
  <si>
    <t>Bujwanga Primary School</t>
  </si>
  <si>
    <t>4-040-230-2630204-104-2017/18-003</t>
  </si>
  <si>
    <t>Construction of one classroom - Kshs 800,000 and 8 door pit latrines - Kshs 700,000</t>
  </si>
  <si>
    <t>Namasali Primary School</t>
  </si>
  <si>
    <t>4-040-230-2630204-104-2017/18-004</t>
  </si>
  <si>
    <t>Flooring, plastering of the wall, fixing of window for 6 classrooms -Kshs 650,000 and 12 door pit latrines - Kshs 850,000</t>
  </si>
  <si>
    <t>Bumulimba Primary School</t>
  </si>
  <si>
    <t>4-040-230-2630204-104-2017/18-005</t>
  </si>
  <si>
    <t>Roofing, plastering, flooring and painting of 2 classrooms - Kshs 650,000 and of 12 door pit latrines - Kshs 850,000</t>
  </si>
  <si>
    <t>Nyakwaka Primary School</t>
  </si>
  <si>
    <t>4-040-230-2630204-104-2017/18-006</t>
  </si>
  <si>
    <t>Roofing, plastering, flooring and veranda of 4 classrooms - Kshs 500,000 and construction 8 door pit latrines Kshs 700,000</t>
  </si>
  <si>
    <t>Sigalame Primary School</t>
  </si>
  <si>
    <t>4-040-230-2630204-104-2017/18-007</t>
  </si>
  <si>
    <t>Bukeko Primary School</t>
  </si>
  <si>
    <t>4-040-230-2630204-104-2017/18-008</t>
  </si>
  <si>
    <t>Construction of 12 door pit latrines</t>
  </si>
  <si>
    <t>Nanderema Primary School</t>
  </si>
  <si>
    <t>4-040-230-2630204-104-2017/18-009</t>
  </si>
  <si>
    <t>Roofing, flooring, and painting of 5 classroms</t>
  </si>
  <si>
    <t>Rumbiye Primary School</t>
  </si>
  <si>
    <t>4-040-230-2630204-104-2017/18-010</t>
  </si>
  <si>
    <t>Construction of 6 door pit latrines</t>
  </si>
  <si>
    <t>4-040-230-2630204-104-2017/18-011</t>
  </si>
  <si>
    <t>Construction one classroom</t>
  </si>
  <si>
    <t>Ageng’a Primary School</t>
  </si>
  <si>
    <t>4-040-230-2630204-104-2017/18-012</t>
  </si>
  <si>
    <t>Bukiri Primary School</t>
  </si>
  <si>
    <t>4-040-230-2630204-104-2017/18-013</t>
  </si>
  <si>
    <t>Constructionion of an administration block</t>
  </si>
  <si>
    <t>Namuduru Primary School</t>
  </si>
  <si>
    <t>4-040-230-2630204-104-2017/18-014</t>
  </si>
  <si>
    <t>Construction 12 door pit latrines</t>
  </si>
  <si>
    <t>Munyanja Primary School</t>
  </si>
  <si>
    <t>4-040-230-2630204-104-2017/18-015</t>
  </si>
  <si>
    <t>Construction administration block</t>
  </si>
  <si>
    <t>Namable rc Primary School</t>
  </si>
  <si>
    <t>4-040-230-2630204-104-2017/18-016</t>
  </si>
  <si>
    <t>Bumbe Primary School</t>
  </si>
  <si>
    <t>4-040-230-2630204-104-2017/18-017</t>
  </si>
  <si>
    <t>Busembe Primary School</t>
  </si>
  <si>
    <t>4-040-230-2630204-104-2017/18-018</t>
  </si>
  <si>
    <t>Malanga Primary School</t>
  </si>
  <si>
    <t>4-040-230-2630204-104-2017/18-019</t>
  </si>
  <si>
    <t>Roofing, painting and veranda of 5 classrooms and of the office</t>
  </si>
  <si>
    <t>Bukhulungu Primary School</t>
  </si>
  <si>
    <t>4-040-230-2630204-104-2017/18-020</t>
  </si>
  <si>
    <t>Burudu Primary School</t>
  </si>
  <si>
    <t>4-040-230-2630204-104-2017/18-021</t>
  </si>
  <si>
    <t>Nakhasiko Primary School</t>
  </si>
  <si>
    <t>4-040-230-2630204-104-2017/18-022</t>
  </si>
  <si>
    <t>Bwangangi Primary School</t>
  </si>
  <si>
    <t>4-040-230-2630204-104-2017/18-023</t>
  </si>
  <si>
    <t>Painting of 8 classrooms and administration block</t>
  </si>
  <si>
    <t>Kabwodo Primary School</t>
  </si>
  <si>
    <t>4-040-230-2630204-104-2017/18-024</t>
  </si>
  <si>
    <t>Flooring, plastering of the wall and painting of one classroom Kshs 500,000 and construction of 6 door pit latrines Kshs 500,000</t>
  </si>
  <si>
    <t>Mundaya Primary School</t>
  </si>
  <si>
    <t>4-040-230-2630204-104-2017/18-025</t>
  </si>
  <si>
    <t>Sibinga Primary School</t>
  </si>
  <si>
    <t>4-040-230-2630204-104-2017/18-026</t>
  </si>
  <si>
    <t>Construction of 4 door pit latrines</t>
  </si>
  <si>
    <t>Buselere Primary School</t>
  </si>
  <si>
    <t>4-040-230-2630204-104-2017/18-027</t>
  </si>
  <si>
    <t>Nyakhobi Primary School</t>
  </si>
  <si>
    <t>4-040-230-2630204-104-2017/18-028</t>
  </si>
  <si>
    <t>Sibale Primary School</t>
  </si>
  <si>
    <t>4-040-230-2630204-104-2017/18-029</t>
  </si>
  <si>
    <t>Roofing, shutters and plastering of a block of 6 classrooms</t>
  </si>
  <si>
    <t>Moody awori Primary School</t>
  </si>
  <si>
    <t>4-040-230-2630204-104-2017/18-030</t>
  </si>
  <si>
    <t>Gravelling, planting grass and constructing a podium play field</t>
  </si>
  <si>
    <t>Namboboto girls Primary School</t>
  </si>
  <si>
    <t>4-040-230-2630204-104-2017/18-031</t>
  </si>
  <si>
    <t>Roofing, flooring and shutters of 4 classrooms</t>
  </si>
  <si>
    <t>Buloma Primary School</t>
  </si>
  <si>
    <t>4-040-230-2630204-104-2017/18-032</t>
  </si>
  <si>
    <t>Roofing, plastering, flooring and painting of 2 classrooms and the office in Mazingira building</t>
  </si>
  <si>
    <t>Sifuyo Primary School</t>
  </si>
  <si>
    <t>4-040-230-2630204-104-2017/18-033</t>
  </si>
  <si>
    <t>Samia girls Secondary School</t>
  </si>
  <si>
    <t>4-040-230-2630205-104-2017/18-001</t>
  </si>
  <si>
    <t>Completion of septic tank Kshs. 300,000 - piping and plastering and 20,000L water harvesting tank Kshs. 200,000</t>
  </si>
  <si>
    <t xml:space="preserve">Hakati Secondary School </t>
  </si>
  <si>
    <t>4-040-230-2630205-104-2017/18-002</t>
  </si>
  <si>
    <t xml:space="preserve">St Antony Busijo Secondary School </t>
  </si>
  <si>
    <t>4-040-230-2630205-104-2017/18-003</t>
  </si>
  <si>
    <t>St Cecilia Nangina Girls High School</t>
  </si>
  <si>
    <t>4-040-230-2630205-104-2017/18-004</t>
  </si>
  <si>
    <t xml:space="preserve">St. Peters Busibi Girls Secondary School </t>
  </si>
  <si>
    <t>4-040-230-2630205-104-2017/18-005</t>
  </si>
  <si>
    <t>Namboboto boys Secondary School</t>
  </si>
  <si>
    <t>4-040-230-2630205-104-2017/18-006</t>
  </si>
  <si>
    <t>Plastering, flooring and window panes, doors and painting of 2 classrooms</t>
  </si>
  <si>
    <t>Bujwanga Assistant Chief Office</t>
  </si>
  <si>
    <t>4-040-230-2640507-113-2017/18-001</t>
  </si>
  <si>
    <t>Construction of assistant Chief's office to completion</t>
  </si>
  <si>
    <t>Busijo Administration Police Camp</t>
  </si>
  <si>
    <t>4-040-230-2640507-113-2017/18-002</t>
  </si>
  <si>
    <t>Fencing and construction of 4 pit latrines</t>
  </si>
  <si>
    <t>Odiado Chief’s Office</t>
  </si>
  <si>
    <t>4-040-230-2640507-113-2017/18-003</t>
  </si>
  <si>
    <t>4-040-230-2211311-108-2017/18-001</t>
  </si>
  <si>
    <t>Procuring of systems and services of satellite antenna, router, digital ruggedized tablets, Wi-fi outdoor wireless devise with 12U cabinet complete with installation accessories for one site in partnership with Ministry of ICT trough Telkom Kenya - Nambuu Chief's camp</t>
  </si>
  <si>
    <t>Electrification of the Constituency</t>
  </si>
  <si>
    <t>4-040-230-2640506-108-2017/18-003</t>
  </si>
  <si>
    <t>Matching Fund Program - connection of electricity Bumayenga-Legiomaria</t>
  </si>
  <si>
    <t>4-040-230-2640506-108-2017/18-004</t>
  </si>
  <si>
    <t>Matching Fund Program - connection of electricity in Butangazi Village and Bujwanga Sublocation</t>
  </si>
  <si>
    <t>4-040-230-3110104-108-2017/18-005</t>
  </si>
  <si>
    <t>Flooring, painting walls, replacing doors and plastering perimeter walls</t>
  </si>
  <si>
    <t>Motor Bicycle</t>
  </si>
  <si>
    <t>4-040-230-3110104-108-2017/18-006</t>
  </si>
  <si>
    <t>Purchase of new motorbike</t>
  </si>
  <si>
    <t>4-040-230-AP1-100-2017/2018-001</t>
  </si>
  <si>
    <t>4-040-230-2640100-103-2017/18-001</t>
  </si>
  <si>
    <r>
      <t>Procuring of systems and services of satellite antenna, router, digital ruggedized tablets, Wi-fi outdoor wireless devise with 12U cabinet complete with installation accessories for one site in partnership with Ministry of ICT trough Telkom Kenya -Sio port assistant chief office,Ganga youth polytechnic and Youth empowerment centre,nangina</t>
    </r>
    <r>
      <rPr>
        <sz val="12"/>
        <color indexed="10"/>
        <rFont val="Footlight MT Light"/>
        <family val="1"/>
      </rPr>
      <t>(withheld becuase of not allocating funds for strategic plan - Kshs 3,500,000)</t>
    </r>
  </si>
  <si>
    <t xml:space="preserve">     PROJECT GFS CODELIST FOR  BUDALANGI NATIONAL GOVERNMENT CONSTITUENCY DEVELOPMENT FUND</t>
  </si>
  <si>
    <t xml:space="preserve">PROJECT CODE </t>
  </si>
  <si>
    <t>ADMINISTRATION &amp; RECURRENT EXPENDITURE  (6%)</t>
  </si>
  <si>
    <t>4-040-231-2110000-100-2017/18-001</t>
  </si>
  <si>
    <t>Payment Of Staff Salaries And Gratuity</t>
  </si>
  <si>
    <t>4-040-231-2210000-100-2017/18-002</t>
  </si>
  <si>
    <t>Repairs And Maintenance, Printing, Stationeries, Utility Bills, Travel And Subsistence allowance, Office Tea</t>
  </si>
  <si>
    <t>4-040-231-2120101-100-2017/18-003</t>
  </si>
  <si>
    <t>Payment Of NSSF Deductions</t>
  </si>
  <si>
    <t>4-040-231-2120201-100-2017/18-004</t>
  </si>
  <si>
    <t>Payment Of NHIF Deductions</t>
  </si>
  <si>
    <t>4-040-231-2210802-100-2017/18-005</t>
  </si>
  <si>
    <t>Payment Of Committee Sitting Allowances, Transport Cost And Conference Charges</t>
  </si>
  <si>
    <t>MONITORING AND EVALUATION (3%)</t>
  </si>
  <si>
    <t>4-040-231-2110000-111-2017/18-001</t>
  </si>
  <si>
    <t>4-040-231-2210802-111-2017/18-002</t>
  </si>
  <si>
    <t>4-040-231-2210700-111-2017/18-003</t>
  </si>
  <si>
    <t>Capacity Building/ Training of NGCDFC/PMC on NG-CDF related issues</t>
  </si>
  <si>
    <t>EMERGENCY (5%)</t>
  </si>
  <si>
    <t>4-040-231-2640200-101-2017/18-001</t>
  </si>
  <si>
    <t>To Cater For Any Unforeseen Occurrences In The Constituency During The Financial Year</t>
  </si>
  <si>
    <t>SPORTS (2%)</t>
  </si>
  <si>
    <t>4-040-231-2640509-112-2017/18-001</t>
  </si>
  <si>
    <t>ENVIRONMENT SECTOR (2%)</t>
  </si>
  <si>
    <t>4-040-231-2640510-110-2017/18-001</t>
  </si>
  <si>
    <t>Purchase,transport and planting of tree seedlings in 30 Primary Schools namely, Bulwani, Runyu, Budala,    Rugunga, Musoma, Maduwa, Osieko, Lugale, Makunda, Mukhobola, Mundere, Sisenye, Budubusi, Sifugwe, Igigo, Bukoma, Lunyofu, Bumadeya, Bubango, Port Mixed, Lakeview Nandekere, Bulemia, Mubwayo, Mundika, Buongo, Busagwa, Ruambwa, Sibuka, Sirimba and  Budalangi @57,873.56</t>
  </si>
  <si>
    <t>BURSARIES (35%)</t>
  </si>
  <si>
    <t>4-040-231-2640101-103-2017/18-001</t>
  </si>
  <si>
    <t>Payment Of Bursary To Needy And Deserving Students</t>
  </si>
  <si>
    <t>4-040-231-2640102-103-2017/18-002</t>
  </si>
  <si>
    <t>Payment Of Bursary To Needy  And Deserving Students</t>
  </si>
  <si>
    <t>4-040-231-2640103-103-2017/18-003</t>
  </si>
  <si>
    <t>Payment Of Bursary To  Needy And Deserving Students</t>
  </si>
  <si>
    <t>Nanjomi primary school</t>
  </si>
  <si>
    <t>4-040-231-2630204-104-2017/18-001</t>
  </si>
  <si>
    <t>Osieko Mixed secondary school</t>
  </si>
  <si>
    <t>4-040-231-2630205-104-2017/18-001</t>
  </si>
  <si>
    <t xml:space="preserve">Installation of one lightining arrestor </t>
  </si>
  <si>
    <t>Makunda secondary school</t>
  </si>
  <si>
    <t>4-040-231-2630205-104-2017/18-002</t>
  </si>
  <si>
    <r>
      <t xml:space="preserve">St. Annes </t>
    </r>
    <r>
      <rPr>
        <b/>
        <sz val="12"/>
        <color indexed="8"/>
        <rFont val="Footlight MT Light"/>
        <family val="1"/>
      </rPr>
      <t xml:space="preserve"> </t>
    </r>
    <r>
      <rPr>
        <sz val="12"/>
        <color indexed="8"/>
        <rFont val="Footlight MT Light"/>
        <family val="1"/>
      </rPr>
      <t>Bunyala</t>
    </r>
    <r>
      <rPr>
        <b/>
        <sz val="12"/>
        <color indexed="8"/>
        <rFont val="Footlight MT Light"/>
        <family val="1"/>
      </rPr>
      <t xml:space="preserve"> </t>
    </r>
    <r>
      <rPr>
        <sz val="12"/>
        <color indexed="8"/>
        <rFont val="Footlight MT Light"/>
        <family val="1"/>
      </rPr>
      <t xml:space="preserve"> Girls Secondary school</t>
    </r>
  </si>
  <si>
    <t>4-040-231-2630205-104-2017/18-003</t>
  </si>
  <si>
    <t>John osogo secondary school</t>
  </si>
  <si>
    <t>4-040-231-2630205-104-2017/18-004</t>
  </si>
  <si>
    <t>Sisenye Mixed Secondary School</t>
  </si>
  <si>
    <t>4-040-231-2630205-104-2017/18-005</t>
  </si>
  <si>
    <t>Construction of a storey building to house 16 classrooms,staffroom,library,3 laboratories, offices and a kitchen</t>
  </si>
  <si>
    <t>Musoma secondary school</t>
  </si>
  <si>
    <t>4-040-231-2630205-104-2017/18-006</t>
  </si>
  <si>
    <t>Ruambwa secondary school</t>
  </si>
  <si>
    <t>4-040-231-2630205-104-2017/18-007</t>
  </si>
  <si>
    <t xml:space="preserve">purchase of a 1/2 acre of land </t>
  </si>
  <si>
    <t>4-040-231-2630205-104-2017/18-008</t>
  </si>
  <si>
    <t>Bunyala vocational training institute</t>
  </si>
  <si>
    <t>4-040-231-2630206-104-2017/18-001</t>
  </si>
  <si>
    <t>construction of two machinery shades</t>
  </si>
  <si>
    <t>4-040-231-2630206-104-2017/18-002</t>
  </si>
  <si>
    <t xml:space="preserve">connection of water supply to the institution </t>
  </si>
  <si>
    <t>4-040-231-2630206-104-2017/18-003</t>
  </si>
  <si>
    <t>Power installation and wiring</t>
  </si>
  <si>
    <t>Masinde Muliro University of Science and Technology</t>
  </si>
  <si>
    <t>4-040-231-2630206-104-2017/18-004</t>
  </si>
  <si>
    <t>construction of a library</t>
  </si>
  <si>
    <t>4-040-231-2630206-104-2017/18-005</t>
  </si>
  <si>
    <t>construction of a septic tank</t>
  </si>
  <si>
    <t>4-040-231-2640507-108-2017/18-003</t>
  </si>
  <si>
    <t>Formulating Budalang’i Constituency Strategic Plan 2018-2022</t>
  </si>
  <si>
    <t>Constituency Innovation Hub At Budalangi – DCC’s Office</t>
  </si>
  <si>
    <t>4-040-231-2211311-108-2017/18-001</t>
  </si>
  <si>
    <t xml:space="preserve">Procuring of systems &amp; services comprising of satellite antenna, router, digital ruggedized tablets, Wi-Fi with outdoor wireless devise with 12U cabinet complete with installation accessories </t>
  </si>
  <si>
    <t>Constituency Innovation Hub At Port Victoria – Town Hall</t>
  </si>
  <si>
    <t>4-040-231-2211311-108-2017/18-002</t>
  </si>
  <si>
    <t>Procuring of systems &amp; services comprising of satellite antenna, router, digital ruggedized tablets, Wi-Fi with outdoor wireless devise with 12U cabinet complete with installation accessories</t>
  </si>
  <si>
    <t>Constituency Innovation Hub At Central Ward</t>
  </si>
  <si>
    <t>4-040-231-2211311-108-2017/18-003</t>
  </si>
  <si>
    <t>Constituency Innovation Hub At  – ADCC Office</t>
  </si>
  <si>
    <t>4-040-231-2211311-108-2017/18-004</t>
  </si>
  <si>
    <t>Purchase of a motor vehicle</t>
  </si>
  <si>
    <t>4-040-231-3110701-108-2017/18-003</t>
  </si>
  <si>
    <t>Purchase of a Land rover</t>
  </si>
  <si>
    <r>
      <t> </t>
    </r>
    <r>
      <rPr>
        <b/>
        <sz val="12"/>
        <color indexed="8"/>
        <rFont val="Footlight MT Light"/>
        <family val="1"/>
      </rPr>
      <t xml:space="preserve"> TOTAL</t>
    </r>
  </si>
  <si>
    <t>4-040-231-AP1-100-2017/2018-001</t>
  </si>
  <si>
    <t>4-040-231-2640100-103-2017/18-001</t>
  </si>
  <si>
    <t xml:space="preserve">        PROJECT GFS CODELIST FOR MATAYOS NATIONAL GOVERNMENT CONSTITUENCY DEVELOPMENT FUND</t>
  </si>
  <si>
    <t>4-040-228-2110000-100- 2017/2018-001</t>
  </si>
  <si>
    <t>Payment of staff salary and gratuity</t>
  </si>
  <si>
    <t>4-040-228-2210000-100- 2017/2018-002</t>
  </si>
  <si>
    <t>4-040-228-2120500-100-2017/2018-003</t>
  </si>
  <si>
    <t>4-040-228-2210802-100-2017/2018-004</t>
  </si>
  <si>
    <t>4-040-228-2210000-111-2017/2018-001</t>
  </si>
  <si>
    <t>4-040-228-2210802-111-2017/2018-002</t>
  </si>
  <si>
    <t>4-040-228-2210700-111-2017/2018-003</t>
  </si>
  <si>
    <t>4-040-228-2640200-101-2017/2018-001</t>
  </si>
  <si>
    <t>To cater for any unforeseen occurrences in the constituency during the finacial year</t>
  </si>
  <si>
    <t>4-040-228-2640508-112-2017/2018-001</t>
  </si>
  <si>
    <t>Organize games in football, netball, bicycle riding, volleyball and award winners with uniforms, kits, trophies and certificates</t>
  </si>
  <si>
    <t>4-040-228-2640101-103-2017/2018-001</t>
  </si>
  <si>
    <t>4-040-228-2640101-103-2017/2018-002</t>
  </si>
  <si>
    <t>Nasewa Primary School</t>
  </si>
  <si>
    <t>4-040-228-2630204-104-2017/2018-001</t>
  </si>
  <si>
    <t>Completion of one classroom -plastering, painting and windows</t>
  </si>
  <si>
    <t>Lunga Primary School</t>
  </si>
  <si>
    <t>4-040-228-2630204-104-2017/2018-002</t>
  </si>
  <si>
    <t>Completion of library block, roofing, plaster, windows and painting</t>
  </si>
  <si>
    <t>Busabakhwa Primary School</t>
  </si>
  <si>
    <t>4-040-228-2630204-104-2017/2018-003</t>
  </si>
  <si>
    <t>Completion of administration block - curtain boxes and ceiling Board</t>
  </si>
  <si>
    <t>St. Moses Sigwata Primary School</t>
  </si>
  <si>
    <t>4-040-228-2630204-104-2017/2018-004</t>
  </si>
  <si>
    <t>Completion of one classroom -painting, flooring and screeding</t>
  </si>
  <si>
    <t>Muyafwa Primary School</t>
  </si>
  <si>
    <t>4-040-228-2630204-104-2017/2018-005</t>
  </si>
  <si>
    <t>St. Eugene Primary School</t>
  </si>
  <si>
    <t>4-040-228-2630204-104-2017/2018-006</t>
  </si>
  <si>
    <t>Completion of 2 classrooms - plastering,windows and painting</t>
  </si>
  <si>
    <t>4-040-228-2630204-104-2017/2018-007</t>
  </si>
  <si>
    <t>Completion of school library - roofing, plastering, ceiling board and painting</t>
  </si>
  <si>
    <t>Buyende Primary School</t>
  </si>
  <si>
    <t>4-040-228-2630204-104-2017/2018-008</t>
  </si>
  <si>
    <t>Renovation of 5 classrooms - roofing repairs, plastering and painting</t>
  </si>
  <si>
    <t>Luliba  Primary School</t>
  </si>
  <si>
    <t>4-040-228-2630204-104-2017/2018-009</t>
  </si>
  <si>
    <t>Construction of administration block - walling and roofing</t>
  </si>
  <si>
    <t>Mundika Boys Primary School</t>
  </si>
  <si>
    <t>4-040-228-2630204-104-2017/2018-010</t>
  </si>
  <si>
    <t>Renovation of 4 classrooms - roofing repairs, plastering and painting</t>
  </si>
  <si>
    <t>Mabunge Primary School</t>
  </si>
  <si>
    <t>4-040-228-2630204-104-2017/2018-011</t>
  </si>
  <si>
    <t>Mundika Special School</t>
  </si>
  <si>
    <t>4-040-228-2630204-104-2016/2017-012</t>
  </si>
  <si>
    <t>Completion of 2 classrooms - roofing, plastering and painting</t>
  </si>
  <si>
    <t>Lukonyi Primary School</t>
  </si>
  <si>
    <t>4-040-228-2630204-104-2017/2018-013</t>
  </si>
  <si>
    <t>Completion of administration block - floor screeding, ceiling board, glazing and electricity fitting</t>
  </si>
  <si>
    <t>Buringala Primary School</t>
  </si>
  <si>
    <t>4-040-228-2630204-104-2017/2018-014</t>
  </si>
  <si>
    <t>Renovation of 5 classrooms -  roofing repairs, plastering and painting </t>
  </si>
  <si>
    <t>Sigwata Primary School</t>
  </si>
  <si>
    <t>4-040-228-2630204-104-2017/2018-015</t>
  </si>
  <si>
    <t>Siwongo Primary School</t>
  </si>
  <si>
    <t>4-040-228-2630204-104-2017/2018-016</t>
  </si>
  <si>
    <t>Completion of one classroom - roofing, plastering and painting</t>
  </si>
  <si>
    <t>Budokomi Primary School</t>
  </si>
  <si>
    <t>4-040-228-2630204-104-2017/2018-017</t>
  </si>
  <si>
    <t>Lukonyi Primary</t>
  </si>
  <si>
    <t>4-040-228-2630204-104-2017/2018-018</t>
  </si>
  <si>
    <t>Completion of two classrooms - roofing, painting and plastering</t>
  </si>
  <si>
    <t>Mayenje Primary School</t>
  </si>
  <si>
    <t>4-040-228-2630204-104-2017/2018-019</t>
  </si>
  <si>
    <t>Busibwabo Primary School</t>
  </si>
  <si>
    <t>4-040-228-2630204-104-2017/2018-020</t>
  </si>
  <si>
    <t>Completion of one classroom- Plastering</t>
  </si>
  <si>
    <t>Alungoli Primary School</t>
  </si>
  <si>
    <t>4-040-228-2630204-104-2017/2018-021</t>
  </si>
  <si>
    <t>Construction of administration block, roofing, plastering, windows and painting</t>
  </si>
  <si>
    <t>4-040-228-2630204-104-2017/2018-022</t>
  </si>
  <si>
    <t>Khuduru Primary School</t>
  </si>
  <si>
    <t>4-040-228-2630204-104-2017/2018-023</t>
  </si>
  <si>
    <t>Bukalama Primary School</t>
  </si>
  <si>
    <t>4-040-228-2630204-104-2017/2018-024</t>
  </si>
  <si>
    <t>Mundulusia Primary School</t>
  </si>
  <si>
    <t>4-040-228-2630204-104-2017/2018-025</t>
  </si>
  <si>
    <t>Completion of one classroom - doors, windows and plastering</t>
  </si>
  <si>
    <t>Nasewa Secondary School</t>
  </si>
  <si>
    <t>4-040-228-2630205-104-2017/2018-005</t>
  </si>
  <si>
    <t>Completion of teachers twin house - internal fittings an painting</t>
  </si>
  <si>
    <t>Lunga Secondary School</t>
  </si>
  <si>
    <t>4-040-228-2630205-104-2017/2018-006</t>
  </si>
  <si>
    <t>Completion of laboratory - side boards fuse chambers, plumbing and overhead tank</t>
  </si>
  <si>
    <t>Nangoma Secondary School</t>
  </si>
  <si>
    <t>4-040-228-2630205-104-2017/2018-007</t>
  </si>
  <si>
    <t>Completion of laboratory - gas system plastering and plumbing</t>
  </si>
  <si>
    <t>Mundika Secondary School</t>
  </si>
  <si>
    <t>4-040-228-2630205-104-2017/2018-009</t>
  </si>
  <si>
    <t>Construction of administration block Phase 1 - slab, walling and staircase</t>
  </si>
  <si>
    <t>Mabale Secondary School</t>
  </si>
  <si>
    <t>4-040-228-2630205-104-2017/2019-012</t>
  </si>
  <si>
    <t>Completion of one classroom - plastering and painting</t>
  </si>
  <si>
    <t>Buyosi Secondary School</t>
  </si>
  <si>
    <t>4-040-228-2630205-104-2017/2018-014</t>
  </si>
  <si>
    <t xml:space="preserve">Completion of twin laboratory - plastering and painting </t>
  </si>
  <si>
    <t>Busibwabo Secondary School</t>
  </si>
  <si>
    <t>4-040-228-2630205-104-2017/2018-015</t>
  </si>
  <si>
    <t>Completion of laboratory - plastering fume chambers, benches and gas systems</t>
  </si>
  <si>
    <t>Alungoli Secondary School</t>
  </si>
  <si>
    <t>4-040-228-2630205-104-2017/2018-016</t>
  </si>
  <si>
    <t>Completion of administration block - roofing, plastering, windows, ceiling board</t>
  </si>
  <si>
    <t>Lwanya Girls Secondary School</t>
  </si>
  <si>
    <t>4-040-228-2630205-104-2017/2018-017</t>
  </si>
  <si>
    <t>Completion of dormitory - walling and roofing</t>
  </si>
  <si>
    <t>St. Ignatius Esirisia Secondary School</t>
  </si>
  <si>
    <t>4-040-228-2630205-104-2017/2018-018</t>
  </si>
  <si>
    <t>Completion of laboratory -  benches and gas system</t>
  </si>
  <si>
    <t>St. Mathias Secondary School</t>
  </si>
  <si>
    <t>4-040-228-2630205-104-2017/2018-019</t>
  </si>
  <si>
    <t>Completion of administration block - Plastering and painting</t>
  </si>
  <si>
    <t>CONSTITUENCY OFFICE</t>
  </si>
  <si>
    <t>Matayos NG-CDF Office</t>
  </si>
  <si>
    <t>4-040-228-3110104-108-2017/2018-001</t>
  </si>
  <si>
    <t>Purchase of Epson printer Kshs 70,000, heavy duty printer Rico CV-3030 Kshs 356,943.43, 3 tablets Techno C12 Kshs 66,000,  3 SONY cameras Kshs 25,500 and fridges GLB262V  Kshs 52,995</t>
  </si>
  <si>
    <t>4-040-228-3110104-108-2017/2018-002</t>
  </si>
  <si>
    <t>Plumbing and Accessories</t>
  </si>
  <si>
    <t xml:space="preserve">ICT Hub </t>
  </si>
  <si>
    <t>4-040-228-2211311-108-2017/2018-001</t>
  </si>
  <si>
    <t>Installation of systems and services of satellite antenna, router, digital ruggedized tablets, Wi-fi outdoor wireless devise with 12U cabinet complete with installation accessories for Four sites in partnership with Ministry of ICT trough Telkom Kenya</t>
  </si>
  <si>
    <t>4-040-228-3110202-108-2017/2018-001</t>
  </si>
  <si>
    <t>Development of Matayos 5 years Strategic Plan and its launch - validation meeting, printing of copies of strategic plan, T-shirts, IEC materials</t>
  </si>
  <si>
    <t>Bukhayo West Chief's Office</t>
  </si>
  <si>
    <t>4-040-228-2640507-113-2017/2018-001</t>
  </si>
  <si>
    <t>Completion of Administration Police Line walling and roofing</t>
  </si>
  <si>
    <t>Asst. Chief Mjini</t>
  </si>
  <si>
    <t>4-040-228-2640507-113-2017/2018-002</t>
  </si>
  <si>
    <t>Completion of Administration Police Line painting and glazing</t>
  </si>
  <si>
    <t>Marachi/Madua Police Patrol Base</t>
  </si>
  <si>
    <t>4-040-228-2640507-113-2017/2018-003</t>
  </si>
  <si>
    <t>Fencing, ablution block, armoury, cells, partitioning of offices and  electricity connection</t>
  </si>
  <si>
    <t>Nasewa Administration Police Line</t>
  </si>
  <si>
    <t>4-040-228-2640507-113-2017/2018-004</t>
  </si>
  <si>
    <t>Completion of Administration Police Line, plastering, painting, window panes and T/doors</t>
  </si>
  <si>
    <t>Busibwabo Chief's Office</t>
  </si>
  <si>
    <t>4-040-228-2640507-113-2017/2018-005</t>
  </si>
  <si>
    <t>Renovation repairs and painting Kshs 240,000, purchase of furniture - 2 office desks Kshs 12,000 and 12 chairs Kshs 48,000</t>
  </si>
  <si>
    <t>Asst. County Commissioners Office</t>
  </si>
  <si>
    <t>4-040-228-2640507-113-2017/2018-006</t>
  </si>
  <si>
    <t>Completion of office - armoury, plastering, tiles, sewage system and painting</t>
  </si>
  <si>
    <t>4-040-228-2640510-110-2017/2018-001</t>
  </si>
  <si>
    <t>Esirisia Primary School</t>
  </si>
  <si>
    <t>4-040-228-2640510-110-2017/2018-002</t>
  </si>
  <si>
    <t>Mujuru Primary School</t>
  </si>
  <si>
    <t>4-040-228-2640510-110-2017/2018-003</t>
  </si>
  <si>
    <t>4-040-228-2640510-110-2017/2018-004</t>
  </si>
  <si>
    <t>4-040-228-2640510-110-2017/2018-005</t>
  </si>
  <si>
    <t>Nangoma Primary School</t>
  </si>
  <si>
    <t>4-040-228-2640510-110-2017/2018-006</t>
  </si>
  <si>
    <t>Buriangi Primary School</t>
  </si>
  <si>
    <t>4-040-228-2640510-110-2017/2018-007</t>
  </si>
  <si>
    <t>4-040-228-2640510-110-2017/2018-008</t>
  </si>
  <si>
    <t>4-040-228-2640510-110-2017/2018-009</t>
  </si>
  <si>
    <t>Burumba Secondary School</t>
  </si>
  <si>
    <t>4-040-228-2640510-110-2017/2018-010</t>
  </si>
  <si>
    <t>Esirisia Secondary School</t>
  </si>
  <si>
    <t>4-040-228-2640510-110-2017/2018-011</t>
  </si>
  <si>
    <t>Busende Secondary School</t>
  </si>
  <si>
    <t>4-040-228-2640510-110-2017/2018-012</t>
  </si>
  <si>
    <t>4-039-217-AP1-100-2017/2018-001</t>
  </si>
  <si>
    <t>4-039-217-2640100-103-2017/18-001</t>
  </si>
  <si>
    <t>4-040-228-2630205-104-2017/2018-001</t>
  </si>
  <si>
    <t>Part payment for purchase of school bus to a total cost of  Kshs 8,075,775, balance Kshs 4,575,775 inclusive of current allocation</t>
  </si>
  <si>
    <t>Mabunge Secondary School</t>
  </si>
  <si>
    <t>4-040-228-2630205-104-2017/2018-002</t>
  </si>
  <si>
    <t>Budokomi Secondary School</t>
  </si>
  <si>
    <t>4-040-228-2630205-104-2017/2018-003</t>
  </si>
  <si>
    <t>Part payment for purchase of school bus to a total cost of  Kshs 6,395,000, balance Kshs 2,261,676 inclusive of current allocation</t>
  </si>
  <si>
    <t>Murende Secondary School</t>
  </si>
  <si>
    <t>4-040-228-2630205-104-2017/2018-004</t>
  </si>
  <si>
    <t>Part payment for purchase of school bus to a total cost of  Kshs 7,000,000, balance Kshs 2,048,608 inclusive of current allocation</t>
  </si>
  <si>
    <t>4-040-228-2630205-104-2017/2018-010</t>
  </si>
  <si>
    <t>Part payment for purchase of school bus to a total cost of Kshs 8,000,000, balance Kshs 7,500,000 inclusive of current allocation</t>
  </si>
  <si>
    <t>4-040-228-2210000-100-2017/18-002</t>
  </si>
  <si>
    <t>Payment of committee sitting allowances, transport, conferences etc</t>
  </si>
  <si>
    <t>4-040-228-2640200-101-2017/18-001</t>
  </si>
  <si>
    <t>To cater for any unforeseen occurrences in the constituency during the finacial year.</t>
  </si>
  <si>
    <t>4-040-228-2640101-103-2017/18-001</t>
  </si>
  <si>
    <t>Payment of Bursary to Needy Students in Boarding Schools</t>
  </si>
  <si>
    <t>Bursary Tetiary/University Institutions</t>
  </si>
  <si>
    <t>4-040-228-2640101-103-2017/18-002</t>
  </si>
  <si>
    <t>Payment of Bursary to Needy Students</t>
  </si>
  <si>
    <t>Lightning Arrestor mast for Mayenje Ward at Buyosi Secondary  School- Zone A</t>
  </si>
  <si>
    <t>4-040-228-3110202-104-2017/18-020</t>
  </si>
  <si>
    <t>Construction, Installation, Commissioning and maintenance of Lightening Arrestors at Buyosi Secondary, to cover Bwamani Primary, Mayenje Primary, Mabale Primary and Siteko Primary and Bulanda Primary Schools</t>
  </si>
  <si>
    <t>Lightening Arrestors at Assitant county commissioners office Matayos South</t>
  </si>
  <si>
    <t>4-040-228-3110202-108-2017/18-001</t>
  </si>
  <si>
    <t xml:space="preserve">Construction, Installation, Commissioning
and maintenance of Lightening Arrestors at Matayos Assistant County Commissioner Office to cover Lwanya Secondary,Lwanya Primary,Busene Secondary, Busende Primary and Busendebala Primary
</t>
  </si>
  <si>
    <t>Matayos NG CDF Office</t>
  </si>
  <si>
    <t>Lightening arrestor mast for Bukhayo West at Matayos Ngcdf office</t>
  </si>
  <si>
    <t xml:space="preserve">4-040-228-3110104-108-2017/18-002
</t>
  </si>
  <si>
    <t>Construction, Installation, Commissioning and maintenance of Lightening Arrestors at Mundika NG CDF Office, Mundika Boys Secondary ,Mundika Girls Sec</t>
  </si>
  <si>
    <t xml:space="preserve">                PROJECT GFS CODELIST FOR SIRISIA NATIONAL GOVERNMENT CONSTITUENCY DEVELOPMENT FUND</t>
  </si>
  <si>
    <t xml:space="preserve">Project activity                           </t>
  </si>
  <si>
    <t>4-039-217-2110000-100-2017/2018-001</t>
  </si>
  <si>
    <t>Payment of staff salaries and gratuity and NHIF</t>
  </si>
  <si>
    <t>4-039-217-2210000-100-2017/2018-002</t>
  </si>
  <si>
    <t>Purchase of fuel, repairs and maintenance, purchase of a photocopier. Office furniture, stationery, telephone, travel and subsistence, office tea etc.</t>
  </si>
  <si>
    <t>4-039-217-2120101-100-2017/2018-003</t>
  </si>
  <si>
    <t>Payment of NSSF employer contributions</t>
  </si>
  <si>
    <t>4-039-217-2210802-100-2017/2018-004</t>
  </si>
  <si>
    <t>MONITORING &amp;EVALUATION/CAPACITY BUILDING</t>
  </si>
  <si>
    <t>4-039-217-2210000-111-2017/2018-001</t>
  </si>
  <si>
    <t>Purchase of fuel, repairs and maintenance ,printing, stationery, airtime       travel and subsistence,etc</t>
  </si>
  <si>
    <t>4-039-217-2210802-111-2017/2018-002</t>
  </si>
  <si>
    <t xml:space="preserve">Payment of committee sitting allowances, transport, conferences         </t>
  </si>
  <si>
    <t>4-039-217-2210700-111-2017/2018-003</t>
  </si>
  <si>
    <t>CONSTITUENCY INFORMATION HUB</t>
  </si>
  <si>
    <t xml:space="preserve">sirisia center information hub </t>
  </si>
  <si>
    <t>4-039-217-2211311-108-2017/2018-001</t>
  </si>
  <si>
    <t xml:space="preserve">Procurement of satellite antenna, router, Digital  Access kit and Digital ruggedized tablets, Wi-Fi with outdoor wireless device complete with installation accessories </t>
  </si>
  <si>
    <t>Namwela resorce centre  information hub</t>
  </si>
  <si>
    <t>4-039-217-2211311-108-2017/2018-002</t>
  </si>
  <si>
    <t xml:space="preserve">Procurement of satellite antenna, router, Digital Access kit and Digital ruggedized tablets, Wi-Fi with outdoor wireless device complete with installation accessories </t>
  </si>
  <si>
    <t>Malakisi   information hub at ACC office</t>
  </si>
  <si>
    <t>4-039-217-2211311-108-2017/2018-004</t>
  </si>
  <si>
    <t>lwandanyi information hub at ACC office</t>
  </si>
  <si>
    <t>STRTEGIC PLAN</t>
  </si>
  <si>
    <t>4-039-217-2211310-108-2017/2018-001</t>
  </si>
  <si>
    <t>4-039-217-2640200-101-2017/2018-001</t>
  </si>
  <si>
    <t>4-039-217-2640509-112-2017/2018-001</t>
  </si>
  <si>
    <t>Organize games in football, netball, bicycle riding, volleyball  and award the winners with uniforms ,kits, trophies and certificates.</t>
  </si>
  <si>
    <t>Secondary schools bursary</t>
  </si>
  <si>
    <t>4-039-217-2640101-103-2017/2018-001</t>
  </si>
  <si>
    <t>Tertiary institutions Bursary</t>
  </si>
  <si>
    <t>4-039-217-2630206-103-2017/2018-002</t>
  </si>
  <si>
    <t>Kaptanai primary school</t>
  </si>
  <si>
    <t>4-039-217-2630204-104-2017/2018-001</t>
  </si>
  <si>
    <t>Completion of two classrooms-doors, windows plastering and painting</t>
  </si>
  <si>
    <t>Binyenya primary school</t>
  </si>
  <si>
    <t>4-039-217-2630204-104-2017/2018-002</t>
  </si>
  <si>
    <t>Butunde primary school</t>
  </si>
  <si>
    <t>4-039-217-2630204-104-2017/2018-003</t>
  </si>
  <si>
    <t>Toloso primary school</t>
  </si>
  <si>
    <t>4-039-217-2630204-104-2017/2018-004</t>
  </si>
  <si>
    <t>Kibindoi primary school</t>
  </si>
  <si>
    <t>4-039-217-2630204-104-2017/2018-005</t>
  </si>
  <si>
    <t>Machakha primary school</t>
  </si>
  <si>
    <t>4-039-217-2630204-104-2017/2018-006</t>
  </si>
  <si>
    <t>Completion of two classrooms-roofing, plastering, doors and windows</t>
  </si>
  <si>
    <t>Kaburwet primary school</t>
  </si>
  <si>
    <t>4-039-217-2630204-104-2017/2018-007</t>
  </si>
  <si>
    <t>Mayekwe primary school</t>
  </si>
  <si>
    <t>4-039-217-2630204-104-2017/2018-008</t>
  </si>
  <si>
    <t xml:space="preserve">Completion of two classrooms-roofing, plastering, doors and windows </t>
  </si>
  <si>
    <t>Mukhuyu primary school</t>
  </si>
  <si>
    <t>4-039-217-2630204-104-2017/2018-009</t>
  </si>
  <si>
    <t>Tembelela primary school</t>
  </si>
  <si>
    <t>4-039-217-2630204-104-2017/2018-010</t>
  </si>
  <si>
    <t>Bukokholo primary school</t>
  </si>
  <si>
    <t>4-039-217-2630204-104-2017/2018-011</t>
  </si>
  <si>
    <t>Sitabicha primary school</t>
  </si>
  <si>
    <t>4-039-217-2630204-104-2017/2018-012</t>
  </si>
  <si>
    <t>Chebukutumi pri</t>
  </si>
  <si>
    <t>4-039-217-2630204-104-2017/2018-013</t>
  </si>
  <si>
    <t>Nami'ngofulo primary school</t>
  </si>
  <si>
    <t>4-039-217-2630204-104-2017/2018-014</t>
  </si>
  <si>
    <t>Completion of administration block-plastering, windows and painting</t>
  </si>
  <si>
    <t>Malinda S.A Primary school</t>
  </si>
  <si>
    <t>4-039-217-2630204-104-2017/2018-015</t>
  </si>
  <si>
    <t>Completion of renovation of five classrooms-plastering, painting and finishes</t>
  </si>
  <si>
    <t>Butonge primary school</t>
  </si>
  <si>
    <t>4-039-217-2630204-104-2017/2018-016</t>
  </si>
  <si>
    <t>Sirisia Mal primary school</t>
  </si>
  <si>
    <t>4-039-217-2630204-104-2017/2018-017</t>
  </si>
  <si>
    <t>4-039-217-2630204-104-2017/2018-018</t>
  </si>
  <si>
    <t>Completion of administration block-flooring, plastering ,doors, windows and painting</t>
  </si>
  <si>
    <t>Kakala primary school</t>
  </si>
  <si>
    <t>4-039-217-2630204-104-2017/2018-019</t>
  </si>
  <si>
    <t>Kasiamo primary school</t>
  </si>
  <si>
    <t>4-039-217-2630204-104-2017/2018-020</t>
  </si>
  <si>
    <t>Namunyu primary school</t>
  </si>
  <si>
    <t>4-039-217-2630204-104-2017/2018-021</t>
  </si>
  <si>
    <t xml:space="preserve">Completion of four classrooms-roofing, plastering, doors and windows </t>
  </si>
  <si>
    <t>Kulisiru FYM primary school</t>
  </si>
  <si>
    <t>4-039-217-2630204-104-2017/2018-022</t>
  </si>
  <si>
    <t xml:space="preserve"> Renovation of five classrooms-roofing, plastering, painting and finishes</t>
  </si>
  <si>
    <t>Tulienge primary school</t>
  </si>
  <si>
    <t>4-039-217-2630204-104-2017/2018-023</t>
  </si>
  <si>
    <t>Munyanganyi primary school</t>
  </si>
  <si>
    <t>4-039-217-2630204-104-2017/2018-024</t>
  </si>
  <si>
    <t>4-039-217-2630204-104-2017/2018-025</t>
  </si>
  <si>
    <t>Chongoyi primary school</t>
  </si>
  <si>
    <t>4-039-217-2630204-104-2017/2018-026</t>
  </si>
  <si>
    <t>Construction of two classrooms-to completion</t>
  </si>
  <si>
    <t>Wapukha primary school</t>
  </si>
  <si>
    <t>4-039-217-2630204-104-2017/2018-027</t>
  </si>
  <si>
    <t>Namutokholo primary school</t>
  </si>
  <si>
    <t>4-039-217-2630204-104-2017/2018-028</t>
  </si>
  <si>
    <t>Korosiandeti primary school</t>
  </si>
  <si>
    <t>4-039-217-2630204-104-2017/2018-029</t>
  </si>
  <si>
    <t>Construction of two classrooms-foundation, walling and roofing</t>
  </si>
  <si>
    <t>Matumbai primary school</t>
  </si>
  <si>
    <t>4-039-217-2630204-104-2017/2018-030</t>
  </si>
  <si>
    <t>Namundi primary school</t>
  </si>
  <si>
    <t>4-039-217-2630204-104-2017/2018-031</t>
  </si>
  <si>
    <t>Toloso secondary school</t>
  </si>
  <si>
    <t>4-039-217-2630205-104-2017/2018-001</t>
  </si>
  <si>
    <t>Completion of dining hall-roofing,flooring and shattering</t>
  </si>
  <si>
    <t>Mary jeniffer yoo secondary school</t>
  </si>
  <si>
    <t>4-039-217-2630205-104-2017/2018-002</t>
  </si>
  <si>
    <t>Completion of a laboratory-plastering, windows, doors and finishes.</t>
  </si>
  <si>
    <t>Mufungu secondary school</t>
  </si>
  <si>
    <t>4-039-217-2630205-104-2017/2018-003</t>
  </si>
  <si>
    <t>Completion of a laboratory-plastering and finishes</t>
  </si>
  <si>
    <t>Karibuni Girls secondary school</t>
  </si>
  <si>
    <t>4-039-217-2630205-104-2017/2018-004</t>
  </si>
  <si>
    <t>Completion of a dining hall-roofing and plastering</t>
  </si>
  <si>
    <t>Namangofulo secondary school</t>
  </si>
  <si>
    <t>4-039-217-2630205-104-2017/2018-005</t>
  </si>
  <si>
    <t>Completion of administration block-plastering, doors, windows tiles and painting.</t>
  </si>
  <si>
    <t>Kikai Boys secondary school</t>
  </si>
  <si>
    <t>4-039-217-2630205-104-2017/2018-006</t>
  </si>
  <si>
    <t>Completion of a dining hall-walling, plastering, windows and doors</t>
  </si>
  <si>
    <t>Bisunu secondary school</t>
  </si>
  <si>
    <t>4-039-217-2630205-104-2017/2018-007</t>
  </si>
  <si>
    <t>Completion of twin Laboratory-shelving, fume chamber, plastering and painting.</t>
  </si>
  <si>
    <t>Kaptanai secondary school</t>
  </si>
  <si>
    <t>4-039-217-2630205-104-2017/2018-008</t>
  </si>
  <si>
    <t>Construction of two classrooms-to completion.</t>
  </si>
  <si>
    <t>ACK Kabkara secondary school</t>
  </si>
  <si>
    <t>4-039-217-2630205-104-2017/2018-009</t>
  </si>
  <si>
    <t>Bukokholo secondary school</t>
  </si>
  <si>
    <t>4-039-217-2630205-104-2017/2018-010</t>
  </si>
  <si>
    <t>Construction of a dining hall-walling and roofing.</t>
  </si>
  <si>
    <t>Lwakhakha AP Post</t>
  </si>
  <si>
    <t>4-039-217-2640507-100-2017/2018-011</t>
  </si>
  <si>
    <t>Completion of 4 AP housing units-plastering, windows, doors, flooring and painting</t>
  </si>
  <si>
    <t>Sirisia chiefs office</t>
  </si>
  <si>
    <t>4-039-217-2640507-100-2017/2018-002</t>
  </si>
  <si>
    <t>Completion of chiefs office-doors, windows, flooring and painting</t>
  </si>
  <si>
    <t xml:space="preserve">Bisunu AP line </t>
  </si>
  <si>
    <t>4-039-217-2640507-100-2017/2018-003</t>
  </si>
  <si>
    <t>Completion of AP line-flooring, plastering, doors, windows and painting</t>
  </si>
  <si>
    <t>Sirisia Deputy county commissioner</t>
  </si>
  <si>
    <t>4-039-217-2640507-100-2017/2018-004</t>
  </si>
  <si>
    <t>Sirisia county Commissioner</t>
  </si>
  <si>
    <t>4-039-217-2640507-113-2017/2018-005</t>
  </si>
  <si>
    <t>Construction of residential house-foundation, walling, roofing and plastering</t>
  </si>
  <si>
    <t>Assistant chiefs office-Lwandanyi</t>
  </si>
  <si>
    <t>4-039-217-2640507-113-2017/2018-006</t>
  </si>
  <si>
    <t>Bukokholo AP Line</t>
  </si>
  <si>
    <t>4-039-217-2640507-113-2017/2018-007</t>
  </si>
  <si>
    <t>Assistant chiefs office-toloso</t>
  </si>
  <si>
    <t>4-039-217-2640507-113-2017/2018-008</t>
  </si>
  <si>
    <t xml:space="preserve">                  </t>
  </si>
  <si>
    <t>Constituency Environment</t>
  </si>
  <si>
    <t>4-039-217-2640510-110-2017/2018-001</t>
  </si>
  <si>
    <t>Undertake purchase and planting of tree seedlings at the deputy county commissioners office,chiefs offices at Namubila,Bukokholo,Butonge,Namwela,Wapukha,Lwandanyi and and six primary schools: Tororo, Katomei, Malakisi ACK, Kibeu, Kulisiru and Bisinu and three secondary schools: Bisunu, Machakha, &amp; Binyenga at Kshs. 100,000 each except establishment of probation office tree nursery(Kshs 159,179.10)</t>
  </si>
  <si>
    <t>4-040-226-AP1-100-2017/2018-001</t>
  </si>
  <si>
    <t>4-040-226-2640100-103-2017/18-001</t>
  </si>
  <si>
    <t>PROJECT GFS CODELIST FOR  TESO SOUTH  NATIONAL GOVERNMENT CONSTITUENCY DEVELOPMENT FUND</t>
  </si>
  <si>
    <t>4-040-226-2110000-100-2017/18-001</t>
  </si>
  <si>
    <t>4-040-226-2210000-100-2017/18-002</t>
  </si>
  <si>
    <t>4-040-226-2120101-100-2017/18-003</t>
  </si>
  <si>
    <t>Payment of N.S.S.F deductions.</t>
  </si>
  <si>
    <t>4-040-226-2120201-100-2017/18-004</t>
  </si>
  <si>
    <t>4-040-226-2210802-100-2017/18-005</t>
  </si>
  <si>
    <t>4-040-226-2210000-111-2017/18-001</t>
  </si>
  <si>
    <t>4-040-226-2210802-111-2017/18-002</t>
  </si>
  <si>
    <t>4-040-226-2210700-111-2017/18-003</t>
  </si>
  <si>
    <t>Undertake training of the PMCs/NG CDFCs on NG CDF related issues.</t>
  </si>
  <si>
    <t>4-040-226-2640101-103-2017/18-001</t>
  </si>
  <si>
    <t>Provision of bursary awards to needy students in secondary education institutions.</t>
  </si>
  <si>
    <t>4-040-226-2640102-103-2017/18-002</t>
  </si>
  <si>
    <t>Provision of bursary awards to needy students in tertiary institutions.</t>
  </si>
  <si>
    <t>NHIF Provision</t>
  </si>
  <si>
    <t>4-040-226-2640103-103-2017/18-003</t>
  </si>
  <si>
    <t>Provision of NHIF for old people in the constituency</t>
  </si>
  <si>
    <t>4-040-226-2630204-104-2017/18-001</t>
  </si>
  <si>
    <t xml:space="preserve">Renovation of three classrooms-shuttering,plastering,flooring and painting </t>
  </si>
  <si>
    <t>Amukura Girls Primary</t>
  </si>
  <si>
    <t>4-040-226-2630204-104-2017/18-002</t>
  </si>
  <si>
    <t>Kamarinyang Primary School</t>
  </si>
  <si>
    <t>4-040-226-2630204-104-2017/18-003</t>
  </si>
  <si>
    <t>Machakusi Primary School</t>
  </si>
  <si>
    <t>4-040-226-2630204-104-2017/18-004</t>
  </si>
  <si>
    <t>Otimong Primary School</t>
  </si>
  <si>
    <t>4-040-226-2630204-104-2017/18-005</t>
  </si>
  <si>
    <t>Asinge Primary School</t>
  </si>
  <si>
    <t>4-040-226-2630204-104-2017/18-006</t>
  </si>
  <si>
    <t>Among’ura Primary School</t>
  </si>
  <si>
    <t>4-040-226-2630204-104-2017/18-007</t>
  </si>
  <si>
    <t>Okisimo Primary School</t>
  </si>
  <si>
    <t>4-040-226-2630204-104-2017/18-008</t>
  </si>
  <si>
    <t>Kabosokipi Primary School</t>
  </si>
  <si>
    <t>4-040-226-2630204-104-2017/18-009</t>
  </si>
  <si>
    <t>Construction of four door pit latrines to completion</t>
  </si>
  <si>
    <t>Parater Primary School</t>
  </si>
  <si>
    <t>4-040-226-2630204-104-2017/18-010</t>
  </si>
  <si>
    <t>Purchase of 100 wooden Desks</t>
  </si>
  <si>
    <t>Apokor Primary</t>
  </si>
  <si>
    <t>4-040-226-2630204-104-2017/18-011</t>
  </si>
  <si>
    <t>Busia Township Sec.Sch.</t>
  </si>
  <si>
    <t>4-040-226-2630205-104-2017/18-001</t>
  </si>
  <si>
    <t>Purchase of 0.225 hectares</t>
  </si>
  <si>
    <t>St Pauls Amukura Sec.Schl</t>
  </si>
  <si>
    <t>4-040-226-2630205-104-2017/18-002</t>
  </si>
  <si>
    <t>Drilling of water bore hole at the school for students use</t>
  </si>
  <si>
    <t>Katelenyang Sec.School</t>
  </si>
  <si>
    <t>4-040-226-2630205-104-2017/18-003</t>
  </si>
  <si>
    <t>KaliwaSec.School</t>
  </si>
  <si>
    <t>4-040-226-2630205-104-2017/18-004</t>
  </si>
  <si>
    <t>Payment of school bus installment</t>
  </si>
  <si>
    <t>Aterait Sec School</t>
  </si>
  <si>
    <t>4-040-226-2630205-104-2017/18-005</t>
  </si>
  <si>
    <t>TERTIARY INSTIUTION</t>
  </si>
  <si>
    <t>Okame Technical Training Institute</t>
  </si>
  <si>
    <t>4-040-226-2630206-104-2017/18-002</t>
  </si>
  <si>
    <t>Construction of six door pit latrine to completion</t>
  </si>
  <si>
    <t>Asinge Chiefs Office</t>
  </si>
  <si>
    <t>4-040-226-2640507-113-2017/18-001</t>
  </si>
  <si>
    <t>Construction of Chief's office to completion</t>
  </si>
  <si>
    <t>Ochude Administration Police Camp</t>
  </si>
  <si>
    <t>4-040-226-2640507-113-2017/18-002</t>
  </si>
  <si>
    <t>Completion of Administration Police camp( roofing)</t>
  </si>
  <si>
    <t>Aremit Chiefs Office</t>
  </si>
  <si>
    <t>4-040-226-2640507-113-2017/18-003</t>
  </si>
  <si>
    <t>Construction of the office to completion</t>
  </si>
  <si>
    <t xml:space="preserve">Kaliwa Chiefs Office </t>
  </si>
  <si>
    <t>4-040-226-2640507-113-2017/18-004</t>
  </si>
  <si>
    <t xml:space="preserve">Angorom Chiefs Office </t>
  </si>
  <si>
    <t>4-040-226-2640507-113-2017/18-005</t>
  </si>
  <si>
    <t>Lukolis Divisional Hq</t>
  </si>
  <si>
    <t>4-040-226-2640507-113-2017/18-006</t>
  </si>
  <si>
    <t>Kwangamor Administration Police Camp</t>
  </si>
  <si>
    <t>4-040-226-2640507-113-2017/18-007</t>
  </si>
  <si>
    <t>Deputy County Commissioner Office(Teso South)</t>
  </si>
  <si>
    <t>4-040-226-2640507-113-2017/18-008</t>
  </si>
  <si>
    <t>Partitioning and tiling of DCC office for  Ksh.800,000 and Furniture for office use(one set of leather sofa set, four arm chairs, one executive chair and one coffee table) for Ksh. 200,000</t>
  </si>
  <si>
    <t>Constituency Innovation Hubs Project (CIH)</t>
  </si>
  <si>
    <t>Implementation of  four innovation hubs(system and services comprising of satellite Antenna,Router,Digital access kit and Digital Ruggedized Tablets,Wi-Fi with outdoor wireless devise complete with 12U cabinet complete with installation accessories) in partnership with Ministry of ICT through Telkom Kenya at Okame Technical Training Institute,Busia Town(Aget Trading Centre),NG-CDF office and Lukolis Market sites each at ksh 1,169,256.80</t>
  </si>
  <si>
    <t xml:space="preserve">NG-CDFC Office </t>
  </si>
  <si>
    <t>4-980-040-226- 3110202-108-2017/18-001</t>
  </si>
  <si>
    <t>Purchase of Office furniture(55 seats and 16 Tables/Desks) ,computers (4 Desk tops with CPUs &amp; 2 Laptops), equipments(Three 21inch TV screens)  for Kshs.3,000,000.00  &amp;Fencing of CDF office  for kshs.1,000,000 using concrete post and barbed wire and construction a four door pit latrine (kshs.400,000)to completion</t>
  </si>
  <si>
    <t>Electricity Projects</t>
  </si>
  <si>
    <t>4-040-226-2640506-108-2017/18-001</t>
  </si>
  <si>
    <t>Maximization of electricity transformers in collaboration with Rural Electrification Authority (REA) in the following areas; Katelenyang,Kochek, Kaliwa, Kosera, Aturet, Parater, Aderema, Among’ura, Olepito, Ng’elechom, Apegei And Angorom.</t>
  </si>
  <si>
    <t>Preparation of a five year Strategic plan(2017-2022)</t>
  </si>
  <si>
    <t>4-040-226-2640509-112-2017/18-001</t>
  </si>
  <si>
    <t>To conduct constituency sports tournaments whereby the winning teams will be awarded with trophies, uniforms and balls.</t>
  </si>
  <si>
    <t>4-040-226-2640510-110-2017/18-001</t>
  </si>
  <si>
    <r>
      <t>Purchase and plant tree seedlings in the following wards:</t>
    </r>
    <r>
      <rPr>
        <b/>
        <sz val="12"/>
        <color indexed="8"/>
        <rFont val="Footlight MT Light"/>
        <family val="1"/>
      </rPr>
      <t>Chakol North</t>
    </r>
    <r>
      <rPr>
        <sz val="12"/>
        <color indexed="8"/>
        <rFont val="Footlight MT Light"/>
        <family val="1"/>
      </rPr>
      <t>(Ngelechom primary sch,Akites Primary sch,Aciit Primary )</t>
    </r>
    <r>
      <rPr>
        <b/>
        <sz val="12"/>
        <color indexed="8"/>
        <rFont val="Footlight MT Light"/>
        <family val="1"/>
      </rPr>
      <t>Chakol South</t>
    </r>
    <r>
      <rPr>
        <sz val="12"/>
        <color indexed="8"/>
        <rFont val="Footlight MT Light"/>
        <family val="1"/>
      </rPr>
      <t>(Okame Technical Training Insitute,St.Joseph’sChakol Sec sch,OjamongPri sch,),</t>
    </r>
    <r>
      <rPr>
        <b/>
        <sz val="12"/>
        <color indexed="8"/>
        <rFont val="Footlight MT Light"/>
        <family val="1"/>
      </rPr>
      <t>Angorom Ward</t>
    </r>
    <r>
      <rPr>
        <sz val="12"/>
        <color indexed="8"/>
        <rFont val="Footlight MT Light"/>
        <family val="1"/>
      </rPr>
      <t>(Ojami Pri sch,Town ship Sec sch,Amoni Prisch,)</t>
    </r>
    <r>
      <rPr>
        <b/>
        <sz val="12"/>
        <color indexed="8"/>
        <rFont val="Footlight MT Light"/>
        <family val="1"/>
      </rPr>
      <t>Amukura East</t>
    </r>
    <r>
      <rPr>
        <sz val="12"/>
        <color indexed="8"/>
        <rFont val="Footlight MT Light"/>
        <family val="1"/>
      </rPr>
      <t>(St John’s Sec Sch,Kotur Sec Sch,Papa Pri sch,)</t>
    </r>
    <r>
      <rPr>
        <b/>
        <sz val="12"/>
        <color indexed="8"/>
        <rFont val="Footlight MT Light"/>
        <family val="1"/>
      </rPr>
      <t>Amukura Central</t>
    </r>
    <r>
      <rPr>
        <sz val="12"/>
        <color indexed="8"/>
        <rFont val="Footlight MT Light"/>
        <family val="1"/>
      </rPr>
      <t>(Kaliwa pri sch,Katelenyang pri sch,Delewapri sch)</t>
    </r>
    <r>
      <rPr>
        <b/>
        <sz val="12"/>
        <color indexed="8"/>
        <rFont val="Footlight MT Light"/>
        <family val="1"/>
      </rPr>
      <t xml:space="preserve"> </t>
    </r>
    <r>
      <rPr>
        <sz val="12"/>
        <color indexed="8"/>
        <rFont val="Footlight MT Light"/>
        <family val="1"/>
      </rPr>
      <t>And</t>
    </r>
    <r>
      <rPr>
        <b/>
        <sz val="12"/>
        <color indexed="8"/>
        <rFont val="Footlight MT Light"/>
        <family val="1"/>
      </rPr>
      <t xml:space="preserve"> Amukura West</t>
    </r>
    <r>
      <rPr>
        <sz val="12"/>
        <color indexed="8"/>
        <rFont val="Footlight MT Light"/>
        <family val="1"/>
      </rPr>
      <t>(Parater pri sch,St Bridgit sec sch,Osuret pri sch) each school for ksh 96,455.94</t>
    </r>
  </si>
  <si>
    <t>4-980-040-226-2640200-101-2017/18-001</t>
  </si>
  <si>
    <t>Supporting of urgent, unforeseen need for expenditure.</t>
  </si>
  <si>
    <t xml:space="preserve">TOTALS </t>
  </si>
  <si>
    <t xml:space="preserve">        PROJECT GFS CODELIST FOR TESO SOUTH NATIONAL GOVERNMENT CONSTITUENCY DEVELOPMENT FUND</t>
  </si>
  <si>
    <t>Primary School projects</t>
  </si>
  <si>
    <t>Airstrip Primary School</t>
  </si>
  <si>
    <t>4-040-226-2630204-104-2017/18-012</t>
  </si>
  <si>
    <t>Renovation of three classrooms-shuttering, plastering,flooring and painting,tiling,roofing</t>
  </si>
  <si>
    <t>Osuret Primary School</t>
  </si>
  <si>
    <t>4-040-226-2630204-104-2017/18-013</t>
  </si>
  <si>
    <t>Renovation of three classrooms-shuttering,plastering,flooring and painting,tiling,roofing</t>
  </si>
  <si>
    <t>Apegei Special School</t>
  </si>
  <si>
    <t>4-040-226-2630204-104-2017/18-014</t>
  </si>
  <si>
    <t>Construction of one classroom to completion Kshs 1,100,000.00 and Completion of ablution block(Septic tanks, toilet sysytem, shower rooms, flooring, painting, plastering.) Kshs 810,344.83</t>
  </si>
  <si>
    <t>TERTIARY SCHOOL</t>
  </si>
  <si>
    <t>4-040-226-2630206-104-2017/18-003</t>
  </si>
  <si>
    <t>Purchase of new 33 seater bus for the Institute</t>
  </si>
  <si>
    <t>4-040-226-2640200-101-2017/18-001</t>
  </si>
  <si>
    <r>
      <t>4-040-226-</t>
    </r>
    <r>
      <rPr>
        <sz val="12"/>
        <color indexed="8"/>
        <rFont val="Footlight MT Light"/>
        <family val="1"/>
      </rPr>
      <t>2211310-108-2017/18-001</t>
    </r>
  </si>
  <si>
    <t>NATIONAL GOVERNMENT CONSTITUENCIES DEVELOPMENT FUND</t>
  </si>
  <si>
    <t>PROJECT GFS CODELIST FOR NAVAKHOLO NATIONAL GOVERNMENT CONSTITUENCY DEVELOPMENT FUND</t>
  </si>
  <si>
    <t xml:space="preserve">ADMINISTRATION/RECURRENT </t>
  </si>
  <si>
    <t>Employees Salary</t>
  </si>
  <si>
    <t>4-037-203-2210000-100-2017/2018-001</t>
  </si>
  <si>
    <t>Payment of employees salaries</t>
  </si>
  <si>
    <t>4-037-203-2120201-100-2017/2018-002</t>
  </si>
  <si>
    <t>4-037-203-2210000-100-2017/2018-003</t>
  </si>
  <si>
    <t>4-037-203-2210802-100-2017/2018-005</t>
  </si>
  <si>
    <t>4-037-203-2640200-101-2017/2018-001</t>
  </si>
  <si>
    <t>4-037-203-2210000-111-2017/2018-001</t>
  </si>
  <si>
    <t>4-037-203-2210802-111-2017/2018-002</t>
  </si>
  <si>
    <t>PMC Capacity Building</t>
  </si>
  <si>
    <t>4-037-203-2210700-111-2017/2018-003</t>
  </si>
  <si>
    <t>Undertake Training of the PMCs/NGCDFCs on NG-CDF Related issues</t>
  </si>
  <si>
    <t>4-037-203-2640101-103-2017/2018-001</t>
  </si>
  <si>
    <t>4-037-203-2640102-103-2017/2018-002</t>
  </si>
  <si>
    <t>4-037-203-2211310-108-2017/2018-001</t>
  </si>
  <si>
    <t>Develop a stratgic plan for the constituency</t>
  </si>
  <si>
    <t>Navakholo Constituency ICT Hub</t>
  </si>
  <si>
    <t>4-037-203-2211311-108-2017/2018-001</t>
  </si>
  <si>
    <t>Installation of satellite Antenna, Router, Digital Access Kit and Digital Ruggedized tablets, WIFI with outdoor wireless devise complete with 12U cabinet complete with installation accessories at Navakholo NG CDF office</t>
  </si>
  <si>
    <t>Refurbishment of NG CDF office</t>
  </si>
  <si>
    <t>4-037-203-3110202-108-2017/2018-001</t>
  </si>
  <si>
    <t xml:space="preserve">Refurbishment of NG-CDF office - partitioning, fit doors, repair roof, electrification Kshs 1,500,000
Construction of Perimeter wall for CDF Office, gate and guard room – Kshs 3,500,000
</t>
  </si>
  <si>
    <t>NG CDF Office Equipment</t>
  </si>
  <si>
    <t>4-037-203-3111000-108-2017/2018-001</t>
  </si>
  <si>
    <t>Office Equipment - one lap top, three desk top computer, two printers, one photocopier, three digital cameras, water dispenser</t>
  </si>
  <si>
    <t>Purchase two NG CDF Motorcyles</t>
  </si>
  <si>
    <t>4-037-203-3110103-108-2017/2018-001</t>
  </si>
  <si>
    <t>Purchase of two Motorcycles for project coordinators plus riding gears</t>
  </si>
  <si>
    <t>Chebuyusi Muslim Primary School</t>
  </si>
  <si>
    <t>4-037-203-2630204-104-2017/2018-001</t>
  </si>
  <si>
    <t>Completion of 4 classrooms - pavement slab, verandah, painting and other finishes</t>
  </si>
  <si>
    <t>Ebumamu Primary School</t>
  </si>
  <si>
    <t>4-037-203-2630204-104-2017/2018-002</t>
  </si>
  <si>
    <t>Complete renovation of staff room and 2 classrooms - external plaster, painting and other finishes</t>
  </si>
  <si>
    <t>Emuhuni Primary School</t>
  </si>
  <si>
    <t>4-037-203-2630204-104-2017/2018-003</t>
  </si>
  <si>
    <t>Completion of one classroom - external plaster, painting and other finishes</t>
  </si>
  <si>
    <t>Siyenga Primary School</t>
  </si>
  <si>
    <t>4-037-203-2630204-104-2017/2018-004</t>
  </si>
  <si>
    <t>Complete construction of one classroom - plastering, painting and other finishes</t>
  </si>
  <si>
    <t>Sirigoi Primary School</t>
  </si>
  <si>
    <t>4-037-203-2630204-104-2017/2018-005</t>
  </si>
  <si>
    <t>Sisokhe Primary School</t>
  </si>
  <si>
    <t>4-037-203-2630204-104-2017/2018-006</t>
  </si>
  <si>
    <t>Completion of 4 classrooms - flooring, plaster, verandah, fascia board painting and other finishes</t>
  </si>
  <si>
    <t>Siyombe Primary School</t>
  </si>
  <si>
    <t>4-037-203-2630204-104-2017/2018-007</t>
  </si>
  <si>
    <t>Complete renovation of 4 classrooms - external plaster, flooring and other finishes</t>
  </si>
  <si>
    <t>St. Margaret Wading'o Primary School</t>
  </si>
  <si>
    <t>4-037-203-2630204-104-2017/2018-008</t>
  </si>
  <si>
    <t>Completion of 4 classrooms - External plaster, verandah, fascia board painting and other finishes</t>
  </si>
  <si>
    <t>Ebumangale Primary School</t>
  </si>
  <si>
    <t>4-037-203-2630204-104-2017/2018-009</t>
  </si>
  <si>
    <t>Construction of 3 Classrooms</t>
  </si>
  <si>
    <t>4-037-203-2630204-104-2017/2018-010</t>
  </si>
  <si>
    <t>Purchase of 2 Acres of school Land</t>
  </si>
  <si>
    <t xml:space="preserve">Sisokhe Primary  School </t>
  </si>
  <si>
    <t>Drilling of a Water borehole</t>
  </si>
  <si>
    <t>Ematiha Secondary school</t>
  </si>
  <si>
    <t>4-037-203-2630205-104-2017/2018-001</t>
  </si>
  <si>
    <t>Completion of Library - Plastering and paint works</t>
  </si>
  <si>
    <t>Purchase of ten 9kg Powder,ten 9 Lts foam ,two 9lts Water,ten 5kgs Carbon dioxide fire extinguishers and Five fire blankets plus installation, training of fire marshalls.</t>
  </si>
  <si>
    <t>Musaga Secondary school</t>
  </si>
  <si>
    <t>4-037-203-2630205-104-2017/2018-002</t>
  </si>
  <si>
    <t>Completion of Twin Laboratory - Plastering, Gas fittings and painting</t>
  </si>
  <si>
    <t xml:space="preserve">St. John's Budonga Secondary School </t>
  </si>
  <si>
    <t>4-037-203-2630205-104-2017/2018-003</t>
  </si>
  <si>
    <t>Completion of Twin Laboratory - Worktops, Plastering, Gas fittings, Plumbing works</t>
  </si>
  <si>
    <t>St. Paul's Emulakha Secondary School</t>
  </si>
  <si>
    <t>4-037-203-2630205-104-2017/2018-004</t>
  </si>
  <si>
    <t>Completion of computer Laboratory - Flooring, Plastering, painting and other finishes</t>
  </si>
  <si>
    <t>Navakholo Secondary School</t>
  </si>
  <si>
    <t>4-037-203-2630205-104-2017/2018-005</t>
  </si>
  <si>
    <t>Purchase of a 37 Seater School Bus</t>
  </si>
  <si>
    <t>Chebuyusi Boys High School</t>
  </si>
  <si>
    <t>4-037-203-2630205-104-2017/2018-006</t>
  </si>
  <si>
    <t>Ebutenje Girls Secondary School</t>
  </si>
  <si>
    <t>4-037-203-2630205-104-2017/2018-007</t>
  </si>
  <si>
    <t>Bushili Secondary School</t>
  </si>
  <si>
    <t>4-037-203-2630205-104-2017/2018-008</t>
  </si>
  <si>
    <t>Sivilie Secondary School</t>
  </si>
  <si>
    <t>4-037-203-2630205-104-2017/2018-009</t>
  </si>
  <si>
    <t>Sidikho Secondary School</t>
  </si>
  <si>
    <t>4-037-203-2630205-104-2017/2018-010</t>
  </si>
  <si>
    <t>Sisokhe Secondary School</t>
  </si>
  <si>
    <t>4-037-203-2630205-104-2017/2018-011</t>
  </si>
  <si>
    <t>Eshilakwe ACC's Office</t>
  </si>
  <si>
    <t>4-037-203-2640507-113-2017/2018-001</t>
  </si>
  <si>
    <t>Electrical wiring and KPLC  connection fee</t>
  </si>
  <si>
    <t>Simakina Primary School</t>
  </si>
  <si>
    <t>4-037-203-2640510-110-2017/2018-001</t>
  </si>
  <si>
    <t>Construct a four door toilet</t>
  </si>
  <si>
    <t>4-037-203-AP1-100-2017/2018-001</t>
  </si>
  <si>
    <t>4-037-203-2640100-103-2017/18-001</t>
  </si>
  <si>
    <t xml:space="preserve">Kenya Medical Training College Navakholo </t>
  </si>
  <si>
    <t>4-037-203-2630206-100-2017/2018-001</t>
  </si>
  <si>
    <t xml:space="preserve">Purchase of 11 acres of land Kshs 4.5 million and construction of tuition block Kshs 10 million </t>
  </si>
  <si>
    <t>Navakholo Constituency Primary Schools Sports</t>
  </si>
  <si>
    <t>4-037-203-2640509-100-2017/2018-001</t>
  </si>
  <si>
    <t>Payment of activity fee for primary school pupils in the Constituency</t>
  </si>
  <si>
    <t xml:space="preserve">total </t>
  </si>
  <si>
    <t xml:space="preserve">        PROJECT GFS CODELIST FOR NAVAKHOLO NATIONAL GOVERNMENT CONSTITUENCY DEVELOPMENT FUND</t>
  </si>
  <si>
    <t>4-037-203-2210802-100-2017/18-002</t>
  </si>
  <si>
    <t>Monitoring and evaluation/ Capacity building</t>
  </si>
  <si>
    <t>4-037-203-2210802-111-2017/18-001</t>
  </si>
  <si>
    <t>4-037-203-2640200-101-2017/18-001</t>
  </si>
  <si>
    <t>St. Raphael Burangasi Secondary School</t>
  </si>
  <si>
    <t>4-037-203-2630205-104-2017/18-012</t>
  </si>
  <si>
    <r>
      <t>Construction of new one storey 8 classrooms - substructure , walling, casting of 1</t>
    </r>
    <r>
      <rPr>
        <vertAlign val="superscript"/>
        <sz val="12"/>
        <color indexed="8"/>
        <rFont val="Footlight MT Light"/>
        <family val="1"/>
      </rPr>
      <t>st</t>
    </r>
    <r>
      <rPr>
        <sz val="12"/>
        <color indexed="8"/>
        <rFont val="Footlight MT Light"/>
        <family val="1"/>
      </rPr>
      <t xml:space="preserve"> floor slab and roofing</t>
    </r>
  </si>
  <si>
    <t>Primary School Project</t>
  </si>
  <si>
    <t>Shinoyi Primary School</t>
  </si>
  <si>
    <r>
      <t>4-037-203-</t>
    </r>
    <r>
      <rPr>
        <sz val="12"/>
        <color indexed="8"/>
        <rFont val="Footlight MT Light"/>
        <family val="1"/>
      </rPr>
      <t>2640507-113-2017/18-007</t>
    </r>
  </si>
  <si>
    <t>Installation of lightening arrestors</t>
  </si>
  <si>
    <t>PROJECT GFS CODELIST FOR  KHWISERO NATIONAL GOVERNMENT CONSTITUENCY DEVELOPMENT FUND</t>
  </si>
  <si>
    <t xml:space="preserve">AMOUNT(Kshs) </t>
  </si>
  <si>
    <t xml:space="preserve">ADMINISTRATION &amp;RECURRENT EXPENDITURE </t>
  </si>
  <si>
    <t>4-037-208-2110000-100-2017/18-001</t>
  </si>
  <si>
    <t>4-037-208-2210000-100-2017/18-002</t>
  </si>
  <si>
    <t>4-037-208-2120101-100-2017/18-003</t>
  </si>
  <si>
    <t>4-037-208-2120201-100-2017/18-004</t>
  </si>
  <si>
    <t>4-037-208-2210802-100-2017/18-005</t>
  </si>
  <si>
    <t>4-037-208-2210000-111-2016/18-001</t>
  </si>
  <si>
    <t>4-037-208-2210802-111-2017/18-002</t>
  </si>
  <si>
    <t>NG-CDF/ PMC Capacity Building</t>
  </si>
  <si>
    <t>4-037-208-2210700-111-2017/18-003</t>
  </si>
  <si>
    <t>4-037-208-2640101-103-2017/18-001</t>
  </si>
  <si>
    <t>4-037-208-2640102-103-2017/18-002</t>
  </si>
  <si>
    <t>Bursary Special Institutions</t>
  </si>
  <si>
    <t>4-037-208-2640105-103-2017/18-003</t>
  </si>
  <si>
    <t>Payment of bursary to special need students in special need institutions</t>
  </si>
  <si>
    <t>4-037-208-2640200-101-2017/18-001</t>
  </si>
  <si>
    <t>4-037-208-2640509-112-2017/18-001</t>
  </si>
  <si>
    <t>To carry out Constituency Sports tournaments and the winning teams to be awarded with trophies, balls and games kits.</t>
  </si>
  <si>
    <t>Eshinutsa Primary School</t>
  </si>
  <si>
    <t>4-037-208-2630204-104-2017/18-001</t>
  </si>
  <si>
    <t xml:space="preserve">Construction of 1 No. new classroom to completion (Kshs.800,000) +Purchase of 18 desks @ Ksh.3,000 =Kshs.54,000 </t>
  </si>
  <si>
    <t>Muhaka Primary School</t>
  </si>
  <si>
    <t>4-037-208-2630204-104-2017/18-002</t>
  </si>
  <si>
    <t xml:space="preserve">Construction of 1 no. new classroom to completion (Kshs.800,000) +Purchase of 18 desks @ Ksh.3,000 =Kshs.54,000 </t>
  </si>
  <si>
    <t>Ekambuli Primary School</t>
  </si>
  <si>
    <t>4-037-208-2630204-104-2017/18-003</t>
  </si>
  <si>
    <t>Khwisero Primary School</t>
  </si>
  <si>
    <t>4-037-208-2630204-104-2017/18-004</t>
  </si>
  <si>
    <t>Mundoli Primary School</t>
  </si>
  <si>
    <t>4-037-208-2630204-104-2017/18-005</t>
  </si>
  <si>
    <t>Eshibinga Primary School</t>
  </si>
  <si>
    <t>4-037-208-2630204-104-2017/18-006</t>
  </si>
  <si>
    <t xml:space="preserve">Construction of 1 No. new classroom to completion (Kshs.800,000) +Purchase of 18 desks @ Ksh3,000 =Kshs.54,000 </t>
  </si>
  <si>
    <t>Elukanji Primary School</t>
  </si>
  <si>
    <t>4-037-208-2630204-104-2017/18-007</t>
  </si>
  <si>
    <t>Construction of administration block to completion</t>
  </si>
  <si>
    <t>Ekatsombero Primary School</t>
  </si>
  <si>
    <t>4-037-208-2630204-104-2017/18-008</t>
  </si>
  <si>
    <t>Ebuhonga Primary School</t>
  </si>
  <si>
    <t>4-037-208-2630204-104-2017/18-009</t>
  </si>
  <si>
    <t>Emung’abo Primary School</t>
  </si>
  <si>
    <t>4-037-208-2630204-104-2017/18-010</t>
  </si>
  <si>
    <t>Emakuche Primary School</t>
  </si>
  <si>
    <t>4-037-208-2630204-104-2017/18-011</t>
  </si>
  <si>
    <t>Mundeku Primary School</t>
  </si>
  <si>
    <t>4-037-208-2630204-104-2017/18-012</t>
  </si>
  <si>
    <t>Eshiakhondo Primary School</t>
  </si>
  <si>
    <t>4-037-208-2630204-104-2017/18-013</t>
  </si>
  <si>
    <t xml:space="preserve">Construction of 1  No. new classroom to completion (Kshs.800,000) +Purchase of 18 desks @ Ksh3,000 =Kshs.54,000 </t>
  </si>
  <si>
    <t>Ebulwani Primary School</t>
  </si>
  <si>
    <t>4-037-208-2630204-104-2017/18-014</t>
  </si>
  <si>
    <t xml:space="preserve">Construction of 2 No. new classrooms to completion (1,600,000) +Purchase of 18 desks @ sh3,000=54,000 </t>
  </si>
  <si>
    <t>Ebukwala Primary School</t>
  </si>
  <si>
    <t>4-037-208-2630204-104-2017/18-015</t>
  </si>
  <si>
    <t>Emalindi Primary School</t>
  </si>
  <si>
    <t>4-037-208-2630204-104-2017/18-016</t>
  </si>
  <si>
    <t>Completion of ongoing aministration block - roofing,fitting windows and door grills &amp; plaster</t>
  </si>
  <si>
    <t>4-037-208-2630204-104-2017/18-017</t>
  </si>
  <si>
    <t>Emwaniro Primary School</t>
  </si>
  <si>
    <t>4-037-208-2630204-104-2017/18-018</t>
  </si>
  <si>
    <t>Emukhunzulu Primary School</t>
  </si>
  <si>
    <t>4-037-208-2630204-104-2017/18-019</t>
  </si>
  <si>
    <t>Mwirembe Primary School</t>
  </si>
  <si>
    <t>4-037-208-2630204-104-2017/18-020</t>
  </si>
  <si>
    <t>Eshikhungula Primary School</t>
  </si>
  <si>
    <t>4-037-208-2630204-104-2017/18-021</t>
  </si>
  <si>
    <t>Inyanya Primary School</t>
  </si>
  <si>
    <t>4-037-208-2630204-104-2017/18-022</t>
  </si>
  <si>
    <t>Shiongo Primary School</t>
  </si>
  <si>
    <t>4-037-208-2630204-104-2017/18-023</t>
  </si>
  <si>
    <t>Ebukutenga Primary School</t>
  </si>
  <si>
    <t>4-037-208-2630204-104-2017/18-024</t>
  </si>
  <si>
    <t>Khwisero Girls’ Secondary School</t>
  </si>
  <si>
    <t>4-037-208-2630205-104-2017/18-001</t>
  </si>
  <si>
    <t>Completion of an ongoing twin laboratory - plaster, flooring, tables &amp; plumbing works</t>
  </si>
  <si>
    <t>Mulwanda Secondary School</t>
  </si>
  <si>
    <t>4-037-208-2630205-104-2017/18-002</t>
  </si>
  <si>
    <t>Construction of a single laboratory to completion</t>
  </si>
  <si>
    <t>Emutsasa Girls ‘ Secondary School</t>
  </si>
  <si>
    <t>4-037-208-2630205-104-2017/18-003</t>
  </si>
  <si>
    <t>Construction of 1 No. new classroom to completion</t>
  </si>
  <si>
    <t>Shiongo Secondary School</t>
  </si>
  <si>
    <t>4-037-208-2630205-104-2017/18-004</t>
  </si>
  <si>
    <t>Emalindi Girls’ Secondary School</t>
  </si>
  <si>
    <t>4-037-208-2630205-104-2017/18-005</t>
  </si>
  <si>
    <t>Construction of 2 No. dormitories upto roofing</t>
  </si>
  <si>
    <t>Mushinaka Secondary School</t>
  </si>
  <si>
    <t>4-037-208-2630205-104-2017/18-006</t>
  </si>
  <si>
    <t>Mundoli Girls’ Secondary School</t>
  </si>
  <si>
    <t>4-037-208-2630205-104-2017/18-007</t>
  </si>
  <si>
    <t>Construction of dining hall upto roofing</t>
  </si>
  <si>
    <t>St. Joseph’s Shirotsa Secondary</t>
  </si>
  <si>
    <t>4-037-208-2630205-104-2017/18-008</t>
  </si>
  <si>
    <t>St. Anne’s Dudi Girls’ Secondary</t>
  </si>
  <si>
    <t>4-037-208-2630205-104-2017/18-009</t>
  </si>
  <si>
    <t>Khwisero Police Station</t>
  </si>
  <si>
    <t>4-037-208-2640507-113-2017/18-001</t>
  </si>
  <si>
    <t>Construction of 2 No. Staff units to completion</t>
  </si>
  <si>
    <t>Mundobelwa AP Camp</t>
  </si>
  <si>
    <t>4-037-208-2640507-113-2017/18-002</t>
  </si>
  <si>
    <t>Construction of 1 No. AP Staff unit to completion.</t>
  </si>
  <si>
    <t>Khwisero East ACC’s Offices</t>
  </si>
  <si>
    <t>4-037-208-2640507-113-2017/18-003</t>
  </si>
  <si>
    <t>Construction of 2 No. AP Staff units to completion</t>
  </si>
  <si>
    <t>Khumusalaba Police Patrol Base</t>
  </si>
  <si>
    <t>4-037-208-2640507-113-2017/18-004</t>
  </si>
  <si>
    <t>Construction of 3 No. Staff units upto roofing</t>
  </si>
  <si>
    <t>4-037-208 -2211310-108-2017/2018-001</t>
  </si>
  <si>
    <t>4-037-208 -2211311-108-2017/2018-001</t>
  </si>
  <si>
    <t xml:space="preserve">Installation of satellite antenna, router, digital access kit and digital ruggedized tablets, Wi-Fi with outdoor wireless devise complete with 12U cabinet complete with installation accessories at 4 sites </t>
  </si>
  <si>
    <t>4-037-208-AP1-100-2017/2018-001</t>
  </si>
  <si>
    <t>4-037-208-2640100-103-2017/18-001</t>
  </si>
  <si>
    <t xml:space="preserve">        PROJECT GFS CODELIST FOR KHWISER0 NATIONAL GOVERNMENT CONSTITUENCY DEVELOPMENT FUND</t>
  </si>
  <si>
    <t>4-037-208-2210000-100-2017/18-003</t>
  </si>
  <si>
    <t xml:space="preserve">Purchase of fuel, repairs and maintenance, printing, stationery, telephone, travel and subsistence, office tea and bank charges </t>
  </si>
  <si>
    <t>4-037-208-2210802-100-2017/18-006</t>
  </si>
  <si>
    <t xml:space="preserve">Purchase of fuel, Repairs and Maintenance, Printing, Stationery, Airtime, Travel and Subsistence, </t>
  </si>
  <si>
    <t>4-037-208-2640509-112-2017/18-025</t>
  </si>
  <si>
    <t>Renovation of 3 no. classrooms - Doors, windows, verandah, reroofing,plaster and painting.</t>
  </si>
  <si>
    <t>Ebuyonga Primary School</t>
  </si>
  <si>
    <t>4-037-208-2640509-112-2017/18-026</t>
  </si>
  <si>
    <t>Construction of 1no. Classroom (sh.800,000) and Purchase of 18 desks @ 3,000 = 54,000</t>
  </si>
  <si>
    <t>Mushiangubu Primary School</t>
  </si>
  <si>
    <t>4-037-208-2640509-112-2017/18-027</t>
  </si>
  <si>
    <t>Secondary Education Projects</t>
  </si>
  <si>
    <t>Completion of 2 no. Dormitories i.e windows,doors, plaster, wiring and painting.</t>
  </si>
  <si>
    <t>Completion of Dining Hall - windows,doors, plaster, wiring and painting.</t>
  </si>
  <si>
    <t>Emwiru Secondary School</t>
  </si>
  <si>
    <t>4-037-208-2630205-104-2017/18-010</t>
  </si>
  <si>
    <t>Construction of 1 no. classroom to completion.</t>
  </si>
  <si>
    <t>Munjiti Secondary School</t>
  </si>
  <si>
    <t>4-037-208-2630205-104-2017/18-011</t>
  </si>
  <si>
    <t>Construction of Computer Laboratory</t>
  </si>
  <si>
    <t>Ekambuli Secondary School</t>
  </si>
  <si>
    <t>4-037-208-2630205-104-2017/18-012</t>
  </si>
  <si>
    <t>Construction of 2 no. new classrooms to completion.</t>
  </si>
  <si>
    <t>Ibinda Secondary School</t>
  </si>
  <si>
    <t>4-037-208-2630205-104-2017/18-013</t>
  </si>
  <si>
    <t>Purchase of school land - 2.0 Acres.</t>
  </si>
  <si>
    <t>4-037-208-2640507-108-2017/18-003</t>
  </si>
  <si>
    <t>Construction of 1 no. AP Staff unit to completion</t>
  </si>
  <si>
    <t>4-037-208-2640507-108-2017/18-004</t>
  </si>
  <si>
    <t>Completion of 3 no. Staff units - doors, windows, wiring and painting.</t>
  </si>
  <si>
    <t>Grand total</t>
  </si>
  <si>
    <t>PROJECT GFS CODELIST FOR  WEBUYE WEST NATIONAL GOVERNMENT CONSTITUENCY DEVELOPMENT FUND</t>
  </si>
  <si>
    <t>Project number</t>
  </si>
  <si>
    <t xml:space="preserve">amount </t>
  </si>
  <si>
    <t>Employee salaries office admin</t>
  </si>
  <si>
    <t>4-039-222-2110000-100-2017/2018-001</t>
  </si>
  <si>
    <t xml:space="preserve">Payment of NG-CDF staff salaries and gratuity </t>
  </si>
  <si>
    <t>Goods and services office admin</t>
  </si>
  <si>
    <t>4-039-222-2210000-100-2017/2018-001</t>
  </si>
  <si>
    <t>NG Advertisements, publications, and public awareness, office utility bills, stationery and motor vehicle operating costs</t>
  </si>
  <si>
    <t>NSSF office admin</t>
  </si>
  <si>
    <t>4-039-222-2120500-100-2017/2018-001</t>
  </si>
  <si>
    <t>NHIF office admin</t>
  </si>
  <si>
    <t>Committee expenses office admin</t>
  </si>
  <si>
    <t>4-039-222-2210802-100-2017/2018-001</t>
  </si>
  <si>
    <t>Payment of  sitting allowances, transport and conferences</t>
  </si>
  <si>
    <t xml:space="preserve">MOITORING AND EVALUATION </t>
  </si>
  <si>
    <t>4-039-222-2210700-111-2017/2018-001</t>
  </si>
  <si>
    <t>Monitoring &amp; evaluation goods and services committee expenses NG-CDFC/PMC capacity building</t>
  </si>
  <si>
    <t>4-039-222-2210802-100-2017/2018-002</t>
  </si>
  <si>
    <t>4-039-222-2210000-100-2017/2018-002</t>
  </si>
  <si>
    <t>Purchase of fuel, repairs and  maintenance, printing, stationery, telephone, travel and subsistence</t>
  </si>
  <si>
    <t xml:space="preserve">Secondary Bursaries </t>
  </si>
  <si>
    <t>4-039-222-2640102-103-2017/2018-001</t>
  </si>
  <si>
    <t>To cater for education bursary for needy and deserving secondary school students in the constituency</t>
  </si>
  <si>
    <t xml:space="preserve">Tertiary Bursaries </t>
  </si>
  <si>
    <t>4-039-222-2640102-103-2017/2018-002</t>
  </si>
  <si>
    <t>To cater for education bursary for needy  and deserving tertiary school students in the constituency</t>
  </si>
  <si>
    <t>4-039-222-2640200-101-2017/2018-001</t>
  </si>
  <si>
    <t>Unallocated amount to be available for emergencies that may occur within the constituency</t>
  </si>
  <si>
    <t>4-039-222-2640509-112-2017/2018-001</t>
  </si>
  <si>
    <r>
      <t>Purchase of Equipments</t>
    </r>
    <r>
      <rPr>
        <sz val="12"/>
        <color indexed="8"/>
        <rFont val="Footlight MT Light"/>
        <family val="1"/>
      </rPr>
      <t xml:space="preserve"> for winning teams for  soccer tournaments in Misikhu ward Team, Sitikho ward Team, Matulo ward Team, Bokoli ward  Team.</t>
    </r>
  </si>
  <si>
    <t>St Anthony school for the deaf</t>
  </si>
  <si>
    <t>4-039-222-2630204-104-2017/2018-001</t>
  </si>
  <si>
    <r>
      <t>Completion of Admn block-</t>
    </r>
    <r>
      <rPr>
        <sz val="12"/>
        <color indexed="8"/>
        <rFont val="Footlight MT Light"/>
        <family val="1"/>
      </rPr>
      <t xml:space="preserve">plastering, Floor screed fittings and finishes </t>
    </r>
  </si>
  <si>
    <t>Webuye Muslim Pry sch</t>
  </si>
  <si>
    <t>4-039-222-2630204-104-2017/2018-002</t>
  </si>
  <si>
    <r>
      <t>Completion of 1  storey block of 6  classrooms-</t>
    </r>
    <r>
      <rPr>
        <sz val="12"/>
        <color indexed="8"/>
        <rFont val="Footlight MT Light"/>
        <family val="1"/>
      </rPr>
      <t xml:space="preserve"> walling, roofing and finishes</t>
    </r>
  </si>
  <si>
    <t>Lukhuna Pry sch</t>
  </si>
  <si>
    <t>4-039-222-2630204-104-2017/2018-003</t>
  </si>
  <si>
    <r>
      <t>Completion of 3 classrooms-</t>
    </r>
    <r>
      <rPr>
        <sz val="12"/>
        <color indexed="8"/>
        <rFont val="Footlight MT Light"/>
        <family val="1"/>
      </rPr>
      <t xml:space="preserve"> Plasterworks, floorscreed, painting and finishes</t>
    </r>
  </si>
  <si>
    <t>Bituyu Pry sch</t>
  </si>
  <si>
    <t>4-039-222-2630204-104-2017/2018-004</t>
  </si>
  <si>
    <r>
      <t>Completion of 3 classrooms-</t>
    </r>
    <r>
      <rPr>
        <sz val="12"/>
        <color indexed="8"/>
        <rFont val="Footlight MT Light"/>
        <family val="1"/>
      </rPr>
      <t>Plasterworks, floorscreed, painting and finishes</t>
    </r>
  </si>
  <si>
    <t>Kuywa pry sch</t>
  </si>
  <si>
    <t>4-039-222-2630204-104-2017/2018-005</t>
  </si>
  <si>
    <t>Webuye SA Pry School</t>
  </si>
  <si>
    <t>4-039-222-2630204-104-2017/2018-006</t>
  </si>
  <si>
    <t>Purchase of 51-Seater School Bus</t>
  </si>
  <si>
    <t>Makhonge Primary School</t>
  </si>
  <si>
    <t>4-039-222-2630204-104-2017/2018-007</t>
  </si>
  <si>
    <t>Fabrication of 100 Lockable School Desks With Chairs</t>
  </si>
  <si>
    <t>Bunang'eni Sec sch</t>
  </si>
  <si>
    <t>4-039-222-2630204-104-2017/2018-013</t>
  </si>
  <si>
    <t>Sirende Sec School</t>
  </si>
  <si>
    <t>4-039-222-2630205-104-2017/2018-001</t>
  </si>
  <si>
    <t>Final payment of School bus</t>
  </si>
  <si>
    <t xml:space="preserve">Misikhu Friends Boys High sch </t>
  </si>
  <si>
    <t>4-039-222-2630205-104-2017/2018-003</t>
  </si>
  <si>
    <r>
      <t xml:space="preserve">Completion of a dormitory </t>
    </r>
    <r>
      <rPr>
        <sz val="12"/>
        <color indexed="8"/>
        <rFont val="Footlight MT Light"/>
        <family val="1"/>
      </rPr>
      <t>plasterworks, floorscreed, painting and finishes.</t>
    </r>
  </si>
  <si>
    <t>Sitikho secondary sch</t>
  </si>
  <si>
    <t>4-039-222-2630205-104-2017/2018-004</t>
  </si>
  <si>
    <t>Ngwelo Sec School</t>
  </si>
  <si>
    <t>4-039-222-2630205-104-2017/2018-005</t>
  </si>
  <si>
    <r>
      <t xml:space="preserve">Completion of a dining hall </t>
    </r>
    <r>
      <rPr>
        <sz val="12"/>
        <color indexed="8"/>
        <rFont val="Footlight MT Light"/>
        <family val="1"/>
      </rPr>
      <t>roofing plasterworks, floor screed, painting and finishes.</t>
    </r>
  </si>
  <si>
    <t>Chebosi SA Sec School</t>
  </si>
  <si>
    <t>4-039-222-2630205-104-2017/2018-006</t>
  </si>
  <si>
    <t>Construction of 250 people Capacity Sceptic Tank</t>
  </si>
  <si>
    <t>Chebosi Girls sec School</t>
  </si>
  <si>
    <t>4-039-222-2630205-104-2017/2018-007</t>
  </si>
  <si>
    <t>Construction of a dormitory and 250 people septic tank</t>
  </si>
  <si>
    <t>Sitikho Sec School</t>
  </si>
  <si>
    <t>Bokoli  chiefs office</t>
  </si>
  <si>
    <t>4-039-222-2640507-104-2017/2018-001</t>
  </si>
  <si>
    <r>
      <t xml:space="preserve">Completion of chiefs office </t>
    </r>
    <r>
      <rPr>
        <sz val="12"/>
        <color indexed="8"/>
        <rFont val="Footlight MT Light"/>
        <family val="1"/>
      </rPr>
      <t>roofing plastering, Floor screed</t>
    </r>
  </si>
  <si>
    <t>Township chiefs office</t>
  </si>
  <si>
    <t>4-039-222-2640507-104-2017/2018-002</t>
  </si>
  <si>
    <r>
      <t xml:space="preserve">Completion of chiefs office </t>
    </r>
    <r>
      <rPr>
        <sz val="12"/>
        <color indexed="8"/>
        <rFont val="Footlight MT Light"/>
        <family val="1"/>
      </rPr>
      <t xml:space="preserve">plastering, Floor screed fittings and finishes </t>
    </r>
  </si>
  <si>
    <t>Bukholi Police post</t>
  </si>
  <si>
    <t>4-039-222-2640507-104-2017/2018-003</t>
  </si>
  <si>
    <t>Drilling of borehole and installation of Water Pump</t>
  </si>
  <si>
    <t>Development of 5 yr constituency strategic plan</t>
  </si>
  <si>
    <t>4-039-222-2110309 -109-2017/2018-001</t>
  </si>
  <si>
    <t>Development of 5 year strategic plan for the constituency</t>
  </si>
  <si>
    <t xml:space="preserve">constituency innovation hubs </t>
  </si>
  <si>
    <t>4-039-222-2110309 -109-2017/2018-002</t>
  </si>
  <si>
    <t xml:space="preserve">procuring of systems and services comprising of satellite Antenna, Router, Digital Access Kit and Digital Ruggedized tablets, WIFI with outdoor wireless devise complete with 12U cabinet complete with installation accessories at for 4 sites in partnership with ministry of ICT through Telcom Kenya at brendah girls misikhu secsch, NGCDF Office matisi, Bokoli boys sec sch, kuywa sec sch </t>
  </si>
  <si>
    <t>4-039-222-AP1-100-2017/2018-001</t>
  </si>
  <si>
    <t>4-039-222-2640100-103-2017/18-001</t>
  </si>
  <si>
    <t xml:space="preserve">        PROJECT GFS CODELIST FOR WEBUYE WEST NATIONAL GOVERNMENT CONSTITUENCY DEVELOPMENT FUND</t>
  </si>
  <si>
    <t>4-039-222-2210000-100-2017/18-002</t>
  </si>
  <si>
    <t>4-039-222-2210802-100-2017/18-003</t>
  </si>
  <si>
    <t>4-039-222-2210000-111-2017/18-002</t>
  </si>
  <si>
    <t>4-039-222-2640200-101-2017/18-001</t>
  </si>
  <si>
    <t>Bursary to universities and colleges</t>
  </si>
  <si>
    <t>4-039-222-2640102-103-2017/18-002</t>
  </si>
  <si>
    <t>Payments of bursary to need students in universities and colleges</t>
  </si>
  <si>
    <t>Primary Schools Projects</t>
  </si>
  <si>
    <t>Manani Primary School</t>
  </si>
  <si>
    <t>4-039-222-2630204-104-2017/18-008</t>
  </si>
  <si>
    <t>Construction of 3 classroom- substructure, walling, roofing, windows, doors</t>
  </si>
  <si>
    <t>Webuye SA Primary School</t>
  </si>
  <si>
    <t>4-039-222-2630204-104-2017/18-006</t>
  </si>
  <si>
    <t>Final payment of 51 seater bus</t>
  </si>
  <si>
    <t>Chebosi Girls Secondary School</t>
  </si>
  <si>
    <t>4-039-222-2630205-104-2017/18-007</t>
  </si>
  <si>
    <t>Completion of dormitory first floor slab</t>
  </si>
  <si>
    <t>PROJECT GFS CODELIST FOR  TESO NORTH NATIONAL GOVERNMENT CONSTITUENCY DEVELOPMENT FUND</t>
  </si>
  <si>
    <t>4-040-225-2110000-100-2017/18-001</t>
  </si>
  <si>
    <t>4-040-225-2210000-100-2017/18-002</t>
  </si>
  <si>
    <t>4-040-225-2120101-100-2017/18-003</t>
  </si>
  <si>
    <t>4-040-225-2120201-100-2017/18-004</t>
  </si>
  <si>
    <t>4-040-225-2210802-100-2017/18-005</t>
  </si>
  <si>
    <t>4-040-225-2210000-111-2017/18-001</t>
  </si>
  <si>
    <t>4-040-225-2210802-111-2017/18-002</t>
  </si>
  <si>
    <t>Payment of committee sitting allowances, transport &amp; conferences</t>
  </si>
  <si>
    <t>4-040-225-2210700-111-2017/18-003</t>
  </si>
  <si>
    <t>Emergency reserves</t>
  </si>
  <si>
    <t>4-040-255-2640200-101-2017/18-001</t>
  </si>
  <si>
    <t>Constituency sports activity</t>
  </si>
  <si>
    <t>4-040-225-2640509-112-2017/18-001</t>
  </si>
  <si>
    <t>4-040-225-2640101-103-2017/18-001</t>
  </si>
  <si>
    <t>4-040-225-2640102-103-2017/18-002</t>
  </si>
  <si>
    <t>Amoni primary school</t>
  </si>
  <si>
    <t>4-040-225-2630204-104-2017/18-001</t>
  </si>
  <si>
    <t>Additional funds for completion of a dormitory (plumbing, electrification, flooring and painting.</t>
  </si>
  <si>
    <t>Kakoli primary school</t>
  </si>
  <si>
    <t>4-040-225-2630204-104-2017/18-002</t>
  </si>
  <si>
    <t>Additional funds for completion of a library (roofing, shuttering, plastering, flooring and painting</t>
  </si>
  <si>
    <t>Kokare primary school</t>
  </si>
  <si>
    <t>4-040-225-2630204-104-2017/18-003</t>
  </si>
  <si>
    <t>Renovation of 2 classrooms (Installation of lintel, reroofing, plastering &amp; flooring)</t>
  </si>
  <si>
    <t>Kagutio primary school</t>
  </si>
  <si>
    <t>4-040-225-2630204-104-2017/18-004</t>
  </si>
  <si>
    <t>Kaeset primary school</t>
  </si>
  <si>
    <t>4-040-225-2630204-104-2017/18-005</t>
  </si>
  <si>
    <t xml:space="preserve">Additional funds for completion of administration block (Roofing, Plastering, shuttering &amp; flooring) </t>
  </si>
  <si>
    <t>Kekalet primary school</t>
  </si>
  <si>
    <t>4-040-225-2630204-104-2017/18-006</t>
  </si>
  <si>
    <t>Additional funds for pipe laying and installation of water tank in the school (100m)</t>
  </si>
  <si>
    <t>Kabukui primary school</t>
  </si>
  <si>
    <t>4-040-225-2630204-104-2017/18-007</t>
  </si>
  <si>
    <t>Additional funds for completion of 1 classroom (Plastering, shuttering, Flooring &amp; painting)</t>
  </si>
  <si>
    <t>Kiriko primary school</t>
  </si>
  <si>
    <t>4-040-225-2630204-104-2017/18-008</t>
  </si>
  <si>
    <t>St. James Koteko primary school</t>
  </si>
  <si>
    <t>4-040-225-2630204-104-2017/18-009</t>
  </si>
  <si>
    <t>Opaare primary school</t>
  </si>
  <si>
    <t>4-040-225-2630204-104-2017/18-010</t>
  </si>
  <si>
    <t>Additional funds for completion of 2 classroom (Plastering, shuttering, Flooring &amp; painting)</t>
  </si>
  <si>
    <t>St. James Osia primary school</t>
  </si>
  <si>
    <t>4-040-225-2630204-104-2017/18-011</t>
  </si>
  <si>
    <t>Kamuriai primary school</t>
  </si>
  <si>
    <t>4-040-225-2630204-104-2017/18-012</t>
  </si>
  <si>
    <t>Kangelemuge primary school</t>
  </si>
  <si>
    <t>4-040-225-2630204-104-2017/18-013</t>
  </si>
  <si>
    <t>St. Gabriel Moru primary school</t>
  </si>
  <si>
    <t>4-040-225-2630204-104-2017/18-014</t>
  </si>
  <si>
    <t>Achunet primary school</t>
  </si>
  <si>
    <t>4-040-225-2630204-104-2017/18-015</t>
  </si>
  <si>
    <t>Kongurakol primary school</t>
  </si>
  <si>
    <t>4-040-225-2630204-104-2017/18-016</t>
  </si>
  <si>
    <t>Akobwait CHA primary school</t>
  </si>
  <si>
    <t>4-040-225-2630204-104-2017/18-017</t>
  </si>
  <si>
    <t>Goromait primary school</t>
  </si>
  <si>
    <t>4-040-225-2630204-104-2017/18-018</t>
  </si>
  <si>
    <t>Osopotoit primary school</t>
  </si>
  <si>
    <t>4-040-225-2630204-104-2017/18-019</t>
  </si>
  <si>
    <t>St. Marys Akiriamasit primary school</t>
  </si>
  <si>
    <t>4-040-225-2630204-104-2017/18-020</t>
  </si>
  <si>
    <t>Construction of administration office block to window level</t>
  </si>
  <si>
    <t>Kajei primary school</t>
  </si>
  <si>
    <t>4-040-225-2630204-104-2017/18-021</t>
  </si>
  <si>
    <t>Construction of 1 classroom to plasters</t>
  </si>
  <si>
    <t>Ikapolok primary school</t>
  </si>
  <si>
    <t>4-040-225-2630204-104-2017/18-022</t>
  </si>
  <si>
    <t>Additional funds for completion of library (Floor tiles &amp; well finishes, ceiling board, painting &amp; decoration, Joinery &amp; shelving)</t>
  </si>
  <si>
    <t>Kolanya boys high school</t>
  </si>
  <si>
    <t>4-040-225-2630205-104-2017/18-012</t>
  </si>
  <si>
    <t>Additional funds for completion of dormitory- Roofing, plumbing, electrical &amp; finishes (3 story building)</t>
  </si>
  <si>
    <t>SA Aboloi secondary school</t>
  </si>
  <si>
    <t>4-040-225-2630205-104-2017/18-001</t>
  </si>
  <si>
    <t>Additional funds for purchase of school bus at Kshs.1,672,242   Construction of a laboratory to roofing level at Kshs 800,000</t>
  </si>
  <si>
    <t>St. Josephs Kocholia secondary school</t>
  </si>
  <si>
    <t>4-040-225-2630205-104-2017/18-002</t>
  </si>
  <si>
    <t>Bishop Sulumeti girls high school</t>
  </si>
  <si>
    <t>4-040-225-2630205-104-2017/18-003</t>
  </si>
  <si>
    <t>St. Augustine Kamolo secondary school</t>
  </si>
  <si>
    <t>4-040-225-2630205-104-2017/18-004</t>
  </si>
  <si>
    <t>St. Jude Onyunyur secondary school</t>
  </si>
  <si>
    <t>4-040-225-2630205-104-2017/18-005</t>
  </si>
  <si>
    <t>Additional funds for completion of administration block (Roofing, plastering, shuttering, flooring &amp; painting)</t>
  </si>
  <si>
    <t>Oduya Oprong secondary school</t>
  </si>
  <si>
    <t>4-040-225-2630205-104-2017/18-006</t>
  </si>
  <si>
    <t>Additional funds for completion of laboratory (Internal slabs along the walls, plumbing, painting)</t>
  </si>
  <si>
    <t>Katanyu secondary school</t>
  </si>
  <si>
    <t>4-040-225-2630205-104-2017/18-007</t>
  </si>
  <si>
    <t>St. Pauls Kokare secondary school</t>
  </si>
  <si>
    <t>4-040-225-2630205-104-2017/18-008</t>
  </si>
  <si>
    <t>Completion of 1 classroom (Plastering, shuttering, Flooring &amp; painting)</t>
  </si>
  <si>
    <t>St. Johns Kajei mixed secondary school</t>
  </si>
  <si>
    <t>4-040-225-2630205-104-2017/18-019</t>
  </si>
  <si>
    <t>Akobwait CHA secondary school</t>
  </si>
  <si>
    <t>4-040-225-2630205-104-2017/18-010</t>
  </si>
  <si>
    <t>Construction of a laboratory up to painting stage</t>
  </si>
  <si>
    <t>ACK Moding girls secondary school</t>
  </si>
  <si>
    <t>4-040-225-2630205-104-2017/18-011</t>
  </si>
  <si>
    <t>Construction of 2 classroom up to plastering level</t>
  </si>
  <si>
    <t>Kangelemuge secondary school</t>
  </si>
  <si>
    <t>4-040-225-2630205-104-2017/18-013</t>
  </si>
  <si>
    <t>Additional funds for completion of 1 classroom (Shuttering, Flooring &amp; painting) at Kshs.200000   Drilling of water and its accessories at Kshs.1100000</t>
  </si>
  <si>
    <t>St. Teresa Malaba secondary school</t>
  </si>
  <si>
    <t>4-040-225-2630205-104-2017/18-014</t>
  </si>
  <si>
    <t>Construction of a laboratory up to roofing level</t>
  </si>
  <si>
    <t>St. Pauls Kakemer secondary school</t>
  </si>
  <si>
    <t>4-040-225-2630205-104-2017/18-015</t>
  </si>
  <si>
    <t>Katotoi chiefs office</t>
  </si>
  <si>
    <t>4-040-225-2640507-108-2017/18-001</t>
  </si>
  <si>
    <t>Additional funds for completion of chiefs office (Painting)</t>
  </si>
  <si>
    <t>Chamasiri chiefs office</t>
  </si>
  <si>
    <t>4-040-225-2640507-108-2017/18-002</t>
  </si>
  <si>
    <t>Additional funds for completion of 5 administration police houses (Plastering, Flooring, Shuttering &amp; Painting)</t>
  </si>
  <si>
    <t>Aloet asst chiefs office</t>
  </si>
  <si>
    <t>4-040-225-2640507-108-2017/18-003</t>
  </si>
  <si>
    <t>Purchase of ¼ acre land</t>
  </si>
  <si>
    <t>Kakapel chiefs office</t>
  </si>
  <si>
    <t>4-040-225-2640507-108-2017/18-004</t>
  </si>
  <si>
    <t>Additional funds for completion of chiefs office (Plastering, Flooring &amp; painting)</t>
  </si>
  <si>
    <t>Osajai chiefs office</t>
  </si>
  <si>
    <t>4-040-225-2640507-108-2017/18-005</t>
  </si>
  <si>
    <t>Construction of two door pit latrine to completion.</t>
  </si>
  <si>
    <t>Kokare chiefs office</t>
  </si>
  <si>
    <t>4-040-225-2640507-108-2017/18-006</t>
  </si>
  <si>
    <t>Kocholia chiefs office</t>
  </si>
  <si>
    <t>4-040-225-2640507-108-2017/18-007</t>
  </si>
  <si>
    <t>Construction of chiefs office up to roofing level</t>
  </si>
  <si>
    <t>Okuleu chiefs office</t>
  </si>
  <si>
    <t>4-040-225-2640507-108-2017/18-008</t>
  </si>
  <si>
    <t>Construction of chiefs office up to roofing level at Kshs.600000 Purchase of 1 acre land at Kshs.380000</t>
  </si>
  <si>
    <t>Kamuriai chiefs office</t>
  </si>
  <si>
    <t>4-040-225-2640507-108-2017/18-009</t>
  </si>
  <si>
    <t>Amagoro ACCs office</t>
  </si>
  <si>
    <t>4-040-225-2640507-108-2017/18-010</t>
  </si>
  <si>
    <t>4-040-225-2640510-110-2017/18-001</t>
  </si>
  <si>
    <t>Kamolo primary school</t>
  </si>
  <si>
    <t>4-040-225-2640510-110-2017/18-002</t>
  </si>
  <si>
    <t>St. Thomas Amagoro girls secondary school</t>
  </si>
  <si>
    <t>4-040-225-2640510-110-2017/18-003</t>
  </si>
  <si>
    <t xml:space="preserve">Installation of garbage collection tins  </t>
  </si>
  <si>
    <t>4-040-225-2640510-110-2017/18-004</t>
  </si>
  <si>
    <t>4-040-225-2640510-110-2017/18-005</t>
  </si>
  <si>
    <t>Chamasiri secondary school</t>
  </si>
  <si>
    <t>4-040-225-2640510-110-2017/18-006</t>
  </si>
  <si>
    <t>SA Kolanya girls high school</t>
  </si>
  <si>
    <t>4-040-225-2640510-110-2017/18-007</t>
  </si>
  <si>
    <t>SA Kolanya boys high school</t>
  </si>
  <si>
    <t>4-040-225-2640510-110-2017/18-008</t>
  </si>
  <si>
    <t>4-040-225-2640510-110-2017/18-009</t>
  </si>
  <si>
    <t>Developing of a tree nursery for seedling and planting of trees</t>
  </si>
  <si>
    <t>Kakemer primary school</t>
  </si>
  <si>
    <t>4-040-225-2640510-110-2017/18-010</t>
  </si>
  <si>
    <t>Akibui primary school</t>
  </si>
  <si>
    <t>4-040-225-2640510-110-2017/18-011</t>
  </si>
  <si>
    <t>4-040-225-2640510-110-2017/18-012</t>
  </si>
  <si>
    <t>Kokeri primary school</t>
  </si>
  <si>
    <t>4-040-225-2640510-110-2017/18-013</t>
  </si>
  <si>
    <t xml:space="preserve">Installation of water tank and gutters </t>
  </si>
  <si>
    <t>Elalai primary school</t>
  </si>
  <si>
    <t>4-040-225-2640510-110-2017/18-014</t>
  </si>
  <si>
    <t>St. Marys Osajai primary school</t>
  </si>
  <si>
    <t>4-040-225-2640510-110-2017/18-015</t>
  </si>
  <si>
    <t>Installation of water tank and gutters</t>
  </si>
  <si>
    <t>4-040-255-3110104-108-2017/18-001</t>
  </si>
  <si>
    <t xml:space="preserve">Grading, murraming and culverts installation for 600m road leading to NG-CDF office </t>
  </si>
  <si>
    <t>4-040-255-3110104-108-2017/18-002</t>
  </si>
  <si>
    <t>Installation of gutters and water tank</t>
  </si>
  <si>
    <t>4-040-255-3110104-108-2017/18-003</t>
  </si>
  <si>
    <t>Purchase office furniture and equipments:- 2 sets leather  sofa set, 2 Executive desk, 6 Executive chairs without arms, 2 laptop, 1 desk top, 1 printer. VAT inclusive</t>
  </si>
  <si>
    <t>Amagoro NG-CDF office</t>
  </si>
  <si>
    <t>4-040-225-2211311-108-2017/18-001</t>
  </si>
  <si>
    <t>Installation of satellite Antenna, Router, Digital Access Kit and Digital Ruggedized tablets, Wi-Fi with outdoor wireless devise complete with 12U cabinet complete with installation accessories</t>
  </si>
  <si>
    <t xml:space="preserve"> Kakapel community centre</t>
  </si>
  <si>
    <t>4-040-225-2211311-108-2017/18-002</t>
  </si>
  <si>
    <t>Malaba town council</t>
  </si>
  <si>
    <t>4-040-225-2211311-108-2017/18-003</t>
  </si>
  <si>
    <t>Kakemer resource Center</t>
  </si>
  <si>
    <t>4-040-225-2211311-108-2017/18-004</t>
  </si>
  <si>
    <t>Teso North Constituency Strategic plan</t>
  </si>
  <si>
    <t>4-040-225-2211310-108-2017/18-001</t>
  </si>
  <si>
    <t>Preparation of 5 year constituency strategic plan</t>
  </si>
  <si>
    <t>4-040-225-AP1-100-2017/2018-001</t>
  </si>
  <si>
    <t>4-040-225-2640100-103-2017/18-001</t>
  </si>
  <si>
    <t>TERTIARY INSTUTUTION PROJECT</t>
  </si>
  <si>
    <t>Kolanya Teachers Training College</t>
  </si>
  <si>
    <t>4-040-255-2630206-104-2017/18-001</t>
  </si>
  <si>
    <t xml:space="preserve">Purchase of 5acres land </t>
  </si>
  <si>
    <t xml:space="preserve">        PROJECT GFS CODELIST FOR TESO NORTH NATIONAL GOVERNMENT CONSTITUENCY DEVELOPMENT FUND</t>
  </si>
  <si>
    <t>Administration and Recurrent</t>
  </si>
  <si>
    <t>Monitoring and Evaluation / Capacity Building</t>
  </si>
  <si>
    <t>4-040-225-2640200-101-2017/18-001</t>
  </si>
  <si>
    <t xml:space="preserve">Constituency sports Tournament </t>
  </si>
  <si>
    <t>4-040-225-2640509-112-2016/17-001</t>
  </si>
  <si>
    <t>Bursary Tertiary Institutions (college &amp; university)</t>
  </si>
  <si>
    <t>4-040-225-2640102-103-2017/18-003</t>
  </si>
  <si>
    <t>Payment of NHIF to the elderly</t>
  </si>
  <si>
    <t>Gara primary school</t>
  </si>
  <si>
    <t>4-040-225-2630204-104-2017/18-023</t>
  </si>
  <si>
    <t>SDA Kaujakito primary school</t>
  </si>
  <si>
    <t>4-040-225-2630204-104-2017/18-024</t>
  </si>
  <si>
    <t>Aloete primary school</t>
  </si>
  <si>
    <t>4-040-225-2630204-104-2017/18-025</t>
  </si>
  <si>
    <t xml:space="preserve">St. James Osia Primary School </t>
  </si>
  <si>
    <t>4-040-225-2630204-104-2017/18-026</t>
  </si>
  <si>
    <t xml:space="preserve">St. Mark Kidek Primary School </t>
  </si>
  <si>
    <t>4-040-225-2630204-104-2017/18-027</t>
  </si>
  <si>
    <t xml:space="preserve">Construction of 4 door pit latrine to completion one classroom to completion </t>
  </si>
  <si>
    <t xml:space="preserve">Kengatuny primary school </t>
  </si>
  <si>
    <t>4-040-225-2630204-104-2017/18-028</t>
  </si>
  <si>
    <t>Construction of 4 door pit latrine to completion</t>
  </si>
  <si>
    <t>Additional funds for completion of dormitory- Plastering, Flooring &amp; painting &amp; finishes (3 storey building)</t>
  </si>
  <si>
    <t>Amoni Secondary School</t>
  </si>
  <si>
    <t>4-040-225-2630205-104-2017/18-016</t>
  </si>
  <si>
    <t>4-040-225-2640510-110-2017/18-016</t>
  </si>
  <si>
    <t>Kolanya girls high school</t>
  </si>
  <si>
    <t>4-040-225-2640510-110-2017/18-017</t>
  </si>
  <si>
    <t>PROJECT GFS CODELIST FOR MALAVA NATIONAL GOVERNMENT CONSTITUENCY DEVELOPMENT FUND</t>
  </si>
  <si>
    <t>AMOUNT(Kshs)</t>
  </si>
  <si>
    <t>4-037-201-2210000-100-2017/2018-001</t>
  </si>
  <si>
    <t>4-037-201-2120201-100-2017/2018-002</t>
  </si>
  <si>
    <t>4-037-201-2210000-100-2017/2018-003</t>
  </si>
  <si>
    <t>4-037-201-2210700-100-2017/2018-004</t>
  </si>
  <si>
    <t>4-037-201-2210802-100-2017/2018-005</t>
  </si>
  <si>
    <t>4-037-201-2640200-101-2017/2018-001</t>
  </si>
  <si>
    <t>4-037-201-2210000-111-2017/2018-001</t>
  </si>
  <si>
    <t>4-037-201-2210802-111-2017/2018-002</t>
  </si>
  <si>
    <t>4-037-201-2210700-111-2017/2018-003</t>
  </si>
  <si>
    <t>4-037-201-2640101-103-2017/2018-001</t>
  </si>
  <si>
    <t>Bursary Tertiary Schools - colleges and Universities</t>
  </si>
  <si>
    <t>4-037-201-2640102-103-2017/2018-002</t>
  </si>
  <si>
    <t>Bursary - Special Needs Education</t>
  </si>
  <si>
    <t>4-037-201-2640105-103-2017/2018-003</t>
  </si>
  <si>
    <t>4-037-201-2211310-108-2017/2018-001</t>
  </si>
  <si>
    <t>Develop a five year stratgic plan for the constituency</t>
  </si>
  <si>
    <t>Malava Constituency ICT Hub</t>
  </si>
  <si>
    <t>4-037-201-2211311-108-2017/2018-001</t>
  </si>
  <si>
    <t>Installation of satellite antenna, router, digital access kit and digital ruggedized tablets, WIFI with outdoor wireless devise complete with 12U cabinet complete with installation accessories at Malava NG CDF office.</t>
  </si>
  <si>
    <t xml:space="preserve">Kamuchisu Primary School      </t>
  </si>
  <si>
    <t>4-037-201-2630204-104-2016/2017-002</t>
  </si>
  <si>
    <t>Complete payment fee for purchase of 2 acres land</t>
  </si>
  <si>
    <t>Muriola Primary School</t>
  </si>
  <si>
    <t>4-037-201-2630204-104-2016/2017-003</t>
  </si>
  <si>
    <t>Complete construction of 2 classrooms - plastering, pavement slab, electrical wiring, window glazing, painting &amp; furniture</t>
  </si>
  <si>
    <t>Chevoso Primary School</t>
  </si>
  <si>
    <t>4-037-201-2630204-104-2016/2017-004</t>
  </si>
  <si>
    <t>Complete construction of 2  classrooms - plastering, pavement slab, electrical wiring, window glazing, painting &amp; furniture</t>
  </si>
  <si>
    <t>Chombeli Primary School</t>
  </si>
  <si>
    <t>4-037-201-2630204-104-2016/2017-005</t>
  </si>
  <si>
    <t>Hamutua primary School</t>
  </si>
  <si>
    <t>4-037-201-2630204-104-2016/2017-006</t>
  </si>
  <si>
    <t>Complete construction of administration block - plastering, pavement slab, electrical wiring, window glazing, painting &amp; furniture</t>
  </si>
  <si>
    <t>Ingwe Primary School</t>
  </si>
  <si>
    <t>4-037-201-2630204-104-2016/2017-007</t>
  </si>
  <si>
    <t>Lukala Primary School</t>
  </si>
  <si>
    <t>4-037-201-2630204-104-2016/2017-008</t>
  </si>
  <si>
    <t>Lukume Primary School</t>
  </si>
  <si>
    <t>4-037-201-2630204-104-2016/2017-009</t>
  </si>
  <si>
    <t>Luyeshe Primary School</t>
  </si>
  <si>
    <t>4-037-201-2630204-104-2016/2017-010</t>
  </si>
  <si>
    <t>Lwanda K' Primary School</t>
  </si>
  <si>
    <t>4-037-201-2630204-104-2016/2017-011</t>
  </si>
  <si>
    <t>Mache Primary School</t>
  </si>
  <si>
    <t>4-037-201-2630204-104-2016/2017-012</t>
  </si>
  <si>
    <t>Mahira Primary School</t>
  </si>
  <si>
    <t>4-037-201-2630204-104-2016/2017-013</t>
  </si>
  <si>
    <t>Makale Primary School</t>
  </si>
  <si>
    <t>4-037-201-2630204-104-2016/2017-014</t>
  </si>
  <si>
    <t>Malichi Primary School</t>
  </si>
  <si>
    <t>4-037-201-2630204-104-2016/2017-015</t>
  </si>
  <si>
    <t>Matsakha Primary School</t>
  </si>
  <si>
    <t>4-037-201-2630204-104-2016/2017-016</t>
  </si>
  <si>
    <t>Musidi Primary School</t>
  </si>
  <si>
    <t>4-037-201-2630204-104-2016/2017-017</t>
  </si>
  <si>
    <t>Muting'ong'o Primary School</t>
  </si>
  <si>
    <t>4-037-201-2630204-104-2016/2017-018</t>
  </si>
  <si>
    <t>Namanja Primary School</t>
  </si>
  <si>
    <t>4-037-201-2630204-104-2016/2017-019</t>
  </si>
  <si>
    <t>Shianda Primary School</t>
  </si>
  <si>
    <t>4-037-201-2630204-104-2016/2017-020</t>
  </si>
  <si>
    <t>Shihome Primary School</t>
  </si>
  <si>
    <t>4-037-201-2630204-104-2016/2017-021</t>
  </si>
  <si>
    <t>Shirulo Primary School</t>
  </si>
  <si>
    <t>4-037-201-2630204-104-2016/2017-022</t>
  </si>
  <si>
    <t>Shivikhwa Primary School</t>
  </si>
  <si>
    <t>4-037-201-2630204-104-2016/2017-023</t>
  </si>
  <si>
    <t>St. Martin Primary School</t>
  </si>
  <si>
    <t>4-037-201-2630204-104-2016/2017-024</t>
  </si>
  <si>
    <t>Machemo Primary School</t>
  </si>
  <si>
    <t>4-037-201-2630204-104-2016/2017-025</t>
  </si>
  <si>
    <t>Completion of construction of 2 classrooms - walling, roofing, plastering, pavement slab, electrical wiring, window glazing, painting &amp; furniture</t>
  </si>
  <si>
    <t>Mukhuyu Primary School</t>
  </si>
  <si>
    <t>4-037-201-2630204-104-2016/2017-026</t>
  </si>
  <si>
    <t>Completion of construction of admin block - external plastering, verandah, pavement slab, floor screed, fascia board, painting and other finishes</t>
  </si>
  <si>
    <t xml:space="preserve">Tande Primary School </t>
  </si>
  <si>
    <t>4-037-201-2630204-104-2016/2017-027</t>
  </si>
  <si>
    <t>Chiliva Primary School</t>
  </si>
  <si>
    <t>4-037-201-2630204-104-2016/2017-028</t>
  </si>
  <si>
    <t>Completion of construction of  2 classrooms - roofing, plastering, fittings, flooring and other finishes</t>
  </si>
  <si>
    <t>Mukoko Primary School</t>
  </si>
  <si>
    <t>4-037-201-2630204-104-2016/2017-029</t>
  </si>
  <si>
    <t>4-037-201-2630204-104-2016/2017-030</t>
  </si>
  <si>
    <t>Mwikhupo Primary School</t>
  </si>
  <si>
    <t>4-037-201-2630204-104-2016/2017-031</t>
  </si>
  <si>
    <t>4-037-201-2630204-104-2016/2017-032</t>
  </si>
  <si>
    <t>Burundu Primary School</t>
  </si>
  <si>
    <t>4-037-201-2630204-104-2016/2017-033</t>
  </si>
  <si>
    <t>Indulusia Primary School</t>
  </si>
  <si>
    <t>4-037-201-2630204-104-2016/2017-034</t>
  </si>
  <si>
    <t>Matioli Primary School</t>
  </si>
  <si>
    <t>4-037-201-2630204-104-2016/2017-035</t>
  </si>
  <si>
    <t>Kokoyo Primary School</t>
  </si>
  <si>
    <t>4-037-201-2630204-104-2016/2017-036</t>
  </si>
  <si>
    <t>Masungutsa Primary School</t>
  </si>
  <si>
    <t>4-037-201-2630204-104-2016/2017-037</t>
  </si>
  <si>
    <t>Lukova Primary School</t>
  </si>
  <si>
    <t>4-037-201-2630204-104-2016/2017-038</t>
  </si>
  <si>
    <t>Completion of construction of  admin block  – ring beam, roofing and fit windows and external door.</t>
  </si>
  <si>
    <t>Teresia Primary School</t>
  </si>
  <si>
    <t>4-037-201-2630204-104-2016/2017-039</t>
  </si>
  <si>
    <t>Fubuye Primary School</t>
  </si>
  <si>
    <t>4-037-201-2630204-104-2016/2017-040</t>
  </si>
  <si>
    <t>Construct dormitory</t>
  </si>
  <si>
    <t>Shikokhwe Primary School</t>
  </si>
  <si>
    <t>4-037-201-2630204-104-2016/2017-041</t>
  </si>
  <si>
    <t>Construction of  2 classrooms</t>
  </si>
  <si>
    <t>Sambuli Primary School</t>
  </si>
  <si>
    <t>4-037-201-2630204-104-2016/2017-042</t>
  </si>
  <si>
    <t>Friends Primary School Vashele</t>
  </si>
  <si>
    <t>4-037-201-2630204-104-2016/2017-043</t>
  </si>
  <si>
    <t>Chimoroni Secondary School</t>
  </si>
  <si>
    <t xml:space="preserve">4-037-201-2630205-104-2017/2018-001
</t>
  </si>
  <si>
    <t>Complete construction of library - plastering, window glazing, flooring, fascia board paint works and other finishes</t>
  </si>
  <si>
    <t>Malava Girls Secondary School</t>
  </si>
  <si>
    <t xml:space="preserve">4-037-201-2630205-104-2017/2018-002
</t>
  </si>
  <si>
    <t>Complete construction of Multi Purpose Hall - fixtures, plastering, flooring and other finishes</t>
  </si>
  <si>
    <t>Kimang'eti Girls Secondary School</t>
  </si>
  <si>
    <t xml:space="preserve">4-037-201-2630205-104-2017/2018-003
</t>
  </si>
  <si>
    <t>Complete construction of twin lab - fixtures, external plaster, flooring, plumbing ,gas fittings and other finishes</t>
  </si>
  <si>
    <t xml:space="preserve">St. Monica Namatala Secondary School  </t>
  </si>
  <si>
    <t xml:space="preserve">4-037-201-2630205-104-2017/2018-004
</t>
  </si>
  <si>
    <t>Mukhonje Secondary School</t>
  </si>
  <si>
    <t xml:space="preserve">4-037-201-2630205-104-2017/2018-005
</t>
  </si>
  <si>
    <t>Purchase one acre of land</t>
  </si>
  <si>
    <t>St. Marygoretti Kalenda Secondary School</t>
  </si>
  <si>
    <t xml:space="preserve">4-037-201-2630205-104-2017/2018-006
</t>
  </si>
  <si>
    <t>Chevoso Secondary School</t>
  </si>
  <si>
    <t xml:space="preserve">4-037-201-2630205-104-2017/2018-007
</t>
  </si>
  <si>
    <t>Shamoni Secondary School</t>
  </si>
  <si>
    <t xml:space="preserve">4-037-201-2630205-104-2017/2018-008
</t>
  </si>
  <si>
    <t>Kuvasali Police Post</t>
  </si>
  <si>
    <t>4-037-201-2640507-113-2017/2018-001</t>
  </si>
  <si>
    <t>Purchase 1/4 acre piece of land - Kshs.300,000 and construct office to slab level - Kshs.700,000</t>
  </si>
  <si>
    <t>4-037-201-2640510-110-2017/2018-001</t>
  </si>
  <si>
    <t>Construct toilet block - 4 doors</t>
  </si>
  <si>
    <t>4-037-201-AP1-100-2017/2018-001</t>
  </si>
  <si>
    <t>4-037-201-2640100-103-2017/18-001</t>
  </si>
  <si>
    <t xml:space="preserve">        PROJECT GFS CODELIST FOR MALAVA NATIONAL GOVERNMENT CONSTITUENCY DEVELOPMENT FUND</t>
  </si>
  <si>
    <t>4-037-201-2210802-100-2017/18-005</t>
  </si>
  <si>
    <t>Payment of committee sitting allowances, transport and conferences.</t>
  </si>
  <si>
    <t>Monitoring,Evaluation and Capapcity Building</t>
  </si>
  <si>
    <t>4-037-201-2210802-111-2017/18-002</t>
  </si>
  <si>
    <t>Payment of committee sitting allowances, M &amp;E transport, conferences</t>
  </si>
  <si>
    <t>4-037-201-2640200-101-2017/18-001</t>
  </si>
  <si>
    <t xml:space="preserve">To cater for any unforeseen occurrences in the constituency during the financial year. </t>
  </si>
  <si>
    <t>4-037-201-2211310-108-2017/18-001</t>
  </si>
  <si>
    <t>Additional funding to Develop a strategic plan for the constituency</t>
  </si>
  <si>
    <t>Bursary/CATs/Mocks</t>
  </si>
  <si>
    <t>4-037-201-2640101-103-2017/18-001</t>
  </si>
  <si>
    <t>Payment of bursary to bright and needy students</t>
  </si>
  <si>
    <t>Tumbeni Secondary School</t>
  </si>
  <si>
    <t>4-037-201-2630205-104-2017/18-009</t>
  </si>
  <si>
    <t>Construction of four classrooms to plastering stage</t>
  </si>
  <si>
    <t>Namagara Secondary School</t>
  </si>
  <si>
    <t>4-037-201-2630205-104-2017/18-010</t>
  </si>
  <si>
    <t>Construct administration block to completion</t>
  </si>
  <si>
    <t>PROJECT GFS CODELIST FOR  WEBUYE EAST NATIONAL GOVERNMENT CONSTITUENCY DEVELOPMENT FUND</t>
  </si>
  <si>
    <t>4-039-221-2110000-100-2017/2018-001</t>
  </si>
  <si>
    <t>4-039-221-2210000-100-2017/2018-001</t>
  </si>
  <si>
    <t>4-039-221-2120500-100-2017/2018-001</t>
  </si>
  <si>
    <t>4-039-221-2210802-100-2017/2018-001</t>
  </si>
  <si>
    <t>Payment of sitting allowances, transport and conferences</t>
  </si>
  <si>
    <t xml:space="preserve">MONITORING &amp; EVALUATION/CAPACITY BUILDING </t>
  </si>
  <si>
    <t>4-039-221-2210000-100-2017/2018-002</t>
  </si>
  <si>
    <t>Purchase of fuel, repairs and maintenance, printing, stationery, telephone, travel and subsistence</t>
  </si>
  <si>
    <t>4-039-221-2210802-100-2017/2018-002</t>
  </si>
  <si>
    <t>Payment committee sitting allowances, transport and conferences</t>
  </si>
  <si>
    <t xml:space="preserve"> NG-CDFC/PMC capacity building</t>
  </si>
  <si>
    <t>4-039-221-2210700-111-2017/2018-001</t>
  </si>
  <si>
    <t>4-039-221-2640102-103-2017/2018-001</t>
  </si>
  <si>
    <t>4-039-221-2640102-103-2017/2018-002</t>
  </si>
  <si>
    <t>To cater for education bursary for needy and deserving tertiary school students in the constituency</t>
  </si>
  <si>
    <t>Ndivisi Pry School</t>
  </si>
  <si>
    <t>4-039-221-2630204-104-2017/18-001</t>
  </si>
  <si>
    <t>Purchase of 1 acre of land. (final payment)</t>
  </si>
  <si>
    <t>Njata DEB pri school</t>
  </si>
  <si>
    <t>4-039-221-2630204-104-2017/18-002</t>
  </si>
  <si>
    <t>Purchase of land 2 acre (final payment)</t>
  </si>
  <si>
    <t>Misikhu Boarding Primary School</t>
  </si>
  <si>
    <t>4-039-221-2630204-104-2017/18-003</t>
  </si>
  <si>
    <t>Final payment of School Bus.</t>
  </si>
  <si>
    <t>St Paul’s Kibisi Pry Sch</t>
  </si>
  <si>
    <t>4-039-221-2630204-104-2017/18-004</t>
  </si>
  <si>
    <t>Purchase of 1 Acre of Land. (final payment)</t>
  </si>
  <si>
    <t>Sambu PAG primary Sch</t>
  </si>
  <si>
    <t>4-039-221-2630204-104-2017/18-005</t>
  </si>
  <si>
    <t>Bakisa SA Primary School</t>
  </si>
  <si>
    <t>4-039-221-2630204-104-2017/18-006</t>
  </si>
  <si>
    <t>Renovation of 2 No. Classroom, door, external plaster works and painting</t>
  </si>
  <si>
    <t>Nabuyole Pefa Pry school</t>
  </si>
  <si>
    <t>4-039-221-2630204-104-2017/18-007</t>
  </si>
  <si>
    <t>Completion of Storey block of 6 classrooms- stairs, rain water goods , doors, floor wall and finishes, painting and electrical</t>
  </si>
  <si>
    <t>Sambu Central Primary School</t>
  </si>
  <si>
    <t>4-039-221-2630204-104-2017/18-008</t>
  </si>
  <si>
    <t>Construction of 6 classrooms storey block</t>
  </si>
  <si>
    <t>Sango DEB Primary School</t>
  </si>
  <si>
    <t>4-039-221-2630204-104-2017/18-009</t>
  </si>
  <si>
    <t>Completion of 3 classrooms-  external plaster, wall finishes, ramp &amp; glazing.</t>
  </si>
  <si>
    <t>St . Josephs RC Primary School</t>
  </si>
  <si>
    <t>4-039-221-2630204-104-2017/18-010</t>
  </si>
  <si>
    <t>Completion of 3 classrooms- roof cove, ,internal &amp; external plaster, glazing, electrical piping &amp; wall finishes</t>
  </si>
  <si>
    <t>Masindu Primary sch</t>
  </si>
  <si>
    <t>4-039-221-2630204-104-2017/18-011</t>
  </si>
  <si>
    <t>Renovation of one classroom- cabling, ring beam, plaster works and finishes</t>
  </si>
  <si>
    <t>4-039-221-2630204-104-2017/18-012</t>
  </si>
  <si>
    <t>Reinforcement of storey Block, pilars, erection of pillars of 6 classes</t>
  </si>
  <si>
    <t>Mahanga PEFA pry sch</t>
  </si>
  <si>
    <t>4-039-221-2630204-104-2017/18-013</t>
  </si>
  <si>
    <r>
      <t xml:space="preserve">Completion of one classroom </t>
    </r>
    <r>
      <rPr>
        <sz val="12"/>
        <color indexed="8"/>
        <rFont val="Footlight MT Light"/>
        <family val="1"/>
      </rPr>
      <t>Roofing, Plasterworks, Painting and Fittings</t>
    </r>
  </si>
  <si>
    <t>Friends School Sinoko</t>
  </si>
  <si>
    <t>4-039-221-2630205-104-2017/18-001</t>
  </si>
  <si>
    <t>Completion of Library-rain water goods, ceiling board, book shelves</t>
  </si>
  <si>
    <t>St Francis Magemo Secondary School</t>
  </si>
  <si>
    <t>4-039-221-2630205-104-2017/18-003</t>
  </si>
  <si>
    <t>Purchase of furniture for dining all (tables, chairs)</t>
  </si>
  <si>
    <t>Misemwa Secondary School</t>
  </si>
  <si>
    <t>4-039-221-2630205-104-2017/18-004</t>
  </si>
  <si>
    <t>Final payment for School Bus.</t>
  </si>
  <si>
    <t>Lutacho Sec School</t>
  </si>
  <si>
    <t>4-039-221-2630205-104-2017/18-005</t>
  </si>
  <si>
    <t>Completion of 3 Classrooms-roof covering, internal &amp; external plaster, wall finishes &amp; glazing.</t>
  </si>
  <si>
    <t>Friends sec school mikuva</t>
  </si>
  <si>
    <t>4-039-221-2630205-104-2017/18-006</t>
  </si>
  <si>
    <t>Completion of 3 classrooms, roofing finishes</t>
  </si>
  <si>
    <t>Friends Sec school Mikuva</t>
  </si>
  <si>
    <t>4-039-221-2630205-104-2017/18-007</t>
  </si>
  <si>
    <t>Completion of Administration block- internal &amp; external Plaster, wall finishes &amp; glazing.</t>
  </si>
  <si>
    <t>4-039-221-2630205-104-2017/18-008</t>
  </si>
  <si>
    <t>Completion of laboratory block- wall finishes &amp; glazing.</t>
  </si>
  <si>
    <t>Magemo Friends Sec School</t>
  </si>
  <si>
    <t>4-039-221-2630205-104-2017/18-009</t>
  </si>
  <si>
    <t>Completion of Library- 2nd phase (walling,roofing)</t>
  </si>
  <si>
    <t>Mitukuyu Sec school</t>
  </si>
  <si>
    <t>4-039-221-2630205-104-2017/18-010</t>
  </si>
  <si>
    <t>Purchase of 2 acres of land. (final payment)</t>
  </si>
  <si>
    <t>Chiefs office Maraka</t>
  </si>
  <si>
    <t>4-039-221-2640507-113-2017/18-001</t>
  </si>
  <si>
    <t>Construction of chief's office , boardroom, 4 offices, secretary's office  &amp; kitchen</t>
  </si>
  <si>
    <t>Assistant Chief sipala</t>
  </si>
  <si>
    <t>4-039-221-2640507-113-2017/18-002</t>
  </si>
  <si>
    <t>Final payment of land .05 Ha</t>
  </si>
  <si>
    <t>4-039-221-2640200-101-2017/2018-001</t>
  </si>
  <si>
    <t>4-039-221-2110309 -109-2017/2018-001</t>
  </si>
  <si>
    <t>Development of 5-year strategic plan for the constituency</t>
  </si>
  <si>
    <t>NGCDF offices</t>
  </si>
  <si>
    <t>4-039-221-3110202-108-2017/2018-001</t>
  </si>
  <si>
    <t xml:space="preserve">Fencing of NGCDF office in Webuye 6-acre with barbed barbed wire and posts </t>
  </si>
  <si>
    <t>Establishmnent of constituency hub</t>
  </si>
  <si>
    <t>4-039-221-2110309 -109-2017/2018-002</t>
  </si>
  <si>
    <t xml:space="preserve">procuring of systems and services comprising of satellite Antenna, Router, Digital Access Kit and Digital Ruggedized tablets, WIFI with outdoor wireless devise complete with 12U cabinet complete with installation accessories at for 4 sites in partnership with ministry of ICT through Telcom Kenya at Ndivisi girls sec school, NGCDF office webuye, St. Mathews ACK sec sch and St. Cecilia Misikhu girls sec </t>
  </si>
  <si>
    <t>4-039-221-2640510-110-2017/2018-001</t>
  </si>
  <si>
    <t xml:space="preserve">planting of trees at NGCDF office compongd in Webuye 6 acre compound </t>
  </si>
  <si>
    <t>4-039-221-2640509-112-2017/2018-001</t>
  </si>
  <si>
    <t>purchase of equipment for winning teams in soccer tournaments Ndivisi ward team, mihuu ward team, maraka ward team</t>
  </si>
  <si>
    <t>4-039-221-AP1-100-2017/2018-001</t>
  </si>
  <si>
    <t>4-039-221-2640100-103-2017/18-001</t>
  </si>
  <si>
    <t xml:space="preserve">        PROJECT GFS CODELIST FOR WEBUYE EAST NATIONAL GOVERNMENT CONSTITUENCY DEVELOPMENT FUND</t>
  </si>
  <si>
    <t>4-039-221-2210000-100-2017/18-002</t>
  </si>
  <si>
    <t>4-039-221-2210802-100-2017/18-003</t>
  </si>
  <si>
    <t>4-039-221-2640200-101-2017/18-001</t>
  </si>
  <si>
    <t>4-039-221-2640102-103-2017/18-002</t>
  </si>
  <si>
    <t>Sambu Central Primary Sch</t>
  </si>
  <si>
    <t>Completion of 6 classrooms. Roofing and finishes</t>
  </si>
  <si>
    <t>Holy Family Misikhu Girls Primary Sch</t>
  </si>
  <si>
    <t>4-039-221-2630204-104-2017/18-014</t>
  </si>
  <si>
    <t>Final payment of school bus 62 seater</t>
  </si>
  <si>
    <t>Mkhuyu FYM Primary</t>
  </si>
  <si>
    <t>4-039-221-2630204-104-2017/18-015</t>
  </si>
  <si>
    <t>Construction of 10 door ablution block</t>
  </si>
  <si>
    <t>Nzoia Rc Primary</t>
  </si>
  <si>
    <t>4-039-221-2630204-104-2017/18-016</t>
  </si>
  <si>
    <t>Sipala FYM Primary</t>
  </si>
  <si>
    <t>4-039-221-2630204-104-2017/18-017</t>
  </si>
  <si>
    <t>Silungai Primary Sch</t>
  </si>
  <si>
    <t>4-039-221-2630204-104-2017/18-018</t>
  </si>
  <si>
    <t>St Johns Savanah Secondary School</t>
  </si>
  <si>
    <t>4-037-210-2630205-104-2017/18-011</t>
  </si>
  <si>
    <t>Final payment of land 1 (one) acre</t>
  </si>
  <si>
    <t>PROJECT GFS CODELIST FOR  KANDUYI NATIONAL GOVERNMENT CONSTITUENCY DEVELOPMENT FUND</t>
  </si>
  <si>
    <t>Administration  &amp; Recurrent Expenditure</t>
  </si>
  <si>
    <t xml:space="preserve">Employees Salary </t>
  </si>
  <si>
    <t>4-039-220-2110000-100-2017/18-001</t>
  </si>
  <si>
    <t xml:space="preserve">Statutory  </t>
  </si>
  <si>
    <t xml:space="preserve">Goods &amp; Services </t>
  </si>
  <si>
    <t>4-039-220-2210000-100-2017/18-002</t>
  </si>
  <si>
    <t xml:space="preserve">Purchase of fuel, repairs and maintenance, printing, stationery, telephone, travel and subsistence, office tea, office equipment and furniture  </t>
  </si>
  <si>
    <t>4-039-220-2120101-100-2017/18-003</t>
  </si>
  <si>
    <t>4-039-220-2120201-100-2017/18-004</t>
  </si>
  <si>
    <t>4-039-220-2210802-100-2017/18-005</t>
  </si>
  <si>
    <t xml:space="preserve">Monitoring &amp; Evaluation </t>
  </si>
  <si>
    <t>4-039-220-2210000-111-2017/18-001</t>
  </si>
  <si>
    <t>4-039-220-2210802-111-2017/18-002</t>
  </si>
  <si>
    <t xml:space="preserve">CDFC Capacity Building </t>
  </si>
  <si>
    <t>4-039-220-2210700-111-2017/18-003</t>
  </si>
  <si>
    <t>Emergency (5 % of the Fund)</t>
  </si>
  <si>
    <t>4-039-220-2640200-101-2017/18-001</t>
  </si>
  <si>
    <t xml:space="preserve">Unallocated amount meant for emergency that may occur within the Constituency </t>
  </si>
  <si>
    <t>4-039-220-2640509-112-2017/18-001</t>
  </si>
  <si>
    <t xml:space="preserve">Bursary  </t>
  </si>
  <si>
    <t xml:space="preserve">Bursary Secondary School </t>
  </si>
  <si>
    <t>4-039-220-2640101-103-2017/18-001</t>
  </si>
  <si>
    <t xml:space="preserve">Payment of bursary to needy students  </t>
  </si>
  <si>
    <t xml:space="preserve">Bursary Tertiary School </t>
  </si>
  <si>
    <t>4-039-220-2640102-103-2017/18-002</t>
  </si>
  <si>
    <t xml:space="preserve">Constituency Innovation Hubs Project </t>
  </si>
  <si>
    <t>Constituency Inovation Hubs Project (FOUR )</t>
  </si>
  <si>
    <t>4-039-220-2211311-108-2017/18-001</t>
  </si>
  <si>
    <t>Procurement of Satellite Antenna, Router,Digital Access kit and digital ruggedized tablets, Wi-Fi with outdoor wireless device complete with 12U cabinet complete with installation accessories at 4 sites @ Kshs1, 169,256.80</t>
  </si>
  <si>
    <t xml:space="preserve"> Security  </t>
  </si>
  <si>
    <t xml:space="preserve">Musikoma Police Post </t>
  </si>
  <si>
    <t>4-039-220-2640507-108-2017/18-001</t>
  </si>
  <si>
    <t xml:space="preserve">Fitting doors, windows, ceiling board, plastering and painting of police post </t>
  </si>
  <si>
    <t xml:space="preserve">Siritanyi Assistant chief’s office </t>
  </si>
  <si>
    <t>4-039-220-2640507-108-2017/18-002</t>
  </si>
  <si>
    <t>Fencing of the police post, painting and fitting of ceiling board</t>
  </si>
  <si>
    <t>Chief's office township</t>
  </si>
  <si>
    <t>4-039-220-2640507-108-2017/18-003</t>
  </si>
  <si>
    <t>Plastering floor and walls of chief's office</t>
  </si>
  <si>
    <t xml:space="preserve">Kikwechi Police Post </t>
  </si>
  <si>
    <t>4-039-220-2640507-108-2017/18-004</t>
  </si>
  <si>
    <t xml:space="preserve">Plastering and finishes of 7 units police residence </t>
  </si>
  <si>
    <t xml:space="preserve">Mayanja Ap Camp </t>
  </si>
  <si>
    <t>4-039-220-2640507-108-2017/18-005</t>
  </si>
  <si>
    <t xml:space="preserve">Construction  of strong room and sergeant's house </t>
  </si>
  <si>
    <t xml:space="preserve">Bukembe Ap Line </t>
  </si>
  <si>
    <t>4-039-220-2640507-108-2017/18-006</t>
  </si>
  <si>
    <t xml:space="preserve">Fencing of police post, painting of the police post </t>
  </si>
  <si>
    <t xml:space="preserve">Mechumeru Chiefs Office </t>
  </si>
  <si>
    <t>4-039-220-2640507-108-2017/18-007</t>
  </si>
  <si>
    <t xml:space="preserve">Plastering of walls, Painting of chiefs office </t>
  </si>
  <si>
    <t xml:space="preserve">Bungoma Police Station </t>
  </si>
  <si>
    <t>4-039-220-2640507-108-2017/18-008</t>
  </si>
  <si>
    <t>Construction of proposed OCPD office block at bungoma south sub county</t>
  </si>
  <si>
    <t xml:space="preserve">Ranje AP </t>
  </si>
  <si>
    <t>4-039-220-2640507-108-2017/18-010</t>
  </si>
  <si>
    <t>Painting and ceiling board of the Ap post</t>
  </si>
  <si>
    <t xml:space="preserve"> Primary Schools </t>
  </si>
  <si>
    <t xml:space="preserve">Kongoli Primary School </t>
  </si>
  <si>
    <t>4-039-220-2630204-104-2017/18-001</t>
  </si>
  <si>
    <t xml:space="preserve">Fitting of doors and windows, plastering of walls and floors of 2 Classrooms </t>
  </si>
  <si>
    <t xml:space="preserve">Mufule Fym Primary School </t>
  </si>
  <si>
    <t>4-039-220-2630204-104-2017/18-002</t>
  </si>
  <si>
    <t xml:space="preserve">Kitinda Primary School </t>
  </si>
  <si>
    <t>4-039-220-2630204-104-2017/18-003</t>
  </si>
  <si>
    <t>Plastering, fitting of doors and windows of administration block</t>
  </si>
  <si>
    <t xml:space="preserve">Marakaru Primary School </t>
  </si>
  <si>
    <t>4-039-220-2630204-104-2017/18-005</t>
  </si>
  <si>
    <t xml:space="preserve">Plastering floor and walls of 3 classrooms and painting of 8 classrooms </t>
  </si>
  <si>
    <t>Watwanga Primary School</t>
  </si>
  <si>
    <t>4-039-220-2630204-104-2017/18-009</t>
  </si>
  <si>
    <t>Plastering walls and floors,fitting windows and doors of 2 classrooms</t>
  </si>
  <si>
    <t>4-039-220-2630204-104-2017/18-011</t>
  </si>
  <si>
    <t>Roofing, fitting doors and windows of administration block</t>
  </si>
  <si>
    <t xml:space="preserve">Namamuka Primary School </t>
  </si>
  <si>
    <t>4-039-220-2630204-104-2017/18-012</t>
  </si>
  <si>
    <t>Plastering, flooring, fitting windows and doors of 4 classrooms</t>
  </si>
  <si>
    <t>Baptist Central Primary School</t>
  </si>
  <si>
    <t>4-039-220-2630204-104-2017/18-015</t>
  </si>
  <si>
    <t xml:space="preserve">Maocho Primary School </t>
  </si>
  <si>
    <t>4-039-220-2630204-104-2017/18-016</t>
  </si>
  <si>
    <t xml:space="preserve">Sitoma Primary School </t>
  </si>
  <si>
    <t>4-039-220-2630204-104-2017/18-017</t>
  </si>
  <si>
    <t xml:space="preserve">Nakayonjo Primary School </t>
  </si>
  <si>
    <t>4-039-220-2630204-104-2017/18-018</t>
  </si>
  <si>
    <t xml:space="preserve">Musikoma Primary School </t>
  </si>
  <si>
    <t>4-039-220-2630204-104-2017/18-019</t>
  </si>
  <si>
    <t xml:space="preserve">Buema Primary School </t>
  </si>
  <si>
    <t>4-039-220-2630204-104-2017/18-020</t>
  </si>
  <si>
    <t xml:space="preserve">Luyekhe Primary School </t>
  </si>
  <si>
    <t>4-039-220-2630204-104-2017/18-023</t>
  </si>
  <si>
    <t>Nabichakha Primary School</t>
  </si>
  <si>
    <t>4-039-220-2630204-104-2017/18-027</t>
  </si>
  <si>
    <t>Bungoma DEB Primary School</t>
  </si>
  <si>
    <t>4-039-220-2630204-104-2017/18-028</t>
  </si>
  <si>
    <t>Hututu Primary School</t>
  </si>
  <si>
    <t>4-039-220-2630204-104-2017/18-030</t>
  </si>
  <si>
    <t xml:space="preserve">Namirembe Primary School </t>
  </si>
  <si>
    <t>4-039-220-2630204-104-2017/18-031</t>
  </si>
  <si>
    <t xml:space="preserve">Plastering, fittings and finishes of 3 Classrooms </t>
  </si>
  <si>
    <t>Mupeli Primary School</t>
  </si>
  <si>
    <t>4-039-220-2630204-104-2017/18-034</t>
  </si>
  <si>
    <t>Construction of 15 door Pit latrines</t>
  </si>
  <si>
    <t xml:space="preserve">Mungeti Primary School </t>
  </si>
  <si>
    <t>4-039-220-2630204-104-2017/18-035</t>
  </si>
  <si>
    <t xml:space="preserve">Repair of damaged floors, windows and wall repair of 4 No. classrooms </t>
  </si>
  <si>
    <t>Moi Primary School</t>
  </si>
  <si>
    <t>4-039-220-2630204-104-2017/18-036</t>
  </si>
  <si>
    <t>Repair of damaged floors, walls, windows of 5 classrooms</t>
  </si>
  <si>
    <t xml:space="preserve">Kanduyi DEB Primary School </t>
  </si>
  <si>
    <t>4-039-220-2630204-104-2017/18-037</t>
  </si>
  <si>
    <t xml:space="preserve">Repair of damaged floors, walls and windows  of 24 classrooms </t>
  </si>
  <si>
    <t xml:space="preserve">Lumasa Primary School </t>
  </si>
  <si>
    <t>4-039-220-2630204-104-2017/18-038</t>
  </si>
  <si>
    <t>Plastering of floors and walls, fitting doors and windows of 6 classrooms</t>
  </si>
  <si>
    <t xml:space="preserve">Mukholi Primary School </t>
  </si>
  <si>
    <t>4-039-220-2630204-104-2017/18-039</t>
  </si>
  <si>
    <t xml:space="preserve">Construction of 2 Classrooms </t>
  </si>
  <si>
    <t xml:space="preserve">Musaka Primary School </t>
  </si>
  <si>
    <t>4-039-220-2630204-104-2017/18-040</t>
  </si>
  <si>
    <t xml:space="preserve">Plastering of walls, Fittings and finishes, Painting of 4 Classrooms </t>
  </si>
  <si>
    <t>Ndakaru Primary School</t>
  </si>
  <si>
    <t>4-039-220-2630204-104-2017/18-042</t>
  </si>
  <si>
    <t xml:space="preserve">Khakula Secondary School </t>
  </si>
  <si>
    <t>4-039-220-2630205-104-2017/18-001</t>
  </si>
  <si>
    <t xml:space="preserve">Plastering of walls and floors, painting of 2 Classrooms </t>
  </si>
  <si>
    <t xml:space="preserve">Siaka Secondary School </t>
  </si>
  <si>
    <t>4-039-220-2630205-104-2017/18-002</t>
  </si>
  <si>
    <t>Construction of 1 Classroom to completion</t>
  </si>
  <si>
    <t xml:space="preserve">Namaanga Secondary School </t>
  </si>
  <si>
    <t>4-039-220-2630205-104-2017/18-006</t>
  </si>
  <si>
    <t xml:space="preserve">Fitting of doors and windows, plastering of walls and floors of 4 Clasrooms </t>
  </si>
  <si>
    <t xml:space="preserve"> ongoing </t>
  </si>
  <si>
    <t xml:space="preserve">Misanga Secondary School </t>
  </si>
  <si>
    <t>4-039-220-2630205-104-2017/18-007</t>
  </si>
  <si>
    <t xml:space="preserve">Walling of adminstration block </t>
  </si>
  <si>
    <t xml:space="preserve">Marakaru secondary School </t>
  </si>
  <si>
    <t>4-039-220-2630205-104-2017/18-009</t>
  </si>
  <si>
    <t xml:space="preserve">Wamalwa Kijana High School </t>
  </si>
  <si>
    <t>4-039-220-2630205-104-2017/18-010</t>
  </si>
  <si>
    <t xml:space="preserve">Plastering of walls , fitting of doors and windows of the Dining hall, installation of electricity </t>
  </si>
  <si>
    <t xml:space="preserve">Bukananachi Secondary School </t>
  </si>
  <si>
    <t>4-039-220-2630205-104-2017/18-011</t>
  </si>
  <si>
    <t xml:space="preserve">Plastering floor and walls, fitting and finishes of 4 Classrooms </t>
  </si>
  <si>
    <t>Kimukungi Girls secondary school</t>
  </si>
  <si>
    <t>4-039-220-2630205-104-2017/18-012</t>
  </si>
  <si>
    <t xml:space="preserve">Plastering and painting of a twin Laboratory </t>
  </si>
  <si>
    <t>Mungeti secondary school</t>
  </si>
  <si>
    <t>4-039-220-2630205-104-2017/18-013</t>
  </si>
  <si>
    <t>Construction of 20 door pit latrines</t>
  </si>
  <si>
    <t xml:space="preserve">Siloba Secondary School </t>
  </si>
  <si>
    <t>4-039-220-2630205-104-2017/18-014</t>
  </si>
  <si>
    <t xml:space="preserve">Fittings of ceiling board, Doors, painting, Fascia board of administration block and Construction of 4 door pit latrines for staff </t>
  </si>
  <si>
    <t xml:space="preserve">Siritanyi secondary School </t>
  </si>
  <si>
    <t>4-039-220-2630205-104-2017/18-015</t>
  </si>
  <si>
    <t xml:space="preserve">Bungoma Muslim Secondary School </t>
  </si>
  <si>
    <t>4-039-220-2630205-104-2017/18-016</t>
  </si>
  <si>
    <t xml:space="preserve">Plastering, flooring of 4 Classrooms </t>
  </si>
  <si>
    <t xml:space="preserve">Natutiri Secondary School </t>
  </si>
  <si>
    <t>4-039-220-2630205-104-2017/18-017</t>
  </si>
  <si>
    <t xml:space="preserve">Complete purchase of 1 acre land </t>
  </si>
  <si>
    <t xml:space="preserve">Kisuluni Secondary School </t>
  </si>
  <si>
    <t>4-039-220-2630205-104-2017/18-018</t>
  </si>
  <si>
    <t xml:space="preserve">Plastering, fittings and finishes of 6 Classrooms </t>
  </si>
  <si>
    <t xml:space="preserve">Luyekhe Secondary School </t>
  </si>
  <si>
    <t>4-039-220-2630205-104-2017/18-019</t>
  </si>
  <si>
    <t xml:space="preserve">Plastering, flooring, fitting windows and doors of 3 Classrooms </t>
  </si>
  <si>
    <t xml:space="preserve">St. Martin’s Kitinda Secondary School </t>
  </si>
  <si>
    <t>4-039-220-2630205-104-2017/18-021</t>
  </si>
  <si>
    <t>Roofing, fitting of doors and windows of administration block</t>
  </si>
  <si>
    <t xml:space="preserve">Sio Seondary School </t>
  </si>
  <si>
    <t>4-039-220-2630205-104-2017/18-022</t>
  </si>
  <si>
    <t>Completion for the purchase of 2 acres land, 2.6million has been paid.</t>
  </si>
  <si>
    <t>St Veronica Ranje secondary school</t>
  </si>
  <si>
    <t xml:space="preserve">Namamuka secondary  School </t>
  </si>
  <si>
    <t>4-039-220-2630205-104-2017/18-025</t>
  </si>
  <si>
    <t>Balance for the purchase of 1 acre piece of land @ Kshs. 600,000 and construction of 1 classroom @ 700000</t>
  </si>
  <si>
    <t xml:space="preserve">ENVIRONMENTAL </t>
  </si>
  <si>
    <t xml:space="preserve">Environmental Projects </t>
  </si>
  <si>
    <t>4-039-220-2640510-110-2017/18-001</t>
  </si>
  <si>
    <t>Purchase of certified seedlings for Planting at Kanduyi constituency development fund projects at Kshs.248,029.56 each</t>
  </si>
  <si>
    <t>St peter’s sangalo secondary school</t>
  </si>
  <si>
    <t>4-039-220-2630205-104-2017/18-024</t>
  </si>
  <si>
    <t>PTA/CDF co-funding of school bus</t>
  </si>
  <si>
    <t>St Martins mwibale secondary school</t>
  </si>
  <si>
    <t>4-039-220-2630205-104-2017/18-020</t>
  </si>
  <si>
    <t>NG-CDF/PTA Purchase of school bus</t>
  </si>
  <si>
    <t>4-039-220-AP1-100-2017/2018-001</t>
  </si>
  <si>
    <t>4-039-220-2640100-103-2017/18-001</t>
  </si>
  <si>
    <t>PROJECT GFS CODELIST FOR  NAMBALE  NATIONAL GOVERNMENT CONSTITUENCY DEVELOPMENT FUND</t>
  </si>
  <si>
    <t>4-040-227-2110000-100-2017/18-001</t>
  </si>
  <si>
    <t>4-040-227-2210000-100-2017/18-002</t>
  </si>
  <si>
    <t>4-040-227-2120101-100-2017/18-003</t>
  </si>
  <si>
    <t>4-040-227-2120201-100-2017/18-004</t>
  </si>
  <si>
    <t>4-040-227-2210802-100-2017/18-005</t>
  </si>
  <si>
    <t>4-040-227-2210000-111-2017/18-001</t>
  </si>
  <si>
    <t>4-040-227-2210802-111-2017/18-002</t>
  </si>
  <si>
    <t>4-040-227-2210700-111-2017/18-003</t>
  </si>
  <si>
    <t>4-980-040-227-2640200-101-2017/18-001</t>
  </si>
  <si>
    <t>4-040-227-2640101-103-2017/18-001</t>
  </si>
  <si>
    <t>4-040-227-2640102-103-2017/18-002</t>
  </si>
  <si>
    <r>
      <t>4-040-227-</t>
    </r>
    <r>
      <rPr>
        <sz val="12"/>
        <color indexed="8"/>
        <rFont val="Footlight MT Light"/>
        <family val="1"/>
      </rPr>
      <t>2211310-108-2017/18-001</t>
    </r>
  </si>
  <si>
    <t>Procuring the system and services comprising of a Satellite Antenna, Router, Digital Access kit and Digital Ruggedized tablets, Wi-Fi complete with 12U cabinet with installation accessories.In four sites each at kshs.1,169,256.30</t>
  </si>
  <si>
    <t>Preparation of a five year Strategic plan</t>
  </si>
  <si>
    <t>Kajoro Primary School</t>
  </si>
  <si>
    <t>4-040-227-2630204-104-2017/18-001</t>
  </si>
  <si>
    <t>Completion of two classrooms;-Plastering,Flooring,Shutters &amp; Painting (Kshs.300,000.00. And construction of one classroom to roofing level (Kshs.650,000.00)</t>
  </si>
  <si>
    <t>Makongeni Primary School</t>
  </si>
  <si>
    <t>4-040-227-2630204-104-2017/18-002</t>
  </si>
  <si>
    <t>Construction of one Classroom to roofing level (Kshs.650,000.00). And Purchase of 1/2 acre of land (Kshs.150,000.00)</t>
  </si>
  <si>
    <t>Manyole Primary School</t>
  </si>
  <si>
    <t>4-040-227-2630204-104-2017/18-003</t>
  </si>
  <si>
    <t>Completion of admin block;- window panes, flooring, plastering &amp; painting.</t>
  </si>
  <si>
    <t>Ikondokhera Primary School</t>
  </si>
  <si>
    <t>4-040-227-2630204-104-2017/18-004</t>
  </si>
  <si>
    <t>Construction of two classrooms to roofing level</t>
  </si>
  <si>
    <t>Kisoko Boys Primary School</t>
  </si>
  <si>
    <t>4-040-227-2630204-104-2017/18-005</t>
  </si>
  <si>
    <t>Completion of one classroom;- Shutters, Plastering walls, Flooring &amp;Painting.</t>
  </si>
  <si>
    <t>Kisoko Girls Primary School</t>
  </si>
  <si>
    <t>4-040-227-2630204-104-2017/18-006</t>
  </si>
  <si>
    <t>Completion of one classroom;-  shutters, plastering walls, flooring &amp;painting.</t>
  </si>
  <si>
    <t>Emukhuyu Primary School</t>
  </si>
  <si>
    <t>4-040-227-2630204-104-2017/18-007</t>
  </si>
  <si>
    <t>Khwirale Primary School</t>
  </si>
  <si>
    <t>4-040-227-2630204-104-2017/18-008</t>
  </si>
  <si>
    <t>Nambale Urban Primary School</t>
  </si>
  <si>
    <t>4-040-227-2630204-104-2017/18-009</t>
  </si>
  <si>
    <t>Completion of two classrooms;-  shutters, plastering walls, flooring &amp;painting.</t>
  </si>
  <si>
    <t>Emakina Primary School</t>
  </si>
  <si>
    <t>4-040-227-2630204-104-2017/18-010</t>
  </si>
  <si>
    <t>Renovation of five classrooms;-flooring</t>
  </si>
  <si>
    <t>St. Martin Kisoko Special School</t>
  </si>
  <si>
    <t>4-040-227-2630204-104-2017/18-011</t>
  </si>
  <si>
    <t>Construction of a dining hall to lintel level</t>
  </si>
  <si>
    <t>Musoma Primary School</t>
  </si>
  <si>
    <t>4-040-227-2630204-104-2017/18-012</t>
  </si>
  <si>
    <t>Completion of one classroom;-walling up, lintal, roofing, shuttering, plastering, flooring &amp; painting.</t>
  </si>
  <si>
    <t>4-040-227-2630204-104-2017/18-013</t>
  </si>
  <si>
    <t>Construction of two classrooms to roofing level (Kshs.1,200,000.0). Land title processing fee (Kshs.50,000.00)</t>
  </si>
  <si>
    <t>Maira Primary School</t>
  </si>
  <si>
    <t>4-040-227-2630204-104-2017/18-014</t>
  </si>
  <si>
    <t>Construction of one classroom to roofing level</t>
  </si>
  <si>
    <t>Nangeni Primary School</t>
  </si>
  <si>
    <t>4-040-227-2630204-104-2017/18-015</t>
  </si>
  <si>
    <t>Esidende Primary School</t>
  </si>
  <si>
    <t>4-040-227-2630204-104-2017/18-016</t>
  </si>
  <si>
    <t>Completion of admin block;-painting.</t>
  </si>
  <si>
    <t>Namisi Primary School</t>
  </si>
  <si>
    <t>4-040-227-2630204-104-2017/18-017</t>
  </si>
  <si>
    <t>Completion of one classroom;-plastering, shuttering, flooring &amp; painting (Kshs.250,000.00). and completion of two classrooms to roofing level (Kshs.1,200,000.0)</t>
  </si>
  <si>
    <t>4-040-227-2630204-104-2017/18-018</t>
  </si>
  <si>
    <t>Completion of two classrooms;- roofing, shuttering, flooring &amp; plastering</t>
  </si>
  <si>
    <t>Mwikemo Primary School</t>
  </si>
  <si>
    <t>4-040-227-2630204-104-2017/18-019</t>
  </si>
  <si>
    <t>Kapina Primary School</t>
  </si>
  <si>
    <t>4-040-227-2630204-104-2017/18-020</t>
  </si>
  <si>
    <t>Completion of one classroom;-window panels &amp; painting.</t>
  </si>
  <si>
    <t>Lupida Primary School</t>
  </si>
  <si>
    <t>4-040-227-2630204-104-2017/18-021</t>
  </si>
  <si>
    <t>Completion of Admin block;- Plastering, Flooring, Shutters &amp; Painting.</t>
  </si>
  <si>
    <t>Kosholai Primary School</t>
  </si>
  <si>
    <t>4-040-227-2630204-104-2017/18-022</t>
  </si>
  <si>
    <t>Completion of one classroom;-Window Panes, plastering &amp; Painting (Kshs.250,000.00). and completion of one classroom to roofing level (Kshs.650,000.00)</t>
  </si>
  <si>
    <t>Musokoto B Primary School</t>
  </si>
  <si>
    <t>4-040-227-2630204-104-2017/18-023</t>
  </si>
  <si>
    <t>Completion of admin block;- plastering, shutters, flooring &amp; painting.</t>
  </si>
  <si>
    <t>Kacheroi Primary School</t>
  </si>
  <si>
    <t>4-040-227-2630204-104-2017/18-024</t>
  </si>
  <si>
    <t>Igara Primary School</t>
  </si>
  <si>
    <t>4-040-227-2630204-104-2017/18-025</t>
  </si>
  <si>
    <t>Construction of admin block to lintel level</t>
  </si>
  <si>
    <t>Katira Primary School</t>
  </si>
  <si>
    <t>4-040-227-2630204-104-2017/18-026</t>
  </si>
  <si>
    <t>Renovation of five classrooms;-Flooring</t>
  </si>
  <si>
    <t>Dulienge Primary School</t>
  </si>
  <si>
    <t>4-040-227-2630204-104-2017/18-027</t>
  </si>
  <si>
    <t>Completion of two classrooms;-  Shutters, Plastering walls, Flooring &amp;Painting.</t>
  </si>
  <si>
    <t>Musokoto DEB Primary School</t>
  </si>
  <si>
    <t>4-040-227-2630204-104-2017/18-028</t>
  </si>
  <si>
    <t>Completion of one classroom;- Plastering walls, Flooring &amp;Painting.</t>
  </si>
  <si>
    <t>Otiri Primary School</t>
  </si>
  <si>
    <t>4-040-227-2630204-104-2017/18-029</t>
  </si>
  <si>
    <t>Purchase of one acre of Land</t>
  </si>
  <si>
    <t>4-040-227-2630204-104-2017/18-030</t>
  </si>
  <si>
    <t>Construction of one Classroom to roofing level</t>
  </si>
  <si>
    <t>Madibo Primary School</t>
  </si>
  <si>
    <t>4-040-227-2630204-104-2017/18-031</t>
  </si>
  <si>
    <t>Construction of Admin block to lintel level</t>
  </si>
  <si>
    <t>Elwanikha Primary School</t>
  </si>
  <si>
    <t>4-040-227-2630204-104-2017/18-032</t>
  </si>
  <si>
    <t>Completion of Admin block;- Plastering, Shuttering, Flooring &amp; Painting.</t>
  </si>
  <si>
    <t>Mungatsi Primary School</t>
  </si>
  <si>
    <t>4-040-227-2630204-104-2017/18-033</t>
  </si>
  <si>
    <t>Completion of Admin block;- Flooring, Shuttering &amp; Painting.</t>
  </si>
  <si>
    <t>Namaindi Primary School</t>
  </si>
  <si>
    <t>4-040-227-2630204-104-2017/18-034</t>
  </si>
  <si>
    <t>Completion of one classroom;- Shutters, Plastering walls, Flooring &amp;Painting (Kshs.200,000.00). And Construction of one classroom to roofing level (Kshs.650,000.00)</t>
  </si>
  <si>
    <t>4-040-227-2630204-104-2017/18-035</t>
  </si>
  <si>
    <t>Construction of one Classroom to roofing level (Kshs. 650,000.00). Land title processing fee (Kshs. 50,000.00)</t>
  </si>
  <si>
    <t>Buyofu Primary School</t>
  </si>
  <si>
    <t>4-040-227-2630204-104-2017/18-036</t>
  </si>
  <si>
    <t>Completion of one classroom;- Plastering, Shuttering, Flooring &amp; Painting.</t>
  </si>
  <si>
    <t>Matili Primary School</t>
  </si>
  <si>
    <t>4-040-227-2630204-104-2017/18-037</t>
  </si>
  <si>
    <t>Khulwanda Primary School</t>
  </si>
  <si>
    <t>4-040-227-2630204-104-2017/18-038</t>
  </si>
  <si>
    <t>Construction of two Classrooms to roofing level</t>
  </si>
  <si>
    <t>Ekisumo Primary School</t>
  </si>
  <si>
    <t>4-040-227-2630204-104-2017/18-039</t>
  </si>
  <si>
    <t>Madende Primary School</t>
  </si>
  <si>
    <t>4-040-227-2630204-104-2017/18-040</t>
  </si>
  <si>
    <t>Renovations of six classrooms;- Wall reinforcement, flooring and painting</t>
  </si>
  <si>
    <t>Sikinga Primary School</t>
  </si>
  <si>
    <t>4-040-227-2630204-104-2017/18-041</t>
  </si>
  <si>
    <t>Mwenge Primary School</t>
  </si>
  <si>
    <t>4-040-227-2630204-104-2017/18-042</t>
  </si>
  <si>
    <t>Sianda Primary School</t>
  </si>
  <si>
    <t>4-040-227-2630204-104-2017/18-043</t>
  </si>
  <si>
    <t>Construction of computer lab to roofing level</t>
  </si>
  <si>
    <t>Khayo Primary School</t>
  </si>
  <si>
    <t>4-040-227-2630204-104-2017/18-044</t>
  </si>
  <si>
    <t>Renovations of five classrooms;- Wall reinforcement,flooring and painting</t>
  </si>
  <si>
    <t>Nambale Urban Secondary School</t>
  </si>
  <si>
    <t>4-040-227-2630205-104-2017/18-001</t>
  </si>
  <si>
    <t>Completion of Laboratory;-Flooring, Fixing gas chamber, Plastering of benches.</t>
  </si>
  <si>
    <t>St. Mary's Nambale Secondary School</t>
  </si>
  <si>
    <t>4-040-227-2630205-104-2017/18-002</t>
  </si>
  <si>
    <t>Completion of one classroom;- Plastering, Shuttering, Flooring &amp; Painting ( Kshs.300,000.00). And Construction of two classrooms to roofing level (Kshs.1,200,000.00)</t>
  </si>
  <si>
    <t>St. Peter's Khwirale Secondary School</t>
  </si>
  <si>
    <t>4-040-227-2630205-104-2017/18-003</t>
  </si>
  <si>
    <t>Purchase of two acres of land (Kshs.800,000.00). And Constrution of one classroom to roofing level (Kshs.650,000.00)</t>
  </si>
  <si>
    <t>Emukhuyu Secondary School</t>
  </si>
  <si>
    <t>4-040-227-2630205-104-2017/18-004</t>
  </si>
  <si>
    <t>Fr. Simon Sibembe Secondary School</t>
  </si>
  <si>
    <t>4-040-227-2630205-104-2017/18-005</t>
  </si>
  <si>
    <t>Completion of Laboratory;-Completion of Septic tank &amp; Painting.</t>
  </si>
  <si>
    <t>Malanga Secondary School</t>
  </si>
  <si>
    <t>4-040-227-2630205-104-2017/18-006</t>
  </si>
  <si>
    <t>Completion of one classroom;- Lintel, Roofing, Shutters, plastering, Flooring and painting.</t>
  </si>
  <si>
    <t>Maolo Secondary School</t>
  </si>
  <si>
    <t>4-040-227-2630205-104-2017/18-007</t>
  </si>
  <si>
    <t>Completion of one classroom;- Shutters, Plastering walls, Flooring &amp;Painting (Kshs.200,000.00). And Construction of one classroom to roofing (Kshs.650,000.00)</t>
  </si>
  <si>
    <t>Lwanyange Secondary School</t>
  </si>
  <si>
    <t>4-040-227-2630205-104-2017/18-008</t>
  </si>
  <si>
    <t>Lupida Secondary School</t>
  </si>
  <si>
    <t>4-040-227-2630205-104-2017/18-009</t>
  </si>
  <si>
    <t>Constructions of  Laboratory to Lintel level</t>
  </si>
  <si>
    <t>Igara Secondary School</t>
  </si>
  <si>
    <t>4-040-227-2630205-104-2017/18-010</t>
  </si>
  <si>
    <t>Completion of one classroom;-Window panels, Painting &amp; Fascia board.</t>
  </si>
  <si>
    <t>Khwirale Centre Secondary School</t>
  </si>
  <si>
    <t>4-040-227-2630205-104-2017/18-011</t>
  </si>
  <si>
    <t>Kaludeka Secondary School</t>
  </si>
  <si>
    <t>4-040-227-2630205-104-2017/18-012</t>
  </si>
  <si>
    <t>Siera Secondary School</t>
  </si>
  <si>
    <t>4-040-227-2630205-104-2017/18-013</t>
  </si>
  <si>
    <t>St. Joseph Musokoto Secondary School</t>
  </si>
  <si>
    <t>4-040-227-2630205-104-2017/18-014</t>
  </si>
  <si>
    <t>Namaindi Secondary School</t>
  </si>
  <si>
    <t>4-040-227-2630205-104-2017/18-015</t>
  </si>
  <si>
    <t>Completion of one classroom;- plastering, flooring, shuttering &amp; painting (Kshs.250,000.00) and construction of two classrooms to roofing level (Kshs.1,200,000.0)</t>
  </si>
  <si>
    <t>Madende Secondary School</t>
  </si>
  <si>
    <t>4-040-227-2630205-104-2017/18-016</t>
  </si>
  <si>
    <t>Sikinga Secondary School</t>
  </si>
  <si>
    <t>4-040-227-2630205-104-2017/18-017</t>
  </si>
  <si>
    <t>Construction of dining hall;-walling, lintel &amp; roofing.</t>
  </si>
  <si>
    <t>Buyofu Secondary School</t>
  </si>
  <si>
    <t>4-040-227-2630205-104-2017/18-018</t>
  </si>
  <si>
    <t>Completion of admin block;- flooring, shuttering &amp; painting.</t>
  </si>
  <si>
    <t>Mungatsi Technical Training Institute</t>
  </si>
  <si>
    <t>4-040-227-2630206-104-2017/18-001</t>
  </si>
  <si>
    <t>Purchase and install a 3-phase transformer</t>
  </si>
  <si>
    <t>Tangakona AP Camp</t>
  </si>
  <si>
    <t>4-040-227-2640507-113-2017/18-001</t>
  </si>
  <si>
    <t>Construction of double houses to completion</t>
  </si>
  <si>
    <t>Nambale Chief’s Office</t>
  </si>
  <si>
    <t>4-040-227-2640507-113-2017/18-002</t>
  </si>
  <si>
    <t>Completion of office;- flooring, timber shutters &amp; painting.</t>
  </si>
  <si>
    <t>Nambale Assistant Chief’s Office</t>
  </si>
  <si>
    <t>4-040-227-2640507-113-2017/18-003</t>
  </si>
  <si>
    <t>Completion of office;- roofing, shutters, flooring &amp; plastering.</t>
  </si>
  <si>
    <t>Siekunya Assistant Chief’s Office</t>
  </si>
  <si>
    <t>4-040-227-2640507-113-2017/18-004</t>
  </si>
  <si>
    <t>Purchase of 0.040 Ha acre of Land</t>
  </si>
  <si>
    <t>Nambale Police Division Base</t>
  </si>
  <si>
    <t>4-040-227-2640507-113-2017/18-005</t>
  </si>
  <si>
    <t>Construction of police house to lintel level</t>
  </si>
  <si>
    <t>Malanga Assistant Chief’s Office</t>
  </si>
  <si>
    <t>4-040-227-2640507-113-2017/18-006</t>
  </si>
  <si>
    <t>Completion of office;- flooring  and fencing.</t>
  </si>
  <si>
    <t>Lupida AP Camp</t>
  </si>
  <si>
    <t>4-040-227-2640507-113-2017/18-007</t>
  </si>
  <si>
    <t>Purchase of 1/2 acre of land</t>
  </si>
  <si>
    <t>Walatsi AP Camp</t>
  </si>
  <si>
    <t>4-040-227-2640507-113-2017/18-008</t>
  </si>
  <si>
    <t>Completion of office;- lintel, roofing &amp; plastering</t>
  </si>
  <si>
    <t>Mungatsi Assistant Chief’s Office</t>
  </si>
  <si>
    <t>4-040-227-2640507-113-2017/18-009</t>
  </si>
  <si>
    <t>Construction of office;- lintel &amp; roofing.</t>
  </si>
  <si>
    <t>4-040-227-2640509-112-2017/18-001</t>
  </si>
  <si>
    <t>Organizing and running of football, netball, athletics &amp; indoor sports tournaments.</t>
  </si>
  <si>
    <t>4-040-227-2640510-110-2017/18-001</t>
  </si>
  <si>
    <t>4-040-227-AP1-100-2017/2018-001</t>
  </si>
  <si>
    <t>4-040-227-2640100-103-2017/18-001</t>
  </si>
  <si>
    <t xml:space="preserve">        PROJECT GFS CODELIST FOR NAMBALE NATIONAL GOVERNMENT CONSTITUENCY DEVELOPMENT FUND</t>
  </si>
  <si>
    <t>4-040-227-2210000-111-2017/18-002</t>
  </si>
  <si>
    <t>Mabunge R.C Secondary School</t>
  </si>
  <si>
    <t>4-040-227-2630205-104-2017/18-019</t>
  </si>
  <si>
    <t>Construction of a Laboratory to roofing level.</t>
  </si>
  <si>
    <t>St. Mary’s Buyofu Secondary School</t>
  </si>
  <si>
    <t>4-040-227-2630205-104-2017/18-020</t>
  </si>
  <si>
    <t>4-040-227-2630205-104-2017/18-021</t>
  </si>
  <si>
    <t>Madibo Secondary School</t>
  </si>
  <si>
    <t>4-040-227-2630205-104-2017/18-022</t>
  </si>
  <si>
    <t>4-040-227-2630205-104-2017/18-023</t>
  </si>
  <si>
    <t>Completion of laboratory;- Piping, Fixing gas chambers, plastering of benches, drainage system &amp; Painting.</t>
  </si>
  <si>
    <t>4-040-227-2640200-101-2017/18-001</t>
  </si>
  <si>
    <r>
      <t>Purchase and plant tree seedlings in the following schools;</t>
    </r>
    <r>
      <rPr>
        <b/>
        <sz val="12"/>
        <color indexed="8"/>
        <rFont val="Footlight MT Light"/>
        <family val="1"/>
      </rPr>
      <t xml:space="preserve"> Bukhayo Central Ward-</t>
    </r>
    <r>
      <rPr>
        <sz val="12"/>
        <color indexed="8"/>
        <rFont val="Footlight MT Light"/>
        <family val="1"/>
      </rPr>
      <t xml:space="preserve"> Malanga Pri. School, Namisis Pri. School, Mabunge RC Pri. School and Mabunge RC Sec School.(kshs. 225,304) Bukhayo North Ward- Opeduru Pri School, Dulienge Pri School, Katira Primary School and Katira Sec School.(Kshs 225,304) Bukhayo East Ward- Sango Pri School, Sikinga Pri School, Elwanikha Sec School, Buyofu Sec School.(Kshs 225,304) Nambale Township Ward-Kajoro Pri. School, Makhongeni Pri. School, Khwirale Primary School and Namahindi Sec School.(Kshs 225,304)</t>
    </r>
  </si>
  <si>
    <t>PROJECT GFS CODELIST FOR  IKOLOMANI NATIONAL GOVERNMENT CONSTITUENCY DEVELOPMENT FUND</t>
  </si>
  <si>
    <t>4-037-210-2110000-100-2017/18-001</t>
  </si>
  <si>
    <t>Payment of salaries, Other allowances, NHIF, PAYE and gratuity to NG-CDFC Employees</t>
  </si>
  <si>
    <t>4-037-210-2210000-100-2017/18-002</t>
  </si>
  <si>
    <t>4-037-210-2210802-100-2017/18-003</t>
  </si>
  <si>
    <t>Payment of sitting allowances and other allowances to NG-CDFC members</t>
  </si>
  <si>
    <t>4-037-210-2120500-100-2017/18-004</t>
  </si>
  <si>
    <t>Payment of employer's contribution to NSSF</t>
  </si>
  <si>
    <t>NG-CDFC/PMC/STAFF Capacity Building</t>
  </si>
  <si>
    <t>4-037-210-2210700-111-2017/18-001</t>
  </si>
  <si>
    <t>NG-CDFC/Staff/PMC capacity building</t>
  </si>
  <si>
    <t>4-037-210-2210000-111-2017/18-002</t>
  </si>
  <si>
    <t xml:space="preserve">Payment of fuel, stationery, refreshments, telephone expenses and vehicle hire for use in Monitoring and Evaluation. </t>
  </si>
  <si>
    <t>4-037-210-2210802-111-2017/18-003</t>
  </si>
  <si>
    <t xml:space="preserve">Payment of sitting allowances and other allowances to NG-CDFC members while conducting monitoring and evaluation </t>
  </si>
  <si>
    <t>Bursary to  Secondary School</t>
  </si>
  <si>
    <t>4-037-210-2640101-103-2017/18-001</t>
  </si>
  <si>
    <t>Payments of bursary to need students in secondary schools</t>
  </si>
  <si>
    <t>4-037-210-2640102-103-2017/18-002</t>
  </si>
  <si>
    <t>4-037-210-2640200-101-2017/18-001</t>
  </si>
  <si>
    <t xml:space="preserve">Environmental </t>
  </si>
  <si>
    <t>4-037-210-2640510-110-2017/18-001</t>
  </si>
  <si>
    <t>Provision of Tree seedlings for development of a woodlot at Mukoyani Pry Sch, Ivonda Pry Sch, Ikhulili Pry Sch, Imulama Pry Sch, Itulubini Pry Sch, Ibuka Pry Sch, Shiseno Pry Sch and  Shichinji Pry Sch at a cost of KShs 25,000 each.</t>
  </si>
  <si>
    <t>4-037-210-2640509-112-2017/18-001</t>
  </si>
  <si>
    <t>Carry out Constituency Sports tournament and the winning teams to be awarded with trophies, balls, and games kits</t>
  </si>
  <si>
    <t>4-037-210-2211310-100-2017/18-001</t>
  </si>
  <si>
    <t>Development of a Constituency strategic plan for the financial year 2018-2022</t>
  </si>
  <si>
    <t>4-037-210-2211311-100-2017/18-002</t>
  </si>
  <si>
    <t>Installation of Satellite Antenna, Router, Digital Access Kit and Digital Ruggedized Tablets, Wi-Fi and 12U Cabinet complete with for Four (4) Constituency Innovation Hubs</t>
  </si>
  <si>
    <t>Bugute Primary School</t>
  </si>
  <si>
    <t>4-037-210-2630204-104-2017/18-001</t>
  </si>
  <si>
    <t>Roofing, fixing doors and windows &amp; painting of an ongoing 2 Classroom</t>
  </si>
  <si>
    <t>Bushilika Primary School</t>
  </si>
  <si>
    <t>4-037-210-2630204-104-2017/18-002</t>
  </si>
  <si>
    <t>Additional funds for the purchase og two acres of land proposed primary school</t>
  </si>
  <si>
    <t>Busilwa Primary School</t>
  </si>
  <si>
    <t>4-037-210-2630204-104-2017/18-003</t>
  </si>
  <si>
    <t xml:space="preserve">Completion of renovation of floor, roof &amp; painting of 8 Classrooms  </t>
  </si>
  <si>
    <t>Eregi Mixed Primary School</t>
  </si>
  <si>
    <t>4-037-210-2630204-104-2017/18-004</t>
  </si>
  <si>
    <t xml:space="preserve">Fixing of window panes and  painting of 8  Classrooms  </t>
  </si>
  <si>
    <t>Ibuka Primary School</t>
  </si>
  <si>
    <t>4-037-210-2630204-104-2017/18-005</t>
  </si>
  <si>
    <t>Roofing, fixing doors and windows &amp; painting of ongoing 2 Classrooms</t>
  </si>
  <si>
    <t>Iguyio Primary School</t>
  </si>
  <si>
    <t>4-037-210-2630204-104-2017/18-006</t>
  </si>
  <si>
    <t xml:space="preserve">Completion of renovation of floor, roof &amp; painting of 11 Classrooms  </t>
  </si>
  <si>
    <t>Ikhulili Primary School</t>
  </si>
  <si>
    <t>4-037-210-2630204-104-2017/18-007</t>
  </si>
  <si>
    <t>Additional funds for the purchase of 0.9  acres of land for the primary school</t>
  </si>
  <si>
    <t>Imalaba Primary School</t>
  </si>
  <si>
    <t>4-037-210-2630204-104-2017/18-008</t>
  </si>
  <si>
    <t>Casting of the reinforced concrete floor of 8  classrooms</t>
  </si>
  <si>
    <t>Imulama Primary School</t>
  </si>
  <si>
    <t>4-037-210-2630204-104-2017/18-009</t>
  </si>
  <si>
    <t>Casting of the floor slab and walling of 8  classrooms</t>
  </si>
  <si>
    <t>Imulembo Primary School</t>
  </si>
  <si>
    <t>4-037-210-2630204-104-2017/18-010</t>
  </si>
  <si>
    <t>Roofing, fixing doors and windows &amp; painting of  ongoing 2 Classrooms</t>
  </si>
  <si>
    <t>Irechelo Primary School</t>
  </si>
  <si>
    <t>4-037-210-2630204-104-2017/18-011</t>
  </si>
  <si>
    <t>Roofing, fixing doors and windows &amp; painting of an ongoing 2 Classrooms</t>
  </si>
  <si>
    <t>Ishianji Primary School</t>
  </si>
  <si>
    <t>4-037-210-2630204-104-2017/18-012</t>
  </si>
  <si>
    <t>Ishieywe Primary School</t>
  </si>
  <si>
    <t>4-037-210-2630204-104-2017/18-013</t>
  </si>
  <si>
    <t>Kasavai Primary School</t>
  </si>
  <si>
    <t>4-037-210-2630204-104-2017/18-014</t>
  </si>
  <si>
    <t>Lirhembe Primary School</t>
  </si>
  <si>
    <t>4-037-210-2630204-104-2017/18-015</t>
  </si>
  <si>
    <t>Casting of the reinforced concrete floor and walling of 8  classrooms</t>
  </si>
  <si>
    <t>Lusiola Primary School</t>
  </si>
  <si>
    <t>4-037-210-2630204-104-2017/18-016</t>
  </si>
  <si>
    <t>Lusui Primary School</t>
  </si>
  <si>
    <t>4-037-210-2630204-104-2017/18-017</t>
  </si>
  <si>
    <t>Roofing, fixing doors and windows &amp; painting of ongoing administration block</t>
  </si>
  <si>
    <t>Lwanaswa Primary School</t>
  </si>
  <si>
    <t>4-037-210-2630204-104-2017/18-018</t>
  </si>
  <si>
    <t xml:space="preserve">Completion of Renovation of floor, walls &amp; painting of 8 Classrooms  </t>
  </si>
  <si>
    <t>Lwenya Primary School</t>
  </si>
  <si>
    <t>4-037-210-2630204-104-2017/18-019</t>
  </si>
  <si>
    <t xml:space="preserve">Plastering, painting and fixing window pane of 8 classrooms which was partly funded with the County Government of Kakamega </t>
  </si>
  <si>
    <t>Madivini Primary School</t>
  </si>
  <si>
    <t>4-037-210-2630204-104-2017/18-020</t>
  </si>
  <si>
    <t>Matundu Primary School</t>
  </si>
  <si>
    <t>4-037-210-2630204-104-2017/18-021</t>
  </si>
  <si>
    <t>Casting of the reinforced concrete floor, walling and roofing of 8  classrooms</t>
  </si>
  <si>
    <t>4-037-210-2630204-104-2017/18-022</t>
  </si>
  <si>
    <t xml:space="preserve">Plastering, Fixing of window panes, painting of 8  Classrooms  </t>
  </si>
  <si>
    <t>Mukango Primary School</t>
  </si>
  <si>
    <t>4-037-210-2630204-104-2017/18-023</t>
  </si>
  <si>
    <t>Roofing, fixing doors and windows and painting of  ongoing 2 Classrooms</t>
  </si>
  <si>
    <t>Mumbetsa Primary School</t>
  </si>
  <si>
    <t>4-037-210-2630204-104-2017/18-024</t>
  </si>
  <si>
    <t>Munyanza Primary School</t>
  </si>
  <si>
    <t>4-037-210-2630204-104-2017/18-025</t>
  </si>
  <si>
    <t>Musasa Primary School</t>
  </si>
  <si>
    <t>4-037-210-2630204-104-2017/18-026</t>
  </si>
  <si>
    <t xml:space="preserve">Completion of Renovation of floor, walls, fixing doors &amp; windows and painting of 8 Classrooms  </t>
  </si>
  <si>
    <t>Naliava Primary School</t>
  </si>
  <si>
    <t>4-037-210-2630204-104-2017/18-027</t>
  </si>
  <si>
    <t>Shiamusinjiri Primary School</t>
  </si>
  <si>
    <t>4-037-210-2630204-104-2017/18-028</t>
  </si>
  <si>
    <t>Plastering, fixing doors and windows and painting of ongoing administration block</t>
  </si>
  <si>
    <t>Shiavihiga Primary School</t>
  </si>
  <si>
    <t>4-037-210-2630204-104-2017/18-029</t>
  </si>
  <si>
    <t>Shihalia Primary School</t>
  </si>
  <si>
    <t>4-037-210-2630204-104-2017/18-030</t>
  </si>
  <si>
    <t>Shijiko Primary School</t>
  </si>
  <si>
    <t>4-037-210-2630204-104-2017/18-031</t>
  </si>
  <si>
    <t xml:space="preserve">Completion of renovation of floor, roof &amp; painting of 8. Classrooms  </t>
  </si>
  <si>
    <t>Shikhombelo Primary School</t>
  </si>
  <si>
    <t>4-037-210-2630204-104-2017/18-032</t>
  </si>
  <si>
    <t>Shikokho Primary School</t>
  </si>
  <si>
    <t>4-037-210-2630204-104-2017/18-033</t>
  </si>
  <si>
    <t>Shikondi Primary School</t>
  </si>
  <si>
    <t>4-037-210-2630204-104-2017/18-034</t>
  </si>
  <si>
    <t xml:space="preserve">Fixing of window panes, painting of 8  Classrooms  </t>
  </si>
  <si>
    <t>Shimanyiro Primary School</t>
  </si>
  <si>
    <t>4-037-210-2630204-104-2017/18-035</t>
  </si>
  <si>
    <t>Shinyikha Primary School</t>
  </si>
  <si>
    <t>4-037-210-2630204-104-2017/18-036</t>
  </si>
  <si>
    <t>Additional funds for the purchase of 1.75  acres of land for the primary school</t>
  </si>
  <si>
    <t>Shiseno Primary School</t>
  </si>
  <si>
    <t>4-037-210-2630204-104-2017/18-037</t>
  </si>
  <si>
    <t xml:space="preserve">Completion of renovation of floor &amp; painting of 8. Classrooms  </t>
  </si>
  <si>
    <t xml:space="preserve">St. Claire's Musoli Girls </t>
  </si>
  <si>
    <t>4-037-210-2630204-104-2017/18-038</t>
  </si>
  <si>
    <t xml:space="preserve">Renovation of floor, walls &amp; painting of 8. Classrooms  </t>
  </si>
  <si>
    <t>Imbale Secondary School</t>
  </si>
  <si>
    <t>4-037-210-2630205-104-2017/18-001</t>
  </si>
  <si>
    <t>Roofing, plastering, fixing of window panes, painting of ongoing  dormitory</t>
  </si>
  <si>
    <t>Ivonda Secondary School</t>
  </si>
  <si>
    <t>4-037-210-2630205-104-2017/18-004</t>
  </si>
  <si>
    <t xml:space="preserve">Fixing of window panes, painting of 3No. Classrooms  </t>
  </si>
  <si>
    <t>Lirhembe Friends High Sch</t>
  </si>
  <si>
    <t>4-037-210-2630205-104-2017/18-005</t>
  </si>
  <si>
    <t>Casting of a reinforced concrete floor and walling of library, Classrooms and administration block</t>
  </si>
  <si>
    <t>Lusui  Secondary School</t>
  </si>
  <si>
    <t>4-037-210-2630205-104-2017/18-007</t>
  </si>
  <si>
    <t xml:space="preserve">Plastering, fixing doors and windows &amp; painting of ongoing twin laboratory </t>
  </si>
  <si>
    <t>Makhokho Secondary Sch</t>
  </si>
  <si>
    <t>4-037-210-2630205-104-2017/18-008</t>
  </si>
  <si>
    <t>Mutaho Secondary School</t>
  </si>
  <si>
    <t>4-037-210-2630205-104-2017/18-009</t>
  </si>
  <si>
    <t xml:space="preserve"> Casting of the reinforced concrete floor, walling and roofing of a  administration and tuition block </t>
  </si>
  <si>
    <t>Sabane Secondary School</t>
  </si>
  <si>
    <t>4-037-210-2630205-104-2017/18-010</t>
  </si>
  <si>
    <t xml:space="preserve">Additional funds for the purchase of 3  acres of land for the secondary school </t>
  </si>
  <si>
    <t>Shichinji Secondary School</t>
  </si>
  <si>
    <t>Casting of the reinforced concrete floor, walling and roofing of dining Hall, kitchen, library &amp; offices</t>
  </si>
  <si>
    <t>Shikokho Secondary School</t>
  </si>
  <si>
    <t>4-037-210-2630205-104-2017/18-012</t>
  </si>
  <si>
    <t xml:space="preserve">Casting of a reinforced concrete floor, walling and roofing of a  administration Block </t>
  </si>
  <si>
    <t>Shimanyiro Secondary School</t>
  </si>
  <si>
    <t>4-037-210-2630205-104-2017/18-013</t>
  </si>
  <si>
    <t xml:space="preserve">Casting of a reinforced concrete floor, walling and roofing of a  of twin laboratory and 2 Classrooms </t>
  </si>
  <si>
    <t>Shivagala Secondary School</t>
  </si>
  <si>
    <t>4-037-210-2630205-104-2017/18-014</t>
  </si>
  <si>
    <t>Fixing of window panes, painting of a modern kitchen</t>
  </si>
  <si>
    <t>Eregi Police Station</t>
  </si>
  <si>
    <t>4-037-210-2640507-113-2017/18-001</t>
  </si>
  <si>
    <t xml:space="preserve">Additional funds for the purchase of 1.5  acres of land for construction of a police station </t>
  </si>
  <si>
    <t>Isulu Police Station</t>
  </si>
  <si>
    <t>4-037-210-2640507-113-2017/18-002</t>
  </si>
  <si>
    <t xml:space="preserve">Additional funds for the purchase of 0.5  acres of land for construction of a police station </t>
  </si>
  <si>
    <t>4-037-210-AP1-100-2017/2018-001</t>
  </si>
  <si>
    <t>4-037-210-2640100-103-2017/18-001</t>
  </si>
  <si>
    <t>Lirhembe Girls Secondary Sch</t>
  </si>
  <si>
    <t>4-037-210-2630205-104-2017/18-006</t>
  </si>
  <si>
    <t>Payment of installments for the Purchase of a school bus</t>
  </si>
  <si>
    <t>Shiveye Secondary School</t>
  </si>
  <si>
    <t>4-037-210-2630205-104-2017/18-015</t>
  </si>
  <si>
    <t>Lidambitsa Market</t>
  </si>
  <si>
    <t>4-037-210-2630202-108-2017/18-001</t>
  </si>
  <si>
    <t>Payment of transactions costs for purchase of land for construction of a proposed market</t>
  </si>
  <si>
    <t xml:space="preserve">        PROJECT GFS CODELIST FOR IKOLOMANI NATIONAL GOVERNMENT CONSTITUENCY DEVELOPMENT FUND</t>
  </si>
  <si>
    <t>Administration and recurrent Expenditure</t>
  </si>
  <si>
    <t>Bursary To Secondary School</t>
  </si>
  <si>
    <t>Casting of the reinforced concrete floor,Walling and roofing of 8 No.  classrooms</t>
  </si>
  <si>
    <t xml:space="preserve">Plastering, Fixing of window panes, painting of 8No  Classrooms  </t>
  </si>
  <si>
    <t>Casting of the reinforced concrete floor,Walling and roofing of 8 No.  Classrooms</t>
  </si>
  <si>
    <t>Roofing, Plastering, Fixing of window panes, painting of an ongoing  dormitory</t>
  </si>
  <si>
    <t>PROJECT GFS CODELIST FOR  HAMISI NATIONAL GOVERNMENT CONSTITUENCY DEVELOPMENT FUND</t>
  </si>
  <si>
    <t>4-038-213-2110000-100-2017/18-001</t>
  </si>
  <si>
    <t>4-038-213-2210000-100-2017/18-002</t>
  </si>
  <si>
    <t>4-038-213-2120101-100-2017/18-003</t>
  </si>
  <si>
    <t>Payment of NG-CDF staff NSSF</t>
  </si>
  <si>
    <t>4-038-213-2120201-100-2017/18-004</t>
  </si>
  <si>
    <t>Payment of NG-CDF staff health insurance</t>
  </si>
  <si>
    <t>4-038-213-2210802-100-2017/18-005</t>
  </si>
  <si>
    <t>4-038-213-2210000-111-2017/18-001</t>
  </si>
  <si>
    <t>4-038-213-2210802-111-2017/18-002</t>
  </si>
  <si>
    <t>4-038-213-2210700-111-2017/18-003</t>
  </si>
  <si>
    <t>4-038-213-2640200-101-2017/18-001</t>
  </si>
  <si>
    <t>To cater for unforeseen emergency occurrences in the constituency during the financial year</t>
  </si>
  <si>
    <t>Sports and Cultural activities</t>
  </si>
  <si>
    <t>4-038-213-2640509-112-2017/18-001</t>
  </si>
  <si>
    <t>Carry out constituency sports tournaments and cultural activities</t>
  </si>
  <si>
    <t>4-038-213-2211310-108-2017/18-001</t>
  </si>
  <si>
    <t>4-038-213-2640101-103-2017/18-001</t>
  </si>
  <si>
    <t>Cater for bursary for needy and bright students in secondary schools</t>
  </si>
  <si>
    <t>4-038-213-2640102-103-2017/18-002</t>
  </si>
  <si>
    <t>Cater for bursary for needy and bright students in tertiary institutions</t>
  </si>
  <si>
    <t>4-038-213-2640105-103-2017/18-003</t>
  </si>
  <si>
    <t>Cater for bursary for needy and bright students in Special schools</t>
  </si>
  <si>
    <t>Banja Muslim Primary School</t>
  </si>
  <si>
    <t>4-038-213-2630204-104-2017/18-001</t>
  </si>
  <si>
    <t>Construction of 6-door pit latrine to completion</t>
  </si>
  <si>
    <t>Bumbo Primary School</t>
  </si>
  <si>
    <t>4-038-213-2630204-104-2017/18-002</t>
  </si>
  <si>
    <t>Construction of 8-door pit latrine to completion</t>
  </si>
  <si>
    <t>Bumuyange Primary School</t>
  </si>
  <si>
    <t>4-038-213-2630204-104-2017/18-003</t>
  </si>
  <si>
    <t>Chebunaywa Primary School</t>
  </si>
  <si>
    <t>4-038-213-2630204-104-2017/18-004</t>
  </si>
  <si>
    <t>Flooring and painting of10-door pit latrine to completion</t>
  </si>
  <si>
    <t>Cheptembu Primary School</t>
  </si>
  <si>
    <t>4-038-213-2630204-104-2017/18-005</t>
  </si>
  <si>
    <t>Egemeni Primary School</t>
  </si>
  <si>
    <t>4-038-213-2630204-104-2017/18-006</t>
  </si>
  <si>
    <t>Gamalenga Primary School</t>
  </si>
  <si>
    <t>4-038-213-2630204-104-2017/18-007</t>
  </si>
  <si>
    <t>Isikhi Primary School</t>
  </si>
  <si>
    <t>4-038-213-2630204-104-2017/18-008</t>
  </si>
  <si>
    <t>Plastering, flooring and painting 10-door pit latrine</t>
  </si>
  <si>
    <t>Gamuguywa Primary School</t>
  </si>
  <si>
    <t>4-038-213-2630204-104-2017/18-009</t>
  </si>
  <si>
    <t>Painting 8-door pit latrine</t>
  </si>
  <si>
    <t>Gidagadi Primary School</t>
  </si>
  <si>
    <t>4-038-213-2630204-104-2017/18-010</t>
  </si>
  <si>
    <t>Roofing, plastering and flooring administration block</t>
  </si>
  <si>
    <t>Gimarakwa Primary School</t>
  </si>
  <si>
    <t>4-038-213-2630204-104-2017/18-011</t>
  </si>
  <si>
    <t>Fitting doors and plastering and painting 10-door pit latrine</t>
  </si>
  <si>
    <t>Givole Primary School</t>
  </si>
  <si>
    <t>4-038-213-2630204-104-2017/18-012</t>
  </si>
  <si>
    <t>Hamisi Primary School</t>
  </si>
  <si>
    <t>4-038-213-2630204-104-2017/18-013</t>
  </si>
  <si>
    <t>Roofing, plastering and painting 2 classrooms to completion</t>
  </si>
  <si>
    <t>Itovo Primary School</t>
  </si>
  <si>
    <t>4-038-213-2630204-104-2017/18-014</t>
  </si>
  <si>
    <t>Ivola Primary School</t>
  </si>
  <si>
    <t>4-038-213-2630204-104-2017/18-015</t>
  </si>
  <si>
    <t>Construction of 6-door pit latrine for girls to completion</t>
  </si>
  <si>
    <t>Jeblabuk Primary School</t>
  </si>
  <si>
    <t>4-038-213-2630204-104-2017/18-016</t>
  </si>
  <si>
    <t>Plastering and painting 10-door pit latrine to completion</t>
  </si>
  <si>
    <t>Jebrongo Primary School</t>
  </si>
  <si>
    <t>4-038-213-2630204-104-2017/18-017</t>
  </si>
  <si>
    <t>Jepkoyai Primary School</t>
  </si>
  <si>
    <t>4-038-213-2630204-104-2017/18-018</t>
  </si>
  <si>
    <t>Plastering, flooring, roofing and painting 1 classroom</t>
  </si>
  <si>
    <t>Jiviriri Primary School</t>
  </si>
  <si>
    <t>4-038-213-2630204-104-2017/18-019</t>
  </si>
  <si>
    <t>Kapchemgung Primary School</t>
  </si>
  <si>
    <t>4-038-213-2630204-104-2017/18-020</t>
  </si>
  <si>
    <t>Plastering, flooring, roofing and painting 5 classrooms</t>
  </si>
  <si>
    <t>Kimarani Primary School</t>
  </si>
  <si>
    <t>4-038-213-2630204-104-2017/18-021</t>
  </si>
  <si>
    <t>Painting 10-door pit latrine</t>
  </si>
  <si>
    <t>Kitambazi Primary School</t>
  </si>
  <si>
    <t>4-038-213-2630204-104-2017/18-022</t>
  </si>
  <si>
    <t>Logere Primary School</t>
  </si>
  <si>
    <t>4-038-213-2630204-104-2017/18-023</t>
  </si>
  <si>
    <t>Walling, roofing, plastering, flooring, fitting steel windows and doors &amp; painting 2 classrooms</t>
  </si>
  <si>
    <t>Malinda Primary School</t>
  </si>
  <si>
    <t>4-038-213-2630204-104-2017/18-024</t>
  </si>
  <si>
    <t>Munzatsi Primary School</t>
  </si>
  <si>
    <t>4-038-213-2630204-104-2017/18-025</t>
  </si>
  <si>
    <t>Musiri Primary School</t>
  </si>
  <si>
    <t>4-038-213-2630204-104-2017/18-026</t>
  </si>
  <si>
    <t>Reroofing, plastering, flooring and painting 5 classrooms</t>
  </si>
  <si>
    <t>Mutave Primary School</t>
  </si>
  <si>
    <t>4-038-213-2630204-104-2017/18-027</t>
  </si>
  <si>
    <t>Plastering, flooring and painting 2 classrooms to completion</t>
  </si>
  <si>
    <t>Mutiva Primary School</t>
  </si>
  <si>
    <t>4-038-213-2630204-104-2017/18-028</t>
  </si>
  <si>
    <t>Fitting doors, plastering and painting 10-door pit latrine</t>
  </si>
  <si>
    <t>Nyang'ori Primary School</t>
  </si>
  <si>
    <t>4-038-213-2630204-104-2017/18-029</t>
  </si>
  <si>
    <t>Saride Primary School</t>
  </si>
  <si>
    <t>4-038-213-2630204-104-2017/18-030</t>
  </si>
  <si>
    <t>Shaviringa Primary School</t>
  </si>
  <si>
    <t>4-038-213-2630204-104-2017/18-031</t>
  </si>
  <si>
    <t>Simbi Primary School</t>
  </si>
  <si>
    <t>4-038-213-2630204-104-2017/18-032</t>
  </si>
  <si>
    <t>Reroofing, plastering, flooring and painting 10 classrooms</t>
  </si>
  <si>
    <t>Tigoi Primary School</t>
  </si>
  <si>
    <t>4-038-213-2630204-104-2017/18-033</t>
  </si>
  <si>
    <t>Reroofing, plastering and painting administration block</t>
  </si>
  <si>
    <t>Viyaro ADC Primary School</t>
  </si>
  <si>
    <t>4-038-213-2630204-104-2017/18-034</t>
  </si>
  <si>
    <t>Zululu Primary School</t>
  </si>
  <si>
    <t>4-038-213-2630204-104-2017/18-035</t>
  </si>
  <si>
    <t>Reroofing, plastering, flooring and painting 3 classrooms</t>
  </si>
  <si>
    <t>Ikonza Primary School</t>
  </si>
  <si>
    <t>4-038-213-2630204-104-2017/18-036</t>
  </si>
  <si>
    <t>Purchase of 0.5acres of school land</t>
  </si>
  <si>
    <t>Ivumbu Primary School</t>
  </si>
  <si>
    <t>4-038-213-2630204-104-2017/18-037</t>
  </si>
  <si>
    <t>Flooring 3 classrooms</t>
  </si>
  <si>
    <t>Bumira Secondary School</t>
  </si>
  <si>
    <t>4-038-213-2630205-104-2017/18-001</t>
  </si>
  <si>
    <t>Buyangu Secondary School</t>
  </si>
  <si>
    <t>4-038-213-2630205-104-2017/18-002</t>
  </si>
  <si>
    <t>Roofing, plastering, flooring and painting 1 classroom</t>
  </si>
  <si>
    <t>Chebunaywa Secondary School</t>
  </si>
  <si>
    <t>4-038-213-2630205-104-2017/18-003</t>
  </si>
  <si>
    <t>Roofing, plastering, flooring and painting 2 classrooms</t>
  </si>
  <si>
    <t>Chepsaga Secondary School</t>
  </si>
  <si>
    <t>4-038-213-2630205-104-2017/18-004</t>
  </si>
  <si>
    <t>Dr. Gimose Secondary School - Jeviriri</t>
  </si>
  <si>
    <t>4-038-213-2630205-104-2017/18-005</t>
  </si>
  <si>
    <t>Roofing, fitting ceiling, plastering, flooring, fitting doors and windows and painting storey building to house 8No. classrooms and administration block to completion.</t>
  </si>
  <si>
    <t>Gavudunyi Secondary School</t>
  </si>
  <si>
    <t>4-038-213-2630205-104-2017/18-006</t>
  </si>
  <si>
    <t>Part payment for school bus</t>
  </si>
  <si>
    <t>Gimarian Secondary School</t>
  </si>
  <si>
    <t>4-038-213-2630205-104-2017/18-007</t>
  </si>
  <si>
    <t>Plastering, flooring and painting 1 classroom</t>
  </si>
  <si>
    <t>Givole Secondary School</t>
  </si>
  <si>
    <t>4-038-213-2630205-104-2017/18-008</t>
  </si>
  <si>
    <t>Ishiru Secondary School</t>
  </si>
  <si>
    <t>4-038-213-2630205-104-2017/18-009</t>
  </si>
  <si>
    <t>Kamuluguywa Secondary School</t>
  </si>
  <si>
    <t>4-038-213-2630205-104-2017/18-010</t>
  </si>
  <si>
    <t>Construction of 8-door pit latrine</t>
  </si>
  <si>
    <t>Kaptik Secondary School</t>
  </si>
  <si>
    <t>4-038-213-2630205-104-2017/18-011</t>
  </si>
  <si>
    <t>Completion of dormitory: roofing, plastering and painting dormitory</t>
  </si>
  <si>
    <t>Kaptis Secondary School</t>
  </si>
  <si>
    <t>4-038-213-2630205-104-2017/18-012</t>
  </si>
  <si>
    <t>Kinu Secondary School</t>
  </si>
  <si>
    <t>4-038-213-2630205-104-2017/18-013</t>
  </si>
  <si>
    <t>Muyere Secondary School</t>
  </si>
  <si>
    <t>4-038-213-2630205-104-2017/18-014</t>
  </si>
  <si>
    <t>Complete construction of 4No. classrooms and administration block</t>
  </si>
  <si>
    <t>Nyang'ori High School</t>
  </si>
  <si>
    <t>4-038-213-2630205-104-2017/18-015</t>
  </si>
  <si>
    <t>Roofing, plastering and painting ablution block</t>
  </si>
  <si>
    <t>Simbi Secondary School</t>
  </si>
  <si>
    <t>4-038-213-2630205-104-2017/18-016</t>
  </si>
  <si>
    <t>Roofing, plastering, flooring and painting administration block</t>
  </si>
  <si>
    <t>St. Johns Cheptech Secondary School</t>
  </si>
  <si>
    <t>4-038-213-2630205-104-2017/18-018</t>
  </si>
  <si>
    <t>Kaimosi TTC</t>
  </si>
  <si>
    <t>4-038-213-2630206-104-2017/18-001</t>
  </si>
  <si>
    <t>Roofing, plastering, fitting windows and doors, install ceiling and painting male hostel and ablution block to house 200 students.</t>
  </si>
  <si>
    <t>DCCs Headquarters-Hamisi</t>
  </si>
  <si>
    <t>4-038-213-2640507-113-2017/18-001</t>
  </si>
  <si>
    <t>Reroofing, plastering, ceiling, flooring and painting DCCs headquarters</t>
  </si>
  <si>
    <t xml:space="preserve">Jeptulu Police Post </t>
  </si>
  <si>
    <t>4-038-213-2640507-113-2017/18-002</t>
  </si>
  <si>
    <t>plastering, flooring and painting police office</t>
  </si>
  <si>
    <t>Tambua Dos Office</t>
  </si>
  <si>
    <t>4-038-213-2640507-113-2017/18-003</t>
  </si>
  <si>
    <t xml:space="preserve">plastering, flooring, fitting doors and windows, ceiling and painting Divisional Offices </t>
  </si>
  <si>
    <t>Tambua Divisional Headquarters</t>
  </si>
  <si>
    <t>4-038-213-2211311-108-2017/18-001</t>
  </si>
  <si>
    <t>`</t>
  </si>
  <si>
    <t>4-038-213-AP1-100-2017/2018-001</t>
  </si>
  <si>
    <t>4-038-213-2640100-103-2017/18-001</t>
  </si>
  <si>
    <t>Stanley Godia Secondary School - Givogi</t>
  </si>
  <si>
    <t>4-038-213-2630205-104-2017/18-017</t>
  </si>
  <si>
    <t xml:space="preserve">Part payment for school bus </t>
  </si>
  <si>
    <t xml:space="preserve">        PROJECT GFS CODELIST FOR HAMISI NATIONAL GOVERNMENT CONSTITUENCY DEVELOPMENT FUND</t>
  </si>
  <si>
    <t>Name of Project</t>
  </si>
  <si>
    <t>ADMINISTRATION / RECURRENT</t>
  </si>
  <si>
    <t>Purchase of fuel, repairs and maintenance, printing, stationery, travel and subsistence, office tea etc</t>
  </si>
  <si>
    <t>Payment of NG-CDF Staff NSSF</t>
  </si>
  <si>
    <t>Payment of NG-CDF Staff Health Insurance</t>
  </si>
  <si>
    <t>MONITORING &amp; EVALUATION / CAPACITY BUILDING</t>
  </si>
  <si>
    <t>Purchase of fuel, repairs and maintenance, printing, stationery, airtime, travel and subsistence e.tc</t>
  </si>
  <si>
    <t>Undertake training of the PMCs/ NGCDFCs on NGCDF Related issues</t>
  </si>
  <si>
    <t>Additional funds for preparation of strategic plan for the constituency</t>
  </si>
  <si>
    <t>4-038-213-2640102-103-2017/18-001</t>
  </si>
  <si>
    <t>Shamakhokho Divisional Headquarters</t>
  </si>
  <si>
    <t>4-038-213-2640510-110-2017/18-001</t>
  </si>
  <si>
    <t>Planting of 500 Casuarina and 500 grotone indigenous trees @ Ksh. 200 each inclusive of transport and Kshs. 27,586.20 as labour for 50 youths @ Ksh. 550 each</t>
  </si>
  <si>
    <t>Kapchorwa Primary School</t>
  </si>
  <si>
    <t>4-038-213-2630204-104-2017/18-038</t>
  </si>
  <si>
    <t>Construction of 1no. Classroom to completion</t>
  </si>
  <si>
    <t>Chepsaga Primary School</t>
  </si>
  <si>
    <t>4-038-213-2630204-104-2017/18-039</t>
  </si>
  <si>
    <t>Gambaragai Primary School</t>
  </si>
  <si>
    <t>4-038-213-2630204-104-2017/18-040</t>
  </si>
  <si>
    <t>Purchase 0.7 acre of school land</t>
  </si>
  <si>
    <t>Kapsegeli Primary School</t>
  </si>
  <si>
    <t>4-038-213-2630204-104-2017/18-041</t>
  </si>
  <si>
    <t>Fit doors and paint 10-door pit latrine</t>
  </si>
  <si>
    <t>Erusui Girls Primary School</t>
  </si>
  <si>
    <t>4-038-213-2630204-104-2017/18-042</t>
  </si>
  <si>
    <t>Mwanzo ADC Pri. School</t>
  </si>
  <si>
    <t>4-038-213-2630204-104-2017/18-043</t>
  </si>
  <si>
    <t>Luther Primary School</t>
  </si>
  <si>
    <t>4-038-213-2630204-104-2017/18-044</t>
  </si>
  <si>
    <t>Givudemesi Primary School</t>
  </si>
  <si>
    <t>4-038-213-2630204-104-2017/18-045</t>
  </si>
  <si>
    <t>Reinforce lintel, reroof, plaster and floor 2No. Classrooms</t>
  </si>
  <si>
    <t>Kaptik Primary School</t>
  </si>
  <si>
    <t>4-038-213-2630204-104-2017/18-046</t>
  </si>
  <si>
    <t>Reroof, floor, plaster and paint 3No. Classrooms</t>
  </si>
  <si>
    <t>Jinjini Primary School</t>
  </si>
  <si>
    <t>4-038-213-2630204-104-2017/18-047</t>
  </si>
  <si>
    <t>Plaster, floor and paint 2No. Classrooms and Administration block</t>
  </si>
  <si>
    <t>Cheptech Primary School</t>
  </si>
  <si>
    <t>4-038-213-2630204-104-2017/18-048</t>
  </si>
  <si>
    <t>St. Pauls Girls High School - Erusui</t>
  </si>
  <si>
    <t>4-038-213-2630205-104-2017/18-019</t>
  </si>
  <si>
    <t>Complete construction of ablution block by plumbing, fitting tiles and painting</t>
  </si>
  <si>
    <t>Additional funding to Install ceiling and paint male hostel and ablution block to house 200 students</t>
  </si>
  <si>
    <t>Transfer to Security Projects</t>
  </si>
  <si>
    <t>Gisambai Administration Police Line</t>
  </si>
  <si>
    <t>4-038-213-2640507-113-2017/18-004</t>
  </si>
  <si>
    <t>Construction of 6-door pit latrine at the Administration Police camp</t>
  </si>
  <si>
    <t>PROJECT GFS CODELIST FOR  MT. ELGON NATIONAL GOVERNMENT CONSTITUENCY DEVELOPMENT FUND</t>
  </si>
  <si>
    <t xml:space="preserve">ACTIVITY </t>
  </si>
  <si>
    <t>4-039-216-2110000-100-2017/18-001</t>
  </si>
  <si>
    <t>Statutory</t>
  </si>
  <si>
    <t>4-039-216-2110000-100-2017/18-002</t>
  </si>
  <si>
    <t>4-039-216-2210000-100-2017/18-003</t>
  </si>
  <si>
    <t>4-039-216-2210802-100-2017/18-004</t>
  </si>
  <si>
    <t>4-039-216-2210000-111-2017/18-001</t>
  </si>
  <si>
    <t>Purchase of fuel, repairs and maintenance, printing, stationery, Airtime, travel and subsistence,</t>
  </si>
  <si>
    <t>4-039-216-2210802-111-2017/18-002</t>
  </si>
  <si>
    <t>4-039-216-2210700-111-2017/18-003</t>
  </si>
  <si>
    <t>4-039-216-2640200-101-2017/18-005</t>
  </si>
  <si>
    <t>4-039-216-2640509-112-2017/18-001</t>
  </si>
  <si>
    <t>Purchase of sports uniforms, balls and nets to the following schools @ ksh.173,600 each:
Moi Kaptama Girls,Kaptama Boys,Chelebei Sec. School,
Kaptalelio Girls,St. Augustine Nomorio Sec. School, Kimobo Primary,Masaek Primary, Namatoatoa Primary,Cheptais SDA Primary,Kaboriot Primary</t>
  </si>
  <si>
    <t xml:space="preserve">Planting of trees and beatification in the following schools: Toroso boys high school,Chepkurkur pr.,Bukonoi primary,Marigo primary,kaberwo primary, Kimering pr.,Kibuk pr, kapyeoto pr.,Chelebei sec and Kaptaboi sec each @173,600
With the following trees for each school:-Pischovia 100pcs@sh.350, Greavella 100pcs@sh.50, Nandi  flame100@sh.350, Whistling pine 100@300, Elgon teak 100@500, Ceremonial tree 10@500, Land preparation and logistics@ 13,600
</t>
  </si>
  <si>
    <t>Bursary Sec. Schools</t>
  </si>
  <si>
    <t>4-039-216-2640101-103-2017/18-001</t>
  </si>
  <si>
    <t>4-039-216-2640101-103-2017/18-002</t>
  </si>
  <si>
    <t>Bursary  to special Schools</t>
  </si>
  <si>
    <t>4-039-216-2640101-103-2017/18-003</t>
  </si>
  <si>
    <t>Payment of bursary to needy Special student</t>
  </si>
  <si>
    <t>Toroso Primary School</t>
  </si>
  <si>
    <t>4-039-216-2630204-104-2017/18-001</t>
  </si>
  <si>
    <t>Completion of dormitory-roofing, flooring, plastering and painting</t>
  </si>
  <si>
    <t>4-039-216-2630204-104-2017/18-002</t>
  </si>
  <si>
    <t>Purchase of 1 acre of land- Ksh.500,000 construction of 2 classroom to completion           ksh.1, 500,000.</t>
  </si>
  <si>
    <t>Emgwen Pri School</t>
  </si>
  <si>
    <t>4-039-216-2630204-104-2017/18-003</t>
  </si>
  <si>
    <t>Purchase of 1 acre of land- Ksh.500,000 construction of 2 classroom to completion             ksh.1, 500,000.</t>
  </si>
  <si>
    <t>Kimorong Pri School</t>
  </si>
  <si>
    <t>4-039-216-2630204-104-2017/18-004</t>
  </si>
  <si>
    <t>Chelilde Pri School</t>
  </si>
  <si>
    <t>4-039-216-2630204-104-2017/18-005</t>
  </si>
  <si>
    <t xml:space="preserve">Purchase of 1 acre of land </t>
  </si>
  <si>
    <t>Kipkama Pri School</t>
  </si>
  <si>
    <t>4-039-216-2630204-104-2017/18-006</t>
  </si>
  <si>
    <t>Changeywa Pri School</t>
  </si>
  <si>
    <t>4-039-216-2630204-104-2017/18-007</t>
  </si>
  <si>
    <t>Cherendio Pri School</t>
  </si>
  <si>
    <t>4-039-216-2630204-104-2017/18-008</t>
  </si>
  <si>
    <t>Kaptoboi Primary School</t>
  </si>
  <si>
    <t>4-039-216-2630204-104-2017/18-009</t>
  </si>
  <si>
    <t xml:space="preserve"> Completion  of administration block- fittings, plastering, flooring, painting</t>
  </si>
  <si>
    <t>Kapsokwony sec school</t>
  </si>
  <si>
    <t>4-039-216-2630205-104-2017/18-001</t>
  </si>
  <si>
    <t>Rehabilitation and completion of the dormitory (re-roofing, re- plastering, flooring, painting, fittings, plumbing and electrification</t>
  </si>
  <si>
    <t>Cheptonon Sec School</t>
  </si>
  <si>
    <t>4-039-216-2630205-104-2017/18-002</t>
  </si>
  <si>
    <t>Cheptais Community College</t>
  </si>
  <si>
    <t>4-39-216-2630205-104-2017/18-001</t>
  </si>
  <si>
    <t>Flooring, Plastering, painting, plumbing works and electrification of 5 classrooms @ Kshs 8,500,000 and construction of the gate @Kshs 1,500,000</t>
  </si>
  <si>
    <t>Kopsiro DO's  Office</t>
  </si>
  <si>
    <t>4-039-216-2640507-108-2017/18-001</t>
  </si>
  <si>
    <t>Renovation of DO's office- partitioning, painting, plumbing, piping, ceiling and electrification.</t>
  </si>
  <si>
    <t>Kopsiro DCC's residence</t>
  </si>
  <si>
    <t>4-039-216-2640507-108-2017/18-002</t>
  </si>
  <si>
    <t>Construction of DCC residence</t>
  </si>
  <si>
    <t>Kipsigon AP Camp</t>
  </si>
  <si>
    <t>4-039-216-2640507-108-2017/18-003</t>
  </si>
  <si>
    <t>Construction of AP Camp</t>
  </si>
  <si>
    <t>NG –CDF OFFICE</t>
  </si>
  <si>
    <t>4-39-216-3110701-104-2017/18-001</t>
  </si>
  <si>
    <t>Refurbishment and furnishing of  NG-CDF offices</t>
  </si>
  <si>
    <t>4-39-216-2211311-108-2017/18-001</t>
  </si>
  <si>
    <t xml:space="preserve">Procuring of systems &amp; services comprising of satellite antenna, router, digital ruggedized tablets, Wi-Fi with outdoor wireless devise with 12U cabinet complete with installation accessories for four (4) sites </t>
  </si>
  <si>
    <t>Mt .ElgonNG-CDF strategic plan</t>
  </si>
  <si>
    <t>4-39-216-2211310-104-2017/18-001.</t>
  </si>
  <si>
    <t>Making of the constituency strategic plan.</t>
  </si>
  <si>
    <t>4-039-216-AP1-100-2017/2018-001</t>
  </si>
  <si>
    <t>4-039-216-2640100-103-2017/18-001</t>
  </si>
  <si>
    <t>4-39-216-3110701-104-2017/18-002</t>
  </si>
  <si>
    <r>
      <t xml:space="preserve">NG –CDF OFFICE vehicle                         </t>
    </r>
    <r>
      <rPr>
        <i/>
        <sz val="12"/>
        <color indexed="8"/>
        <rFont val="Footlight MT Light"/>
        <family val="1"/>
      </rPr>
      <t xml:space="preserve">NGCDFC submitted a mechanical reprot for only one vehicle yet they are intending to dispose two.  NGCDFC to submit a mechanical report for both vehicles and request for disposal     </t>
    </r>
    <r>
      <rPr>
        <sz val="12"/>
        <color indexed="8"/>
        <rFont val="Footlight MT Light"/>
        <family val="1"/>
      </rPr>
      <t xml:space="preserve">                                                    </t>
    </r>
  </si>
  <si>
    <t>PROJECT GFS CODELIST FOR  KABUCHAI NATIONAL GOVERNMENT CONSTITUENCY DEVELOPMENT FUND</t>
  </si>
  <si>
    <t>PROJECT CODE LIST 2017-2018 FINANCIAL YEAR</t>
  </si>
  <si>
    <t>Administration/ Recurrent AP1</t>
  </si>
  <si>
    <t>4-039-218-2110000-100-2017/18-001</t>
  </si>
  <si>
    <t>4-039-218-2210000-100-2017/18-002</t>
  </si>
  <si>
    <t>Office  Generator</t>
  </si>
  <si>
    <t>4-039-218-3111000-100-2017/18-003</t>
  </si>
  <si>
    <t>Purchase of office generator for  emergency when there is power interruption</t>
  </si>
  <si>
    <t>4-039-218-2210000-111-2017/18-004</t>
  </si>
  <si>
    <t>Purchase of photocopier to replace the old one that has broken down</t>
  </si>
  <si>
    <t>4-039-218-2120101-100-2017/18-005</t>
  </si>
  <si>
    <t>4-039-218-2120201-100-2017/18-006</t>
  </si>
  <si>
    <t>4-039-218-2210802-100-2017/18-007</t>
  </si>
  <si>
    <t xml:space="preserve">Monitoring and Evaluation </t>
  </si>
  <si>
    <t>4-039-218-2210000-111-2017/18-001</t>
  </si>
  <si>
    <t>4-039-218-2210802-111-2017/18-001</t>
  </si>
  <si>
    <t>4-039-218-2210700-111-2017/18-002</t>
  </si>
  <si>
    <t>Undertake Training of the PMCs/CDFCs/Staff on NG-CDF related issues</t>
  </si>
  <si>
    <t>4-039-218-2211310-108-2017/18-001</t>
  </si>
  <si>
    <t>4-039-218-2211311-108-2017/18-001</t>
  </si>
  <si>
    <t xml:space="preserve">procuring of systems and services comprising of satellite Antenna, Router, Digital Access Kit and Digital Ruggedized tablets, WIFI with outdoor wireless devise complete with 12U cabinet complete with installation accessories at for 4 sites in partnership with ministry of ICT through Telcom Kenya at sikulu vocational training centre, kisiwa TTI, Community library, Kiboochi vocational training centre  </t>
  </si>
  <si>
    <t>4-039-218-2640200-101-2017/18-001</t>
  </si>
  <si>
    <t>Kabuchai constituency Environment</t>
  </si>
  <si>
    <t>4-039-218-2640509-110-2017/18-001</t>
  </si>
  <si>
    <t> Planting of trees in the following schools; chekwanda pr, sirwa pr, chekulo Baptist sec, chebunyinyi sec, st. kizito mukhweya sec, sawali pr &amp; sirare sec , Lubembe primary khs.192,0256</t>
  </si>
  <si>
    <r>
      <t xml:space="preserve">Sports </t>
    </r>
    <r>
      <rPr>
        <sz val="12"/>
        <color indexed="8"/>
        <rFont val="Footlight MT Light"/>
        <family val="1"/>
      </rPr>
      <t> </t>
    </r>
  </si>
  <si>
    <t>Kabuchai constituency sports</t>
  </si>
  <si>
    <t>4-039-218-2640509-112-2017/18-001</t>
  </si>
  <si>
    <t>Organizing constituency sports tournament where sports kits will be awarded to winning teams</t>
  </si>
  <si>
    <t>4-039-218-2640101-101-2017/18-001</t>
  </si>
  <si>
    <t>4-039-218-2640102-102-2017/18-002</t>
  </si>
  <si>
    <t>CDF Office</t>
  </si>
  <si>
    <t>4-039-218-3110202-108-2017/18-001</t>
  </si>
  <si>
    <t>Renovation of remaining offices and NG-CDF multipurpose hall, works include; tiling , painting reinforcement of shutters, purchase of fans for the hall kshs.2,000,000.00 and drainage construction khs.500,000.00</t>
  </si>
  <si>
    <t>Madisi Secondary School</t>
  </si>
  <si>
    <t>4-039-218-2630205-104-2017/18-001</t>
  </si>
  <si>
    <t>Completion of two classrooms: shutters, plastering and painting</t>
  </si>
  <si>
    <t>Nasaka secondary school</t>
  </si>
  <si>
    <t>4-039-218-2630205-104-2017/18-002</t>
  </si>
  <si>
    <t>completion of three classrooms; flooring, shutters, plastering painting</t>
  </si>
  <si>
    <t xml:space="preserve">Cardinal Otunga Secondary school-Sichei </t>
  </si>
  <si>
    <t>4-039-218-2630205-104-2017/18-003</t>
  </si>
  <si>
    <t>Completion of two classrooms &amp; a provision for a departmental office; shutters, plastering and painting</t>
  </si>
  <si>
    <t xml:space="preserve">Lurende secondary school </t>
  </si>
  <si>
    <t>4-039-218-2630205-104-2017/18-004</t>
  </si>
  <si>
    <t xml:space="preserve"> Completion of two classrooms; shutters, plastering and painting.khs.300, 000.00 and 700,000.00 for new classroom.</t>
  </si>
  <si>
    <t xml:space="preserve">Lukhome secondary school </t>
  </si>
  <si>
    <t>4-039-218-2630205-104-2017/18-005</t>
  </si>
  <si>
    <t xml:space="preserve"> Completion of administration block, flooring, shutters and painting</t>
  </si>
  <si>
    <t>Musokho secondary school</t>
  </si>
  <si>
    <t>4-039-218-2630205-104-2017/18-006</t>
  </si>
  <si>
    <t xml:space="preserve"> construction of multipurpose hall</t>
  </si>
  <si>
    <t>St. Charles Lwanga Secondary School –Bwake</t>
  </si>
  <si>
    <t>4-039-218-2630205-104-2017/18-007</t>
  </si>
  <si>
    <t>payment of school 52 seater Bus</t>
  </si>
  <si>
    <t>Nalondo CBM secondary school</t>
  </si>
  <si>
    <t>4-039-218-2630205-104-2017/18-008</t>
  </si>
  <si>
    <t>St. Kizito girls secondary school</t>
  </si>
  <si>
    <t>4-039-218-2630205-104-2017/18-009</t>
  </si>
  <si>
    <t>Construction of two classrooms, from slab to completion</t>
  </si>
  <si>
    <t>Chebunyinyi secondary school</t>
  </si>
  <si>
    <t>4-039-218-2630205-104-2017/18-010</t>
  </si>
  <si>
    <t>Construction of two classrooms; from slab to completion</t>
  </si>
  <si>
    <t>Sanandiki girls secondary school</t>
  </si>
  <si>
    <t>4-039-218-2630205-104-2017/18-011</t>
  </si>
  <si>
    <t>construction of two classrooms to completion</t>
  </si>
  <si>
    <t>Nangwe secondary school</t>
  </si>
  <si>
    <t>4-039-218-2630205-104-2017/18-012</t>
  </si>
  <si>
    <t>construction of one classroom from slab  to completion</t>
  </si>
  <si>
    <t>Pongola secondary school</t>
  </si>
  <si>
    <t>4-039-218-2630205-104-2017/18-013</t>
  </si>
  <si>
    <t>Completion of one classroom khs.200,000.00 and construction of two classroom from slab to completion khs.1,300,000.00</t>
  </si>
  <si>
    <t>Kibichori secondary school</t>
  </si>
  <si>
    <t>4-039-218-2630205-104-2017/18-015</t>
  </si>
  <si>
    <t>purchase of one  acres of land</t>
  </si>
  <si>
    <t>Kabuchai S.A Girls Secondary school</t>
  </si>
  <si>
    <t>4-039-218-2630205-104-2017/18-016</t>
  </si>
  <si>
    <t>Completion of library roofing, plastering, shutters and painting.</t>
  </si>
  <si>
    <t>Chebukwa Secondary school</t>
  </si>
  <si>
    <t>4-039-218-2630205-104-2017/18-017</t>
  </si>
  <si>
    <t>Completion of laboratory; tiling and installation sinks</t>
  </si>
  <si>
    <t>Chekulo Baptist secondary school</t>
  </si>
  <si>
    <t>4-039-218-2630205-104-2017/18-018</t>
  </si>
  <si>
    <t>Construction of one classroom from slab to roofing.</t>
  </si>
  <si>
    <t>St. Anne’s Sirare secondary school</t>
  </si>
  <si>
    <t>4-039-218-2630205-104-2017/18-019</t>
  </si>
  <si>
    <t>Construction of administration block from walling to lintel</t>
  </si>
  <si>
    <t>PRIMARY SCHOOLS </t>
  </si>
  <si>
    <t>Chekulo Baptist Primary school</t>
  </si>
  <si>
    <t>4-039-218-2630204-104-2017/18-001</t>
  </si>
  <si>
    <t>Completion of two classrooms; plastering, shutters and painting</t>
  </si>
  <si>
    <t>Chekulo FYM Primary school</t>
  </si>
  <si>
    <t>4-039-218-2630204-104-2017/18-002</t>
  </si>
  <si>
    <t xml:space="preserve"> Completion of one classroom; plastering, painting and shutters</t>
  </si>
  <si>
    <t xml:space="preserve">Samita primary school </t>
  </si>
  <si>
    <t>4-039-218-2630204-104-2017/18-003</t>
  </si>
  <si>
    <t>construction of one classroom from slab to completion</t>
  </si>
  <si>
    <t xml:space="preserve">Makhonge S.A primary school </t>
  </si>
  <si>
    <t>4-039-218-2630204-104-2017/18-004</t>
  </si>
  <si>
    <t>Construction of one classroom; from slab to completion</t>
  </si>
  <si>
    <t xml:space="preserve">Chekwanda primary school </t>
  </si>
  <si>
    <t>4-039-218-2630204-104-2017/18-005</t>
  </si>
  <si>
    <t xml:space="preserve">Chebukaka boys primary </t>
  </si>
  <si>
    <t>4-039-218-2630204-104-2017/18-006</t>
  </si>
  <si>
    <t xml:space="preserve"> construction of one classrooms from slab to completion</t>
  </si>
  <si>
    <t xml:space="preserve">Lukhuna primary school </t>
  </si>
  <si>
    <t>4-039-218-2630204-104-2017/18-007</t>
  </si>
  <si>
    <t>Kuywa special school</t>
  </si>
  <si>
    <t>4-039-218-2630204-104-2017/18-008</t>
  </si>
  <si>
    <t xml:space="preserve"> construction of one classrooms; from slab to completion</t>
  </si>
  <si>
    <t xml:space="preserve">Nalondo DEB primary school </t>
  </si>
  <si>
    <t>4-039-218-2630204-104-2017/18-009</t>
  </si>
  <si>
    <t xml:space="preserve"> construction of one classroom; slab to completion</t>
  </si>
  <si>
    <t xml:space="preserve">Kibichori FYM primary </t>
  </si>
  <si>
    <t>4-039-218-2630204-104-2017/18-010</t>
  </si>
  <si>
    <t>completion of four classrooms; shutters, painting and verandah completion</t>
  </si>
  <si>
    <t>Sanandiki S.A Primary school</t>
  </si>
  <si>
    <t>4-039-218-2630204-104-2017/18-011</t>
  </si>
  <si>
    <t>Kabuchai  special primary school</t>
  </si>
  <si>
    <t>4-039-218-2630204-104-2017/18-012</t>
  </si>
  <si>
    <t>Lubembe primary school</t>
  </si>
  <si>
    <t>4-039-218-2630204-104-2017/18-013</t>
  </si>
  <si>
    <t>construction of two classroom; from slab to completion</t>
  </si>
  <si>
    <t>Sirwa primary school</t>
  </si>
  <si>
    <t>4-039-218-2630204-104-2017/18-014</t>
  </si>
  <si>
    <t>construction of two classrooms</t>
  </si>
  <si>
    <t>Lufutu primary school</t>
  </si>
  <si>
    <t>4-039-218-2630204-104-2017/18-015</t>
  </si>
  <si>
    <t>Sawali primary school</t>
  </si>
  <si>
    <t>4-039-218-2630204-104-2017/18-016</t>
  </si>
  <si>
    <t>Nangwe primary school</t>
  </si>
  <si>
    <t>4-039-218-2630204-104-2017/18-017</t>
  </si>
  <si>
    <t>Matibo primary school</t>
  </si>
  <si>
    <t>4-039-218-2630204-104-2017/18-018</t>
  </si>
  <si>
    <t>Namakhele primary school</t>
  </si>
  <si>
    <t>4-039-218-2630204-104-2017/18-019</t>
  </si>
  <si>
    <t>completion of administration block; from lintel level to completion</t>
  </si>
  <si>
    <t>Madisi primary school</t>
  </si>
  <si>
    <t>4-039-218-2630204-104-2017/18-020</t>
  </si>
  <si>
    <t>Makhonge FYM primary school</t>
  </si>
  <si>
    <t>4-039-218-2630204-104-2017/18-021</t>
  </si>
  <si>
    <t>Completion of one classroom from roofing, plastering, shutters and painting.</t>
  </si>
  <si>
    <t>St.walumoli primary school</t>
  </si>
  <si>
    <t>4-039-218-2630204-104-2017/18-022</t>
  </si>
  <si>
    <t>Namaondo CBM primary school</t>
  </si>
  <si>
    <t>4-039-218-2630204-104-2017/18-023</t>
  </si>
  <si>
    <t>Completion of one classroom; roofing, plastering, shutters and painting.</t>
  </si>
  <si>
    <t>Chebukaka girls primary</t>
  </si>
  <si>
    <t>4-039-218-2630204-104-2017/18-024</t>
  </si>
  <si>
    <t>Construction of Administration block; from slab to roofing.</t>
  </si>
  <si>
    <t>Marobo primary school.</t>
  </si>
  <si>
    <t>4-039-218-2630204-104-2017/18-025</t>
  </si>
  <si>
    <t>Renovation of two classrooms, wall reinforcement and re-roofing</t>
  </si>
  <si>
    <t xml:space="preserve"> Bungoma Central subcounty</t>
  </si>
  <si>
    <t>4-039-218-2640507-113-2017/18-001</t>
  </si>
  <si>
    <t xml:space="preserve"> completion of an incinerator</t>
  </si>
  <si>
    <t>Bungoma Central subcounty</t>
  </si>
  <si>
    <t>4-039-218-2640507-113-2017/18-002</t>
  </si>
  <si>
    <t>construction of two door pit toilets and urinal</t>
  </si>
  <si>
    <t>Chief,s office sichei</t>
  </si>
  <si>
    <t>4-039-218-2640507-113-2017/18-003</t>
  </si>
  <si>
    <t xml:space="preserve"> completion of office; shutters and painting</t>
  </si>
  <si>
    <t>Bungoma Central Headquarters</t>
  </si>
  <si>
    <t>4-039-218-2640507-113-2017/18-004</t>
  </si>
  <si>
    <t>construction of three one bedroomed house</t>
  </si>
  <si>
    <t>Bungoma central  Sub county crime  investigation department</t>
  </si>
  <si>
    <t>4-039-218-2640507-113-2017/18-005</t>
  </si>
  <si>
    <t>office renovation khs 1,200,000.00 and purchase of furniture’s  and equipment 150,000.00</t>
  </si>
  <si>
    <t>Assistant county commissioner office mukuyini</t>
  </si>
  <si>
    <t>4-039-218-2640507-113-2017/18-006</t>
  </si>
  <si>
    <t>construction of two offices to completion</t>
  </si>
  <si>
    <t>Assistant county commissioner nalondo</t>
  </si>
  <si>
    <t>4-039-218-2640507-113-2017/18-007</t>
  </si>
  <si>
    <t>Completion of house; Roofing, plastering, shutters and painting.</t>
  </si>
  <si>
    <t>Chwele Police</t>
  </si>
  <si>
    <t>4-039-218-2640507-113-2017/18-008</t>
  </si>
  <si>
    <t>Purchase of 1/8 acre of land and fencing.</t>
  </si>
  <si>
    <t>Assistant chief office sikusi</t>
  </si>
  <si>
    <t>4-039-218-2640507-113-2017/18-009</t>
  </si>
  <si>
    <t>purchase ¼ acre of land</t>
  </si>
  <si>
    <t>Assistant  Chief office North Bukusu</t>
  </si>
  <si>
    <t>4-039-218-2640507-113-2017/18-010</t>
  </si>
  <si>
    <t>construction of office from walling to roofing</t>
  </si>
  <si>
    <t>TOTAL </t>
  </si>
  <si>
    <t>4-039-218-AP1-100-2017/2018-001</t>
  </si>
  <si>
    <t>4-039-218-2640100-103-2017/18-001</t>
  </si>
  <si>
    <t xml:space="preserve">SECONDARY SCHOOL PROJECT </t>
  </si>
  <si>
    <t>Marobo secondary school</t>
  </si>
  <si>
    <t>4-039-218-2630205-104-2017/18-014</t>
  </si>
  <si>
    <t xml:space="preserve">        PROJECT GFS CODELIST FOR KABUCHAI NATIONAL GOVERNMENT CONSTITUENCY DEVELOPMENT FUND</t>
  </si>
  <si>
    <t>4-039-218-2210802-100-2017/18-005</t>
  </si>
  <si>
    <t xml:space="preserve">Monitoring,evaluation and Capacity Building </t>
  </si>
  <si>
    <t>4-039-218-2210700-111-2017/18-003</t>
  </si>
  <si>
    <t>4-039-218-2640101-103-2017/18-002</t>
  </si>
  <si>
    <t>Chemwa Secondary school</t>
  </si>
  <si>
    <t>St. Joseph’s Nalondo girl’s secondary school.</t>
  </si>
  <si>
    <t>Roofing and shutters of twin Laboratory and library</t>
  </si>
  <si>
    <t>Luuya girls secondary school</t>
  </si>
  <si>
    <t>Completion of laboratory: shutters , plastering and painting</t>
  </si>
  <si>
    <t>Chenjeni secondary school</t>
  </si>
  <si>
    <t>Completion of two classrooms; roofing, shutters and plastering</t>
  </si>
  <si>
    <t>Lukhome secondary school</t>
  </si>
  <si>
    <t>Completion of administration blocks; shutters, plastering and painting.</t>
  </si>
  <si>
    <t>Khatiri secondary school</t>
  </si>
  <si>
    <t>Construction of one classroom to roofing.</t>
  </si>
  <si>
    <t>Madisi secondary school</t>
  </si>
  <si>
    <t>Completion two classrooms; shutters and painting.</t>
  </si>
  <si>
    <r>
      <t xml:space="preserve">Kabuchai constituency Environment     </t>
    </r>
    <r>
      <rPr>
        <b/>
        <sz val="12"/>
        <color indexed="8"/>
        <rFont val="Footlight MT Light"/>
        <family val="1"/>
      </rPr>
      <t>Conditional Approval:</t>
    </r>
    <r>
      <rPr>
        <sz val="12"/>
        <color indexed="8"/>
        <rFont val="Footlight MT Light"/>
        <family val="1"/>
      </rPr>
      <t xml:space="preserve"> </t>
    </r>
    <r>
      <rPr>
        <u/>
        <sz val="12"/>
        <color indexed="8"/>
        <rFont val="Footlight MT Light"/>
        <family val="1"/>
      </rPr>
      <t xml:space="preserve">NG-CDFC to provide breakdown on how Kshs.227,586 would be spent towards planting of trees in the schools and specify the </t>
    </r>
    <r>
      <rPr>
        <sz val="12"/>
        <color indexed="8"/>
        <rFont val="Footlight MT Light"/>
        <family val="1"/>
      </rPr>
      <t>acreage.</t>
    </r>
  </si>
  <si>
    <r>
      <t>Planting of trees in schools in the following schools: cardinal otinga sichei secondary Kshs 113,793.10 and Walukayaprimary Kshs 113,793.10and waste tanks distributions</t>
    </r>
    <r>
      <rPr>
        <b/>
        <sz val="12"/>
        <color indexed="10"/>
        <rFont val="Footlight MT Light"/>
        <family val="1"/>
      </rPr>
      <t>(it can be resolved)</t>
    </r>
  </si>
  <si>
    <r>
      <t xml:space="preserve">Namaondo  primary school         </t>
    </r>
    <r>
      <rPr>
        <b/>
        <sz val="12"/>
        <color indexed="8"/>
        <rFont val="Footlight MT Light"/>
        <family val="1"/>
      </rPr>
      <t>Declined:</t>
    </r>
    <r>
      <rPr>
        <b/>
        <u/>
        <sz val="12"/>
        <color indexed="8"/>
        <rFont val="Footlight MT Light"/>
        <family val="1"/>
      </rPr>
      <t xml:space="preserve"> </t>
    </r>
    <r>
      <rPr>
        <u/>
        <sz val="12"/>
        <color indexed="8"/>
        <rFont val="Footlight MT Light"/>
        <family val="1"/>
      </rPr>
      <t>NG-CDFC to allocate adequate funds to ensure the classroom is done to completion within reasonable time</t>
    </r>
    <r>
      <rPr>
        <sz val="12"/>
        <color indexed="8"/>
        <rFont val="Footlight MT Light"/>
        <family val="1"/>
      </rPr>
      <t xml:space="preserve">
</t>
    </r>
  </si>
  <si>
    <t>Construction of one classroom to lintel</t>
  </si>
  <si>
    <r>
      <t xml:space="preserve">Chebukaka girls primary                  </t>
    </r>
    <r>
      <rPr>
        <b/>
        <sz val="12"/>
        <color indexed="8"/>
        <rFont val="Footlight MT Light"/>
        <family val="1"/>
      </rPr>
      <t>Conditional approval:</t>
    </r>
    <r>
      <rPr>
        <u/>
        <sz val="12"/>
        <color indexed="8"/>
        <rFont val="Footlight MT Light"/>
        <family val="1"/>
      </rPr>
      <t>NG-CDFC to clearly describe the actual activities to be undertaken</t>
    </r>
    <r>
      <rPr>
        <sz val="12"/>
        <color indexed="8"/>
        <rFont val="Footlight MT Light"/>
        <family val="1"/>
      </rPr>
      <t xml:space="preserve">
</t>
    </r>
  </si>
  <si>
    <r>
      <t>Construction of administration block</t>
    </r>
    <r>
      <rPr>
        <b/>
        <sz val="12"/>
        <color indexed="10"/>
        <rFont val="Footlight MT Light"/>
        <family val="1"/>
      </rPr>
      <t>(it can be resolved)</t>
    </r>
  </si>
  <si>
    <t>PROJECT GFS CODELIST FOR  BUMULA NATIONAL GOVERNMENT CONSTITUENCY DEVELOPMENT FUND</t>
  </si>
  <si>
    <t>administration ISTRATION AND RECURRENT EXPENDITURE</t>
  </si>
  <si>
    <t xml:space="preserve">Employees Salaries </t>
  </si>
  <si>
    <t>4-039-219-2110000-100-2017/18-001</t>
  </si>
  <si>
    <t xml:space="preserve">ongoing  </t>
  </si>
  <si>
    <t>4-039-219-2210000-100-2017/18-002</t>
  </si>
  <si>
    <t>4-039-219-2120101-100-2017/18-003</t>
  </si>
  <si>
    <t>4-039-219-2120201-100-2017/18-004</t>
  </si>
  <si>
    <t>4-039-219-2210802-100-2017/18-005</t>
  </si>
  <si>
    <t>4-039-219-3111003-100-2017/18-005</t>
  </si>
  <si>
    <t>Purchase of 2 laptops and external hard disks</t>
  </si>
  <si>
    <t>Purchase of furniture and equipment</t>
  </si>
  <si>
    <t>4-039-219-3111003-100-2017/18-006</t>
  </si>
  <si>
    <t xml:space="preserve">Purchase of paper punch, staplers, calculator, notice board and office curtains </t>
  </si>
  <si>
    <t>MOITORING AND EVALUATION/ CAPACITY BUILDING</t>
  </si>
  <si>
    <t>4-039-219-2210000-111-2017/18-001</t>
  </si>
  <si>
    <t>4-039-219-2210802-111-2017/18-002</t>
  </si>
  <si>
    <t xml:space="preserve">NG-CDFC Capacity Building </t>
  </si>
  <si>
    <t>4-039-219-2210700-111-2017/18-003</t>
  </si>
  <si>
    <t>4-039-219-2640200-101-2017/18-001</t>
  </si>
  <si>
    <t>To cater for any unforeseen occurences in the constituency during the finanacial year</t>
  </si>
  <si>
    <t>4-039-219-2640101-103-2017/18-001</t>
  </si>
  <si>
    <t>4-039-219-2640102-103-2017/18-002</t>
  </si>
  <si>
    <t xml:space="preserve">Payment of bursary to needy students and training of Boda boda riders </t>
  </si>
  <si>
    <t>4-039-219-2640509-112-2017/18-001</t>
  </si>
  <si>
    <t>4-039-219-2640510-110-2017/18-001</t>
  </si>
  <si>
    <t>Purchase and planting of tree seedlings in the following projects: Bumula NG-CDF land, Lukusi pri school, Mayanja Pri school, Lunao Pri school, Burangasi pri school, Bitobo Sec School, Muyenga sec School, Mundaa pri school, Nasimbo Pri school, Kimatuni SA sec, Tulumba Pri school each at kshs.50,000</t>
  </si>
  <si>
    <t>Wesimikha Primary School</t>
  </si>
  <si>
    <t>4-039-219-2630204-104-2017/18-001</t>
  </si>
  <si>
    <t>Masuno Primary school</t>
  </si>
  <si>
    <t>4-039-219-2630204-104-2017/18-002</t>
  </si>
  <si>
    <t>Renovation of 3 classrooms-flooring plastering, painting</t>
  </si>
  <si>
    <t>Mwiyenga ACK Primary</t>
  </si>
  <si>
    <t>4-039-219-2630204-104-2017/18-003</t>
  </si>
  <si>
    <t>Renovation of 4 classrooms-new roof, flooring plastering painting.</t>
  </si>
  <si>
    <t>Nakwana Primary school</t>
  </si>
  <si>
    <t>4-039-219-2630204-104-2017/18-004</t>
  </si>
  <si>
    <t>Masielo Rc Primary</t>
  </si>
  <si>
    <t>4-039-219-2630204-104-2017/18-005</t>
  </si>
  <si>
    <t>Roofing, Plastering painting of 2 classrooms.</t>
  </si>
  <si>
    <t>Mukheke DEB primary School</t>
  </si>
  <si>
    <t>4-039-219-2630204-104-2017/18-006</t>
  </si>
  <si>
    <t>Roofing, plastering of 2 classrooms</t>
  </si>
  <si>
    <t>Namanje FYM Primary School</t>
  </si>
  <si>
    <t>4-039-219-2630204-104-2017/18-007</t>
  </si>
  <si>
    <t>Walling, roofing, plastering of a classroom</t>
  </si>
  <si>
    <t>Kabubero Primary</t>
  </si>
  <si>
    <t>4-039-219-2630204-104-2017/18-008</t>
  </si>
  <si>
    <t>Fixing shutters, Plastering, flooring, painting of 2 classrooms</t>
  </si>
  <si>
    <t>Khabusi SA Primary school</t>
  </si>
  <si>
    <t>4-039-219-2630204-104-2017/18-009</t>
  </si>
  <si>
    <t>Fixing shutters, Plastering and painting of 2 classrooms</t>
  </si>
  <si>
    <t>Nasimbo Primary School</t>
  </si>
  <si>
    <t>4-039-219-2630204-104-2017/18-010</t>
  </si>
  <si>
    <t>Fixing shutters, Plastering and painting of 2  classrooms</t>
  </si>
  <si>
    <t>Siboti Primary</t>
  </si>
  <si>
    <t>4-039-219-2630204-104-2017/18-011</t>
  </si>
  <si>
    <t>Fixing shutters, plastering and painting of 2 classrooms</t>
  </si>
  <si>
    <t>Nandika Primary School</t>
  </si>
  <si>
    <t>4-039-219-2630204-104-2017/18-012</t>
  </si>
  <si>
    <t>Renovation of 2 classrooms- flooring plastering, painting.</t>
  </si>
  <si>
    <t>Biliso  Rc Pri School</t>
  </si>
  <si>
    <t>4-039-219-2630204-104-2017/18-013</t>
  </si>
  <si>
    <t>Nakholo Primary School</t>
  </si>
  <si>
    <t>4-039-219-2630204-104-2017/18-014</t>
  </si>
  <si>
    <t>Buy  an acre of land</t>
  </si>
  <si>
    <t>Lwanja Rc Primary</t>
  </si>
  <si>
    <t>4-039-219-2630204-104-2017/18-015</t>
  </si>
  <si>
    <t>Completion of administration  block- fixing shutters, plastering and Painting</t>
  </si>
  <si>
    <t>St Elizabeth Wacholi Primary</t>
  </si>
  <si>
    <t>4-039-219-2630204-104-2017/18-016</t>
  </si>
  <si>
    <t>Construct of one classroom</t>
  </si>
  <si>
    <t xml:space="preserve">Bwaliro Ack Primary </t>
  </si>
  <si>
    <t>4-039-219-2630204-104-2017/18-017</t>
  </si>
  <si>
    <t>Completion of 2 clasrrooms- shutters, plastering painting</t>
  </si>
  <si>
    <t>Namusasi Primary</t>
  </si>
  <si>
    <t>4-039-219-2630204-104-2017/18-018</t>
  </si>
  <si>
    <t>Completion of 2 classrooms- shutters plastering painting</t>
  </si>
  <si>
    <t>Mundaa ACK  Primary</t>
  </si>
  <si>
    <t>4-039-219-2630204-104-2017/18-019</t>
  </si>
  <si>
    <t>Remwa  primary School</t>
  </si>
  <si>
    <t>4-039-219-2630204-104-2017/18-020</t>
  </si>
  <si>
    <t>construction of toilets 8 door toilet</t>
  </si>
  <si>
    <t>Samichi Primary School</t>
  </si>
  <si>
    <t>4-039-219-2630204-104-2017/18-021</t>
  </si>
  <si>
    <t>Buy an acre of land</t>
  </si>
  <si>
    <t>Netima Rc Primary School</t>
  </si>
  <si>
    <t>4-039-219-2630204-104-2017/18-022</t>
  </si>
  <si>
    <t xml:space="preserve">Repair of damaged floors, walls and windows  of 4 classrooms </t>
  </si>
  <si>
    <t>Namuningie Pry school</t>
  </si>
  <si>
    <t>4-039-219-2630204-104-2017/18-023</t>
  </si>
  <si>
    <t>Plastering of floors and walls, fitting doors and windows of 4 classrooms</t>
  </si>
  <si>
    <t>Napara ACK Primary school</t>
  </si>
  <si>
    <t>4-039-219-2630204-104-2017/18-024</t>
  </si>
  <si>
    <t xml:space="preserve">Construction of a Classroom </t>
  </si>
  <si>
    <t>Lumboka Primary School</t>
  </si>
  <si>
    <t>4-039-219-2630204-104-2017/18-025</t>
  </si>
  <si>
    <t xml:space="preserve">Plastering of walls, Fittings and finishes, painting of 4 Classrooms </t>
  </si>
  <si>
    <t>Nagata SA primary school</t>
  </si>
  <si>
    <t>4-039-219-2630204-104-2017/18-026</t>
  </si>
  <si>
    <t>Bunambobi sec school</t>
  </si>
  <si>
    <t>4-039-219-2630205-104-2017/18-001</t>
  </si>
  <si>
    <t>Lunao sec school</t>
  </si>
  <si>
    <t>4-039-219-2630205-104-2017/18-002</t>
  </si>
  <si>
    <t>walling and roofing of twin scinece laboratory</t>
  </si>
  <si>
    <t>Kimatuni  SA Secondary</t>
  </si>
  <si>
    <t>4-039-219-2630205-104-2017/18-003</t>
  </si>
  <si>
    <t>Buy 1.2 acres of land</t>
  </si>
  <si>
    <t xml:space="preserve"> new </t>
  </si>
  <si>
    <t>Bumula Boys  Sec school</t>
  </si>
  <si>
    <t>4-039-219-2630205-104-2017/18-004</t>
  </si>
  <si>
    <t>construction of complex administration  block casting slap</t>
  </si>
  <si>
    <t>Namaika secondary school</t>
  </si>
  <si>
    <t>4-039-219-2630205-104-2017/18-005</t>
  </si>
  <si>
    <t>Plastering, painting of 2 classrooms</t>
  </si>
  <si>
    <t>Mikokwe Sec school</t>
  </si>
  <si>
    <t>4-039-219-2630205-104-2017/18-006</t>
  </si>
  <si>
    <t>Nakwana Secondary school</t>
  </si>
  <si>
    <t>4-039-219-2630205-104-2017/18-007</t>
  </si>
  <si>
    <t>Mwiyenga Girls Sec School</t>
  </si>
  <si>
    <t>4-039-219-2630205-104-2017/18-008</t>
  </si>
  <si>
    <t>Bukirimo secondary</t>
  </si>
  <si>
    <t>4-039-219-2630205-104-2017/18-009</t>
  </si>
  <si>
    <t>Construction of one  classrooms</t>
  </si>
  <si>
    <t>Myanga Secondary</t>
  </si>
  <si>
    <t>4-039-219-2630205-104-2017/18-010</t>
  </si>
  <si>
    <t>Roofing, plastering of administration istration  block</t>
  </si>
  <si>
    <t>St Elizaberth Bitobo Sec School</t>
  </si>
  <si>
    <t>4-039-219-2630205-104-2017/18-011</t>
  </si>
  <si>
    <t>Completion of administration  block roofing, plastering, painting.</t>
  </si>
  <si>
    <t>Bisuche Secondary School</t>
  </si>
  <si>
    <t>4-039-219-2630205-104-2017/18-012</t>
  </si>
  <si>
    <t>Plastering, painting, fittings of administration istration block</t>
  </si>
  <si>
    <t>Netima Sec School</t>
  </si>
  <si>
    <t>4-039-219-2630205-104-2017/18-013</t>
  </si>
  <si>
    <t>Renovation of dining hall- replace floor screed plastering wall and painting.</t>
  </si>
  <si>
    <t>St Jude Muanda Secondary</t>
  </si>
  <si>
    <t>4-039-219-2630205-104-2017/18-014</t>
  </si>
  <si>
    <t>Shutters fixing, Plastering, painting of dining hall.</t>
  </si>
  <si>
    <t>Kimatuni  Rc Secondary</t>
  </si>
  <si>
    <t>4-039-219-2630205-104-2017/18-015</t>
  </si>
  <si>
    <t>Buy 2 acres of land</t>
  </si>
  <si>
    <t>St Jude Nabuyeywe Secondary</t>
  </si>
  <si>
    <t>4-039-219-2630205-104-2017/18-016</t>
  </si>
  <si>
    <t>Machwele secondary school</t>
  </si>
  <si>
    <t>4-039-219-2630205-104-2017/18-017</t>
  </si>
  <si>
    <t>fix Shutters, Plastering, painting of 3 classrooms</t>
  </si>
  <si>
    <t>Kisiyoi Sec School</t>
  </si>
  <si>
    <t>4-039-219-2630205-104-2017/18-018</t>
  </si>
  <si>
    <t>Roofing, plastering, painting of a classroom</t>
  </si>
  <si>
    <t>Kabula Secondary</t>
  </si>
  <si>
    <t>4-039-219-2630205-104-2017/18-019</t>
  </si>
  <si>
    <t>Construction of laboratory-walling.</t>
  </si>
  <si>
    <t>Wamunyiri Secondary</t>
  </si>
  <si>
    <t>4-039-219-2630205-104-2017/18-020</t>
  </si>
  <si>
    <t>Ngoli Secondary</t>
  </si>
  <si>
    <t>4-039-219-2630205-104-2017/18-021</t>
  </si>
  <si>
    <t>Kibuke Location office</t>
  </si>
  <si>
    <t>4-039-219-2640507-108-2017/18-001</t>
  </si>
  <si>
    <t>Buy an acre land for establishment of chief and administration istration police unit</t>
  </si>
  <si>
    <t>Mateka AP Camp</t>
  </si>
  <si>
    <t>4-039-219-2640507-108-2017/18-002</t>
  </si>
  <si>
    <t>Construction of  3 administration Police residential houses</t>
  </si>
  <si>
    <t>Khasoko Division ACCs Office</t>
  </si>
  <si>
    <t>4-039-219-2640507-108-2017/18-003</t>
  </si>
  <si>
    <t xml:space="preserve">Walling, roofing ,plastering of the Office </t>
  </si>
  <si>
    <t>Myanga Polices Post</t>
  </si>
  <si>
    <t>4-039-219-2640507-108-2017/18-004</t>
  </si>
  <si>
    <t>Construct four (4) police residential houses</t>
  </si>
  <si>
    <t>Kimaeti Divisional Head Quarters</t>
  </si>
  <si>
    <t>4-039-219-2640507-108-2017/18-005</t>
  </si>
  <si>
    <t xml:space="preserve">Completion ACCs, and administration istration police Divisional offices </t>
  </si>
  <si>
    <t>Mabusi Location Chief's office</t>
  </si>
  <si>
    <t>4-039-219-2640507-108-2017/18-006</t>
  </si>
  <si>
    <t xml:space="preserve"> Plastering, flooring and painting of chiefs office</t>
  </si>
  <si>
    <t>CONSTITUTION INNOVATION HUBS</t>
  </si>
  <si>
    <t xml:space="preserve"> Kabula Youth Polytechnic</t>
  </si>
  <si>
    <t>4-039-219-2211311-108-2017/18-001</t>
  </si>
  <si>
    <t>Procurement of Satellite Antenna, Router, Digital Access kit and digital ruggedized tablets, Wi-Fi with outdoor wireless device complete with 12U cabinet complete with installation accessories</t>
  </si>
  <si>
    <t>Sudi Youth polytechnic</t>
  </si>
  <si>
    <t>4-039-219-2211311-108-2017/18-002</t>
  </si>
  <si>
    <t>Mwiyenga Youth Polytechnic</t>
  </si>
  <si>
    <t>4-039-219-2211311-108-2017/18-003</t>
  </si>
  <si>
    <t>Machwele Secondary school</t>
  </si>
  <si>
    <t>4-039-219-2211311-108-2017/18-004</t>
  </si>
  <si>
    <t>4-039-219-2211310-108-2017/18-001</t>
  </si>
  <si>
    <t>Prepare a constituency five (5) year strategic plan for 2018-2022 through a consultative forums and launching of the same.</t>
  </si>
  <si>
    <t>NG-CDF VEHICLE</t>
  </si>
  <si>
    <t>Constituency Vehicle</t>
  </si>
  <si>
    <t>4-039-219-3110107-108-2017/18-001</t>
  </si>
  <si>
    <t>Procurement of NGCDFC vehicle-Land cruiser 9 seater</t>
  </si>
  <si>
    <t>administration istration and Recurrent Expenditure</t>
  </si>
  <si>
    <t>4-039-219-AP1-100-2017/2018-001</t>
  </si>
  <si>
    <t>To cater for administration istration and recurrent expenditure</t>
  </si>
  <si>
    <t>4-039-219-2640100-103-2017/18-001</t>
  </si>
  <si>
    <t xml:space="preserve">Purchase and planting of tree seedlings in the following projects: Siboti ecosystem Kshs.475,000, Kimaeti-Myanga Market road, Kshs.475,000 </t>
  </si>
  <si>
    <t xml:space="preserve">        PROJECT GFS CODELIST FOR BUMULA NATIONAL GOVERNMENT CONSTITUENCY DEVELOPMENT FUND</t>
  </si>
  <si>
    <t xml:space="preserve">MONITORING,EVALUATION AND CAPACITY BUILDING </t>
  </si>
  <si>
    <t>ADMNISTRATION AND RECURRENT EXPENDITURE</t>
  </si>
  <si>
    <t>Kisioyi Primary school</t>
  </si>
  <si>
    <t>4-039-219-2630204-104-2017/18-027</t>
  </si>
  <si>
    <t>Plastering, flooring, painting of a classroom 500,000 and construction of 8 door pit latrine 500,000</t>
  </si>
  <si>
    <t xml:space="preserve">ongoing &amp; new </t>
  </si>
  <si>
    <t>Namuningie Primary school</t>
  </si>
  <si>
    <t>Construction of a new classroom to completion</t>
  </si>
  <si>
    <t>Bukhumuma Primary school</t>
  </si>
  <si>
    <t>4-039-219-2630204-104-2017/18-028</t>
  </si>
  <si>
    <t>Kitingia Primary school</t>
  </si>
  <si>
    <t>4-039-219-2630204-104-2017/18-029</t>
  </si>
  <si>
    <t>Roofing, plastering ,painting of two classrooms</t>
  </si>
  <si>
    <t>Final payment towards purchase of 2ares of land and title deed processing</t>
  </si>
  <si>
    <t>Nasianda Bahai Primary School</t>
  </si>
  <si>
    <t>4-039-219-2630204-104-2017/18-030</t>
  </si>
  <si>
    <t>Flooring, Roofing, plastering , of two ongoing classrooms</t>
  </si>
  <si>
    <t>Mikokwe ACK secondary School</t>
  </si>
  <si>
    <t>4-039-219-2630205-104-2017/18-022</t>
  </si>
  <si>
    <t xml:space="preserve">construct 2 classrooms- walling, roofing, and shuttering, </t>
  </si>
  <si>
    <t xml:space="preserve">Lumboka Secondary school </t>
  </si>
  <si>
    <t>4-039-219-2630205-104-2017/18-023</t>
  </si>
  <si>
    <t>completion of 2 classrooms- shuttering plastering,  painting  of classrooms started through PTA</t>
  </si>
  <si>
    <t>Nangata Secondary</t>
  </si>
  <si>
    <t>4-039-219-2630205-104-2017/18-024</t>
  </si>
  <si>
    <t xml:space="preserve">Tulukuyi Secondary school </t>
  </si>
  <si>
    <t>4-039-219-2630205-104-2017/18-025</t>
  </si>
  <si>
    <t>Construction of 2 new classrooms up to roofing</t>
  </si>
  <si>
    <t>PROJECT GFS CODELIST FOR LURAMBI NATIONAL GOVERNMENT CONSTITUENCY DEVELOPMENT FUND</t>
  </si>
  <si>
    <t>4-037-202-2110000-100-2017/18-001</t>
  </si>
  <si>
    <t>Payment of staff salaries and gratuity.</t>
  </si>
  <si>
    <t>4-037-202-2210802-100-2017/18-002</t>
  </si>
  <si>
    <t>4-037-202-2210000-100-2017/18-003</t>
  </si>
  <si>
    <t xml:space="preserve">Purchase of fuel, repairs and maintenance, printing, stationery, telephone, travel and subsistence, office tea and bank charges.  </t>
  </si>
  <si>
    <t>4-037-202-2120101-100-2017/18-004</t>
  </si>
  <si>
    <t>4-037-202-2120201-100-2017/18-005</t>
  </si>
  <si>
    <t>4-037-202-2210802-111-2017/18-001</t>
  </si>
  <si>
    <t>4-037-202-2210700-111-2017/18-002</t>
  </si>
  <si>
    <t>4-037-202-2210000-111-2017/18-003</t>
  </si>
  <si>
    <t>4-037-202-2640101-103-201718-001</t>
  </si>
  <si>
    <t>4-037-202-2640102-103-2017/18-002</t>
  </si>
  <si>
    <t>4-037-202-2640105-103-2017/18-003</t>
  </si>
  <si>
    <t>4-037-202-2640200-101-2017/18-001</t>
  </si>
  <si>
    <t>4-037-202-2640509-112-2017/18-001</t>
  </si>
  <si>
    <t>4-037-202-2640510-110-2017/18-001</t>
  </si>
  <si>
    <t>Purchase of tree seedlings for reaforestation in public institutions @ Kshs.83,333.30  each. 1. Ikonyero Prmary School 2. Matioli Secondary School 3. Shikoti Mixed Secondary School 4. Kakamega Muslim Secondary School 5. Rosterman Secondary School 6. Nyayo Tea Zone Primary School</t>
  </si>
  <si>
    <t>4-037-202-2211310-108-2017/18-001</t>
  </si>
  <si>
    <t>4-037-202-2211311-108-2017/18-001</t>
  </si>
  <si>
    <t>Installation of satellite antenna,router, digital ruggedized tablets, wifi with outdoor wireless devise complete with 12U cabinet complete with installation accessories at 4 sites @Kshs 1,169,256.80</t>
  </si>
  <si>
    <t>Mwiyala Primary School</t>
  </si>
  <si>
    <t>4-037-202-2630204-104-2017/18-001</t>
  </si>
  <si>
    <t>Renovation of 2 classrooms – roofing, plastering and painting upto completion</t>
  </si>
  <si>
    <t>Mahiakalo Primary School</t>
  </si>
  <si>
    <t>4-037-202-2630204-104-2017/18-002</t>
  </si>
  <si>
    <t>Construction of new  storey classrooms - substructure and walling</t>
  </si>
  <si>
    <t>St. Lawrence Ichina Primary School</t>
  </si>
  <si>
    <t>4-037-202-2630204-104-2017/18-003</t>
  </si>
  <si>
    <t>Casting of slab of 1st floor of administration block and 2 classrooms</t>
  </si>
  <si>
    <t xml:space="preserve">Hirumbi Primary School </t>
  </si>
  <si>
    <t>4-037-202-2630204-104-2017/18-004</t>
  </si>
  <si>
    <t xml:space="preserve">Completion of one storey classrooms building- plastering, fixing of doors and windows of the 1st floor </t>
  </si>
  <si>
    <t>Musaa Primary School</t>
  </si>
  <si>
    <t>4-037-202-2630204-104-2017/18-005</t>
  </si>
  <si>
    <t>Installation of water pump</t>
  </si>
  <si>
    <t>Shitaho Primary School</t>
  </si>
  <si>
    <t>4-037-202-2630204-104-2017/18-006</t>
  </si>
  <si>
    <t>completion of 3 classrooms - ceiling, wiring and painting</t>
  </si>
  <si>
    <t>Eshibembe Primary School</t>
  </si>
  <si>
    <t>4-037-202-2630204-104-2017/18-007</t>
  </si>
  <si>
    <t>Construction of 2 classroom - substructure, walling and roofing</t>
  </si>
  <si>
    <t>Ebuhayi Primary School</t>
  </si>
  <si>
    <t>4-037-202-2630204-104-2017/18-008</t>
  </si>
  <si>
    <t>Ebuchinga Primary School</t>
  </si>
  <si>
    <t>4-037-202-2630204-104-2017/18-009</t>
  </si>
  <si>
    <t>Construction of new 8 storey classrooms - substructure and walling</t>
  </si>
  <si>
    <t>Ebung’aya Primary School</t>
  </si>
  <si>
    <t>4-037-202-2630204-104-2017/18-010</t>
  </si>
  <si>
    <t>Renovation of 3 classrooms – roofing, plastering, windows, doors and painting</t>
  </si>
  <si>
    <t>Elukho Primary School</t>
  </si>
  <si>
    <t>4-037-202-2630204-104-2017/18-011</t>
  </si>
  <si>
    <t>Emusala Primary School</t>
  </si>
  <si>
    <t>4-037-202-2630204-104-2017/18-012</t>
  </si>
  <si>
    <t>Construction of 6 door pit latrine to completion</t>
  </si>
  <si>
    <t>Mwiyenga Primary School</t>
  </si>
  <si>
    <t>4-037-202-2630204-104-2017/18-013</t>
  </si>
  <si>
    <t>completion of 2 classrooms - roofing, plastering</t>
  </si>
  <si>
    <t>Lurambi Primary School</t>
  </si>
  <si>
    <t>4-037-202-2630204-104-2017/18-014</t>
  </si>
  <si>
    <t>completion of the storey 3 classrooms - casting of 1st floor slab</t>
  </si>
  <si>
    <t>Ekapwonje Primary School</t>
  </si>
  <si>
    <t>4-037-202-2630204-104-2017/18-015</t>
  </si>
  <si>
    <t xml:space="preserve">completion of 2 classrooms - plastering, flooring, windows, and doors </t>
  </si>
  <si>
    <t>Eshibeye Primary School</t>
  </si>
  <si>
    <t>4-037-202-2630204-104-2017/18-016</t>
  </si>
  <si>
    <t>Completion of classroom - plastering, fixing of windows, door and painting</t>
  </si>
  <si>
    <t>Ikonyero Primary School</t>
  </si>
  <si>
    <t>4-037-202-2630204-104-2017/18-017</t>
  </si>
  <si>
    <t>Emukangu Primary School</t>
  </si>
  <si>
    <t>4-037-202-2630204-104-2017/18-018</t>
  </si>
  <si>
    <t>Completion of 2 classrooms - fixing of windows, doors, finishes and fittings, electrical wiring</t>
  </si>
  <si>
    <t>Kakamega Primary School</t>
  </si>
  <si>
    <t>4-037-202-2630204-104-2017/18-019</t>
  </si>
  <si>
    <t>Completion of 2 storey building - plastering, fixing of doors and windows of 2nd floor</t>
  </si>
  <si>
    <t>Daisy Special School</t>
  </si>
  <si>
    <t>4-037-202-2630204-104-2017/18-020</t>
  </si>
  <si>
    <t>completion of dining hall - roofing</t>
  </si>
  <si>
    <t>Nabongo Primary School</t>
  </si>
  <si>
    <t>4-037-202-2630204-104-2017/18-021</t>
  </si>
  <si>
    <t xml:space="preserve">Completion of 2 classrooms - plastering, flooring, windows, and doors </t>
  </si>
  <si>
    <t>Kakamega Muslim Primary School</t>
  </si>
  <si>
    <t>4-037-202-2630204-104-2017/18-022</t>
  </si>
  <si>
    <t>Construction of 8 door pit latrines to completion</t>
  </si>
  <si>
    <t>Mwiyala Secondary School</t>
  </si>
  <si>
    <t>4-037-202-2630205-104-2017/18-001</t>
  </si>
  <si>
    <t>Completion of twin laboratory - gas piping, working tops  and painting</t>
  </si>
  <si>
    <t>Matende Girls Secondary School</t>
  </si>
  <si>
    <t>4-037-202-2630205-104-2017/18-002</t>
  </si>
  <si>
    <t>Completion  of 4 staff houses - roofing</t>
  </si>
  <si>
    <t>Rosterman Secondary School</t>
  </si>
  <si>
    <t>4-037-202-2630205-104-2017/18-003</t>
  </si>
  <si>
    <t>Completion of twin laboratory - walling</t>
  </si>
  <si>
    <t>Indangalasia Secondary School</t>
  </si>
  <si>
    <t>4-037-202-2630205-104-2017/18-004</t>
  </si>
  <si>
    <t>Completion of two classroom- fixing of windows, doors and painting</t>
  </si>
  <si>
    <t>Shisango Girls Secondary School</t>
  </si>
  <si>
    <t>4-037-202-2630205-104-2017/18-005</t>
  </si>
  <si>
    <t>Completion of 2 classrooms - roofing, plastering</t>
  </si>
  <si>
    <t>Kilimo Girls Secondary School</t>
  </si>
  <si>
    <t>4-037-202-2630205-104-2017/18-006</t>
  </si>
  <si>
    <t>Completion of science laboratory - plastering, painting, mason works, gas piping/fume chamber, electrical works and window panes</t>
  </si>
  <si>
    <t>Ikonyero Secondary School</t>
  </si>
  <si>
    <t>4-037-202-2630205-104-2017/18-007</t>
  </si>
  <si>
    <t>Completion of storey classrooms - plastering, painting of 2nd floor.</t>
  </si>
  <si>
    <t>Eshisiru Secondary School</t>
  </si>
  <si>
    <t>4-037-202-2630205-104-2017/18-008</t>
  </si>
  <si>
    <t>Purchase of 2 acres of land - completion of payment.</t>
  </si>
  <si>
    <t>Ebwambwa Secondary School</t>
  </si>
  <si>
    <t>4-037-202-2630205-104-2017/18-009</t>
  </si>
  <si>
    <t>Purchase of 1 acre land - completion of payment</t>
  </si>
  <si>
    <t>4-037-202-2630205-104-2017/18-010</t>
  </si>
  <si>
    <t>Completion of 2 classrooms - plastering, fixing of windows.</t>
  </si>
  <si>
    <t>Kakamega Muslim Secondary School</t>
  </si>
  <si>
    <t>4-037-202-2630205-104-2017/18-011</t>
  </si>
  <si>
    <t>Completion of storey block - walling of 1st floor, plumbing, gas piping of ground floor of science laboratory.</t>
  </si>
  <si>
    <t>Mahiakalo Assistant Chief’s Office</t>
  </si>
  <si>
    <t>4-037-202-2640507-113-2017/18-001</t>
  </si>
  <si>
    <t>Ceiling, screening the floor, wiring,water, fascia board, doors and inside painting</t>
  </si>
  <si>
    <t>Shitungu AP Line</t>
  </si>
  <si>
    <t>4-037-202-2640507-113-2017/18-002</t>
  </si>
  <si>
    <t>Completion of units  staff houses - roofing</t>
  </si>
  <si>
    <t>Butsostso East AP Houses</t>
  </si>
  <si>
    <t>4-037-202-2640507-113-2017/18-003</t>
  </si>
  <si>
    <t>Completion of5 units  houses - roofing, plastering, fixing of window</t>
  </si>
  <si>
    <t>Eshibeye Assistant Chief’s Office</t>
  </si>
  <si>
    <t>4-037-202-2640507-113-2017/18-004</t>
  </si>
  <si>
    <t>Completion of Assistant Chief’s Office - roofing and plastering</t>
  </si>
  <si>
    <t>Bukura Police Post</t>
  </si>
  <si>
    <t>4-037-202-2640507-113-2017/18-005</t>
  </si>
  <si>
    <t>Completion of police post - completion of walling</t>
  </si>
  <si>
    <t>4-037-202-AP1-100-2017/2018-001</t>
  </si>
  <si>
    <t>To cater for administration  and recurrent expenditure</t>
  </si>
  <si>
    <t>4-037-202-2640100-103-2017/18-001</t>
  </si>
  <si>
    <t>4-037-202-311020-108-2017/18-001</t>
  </si>
  <si>
    <t>Completion of Fencing of the office</t>
  </si>
  <si>
    <t>Lurambi NGCDF Storey Office</t>
  </si>
  <si>
    <t>4-037-202-3110202-108-2017/18-002</t>
  </si>
  <si>
    <t>Roofing, external walling, fixing windows and doors for ground floor</t>
  </si>
  <si>
    <t>Monitoring,Evaluation and Capapcity building</t>
  </si>
  <si>
    <t>Matende Primary School</t>
  </si>
  <si>
    <t>4-037-202-2630204-104-2017/18-023</t>
  </si>
  <si>
    <t>Construction of new storey 8 classrooms - substructure , walling, casting of 1st floor slab and roofing</t>
  </si>
  <si>
    <r>
      <t xml:space="preserve">NGCDF Office Fence Conditional approval
</t>
    </r>
    <r>
      <rPr>
        <i/>
        <u/>
        <sz val="12"/>
        <color indexed="8"/>
        <rFont val="Footlight MT Light"/>
        <family val="1"/>
      </rPr>
      <t>NGCDF to provide description of how the fencing would be done, namely the size and the materials to be used. 
Committee to confirm whether the fencing will be done for the new or the ongoing storey office.</t>
    </r>
    <r>
      <rPr>
        <sz val="12"/>
        <color indexed="8"/>
        <rFont val="Footlight MT Light"/>
        <family val="1"/>
      </rPr>
      <t xml:space="preserve">
 </t>
    </r>
  </si>
  <si>
    <t>PROJECT GFS CODELIST FOR MUMIAS WEST NATIONAL GOVERNMENT CONSTITUENCY DEVELOPMENT FUND</t>
  </si>
  <si>
    <t>4-037-204-2110000-100-2017/18-001</t>
  </si>
  <si>
    <t xml:space="preserve">Payment of NG CDFC staff salaries and gratuity. </t>
  </si>
  <si>
    <t>4-037-204-2110000-100-2017/18-002</t>
  </si>
  <si>
    <t>Purchase of fuel, repairs and maintenance, printing, stationery, telephone, travel &amp; subsistence and office tea.</t>
  </si>
  <si>
    <t>4-037-204-2120101-100-2017/18-003</t>
  </si>
  <si>
    <t>4-037-204-2120201-100-2017/18-004</t>
  </si>
  <si>
    <t>Payment of N.H.I.F deductions.</t>
  </si>
  <si>
    <t>4-037-204-2210802-100-2017/18-005</t>
  </si>
  <si>
    <t>4-037-204-2210000-111-2017/18-001</t>
  </si>
  <si>
    <t>4-037-204-2210802-111-2017/18-002</t>
  </si>
  <si>
    <t>NG CDFC/PMC Capacity Building</t>
  </si>
  <si>
    <t>4-037-204-2210700-111-2017/18-003</t>
  </si>
  <si>
    <t>4-037-204-2640101-103-2017/18-001</t>
  </si>
  <si>
    <t>4-037-204-2640101-103-2017/18-002</t>
  </si>
  <si>
    <t>St. Cyprian Ebuyeshera Primary School</t>
  </si>
  <si>
    <t>4-037-204-2630204-104-2017/18-001</t>
  </si>
  <si>
    <t>Construction of (1) classroom to completion - 1,000,000, Purchase of Fifty (50) Desks - 200,000.</t>
  </si>
  <si>
    <t>Elukala Primary School</t>
  </si>
  <si>
    <t>4-037-204-2630204-104-2017/18-003</t>
  </si>
  <si>
    <t>Buriya Primary School</t>
  </si>
  <si>
    <t>4-037-204-2630204-104-2017/18-004</t>
  </si>
  <si>
    <t>Construction of (2) classrooms to completion - 2,000,000, Purchase of One Hundred (100) Desks - 400,000.</t>
  </si>
  <si>
    <t>Ebubala Primary School</t>
  </si>
  <si>
    <t>4-037-204-2630204-104-2017/18-005</t>
  </si>
  <si>
    <t>Construction of (2) classrooms to completion - 2,000,000, Purchase of Fifty (50) Desks - 200,000.</t>
  </si>
  <si>
    <t>Eshisundusia Primary School</t>
  </si>
  <si>
    <t>4-037-204-2630204-104-2017/18-006</t>
  </si>
  <si>
    <t xml:space="preserve">Lukoye Primary School </t>
  </si>
  <si>
    <t>4-037-204-2630204-104-2017/18-007</t>
  </si>
  <si>
    <t>Nyapora Primary School</t>
  </si>
  <si>
    <t>4-037-204-2630204-104-2017/18-008</t>
  </si>
  <si>
    <t>Rangiri Primary School</t>
  </si>
  <si>
    <t>4-037-204-2630204-104-2017/18-009</t>
  </si>
  <si>
    <t>Construction of (2) classrooms to completion - 2,000,000, Purchase of ne Hundred (100) Desks - 400,000. Purchase of 1 acre land - 400,000.</t>
  </si>
  <si>
    <t>St Cyrilla Emulembwa Primary School</t>
  </si>
  <si>
    <t>4-037-204-2630204-104-2017/18-010</t>
  </si>
  <si>
    <t>Construction of (2) classrooms to completion  - 2,000,000, Purchase of One Hundred (100) Desks - 400,000. Purchase of 2 acre land - 800,000. Completion of (1) One classroom - Fittings &amp; finishes - 400,000.</t>
  </si>
  <si>
    <t>4-037-204-2630204-104-2017/18-011</t>
  </si>
  <si>
    <t>Construction of (1) classroom to completion.</t>
  </si>
  <si>
    <t>Emulaka Primary School</t>
  </si>
  <si>
    <t>4-037-204-2630204-104-2017/18-012</t>
  </si>
  <si>
    <t>Iranda Primary School</t>
  </si>
  <si>
    <t>4-037-204-2630204-104-2017/18-013</t>
  </si>
  <si>
    <t>Construction of (2) classrooms to completion - 2,000,000, Purchase of ne Hundred (100) Desks - 400,000.</t>
  </si>
  <si>
    <t>Lusheya Primary School</t>
  </si>
  <si>
    <t>4-037-204-2630204-104-2017/18-014</t>
  </si>
  <si>
    <t>Ebumanyi Primary School</t>
  </si>
  <si>
    <t>4-037-204-2630204-104-2017/18-015</t>
  </si>
  <si>
    <t>Construction of (1) classroom to completion. Purchase of Fifty (50) Desks - 200,000.</t>
  </si>
  <si>
    <t>Mumias Complex Primary School</t>
  </si>
  <si>
    <t>4-037-204-2630204-104-2017/18-016</t>
  </si>
  <si>
    <t>Renovation of (2) classrooms - Replacement of roof, repair of floor, repair of wall &amp; finishes.</t>
  </si>
  <si>
    <t>Lukongo Primary School</t>
  </si>
  <si>
    <t>4-037-204-2630204-104-2017/18-017</t>
  </si>
  <si>
    <t>Construction of (4) classrooms to completion. Purchase of One Hundred and Forty Desks (140) Desks - 576, 421.</t>
  </si>
  <si>
    <t>Ahong'injo Primary School</t>
  </si>
  <si>
    <t>4-037-204-2630204-104-2017/18-018</t>
  </si>
  <si>
    <t>Renovation of (4) classrooms - Replacement of roof, repair of floor, repair of wall &amp; finishes.</t>
  </si>
  <si>
    <t>St. Elizabeth Lureko Girls Secondary School</t>
  </si>
  <si>
    <t>4-037-204-2630205-104-2017/18-001</t>
  </si>
  <si>
    <t>Construction of a classroom to completion - 1,000,000, Purchase of Fifty (50) Desks - 200,000. Construction of staff house - Fittings &amp; finishes - 300.000.</t>
  </si>
  <si>
    <t>St. Christopher Nyapora Secondary School</t>
  </si>
  <si>
    <t>4-037-204-2630205-104-2017/18-002</t>
  </si>
  <si>
    <t xml:space="preserve">Construction of a classroom to completion - 1,000,000, Purchase of Fifty (50) Desks - 200,000. Purchase of 1.5 acre - 800,000 </t>
  </si>
  <si>
    <t>St. Mary's Girls Secondary School</t>
  </si>
  <si>
    <t>4-037-204-2630205-104-2017/18-003</t>
  </si>
  <si>
    <t>Construction of storey multi-purpose hall - Casting first floor suspended slab.</t>
  </si>
  <si>
    <t>Mumias West Technical Training Institute</t>
  </si>
  <si>
    <t>4-037-204-2630206-104-2017/18-001</t>
  </si>
  <si>
    <t>Provision of a fence &amp; gate - Erection of gate and sentry box - 1,000,000. Fitting of chain link - 1,000,000.</t>
  </si>
  <si>
    <t>4-037-204-2640509-112-2017/18-001</t>
  </si>
  <si>
    <t xml:space="preserve">Organizing of tournament and purchase of sports kits i.e. balls, uniforms for teams in the constituency, Mumias Central team, Mumias North team, Musanda team, Etenje team @ Kes 434,051.72 </t>
  </si>
  <si>
    <t>4-037-204-2640510-110-2017/18-001</t>
  </si>
  <si>
    <t>Purchase and planting of tree seedlings in Mumias West TTI, Buriya Primary School, Emulaka Primary School, Ichinga Primary School, St. Cyrilla Emulembwa Primary School, Rangiri Primary School, Eshisundusia Primary School, Nyapora Primary School, Lukoye Primary School, Ebubala Primary School, Elukala Primary School, St. Cyprian Ebuyeshera Primary School, Ebumanyi Primary School, Lukongo Primary School, Mumias Complex Primary School, Ahong'injo Primary School, Lusheya Primary School @ Kes 102,129.82.</t>
  </si>
  <si>
    <t>4-037-204-2640201-101-2017/18-001</t>
  </si>
  <si>
    <t>4-037-204-2211310-108-2017/18-001</t>
  </si>
  <si>
    <t>Formulation of constituency strategic plan (2017 - 2022)</t>
  </si>
  <si>
    <t>4-037-204-2211311-108-2017/18-001</t>
  </si>
  <si>
    <t>Procuring of systems &amp; services comprising of satellite antenna, router, digital ruggedized tablets, Wi-Fi with outdoor wireless devise with 12U cabinet complete with installation accessories for four (4) sites in patnership with Ministry of ICT through Telkom Kenya i.e. Otiato AP Camp, Musanda Constituency Office, NG CDF Office, Ichinga Primary School.</t>
  </si>
  <si>
    <t>4-037-204-AP1-100-2017/2018-001</t>
  </si>
  <si>
    <t>4-037-204-2640100-103-2017/18-001</t>
  </si>
  <si>
    <t>St. Romano's Matawa Secondary School</t>
  </si>
  <si>
    <t>4-037-204-3110701-104-2017/18-001</t>
  </si>
  <si>
    <t>Part payment for purchase of school bus - 51 Seater (Co - funded by BOG)</t>
  </si>
  <si>
    <t>Eshikalame Secondary School</t>
  </si>
  <si>
    <t>4-037-204-3110701-104-2017/18-002</t>
  </si>
  <si>
    <t xml:space="preserve">        PROJECT GFS CODELIST FOR MUMIAS WEST NATIONAL GOVERNMENT CONSTITUENCY DEVELOPMENT FUND</t>
  </si>
  <si>
    <t xml:space="preserve">Purchase of fuel, repairs and maintenance, printing, stationery, telephone, travel and subsistence, office tea, </t>
  </si>
  <si>
    <t>Lukoye Primary School</t>
  </si>
  <si>
    <t>Construction of (1) classroom – Finishes and fittings</t>
  </si>
  <si>
    <t>Khungwani  Primary School</t>
  </si>
  <si>
    <t>4-037-204-2630204-104-2017/18-019</t>
  </si>
  <si>
    <t>Construction of (2) classroom to completion</t>
  </si>
  <si>
    <t>Construction of (1) classroom to completion</t>
  </si>
  <si>
    <t>Construction of (2) classrooms to completion</t>
  </si>
  <si>
    <t xml:space="preserve">Ebuyeshera Primary School </t>
  </si>
  <si>
    <t>4-037-204-2630204-104-2017/18-020</t>
  </si>
  <si>
    <t>Soko Mjinga Security Solar Light</t>
  </si>
  <si>
    <t>4-037-204-2640507-108-2017/18-001</t>
  </si>
  <si>
    <t>Installation of solar lights at Soko Mjinga Market (10 metres high mast with 2 lighting points @ 100 watts) to be maintained by county government of kakamega.</t>
  </si>
  <si>
    <t>Lukongo Security Solar Light</t>
  </si>
  <si>
    <t>4-037-204-2640507-108-2017/18-002</t>
  </si>
  <si>
    <t>Installation of solar lights at Lukongo Market (10 metres high mast with 2 lighting points @ 100 watts) to be maintained by county government of kakamega.</t>
  </si>
  <si>
    <t>PROJECT GFS CODELIST FOR BOMET EAST NATIONAL GOVERNMENT CONSTITUENCY DEVELOPMENT FUND</t>
  </si>
  <si>
    <t>4-036-196-2110000-100-2017/18-001</t>
  </si>
  <si>
    <t xml:space="preserve">Payment of Staff Salaries and Gratuity </t>
  </si>
  <si>
    <t>4-036-196-2120101-100-2017/18-002</t>
  </si>
  <si>
    <t>Payment of N.S.S.F  deductions</t>
  </si>
  <si>
    <t>4-036-196-2120201-100-2017/18-003</t>
  </si>
  <si>
    <t>4-036-196-2210000-100-2017/18-004</t>
  </si>
  <si>
    <t xml:space="preserve">Purchase of Fuel, Repairs and Maintenance, Printing, Stationery, Telephone,Travel and Subsistence, Office Tea, </t>
  </si>
  <si>
    <t>4-036-196-2210802-100-2017/18-005</t>
  </si>
  <si>
    <t>Payment of Committee sitting Allowances, Transport, conferences</t>
  </si>
  <si>
    <t>4-036-196-2210000-111-2017/18-001</t>
  </si>
  <si>
    <t>Purchase of fuel, repairs and maintenance, printing, stationery, airtime, travel and subsistence,</t>
  </si>
  <si>
    <t>4-036-196-2210802-111-2017/18-002</t>
  </si>
  <si>
    <t>4-036-196-2210700-111-2017/18-003</t>
  </si>
  <si>
    <t>Undertake Training of the PMCs/NG-CDFs on NG-CDF related issues</t>
  </si>
  <si>
    <t>STRATEGY PLAN</t>
  </si>
  <si>
    <t>Constituency  Strategic  Plan</t>
  </si>
  <si>
    <t>4-036-196-2211310-108-2017/18-001</t>
  </si>
  <si>
    <t>Undertake  Constituency  Strategic Plan</t>
  </si>
  <si>
    <t>Constituency  innovation hub (CIH)-Bomet East</t>
  </si>
  <si>
    <t>4-036-196-2211311-108-2017/18-001</t>
  </si>
  <si>
    <t>Constituency  innovation hub (CIH)-Bomet East Constituency Office</t>
  </si>
  <si>
    <t>4-036-196-2211311-108-2017/18-002</t>
  </si>
  <si>
    <t>Constituency  innovation hub (CIH)-Longisa</t>
  </si>
  <si>
    <t>4-036-196-2211311-108-2017/18-003</t>
  </si>
  <si>
    <t>Constituency  innovation hub (CIH)-Kembu Centre</t>
  </si>
  <si>
    <t>4-036-196-2211311-108-2017/18-004</t>
  </si>
  <si>
    <t>4-036-196-2640200-101-2017/18-001</t>
  </si>
  <si>
    <t>NG-CDF  Office  Furniture and Equipment</t>
  </si>
  <si>
    <t>4-036-196-3111000-108-2017/18-001</t>
  </si>
  <si>
    <t>Purchase of One 5-seater  office sofa set  (kshs.80,000),1 Office photocopier (kshs 150,000),1 Office laptop@80,000 and 8 Executive office chairs@14,500=116,000,3 Office chairs@6000=18,000,3water dispensers16,600, Office  files shelving cabinets@147,000 and renovation of NG-CDF office wall plastering ,ceiling boards fitting ,septic tank,tiling ,renavation of self contained wash rooms and painting and blumbing works kshs. 2,856,314</t>
  </si>
  <si>
    <t>4-036-196-2640509-103-2017/18-001</t>
  </si>
  <si>
    <t xml:space="preserve">For facilitation of sports activities in the five wards across the constituency and purchase of sports equipments for the winning teams </t>
  </si>
  <si>
    <t>Bursary secondary  schools</t>
  </si>
  <si>
    <t>4-036-196-2640101-103-2017/18-001</t>
  </si>
  <si>
    <t xml:space="preserve">Payment of bursary to needy student in secondary schools </t>
  </si>
  <si>
    <t>4-036-196-2640102-103-2017/18-002</t>
  </si>
  <si>
    <t>Payment of bursary to needy student in tertiary instituitions kshs,15,000,000 and social programs activity kshs, 3,000,000</t>
  </si>
  <si>
    <t>Kaminjewet Primary School</t>
  </si>
  <si>
    <t>4-036-196-2630204-104-2017/18-001</t>
  </si>
  <si>
    <t>Completion of three classrooms , wall plastering and painting</t>
  </si>
  <si>
    <t>Bukunye Primary School</t>
  </si>
  <si>
    <t>4-036-196-2630204-104-2017/18-002</t>
  </si>
  <si>
    <t>Classroom construction to completion</t>
  </si>
  <si>
    <t>Chemaner primary school</t>
  </si>
  <si>
    <t>4-036-196-2630204-104-2017/18-003</t>
  </si>
  <si>
    <t>Construction of classroom to completion kshs. 750,000 and completion of three classrooms door and window fitting  kshs. 250,000</t>
  </si>
  <si>
    <t>Sigowet Primary School</t>
  </si>
  <si>
    <t>4-036-196-2630204-104-2017/18-004</t>
  </si>
  <si>
    <t xml:space="preserve">Completion of three classrooms , verandah construction, wall plastering and painting </t>
  </si>
  <si>
    <t>Chambori Primary School</t>
  </si>
  <si>
    <t>4-036-196-2630204-104-2017/18-005</t>
  </si>
  <si>
    <t>Purchase of land 0.5 acres</t>
  </si>
  <si>
    <t>Mangoita Primary School</t>
  </si>
  <si>
    <t>4-036-196-2630204-104-2017/18-006</t>
  </si>
  <si>
    <t>Kongotik Primary School</t>
  </si>
  <si>
    <t>4-036-196-2630204-104-2017/18-007</t>
  </si>
  <si>
    <t>Toilet construction 6 units of two cubicles each</t>
  </si>
  <si>
    <t>Tegat Primary School</t>
  </si>
  <si>
    <t>4-036-196-2630204-104-2017/18-008</t>
  </si>
  <si>
    <t>Dormitory completion ,floor screeding ,wall plastering, fesher board fitting and painting</t>
  </si>
  <si>
    <t>Lebekwet Primary School</t>
  </si>
  <si>
    <t>4-036-196-2630204-104-2017/18-009</t>
  </si>
  <si>
    <t>Toilet construction 4 cubicles</t>
  </si>
  <si>
    <t>Keertai Primary School</t>
  </si>
  <si>
    <t>4-036-196-2630204-104-2017/18-010</t>
  </si>
  <si>
    <t>Completion of three classrooms, floor screeding and verandah construction</t>
  </si>
  <si>
    <t>Kaporuso Primary School</t>
  </si>
  <si>
    <t>4-036-196-2630204-104-2017/18-011</t>
  </si>
  <si>
    <t>Renovation of two classrooms , floor screeding and painting</t>
  </si>
  <si>
    <t>Lalakin Primary School</t>
  </si>
  <si>
    <t>4-036-196-2630204-104-2017/18-012</t>
  </si>
  <si>
    <t>Nderiat Primary School</t>
  </si>
  <si>
    <t>4-036-196-2630204-104-2017/18-013</t>
  </si>
  <si>
    <t>Completion of a classroom floor screeding , door and window fitting</t>
  </si>
  <si>
    <t>Boreiwek Primary School</t>
  </si>
  <si>
    <t>4-036-196-2630204-104-2017/18-014</t>
  </si>
  <si>
    <t xml:space="preserve">Completion of classroom roofing, floor screeding ,wall plastering and painting </t>
  </si>
  <si>
    <t>Murwongoi Primary School</t>
  </si>
  <si>
    <t>4-036-196-2630204-104-2017/18-015</t>
  </si>
  <si>
    <t xml:space="preserve">Completion of  four classrooms floor screeding ,wall plastering and painting </t>
  </si>
  <si>
    <t xml:space="preserve">                                                                                                                                                                                                                                                Ongoing</t>
  </si>
  <si>
    <t>Wasega Primary School</t>
  </si>
  <si>
    <t>4-036-196-2630204-104-2017/18-016</t>
  </si>
  <si>
    <t>Completion of administration block plastering and floor verandah)</t>
  </si>
  <si>
    <t>Kibisoronik Primary School</t>
  </si>
  <si>
    <t>4-036-196-2630204-104-2017/18-017</t>
  </si>
  <si>
    <t>Staff/ visitors toilet construction 2 cubicles</t>
  </si>
  <si>
    <t>Kiplabotwa Primary School</t>
  </si>
  <si>
    <t>4-036-196-2630204-104-2017/18-018</t>
  </si>
  <si>
    <t>Completion of two classrooms ,doors and window fitting</t>
  </si>
  <si>
    <t>Toronik Primary School</t>
  </si>
  <si>
    <t>4-036-196-2630204-104-2017/18-019</t>
  </si>
  <si>
    <t>Completion of two classroom ,verandah construction ,fesher board fixing and painting</t>
  </si>
  <si>
    <t>Ndubai Primary School</t>
  </si>
  <si>
    <t>4-036-196-2630204-104-2017/18-020</t>
  </si>
  <si>
    <t>Completion of a classroom ,floor screeding and wall plastering</t>
  </si>
  <si>
    <t>Tangut Primary School</t>
  </si>
  <si>
    <t>4-036-196-2630204-104-2017/18-021</t>
  </si>
  <si>
    <t>Nyaururu Primary School</t>
  </si>
  <si>
    <t>4-036-196-2630204-104-2017/18-022</t>
  </si>
  <si>
    <t>Completion of four classrooms, wall plastering and painting</t>
  </si>
  <si>
    <t>kaptimdui Primary School</t>
  </si>
  <si>
    <t>4-036-196-2630204-104-2017/18-023</t>
  </si>
  <si>
    <t>Chelemei Primary School</t>
  </si>
  <si>
    <t>4-036-196-2630204-104-2017/18-024</t>
  </si>
  <si>
    <t>Completion of a classroom ,floor screeding,wall plastering and verandah construction</t>
  </si>
  <si>
    <t>Kugunoi Primary School</t>
  </si>
  <si>
    <t>4-036-196-2630204-104-2017/18-025</t>
  </si>
  <si>
    <t>Completion of classroom floor screeding and wall painting kshs. 100,000 and toilet completion ,roofing kshs.150,000</t>
  </si>
  <si>
    <t>Masare Primary School</t>
  </si>
  <si>
    <t>4-036-196-2630204-104-2017/18-026</t>
  </si>
  <si>
    <t>Completion of two classrooms ,verandah construction</t>
  </si>
  <si>
    <t>Norera Primary School</t>
  </si>
  <si>
    <t>4-036-196-2630204-104-2017/18-027</t>
  </si>
  <si>
    <t>Toilet constructiom 4 cubicles</t>
  </si>
  <si>
    <t>Kalyet Primary School</t>
  </si>
  <si>
    <t>4-036-196-2630204-104-2017/18-028</t>
  </si>
  <si>
    <t>Completion of three classrooms window fitting and wall painting</t>
  </si>
  <si>
    <t>Chemomul Primary School</t>
  </si>
  <si>
    <t>4-036-196-2630204-104-2017/18-029</t>
  </si>
  <si>
    <t>Toilets construction 5 cubicles</t>
  </si>
  <si>
    <t>Kapcheluch Primary School</t>
  </si>
  <si>
    <t>4-036-196-2630204-104-2017/18-030</t>
  </si>
  <si>
    <t xml:space="preserve">Construction of a classroom to completion </t>
  </si>
  <si>
    <t>Kakimirai Primary School</t>
  </si>
  <si>
    <t>4-036-196-2630204-104-2017/18-031</t>
  </si>
  <si>
    <t>Toilets construction 6 cubicles</t>
  </si>
  <si>
    <t>Koisomoi Primary School</t>
  </si>
  <si>
    <t>4-036-196-2630204-104-2017/18-032</t>
  </si>
  <si>
    <t>Completion of two classrooms floor screeding ,wall plastering , painting and verandah construction kshs. 800,000 land purchase 7 acres kshs.700,000</t>
  </si>
  <si>
    <t>Raiya Primary School</t>
  </si>
  <si>
    <t>4-036-196-2630204-104-2017/18-033</t>
  </si>
  <si>
    <t>Completion of classroom, floor screeding wall plastering and verandah construction kshs. 500,000 and toilet construction 4 cubicle kshs. 400,000</t>
  </si>
  <si>
    <t>Chebisian Primary School</t>
  </si>
  <si>
    <t>4-036-196-2630204-104-2017/18-034</t>
  </si>
  <si>
    <t xml:space="preserve">Construction of classroom to completion </t>
  </si>
  <si>
    <t>Tumoiyot Primary School</t>
  </si>
  <si>
    <t>4-036-196-2630204-104-2017/18-035</t>
  </si>
  <si>
    <t xml:space="preserve">Completion of classroom floor screeding wall plastering and verandah construction </t>
  </si>
  <si>
    <t>Togomda Primary School</t>
  </si>
  <si>
    <t>4-036-196-2630204-104-2017/18-036</t>
  </si>
  <si>
    <t>Matarmat Primary School</t>
  </si>
  <si>
    <t>4-036-196-2630204-104-2017/18-037</t>
  </si>
  <si>
    <t>Kamoyo Primary School</t>
  </si>
  <si>
    <t>4-036-196-2630204-104-2017/18-038</t>
  </si>
  <si>
    <t>Toilet construction 6 cubicles</t>
  </si>
  <si>
    <t>Koibeyon Primary School</t>
  </si>
  <si>
    <t>4-036-196-2630204-104-2017/18-039</t>
  </si>
  <si>
    <t>Construction of two classroom to completion</t>
  </si>
  <si>
    <t>4-036-196-2630204-104-2017/18-040</t>
  </si>
  <si>
    <t>Completion of classroom wall plastering and fesher board fitting /painting</t>
  </si>
  <si>
    <t>Lelkatet Secondary School</t>
  </si>
  <si>
    <t>4-036-196-2630205-104-2017/18-001</t>
  </si>
  <si>
    <t>Laboratory completion roofing,floor screeding ,wall plastering and painting , doors and windows fitting and verandah construction</t>
  </si>
  <si>
    <t>Kimuchul Secondary School</t>
  </si>
  <si>
    <t>4-036-196-2630205-104-2017/18-002</t>
  </si>
  <si>
    <t>Library construction</t>
  </si>
  <si>
    <t>Kongotik day Secondary Schoo</t>
  </si>
  <si>
    <t>4-036-196-2630205-104-2017/18-003</t>
  </si>
  <si>
    <t>Completion of abolution block, floor screeding</t>
  </si>
  <si>
    <t>Mogitui mixed day Secondary School</t>
  </si>
  <si>
    <t>4-036-196-2630205-104-2017/18-004</t>
  </si>
  <si>
    <t>Completion of two classrooms, verandah construction</t>
  </si>
  <si>
    <t>Toronik Secondary School</t>
  </si>
  <si>
    <t>4-036-196-2630205-104-2017/18-005</t>
  </si>
  <si>
    <t>Laboratory completion, roofing ,floor screeding, wall plastering and painting, verandah construction</t>
  </si>
  <si>
    <t>Simotwet Day Secondary School</t>
  </si>
  <si>
    <t>4-036-196-2630205-104-2017/18-006</t>
  </si>
  <si>
    <t>Chelemei Secondary School</t>
  </si>
  <si>
    <t>4-036-196-2630205-104-2017/18-007</t>
  </si>
  <si>
    <t>Kalyet Secondary School</t>
  </si>
  <si>
    <t>4-036-196-2630205-104-2017/18-008</t>
  </si>
  <si>
    <t>Completion of a classroom floor screeding and verandah construction</t>
  </si>
  <si>
    <t>Cheboin Secondary School</t>
  </si>
  <si>
    <t>4-036-196-2630205-104-2017/18-009</t>
  </si>
  <si>
    <t>Completion of administration block,roofing , floor screeding ,wall plastering and painting</t>
  </si>
  <si>
    <t>Emitiot Day Secondary School</t>
  </si>
  <si>
    <t>4-036-196-2630205-104-2017/18-010</t>
  </si>
  <si>
    <t>Completion of administration block, verandah floor and painting</t>
  </si>
  <si>
    <t>Kiromwok Secondary Schooll</t>
  </si>
  <si>
    <t>4-036-196-2630205-104-2017/18-011</t>
  </si>
  <si>
    <t>Construction of new classroom to completion</t>
  </si>
  <si>
    <t>Kapsimbiri Secondary School</t>
  </si>
  <si>
    <t>4-036-196-2630205-104-2017/18-012</t>
  </si>
  <si>
    <t>Toilet construction  5 cubicles</t>
  </si>
  <si>
    <t>Tumoiyot Secondary School</t>
  </si>
  <si>
    <t>4-036-196-2630205-104-2017/18-013</t>
  </si>
  <si>
    <t>Laboratory phase II construction fume chamber, wall plastering, varendah floor and painting</t>
  </si>
  <si>
    <t>Chemaner Assisatnt Chief Office</t>
  </si>
  <si>
    <t>4-036-196-2640507-113-2017/18-001</t>
  </si>
  <si>
    <t>Construction of provincial administration office to completion</t>
  </si>
  <si>
    <t>Kiromwok AP Camp</t>
  </si>
  <si>
    <t>4-036-196-2630507-104-2017/18-002</t>
  </si>
  <si>
    <t>Construction Administration Police houses 93 in one)</t>
  </si>
  <si>
    <t>Kiplabotwo Chiefs Office</t>
  </si>
  <si>
    <t>4-036-196-2630507-104-2017/18-003</t>
  </si>
  <si>
    <t>Construction of Chief's Office at Kiplabotwa kipreres ward in kiplabotwa Location</t>
  </si>
  <si>
    <t>Kipreres Chief's Office</t>
  </si>
  <si>
    <t>4-036-196-2630507-104-2017/18-004</t>
  </si>
  <si>
    <t>Construction of Chief's Office at Kipreres Location</t>
  </si>
  <si>
    <t>Bomet East Sub Sounty Provincial Administration Office</t>
  </si>
  <si>
    <t>4-036-196-2630507-104-2017/18-005</t>
  </si>
  <si>
    <t>Construction of an Office</t>
  </si>
  <si>
    <t>4-036-196-2630507-104-2017/18-006</t>
  </si>
  <si>
    <t>Purchase of seedlings to the following schools,kiplabotwa primary, chemaner primary, longisa primary ,olngoswet primary, merigi primary, chepisian primary ,kaptimtui primary , lelkatet primary, koibeyon primary, mogoma secondary school, Raiya secondary School, Kapsimbiri secondary school, Koisomo primary school, kipreres primary school, Emityot primary school, kibiwot primary school @ 100,000=1,600,000 Sot Technical Coolege @ 136,206.90</t>
  </si>
  <si>
    <t>4-036-196-AP1-100-2017/2018-001</t>
  </si>
  <si>
    <t>4-036-196-2640100-103-2017/18-001</t>
  </si>
  <si>
    <t xml:space="preserve">Payment of staff  salaries and Gratuity </t>
  </si>
  <si>
    <t>Payment of  N.S.S.F  deductions</t>
  </si>
  <si>
    <t>Payment of  N.H.I.F deductions</t>
  </si>
  <si>
    <t xml:space="preserve">Purchase of fuel, repairs and maintenance, printing, stationery, telephone,travel and subsistence, office tea, </t>
  </si>
  <si>
    <t>Payment of  Committee sitting Allowances, Transport, conferences</t>
  </si>
  <si>
    <t>Purchase of  fuel, repairs and maintenance, printing, stationery, airtime, travel and subsistence,</t>
  </si>
  <si>
    <t>4-036-196-2210802-111-2017/17-002</t>
  </si>
  <si>
    <t>Undertake Training of the PMCs/NG-CDFCs on NG-CDF related  issues.</t>
  </si>
  <si>
    <t>To cater  for any unforeseen  occurences in the constituency during the financial year.</t>
  </si>
  <si>
    <t>Carry out constituency sports tournaments and  the winning teams/schools to be awarded with trophies, balls and games kits.</t>
  </si>
  <si>
    <t xml:space="preserve">Bursary secondary Schools </t>
  </si>
  <si>
    <t>Payment of Bursary to needy students in secondary Schools</t>
  </si>
  <si>
    <t>Payment of Bursary to needy students in Tertiary Institutions</t>
  </si>
  <si>
    <t xml:space="preserve">Chemomul Primary School </t>
  </si>
  <si>
    <t>4-036-196-2630204-104-2017/18-041</t>
  </si>
  <si>
    <t>4-036-196-2630204-104-2017/18-042</t>
  </si>
  <si>
    <t>Construction of 1 Toilet 3 cubicles</t>
  </si>
  <si>
    <t>Kembu  Day Secondary School</t>
  </si>
  <si>
    <t>4-036-196-2630205-104-2017/18-014</t>
  </si>
  <si>
    <t>Construction of 2 toilets 3 cubicles (Kshs.600,000) ,Construction  of  3 classrooms  to  completion (Kshs.2,250,000), Purchase of  3 hectares of  land (Kshs.2,100,000)</t>
  </si>
  <si>
    <t>Chelemei  Day Secondary School</t>
  </si>
  <si>
    <t>4-036-196-2630205-104-2017/18-015</t>
  </si>
  <si>
    <t>Construction  of  2 classrooms to completion (Kshs.1,500,000), 1 principal’s house (Kshs.1,000,000), 2 cubicle toilet (Kshs.400,000)</t>
  </si>
  <si>
    <t>4-036-135-2630507-110-2017/18-001</t>
  </si>
  <si>
    <t>Purchase of tree seedlings to the following Schools; Kembu Day Sec Sch,Emitiot Day Sec Sch,Chelemei Day Sec Sch,Lekimbo Day Sec Sch, Toronik Sec Sch each Kshs.45,517.24</t>
  </si>
  <si>
    <t>PROJECT GFS CODELIST FOR KURESOI SOUTH NATIONAL GOVERNMENT CONSTITUENCY DEVELOPMENT FUND</t>
  </si>
  <si>
    <t>4-014-170-2110000-100-2017/18-001</t>
  </si>
  <si>
    <t>4-014-170-2210000-100-2017/18-002</t>
  </si>
  <si>
    <t>4-014-170-2120101-100-2017/18-003</t>
  </si>
  <si>
    <t>4-014-170-2120201-100-2017/18-004</t>
  </si>
  <si>
    <t>4-014-170-2210802-100-2017/18-005</t>
  </si>
  <si>
    <t>MONITORING AND EVALUATION/CAPACITY BULDING</t>
  </si>
  <si>
    <t>4-014-170-2210000-111-2017/18-001</t>
  </si>
  <si>
    <t>4-014-170-2210802-111-2017/18-002</t>
  </si>
  <si>
    <t>4-014-170-2210700-111-2017/18-003</t>
  </si>
  <si>
    <t>4-014-170-2640200-101-2017/18-001</t>
  </si>
  <si>
    <t>4-014-170-2640101-103-2017/18-001</t>
  </si>
  <si>
    <t>Bursary Tertiary  Institutions (Colleges and Universities)</t>
  </si>
  <si>
    <t>4-014-170-2640102-103-2017/18-002</t>
  </si>
  <si>
    <t>DO’s office Kiptagich</t>
  </si>
  <si>
    <t>4-014-170-2640507-113-2017/18-001</t>
  </si>
  <si>
    <t>Constructions of DO;s office in kiptagich ward to completion</t>
  </si>
  <si>
    <t>Keringet police station</t>
  </si>
  <si>
    <t>4-014-170-2640507-113-2017/18-002</t>
  </si>
  <si>
    <t>Construction of police office block to completion</t>
  </si>
  <si>
    <t>4-014-170-2211311-108-2017/18-001</t>
  </si>
  <si>
    <t>Review of strategic plan ending 2016-2022</t>
  </si>
  <si>
    <t>Mwangate Primary School</t>
  </si>
  <si>
    <t>4-014-170-2630204-104-2017/18-001</t>
  </si>
  <si>
    <t>Completion of classrooms; Plastering,walling,floor,paiting and door fixing (Kshs.200,000) and construction of one classroom (Kshs.600,000)</t>
  </si>
  <si>
    <t>4-014-170-2630204-104-2017/18-002</t>
  </si>
  <si>
    <t>Completion of two classrooms plastering, walling, floor, painting,windows and door fixing</t>
  </si>
  <si>
    <t>Tendwet Primary School</t>
  </si>
  <si>
    <t>4-014-170-2630204-104-2017/18-003</t>
  </si>
  <si>
    <t>Completion of 4 toilets (plastering,roofing, door fixing and painting)</t>
  </si>
  <si>
    <t>Tuiyobey primary school</t>
  </si>
  <si>
    <t>4-014-170-2630204-104-2017/18-004</t>
  </si>
  <si>
    <t>Completion of two classrooms plastering, walling, floor, painting and door fixing</t>
  </si>
  <si>
    <t>Saptet Primary School</t>
  </si>
  <si>
    <t>4-014-170-2630204-104-2017/18-005</t>
  </si>
  <si>
    <t>Completion of one classrooms plastering, walling, floor, painting,windows and door fixing</t>
  </si>
  <si>
    <t>Lelaibei Primary School</t>
  </si>
  <si>
    <t>4-014-170-2630204-104-2017/18-006</t>
  </si>
  <si>
    <t>Tebwo Primary School</t>
  </si>
  <si>
    <t>4-014-170-2630204-104-2017/18-007</t>
  </si>
  <si>
    <t>Bararget Primary School</t>
  </si>
  <si>
    <t>4-014-170-2630204-104-2017/18-008</t>
  </si>
  <si>
    <t>Renovation of four classrooms( roofing iron sheets, plastering, waling,floor,painting and door fixing)</t>
  </si>
  <si>
    <t>Kiptulwo Primary School</t>
  </si>
  <si>
    <t>4-014-170-2630204-104-2017/18-009</t>
  </si>
  <si>
    <t>Kibangui Primary School</t>
  </si>
  <si>
    <t>4-014-170-2630204-104-2017/18-010</t>
  </si>
  <si>
    <t>Baraka Primary School</t>
  </si>
  <si>
    <t>4-014-170-2630204-104-2017/18-011</t>
  </si>
  <si>
    <t>Purchase of 1 and half acre land (Kshs600, 000.)And construction of two classroom to completions (Kshs1, 200,000.)</t>
  </si>
  <si>
    <t>Kabeer Primary School</t>
  </si>
  <si>
    <t>4-014-170-2630204-104-2017/18-012</t>
  </si>
  <si>
    <t xml:space="preserve">Purchase of one acre of land </t>
  </si>
  <si>
    <t>Kaptembwo Primary School</t>
  </si>
  <si>
    <t>4-014-170-2630204-104-2017/18-013</t>
  </si>
  <si>
    <t>Purchase of land kshs.300,000 and construction of one classroom to completion Kshs.600,000</t>
  </si>
  <si>
    <t>Ruaget Primary School</t>
  </si>
  <si>
    <t>4-014-170-2630204-104-2017/18-014</t>
  </si>
  <si>
    <t>Kabongoi Primary School</t>
  </si>
  <si>
    <t>4-014-170-2630204-104-2017/18-015</t>
  </si>
  <si>
    <t>Korao Primary School</t>
  </si>
  <si>
    <t>4-014-170-2630204-104-2017/18-016</t>
  </si>
  <si>
    <t>Tirigoi Primary School</t>
  </si>
  <si>
    <t>4-014-170-2630204-104-2017/18-017</t>
  </si>
  <si>
    <t>Angurwet Primary School</t>
  </si>
  <si>
    <t>4-014-170-2630204-104-2017/18-018</t>
  </si>
  <si>
    <t>Kiptongoton Primary School</t>
  </si>
  <si>
    <t>4-014-170-2630204-104-2017/18-019</t>
  </si>
  <si>
    <t>Lelechwet Primary School</t>
  </si>
  <si>
    <t>4-014-170-2630204-104-2017/18-020</t>
  </si>
  <si>
    <t>Construction of two classrooms  to completion</t>
  </si>
  <si>
    <t>Cheram Primary School</t>
  </si>
  <si>
    <t>4-014-170-2630204-104-2017/18-021</t>
  </si>
  <si>
    <t>Boron Primary School</t>
  </si>
  <si>
    <t>4-014-170-2630204-104-2017/18-022</t>
  </si>
  <si>
    <t>Geticha Primary School</t>
  </si>
  <si>
    <t>4-014-170-2630204-104-2017/18-023</t>
  </si>
  <si>
    <t>Completion of one classroom plastering, walling, floor, painting,windows and door fixing</t>
  </si>
  <si>
    <t>Kamwaura Primary School</t>
  </si>
  <si>
    <t>4-014-170-2630204-104-2017/18-024</t>
  </si>
  <si>
    <t>4-014-170-2630204-104-2017/18-025</t>
  </si>
  <si>
    <t>Kabigeriet Primary School</t>
  </si>
  <si>
    <t>4-014-170-2630204-104-2017/18-026</t>
  </si>
  <si>
    <t>4-014-170-2630204-104-2017/18-027</t>
  </si>
  <si>
    <t>Completion of two toilets to completion</t>
  </si>
  <si>
    <t>Lelkoita Primary School</t>
  </si>
  <si>
    <t>4-014-170-2630204-104-2017/18-028</t>
  </si>
  <si>
    <t>Kwendo Primary School</t>
  </si>
  <si>
    <t>4-014-170-2630204-104-2017/18-030</t>
  </si>
  <si>
    <t>Chebara Primary School</t>
  </si>
  <si>
    <t>4-014-170-2630204-104-2017/18-031</t>
  </si>
  <si>
    <t>Completion of four toilets, plastering, walling, floor, painting,windows and door fixing</t>
  </si>
  <si>
    <t>Ketitui Central Primary School</t>
  </si>
  <si>
    <t>4-014-170-2630204-104-2017/18-032</t>
  </si>
  <si>
    <t>Saoset Primary School</t>
  </si>
  <si>
    <t>4-014-170-2630204-104-2017/18-034</t>
  </si>
  <si>
    <t>Irongo Primary School</t>
  </si>
  <si>
    <t>4-014-170-2630204-104-2017/18-035</t>
  </si>
  <si>
    <t>Completion of One classroom plastering, walling, floor, painting,windows and door fixing</t>
  </si>
  <si>
    <t>Kiplemeiywo Primary School</t>
  </si>
  <si>
    <t>4-014-170-2630204-104-2017/18-036</t>
  </si>
  <si>
    <t>Kibirechi Primary school</t>
  </si>
  <si>
    <t>Konoin Primary School</t>
  </si>
  <si>
    <t>4-014-170-2630204-104-2017/18-037</t>
  </si>
  <si>
    <t>Chebotoi Primary School</t>
  </si>
  <si>
    <t>4-014-170-2630204-104-2017/18-038</t>
  </si>
  <si>
    <t>Wamkong Primary School</t>
  </si>
  <si>
    <t>4-014-170-2630204-104-2017/18-039</t>
  </si>
  <si>
    <t>Olenguruone DEB Day Primary School</t>
  </si>
  <si>
    <t>4-014-170-2630204-104-2017/18-040</t>
  </si>
  <si>
    <t>Renovating of four classrooms (roofing with iron sheets, plastering,walling,floor,painting and door fixing)</t>
  </si>
  <si>
    <t>Chepkiswet Primary School</t>
  </si>
  <si>
    <t>4-014-170-2630204-104-2017/18-041</t>
  </si>
  <si>
    <t>Kapkeet Secondary School</t>
  </si>
  <si>
    <t>4-014-170-2630205-104-2017/18-001</t>
  </si>
  <si>
    <t>Cherokyet Secondary School</t>
  </si>
  <si>
    <t>4-014-170-2630205-104-2017/18-002</t>
  </si>
  <si>
    <t>Korao Secondary School</t>
  </si>
  <si>
    <t>4-014-170-2630205-104-2017/18-003</t>
  </si>
  <si>
    <t>Kapngorot Secondary School</t>
  </si>
  <si>
    <t>4-014-170-2630205-104-2017/18-004</t>
  </si>
  <si>
    <t>Tinet Kapkoi Secondary School</t>
  </si>
  <si>
    <t>4-014-170-2630205-104-2017/18-005</t>
  </si>
  <si>
    <t>Construction of Administration Block to completion</t>
  </si>
  <si>
    <t>Chemaner Secondary School</t>
  </si>
  <si>
    <t>4-014-170-2630205-104-2017/18-006</t>
  </si>
  <si>
    <t>Construction of one classroom(ksh 600,000) and dormitory(ksh 1,000,000)</t>
  </si>
  <si>
    <t>4-014-170-2630205-104-2017/18-007</t>
  </si>
  <si>
    <t>Kaplamboi Secondary School</t>
  </si>
  <si>
    <t>4-014-170-2630205-104-2017/18-008</t>
  </si>
  <si>
    <t>Sinendet Secondary School</t>
  </si>
  <si>
    <t>4-014-170-2630205-104-2017/18-009</t>
  </si>
  <si>
    <t>Chigamba Mixed Day Secondary School</t>
  </si>
  <si>
    <t>4-014-170-2630205-104-2017/18-010</t>
  </si>
  <si>
    <t>Chebotoi Secondary School</t>
  </si>
  <si>
    <t>4-014-170-2630205-104-2017/18-011</t>
  </si>
  <si>
    <t>Kimororoch secondary school</t>
  </si>
  <si>
    <t>Kiptagich SecondarySchool</t>
  </si>
  <si>
    <t>4-014-170-2630205-104-2017/18-012</t>
  </si>
  <si>
    <t>Sugutek Secondary School</t>
  </si>
  <si>
    <t>4-014-170-2630205-104-2017/18-013</t>
  </si>
  <si>
    <t>Construction of one classroom ksh 600,000 and completion of laboratory- fixing tables,water piping,gas piping and drainage - ksh 400,000</t>
  </si>
  <si>
    <t>Kapsimbeiywo Secondary School</t>
  </si>
  <si>
    <t>4-014-170-2630205-104-2017/18-014</t>
  </si>
  <si>
    <t>4-014-170-2640510-110-2017/18-001</t>
  </si>
  <si>
    <r>
      <t xml:space="preserve">Purchase of tree seedlings,and planting in  In the following institutions lelaitich pry,olenguruoni DEB,Ambusket pry,kiptoben pry,kiplemeywo pry,cheptebes pry,simotwet pry,ainamoi,pry,chemaner pry,tilindi pry,tinet pry,timbwalo pry,tembwo pry,Mwangate pry,tendwet pry, siwot pry,teta pry,kapsimbeywo pry, silibwet pry,Cheram pry each KSH </t>
    </r>
    <r>
      <rPr>
        <b/>
        <sz val="12"/>
        <color indexed="8"/>
        <rFont val="Footlight MT Light"/>
        <family val="1"/>
      </rPr>
      <t>86,810.30</t>
    </r>
  </si>
  <si>
    <t>Constituency Information Hubs (CIH)</t>
  </si>
  <si>
    <t>Establishment of CIH in the constituency in partneship with the Ministry for ICT through Telcom Kenya</t>
  </si>
  <si>
    <t>Constituency sports tournaments</t>
  </si>
  <si>
    <t>4-014-170-2640509-112-2017/18-001</t>
  </si>
  <si>
    <t>Carry out constituency sports tournament and the winning teams / schools to be awarded with trophy ,balls and game kits</t>
  </si>
  <si>
    <t>4-014-170-AP1-100-2017/2018-001</t>
  </si>
  <si>
    <t>4-014-170-2640100-103-2017/18-001</t>
  </si>
  <si>
    <t>Kuresoi south persons with disability office</t>
  </si>
  <si>
    <t>4-014-170-2630206-113-2017/18-001</t>
  </si>
  <si>
    <t>Purchase of office equipment -chairs tables, braille machinesksh,100,000, disability chairs and sound translating system ksh,100,000</t>
  </si>
  <si>
    <t>Ambusket Secondary School</t>
  </si>
  <si>
    <t>4-014-170-2630205-104-2017/18-015</t>
  </si>
  <si>
    <t>TOTAL ALL0OCATION</t>
  </si>
  <si>
    <t>Construction of police station to completion including Report office, DCI office, OCS office and Cells.</t>
  </si>
  <si>
    <t>Purchase of  one acre piece of land for school</t>
  </si>
  <si>
    <t>Siwot Primary School</t>
  </si>
  <si>
    <t>4-014-170-2630204-104-2017/18-042</t>
  </si>
  <si>
    <t>Completion of four classrooms (plastering, walling, floor, painting, windows and doors)</t>
  </si>
  <si>
    <t>Kipsotet Primary School</t>
  </si>
  <si>
    <t>4-014-170-2630204-104-2017/18-043</t>
  </si>
  <si>
    <t>Completion of 3 classrooms (plastering, walling, floor, painting, windows and doors)</t>
  </si>
  <si>
    <t>Renovation of Six Classrooms (plastering, walling, floor, painting, windows and doors)</t>
  </si>
  <si>
    <t>Tembwo Primary School</t>
  </si>
  <si>
    <t>4-014-170-2630204-104-2017/18-044</t>
  </si>
  <si>
    <t>Construction of Two Classrooms to completion</t>
  </si>
  <si>
    <t>Additional Purchase of a School Bus 52 seater</t>
  </si>
  <si>
    <t>Completion of two Classroom (plastering, walling, floor, painting, doors and windows)</t>
  </si>
  <si>
    <t>PROJECT GFS CODELIST FOR NAROK NORTH NATIONAL GOVERNMENT CONSTITUENCY DEVELOPMENT FUND</t>
  </si>
  <si>
    <t>4-033-179-2110000-100-2017/18-001</t>
  </si>
  <si>
    <t>4-033-179-2210000-100-2017/18-002</t>
  </si>
  <si>
    <t>Transport repair and maintenance printing stationeries telephone travel and subsistence, office tea.</t>
  </si>
  <si>
    <t>4-033-179-2120101-100-2017/18-005</t>
  </si>
  <si>
    <t>Payment of NSSF deduction</t>
  </si>
  <si>
    <t>4-033-179-2120201-100-2017/18-006</t>
  </si>
  <si>
    <t>Payment of NHIF deduction</t>
  </si>
  <si>
    <t>4-033-179-2210802-100-2017/18-007</t>
  </si>
  <si>
    <t xml:space="preserve">Payment of committee sitting allowances transport conferences </t>
  </si>
  <si>
    <t>4-033-179-2210000-111-2017/18-001</t>
  </si>
  <si>
    <t>Printing stationeries airtime travel and subsistence.</t>
  </si>
  <si>
    <t>4-033-179-2210802-111-2017/18-002</t>
  </si>
  <si>
    <t>Payment of committee allowances transport, conferences</t>
  </si>
  <si>
    <t xml:space="preserve">NG-CDFC Capacity Bulding </t>
  </si>
  <si>
    <t>4-033-179-2210700-111-2017/18-003</t>
  </si>
  <si>
    <t>Undertake training of the PMCS NG-CDFCs on NG-CDF related issues</t>
  </si>
  <si>
    <t>4-033-179-2640200-101-2017/18-001</t>
  </si>
  <si>
    <t>Allocation is meant to fund any emergency that may arise during the financial year 2016/2017 within the constituency</t>
  </si>
  <si>
    <t>4-033-179-2640101-103-2017/18-001</t>
  </si>
  <si>
    <t>University and Tertiary Education</t>
  </si>
  <si>
    <t>4-033-179-2640102-103-2017/18-002</t>
  </si>
  <si>
    <t>NG-CDF Narok North Strategic Plan</t>
  </si>
  <si>
    <t>4-033-179-2210700-111-2017/18-001</t>
  </si>
  <si>
    <t>4-033-179-2640509-112-2017/18-001</t>
  </si>
  <si>
    <t>Olonosiria Primary School</t>
  </si>
  <si>
    <t>4-033-179-2630204-104-2017/18-001</t>
  </si>
  <si>
    <t>Construction of 1 Classroom</t>
  </si>
  <si>
    <t>Entiyani Primary School</t>
  </si>
  <si>
    <t>4-033-179-2630204-104-2017/18-002</t>
  </si>
  <si>
    <t>Ilukumae Primary School</t>
  </si>
  <si>
    <t>4-033-179-2630204-104-2017/18-003</t>
  </si>
  <si>
    <t>Ole sikoy Primary School</t>
  </si>
  <si>
    <t>4-033-179-2630204-104-2017/18-004</t>
  </si>
  <si>
    <t>Olesonkoyo Primary School</t>
  </si>
  <si>
    <t>4-033-179-2630204-104-2017/18-005</t>
  </si>
  <si>
    <t>Ololoboti Primary School</t>
  </si>
  <si>
    <t>4-033-179-2630204-104-2017/18-006</t>
  </si>
  <si>
    <t>Oloropil Primary School</t>
  </si>
  <si>
    <t>4-033-179-2630204-104-2017/18-007</t>
  </si>
  <si>
    <t>Kopsai Primary School</t>
  </si>
  <si>
    <t>4-033-179-2630204-104-2017/18-008</t>
  </si>
  <si>
    <t xml:space="preserve"> Foundation works backfilling to make levels</t>
  </si>
  <si>
    <t>Olemungur Primary School</t>
  </si>
  <si>
    <t>4-033-179-2630204-104-2017/18-009</t>
  </si>
  <si>
    <t>Olelusie Primary School</t>
  </si>
  <si>
    <t>4-033-179-2630204-104-2017/18-010</t>
  </si>
  <si>
    <t>Erusiai Primary School</t>
  </si>
  <si>
    <t>4-033-179-2630204-104-2017/18-011</t>
  </si>
  <si>
    <t>Sakutiek Primary School</t>
  </si>
  <si>
    <t>4-033-179-2630204-104-2017/18-012</t>
  </si>
  <si>
    <t>Olchorro Primary School</t>
  </si>
  <si>
    <t>4-033-179-2630204-104-2017/18-013</t>
  </si>
  <si>
    <t>Ntimama Rigde Primary School</t>
  </si>
  <si>
    <t>4-033-179-2630204-104-2017/18-014</t>
  </si>
  <si>
    <t>Oloroito Primary School</t>
  </si>
  <si>
    <t>4-033-179-2630204-104-2017/18-015</t>
  </si>
  <si>
    <t>Osonkoroi Primary School</t>
  </si>
  <si>
    <t>4-033-179-2630204-104-2017/18-016</t>
  </si>
  <si>
    <t>Olemeisi Primary School</t>
  </si>
  <si>
    <t>4-033-179-2630204-104-2017/18-017</t>
  </si>
  <si>
    <t>Construction of a Dormitory</t>
  </si>
  <si>
    <t xml:space="preserve"> Kukwenik Primary School</t>
  </si>
  <si>
    <t>4-033-179-2630204-104-2017/18-018</t>
  </si>
  <si>
    <t>Medungi Primary School</t>
  </si>
  <si>
    <t>4-033-179-2630204-104-2017/18-019</t>
  </si>
  <si>
    <t>Olorbungaiko Primary School</t>
  </si>
  <si>
    <t>4-033-179-2630204-104-2017/18-020</t>
  </si>
  <si>
    <t>Ololii Primary School</t>
  </si>
  <si>
    <t>4-033-179-2630204-104-2017/18-021</t>
  </si>
  <si>
    <t>Limanet Primary School</t>
  </si>
  <si>
    <t>4-033-179-2630204-104-2017/18-022</t>
  </si>
  <si>
    <t>Enabatat Primary School</t>
  </si>
  <si>
    <t>4-033-179-2630204-104-2017/18-023</t>
  </si>
  <si>
    <r>
      <rPr>
        <sz val="12"/>
        <rFont val="Footlight MT Light"/>
        <family val="1"/>
      </rPr>
      <t>Completion of classroom -</t>
    </r>
    <r>
      <rPr>
        <sz val="12"/>
        <color indexed="8"/>
        <rFont val="Footlight MT Light"/>
        <family val="1"/>
      </rPr>
      <t>verandah and screeding</t>
    </r>
  </si>
  <si>
    <t>Olesintir Primary School</t>
  </si>
  <si>
    <t>4-033-179-2630204-104-2017/18-024</t>
  </si>
  <si>
    <t>Trasfer of title- Kshs. 180,000 Registration- kshs. 50,000 for 1 acre of land bought by NGCDF</t>
  </si>
  <si>
    <t>Oloseria Primary School</t>
  </si>
  <si>
    <t>4-033-179-2630204-104-2017/18-025</t>
  </si>
  <si>
    <t>Masai Mara University Model Primary School</t>
  </si>
  <si>
    <t>4-033-179-2630204-104-2017/18-026</t>
  </si>
  <si>
    <t>Purchase of a bus 52 seaters</t>
  </si>
  <si>
    <t>Nchura Eshumata Primary School</t>
  </si>
  <si>
    <t>4-033-179-2630204-104-2017/18-027</t>
  </si>
  <si>
    <t>Oleleshwa Primary School</t>
  </si>
  <si>
    <t>4-033-179-2630204-104-2017/18-028</t>
  </si>
  <si>
    <t>15 Lockers Desks @ 3,300/= Kshs 50,000 Construction of a Classroom @ Kshs 900,000</t>
  </si>
  <si>
    <t>Olmeru Primary School</t>
  </si>
  <si>
    <t>4-033-179-2630204-104-2017/18-029</t>
  </si>
  <si>
    <t>St Peters Primary School</t>
  </si>
  <si>
    <t>4-033-179-2630204-104-2017/18-030</t>
  </si>
  <si>
    <t>Repair (plastering and painting) of toilets</t>
  </si>
  <si>
    <t>Ilkarampuni Primary School</t>
  </si>
  <si>
    <t>4-033-179-2630204-104-2017/18-031</t>
  </si>
  <si>
    <t xml:space="preserve">Paying extra works(Painting, keying and plastering rendered areas) </t>
  </si>
  <si>
    <t>Constituency innovation hubs (CIH)</t>
  </si>
  <si>
    <t>4-033-179-2211311-108-2017/18-001</t>
  </si>
  <si>
    <t>Environmetal</t>
  </si>
  <si>
    <t>4-033-179-2640510-110-2017/18-001</t>
  </si>
  <si>
    <t xml:space="preserve">Planting trees for environmental consevation in public schools in the constituency- Entiyani, Olokurto, Olesikonye, Olorropil,Ntimama ridge primary- Melili, Olemeisi, olepusimoru, Mendungi, Olokurto and Oleleshwa pry-Town primary schools </t>
  </si>
  <si>
    <t>Narok North NGCDF Office repair</t>
  </si>
  <si>
    <t>Repair of Verander, toilets and water systems</t>
  </si>
  <si>
    <t>Olokurto Chiefs Office</t>
  </si>
  <si>
    <t>4-033-179-2640507-113-2017/18-001</t>
  </si>
  <si>
    <t>Construction of an office</t>
  </si>
  <si>
    <t>Entiyani Chiefs Office</t>
  </si>
  <si>
    <t>4-033-179-2640507-113-2017/18-002</t>
  </si>
  <si>
    <t>Olpusimoru Chiefs Office</t>
  </si>
  <si>
    <t>4-033-179-2640507-113-2017/18-003</t>
  </si>
  <si>
    <t>Construction of a 3 roomed office</t>
  </si>
  <si>
    <t>Olorropil  Chiefs Office</t>
  </si>
  <si>
    <t>4-033-179-2640507-113-2017/18-004</t>
  </si>
  <si>
    <t>Completion of chief's office - ceiling and painting</t>
  </si>
  <si>
    <t>Assisttant County Commisioners Office (Central)</t>
  </si>
  <si>
    <t>4-033-179-2640507-113-2017/18-005</t>
  </si>
  <si>
    <t>Construction of staff toilet -2 doors and urinal</t>
  </si>
  <si>
    <t>4-033-179-AP1-100-2017/2018-001</t>
  </si>
  <si>
    <t>4-033-179-2640100-103-2017/18-001</t>
  </si>
  <si>
    <t xml:space="preserve"> Project Activity</t>
  </si>
  <si>
    <t>Transport Repair and maintenance printing stationeries Telephone travel and subsistence, office tea.</t>
  </si>
  <si>
    <t xml:space="preserve">Payment of Committee sitting allowances transport conferences </t>
  </si>
  <si>
    <t>Printing stationeries Airtime travel and subsistence.</t>
  </si>
  <si>
    <t>4-033-179-2630204-104-2017/18-032</t>
  </si>
  <si>
    <t>Construction of a domitory</t>
  </si>
  <si>
    <t>Inchurra Eshumata Primary School</t>
  </si>
  <si>
    <t>4-033-179-2630204-104-2017/18-033</t>
  </si>
  <si>
    <t>Construction of eight doors toilets</t>
  </si>
  <si>
    <t>Olkurto Secondary School</t>
  </si>
  <si>
    <t>4-033-179-2630205-104-2017/18-001</t>
  </si>
  <si>
    <t>PROJECT GFS CODELIST FOR MOGOTIO NATIONAL GOVERNMENT CONSTITUENCY DEVELOPMENT FUND</t>
  </si>
  <si>
    <t>4-030-161-2110000-100-2017/18-001</t>
  </si>
  <si>
    <t>Payment of staff salaries, wages ,NHIF and staff gratuity</t>
  </si>
  <si>
    <t>4-030-161-2110000-100-2017/18-002</t>
  </si>
  <si>
    <t xml:space="preserve">Payment of  NSSF deduction </t>
  </si>
  <si>
    <t>4-030-161-2210000-100-2017/18-003</t>
  </si>
  <si>
    <t>Purchase of office furniture, fuel, repairs and maintenance, printing, stationery, telephone, travel and subsistence, office tea.</t>
  </si>
  <si>
    <t>4-030-161-2210802-100-2017/18-004</t>
  </si>
  <si>
    <t>4-030-161-2210000-111-2017/18-001</t>
  </si>
  <si>
    <t>4-030-161-2210802-111-2017/18-002</t>
  </si>
  <si>
    <t>Payment of committee allowances, transport, conferences</t>
  </si>
  <si>
    <t>4-030-161-2210700-111-2017/18-003</t>
  </si>
  <si>
    <t>Undertake training of the PMCs, staff and NG-CDFCs on NG-CDF related issues</t>
  </si>
  <si>
    <t>4-030-161-2640200-101-2017/18-001</t>
  </si>
  <si>
    <t>To cater for any unforeseen occurrences in the constituency during the Financial year</t>
  </si>
  <si>
    <t>4-030-161-2211310-110-2017/18-001</t>
  </si>
  <si>
    <t xml:space="preserve">Preparation of Strategic Plan to guide development in the constituency as is required </t>
  </si>
  <si>
    <t>4-030-161-2640101-103-2017/18-001</t>
  </si>
  <si>
    <t>To assist bright but needy students from the constituency in secondary schools through bursary support</t>
  </si>
  <si>
    <t>4-030-161-2640102-103-2017/18-002</t>
  </si>
  <si>
    <t>To assist bright but needy students from the constituency in colleges and universities through bursary support</t>
  </si>
  <si>
    <t>4-030-161-2640105-103-2017/18-003</t>
  </si>
  <si>
    <t xml:space="preserve">To assist students from the constituency in special schools across the country through bursary support </t>
  </si>
  <si>
    <t>Social Security Programme</t>
  </si>
  <si>
    <t>4-030-161-2120201-103-2017/18-004</t>
  </si>
  <si>
    <t>Towards provision of medical insurance cover for vulnerable families including orphans and vulnerable children (OVCs), poor older persons, persons with disabilities (PWDs) and destitute families in partnership with NHIF as shall be identified within the constituency.</t>
  </si>
  <si>
    <t>Mogotio Constituency sports tournament</t>
  </si>
  <si>
    <t>4-030-161-2640509-112-2017/2018-001</t>
  </si>
  <si>
    <t>Mogotio Primary School</t>
  </si>
  <si>
    <t>4-030-161-2630204-104-2017/18-001</t>
  </si>
  <si>
    <t>Completion of one classroom-flooring,plastering and paintworks</t>
  </si>
  <si>
    <t>Koisaram Primary School</t>
  </si>
  <si>
    <t>4-030-161-2630204-104-2017/18-002</t>
  </si>
  <si>
    <t>Completion of 2 classrooms-fixing of doors and windows, plastering, glazing,painting,screeding on floors</t>
  </si>
  <si>
    <t>Cheberen Primary School</t>
  </si>
  <si>
    <t>4-030-161-2630204-104-2017/18-003</t>
  </si>
  <si>
    <t>Completion of administration block-plastering, paintworks and finishings</t>
  </si>
  <si>
    <t>Chebarer Primary School</t>
  </si>
  <si>
    <t>4-030-161-2630204-104-2017/18-004</t>
  </si>
  <si>
    <t>Completion of one classroom- roofing, fixing of doors and windows, plastering, glazing, painting, screeding on floor</t>
  </si>
  <si>
    <t>Nyalilbuch Primary School</t>
  </si>
  <si>
    <t>4-030-161-2630204-104-2017/18-005</t>
  </si>
  <si>
    <t>Completion of two classrooms- fixing of doors and windows, plastering, glazing, painting, screeding on floors</t>
  </si>
  <si>
    <t>Legetetwet Primary School</t>
  </si>
  <si>
    <t>4-030-161-2630204-104-2017/18-006</t>
  </si>
  <si>
    <t>Construction of new latrines for boys-4 door @kshs 200,000 and for girls-4 door @kshs 200,000</t>
  </si>
  <si>
    <t>Logiri Primary School</t>
  </si>
  <si>
    <t>4-030-161-2630204-104-2017/18-007</t>
  </si>
  <si>
    <t>Completion of one classrooms-flooring, fixing doors and windows and paintworks</t>
  </si>
  <si>
    <t>Benongoi Primary School</t>
  </si>
  <si>
    <t>4-030-161-2630204-104-2017/18-008</t>
  </si>
  <si>
    <t>Construction of teachers 2-door latrine</t>
  </si>
  <si>
    <t>Matebei Primary School</t>
  </si>
  <si>
    <t>4-030-161-2630204-104-2017/18-009</t>
  </si>
  <si>
    <t>Construction of  one new classroom</t>
  </si>
  <si>
    <t>Oterit Primary School</t>
  </si>
  <si>
    <t>4-030-161-2630204-104-2017/18-010</t>
  </si>
  <si>
    <t>Completion of one classroom-plastering, labelling, painting work and keyying.</t>
  </si>
  <si>
    <t>Kibulwe Primary School</t>
  </si>
  <si>
    <t>4-030-161-2630204-104-2017/18-011</t>
  </si>
  <si>
    <t>Completion of two classroom-flooring,roofing and plastering,labeling and keying</t>
  </si>
  <si>
    <t>Kabogor Primary School</t>
  </si>
  <si>
    <t>4-030-161-2630204-104-2017/18-012</t>
  </si>
  <si>
    <t>Completion of four classrooms-fixing doors and windows, plastering,glazing,paintworks,screeding and flooring</t>
  </si>
  <si>
    <t>Muguyuni Primary School</t>
  </si>
  <si>
    <t>4-030-161-2630204-104-2017/18-013</t>
  </si>
  <si>
    <t>Completion of one classroom-fixing doors and windows, plastering,glazing, painting, screeding of floors</t>
  </si>
  <si>
    <t>Ngusero Primary School</t>
  </si>
  <si>
    <t>4-030-161-2630204-104-2017/18-014</t>
  </si>
  <si>
    <t>Kapkein Primary School</t>
  </si>
  <si>
    <t>4-030-161-2630204-104-2017/18-015</t>
  </si>
  <si>
    <t>Completion of one classroom- flooring, ceiling, fixing doors and windows and paintworks</t>
  </si>
  <si>
    <t>4-030-161-2630204-104-2017/18-016</t>
  </si>
  <si>
    <t>Oinopsos Primary School</t>
  </si>
  <si>
    <t>4-030-161-2630204-104-2017/18-017</t>
  </si>
  <si>
    <t>Completion of two classrooms-plastering, roofing, paintworks and finishings</t>
  </si>
  <si>
    <t>Kabuswo Primary School</t>
  </si>
  <si>
    <t>4-030-161-2630204-104-2017/18-018</t>
  </si>
  <si>
    <t>Completion of one classroom- fixing of doors and windows, plastering, glazing,painting,screeding on floors.</t>
  </si>
  <si>
    <t>Chomiek Primary School</t>
  </si>
  <si>
    <t>4-030-161-2630204-104-2017/18-019</t>
  </si>
  <si>
    <t>Completion of one classroom- fixing of doors and windows, plastering, glazing, painting, screeding on floors</t>
  </si>
  <si>
    <t>Kapnosgei Primary School</t>
  </si>
  <si>
    <t>4-030-161-2630204-104-2017/18-020</t>
  </si>
  <si>
    <t>Completion of two classrooms- fixing of doors and windows, plastering,glazing,painting,screeding on floors</t>
  </si>
  <si>
    <t>Kabergei Primary School</t>
  </si>
  <si>
    <t>4-030-161-2630204-104-2017/18-021</t>
  </si>
  <si>
    <t>Construction of 2 door latrine block for teachers.</t>
  </si>
  <si>
    <t>4-030-161-2630204-104-2017/18-022</t>
  </si>
  <si>
    <t>Completion of one classroom- roofing fixing of doors and windows,plastering,glazing, painting,screeding on floors</t>
  </si>
  <si>
    <t>Kitecho Primary School</t>
  </si>
  <si>
    <t>4-030-161-2630204-104-2017/18-023</t>
  </si>
  <si>
    <t>Completion of one classroom- fixing of doors and windows, plastering, glazing, painting,screeding on floors</t>
  </si>
  <si>
    <t>Kipkitur Primary School</t>
  </si>
  <si>
    <t>4-030-161-2630204-104-2017/18-024</t>
  </si>
  <si>
    <t>Kapkararam Primary School</t>
  </si>
  <si>
    <t>4-030-161-2630204-104-2017/18-025</t>
  </si>
  <si>
    <t>Construction of new 4 door latrines for boys-(kshs,200,000) and 4 door latrine for girls (kshs.200,000</t>
  </si>
  <si>
    <t>Rosoga Primary School</t>
  </si>
  <si>
    <t>4-030-161-2630204-104-2017/18-026</t>
  </si>
  <si>
    <t>Renovation of 4 classroom-roofing, flooring, paintworks and labeling</t>
  </si>
  <si>
    <t>Kures Primary School</t>
  </si>
  <si>
    <t>4-030-161-2630204-104-2017/18-027</t>
  </si>
  <si>
    <t>Construction of new 4 door latrine for girls</t>
  </si>
  <si>
    <t>4-030-161-2630204-104-2017/18-028</t>
  </si>
  <si>
    <t>Construction of teachers-2 door latrine</t>
  </si>
  <si>
    <t>Chemorgong Primary School</t>
  </si>
  <si>
    <t>4-030-161-2630204-104-2017/18-029</t>
  </si>
  <si>
    <t>Sirwa Primary School</t>
  </si>
  <si>
    <t>4-030-161-2630204-104-2017/18-030</t>
  </si>
  <si>
    <t>Completion of one  classroom-flooring, paintworks, ceiling and finishing</t>
  </si>
  <si>
    <t>Kipkigei Primary School</t>
  </si>
  <si>
    <t>4-030-161-2630204-104-2017/18-031</t>
  </si>
  <si>
    <t>Completion of one classroom-flooring, ceiling, fixing doors and windows and paintworks</t>
  </si>
  <si>
    <t>Kapngemui Primary School</t>
  </si>
  <si>
    <t>4-030-161-2630204-104-2017/18-032</t>
  </si>
  <si>
    <t>Completion of one classroom-plastering,flooring,fixing doors and windows and painting</t>
  </si>
  <si>
    <t>Aram Primary School</t>
  </si>
  <si>
    <t>4-030-161-2630204-104-2017/18-033</t>
  </si>
  <si>
    <t>Lombala Primary School</t>
  </si>
  <si>
    <t>4-030-161-2630204-104-2017/18-034</t>
  </si>
  <si>
    <t>4-030-161-2630204-104-2017/18-035</t>
  </si>
  <si>
    <t>Construction of  new 4 door boys latrines</t>
  </si>
  <si>
    <t>Olbat Primary School</t>
  </si>
  <si>
    <t>4-030-161-2630204-104-2017/18-036</t>
  </si>
  <si>
    <t>Lombogishu Primary School</t>
  </si>
  <si>
    <t>4-030-161-2630204-104-2017/18-037</t>
  </si>
  <si>
    <t>Replacement of dilapidated roof of classrooms and renovation of structures</t>
  </si>
  <si>
    <t>Bikwen gobat Primary School</t>
  </si>
  <si>
    <t>4-030-161-2630204-104-2017/18-038</t>
  </si>
  <si>
    <t>Borokwo Primary School</t>
  </si>
  <si>
    <t>4-030-161-2630204-104-2017/18-039</t>
  </si>
  <si>
    <t>Completion of one classrooms-plastering and flooring</t>
  </si>
  <si>
    <t>Chemoinoi Primary School</t>
  </si>
  <si>
    <t>4-030-161-2630204-104-2017/18-040</t>
  </si>
  <si>
    <t>Nato Primary School</t>
  </si>
  <si>
    <t>4-030-161-2630204-104-2017/18-041</t>
  </si>
  <si>
    <t>Completion of one classroom-fixing doors and windows, plastering, glazing, paintworks, screeding and flooring</t>
  </si>
  <si>
    <t>Sorti Primary School</t>
  </si>
  <si>
    <t>4-030-161-2630204-104-2017/18-042</t>
  </si>
  <si>
    <t>Ngubereti Primary School</t>
  </si>
  <si>
    <t>4-030-161-2630204-104-2017/18-043</t>
  </si>
  <si>
    <t>Construction of new 4 doors latrine block</t>
  </si>
  <si>
    <t>Radad Primary School</t>
  </si>
  <si>
    <t>4-030-161-2630204-104-2017/18-044</t>
  </si>
  <si>
    <t>Construction of teachers 2door latrine block</t>
  </si>
  <si>
    <t>Kaplelwo Primary School</t>
  </si>
  <si>
    <t>4-030-161-2630204-104-2017/18-045</t>
  </si>
  <si>
    <t>Completion of one classroom-plastering,painting,labeling,glazing, and screeding</t>
  </si>
  <si>
    <t>Chepyorging Primary School</t>
  </si>
  <si>
    <t>4-030-161-2630204-104-2017/18-046</t>
  </si>
  <si>
    <t>Mutaran Primary School</t>
  </si>
  <si>
    <t>4-030-161-2630204-104-2017/18-047</t>
  </si>
  <si>
    <t>Completion of one classroom-plastering,painting,labeling,glazing,and screeding</t>
  </si>
  <si>
    <t>Kipteweret Primary School</t>
  </si>
  <si>
    <t>4-030-161-2630204-104-2017/18-048</t>
  </si>
  <si>
    <t>Kaplegich Primary School</t>
  </si>
  <si>
    <t>4-030-161-2630204-104-2017/18-049</t>
  </si>
  <si>
    <t>Completion of one classroom-fixing of doors and windows, plastering, glazing,painting and screeding</t>
  </si>
  <si>
    <t>4-030-161-2630204-104-2017/18-050</t>
  </si>
  <si>
    <t>4-030-161-2630204-104-2017/18-051</t>
  </si>
  <si>
    <t>Construction of teachers quarters</t>
  </si>
  <si>
    <t>Tingtinyon Primary School</t>
  </si>
  <si>
    <t>4-030-161-2630204-104-2017/18-052</t>
  </si>
  <si>
    <t>Completion of one new classroom- fixing of doors and windows, plastering, glazing, painting and screeding</t>
  </si>
  <si>
    <t>Kamar Primary School</t>
  </si>
  <si>
    <t>4-030-161-2630204-104-2017/18-053</t>
  </si>
  <si>
    <t>Completion of one  classroom- fixing of doors and windows, plastering, glazing, painting and screeding</t>
  </si>
  <si>
    <t>Mugurin Primary School</t>
  </si>
  <si>
    <t>4-030-161-2630204-104-2017/18-054</t>
  </si>
  <si>
    <t>Renovation of 5 classrooms, flooring and roofing</t>
  </si>
  <si>
    <t>Kokwemoi Primary School</t>
  </si>
  <si>
    <t>4-030-161-2630204-104-2017/18-055</t>
  </si>
  <si>
    <t>Construction of one new  classroom</t>
  </si>
  <si>
    <t>Kibotany Primary School</t>
  </si>
  <si>
    <t>4-030-161-2630204-104-2017/18-056</t>
  </si>
  <si>
    <t>Completion of two classrooms- flooring, roofing and plastering, labelling and keying.</t>
  </si>
  <si>
    <t>4-030-161-2630204-104-2017/18-057</t>
  </si>
  <si>
    <t>Construction of 4 doors latrine block for boys</t>
  </si>
  <si>
    <t>4-030-161-2630204-104-2017/18-058</t>
  </si>
  <si>
    <t>Magoi Primary School</t>
  </si>
  <si>
    <t>4-030-161-2630204-104-2017/18-059</t>
  </si>
  <si>
    <t>Completion of one classroom- roofing,fixing of doors and windows,plastering, glazing, painting, screeding on floor</t>
  </si>
  <si>
    <t>Molosirwe Primary School</t>
  </si>
  <si>
    <t>4-030-161-2630204-104-2017/18-060</t>
  </si>
  <si>
    <t>Completion of two classroom- roofing,fixing of doors and windows,plastering, glazing, painting, screeding on floor</t>
  </si>
  <si>
    <t>4-030-161-2630204-104-2017/18-061</t>
  </si>
  <si>
    <t>Renovation of two classrooms by replacing old roofs and flooring</t>
  </si>
  <si>
    <t>Sukunwe Primary School</t>
  </si>
  <si>
    <t>4-030-161-2630204-104-2017/18-062</t>
  </si>
  <si>
    <t>Kisanana Primary School</t>
  </si>
  <si>
    <t>4-030-161-2630204-104-2017/18-063</t>
  </si>
  <si>
    <t>Completion of one classroom-fixing of doors and windows, plastering, glazing,painting,screeding on floors</t>
  </si>
  <si>
    <t>Kamaasai Primary School</t>
  </si>
  <si>
    <t>4-030-161-2630204-104-2017/18-064</t>
  </si>
  <si>
    <t>Construction of two new classrooms</t>
  </si>
  <si>
    <t>Pombo Primary School</t>
  </si>
  <si>
    <t>4-030-161-2630204-104-2017/18-065</t>
  </si>
  <si>
    <t>Completion of one new classroom- fixing of doors and windows, plastering,glazing,painting,screeding on floors</t>
  </si>
  <si>
    <t>Kimnyunguny Primary School</t>
  </si>
  <si>
    <t>4-030-161-2630204-104-2017/18-066</t>
  </si>
  <si>
    <t>Construction of-4 door latrines for boys@250,000 and  4 door latrine for girls@250,000</t>
  </si>
  <si>
    <t>Kiribot Primary School</t>
  </si>
  <si>
    <t>4-030-161-2630204-104-2017/18-067</t>
  </si>
  <si>
    <t>Construction of one new classrooms</t>
  </si>
  <si>
    <t>4-030-161-2630204-104-2017/18-068</t>
  </si>
  <si>
    <t>Construction of new -4 door latrine block for boys@200,000 and 4 door latrine block for girls@200,000</t>
  </si>
  <si>
    <t>Chebirebei Primary School</t>
  </si>
  <si>
    <t>4-030-161-2630204-104-2017/18-069</t>
  </si>
  <si>
    <t>Waseges Primary School</t>
  </si>
  <si>
    <t>4-030-161-2630204-104-2017/18-070</t>
  </si>
  <si>
    <t>Cheberen Secondary School</t>
  </si>
  <si>
    <t>4-030-161-2630205-104-2017/18-001</t>
  </si>
  <si>
    <t>Koitebess Secondary School</t>
  </si>
  <si>
    <t>4-030-161-2630205-104-2017/18-002</t>
  </si>
  <si>
    <t>Lombogishu Secondary School</t>
  </si>
  <si>
    <t>4-030-161-2630205-104-2017/18-003</t>
  </si>
  <si>
    <t>Construction of school laboratory-roofing, plastering and flooring</t>
  </si>
  <si>
    <t>Sagasagik Secondary School</t>
  </si>
  <si>
    <t>Kipsogon  Secondary School</t>
  </si>
  <si>
    <t>Construction of  one new laboratory</t>
  </si>
  <si>
    <t>Oterit Secondary School</t>
  </si>
  <si>
    <t>Completion of three classrooms-flooring and plastering</t>
  </si>
  <si>
    <t>Olkokwe Secondary School</t>
  </si>
  <si>
    <t>4-030-161-2630205-104-2017/18-004</t>
  </si>
  <si>
    <t>AIC Totona girls Secondary School</t>
  </si>
  <si>
    <t>4-030-161-2630205-104-2017/18-005</t>
  </si>
  <si>
    <t>Purchase of 15 acres land</t>
  </si>
  <si>
    <t>Oldebes Secondary School</t>
  </si>
  <si>
    <t>4-030-161-2630205-104-2017/18-006</t>
  </si>
  <si>
    <t>Kimngorom Administration Police Lines</t>
  </si>
  <si>
    <t>4-030-161-2640507-113-2017/18-001</t>
  </si>
  <si>
    <t>Construction of Administration Police Lines-flooring, walling, roofing,fixing doors and windows and finishing</t>
  </si>
  <si>
    <t>Cheberen chief's office</t>
  </si>
  <si>
    <t>4-030-161-2640507-113-2017/18-002</t>
  </si>
  <si>
    <t>Completion of chief's office-paintworks, ceiling, roofing, fixing doors and windows, labeling and keying</t>
  </si>
  <si>
    <t>Kiptoim chief's office</t>
  </si>
  <si>
    <t>4-030-161-2640507-113-2017/18-003</t>
  </si>
  <si>
    <t>Completion of chief's office-flooring,plastering and paintworks</t>
  </si>
  <si>
    <t xml:space="preserve">Kimose chief's office </t>
  </si>
  <si>
    <t>4-030-161-2640507-113-2017/18-004</t>
  </si>
  <si>
    <t>Construction of new chief's office block</t>
  </si>
  <si>
    <t>Ngubereti chief's office</t>
  </si>
  <si>
    <t>4-030-161-2640507-113-2017/18-005</t>
  </si>
  <si>
    <t>Completion of chief's office-flooring,roofing,plastering screeding,fixing doors and windows,glazing and painting</t>
  </si>
  <si>
    <t>Koibos-soi chief's office</t>
  </si>
  <si>
    <t>4-030-161-2640507-113-2017/18-006</t>
  </si>
  <si>
    <t>Completion of office block-plastering,flooring and finishing</t>
  </si>
  <si>
    <t>Koibos chief's office</t>
  </si>
  <si>
    <t>4-030-161-2640507-113-2017/18-007</t>
  </si>
  <si>
    <t>Construction of new 2 door latrine</t>
  </si>
  <si>
    <t>Kamar chief's office</t>
  </si>
  <si>
    <t>4-030-161-2640507-113-2017/18-008</t>
  </si>
  <si>
    <t>Completion of office block-painting,windows,glasses,ceiling board and labelling</t>
  </si>
  <si>
    <t>Simotwe chief's office</t>
  </si>
  <si>
    <t>4-030-161-2640507-113-2017/18-009</t>
  </si>
  <si>
    <t>Completion of office block-plastering, flooring and screeding</t>
  </si>
  <si>
    <t>Molosirwe chief's office</t>
  </si>
  <si>
    <t>4-030-161-2640507-113-2017/18-010</t>
  </si>
  <si>
    <t>Completion of office block-painting, windows, glasses, ceiling board and labelling.</t>
  </si>
  <si>
    <t>Olkokwe chief's office</t>
  </si>
  <si>
    <t>4-030-161-2640507-113-2017/18-011</t>
  </si>
  <si>
    <t>Construction of new 2door-latrine</t>
  </si>
  <si>
    <t>Olkokwe police post</t>
  </si>
  <si>
    <t>4-030-161-2640507-113-2017/18-012</t>
  </si>
  <si>
    <t>Construction of police lines-extension of the house units to accommodate more officers-slabbing,flooring walling and roofing</t>
  </si>
  <si>
    <t>Kisanana chief's office</t>
  </si>
  <si>
    <t>4-030-161-2640507-113-2017/18-013</t>
  </si>
  <si>
    <t>Construction of new office block</t>
  </si>
  <si>
    <t>Ngendalel chief's office</t>
  </si>
  <si>
    <t>4-030-161-2640507-113-2017/18-014</t>
  </si>
  <si>
    <t>Construction of a new office block</t>
  </si>
  <si>
    <t>Oldebes chief's office</t>
  </si>
  <si>
    <t>4-030-161-2640507-113-2017/18-015</t>
  </si>
  <si>
    <t>4-030-161-2640510-110-2017/18-001</t>
  </si>
  <si>
    <t>Purchase of tree seedlings and planting at a cost of kshs.50,000 per place they are:1.Kisanana Divisional Office 2.Mogotio Divisional Office 3.Sirwa Divisional Office 4. Kimgorom Divisional Office</t>
  </si>
  <si>
    <t>4-030-161-2640510-110-2017/18-002</t>
  </si>
  <si>
    <t>Purchase of tree seedlings and planting at a cost of kshs.40,000 per school for the five schools mentioned .(Kshs40,000x5=200,000/) 1.Kisanana primary school 2.Kapnosgei primary school 3.Emining primary school 4.Kapkein primary school 5.Mogotio primary school</t>
  </si>
  <si>
    <t>4-030-161-2640510-110-2017/18-003</t>
  </si>
  <si>
    <t>Make and mount three dust bins for plastic waste, food wastes and others for waste papers and other wastes in the   public institutions  mentioned at the costs indicated This will ensure better management and disposal of wastes and hence halt spread of  disease                                                     1.Mogotio subcounty headquarter compound(kshs.90,000) 2.Emining chiefs offices(kshs.90,000) 3.Kisanana Divisional headquarters(kshs.90,000)                 4.Radad chiefs offices(kshs.90,000) 5.Kures primary school (kshs.90,000)  6.Kipkitur primary school(kshs.86,206.88</t>
  </si>
  <si>
    <t>Mogotio Subcounty Environment day</t>
  </si>
  <si>
    <t>4-030-161-2640510-110-2017/18-004</t>
  </si>
  <si>
    <t>Sensitize the community on environment conservation at Mogotio, Kisanana, Noiwet, Radad, Sirwa, Kipkitur, Kapnosgei, Emsos, Kimngorom and Emining Centres at Kshs. 100,000 per centre(100,000*8)</t>
  </si>
  <si>
    <t>POWER LINES EXTENSION</t>
  </si>
  <si>
    <t>Mogotio Constituency power lines  extension and expansion project and installation of transformers</t>
  </si>
  <si>
    <t>4-030-161-2640510-110-2016/17-001</t>
  </si>
  <si>
    <t>This is to be done in conjunction with Rural Electrification Authority(REA).The following lines will be extended  1.Kapsuswa-Kapngasio line 2.Lolbugo-Olbat line 3.Ngusero-Chemogoch line 4.Kipsogon-Moloriver line</t>
  </si>
  <si>
    <t>Mogotio Constituency Innovation Hubs (CIH)</t>
  </si>
  <si>
    <t>4-030-161-2211311-110-2017/18-001</t>
  </si>
  <si>
    <t>4-030-161-AP1-100-2017/2018-001</t>
  </si>
  <si>
    <t>4-030-161-2640100-103-2017/18-001</t>
  </si>
  <si>
    <t>PROJECT GFS CODELIST FOR MOGOTIO NATIONAL GOVERNMENT CONSTITUENCIES DEVELOPMENT FUND</t>
  </si>
  <si>
    <t>ADMINISTRATION AND RECURRENT</t>
  </si>
  <si>
    <t>Undertake training of the PMCs, staff and NG-CDFCs on NG-CDF Related issues</t>
  </si>
  <si>
    <t>To assist bright but needy students from the Constituency in secondary schools through bursary support</t>
  </si>
  <si>
    <t>To assist bright but needy students from the Constituency in colleges and universities through bursary support</t>
  </si>
  <si>
    <t>Esageri AIC primary school</t>
  </si>
  <si>
    <t>4-030-161-2630204-104-2017/18-071</t>
  </si>
  <si>
    <t>Purchase of  20 desks at a cost of ksh.2500 per desk</t>
  </si>
  <si>
    <t>St. Marys primary school</t>
  </si>
  <si>
    <t>4-030-161-2630204-104-2017/18-072</t>
  </si>
  <si>
    <t>Lombogishu primary school</t>
  </si>
  <si>
    <t>4-030-161-2630204-104-2017/18-073</t>
  </si>
  <si>
    <t>Sukunwe primary school</t>
  </si>
  <si>
    <t>4-030-161-2630204-104-2017/18-074</t>
  </si>
  <si>
    <t>Ngembamoi primary school</t>
  </si>
  <si>
    <t>4-030-161-2630204-104-2017/18-075</t>
  </si>
  <si>
    <t>Noiwet primary school</t>
  </si>
  <si>
    <t>4-030-161-2630204-104-2017/18-076</t>
  </si>
  <si>
    <t>Ngubereti primary school</t>
  </si>
  <si>
    <t>4-030-161-2630204-104-2017/18-077</t>
  </si>
  <si>
    <t>Purchase of  15 desks at a cost of ksh.2500 per desk</t>
  </si>
  <si>
    <t>Lolbugo primary school</t>
  </si>
  <si>
    <t>4-030-161-2630204-104-2017/18-078</t>
  </si>
  <si>
    <t>Kimngorom primary school</t>
  </si>
  <si>
    <t>4-030-161-2630204-104-2017/18-079</t>
  </si>
  <si>
    <t>Tian primary school</t>
  </si>
  <si>
    <t>4-030-161-2630204-104-2017/18-080</t>
  </si>
  <si>
    <t>Kabogor primary school</t>
  </si>
  <si>
    <t>4-030-161-2630204-104-2017/18-081</t>
  </si>
  <si>
    <t>Sore primary school</t>
  </si>
  <si>
    <t>4-030-161-2630204-104-2017/18-082</t>
  </si>
  <si>
    <t>Kapsok primary school</t>
  </si>
  <si>
    <t>4-030-161-2630204-104-2017/18-083</t>
  </si>
  <si>
    <t>Emining primary school</t>
  </si>
  <si>
    <t>4-030-161-2630204-104-2017/18-084</t>
  </si>
  <si>
    <t>Kimose primary school</t>
  </si>
  <si>
    <t>4-030-161-2630204-104-2017/18-085</t>
  </si>
  <si>
    <t>Chemoinoi primary school</t>
  </si>
  <si>
    <t>4-030-161-2630204-104-2017/18-086</t>
  </si>
  <si>
    <t>Chemnyorgin primary school</t>
  </si>
  <si>
    <t>4-030-161-2630204-104-2017/18-087</t>
  </si>
  <si>
    <t>Letoi primary school</t>
  </si>
  <si>
    <t>4-030-161-2630204-104-2017/18-088</t>
  </si>
  <si>
    <t>Molos primary school</t>
  </si>
  <si>
    <t>4-030-161-2630204-104-2017/18-089</t>
  </si>
  <si>
    <t>Majimoto primary school</t>
  </si>
  <si>
    <t>4-030-161-2630204-104-2017/18-090</t>
  </si>
  <si>
    <t>Koitebes primary school</t>
  </si>
  <si>
    <t>4-030-161-2630204-104-2017/18-091</t>
  </si>
  <si>
    <t>Ebenezer primary school</t>
  </si>
  <si>
    <t>4-030-161-2630204-104-2017/18-092</t>
  </si>
  <si>
    <t>Waseges primary school</t>
  </si>
  <si>
    <t>4-030-161-2630204-104-2017/18-093</t>
  </si>
  <si>
    <t>Kabuswo primary school</t>
  </si>
  <si>
    <t>4-030-161-2630204-104-2017/18-094</t>
  </si>
  <si>
    <t>Kapnosgei primary school</t>
  </si>
  <si>
    <t>4-030-161-2630204-104-2017/18-095</t>
  </si>
  <si>
    <t>Kabergei primary school</t>
  </si>
  <si>
    <t>4-030-161-2630204-104-2017/18-096</t>
  </si>
  <si>
    <t>Pombo primary school</t>
  </si>
  <si>
    <t>4-030-161-2630204-104-2017/18-097</t>
  </si>
  <si>
    <t>Kimnyuguny primary school</t>
  </si>
  <si>
    <t>4-030-161-2630204-104-2017/18-098</t>
  </si>
  <si>
    <t>Kisanana primary school</t>
  </si>
  <si>
    <t>4-030-161-2630204-104-2017/18-099</t>
  </si>
  <si>
    <t>Oldebes primary school</t>
  </si>
  <si>
    <t>4-030-161-2630204-104-2017/18-100</t>
  </si>
  <si>
    <t>Kipkitur primary school</t>
  </si>
  <si>
    <t>4-030-161-2630204-104-2017/18-101</t>
  </si>
  <si>
    <t>Muguyuni primary schoo</t>
  </si>
  <si>
    <t>4-030-161-2630204-104-2017/18-102</t>
  </si>
  <si>
    <t>Kapkundul primary school</t>
  </si>
  <si>
    <t>4-030-161-2630204-104-2017/18-103</t>
  </si>
  <si>
    <t>Kokwomoi primary school</t>
  </si>
  <si>
    <t>4-030-161-2630204-104-2017/18-104</t>
  </si>
  <si>
    <t>Chepyuan primary school</t>
  </si>
  <si>
    <t>4-030-161-2630204-104-2017/18-105</t>
  </si>
  <si>
    <t>Kapyemit primary school</t>
  </si>
  <si>
    <t>4-030-161-2630204-104-2017/18-106</t>
  </si>
  <si>
    <t>Kabarbesi primary school</t>
  </si>
  <si>
    <t>4-030-161-2630204-104-2017/18-107</t>
  </si>
  <si>
    <t>EDUCATION SECONDARY SCHOOL</t>
  </si>
  <si>
    <t>Mogotio day secondary school</t>
  </si>
  <si>
    <t>4-030-161-2630205-104-2017/18-007</t>
  </si>
  <si>
    <t>Construction of 4 door latrine block for boys and girls</t>
  </si>
  <si>
    <t>Fencing of 5 acres land for the new day school -purchase of poles and barbed wire. The fence to cover approximately 1000 metres in perimeter</t>
  </si>
  <si>
    <t>To cater for any unforeseen occurrences and emergency interventions in the Constituency during the FY 2017/2018</t>
  </si>
  <si>
    <t>4-030-161-2640509-112-2017/18-001</t>
  </si>
  <si>
    <t>Purchase of tree seedlings and planting at a cost as indicated Kisanana Divisional Office(kshs.60,000)Mogotio Divisional Office(kshs.60,000)Sirwa Divisional Office(ksh.50,000)Kimgorom Divisional Office (ksh.57,586.20)</t>
  </si>
  <si>
    <t>4-030-161-2211310-108-2017/18-001</t>
  </si>
  <si>
    <t xml:space="preserve">Additional funds for Preparation of Strategic Plan to guide development in the constituency as is required  </t>
  </si>
  <si>
    <t>Reuben cheruiyot secondary school-olmarai</t>
  </si>
  <si>
    <t>Purchase of mobile laboratory</t>
  </si>
  <si>
    <t>Ngubereti secondary school</t>
  </si>
  <si>
    <t>Lombogishu secondary school</t>
  </si>
  <si>
    <t>Kipsogon secondary school</t>
  </si>
  <si>
    <t>Kimose secondary school</t>
  </si>
  <si>
    <t>4-030-161-2630205-104-2017/18-008</t>
  </si>
  <si>
    <t>Radad secondary school</t>
  </si>
  <si>
    <t>4-030-161-2630205-104-2017/18-009</t>
  </si>
  <si>
    <t>Kaplelwo secondary school</t>
  </si>
  <si>
    <t>4-030-161-2630205-104-2017/18-010</t>
  </si>
  <si>
    <t>Oterit secondary school</t>
  </si>
  <si>
    <t>4-030-161-2630205-104-2017/18-011</t>
  </si>
  <si>
    <t>Cheberen secondary school</t>
  </si>
  <si>
    <t>4-030-161-2630205-104-2017/18-012</t>
  </si>
  <si>
    <t>Sirwa secondary school</t>
  </si>
  <si>
    <t>4-030-161-2630205-104-2017/18-013</t>
  </si>
  <si>
    <t>Sagasagik secondary school</t>
  </si>
  <si>
    <t>4-030-161-2630205-104-2017/18-014</t>
  </si>
  <si>
    <t>Sore secondary school</t>
  </si>
  <si>
    <t>4-030-161-2630205-104-2017/18-015</t>
  </si>
  <si>
    <t>Olkokwe secondary school</t>
  </si>
  <si>
    <t>4-030-161-2630205-104-2017/18-016</t>
  </si>
  <si>
    <t>Koitebes secondary school</t>
  </si>
  <si>
    <t>4-030-161-2630205-104-2017/18-017</t>
  </si>
  <si>
    <t>PROJECT GFS CODELIST FOR KONOIN NATIONAL GOVERNMENT CONSTITUENCY DEVELOPMENT FUND</t>
  </si>
  <si>
    <t>Administration and Recurent Expenditure</t>
  </si>
  <si>
    <t>4-036-198-2110000-100-2017/18-001</t>
  </si>
  <si>
    <t>Payment of staff salaries, NSSF, NHIF and gratuity.</t>
  </si>
  <si>
    <t>4-036-198-2210000-100-2017/18-002</t>
  </si>
  <si>
    <t xml:space="preserve">Purchase of fuel, GK vehicle repair and maintenance, printing, stationery, telephone, travel and subsistence, office tea, </t>
  </si>
  <si>
    <t>4-036-198-2210802-111-2017/18-003</t>
  </si>
  <si>
    <t>4-036-198-2210000-111-2017/18-001</t>
  </si>
  <si>
    <t>Committee  Allowances</t>
  </si>
  <si>
    <t>4-036-198-2210802-111-2017/18-002</t>
  </si>
  <si>
    <t>PMC Training</t>
  </si>
  <si>
    <t>4-036-198-2640509-112-2017/18-001</t>
  </si>
  <si>
    <t>Carry out Constituency Sports tournament and the  winning teams/ schools to be awarded with trophy, balls and games kits</t>
  </si>
  <si>
    <t>4-036-198-2640510-110-2017/18-001</t>
  </si>
  <si>
    <t>Water harnessing in the following water springs at Kshs 80,000 per spring.It entails the creation of small dams to act as a reservior/collection point for spring water:Tabet spring,  Kipngatat spring,Tui mengit spring, Chakungu spring, Kap tanganyika spring,Kaptembwo spring,Kipkosilbei spring, Arap Philip Lasoi spring,Arap Bongo spring, Arap Karani spring,Kirome spring, Cheptorongei spring, Kipsilei spring,Kimalit spring, Cheptirik spring,Kelonget spring,  Kondamet spring, Torokwon spring,   Kimengok spring, Chongoror spring,  Arap cheriro spring</t>
  </si>
  <si>
    <t>4-036-198-2640510-110-2017/18-002</t>
  </si>
  <si>
    <t>Tree planting at Sugutek spring in Kapsabet, Chebisongo spring in kapsinendet, Kang'irin-mugenyi spring,Tui Mengit spring and Kaproret spring</t>
  </si>
  <si>
    <t>4-036-198-2640101-103-2017/18-001</t>
  </si>
  <si>
    <t>4-036-198-2640102-103-2017/18-002</t>
  </si>
  <si>
    <t>4-036-198-2640102-103-2017/18-003</t>
  </si>
  <si>
    <t>Konoin NG-CDF Strategic plan</t>
  </si>
  <si>
    <t>4-036-198-2211310-108-2017/18-001</t>
  </si>
  <si>
    <t>Preparation of strategic plan with baseline survey</t>
  </si>
  <si>
    <t>4-036-198-2211311-108-2017/18-002</t>
  </si>
  <si>
    <t>Installation of Satellite Antenna, Router, Digital Access Kit and Digital Ruggedized Tablets, Wi-Fi with outdoor wireless devise complete with 12U cabinet complete with installation accessories in partnership with Telcom Kenya Ltd at Mogogosiek town</t>
  </si>
  <si>
    <t>Kipketii Primary School</t>
  </si>
  <si>
    <t>4-036-198-2630204-104-2017/18-001</t>
  </si>
  <si>
    <t>Purchase of land- 0.3 acres</t>
  </si>
  <si>
    <t>Kapchetinet Primary School</t>
  </si>
  <si>
    <t>4-036-198-2630204-104-2017/18-002</t>
  </si>
  <si>
    <t>Purchase of land-0.3 acres</t>
  </si>
  <si>
    <t>Kapcheprotwa Primary School</t>
  </si>
  <si>
    <t>4-036-198-2630204-104-2017/18-003</t>
  </si>
  <si>
    <t>Construction of one  gender toilet- 4 number of toilets</t>
  </si>
  <si>
    <t>Kipraisi Primary School</t>
  </si>
  <si>
    <t>4-036-198-2630204-104-2017/18-004</t>
  </si>
  <si>
    <t>Kaptebengwo Primary School</t>
  </si>
  <si>
    <t>4-036-198-2630204-104-2017/18-005</t>
  </si>
  <si>
    <t>Purchase of land- 0.4 acres of land</t>
  </si>
  <si>
    <t>Tembwet Primary School</t>
  </si>
  <si>
    <t>4-036-198-2630204-104-2017/18-006</t>
  </si>
  <si>
    <t>Kapsebetet Primary School</t>
  </si>
  <si>
    <t>4-036-198-2630204-104-2017/18-007</t>
  </si>
  <si>
    <t>Construction of two ground floor classroom storeyed building</t>
  </si>
  <si>
    <t>4-036-198-2630204-104-2017/18-008</t>
  </si>
  <si>
    <t>Michira Primary School</t>
  </si>
  <si>
    <t>4-036-198-2630204-104-2017/18-009</t>
  </si>
  <si>
    <t>Barbed wire fencing of 2 acres school compound</t>
  </si>
  <si>
    <t>Kaptebengwet Primary School</t>
  </si>
  <si>
    <t>4-036-198-2630204-104-2017/18-010</t>
  </si>
  <si>
    <t>Construction of both gender toilets-8 number of toilets</t>
  </si>
  <si>
    <t>Besiobei Primary School</t>
  </si>
  <si>
    <t>4-036-198-2630204-104-2017/18-011</t>
  </si>
  <si>
    <t>Completion of one classroom-Plastering, painting and window panes</t>
  </si>
  <si>
    <t>Ruseya Primary School</t>
  </si>
  <si>
    <t>4-036-198-2630204-104-2017/18-012</t>
  </si>
  <si>
    <t>Construction of one gender toilet- 4 number of toilet</t>
  </si>
  <si>
    <t>Kapleleito Primary School</t>
  </si>
  <si>
    <t>4-036-198-2630204-104-2017/18-013</t>
  </si>
  <si>
    <t>Purchase of land-0.2 acres of land</t>
  </si>
  <si>
    <t>Nyamarenda Primary School</t>
  </si>
  <si>
    <t>4-036-198-2630204-104-2017/18-014</t>
  </si>
  <si>
    <t>Purchase of land-0.3 acres of land</t>
  </si>
  <si>
    <t>4-036-198-2630204-104-2017/18-015</t>
  </si>
  <si>
    <t>Completion of two classrooms-Plastering, windows, doors, iron sheets</t>
  </si>
  <si>
    <t>Koitalel primary school</t>
  </si>
  <si>
    <t>4-036-198-2630204-104-2017/18-016</t>
  </si>
  <si>
    <t>Completion of One classroom-Plastering, windows, doors, painting</t>
  </si>
  <si>
    <t>Kitaima Primary School</t>
  </si>
  <si>
    <t>4-036-198-2630204-104-2017/18-017</t>
  </si>
  <si>
    <t>Chebaibai Primary School</t>
  </si>
  <si>
    <t>4-036-198-2630204-104-2017/18-018</t>
  </si>
  <si>
    <t>Kaboisio primary school</t>
  </si>
  <si>
    <t>4-036-198-2630204-104-2017/18-019</t>
  </si>
  <si>
    <t>Kapkeronjo Primary School</t>
  </si>
  <si>
    <t>4-036-198-2630204-104-2017/18-020</t>
  </si>
  <si>
    <t>Nyoikeno Primary School</t>
  </si>
  <si>
    <t>4-036-198-2630204-104-2017/18-021</t>
  </si>
  <si>
    <t>Construction of one gender toilet- 4 number of toilets</t>
  </si>
  <si>
    <t>4-036-198-2630204-104-2017/18-022</t>
  </si>
  <si>
    <t>Construction of staff toilet- 2 number of toilets</t>
  </si>
  <si>
    <t>Beek Ab Arwet Primary chool</t>
  </si>
  <si>
    <t>4-036-198-2630204-104-2017/18-023</t>
  </si>
  <si>
    <t>Chepkok Primary School</t>
  </si>
  <si>
    <t>4-036-198-2630204-104-2017/18-024</t>
  </si>
  <si>
    <t>Chebangang Primary School</t>
  </si>
  <si>
    <t>4-036-198-2630204-104-2017/18-025</t>
  </si>
  <si>
    <t>Sugutek B Primary School</t>
  </si>
  <si>
    <t>4-036-198-2630204-104-2017/18-026</t>
  </si>
  <si>
    <t>Purchase of land- 0.2 acres of land</t>
  </si>
  <si>
    <t>Kimulot Primary School</t>
  </si>
  <si>
    <t>4-036-198-2630204-104-2017/18-027</t>
  </si>
  <si>
    <t>Barbed wire fencing of 2 acres school land</t>
  </si>
  <si>
    <t>4-036-198-2630204-104-2017/18-028</t>
  </si>
  <si>
    <t>Refurbishment of classrooms-Repair of doors, window panes, painting of 5 classrooms</t>
  </si>
  <si>
    <t>Chepwongo Primary School</t>
  </si>
  <si>
    <t>4-036-198-2630204-104-2017/18-029</t>
  </si>
  <si>
    <t>Mugenyi Primary School</t>
  </si>
  <si>
    <t>4-036-198-2630204-104-2017/18-030</t>
  </si>
  <si>
    <t>Kapset Primary School</t>
  </si>
  <si>
    <t>4-036-198-2630204-104-2017/18-031</t>
  </si>
  <si>
    <t>Kibitgoi Primary School</t>
  </si>
  <si>
    <t>4-036-198-2630204-104-2017/18-032</t>
  </si>
  <si>
    <t>Chepchirik Primary School</t>
  </si>
  <si>
    <t>4-036-198-2630204-104-2017/18-033</t>
  </si>
  <si>
    <t>Kibomut Primary School</t>
  </si>
  <si>
    <t>4-036-198-2630204-104-2017/18-034</t>
  </si>
  <si>
    <t>Kapcheptuienik Primary School</t>
  </si>
  <si>
    <t>4-036-198-2630204-104-2017/18-035</t>
  </si>
  <si>
    <t>Cheloino Primary School</t>
  </si>
  <si>
    <t>4-036-198-2630204-104-2017/18-036</t>
  </si>
  <si>
    <t>Kaproret Primary School</t>
  </si>
  <si>
    <t>4-036-198-2630204-104-2017/18-037</t>
  </si>
  <si>
    <t>Kapletyo Primary School</t>
  </si>
  <si>
    <t>4-036-198-2630204-104-2017/18-038</t>
  </si>
  <si>
    <t>4-036-198-2630204-104-2017/18-039</t>
  </si>
  <si>
    <t>Completion of one classroom- Window panes, painting, plastering</t>
  </si>
  <si>
    <t>Kibirir Primary School</t>
  </si>
  <si>
    <t>4-036-198-2630204-104-2017/18-040</t>
  </si>
  <si>
    <t>Chepkoin Primary School</t>
  </si>
  <si>
    <t>4-036-198-2630204-104-2017/18-041</t>
  </si>
  <si>
    <t>4-036-198-2630204-104-2017/18-042</t>
  </si>
  <si>
    <t>Completion of classroom-Floor works, window panes, outside verandah, plastering, doors</t>
  </si>
  <si>
    <t>Mutereriet Primary School</t>
  </si>
  <si>
    <t>4-036-198-2630204-104-2017/18-043</t>
  </si>
  <si>
    <t>Completion of one Classroom-Window panes, painting, plastering, doors</t>
  </si>
  <si>
    <t>Kimori Primary School</t>
  </si>
  <si>
    <t>4-036-198-2630204-104-2017/18-044</t>
  </si>
  <si>
    <t>Completion of one classroom Window panes, painting, plastering, door</t>
  </si>
  <si>
    <t>4-036-198-2630204-104-2017/18-045</t>
  </si>
  <si>
    <t>Construction of a new classroom</t>
  </si>
  <si>
    <t>Kiptemenio Primary School</t>
  </si>
  <si>
    <t>4-036-198-2630204-104-2017/18-046</t>
  </si>
  <si>
    <t>Chepkochun Primary School</t>
  </si>
  <si>
    <t>4-036-198-2630204-104-2017/18-047</t>
  </si>
  <si>
    <t>Kapkinaara Primary School</t>
  </si>
  <si>
    <t>4-036-198-2630204-104-2017/18-048</t>
  </si>
  <si>
    <t>4-036-198-2630204-104-2017/18-049</t>
  </si>
  <si>
    <t>Completion of a classroom- Painting. Floor works, ceiling</t>
  </si>
  <si>
    <t>Kibanjala Primary School</t>
  </si>
  <si>
    <t>4-036-198-2630204-104-2017/18-050</t>
  </si>
  <si>
    <t>4-036-198-2630204-104-2017/18-051</t>
  </si>
  <si>
    <t>Purchase of land0.2 acres of land</t>
  </si>
  <si>
    <t>Rerendet Primary School</t>
  </si>
  <si>
    <t>4-036-198-2630204-104-2017/18-052</t>
  </si>
  <si>
    <t>Completion of four classrooms-windows, painting, verandah, painting</t>
  </si>
  <si>
    <t>4-036-198-2630204-104-2017/18-053</t>
  </si>
  <si>
    <t>Lebekyet Primary School</t>
  </si>
  <si>
    <t>4-036-198-2630204-104-2017/18-054</t>
  </si>
  <si>
    <t>Chenacho Primary School</t>
  </si>
  <si>
    <t>4-036-198-2630204-104-2017/18-055</t>
  </si>
  <si>
    <t>NK Chebelyon Primary School</t>
  </si>
  <si>
    <t>4-036-198-2630204-104-2017/18-056</t>
  </si>
  <si>
    <t>Koiwa Primary School</t>
  </si>
  <si>
    <t>4-036-198-2630204-104-2017/18-057</t>
  </si>
  <si>
    <t>4-036-198-2630204-104-2017/18-058</t>
  </si>
  <si>
    <t>Completion of one classroom-Painting,  windows panes</t>
  </si>
  <si>
    <t>Seanin Primary School</t>
  </si>
  <si>
    <t>4-036-198-2630204-104-2017/18-059</t>
  </si>
  <si>
    <t>Renovation of four classrooms-Wall and floor crack repairs</t>
  </si>
  <si>
    <t>Tabaita Primary School</t>
  </si>
  <si>
    <t>4-036-198-2630204-104-2017/18-060</t>
  </si>
  <si>
    <t>Completion of two classrooms-Floor works, window panes, doors, verandah, painting, wall partition</t>
  </si>
  <si>
    <t>Kababai Primary School</t>
  </si>
  <si>
    <t>4-036-198-2630204-104-2017/18-061</t>
  </si>
  <si>
    <t>Completion of 4 classrooms-Floor, windows, doors, plastering, painting</t>
  </si>
  <si>
    <t>Morombo Primary School</t>
  </si>
  <si>
    <t>4-036-198-2630204-104-2017/18-062</t>
  </si>
  <si>
    <t>Chebugen Primary School</t>
  </si>
  <si>
    <t>4-036-198-2630204-104-2017/18-063</t>
  </si>
  <si>
    <t>Completion of two classrooms-Windows, plastering, floors, painting, wall partitioning</t>
  </si>
  <si>
    <t>Kobor Primary School</t>
  </si>
  <si>
    <t>4-036-198-2630204-104-2017/18-064</t>
  </si>
  <si>
    <t>Completion of two classrooms-window panes, painting, plastering, doors, ceiling, verandah, floor works</t>
  </si>
  <si>
    <t>Siomo Primary School</t>
  </si>
  <si>
    <t>4-036-198-2630204-104-2017/18-065</t>
  </si>
  <si>
    <t>Completion of admin block-floor works and painting</t>
  </si>
  <si>
    <t>4-036-198-2630204-104-2017/18-066</t>
  </si>
  <si>
    <t>Completion of one classroom-Doors and ceiling</t>
  </si>
  <si>
    <t>AIC Emmanuel Primary School</t>
  </si>
  <si>
    <t>4-036-198-2630204-104-2017/18-067</t>
  </si>
  <si>
    <t>Talalgaa Primary School</t>
  </si>
  <si>
    <t>4-036-198-2630204-104-2017/18-068</t>
  </si>
  <si>
    <t>Sotit Primary School</t>
  </si>
  <si>
    <t>4-036-198-2630204-104-2017/18-069</t>
  </si>
  <si>
    <t>Construction of one gender toilet- 4 number toilet</t>
  </si>
  <si>
    <t>Konoito Primary School</t>
  </si>
  <si>
    <t>4-036-198-2630204-104-2017/18-070</t>
  </si>
  <si>
    <t>4-036-198-2630204-104-2017/18-071</t>
  </si>
  <si>
    <t>Kirimose Primary School</t>
  </si>
  <si>
    <t>4-036-198-2630204-104-2017/18-072</t>
  </si>
  <si>
    <t>Satiet Primary School</t>
  </si>
  <si>
    <t>4-036-198-2630204-104-2017/18-073</t>
  </si>
  <si>
    <t>Argeriot Primary School</t>
  </si>
  <si>
    <t>4-036-198-2630204-104-2017/18-074</t>
  </si>
  <si>
    <t>Kikonor Primary School</t>
  </si>
  <si>
    <t>4-036-198-2630204-104-2017/18-075</t>
  </si>
  <si>
    <t>Kugerwet Primary School</t>
  </si>
  <si>
    <t>4-036-198-2630204-104-2017/18-076</t>
  </si>
  <si>
    <t>Bosto Primary School</t>
  </si>
  <si>
    <t>4-036-198-2630204-104-2017/18-077</t>
  </si>
  <si>
    <t>Construction of one gender toilet-4 number toilet</t>
  </si>
  <si>
    <t>Muramet Primary School</t>
  </si>
  <si>
    <t>4-036-198-2630204-104-2017/18-078</t>
  </si>
  <si>
    <t>4-036-198-2630204-104-2017/18-079</t>
  </si>
  <si>
    <t>Kipsigiroi Primary School</t>
  </si>
  <si>
    <t>4-036-198-2630204-104-2017/18-080</t>
  </si>
  <si>
    <t>Terek Primary School</t>
  </si>
  <si>
    <t>4-036-198-2630204-104-2017/18-081</t>
  </si>
  <si>
    <t>Completion of two classrooms-Floor works, doors and windows, painting, ceiling, verandah</t>
  </si>
  <si>
    <t>Kimaech Primary School</t>
  </si>
  <si>
    <t>4-036-198-2630204-104-2017/18-082</t>
  </si>
  <si>
    <t>Sitonik Primary School</t>
  </si>
  <si>
    <t>4-036-198-2630204-104-2017/18-083</t>
  </si>
  <si>
    <t>Simotwet Primary School</t>
  </si>
  <si>
    <t>4-036-198-2630204-104-2017/18-084</t>
  </si>
  <si>
    <t>Completion of three classroom-Painting, plaster, windows</t>
  </si>
  <si>
    <t>Koroitik Primary School</t>
  </si>
  <si>
    <t>4-036-198-2630204-104-2017/18-085</t>
  </si>
  <si>
    <t>Chepnyoibek Primary School</t>
  </si>
  <si>
    <t>4-036-198-2630204-104-2017/18-086</t>
  </si>
  <si>
    <t xml:space="preserve">Kabomo Primary School </t>
  </si>
  <si>
    <t>4-036-198-2630204-104-2017/18-087</t>
  </si>
  <si>
    <t>Construction of staff toilet- 2 number toilet</t>
  </si>
  <si>
    <t>Taboino Primary School</t>
  </si>
  <si>
    <t>4-036-198-2630204-104-2017/18-088</t>
  </si>
  <si>
    <t>Kimugul Primary School</t>
  </si>
  <si>
    <t>4-036-198-2630204-104-2017/18-089</t>
  </si>
  <si>
    <t>Raimoi Primary School</t>
  </si>
  <si>
    <t>4-036-198-2630204-104-2017/18-090</t>
  </si>
  <si>
    <t>4-036-198-2630204-104-2017/18-091</t>
  </si>
  <si>
    <t>Completion of classroom-Plastering and floor works</t>
  </si>
  <si>
    <t>4-036-198-2630204-104-2017/18-092</t>
  </si>
  <si>
    <t>Kipseonoi Primary School</t>
  </si>
  <si>
    <t>4-036-198-2630204-104-2017/18-093</t>
  </si>
  <si>
    <t>Purchase of Land- 0.4 acres of Land</t>
  </si>
  <si>
    <t>Kobel Primary School</t>
  </si>
  <si>
    <t>4-036-198-2630204-104-2017/18-094</t>
  </si>
  <si>
    <t>Lobokwo Primary School</t>
  </si>
  <si>
    <t>4-036-198-2630204-104-2017/18-095</t>
  </si>
  <si>
    <t>4-036-198-2630204-104-2017/18-096</t>
  </si>
  <si>
    <t>4-036-198-2630204-104-2017/18-097</t>
  </si>
  <si>
    <t>Electrification of classrooms</t>
  </si>
  <si>
    <t>Kapchepkole Secondary School</t>
  </si>
  <si>
    <t>4-036-198-2630205-104-2017/18-001</t>
  </si>
  <si>
    <t>Boito Day Secondary School</t>
  </si>
  <si>
    <t>4-036-198-2630205-104-2017/18-002</t>
  </si>
  <si>
    <t>Kapsiir Day Secondary School</t>
  </si>
  <si>
    <t>4-036-198-2630205-104-2017/18-003</t>
  </si>
  <si>
    <t>Chemelet Day Secondary School</t>
  </si>
  <si>
    <t>4-036-198-2630205-104-2017/18-004</t>
  </si>
  <si>
    <t>4-036-198-2630205-104-2017/18-005</t>
  </si>
  <si>
    <t>Tuiyobei Secondary School</t>
  </si>
  <si>
    <t>4-036-198-2630205-104-2017/18-006</t>
  </si>
  <si>
    <t>Michira Day Secondary School</t>
  </si>
  <si>
    <t>4-036-198-2630205-104-2017/18-007</t>
  </si>
  <si>
    <t>Construction of two ground floor classrooms of storeyed building</t>
  </si>
  <si>
    <t>Kaptien Secondary School</t>
  </si>
  <si>
    <t>4-036-198-2630205-104-2017/18-008</t>
  </si>
  <si>
    <t>Construction of four classroom storeyed building</t>
  </si>
  <si>
    <t>Chebangang Day Secondary School</t>
  </si>
  <si>
    <t>4-036-198-2630205-104-2017/18-009</t>
  </si>
  <si>
    <t>4-036-198-2630205-104-2017/18-010</t>
  </si>
  <si>
    <t>Completion of two classrooms co-funded with the county government - Walling,floor works,windows,doors and painting</t>
  </si>
  <si>
    <t>Mugenyi Secondary School</t>
  </si>
  <si>
    <t>4-036-198-2630205-104-2017/18-011</t>
  </si>
  <si>
    <t>Kapkilaibei Secondary School</t>
  </si>
  <si>
    <t>4-036-198-2630205-104-2017/18-012</t>
  </si>
  <si>
    <t>Mogogosiek  Township secondary School</t>
  </si>
  <si>
    <t>4-036-198-2630205-104-2017/18-013</t>
  </si>
  <si>
    <t>Completion  of classroom-Windows, doors, plastering, painting</t>
  </si>
  <si>
    <t>Mogonjet Secondary School</t>
  </si>
  <si>
    <t>4-036-198-2630205-104-2017/18-014</t>
  </si>
  <si>
    <t>Construction of dining hall - Floor works,windows</t>
  </si>
  <si>
    <t>Chepkochun Secondary School</t>
  </si>
  <si>
    <t>4-036-198-2630205-104-2017/18-015</t>
  </si>
  <si>
    <t>Completion of two classrooms-Plastering, floor works,ceiling,verandah, painting</t>
  </si>
  <si>
    <t>Chengenwo Day Secondary School</t>
  </si>
  <si>
    <t>4-036-198-2630205-104-2017/18-016</t>
  </si>
  <si>
    <t>Embomos Secondary School</t>
  </si>
  <si>
    <t>4-036-198-2630205-104-2017/18-018</t>
  </si>
  <si>
    <t>Sotit Girls Secondary School</t>
  </si>
  <si>
    <t>4-036-198-2630205-104-2017/18-019</t>
  </si>
  <si>
    <t>Construction of girls dormitory</t>
  </si>
  <si>
    <t>Saseta Small Home</t>
  </si>
  <si>
    <t>4-036-198-2630206-101-2017/18-001</t>
  </si>
  <si>
    <t xml:space="preserve">Construction of special needs 2 door toilet </t>
  </si>
  <si>
    <t>Chebangang Chief's Office</t>
  </si>
  <si>
    <t>4-036-198-2640507-101-2017/18-001</t>
  </si>
  <si>
    <t>Mosonik Chief's Office</t>
  </si>
  <si>
    <t>4-036-198-2640507-101-2017/18-002</t>
  </si>
  <si>
    <t>Construction of chief's office</t>
  </si>
  <si>
    <t>Simoti Social Hall</t>
  </si>
  <si>
    <t>4-036-198-2640511-101-2017/18-001</t>
  </si>
  <si>
    <t>Completion of social hall-floor, window panes, plaster</t>
  </si>
  <si>
    <t xml:space="preserve">Konoin NG-CDF Website </t>
  </si>
  <si>
    <t>4-036-198-2211312-108-2017/18-002</t>
  </si>
  <si>
    <t>To cater for the designing and development of a constituency website</t>
  </si>
  <si>
    <t>Emergency  Reserve</t>
  </si>
  <si>
    <t>4-036-198-2640200-101-2017/18-001</t>
  </si>
  <si>
    <t>4-036-198-2630205-104-2017/18-017</t>
  </si>
  <si>
    <r>
      <t>Construction of a new classroom</t>
    </r>
    <r>
      <rPr>
        <sz val="12"/>
        <color indexed="10"/>
        <rFont val="Footlight MT Light"/>
        <family val="1"/>
      </rPr>
      <t>(allocate adequate funds for construction of funds)</t>
    </r>
  </si>
  <si>
    <t>PROJECT GFS CODELIST FOR KONOIN NATIONAL GOVERNMENT CONSTITUENCIES DEVELOPMENT FUND</t>
  </si>
  <si>
    <t>Purchase of fuel, GK vehicle repair and maintenance, printing, stationery, telephone, travel and subsistence, office tea.</t>
  </si>
  <si>
    <t>PURCHASE OF OFFICE EQUIPMENTS</t>
  </si>
  <si>
    <t>Purchase of office Computers</t>
  </si>
  <si>
    <t>4-036-198-3111000-108-2017/18-001</t>
  </si>
  <si>
    <t>Purchase of Two office desktop computers and a Laptop</t>
  </si>
  <si>
    <t>Internet Connectivity</t>
  </si>
  <si>
    <t>4-036-198-3111000-108-2017/18-002</t>
  </si>
  <si>
    <t>Installation of WIFI connection, routers and Local area Networks (LAN) within the NG- CDF offices in Mogogosiek</t>
  </si>
  <si>
    <t>Chepwongo Primary school</t>
  </si>
  <si>
    <t>Construction of two ground floor classrooms</t>
  </si>
  <si>
    <t>Kipkinaara primary school</t>
  </si>
  <si>
    <t>4-036-198-2630204-104-2017/18-098</t>
  </si>
  <si>
    <t>Lobokwo primary school</t>
  </si>
  <si>
    <t>4-036-198-2630204-104-2017/18-099</t>
  </si>
  <si>
    <t>Konoito primary school</t>
  </si>
  <si>
    <t>Simoti secondary school</t>
  </si>
  <si>
    <t>4-036-198-2630205-104-2017/18-020</t>
  </si>
  <si>
    <t>Cheptalal girls high school</t>
  </si>
  <si>
    <t>4-036-198-2630205-104-2017/18-021</t>
  </si>
  <si>
    <t>Sangwa secondary school</t>
  </si>
  <si>
    <t>4-036-198-2630205-104-2017/18-022</t>
  </si>
  <si>
    <t>Purchase of 0.4 acres of land</t>
  </si>
  <si>
    <t>Emergency  reserve</t>
  </si>
  <si>
    <t>Completion of ground floor classrooms of storeyed building- Walling, floor works, windows, doors and painting</t>
  </si>
  <si>
    <t>Completion of KESSP two classrooms- floor works, plaster, doors, verandah, painting</t>
  </si>
  <si>
    <t>Completion of two classrooms- Windows, doors, plastering painting</t>
  </si>
  <si>
    <t>Completion of science lab- Plastering, floor works, concrete worktop benches, doors, water and gas piping</t>
  </si>
  <si>
    <t>Completion of one wing of science labaratory- Walling, plastering.</t>
  </si>
  <si>
    <t>Electrification- Connection of electricity to four classrooms</t>
  </si>
  <si>
    <t>Completion of dormitory- Window panes, painting, plastering, doors</t>
  </si>
  <si>
    <t>Completion of chief's office- Plastering, windows, doors, painting</t>
  </si>
  <si>
    <t>PROJECT GFS CODELIST FOR LAIKIPIA EAST NATIONAL GOVERNMENT CONSTITUENCY DEVELOPMENT FUND</t>
  </si>
  <si>
    <t>4-031-164-2110000-100-2017/18-001</t>
  </si>
  <si>
    <t>4-031-164-2210000-100-2017/18-002</t>
  </si>
  <si>
    <t>4-031-164-2120101-100-2017/18-003</t>
  </si>
  <si>
    <t>4-031-164-2120201-100-2017/18-004</t>
  </si>
  <si>
    <t>4-031-164-2210802-100-2017/18-005</t>
  </si>
  <si>
    <t>4-031-164-2210802-111-2017/18-001</t>
  </si>
  <si>
    <t>Payment of Committee sitting allowances, transport,Airtime and conferences</t>
  </si>
  <si>
    <t>Goods &amp;Services</t>
  </si>
  <si>
    <t>4-031-164-2210802-111-2017/18-002</t>
  </si>
  <si>
    <t>Purchas of goods and services-fuel, repairs, maintainance,printing,stationery,airtime,travel,and subsistence.</t>
  </si>
  <si>
    <t>4-031-164-2210700-111-2017/18-003</t>
  </si>
  <si>
    <t>4-031-164-2640101-103-2017/18-001</t>
  </si>
  <si>
    <t>4-031-164-2640102-103-2017/18-002</t>
  </si>
  <si>
    <t>4-031-164-2640105-103-2017/18-003</t>
  </si>
  <si>
    <t>4-031-164-2211310-108-2017/18-001</t>
  </si>
  <si>
    <r>
      <rPr>
        <b/>
        <sz val="12"/>
        <color indexed="8"/>
        <rFont val="Footlight MT Light"/>
        <family val="1"/>
      </rPr>
      <t>EMERGENCY</t>
    </r>
    <r>
      <rPr>
        <sz val="12"/>
        <color indexed="8"/>
        <rFont val="Footlight MT Light"/>
        <family val="1"/>
      </rPr>
      <t xml:space="preserve"> </t>
    </r>
  </si>
  <si>
    <t>4-031-164-2640200-101-2017/18-001</t>
  </si>
  <si>
    <t>Karungu Primary School</t>
  </si>
  <si>
    <t>4-031-164-2630204-104-2017/18-001</t>
  </si>
  <si>
    <t>4-031-164-2630204-104-2017/18-002</t>
  </si>
  <si>
    <t>Construction of a classroom from foundation, slab, walling, roofing, plastering, painting, window panes and gutter installation.</t>
  </si>
  <si>
    <t>St Moses Primary School School</t>
  </si>
  <si>
    <t>4-031-164-2630204-104-2017/18-003</t>
  </si>
  <si>
    <t>Construction of a new classroom from foundation, slab, walling, roofing, plastering, painting, window panes and gutter installation.</t>
  </si>
  <si>
    <t>Likii Special Primary School</t>
  </si>
  <si>
    <t>4-031-164-2630204-104-2017/18-004</t>
  </si>
  <si>
    <t>Construction of a 6 door ablution block from foundation, slab, walling, roofing, plastering, painting, window panes and gutter installation.</t>
  </si>
  <si>
    <t>Nanyuki Primary School</t>
  </si>
  <si>
    <t>4-031-164-2630204-104-2017/18-005</t>
  </si>
  <si>
    <t>Construction of classroom from foundation, slab, walling, roofing, plastering, painting, window panes and gutter installation.</t>
  </si>
  <si>
    <t>Mutaro Primary School</t>
  </si>
  <si>
    <t>4-031-164-2630204-104-2017/18-006</t>
  </si>
  <si>
    <t>Ndemu Primary School</t>
  </si>
  <si>
    <t>4-031-164-2630204-104-2017/18-007</t>
  </si>
  <si>
    <t>Completion of a classroom  from lintel, walling, plastering, roofing, painting.</t>
  </si>
  <si>
    <t>Segera Primary School</t>
  </si>
  <si>
    <t>4-031-164-2630204-104-2017/18-008</t>
  </si>
  <si>
    <t>Kirimara Primary School</t>
  </si>
  <si>
    <t>4-031-164-2630204-104-2017/18-009</t>
  </si>
  <si>
    <t>Nanyuki DEB Primary School</t>
  </si>
  <si>
    <t>4-031-164-2630204-104-2017/18-010</t>
  </si>
  <si>
    <t>Completion of two Classrooms- walling, roofing, plastering, painting, window panes, door, and gutter installation.</t>
  </si>
  <si>
    <t>Temmakis Primary School</t>
  </si>
  <si>
    <t>4-031-164-2630204-104-2017/18-011</t>
  </si>
  <si>
    <t>Nyakio primary</t>
  </si>
  <si>
    <t>4-031-164-2630204-104-2017/18-012</t>
  </si>
  <si>
    <t>Mirera Primary school</t>
  </si>
  <si>
    <t>4-031-164-2630204-104-2017/18-013</t>
  </si>
  <si>
    <t>Purchase and installation of  three water tanks of 10,000 liters,(Ksh.450,000),purchase of borehole pump (Ksh.300,000) and rehabilitation of the borehole(Ksh.150,000)</t>
  </si>
  <si>
    <t>Muthaiga Primary School</t>
  </si>
  <si>
    <t>4-031-164-2630204-104-2017/18-014</t>
  </si>
  <si>
    <t xml:space="preserve">Construction of the Bridge connecting cottage village to muthaiga primary school </t>
  </si>
  <si>
    <t>Thingithu Primary School</t>
  </si>
  <si>
    <t>4-031-164-2630204-104-2017/18-015</t>
  </si>
  <si>
    <t>Construction of the bridge connecting Likii Village to  Thingithu Primary School</t>
  </si>
  <si>
    <t>Nturukuma primary School</t>
  </si>
  <si>
    <t>4-031-164-2630204-104-2017/18-016</t>
  </si>
  <si>
    <t>Construction of the Bridge connecting Likii village to Nturukuma Pry Sch</t>
  </si>
  <si>
    <t>4-031-164-2630204-104-2017/18-017</t>
  </si>
  <si>
    <t>Construction of the Bridge connecting cottage village to Nanyuki primary school.</t>
  </si>
  <si>
    <t>4-031-164-2630204-104-2017/18-018</t>
  </si>
  <si>
    <t>Construction of the Bridge connecting withare village to Mutaro primary school.</t>
  </si>
  <si>
    <t>Likii Primary School</t>
  </si>
  <si>
    <t>4-031-164-2630204-104-2017/18-019</t>
  </si>
  <si>
    <t>Construction of the Bridge connecting Nanyuki Town to Likii primary school</t>
  </si>
  <si>
    <t>Likii Secondary School</t>
  </si>
  <si>
    <t>4-031-164-2630205-104-2017/18-001</t>
  </si>
  <si>
    <t>Construction of 4 classrooms- foundation, slabs, walling, roofing, window panes, door fixing, plastering and painting.</t>
  </si>
  <si>
    <t>Nyariginu Secondary School</t>
  </si>
  <si>
    <t>4-031-164-2630205-104-2017/18-002</t>
  </si>
  <si>
    <t>Nanyuki NFE Secondary School</t>
  </si>
  <si>
    <t>4-031-164-2630205-104-2017/18-003</t>
  </si>
  <si>
    <t>Purchase of furnitures for the computer classroom (25 desks with keyboard holders and 25 arm rest chairs)</t>
  </si>
  <si>
    <t>Nanyuki NFE secondary School</t>
  </si>
  <si>
    <t>4-031-164-2630205-104-2017/18-004</t>
  </si>
  <si>
    <t xml:space="preserve"> Renovation of one classroom; plastering and painting</t>
  </si>
  <si>
    <t>Nyakio Secondary School</t>
  </si>
  <si>
    <t>4-031-164-2630205-104-2017/18-005</t>
  </si>
  <si>
    <t>Imenti Mixed Day Secondary School</t>
  </si>
  <si>
    <t>4-031-164-2630205-104-2017/18-006</t>
  </si>
  <si>
    <t xml:space="preserve">Laikipia Central Police Headquarters </t>
  </si>
  <si>
    <t>4-031-164-2640507-113-2017/18-001</t>
  </si>
  <si>
    <t>Flooring, Ceiling, plastering, painting, window panes and Electrical installations of offices</t>
  </si>
  <si>
    <t>Chuma Administration Police Line</t>
  </si>
  <si>
    <t>4-031-164-2640507-113-2017/18-002</t>
  </si>
  <si>
    <t>Construction of a toilet block 2 doors from foundation, slab, roofing, plastering and painting.</t>
  </si>
  <si>
    <t>4-031-164-2640509-112-2017/18-001</t>
  </si>
  <si>
    <t>Organizing Constituency tournaments whereby the winning teams will be awarded with trophies and sports equipments</t>
  </si>
  <si>
    <t>4-031-164-2211311-108-2017/18-001</t>
  </si>
  <si>
    <t xml:space="preserve">Laikipia East NG-CDFC Office Construction </t>
  </si>
  <si>
    <t>4-031-164-3110104-108-2017/18-001</t>
  </si>
  <si>
    <t xml:space="preserve">Construction of National Government Constituency Development Fund Office </t>
  </si>
  <si>
    <t>PROJECT GFS CODELIST FOR LAIKIPIA EAST NATIONAL GOVERNMENT CONSTITUENCIES DEVELOPMENT FUND</t>
  </si>
  <si>
    <t xml:space="preserve">Completion of the Bridge connecting cottage village to muthaiga primary school </t>
  </si>
  <si>
    <t>Completion of the bridge connecting Likii Village to  Thingithu Primary School</t>
  </si>
  <si>
    <t>Completion of the Bridge connecting Likii village to Nturukuma Pry Sch</t>
  </si>
  <si>
    <t>Completion of the Bridge connecting cottage village to Nanyuki primary school.</t>
  </si>
  <si>
    <t>Completion of the Bridge connecting withare village to Mutaro primary school.</t>
  </si>
  <si>
    <t>Completion of the Bridge connecting Nanyuki Town to Likii primary school</t>
  </si>
  <si>
    <t>Tharua primary.school</t>
  </si>
  <si>
    <t>4-031-164-2630204-104-2017/18-020</t>
  </si>
  <si>
    <t>Purchase and installation of water pipes.</t>
  </si>
  <si>
    <t>Tharua special school</t>
  </si>
  <si>
    <t>4-031-164-2630204-104-2017/18-021</t>
  </si>
  <si>
    <t>Purchase and installation  of water pipes from the main tank to Tharua Special School</t>
  </si>
  <si>
    <t>Kiambiriria pri.school</t>
  </si>
  <si>
    <t>4-031-164-2630204-104-2017/18-022</t>
  </si>
  <si>
    <t>Purchase and installation of water pipes from the main tank to Kiambiriria Primary School</t>
  </si>
  <si>
    <t>Tharua  secondary school</t>
  </si>
  <si>
    <t>4-031-164-2630205-104-2017/18-007</t>
  </si>
  <si>
    <t>Purchase and installation of water pipes from the main tank to  Tharua  secondary School</t>
  </si>
  <si>
    <r>
      <t xml:space="preserve"> Completion of two classrooms from, roofing, plastering, painting, window, door fixing, panes and gutter installation.</t>
    </r>
    <r>
      <rPr>
        <sz val="12"/>
        <color indexed="10"/>
        <rFont val="Footlight MT Light"/>
        <family val="1"/>
      </rPr>
      <t xml:space="preserve"> </t>
    </r>
  </si>
  <si>
    <t xml:space="preserve"> Completion of one classroom, plastering, painting, window panes.</t>
  </si>
  <si>
    <t>Construction of two classrooms from foundation, slab, walling, roofing, plastering, painting, window panes and gutter installation</t>
  </si>
  <si>
    <t>Completion of an administration block-at slab, from wall, roofing, windows, doors, plastering, and painting.</t>
  </si>
  <si>
    <t>Construction of 2 classrooms from foundation, slab, walling, roofing, plastering, painting, window panes and gutter installation (Kshs. 1,800,000) and renovation of two existing classrooms; flooring, plastering, fixing of windows and doors (Kshs.200,000)</t>
  </si>
  <si>
    <t>PROJECT GFS CODELIST FOR CHEPALUNGU NATIONAL GOVERNMENT CONSTITUENCY DEVELOPMENT FUND</t>
  </si>
  <si>
    <t>4-036-195-2110000-100-2017/18-001</t>
  </si>
  <si>
    <t>4-036-195-3110000-100-2017/18-002</t>
  </si>
  <si>
    <t>4-036-195-2120101-100-2017/18-003</t>
  </si>
  <si>
    <t>4-036-195-2120201-100-2017/18-004</t>
  </si>
  <si>
    <t>4-036-195-2120201-100-2017/18-005</t>
  </si>
  <si>
    <t>To cater for committee training and awareness</t>
  </si>
  <si>
    <t>4-036-195-2210802-100-2017/18-006</t>
  </si>
  <si>
    <t>Payment of committee siting allowances, transport and conferences</t>
  </si>
  <si>
    <t>4-036-195-2210000-111-2017/18-001</t>
  </si>
  <si>
    <t xml:space="preserve">Purchase of stationery, printing </t>
  </si>
  <si>
    <t>4-035-195-2210802-111-2017/18-002</t>
  </si>
  <si>
    <t>Payment of committee, siting allowances, transport and conferences</t>
  </si>
  <si>
    <t>4-035-195-2210700-111-2017/18-003</t>
  </si>
  <si>
    <t>4-035-195-2210700-111-2017/18-004</t>
  </si>
  <si>
    <t>monitoring and evaluation of projects</t>
  </si>
  <si>
    <t>4-036-195-2640101-103-2017/18-001</t>
  </si>
  <si>
    <t>Bursary to Universities</t>
  </si>
  <si>
    <t>4-035-195-2640102-103-2017/18-002</t>
  </si>
  <si>
    <t>4-036-195-2630204-104-2017/18-001</t>
  </si>
  <si>
    <t>Kinyogi  Primary School</t>
  </si>
  <si>
    <t>4-036-195-2630204-104-2017/18-002</t>
  </si>
  <si>
    <t>Chebois Primary School</t>
  </si>
  <si>
    <t>4-036-195-2630204-104-2017/18-003</t>
  </si>
  <si>
    <t>Mariango  Primary School</t>
  </si>
  <si>
    <t>4-036-195-2630204-104-2017/18-004</t>
  </si>
  <si>
    <t>Masasabei  Primary School</t>
  </si>
  <si>
    <t>4-036-195-2630204-104-2017/18-005</t>
  </si>
  <si>
    <t>Kaplewa Primary School</t>
  </si>
  <si>
    <t>4-036-195-2630204-104-2017/18-006</t>
  </si>
  <si>
    <t>Tiriryta  Primary School</t>
  </si>
  <si>
    <t>4-036-195-2630204-104-2017/18-007</t>
  </si>
  <si>
    <t>Kipsirat Primary School</t>
  </si>
  <si>
    <t>4-036-195-2630204-104-2017/18-008</t>
  </si>
  <si>
    <t>purchasing of 1acre land</t>
  </si>
  <si>
    <t xml:space="preserve">Kamaget Primary </t>
  </si>
  <si>
    <t xml:space="preserve">Ronda Primary </t>
  </si>
  <si>
    <t>4-036-195-2630204-104-2017/18-010</t>
  </si>
  <si>
    <t>4-036-195-2630204-104-2017/18-011</t>
  </si>
  <si>
    <t>Kataret Primary School</t>
  </si>
  <si>
    <t>4-036-195-2630204-104-2017/18-012</t>
  </si>
  <si>
    <t xml:space="preserve">Chesogori Primary </t>
  </si>
  <si>
    <t>4-036-195-2630204-104-2017/18-013</t>
  </si>
  <si>
    <t xml:space="preserve">Kaptwalo Primary </t>
  </si>
  <si>
    <t>4-036-195-2630204-104-2017/18-014</t>
  </si>
  <si>
    <t>4-036-195-2630204-104-2017/18-015</t>
  </si>
  <si>
    <t xml:space="preserve">Kamenwo Primary </t>
  </si>
  <si>
    <t>4-036-195-2630204-104-2017/18-016</t>
  </si>
  <si>
    <t xml:space="preserve">Kesosio Primary </t>
  </si>
  <si>
    <t>4-036-195-2630204-104-2017/18-017</t>
  </si>
  <si>
    <t>Kapchumbe Primary School</t>
  </si>
  <si>
    <t>4-036-195-2630204-104-2017/18-018</t>
  </si>
  <si>
    <t>Kaplulukwo Primary School</t>
  </si>
  <si>
    <t>Koita Primary School</t>
  </si>
  <si>
    <t>4-036-195-2630204-104-2017/18-019</t>
  </si>
  <si>
    <t>Kiptenden Primary School</t>
  </si>
  <si>
    <t>4-036-195-2630204-104-2017/18-021</t>
  </si>
  <si>
    <t>Cheserton primary school</t>
  </si>
  <si>
    <t>4-036-195-2630204-104-2017/18-022</t>
  </si>
  <si>
    <t>Mengwet Primary School</t>
  </si>
  <si>
    <t>4-036-195-2630204-104-2017/18-023</t>
  </si>
  <si>
    <t xml:space="preserve">Kabolwo Day Secondary </t>
  </si>
  <si>
    <t>4-036-195-2630205-104-2017/18-001</t>
  </si>
  <si>
    <t>Koiyet Day Secondary School</t>
  </si>
  <si>
    <t>4-036-195-2630205-104-2017/18-002</t>
  </si>
  <si>
    <t>Nyakichiwa Secondary School</t>
  </si>
  <si>
    <t>4-036-195-2630205-104-2017/18-003</t>
  </si>
  <si>
    <t xml:space="preserve">Sigor Mixed Secondary </t>
  </si>
  <si>
    <t>4-036-195-2630205-104-2017/18-004</t>
  </si>
  <si>
    <t xml:space="preserve">Cheptuonik Day Secondary </t>
  </si>
  <si>
    <t>4-036-195-2630205-104-2017/18-005</t>
  </si>
  <si>
    <t xml:space="preserve">kimenderit day secondary </t>
  </si>
  <si>
    <t>4-036-195-2630205-104-2017/18-006</t>
  </si>
  <si>
    <t xml:space="preserve">Kimatisio Secondary </t>
  </si>
  <si>
    <t>4-036-195-2630205-104-2017/18-007</t>
  </si>
  <si>
    <t xml:space="preserve">Sogororbei Day Secondary </t>
  </si>
  <si>
    <t xml:space="preserve">4-036-195-2630205-104-2017/18-008 </t>
  </si>
  <si>
    <t>Roborwo Day Secondary School</t>
  </si>
  <si>
    <t>4-036-195-2630205-104-2017/18-009</t>
  </si>
  <si>
    <t>Siongiroi Day Secondary School</t>
  </si>
  <si>
    <t>4-036-195-2630205-104-2017/18-010</t>
  </si>
  <si>
    <t xml:space="preserve">Kamundugi Day Secondary </t>
  </si>
  <si>
    <t>Masindoni Day Secondary</t>
  </si>
  <si>
    <t>Kabisimba Chiefs Office</t>
  </si>
  <si>
    <t>4-036-195-2640507-113-2017/18-005</t>
  </si>
  <si>
    <t>Construction of a chief's office to completion</t>
  </si>
  <si>
    <t>Kiboson Chiefs Office</t>
  </si>
  <si>
    <t>4-036-195-2640507-113-2017/18-006</t>
  </si>
  <si>
    <t>Olbutyo Administration Police Post</t>
  </si>
  <si>
    <t>4-036-195-2640507-113-2017/18-002</t>
  </si>
  <si>
    <t>construction of four (4) units roofing, plastering, doors/windows, fittings, floor and painting</t>
  </si>
  <si>
    <t>Kamosiro Administration Police Post</t>
  </si>
  <si>
    <t>4-036-195-2640507-113-2017/18-003</t>
  </si>
  <si>
    <t>Kapkesosio Administration Police camp</t>
  </si>
  <si>
    <t>Construction of four (4) units roofing, plastering, doors/windows, fittings, floor and painting</t>
  </si>
  <si>
    <t>Chebunyo Administration Police post</t>
  </si>
  <si>
    <t>4-036-195-2640507-113-2017/18-007</t>
  </si>
  <si>
    <t>Construction of four (4) units roofing, plastering, doors/ windows, fittings, floor and painting</t>
  </si>
  <si>
    <t>4-036-195-2640200-101-2017/18-001</t>
  </si>
  <si>
    <t>Constituencies Sports Tournament</t>
  </si>
  <si>
    <t>4-036-195-2640509-112-2017/18-001</t>
  </si>
  <si>
    <t>To cater  constituency’s sports tournaments and the winning teams/schools to be awarded with trophies, balls and games kits</t>
  </si>
  <si>
    <t>Strategic planning</t>
  </si>
  <si>
    <t>4-036-195-2211310-108-2017/18-001</t>
  </si>
  <si>
    <t> Formulating chepalungu strategic plan for the period 2017-2022.</t>
  </si>
  <si>
    <t>4-036-195-2640510-110-2017/18-001</t>
  </si>
  <si>
    <t>CONSTITUENCYINNOVATION HUBS</t>
  </si>
  <si>
    <t>4-036-195-2211311-108-2017/18-001</t>
  </si>
  <si>
    <t>Installation of satelite Antennae Router, Digital Access Kit and Digital Ruggedized tablets, Wi-Fi with outdoor wireless devise complete with 12U cabinet complete with installation accessories in partnership with Ministry of ICT. in each of the four wards.</t>
  </si>
  <si>
    <t>4-031-164-AP1-100-2017/2018-001</t>
  </si>
  <si>
    <t>4-031-164-2640100-103-2017/18-001</t>
  </si>
  <si>
    <t>4-036-195-2640100-103-2017/18-001</t>
  </si>
  <si>
    <t>4-036-195-AP1-100-2017/2018-001</t>
  </si>
  <si>
    <t xml:space="preserve"> TOTAL ALLOCATION</t>
  </si>
  <si>
    <t>PROJECT GFS CODELIST FOR KIPKELION WEST NATIONAL GOVERNMENT CONSTITUENCY DEVELOPMENT FUND</t>
  </si>
  <si>
    <t>4-035-189-2110000-100-2017/18-001</t>
  </si>
  <si>
    <t>Payments of staff salaries and gratuity</t>
  </si>
  <si>
    <t>4-035-189-2210000-100-2017/18-002</t>
  </si>
  <si>
    <t xml:space="preserve">Purchase of fuel, repairs, and maintenance, printing, stationery, telephone, travel and subsistence. </t>
  </si>
  <si>
    <t>4-035-189-2120101-100-2017/18-003</t>
  </si>
  <si>
    <t>4-035-189-2210802-100-2017/18-004</t>
  </si>
  <si>
    <t>4-035-189-2210000-111-2017/18-001</t>
  </si>
  <si>
    <t xml:space="preserve">Purchase of fuel, repairs, and maintenance, printing, stationery, airtime, travel and subsistence </t>
  </si>
  <si>
    <t>4-035-189-2210802-111-2017/18-002</t>
  </si>
  <si>
    <t>4-035-189-2210700-111-2017/18-003</t>
  </si>
  <si>
    <t>Undertake training of the PMCs,NG- CDFCs, on NG-CDF related issues</t>
  </si>
  <si>
    <t>4-035-189-2640200-101-2017/18-001</t>
  </si>
  <si>
    <t>Kipkelion west Tournament</t>
  </si>
  <si>
    <t>4-035-189-2640509-112-2017/18-001</t>
  </si>
  <si>
    <t>Purchase of balls and uniforms and organize Kipkelion West Tournament. Kamasian Ward Ksh. 125,000,Kipkelion Ward Ksh. 125,000, Kunyak Ward Ksh. 125,000, Chilchila Ward Ksh125,000</t>
  </si>
  <si>
    <t>Chilchila Ward Environment Project</t>
  </si>
  <si>
    <t>4-035-189-2640510-110-2017/18-001</t>
  </si>
  <si>
    <t>Purchase and planting of trees at Chilchila ward: chilichila sec school, ksh 25,000; kapkures sec, ksh 25,000; kokwet sec school,ksh 25,000; koisagat sec school, ksh 25,000; chepkechei sec sch, ksh25,000.</t>
  </si>
  <si>
    <t>Kamasian Ward Environment Project</t>
  </si>
  <si>
    <t>4-035-189-2640510-110-2017/18-002</t>
  </si>
  <si>
    <t>Purchase and planting of trees at Kamasian ward: nyairobi sec school, ksh25,000, liloch sec school, ksh 25,000, ktung sec school, ksh25,000; kimologit sec school, ksh25,000; nyakacho sec school, ksh25,000.</t>
  </si>
  <si>
    <t>Kunyak Ward Environment Project</t>
  </si>
  <si>
    <t>4-035-189-2640510-110-2017/18-003</t>
  </si>
  <si>
    <t>Purchase and planting of trees at Kunyak Ward: chemogoch sec school, ksh 25,000;  kapias sec sch, ksh 25,000; kakwen sec sch.ksh 25,000; kunyak sec sch. Ksh 25,000; ACC kunyak office, ksh 25,000;</t>
  </si>
  <si>
    <t>Kipkelion Ward Environment Project</t>
  </si>
  <si>
    <t>4-035-189-2640510-110-2017/18-004</t>
  </si>
  <si>
    <t>Purchase and planting of trees at Kipkelion Ward: lesirwo sec sch. Ksh25,000; macheisok sec sch., ksh 25,000; taita towett sec sch., ksh 25,0000; kipchorian sec school. Ksh 25,000</t>
  </si>
  <si>
    <t>4-035-189-2640101-103-2017/18-001</t>
  </si>
  <si>
    <t>Payment of bursary to bright and needy   students</t>
  </si>
  <si>
    <t>4-035-189-2640102-103-2017/18-002</t>
  </si>
  <si>
    <t>4-035-189-2640105-103-2017/18-003</t>
  </si>
  <si>
    <t>4-035-189-2211311-108-2017/18-001</t>
  </si>
  <si>
    <t>Installation of satelite Antennae Router, Digital Access Kit and Digital Ruggedized tablets, Wi-Fi with outdoor wireless devise complete with 12U cabinet complete with installation accessories in partnership with Ministry of ICT. in each of the four wards.Kipkelion ward at kipkelion youth centre, Kamasian ward at ACC office,Chilchila ward at ACC office,Kunyak ward at ACC Office.</t>
  </si>
  <si>
    <t xml:space="preserve">Constituency Strategic Plan </t>
  </si>
  <si>
    <t>4-035-189-2211310-108-2017/18-001</t>
  </si>
  <si>
    <t>Developing the Constituency Strategic Plan for the the Period 2017-2022</t>
  </si>
  <si>
    <t>Chesonoi Primary School</t>
  </si>
  <si>
    <t>4-035-189-2630204-104-2017/18-001</t>
  </si>
  <si>
    <t>Construction of a new classroom ie foundation, walling, roofing, ceiling, electrical installation, painting.</t>
  </si>
  <si>
    <t>Barsiele Primary School</t>
  </si>
  <si>
    <t>4-035-189-2630204-104-2017/18-002</t>
  </si>
  <si>
    <t>Purchase of one-acre land at Ksh 400,000 and renovation one classroom ie flooring and plastering at Ksh 100,000</t>
  </si>
  <si>
    <t>Bartera Primary School</t>
  </si>
  <si>
    <t>4-035-189-2630204-104-2017/18-003</t>
  </si>
  <si>
    <t>Construction of two doors pit latrines to completion</t>
  </si>
  <si>
    <t>Borowet Primary school</t>
  </si>
  <si>
    <t>4-035-189-2630204-104-2017/18-004</t>
  </si>
  <si>
    <t>4-035-189-2630204-104-2017/18-005</t>
  </si>
  <si>
    <t>construction of one classroom at ksh 550,000 and pit latineat ksh 150,000</t>
  </si>
  <si>
    <t>Chepkendi Primary School</t>
  </si>
  <si>
    <t>4-035-189-2630204-104-2017/18-006</t>
  </si>
  <si>
    <t>Chepng'osos Primary School</t>
  </si>
  <si>
    <t>4-035-189-2630204-104-2017/18-007</t>
  </si>
  <si>
    <t>Chorwet Primary School</t>
  </si>
  <si>
    <t>4-035-189-2630204-104-2017/18-009</t>
  </si>
  <si>
    <t>Purchase of two acre of land.</t>
  </si>
  <si>
    <t>Imbaragai Primary school</t>
  </si>
  <si>
    <t>4-035-189-2630204-104-2017/18-010</t>
  </si>
  <si>
    <t>Construction of a new classroom foundation, walling, roofing, ceiling, electrical installation, painting.</t>
  </si>
  <si>
    <t>Kabirong Primary School</t>
  </si>
  <si>
    <t>4-035-189-2630204-104-2017/18-011</t>
  </si>
  <si>
    <t>4-035-189-2630204-104-2017/18-012</t>
  </si>
  <si>
    <t>Renovation of six classrooms flooring, plastering and painting</t>
  </si>
  <si>
    <t>Kamiwa Primary School</t>
  </si>
  <si>
    <t>4-035-189-2630204-104-2017/18-013</t>
  </si>
  <si>
    <t>Kapias Primary school</t>
  </si>
  <si>
    <t>4-035-189-2630204-104-2017/18-014</t>
  </si>
  <si>
    <t>Kapluso Primary School</t>
  </si>
  <si>
    <t>4-035-189-2630204-104-2017/18-015</t>
  </si>
  <si>
    <t>Construction of classcroom at Ksh 500,000 and purchase of half acre land at ksh 200,000</t>
  </si>
  <si>
    <t>Kapngetuny primary School</t>
  </si>
  <si>
    <t>4-035-189-2630204-104-2017/18-016</t>
  </si>
  <si>
    <t>Kapsale Primary School</t>
  </si>
  <si>
    <t>4-035-189-2630204-104-2017/18-017</t>
  </si>
  <si>
    <t>Kimandui Primary School</t>
  </si>
  <si>
    <t>4-035-189-2630204-104-2017/18-018</t>
  </si>
  <si>
    <t>Kipkelion Township Primary School</t>
  </si>
  <si>
    <t>4-035-189-2630204-104-2017/18-019</t>
  </si>
  <si>
    <t>completion of two Classrooms Plastering, flooring, and painting</t>
  </si>
  <si>
    <t>4-035-189-2630204-104-2017/18-020</t>
  </si>
  <si>
    <t>4-035-189-2630204-104-2017/18-021</t>
  </si>
  <si>
    <t>Purchase of three acres of land</t>
  </si>
  <si>
    <t>Koisegem primary School</t>
  </si>
  <si>
    <t>4-035-189-2630204-104-2017/18-022</t>
  </si>
  <si>
    <t>Korosyot Primary School</t>
  </si>
  <si>
    <t>4-035-189-2630204-104-2017/18-023</t>
  </si>
  <si>
    <t>4-035-189-2630204-104-2017/18-024</t>
  </si>
  <si>
    <t>Kutung Primary School</t>
  </si>
  <si>
    <t>4-035-189-2630204-104-2017/18-025</t>
  </si>
  <si>
    <t>Lelechwet Primary school</t>
  </si>
  <si>
    <t>4-035-189-2630204-104-2017/18-026</t>
  </si>
  <si>
    <t>Lelu Central Primary School</t>
  </si>
  <si>
    <t>4-035-189-2630204-104-2017/18-027</t>
  </si>
  <si>
    <t>construction of a new classroom foundation, walling, roofing, ceiling, electrical installation, painting.</t>
  </si>
  <si>
    <t>Lelu Primary School</t>
  </si>
  <si>
    <t>4-035-189-2630204-104-2017/18-028</t>
  </si>
  <si>
    <t>Renovation of three classrooms flooring, plastering and windows</t>
  </si>
  <si>
    <t>Macheisok Primary school</t>
  </si>
  <si>
    <t>4-035-189-2630204-104-2017/18-029</t>
  </si>
  <si>
    <t>Completion of three classrooms plastering flooring and painting, Ksh 250,000 and purchase of one acre land Ksh 400,000</t>
  </si>
  <si>
    <t>Magire Primary School</t>
  </si>
  <si>
    <t>4-035-189-2630204-104-2017/18-030</t>
  </si>
  <si>
    <t>Morao Primary school</t>
  </si>
  <si>
    <t>4-035-189-2630204-104-2017/18-031</t>
  </si>
  <si>
    <t>Construction of 75 cubic water tank to completion</t>
  </si>
  <si>
    <t>Ngendalel Primary School</t>
  </si>
  <si>
    <t>4-035-189-2630204-104-2017/18-032</t>
  </si>
  <si>
    <t>Construction of Administration block ie Foundation, walling and Roofing</t>
  </si>
  <si>
    <t>Nyairobi Primary school</t>
  </si>
  <si>
    <t>4-035-189-2630204-104-2017/18-033</t>
  </si>
  <si>
    <t>Renovation of three classrooms flooring, plastering and painting</t>
  </si>
  <si>
    <t>Nyakacho Primary School</t>
  </si>
  <si>
    <t>4-035-189-2630204-104-2017/18-034</t>
  </si>
  <si>
    <t>Pinas Primary School</t>
  </si>
  <si>
    <t>4-035-189-2630204-104-2017/18-035</t>
  </si>
  <si>
    <t>Segetet Primary school</t>
  </si>
  <si>
    <t>4-035-189-2630204-104-2017/18-036</t>
  </si>
  <si>
    <t>Construction of a new classroom foundation, walling, roofing, ceiling, electrical installation, painting at Ksh 500,000 and purchase of half acre land   at ksh 200,000</t>
  </si>
  <si>
    <t>Seguton Primary school</t>
  </si>
  <si>
    <t>4-035-189-2630204-104-2017/18-037</t>
  </si>
  <si>
    <t>4-035-189-2630204-104-2017/18-038</t>
  </si>
  <si>
    <t>Completion of two classrooms ie plastering, flooring, painting and electrical installation</t>
  </si>
  <si>
    <t>Singoiwek Primary School</t>
  </si>
  <si>
    <t>4-035-189-2630204-104-2017/18-039</t>
  </si>
  <si>
    <t>4-035-189-2630204-104-2017/18-040</t>
  </si>
  <si>
    <t>Siwot Primary school</t>
  </si>
  <si>
    <t>4-035-189-2630204-104-2017/18-041</t>
  </si>
  <si>
    <t>Construction of dinning hall foundation, walling and roofing</t>
  </si>
  <si>
    <t>Sugutek Primary School</t>
  </si>
  <si>
    <t>4-035-189-2630204-104-2017/18-042</t>
  </si>
  <si>
    <t>Timbili Primary School</t>
  </si>
  <si>
    <t>4-035-189-2630204-104-2017/18-043</t>
  </si>
  <si>
    <t>Tingoro Primary School</t>
  </si>
  <si>
    <t>4-035-189-2630204-104-2017/18-044</t>
  </si>
  <si>
    <t>Construction of a new classroom foundation, walling, roofing, ceiling, electrical installation, painting at ksh 600,000 and purchase of one-acre land at ksh 400,000</t>
  </si>
  <si>
    <t>Tunnel Primary School</t>
  </si>
  <si>
    <t>4-035-189-2630204-104-2017/18-045</t>
  </si>
  <si>
    <t>Renovation of four classrooms plastering, flooring,painting and electrical installation</t>
  </si>
  <si>
    <t>Chemogoch Secondary School</t>
  </si>
  <si>
    <t>4-035-189-2630205-104-2017/18-001</t>
  </si>
  <si>
    <t>Completion of Science laboratory: plastering, flooring, fittings and gas installation at ksh.500,000 and purchase of half acre land at ksh 200,000</t>
  </si>
  <si>
    <t>Chepkechei Secondary School</t>
  </si>
  <si>
    <t>4-035-189-2630205-104-2017/18-002</t>
  </si>
  <si>
    <t>Completion of dinning hall plastering, fllooring and painting</t>
  </si>
  <si>
    <t>Cherara Secondary School</t>
  </si>
  <si>
    <t>4-035-189-2630204-104-2017/18-008</t>
  </si>
  <si>
    <t>Completion of dormitory  ie walling,roofing and plasttering,</t>
  </si>
  <si>
    <t>Chilchila Secondary School</t>
  </si>
  <si>
    <t>4-035-189-2630205-104-2017/18-003</t>
  </si>
  <si>
    <t>Completion of multipuporse hall walling, roofing, plastering, fittings, gas installation and electrical installation.</t>
  </si>
  <si>
    <t>4-035-189-2630205-104-2017/18-004</t>
  </si>
  <si>
    <t>Construction of dormitory at ksh 600,000 and purchase of school bus ksh 1,000,000 being the last installment; the PTA had  raised the remaining amount before the ministry regulations on collection of funds from the parents were passed.</t>
  </si>
  <si>
    <t>Kaplelit Secondary School</t>
  </si>
  <si>
    <t>4-035-189-2630205-104-2017/18-005</t>
  </si>
  <si>
    <t>Kimologit Secondary School</t>
  </si>
  <si>
    <t>4-035-189-2630205-104-2017/18-006</t>
  </si>
  <si>
    <t>Construction of Laboratory, foundation,walling and roofing</t>
  </si>
  <si>
    <t>Kipkelion Girls Secondary School</t>
  </si>
  <si>
    <t>4-035-189-2630205-104-2017/18-007</t>
  </si>
  <si>
    <t>Completion of dinning, roofing, plastering and flooring.</t>
  </si>
  <si>
    <t>Kokwet Secondary School</t>
  </si>
  <si>
    <t>4-035-189-2630205-104-2017/18-008</t>
  </si>
  <si>
    <t>construction of a dormitory ie foundation, walling, roofing, plastering and electrical installation</t>
  </si>
  <si>
    <t>Kunyak Secondary School</t>
  </si>
  <si>
    <t>4-035-189-2630205-104-2017/18-009</t>
  </si>
  <si>
    <t>Construction of a new classroom  foundation, walling, roofing, ceiling, electrical installation, painting.</t>
  </si>
  <si>
    <t>Lesirwo Secondary School</t>
  </si>
  <si>
    <t>4-035-189-2630205-104-2017/18-010</t>
  </si>
  <si>
    <t>Completion of Dinning  hall: plastering, flooring, painting and electrical installation.</t>
  </si>
  <si>
    <t>Liloch Secondary School</t>
  </si>
  <si>
    <t>4-035-189-2630205-104-2017/18-011</t>
  </si>
  <si>
    <t>Contruction of administration block foundation, walling, roofing, plastering and painting</t>
  </si>
  <si>
    <t>Morao Secondary School</t>
  </si>
  <si>
    <t>4-035-189-2630205-104-2017/18-012</t>
  </si>
  <si>
    <t>Construction of one classroom at ksh 700,000 foundation, walling and roofing and completion of two classrooms at ksh 300,000 ie flooring, windows, ceiling, painting and electrical installation.</t>
  </si>
  <si>
    <t>Ndubusat Primary School</t>
  </si>
  <si>
    <t>4-035-189-2630205-104-2017/18-013</t>
  </si>
  <si>
    <t>Construction of  dinning hall: foundation, walling and roofing</t>
  </si>
  <si>
    <t>Siret Secondary School</t>
  </si>
  <si>
    <t>4-035-189-2630205-104-2017/18-014</t>
  </si>
  <si>
    <t>completion of multipurpose hall: walling and first floor slab.</t>
  </si>
  <si>
    <t>Sugutek Secondary school</t>
  </si>
  <si>
    <t>4-035-189-2630205-104-2017/18-015</t>
  </si>
  <si>
    <t xml:space="preserve">Completion of the storey building walling and roofing </t>
  </si>
  <si>
    <t>Taita Towett Secondary School</t>
  </si>
  <si>
    <t>4-035-189-2630205-104-2017/18-016</t>
  </si>
  <si>
    <t>Completion of a Library walling and roofing</t>
  </si>
  <si>
    <t>4-035-189-2630205-104-2017/18-017</t>
  </si>
  <si>
    <t>Purchase of two acres of land.</t>
  </si>
  <si>
    <t>Tulwap Moi Secondary School</t>
  </si>
  <si>
    <t>4-035-189-2630205-104-2017/18-018</t>
  </si>
  <si>
    <t>Barsiele Chief's Camp</t>
  </si>
  <si>
    <t>4-035-189-2640507-113-2017/18-001</t>
  </si>
  <si>
    <t>Chemogoch Chief's Office</t>
  </si>
  <si>
    <t>4-035-189-2640507-113-2017/18-002</t>
  </si>
  <si>
    <t>Completion of chief's office plastering, flooring and electrical installation</t>
  </si>
  <si>
    <t>Chilchila  A.C.C Office</t>
  </si>
  <si>
    <t>4-035-189-2640507-113-2017/18-003</t>
  </si>
  <si>
    <t>Construction of Administration Police houses foundation, walling and roofing</t>
  </si>
  <si>
    <t>Kamasian A.C.C Office</t>
  </si>
  <si>
    <t>4-035-189-2640507-113-2017/18-004</t>
  </si>
  <si>
    <t>Completion of A.C.C office plastering, flooring and electrical installation</t>
  </si>
  <si>
    <t>Kapkwen Chief's office</t>
  </si>
  <si>
    <t>4-035-189-2640507-113-2017/18-005</t>
  </si>
  <si>
    <t>Kipkelion Administration Police Camp</t>
  </si>
  <si>
    <t>4-035-189-2640507-113-2017/18-006</t>
  </si>
  <si>
    <t>Construction of three units of Administration Police  houses</t>
  </si>
  <si>
    <t>Kipsegi Chief's Office</t>
  </si>
  <si>
    <t>4-035-189-2640507-113-2017/18-007</t>
  </si>
  <si>
    <t>Magire Assistant Chief's Office</t>
  </si>
  <si>
    <t>4-035-189-2640507-113-2017/18-009</t>
  </si>
  <si>
    <t>Purchase of half acre of  Land at ksh 100,000 and construction of chief's office at ksh 400,000.</t>
  </si>
  <si>
    <t>Siret Assistant Chief's Office</t>
  </si>
  <si>
    <t>4-035-189-2640507-113-2017/18-010</t>
  </si>
  <si>
    <t>Completion of Ass. chief's office flooring, plastering, doors and windows</t>
  </si>
  <si>
    <r>
      <t xml:space="preserve"> Supply of trees seedlings in the following Schools each  @ 56,000. Kobolwo Day, Simotwet Primary, Koiyet Day, Nyakichiwa Day, Sigor Mixed Day, </t>
    </r>
    <r>
      <rPr>
        <sz val="12"/>
        <rFont val="Footlight MT Light"/>
        <family val="1"/>
      </rPr>
      <t>Kinyoki</t>
    </r>
    <r>
      <rPr>
        <sz val="12"/>
        <color indexed="8"/>
        <rFont val="Footlight MT Light"/>
        <family val="1"/>
      </rPr>
      <t xml:space="preserve"> Primary, Mariango Primary, Kimenderit Day, Masasabei Primary, Cheptakum Primary, Kimatisho Day, Tiriyta Primary, Kamaget Primary, Ronda Primary, Kaptumo Primary, Sikororbei Day, Roborwo Day, Kataret Primary, Kesosio Primary, Kapchumbe Primary, Koita Primary, Kiptenden Primary , Cheserton Primary, Kesosio Primary, Kaplulukwa Primary, Mengwet Primary, Siongiroi Day, Kamundugi Day, Chesogori Primary, Simbeiywet Primary</t>
    </r>
  </si>
  <si>
    <t>MONITORING /EVALUATION AND CAPACITY BUILDING</t>
  </si>
  <si>
    <t>Tingatela Primary School</t>
  </si>
  <si>
    <t>4-035-189-2630204-104-2017/18-046</t>
  </si>
  <si>
    <r>
      <t>Construction of a new administration block</t>
    </r>
    <r>
      <rPr>
        <sz val="12"/>
        <color indexed="10"/>
        <rFont val="Footlight MT Light"/>
        <family val="1"/>
      </rPr>
      <t>.</t>
    </r>
  </si>
  <si>
    <t>Liloch Primary School</t>
  </si>
  <si>
    <t>4-035-189-2630204-104-2017/18-047</t>
  </si>
  <si>
    <t>Construction of a new classroom to completion.</t>
  </si>
  <si>
    <t>Renovation of 3 classrooms. Flooring and plastering</t>
  </si>
  <si>
    <t>4-035-189-2630204-104-2017/18-048</t>
  </si>
  <si>
    <t>Purchase of half an acre of land</t>
  </si>
  <si>
    <t>Kapkese Secondary School</t>
  </si>
  <si>
    <t>4-035-189-2630205-104-2017/18-019</t>
  </si>
  <si>
    <t>Kipkelion west Sports Tournament</t>
  </si>
  <si>
    <t>Carry out Constituency Sports tournament and the winning teams/schools to be awarded with trophies, balls, and games kits.</t>
  </si>
  <si>
    <t>ENVIRONMENT.</t>
  </si>
  <si>
    <t>Purchase and planting of trees at various public institution within the constituency: kokwet sec school at ksh 60,000, kapkures pry at ksh 60,000, tingoro pry at ksh 60,000, tingatela pry sch at ksh. 60,000, lesirwo sec at ksh 60,000 and chilchila sec at ksh 60,000</t>
  </si>
  <si>
    <t>EMERGENCY.</t>
  </si>
  <si>
    <t xml:space="preserve">OFFICE VEHICLE </t>
  </si>
  <si>
    <t>NG-CDF Kipkelion West Office Vehicle</t>
  </si>
  <si>
    <t>4-035-189-3110701-108-2017/18-001</t>
  </si>
  <si>
    <t>Purchase of office vehicle, Isuzu TFS 86 double cab pick-up for office operations</t>
  </si>
  <si>
    <t>PROJECT GFS CODELIST FOR KAJIADO WEST NATIONAL GOVERNMENT CONSTITUENCY DEVELOPMENT FUND</t>
  </si>
  <si>
    <t>4-034-186-2110000-100-2017/18-001</t>
  </si>
  <si>
    <t>4-034-186-2110000-100-2017/18-002</t>
  </si>
  <si>
    <t>Employer’s contribution towards social security fund</t>
  </si>
  <si>
    <t>4-034-186-2110000-100-2017/18-003</t>
  </si>
  <si>
    <t>Employer’s contribution towards Health Insurance Fund</t>
  </si>
  <si>
    <t>4-034-186-2210000-100-2017/18-004</t>
  </si>
  <si>
    <t>Fuel, subsistence allowances, repairs and maintenance, NG-CDFC expenses, motor vehicle expenses, water services, telephone, stationeries, travel and subsistence</t>
  </si>
  <si>
    <t>4-034-186-2210802-100-2017/18-005</t>
  </si>
  <si>
    <t>4-034-186-2210000-111-2017/18-001</t>
  </si>
  <si>
    <t>4-034-186-2210802-111-2017/18-002</t>
  </si>
  <si>
    <t>Payment of Committee  allowances and committee expenses</t>
  </si>
  <si>
    <t>4-034-186-2210700-111-2017/18-003</t>
  </si>
  <si>
    <t>Undertake Training of the PMCs/NG-CDFCs/NG-CDFC staff on NG-CDF Related issues</t>
  </si>
  <si>
    <t>4-034-186-2640100-103-2017/18-001</t>
  </si>
  <si>
    <t xml:space="preserve">Assisting needy students in Secondary schools </t>
  </si>
  <si>
    <t>4-034-186-2640100-103-2017/18-002</t>
  </si>
  <si>
    <t>Assisting needy students in tertiary schools</t>
  </si>
  <si>
    <t>Inaudot Primary School</t>
  </si>
  <si>
    <t>4-034-186-2630204-104-2017/18-001</t>
  </si>
  <si>
    <t>Completion of Fencing school grounds( chain link fence on 3 acre land)</t>
  </si>
  <si>
    <t>Oloishoibor Primary School</t>
  </si>
  <si>
    <t>4-034-186-2630204-104-2017/18-002</t>
  </si>
  <si>
    <t>Renovation of a classroom(walling, roofing,plastering, painting, Windowing and doors and other finishes)</t>
  </si>
  <si>
    <t>Kibiko Primary School</t>
  </si>
  <si>
    <t>4-034-186-2630204-104-2017/18-003</t>
  </si>
  <si>
    <t>Olngarua Primary School</t>
  </si>
  <si>
    <t>4-034-186-2630204-104-2017/18-004</t>
  </si>
  <si>
    <t>Inkilorit Primary School</t>
  </si>
  <si>
    <t>4-034-186-2630204-104-2017/18-005</t>
  </si>
  <si>
    <t>Naromoru Primary School</t>
  </si>
  <si>
    <t>4-034-186-2630204-104-2017/18-006</t>
  </si>
  <si>
    <t>Inyonyori Primary School</t>
  </si>
  <si>
    <t>4-034-186-2630204-104-2017/18-007</t>
  </si>
  <si>
    <t>Olteyani Primary School</t>
  </si>
  <si>
    <t>4-034-186-2630204-104-2017/18-008</t>
  </si>
  <si>
    <t>Olpirikata Primary School</t>
  </si>
  <si>
    <t>4-034-186-2630204-104-2017/18-009</t>
  </si>
  <si>
    <t>Elangata-wuas primary school</t>
  </si>
  <si>
    <t>4-034-186-2630204-104-2017/18-010</t>
  </si>
  <si>
    <t>construction of 8 no. pit latrines</t>
  </si>
  <si>
    <t>Indupa Primary School</t>
  </si>
  <si>
    <t>4-034-186-2630204-104-2017/18-011</t>
  </si>
  <si>
    <t>fencing of school grounds ( chain link fence on a 5 acre land)</t>
  </si>
  <si>
    <t>Sanare Primary School</t>
  </si>
  <si>
    <t>4-034-186-2630204-104-2017/18-012</t>
  </si>
  <si>
    <t>Komiya Primary School</t>
  </si>
  <si>
    <t>4-034-186-2630204-104-2017/18-013</t>
  </si>
  <si>
    <t>construction of teachers quarters</t>
  </si>
  <si>
    <t>Pakase Primary School</t>
  </si>
  <si>
    <t>4-034-186-2630204-104-2017/18-014</t>
  </si>
  <si>
    <t>Kisaju Secondary School</t>
  </si>
  <si>
    <t>4-034-186-2630205-104-2017/18-001</t>
  </si>
  <si>
    <t>Naningoi Secondary School</t>
  </si>
  <si>
    <t>4-034-186-2630205-104-2017/18-002</t>
  </si>
  <si>
    <t>4-034-186-2630205-104-2017/18-003</t>
  </si>
  <si>
    <t>construction of 7 no. pit latrine</t>
  </si>
  <si>
    <t>Eremit Secondary School</t>
  </si>
  <si>
    <t>4-034-186-2630205-104-2017/18-004</t>
  </si>
  <si>
    <t>Completion of an administration block (plastering, painting, Windowing and doors and other finishes)</t>
  </si>
  <si>
    <t>Iloodokilani Secondary School</t>
  </si>
  <si>
    <t>4-034-186-2630205-104-2017/18-005</t>
  </si>
  <si>
    <t>Completion of a dining hall (walling,roofing,plastering, painting, Windowing and doors and other finishes)</t>
  </si>
  <si>
    <t>Olooyiankalani Secondary School</t>
  </si>
  <si>
    <t>4-034-186-2630205-104-2017/18-007</t>
  </si>
  <si>
    <t>Completion of a laboratory (plastering, painting, Windowing and doors and other finishes)</t>
  </si>
  <si>
    <t>Olooltepes Secondary School</t>
  </si>
  <si>
    <t>4-034-186-2630205-104-2017/18-008</t>
  </si>
  <si>
    <t>Completion of a laboratory (walling,roofing,plastering, painting, Windowing and doors and other finishes)</t>
  </si>
  <si>
    <t>Oloika Secondary School</t>
  </si>
  <si>
    <t>4-034-186-2630205-104-2017/18-009</t>
  </si>
  <si>
    <t>Completion of an administration block(plastering, painting, Windowing and doors and other finishes)</t>
  </si>
  <si>
    <t>Magadi Secondary School</t>
  </si>
  <si>
    <t>4-034-186-2630205-104-2017/18-010</t>
  </si>
  <si>
    <t>Completion of a kitchen (plastering, painting, Windowing and doors and other finishes)</t>
  </si>
  <si>
    <t>Kibiko secondary school</t>
  </si>
  <si>
    <t>4-034-186-2630205-104-2017/18-011</t>
  </si>
  <si>
    <t>Supply of 45 double metallic beds</t>
  </si>
  <si>
    <t>Torosei Police Post</t>
  </si>
  <si>
    <t>4-034-186-2640507-108-2016/17-001</t>
  </si>
  <si>
    <t>Completion of a police post (walling,roofing,plastering, painting, Windowing and doors and other finishes)</t>
  </si>
  <si>
    <t>Elangata-Wuas Chiefs Office</t>
  </si>
  <si>
    <t>4-034-186-2640507-108-2016/17-002</t>
  </si>
  <si>
    <t>Completion of a chiefs office (walling,roofing,plastering, painting, Windowing and doors and other finishes)</t>
  </si>
  <si>
    <t>Iloodokilani Chiefs Office</t>
  </si>
  <si>
    <t>4-034-186-2640507-108-2016/17-003</t>
  </si>
  <si>
    <t>Kimuka Chiefs Office</t>
  </si>
  <si>
    <t>4-034-186-2640507-108-2016/17-004</t>
  </si>
  <si>
    <t>Completion of a chiefs office (walling, roofing, plastering, painting, Windowing and doors and other finishes)</t>
  </si>
  <si>
    <t>Musenke Chiefs Office</t>
  </si>
  <si>
    <t>4-034-186-2640507-108-2016/17-005</t>
  </si>
  <si>
    <t>Oltepesi Chief Camp (Keekonyokie)</t>
  </si>
  <si>
    <t>4-034-186-2640507-108-2016/17-006</t>
  </si>
  <si>
    <t>Oltepesi Chiefs Office(Loodokilani)</t>
  </si>
  <si>
    <t>4-034-186-2640507-108-2016/17-007</t>
  </si>
  <si>
    <t>Murantawua Chiefs Office</t>
  </si>
  <si>
    <t>4-034-186-2640507-108-2016/17-008</t>
  </si>
  <si>
    <t>Singiraine Chiefs Office</t>
  </si>
  <si>
    <t>4-034-186-2640507-108-2016/17-009</t>
  </si>
  <si>
    <t>Completion of a chiefs office(walling,roofing,plastering, painting, Windowing and doors and other finishes)</t>
  </si>
  <si>
    <t>Subcounty district offices - mile 46</t>
  </si>
  <si>
    <t>4-034-186-2640507-108-2016/17-010</t>
  </si>
  <si>
    <t>Completion of the elangata-wuas district headquarters at mile 46 ( plastering, painting, windowing, doors and other finishes)</t>
  </si>
  <si>
    <t>Sub county district offices- Kisamis</t>
  </si>
  <si>
    <t>4-034-186-2640507-108-2016/17-011</t>
  </si>
  <si>
    <t>Completion of the Kajiado west district headquarters at Kisamis ( plastering, painting, windowing, doors and other finishes)</t>
  </si>
  <si>
    <t>Carry out constituency sports tournament and the winning teams/schools to be awarded with the trophies, balls and games kits</t>
  </si>
  <si>
    <t>Carry out environmental sensitization to PMCs and community during which 5,000 litres water tanks to be bought at -Ilparakuo Primary School at 50,000, Patterson Memorial Secondary School at 50,000,Loodokilani Secondary School at 50,000, Kimuka Secondary school at 50,000, Najile Boys Secondary School at 50,000, Ewuaso Girls Secondary School at 50,000, Naningoi Primary Schoolat 29,337.09</t>
  </si>
  <si>
    <t>4-031-186-2640200-101-2017/18-001</t>
  </si>
  <si>
    <t>To cater for any unforeseen occurrences in the constituency</t>
  </si>
  <si>
    <t>NG-CDF office store</t>
  </si>
  <si>
    <t>4-034-186-3111001-106-2017/18-001</t>
  </si>
  <si>
    <t>Completion of office store adjustment to NG-CDF Office( painting, plastering, flooring, windors, doors and other finishes)</t>
  </si>
  <si>
    <t xml:space="preserve">Purchase of a satellite antenna, router, digital access kit, digital ruggedized tablets, outdoor wireless device with 12 U cabinet, installation and WIFI charges at the Ewuaso Assistance county-commissioner office at Kshs. 1,169,259.80, Elangata-Wuas library centre Kshs. 1,169,259.80 and Magadi chief office Kshs. 1,169,259.80 </t>
  </si>
  <si>
    <t>2017-2022 Strategic Plan</t>
  </si>
  <si>
    <t>Preparation of a five year strategic plan to guide the NG-CDF Committee and constituency in projects planning, identification, prioritizing and funding for equitable growth and development.</t>
  </si>
  <si>
    <t>4-035-189-AP1-100-2017/2018-001</t>
  </si>
  <si>
    <t>4-035-189-2640100-103-2017/18-001</t>
  </si>
  <si>
    <t>4-034-186-AP1-100-2017/2018-001</t>
  </si>
  <si>
    <t>4-034-186-2630205-104-2017/18-006</t>
  </si>
  <si>
    <t>Equipping of a laboratory</t>
  </si>
  <si>
    <t>4-034-186-2640509-104-2017/18-001</t>
  </si>
  <si>
    <t>4-034-186-2640510-104-2017/18-001</t>
  </si>
  <si>
    <t>4-034-186-2211311-106-2017/18-001</t>
  </si>
  <si>
    <t>4-034-186-2211310-108-2017/18-001</t>
  </si>
  <si>
    <t>PROJECT GFS CODELIST FOR SOTIK NATIONAL GOVERNMENT CONSTITUENCY DEVELOPMENT FUND</t>
  </si>
  <si>
    <t xml:space="preserve">Employees Salaries   </t>
  </si>
  <si>
    <t>4-036-194-2110000-100-2017/2018-001</t>
  </si>
  <si>
    <t>4-036-194-2210000-100-2017/2018-002</t>
  </si>
  <si>
    <t>Purchase fuel, lubricants &amp; insurance, service office vehicle as well as stationery and other office running expenses</t>
  </si>
  <si>
    <t>4-036-194-2210000-100-2017/2018-003</t>
  </si>
  <si>
    <t>4-036-194-2210000-100-2017/2018-004</t>
  </si>
  <si>
    <t xml:space="preserve">Committee Expenses    </t>
  </si>
  <si>
    <t>4-036-194-2210000-100-2017/2018-005</t>
  </si>
  <si>
    <t>Payment of Committee sitting allowances, office air time plus travel allowances</t>
  </si>
  <si>
    <t xml:space="preserve">Goods and  Services </t>
  </si>
  <si>
    <t>4-036-194-2210000-111-2017/2018-001</t>
  </si>
  <si>
    <t>Purchase of airtime, field notebooks,  purchase of fuel, repairs and maintenance, printing, stationery, airtime and subsistence</t>
  </si>
  <si>
    <t>4-036-194-2210802-111-2017/2018-002</t>
  </si>
  <si>
    <t xml:space="preserve">NG-CDF/NG-CDFC/PMC </t>
  </si>
  <si>
    <t>4-036-194-2210700-111-2017/2018-003</t>
  </si>
  <si>
    <t>4-036-194-2640200-101-2017/2018-001</t>
  </si>
  <si>
    <t xml:space="preserve">To cater for any unforeseen occurrences/ calamities  in the constituency during the financial year </t>
  </si>
  <si>
    <t>CONSTITUENCY INNOVATION HUB (CIH)</t>
  </si>
  <si>
    <t>4-036-194-2211311-108-2017/2018-001</t>
  </si>
  <si>
    <t>Installation of satelite Antennae Router, Digital Access Kit and Digital Ruggedized tablets, Wi-Fi with outdoor wireless devise complete with 12U cabinet complete with installation accessories in partnership with Ministry of ICT at Sotik Technical Training Institute, Sotik NGCDF Library, Kapletundo D.O's Office, Ndanai A.C.C office</t>
  </si>
  <si>
    <t>4-036-194-2211310-108-2017/2018-001</t>
  </si>
  <si>
    <t>Development of a strategic plan for the financial year (2018-2023)</t>
  </si>
  <si>
    <t>4-036-194-2640509-112-2017/2018-001</t>
  </si>
  <si>
    <t>Purchase of sports kits i.e. balls, uniforms for following teams in the constituency:-                   1.      Ndanai United  FC                                           2.      Kamungei FC                                                 3.      Chebirbelek FC                                4.      Sotik United FC                                      5.      Kisabei Quinta Ladies FC                        6.      Kipsonoi FC                                              7.      Gelegele FC                                              8.      Kapkele FC                                            Each @ Kshs 217,025.88</t>
  </si>
  <si>
    <t>4-036-194-2640510-110-2017/2018-001</t>
  </si>
  <si>
    <t>4-036-194-2640101-103-2017/2018-001</t>
  </si>
  <si>
    <t>Bursary- Tertiary Institutions</t>
  </si>
  <si>
    <t>4-036-194-2640102-103-2017/2018-002</t>
  </si>
  <si>
    <t xml:space="preserve">Sertwet Primary School </t>
  </si>
  <si>
    <t>4-036-194-2630204-104-2017/2018-001</t>
  </si>
  <si>
    <t>Chesegem Primary School</t>
  </si>
  <si>
    <t>4-036-194-2630204-104-2017/2018-002</t>
  </si>
  <si>
    <t>Kipngosos Primary School</t>
  </si>
  <si>
    <t>4-036-194-2630204-104-2017/2018-003</t>
  </si>
  <si>
    <t>Uswet Primary School</t>
  </si>
  <si>
    <t>4-036-194-2630204-104-2017/2018-004</t>
  </si>
  <si>
    <t>Kaplong Boys Primary School</t>
  </si>
  <si>
    <t>4-036-194-2630204-104-2017/2018-005</t>
  </si>
  <si>
    <t>Renovation of 4 classrooms ( repair of leaking roofs, plastering of floor)and office (reparing of leaking roofs, plastering and walling)</t>
  </si>
  <si>
    <t>Cheribo Primary School</t>
  </si>
  <si>
    <t>4-036-194-2630204-104-2017/2018-006</t>
  </si>
  <si>
    <t>4-036-194-2630204-104-2017/2018-007</t>
  </si>
  <si>
    <t>Tabeituk Primary School</t>
  </si>
  <si>
    <t>4-036-194-2630204-104-2017/2018-008</t>
  </si>
  <si>
    <t>Kipajit Primary School</t>
  </si>
  <si>
    <t>4-036-194-2630204-104-2017/2018-009</t>
  </si>
  <si>
    <t>Moita Primary School</t>
  </si>
  <si>
    <t>4-036-194-2630204-104-2017/2018-010</t>
  </si>
  <si>
    <t>Completion of 1 classroom (plastering, fixing of windows, flooring, screeding and painting)</t>
  </si>
  <si>
    <t>Rotik Primary School</t>
  </si>
  <si>
    <t>4-036-194-2630204-104-2017/2018-011</t>
  </si>
  <si>
    <t>Renoavtion of 5 classrooms ( plastering, walling, and painting)</t>
  </si>
  <si>
    <t>Rongena Primary School</t>
  </si>
  <si>
    <t>4-036-194-2630204-104-2017/2018-012</t>
  </si>
  <si>
    <t>Completion of 4 classrooms ( walling, painting and floor screeding)</t>
  </si>
  <si>
    <t>Ndanai Boys Secondary School</t>
  </si>
  <si>
    <t>4-036-194-2630205-104-2017/2018-001</t>
  </si>
  <si>
    <t>Completion of 4 NO. classrooms-storey ( erecting columns,  roofing, walling)</t>
  </si>
  <si>
    <t>Mosonik Secondary School</t>
  </si>
  <si>
    <t>4-036-194-2630205-104-2017/2018-002</t>
  </si>
  <si>
    <t>Completion of administration block (plastering, fixing of windows, flooring, screeding and painting)</t>
  </si>
  <si>
    <t>Kagasik Girls Secondary School</t>
  </si>
  <si>
    <t>4-036-194-2630205-104-2017/2018-003</t>
  </si>
  <si>
    <t>Completion of a dormitory (plastering walling, painting, fixing of windows, doors)</t>
  </si>
  <si>
    <t>Kinyelwet Secondary School</t>
  </si>
  <si>
    <t>4-036-194-2630205-104-2017/2018-004</t>
  </si>
  <si>
    <t xml:space="preserve">Completion of laboratory (plastering, fixing of windows, flooring, screeding and painting) </t>
  </si>
  <si>
    <t>Motiret Secondary School</t>
  </si>
  <si>
    <t>4-036-194-2630205-104-2017/2018-005</t>
  </si>
  <si>
    <t>Completion of laboratory (worktops, gas system, water system, fume chamber, electrical works, general painting)</t>
  </si>
  <si>
    <t>Saruchat Mixed Day Secondary School</t>
  </si>
  <si>
    <t>4-036-194-2630205-104-2017/2018-006</t>
  </si>
  <si>
    <t>Completion of twin labaratory plastering, installation of labaratory fitting and painting</t>
  </si>
  <si>
    <t>St.Joseph Mabwaita Secondary School</t>
  </si>
  <si>
    <t>4-036-194-2630205-104-2017/2018-007</t>
  </si>
  <si>
    <t>Sotik Day Secondary School</t>
  </si>
  <si>
    <t>4-036-194-2630205-104-2017/2018-008</t>
  </si>
  <si>
    <t>Completion of a laboratory (worktop, gas system, water system, fume chamber, electrical works, general painting</t>
  </si>
  <si>
    <t>Siroin Secondary School</t>
  </si>
  <si>
    <t>4-036-194-2630205-104-2017/2018-009</t>
  </si>
  <si>
    <t>Completion of Laboratory (worktop, gas system, water system, fume chamber, electrical works, general painting)</t>
  </si>
  <si>
    <t>Kamungei Girls Sec Sch.</t>
  </si>
  <si>
    <t>4-036-194-2630205-104-2017/2018-010</t>
  </si>
  <si>
    <t>Completion of 4 No classrooms (flooring,walling and fixing of windows)</t>
  </si>
  <si>
    <t>Kapchepkoro Secondary School</t>
  </si>
  <si>
    <t>4-036-194-2630205-104-2017/2018-011</t>
  </si>
  <si>
    <t>Kapcholyo High School</t>
  </si>
  <si>
    <t>4-036-194-2630205-104-2017/2018-012</t>
  </si>
  <si>
    <t>Completion of laboratory (worktop, gas system, water system, fume chamber, electrical works, general painting)</t>
  </si>
  <si>
    <t>Gorgor Secondary School</t>
  </si>
  <si>
    <t>4-036-194-2630205-104-2017/2018-013</t>
  </si>
  <si>
    <t>Completion of a laboratory (worktop, gas system, water system, fume chamber, electrical works, general paintin</t>
  </si>
  <si>
    <t>4-036-194-2630205-104-2017/2018-014</t>
  </si>
  <si>
    <t>Lorna Laboso Girls Sec School</t>
  </si>
  <si>
    <t>4-036-194-2630205-104-2017/2018-015</t>
  </si>
  <si>
    <t>Completion of a dining hall (fixing of windows, painting, flooring)</t>
  </si>
  <si>
    <t>Ngariet Secondary School</t>
  </si>
  <si>
    <t>4-036-194-2630205-104-2017/2018-016</t>
  </si>
  <si>
    <t>Chebongi  Secondary School</t>
  </si>
  <si>
    <t>4-036-194-2630205-104-2017/2018-017</t>
  </si>
  <si>
    <t>Completion of twin laboratory plastering, installation of laboratory fitting and painting</t>
  </si>
  <si>
    <t>Kapchumbe Secondary School</t>
  </si>
  <si>
    <t>4-036-194-2630205-104-2017/2018-018</t>
  </si>
  <si>
    <t>Oldebesi Secondary School</t>
  </si>
  <si>
    <t>4-036-194-2630205-104-2017/2018-019</t>
  </si>
  <si>
    <t>Sigorian Secondary School</t>
  </si>
  <si>
    <t>4-036-194-2630205-104-2017/2018-020</t>
  </si>
  <si>
    <t>Sigorian Asst. Chief Office</t>
  </si>
  <si>
    <t>4-036-194-2640507-108-2017/2018-001</t>
  </si>
  <si>
    <t>Kipajit Chief's Office</t>
  </si>
  <si>
    <t>4-036-194-2640507-108-2017/2018-002</t>
  </si>
  <si>
    <t>Kapletundo DO’s Office</t>
  </si>
  <si>
    <t>4-036-194-2640507-108-2017/2018-003</t>
  </si>
  <si>
    <t>Construction of  office to completion</t>
  </si>
  <si>
    <t>Kaplomboi Chief's Office</t>
  </si>
  <si>
    <t>4-036-194-2640507-108-2017/2018-004</t>
  </si>
  <si>
    <t>PROJECT GFS CODELIST FOR SOTIK NATIONAL GOVERNMENT CONSTITUENCIES DEVELOPMENT FUND</t>
  </si>
  <si>
    <t>4-036-194-2110000-100-2017/18-001</t>
  </si>
  <si>
    <t>4-036-194-2210000-100-2017/18-002</t>
  </si>
  <si>
    <t>4-036-194-2210000-100-2017/18-003</t>
  </si>
  <si>
    <t>4-036-194-2210802-111-2017/18-002</t>
  </si>
  <si>
    <t>4-036-194-2640200-101-2017/18-001</t>
  </si>
  <si>
    <t>4-036-194-2211310-108-2017/18-001</t>
  </si>
  <si>
    <t>Additional funds for Development of a strategic plan for the financial year (2018-2023)</t>
  </si>
  <si>
    <t>4-036-194-2630204-104-2017/18-013</t>
  </si>
  <si>
    <t>Part funding for construction of a 6 door toilet to completion(NGCDF to fund upto foundation level)</t>
  </si>
  <si>
    <t>Sosik Primary School</t>
  </si>
  <si>
    <t>4-036-194-2630204-104-2017/18-014</t>
  </si>
  <si>
    <t>Chepkalwal Primary School</t>
  </si>
  <si>
    <t>4-036-194-2630204-104-2017/18-015</t>
  </si>
  <si>
    <t>Kamugeno Primary School</t>
  </si>
  <si>
    <t>4-036-194-2630204-104-2017/18-016</t>
  </si>
  <si>
    <t>Kamenes Primary School</t>
  </si>
  <si>
    <t>4-036-194-2630204-104-2017/18-017</t>
  </si>
  <si>
    <t>Kapsiongo Primary School</t>
  </si>
  <si>
    <t>4-036-194-2630204-104-2017/18-018</t>
  </si>
  <si>
    <t>Togomin Primary School</t>
  </si>
  <si>
    <t>4-036-194-2630204-104-2017/18-019</t>
  </si>
  <si>
    <t xml:space="preserve">Renovation of 8 classroom flooring, plastering and painting </t>
  </si>
  <si>
    <t xml:space="preserve">Kisabei Primary School </t>
  </si>
  <si>
    <t>4-036-194-2630204-104-2017/18-020</t>
  </si>
  <si>
    <t>4-036-194-2630204-104-2017/18-021</t>
  </si>
  <si>
    <t>Erecting chain linked fence of 590 metres</t>
  </si>
  <si>
    <t>Kapcherire Primary School</t>
  </si>
  <si>
    <t>4-036-194-2630204-104-2017/18-022</t>
  </si>
  <si>
    <t>Somoe Primary School</t>
  </si>
  <si>
    <t>4-036-194-2630204-104-2017/18-023</t>
  </si>
  <si>
    <t>Chebongi Primary School</t>
  </si>
  <si>
    <t>4-036-194-2630204-104-2017/18-024</t>
  </si>
  <si>
    <t>Purchase of 1 acre piece of land</t>
  </si>
  <si>
    <t>Kapkoitim Primary School</t>
  </si>
  <si>
    <t>4-036-194-2630204-104-2017/18-025</t>
  </si>
  <si>
    <t>4-036-194-2630204-104-2017/18-026</t>
  </si>
  <si>
    <t xml:space="preserve"> Purchase and Planting of tree seedlings in the following Schools:                                 1. Saruchat Primary School                                                  2. Kapsiongo Primary School                        3.Kaplomboi Primary School                                 4. Sotik Primary School                                                                         Each @ Kshs 134,052.00 construction of 6 door pit latrine to completion                     1. Chebilat Primary School                                2. Cheserton Primary School                                3.Kapchepkoro Primary School Each @ Kshs. 400,000</t>
  </si>
  <si>
    <t>PROJECT GFS CODELIST FOR SIGOWET/SOIN NATIONAL GOVERNMENT CONSTITUENCY DEVELOPMENT FUND</t>
  </si>
  <si>
    <t>ADMINISTRATION AND RECURRENT (6%)</t>
  </si>
  <si>
    <t>4-035-193-2110000-100-2017/18-001</t>
  </si>
  <si>
    <t>4-035-193-2110000-100-2017/18-002</t>
  </si>
  <si>
    <t>4-035-193-2110000-100-2017/18-003</t>
  </si>
  <si>
    <t>Purchase of Furniture</t>
  </si>
  <si>
    <t>4-035-193-3111003-100-2017/18-004</t>
  </si>
  <si>
    <t>Purchase of Office Furniture; Office tables, conference tables and chairs.</t>
  </si>
  <si>
    <t>MONITORING &amp; EVALUATION (3%)</t>
  </si>
  <si>
    <t>4-035-193-2210000-111-2017/18-001</t>
  </si>
  <si>
    <t>4-035-193-2210000-111-2017/18-002</t>
  </si>
  <si>
    <t>4-035-193-2210000-111-2017/18-003</t>
  </si>
  <si>
    <t>Undertake Training of the PMCs/NG-CDFCs onNG-CDF Related issues</t>
  </si>
  <si>
    <t>STRETAGIC PLAN</t>
  </si>
  <si>
    <t>4-035-193-2211310-101-2017/18-001</t>
  </si>
  <si>
    <t>4-035-193-2211311-101-2017/18-001</t>
  </si>
  <si>
    <t>4-035-193-2640200-101-2017/18-001</t>
  </si>
  <si>
    <t>4-035-193-2640509-112-2017/18-001</t>
  </si>
  <si>
    <t>Carry out Constituency Sports tournament and athletic competition and the winning teams/schools to be awarded with trophies, balls, and games kits</t>
  </si>
  <si>
    <t>4-031-193-2640510-110-2017/18-001</t>
  </si>
  <si>
    <t>Purchase and installation of 10,000 Lts Water tanks in public schools within the constituency; Kapkeburu Pry Sch, Kapchebwai Day Sec Sch, Kapkochei Pry Sch, Motero Day Sec Sch, Chebirir Pry Sch, Bainoror Pry Sch, Koirir Pry Sch, Kapasenwo primary school,Kapsorok Day secondaryschool and Segerek Pry School @ Ksh. 150,000.00 per school.</t>
  </si>
  <si>
    <t>4-035-193-2640101-103-2017/18-001</t>
  </si>
  <si>
    <t>4-035-193-2640101-103-2017/18-002</t>
  </si>
  <si>
    <t>Ainamoi Primary School</t>
  </si>
  <si>
    <t>4-035-193-2630204-104-2017/18-001</t>
  </si>
  <si>
    <t xml:space="preserve">Completion of Purchase of 0.5acres of  Land </t>
  </si>
  <si>
    <t>Boito Primary School</t>
  </si>
  <si>
    <t>4-035-193-2630204-104-2017/18-002</t>
  </si>
  <si>
    <t xml:space="preserve">Completion of One Classroom I.E Plastering, Painting and Glazing </t>
  </si>
  <si>
    <t>4-035-193-2630204-104-2017/18-003</t>
  </si>
  <si>
    <t>Completion of one Classroom I.E Plastering and Painting (Kshs 200,000), Renovation of three classrooms; plastering, flooring and roofing(Kshs 600,000)</t>
  </si>
  <si>
    <t>Kamungasia Primary School</t>
  </si>
  <si>
    <t>4-035-193-2630204-104-2017/18-004</t>
  </si>
  <si>
    <t>Completion of Purchase of Land (2 Acres)</t>
  </si>
  <si>
    <t>Kapkatet Primary School</t>
  </si>
  <si>
    <t>4-035-193-2630204-104-2017/18-005</t>
  </si>
  <si>
    <t>Completion of Purchase of Land (1 Acre)</t>
  </si>
  <si>
    <t>Kapkekoi Primary School</t>
  </si>
  <si>
    <t>4-035-193-2630204-104-2017/18-006</t>
  </si>
  <si>
    <t>Completion of one Classroom I.E Roofing, Plastering, Painting and Glazing (Kshs 300,000 &amp; Completion Of Purchase Of  1 Acre of Land (Kshs 300,000)</t>
  </si>
  <si>
    <t>Kapnyakitari Primary School</t>
  </si>
  <si>
    <t>4-035-193-2630204-104-2017/18-007</t>
  </si>
  <si>
    <t>Completion of one Classroom; Plastering and Painting</t>
  </si>
  <si>
    <t>Kimalal Primary School</t>
  </si>
  <si>
    <t>4-035-193-2630204-104-2017/18-008</t>
  </si>
  <si>
    <t>Completion Of Purchase Of 0.1 Acre Of Land</t>
  </si>
  <si>
    <t>Kipsitet Primary School</t>
  </si>
  <si>
    <t>4-035-193-2630204-104-2017/18-009</t>
  </si>
  <si>
    <t>Completion of one Classroom (Plastering &amp; Painting)</t>
  </si>
  <si>
    <t>4-035-193-2630204-104-2017/18-010</t>
  </si>
  <si>
    <t>Completion of Two Classrooms I.E Painting and Glazing(150,000) &amp; Completion of Purchase of 0.4 Acres of Land (150,000)</t>
  </si>
  <si>
    <t>Nyaberi Primary School</t>
  </si>
  <si>
    <t>4-035-193-2630204-104-2017/18-011</t>
  </si>
  <si>
    <t>Completion of one Classroom I.E Plastering and Painting</t>
  </si>
  <si>
    <t>4-035-193-2630204-104-2017/18-012</t>
  </si>
  <si>
    <t>Renovation of 4 Classrooms I.E Plastering and Painting</t>
  </si>
  <si>
    <t>4-035-193-2630204-104-2017/18-013</t>
  </si>
  <si>
    <t xml:space="preserve">Completion of one Classroom; Plastering, Painting and Glazing </t>
  </si>
  <si>
    <t>Sumeek Primary School</t>
  </si>
  <si>
    <t>4-035-193-2630204-104-2017/18-014</t>
  </si>
  <si>
    <t>Renovation of Two Classrooms I.E  Plastering and Painting (150,000) &amp; Completion of four door Toilets (150,000) Plastering and Painting</t>
  </si>
  <si>
    <t>4-035-193-2630204-104-2017/18-015</t>
  </si>
  <si>
    <t>Completion of four door Toilets; Plastering and Painting</t>
  </si>
  <si>
    <t>4-035-193-2630204-104-2017/18-016</t>
  </si>
  <si>
    <t>Completion of Dormitory; walling, roofing, fixing of windows and door</t>
  </si>
  <si>
    <t>Singoronik Primary School</t>
  </si>
  <si>
    <t>4-035-193-2630204-104-2017/18-017</t>
  </si>
  <si>
    <t>Completion of Resource Centre; Roofing, Plastering, Painting and Glazing</t>
  </si>
  <si>
    <t>Asenwet Primary School</t>
  </si>
  <si>
    <t>4-035-193-2630204-104-2017/18-018</t>
  </si>
  <si>
    <t>4-035-193-2630204-104-2017/18-019</t>
  </si>
  <si>
    <t>Kapsegut Primary School</t>
  </si>
  <si>
    <t>4-035-193-2630204-104-2017/18-020</t>
  </si>
  <si>
    <t>Koirir Primary School</t>
  </si>
  <si>
    <t>4-035-193-2630204-104-2017/18-021</t>
  </si>
  <si>
    <t>Baregewet Primary School</t>
  </si>
  <si>
    <t>4-035-193-2630204-104-2017/18-022</t>
  </si>
  <si>
    <t>4-035-193-2630204-104-2017/18-023</t>
  </si>
  <si>
    <t>Motero Primary School</t>
  </si>
  <si>
    <t>4-035-193-2630204-104-2017/18-024</t>
  </si>
  <si>
    <t>Sumbicho Primary School</t>
  </si>
  <si>
    <t>4-035-193-2630204-104-2017/18-025</t>
  </si>
  <si>
    <t>Kapndege Primary School</t>
  </si>
  <si>
    <t>4-035-193-2630204-104-2017/18-026</t>
  </si>
  <si>
    <t>Sertwet Primary School</t>
  </si>
  <si>
    <t>4-035-193-2630204-104-2017/18-027</t>
  </si>
  <si>
    <t>Kapkigoro Primary School</t>
  </si>
  <si>
    <t>4-035-193-2630204-104-2017/18-028</t>
  </si>
  <si>
    <t xml:space="preserve">Purchase of  one Acre Land </t>
  </si>
  <si>
    <t>Kebimbir Primary School</t>
  </si>
  <si>
    <t>4-035-193-2630204-104-2017/18-029</t>
  </si>
  <si>
    <t>Koyabei Primary School</t>
  </si>
  <si>
    <t>4-035-193-2630204-104-2017/18-030</t>
  </si>
  <si>
    <t>Chebetet Primary School</t>
  </si>
  <si>
    <t>4-035-193-2630204-104-2017/18-031</t>
  </si>
  <si>
    <t>Kamolok Primary School</t>
  </si>
  <si>
    <t>4-035-193-2630204-104-2017/18-032</t>
  </si>
  <si>
    <t>Construction of four door Staff Toilet</t>
  </si>
  <si>
    <t>Kapkochei Primary School</t>
  </si>
  <si>
    <t>4-035-193-2630204-104-2017/18-033</t>
  </si>
  <si>
    <t>Kimorogo Primary School</t>
  </si>
  <si>
    <t>4-035-193-2630204-104-2017/18-034</t>
  </si>
  <si>
    <t>Simbamoi Primary School</t>
  </si>
  <si>
    <t>4-035-193-2630204-104-2017/18-035</t>
  </si>
  <si>
    <t>Tumoyot Primary School</t>
  </si>
  <si>
    <t>4-035-193-2630204-104-2017/18-036</t>
  </si>
  <si>
    <t>Sisionik Primary School</t>
  </si>
  <si>
    <t>4-035-193-2630204-104-2017/18-037</t>
  </si>
  <si>
    <t>Kapilieli Primary School</t>
  </si>
  <si>
    <t>4-035-193-2630204-104-2017/18-038</t>
  </si>
  <si>
    <t>Kaplelwa Primary Schoool</t>
  </si>
  <si>
    <t>4-035-193-2630204-104-2017/18-039</t>
  </si>
  <si>
    <t>4-035-193-2630204-104-2017/18-040</t>
  </si>
  <si>
    <t>Kabaswet Primary School</t>
  </si>
  <si>
    <t>4-035-193-2630204-104-2017/18-041</t>
  </si>
  <si>
    <t>Renovation of four Classrooms; flooring, plastering and painting</t>
  </si>
  <si>
    <t>Chemegong Primary School</t>
  </si>
  <si>
    <t>4-035-193-2630204-104-2017/18-042</t>
  </si>
  <si>
    <t>Renovation of three Classrooms;  plastering and painting</t>
  </si>
  <si>
    <t>Kapsewa Primary School</t>
  </si>
  <si>
    <t>4-035-193-2630204-104-2017/18-043</t>
  </si>
  <si>
    <t>Kongeren Primary School</t>
  </si>
  <si>
    <t>4-035-193-2630204-104-2017/18-044</t>
  </si>
  <si>
    <t>Kibirirgut Primary School</t>
  </si>
  <si>
    <t>4-035-193-2630204-104-2017/18-045</t>
  </si>
  <si>
    <t>Aic Kakibei Girls Secondary School</t>
  </si>
  <si>
    <t>4-035-193-2630205-104-2017/18-001</t>
  </si>
  <si>
    <t xml:space="preserve">Construction of Four storey Classrooms to Roofing Level </t>
  </si>
  <si>
    <t>Kalyongwet Secondary School</t>
  </si>
  <si>
    <t>4-035-193-2630205-104-2017/18-002</t>
  </si>
  <si>
    <t>Completion  of Laboratory; Roofing, plastering, painting</t>
  </si>
  <si>
    <t>Kapchebwai Secondary School</t>
  </si>
  <si>
    <t>4-035-193-2630205-104-2017/18-003</t>
  </si>
  <si>
    <t>Completion of two Classrooms (Plastering, Glazing, Painting E.T.C)</t>
  </si>
  <si>
    <t>Kaplelartet Secondary School</t>
  </si>
  <si>
    <t>4-035-193-2630205-104-2017/18-004</t>
  </si>
  <si>
    <t>Kipsamoi Secondary School</t>
  </si>
  <si>
    <t>4-035-193-2630205-104-2017/18-005</t>
  </si>
  <si>
    <t>Completion of Administration Block I.E Plastering and Painting</t>
  </si>
  <si>
    <t>Marumbasi Secondary School</t>
  </si>
  <si>
    <t>4-035-193-2630205-104-2017/18-006</t>
  </si>
  <si>
    <t>Completion of Laboratory I.E Plastering and Painting</t>
  </si>
  <si>
    <t>Motero Day Secondary School</t>
  </si>
  <si>
    <t>4-035-193-2630205-104-2017/18-007</t>
  </si>
  <si>
    <t>Completion of one Classroom(Plastering &amp; Painting)</t>
  </si>
  <si>
    <t>Nyaberi Secondary School</t>
  </si>
  <si>
    <t>4-035-193-2630205-104-2017/18-008</t>
  </si>
  <si>
    <t>Completion of Purchase of 1 Acre of  Land</t>
  </si>
  <si>
    <t>Tabaita Secondary School</t>
  </si>
  <si>
    <t>4-035-193-2630205-104-2017/18-009</t>
  </si>
  <si>
    <t>Purchase of Land (Two Acres)</t>
  </si>
  <si>
    <t>Iraa Girls High School</t>
  </si>
  <si>
    <t>4-035-193-2630205-104-2017/18-010</t>
  </si>
  <si>
    <t>Construction of Dormitory</t>
  </si>
  <si>
    <t>Itibet Secondary School</t>
  </si>
  <si>
    <t>4-035-193-2640101-103-2017/18-011</t>
  </si>
  <si>
    <t>Kaptalamwa Secondary School</t>
  </si>
  <si>
    <t>4-035-193-2630205-104-2017/18-012</t>
  </si>
  <si>
    <t xml:space="preserve">Construction of one Classroom </t>
  </si>
  <si>
    <t>Kejiriet Secondary School</t>
  </si>
  <si>
    <t>4-035-193-2630205-104-2017/18-013</t>
  </si>
  <si>
    <t>Construction of one Classroom to Completion</t>
  </si>
  <si>
    <t>Kileges Secondary School</t>
  </si>
  <si>
    <t>4-035-193-2630205-104-2017/18-014</t>
  </si>
  <si>
    <t>4-035-193-2630205-104-2017/18-015</t>
  </si>
  <si>
    <t>Construction of four door Toilets</t>
  </si>
  <si>
    <t>Ng’eny Koiborot Secondary School</t>
  </si>
  <si>
    <t>4-035-193-2630205-104-2017/18-016</t>
  </si>
  <si>
    <t>Drilling of School Bore hole</t>
  </si>
  <si>
    <t>Kapkeburu Secondary School</t>
  </si>
  <si>
    <t>4-035-193-2630205-104-2017/18-017</t>
  </si>
  <si>
    <t>Purchase of 0.4 Acre Land</t>
  </si>
  <si>
    <t> SIGOWET-KMTC</t>
  </si>
  <si>
    <t>4-035-193-2630206-104-2017/18-001</t>
  </si>
  <si>
    <t xml:space="preserve">Completion of two Lecture Halls I.E Roofing Kshs 900,000, Completion of PipingKshs 500,000 &amp; Erection Of Two Gates &amp; Land Scaping  Kshs 700,000 </t>
  </si>
  <si>
    <t xml:space="preserve">Tabaita Chief Office </t>
  </si>
  <si>
    <t>4-035-193-2640507-113-2017/18-001</t>
  </si>
  <si>
    <t>Construction of Chiefs Office</t>
  </si>
  <si>
    <t>Chief's Office Chepkemel</t>
  </si>
  <si>
    <t>4-035-193-2640507-113-2017/18-002</t>
  </si>
  <si>
    <t>Completion of Purchase of 1 Acre LandKshs 550,000), Renovation of Three offices Kshs 250,000 I.E Plastering And Painting</t>
  </si>
  <si>
    <t>Ass Chief's Office Kejiriet</t>
  </si>
  <si>
    <t>4-035-193-2640507-113-2017/18-003</t>
  </si>
  <si>
    <t>Completion of Office; Roofing, Plastering and Painting</t>
  </si>
  <si>
    <t>Kapsorok Administration police Camp</t>
  </si>
  <si>
    <t>4-035-193-2640507-113-2017/18-004</t>
  </si>
  <si>
    <t>Completion of Administration police Quarters; Roofing and Plastering</t>
  </si>
  <si>
    <t>Ass Chief's Office Simbamoo</t>
  </si>
  <si>
    <t>4-035-193-2640507-113-2017/18-005</t>
  </si>
  <si>
    <t xml:space="preserve">Completion of office; Roofing, Plastering and painting </t>
  </si>
  <si>
    <t>Ass Chiefs Office Kaplelartet</t>
  </si>
  <si>
    <t>4-035-193-2640507-113-2017/18-006</t>
  </si>
  <si>
    <t>Construction of Office</t>
  </si>
  <si>
    <t>4-035-193-AP1-100-2017/2018-001</t>
  </si>
  <si>
    <t>4-035-193-2640100-103-2017/18-001</t>
  </si>
  <si>
    <t>4-036-194-AP1-100-2017/2018-001</t>
  </si>
  <si>
    <t>4-036-194-2640100-103-2017/18-001</t>
  </si>
  <si>
    <t>Purchase of Sattelite Antenna, Router, Digital Access Kit and Digital Ruggedized Tablets Wi-Fi with Outdoor Wireless Devise complete with 12u Cabinet complete with Installation Accessories to the following public Institutions Kakibei Boys Sec School, Kaplelartet Sec Sch, Motero Sec Sch &amp; KMTC Sigowet Campus. @ Kshs. 1,169,256.80 each.</t>
  </si>
  <si>
    <t>Renovation of three Classrooms plastering and painting</t>
  </si>
  <si>
    <t>Completion of Administration Block(Plastering &amp; Painting)Kshs 200,000 Drilling of a school borehole Kshs 2,100,000</t>
  </si>
  <si>
    <t>PROJECT GFS CODELIST FOR KAJIADO EAST NATIONAL GOVERNMENT CONSTITUENCY DEVELOPMENT FUND</t>
  </si>
  <si>
    <t>4-034-185-2110000-100-2017/18-001</t>
  </si>
  <si>
    <t>4-034-185-2210000-100-2017/18-002</t>
  </si>
  <si>
    <t>Repair and maintenance, printing, stationary, telephone, travel and subsistence office tea.</t>
  </si>
  <si>
    <t>4-034-185-2120101-100-2017/18-003</t>
  </si>
  <si>
    <t>4-034-185-2120201-100-2017/18-004</t>
  </si>
  <si>
    <t>4-034-185-2210802-100-2017/18-005</t>
  </si>
  <si>
    <t>4-034-185-2210000-111-2017/18-001</t>
  </si>
  <si>
    <t xml:space="preserve">Purchase of fuel, repair, maintenance, printing, stationery, Airtime, travel and subsistence </t>
  </si>
  <si>
    <t>4-034-185-2210802-111-2017/18-002</t>
  </si>
  <si>
    <t>4-034-185-2210700-111-2017/18-003</t>
  </si>
  <si>
    <t>4-034-185-2640200-101-2017/18-001</t>
  </si>
  <si>
    <t>Unallocated amount meant for emergencies that may occur within the Constituency</t>
  </si>
  <si>
    <t>4-034-185-2640509-112-2017/18-001</t>
  </si>
  <si>
    <t>Purchase of sporting Equipments,wears and carry out constituency sports tournament and the winning teams/Schools to be awarded with trophies,balls and games kits</t>
  </si>
  <si>
    <t>4-034-185-2640510-112-2017/18-001</t>
  </si>
  <si>
    <t>Purchase and planting of trees and supporting equipments to the tree projects at: Emampariswai pri sch., GK Athi Prison Pry Sch,Ketoora pry, Utumishi (Safaricom)  pri sch., Ole Nkotila pri.  sch. Magereza (Gk prison) sec. sch.,Kajiado east ng- cdf offices, ( Do's ground) ,Oloitiko pri. Sch.Kepiro Pri. sch,Ilmaroro pri. Sch,Nkatu pri. Sch,Sanare Pri. Sch,Oldoinyo Enkirr Pri. Sch,Samuli Pri. Sch,Kaputiei Sec. Sch,Oloosirkon pri. Sch,Paranae Pri. Sch,Kunchu pri. Sch each 96,455.94.</t>
  </si>
  <si>
    <t>4-034-185-2640100-103-2017/18-001</t>
  </si>
  <si>
    <t>4-034-185-2640100-103-2017/18-002</t>
  </si>
  <si>
    <t>NG-CDF five years strategic plan</t>
  </si>
  <si>
    <t>4-710-034-185-2211310-108-2017/18-001</t>
  </si>
  <si>
    <t xml:space="preserve">Developing Constituency five years strategic Plan </t>
  </si>
  <si>
    <t xml:space="preserve">Emampariswai Primary school                                                                                    </t>
  </si>
  <si>
    <t>4-034-185-2630204-104-201 7/18-001</t>
  </si>
  <si>
    <t>Construction of a 3 unit double roomed staff house to completion</t>
  </si>
  <si>
    <t xml:space="preserve">Ole Nkotila primary school                                                                                   </t>
  </si>
  <si>
    <t>4-034-185-2630204-104-2017/18-002</t>
  </si>
  <si>
    <t>Construction of a Dormitory  to completion</t>
  </si>
  <si>
    <t xml:space="preserve">Oloitiko primary school                                                                                        </t>
  </si>
  <si>
    <t>4-034-185-2630204-104-2017/18-003</t>
  </si>
  <si>
    <t xml:space="preserve">Safaricom (utumishi) primary school                                                                                       </t>
  </si>
  <si>
    <t>4-034-185-2630204-104-2017/18-004</t>
  </si>
  <si>
    <t xml:space="preserve">Ketoora primary School                                                                                           </t>
  </si>
  <si>
    <t>4-034-185-2630204-104-2017/18-005</t>
  </si>
  <si>
    <t>Roof completion, Plastering, flooring and painting of a classroom</t>
  </si>
  <si>
    <t xml:space="preserve">Gk Athi River prison primary school </t>
  </si>
  <si>
    <t>4-034-185-2630204-104-2017/18-006</t>
  </si>
  <si>
    <t>Renovation one block of  4  classrooms in the school (demolition of the roof including the timber floor and plaster and redoing the same,painting,keying also making good faulty walls</t>
  </si>
  <si>
    <t>G. K Athi river Day school</t>
  </si>
  <si>
    <t>4-034-185-2630205-104-2017/18-001</t>
  </si>
  <si>
    <t>Construction of eight classroom to completion</t>
  </si>
  <si>
    <t>Emali Administration Police Post</t>
  </si>
  <si>
    <t>4-034-185-2640507-108-2017/18-001</t>
  </si>
  <si>
    <t>Construction of Administration Police post office block</t>
  </si>
  <si>
    <t>New valley Administration Police  post</t>
  </si>
  <si>
    <t>4-034-185-2640507-108-2017/18-002</t>
  </si>
  <si>
    <t>Construction of 2 roomed staff house</t>
  </si>
  <si>
    <t>Constituency innovation Hubs (CIH)</t>
  </si>
  <si>
    <t>4-034-185-2211311-108-2017/18-001</t>
  </si>
  <si>
    <t>4-034-185-AP1-100-2017/2018-001</t>
  </si>
  <si>
    <t>NG-CDF Vehicle</t>
  </si>
  <si>
    <t>4-110-001-001-3110202-108-2017/18-001</t>
  </si>
  <si>
    <t>Purchase of CDF Vehicle Toyota TX Consider vehicle that can accommodate a number of ngcdf committee such as double cab or Toyota landcriuzer</t>
  </si>
  <si>
    <t xml:space="preserve">            </t>
  </si>
  <si>
    <t xml:space="preserve"> MONITORING AND EVALUATION/CAPACITY BUILDING</t>
  </si>
  <si>
    <t xml:space="preserve">SPORTS ACTIVITY PROJECTS </t>
  </si>
  <si>
    <t>Purchase of Sattelite Antenna, Router, Digital Access Kit and Digital Ruggedized Tablets Wi-Fi with Outdoor Wireless Devise complete with 12u Cabinet complete with Installation Accessories in four centres @ Kshs. 1,169,256.80 each.</t>
  </si>
  <si>
    <t>PROJECT GFS CODELIST FOR BELGUT NATIONAL GOVERNMENT CONSTITUENCY DEVELOPMENT FUND</t>
  </si>
  <si>
    <t xml:space="preserve">Employees' Salaries </t>
  </si>
  <si>
    <t>4-035-192-2110000-100-2017/2018-001</t>
  </si>
  <si>
    <t>Payment of staff salaries, gratuity, NHIF and NSSF</t>
  </si>
  <si>
    <t>4-035-192-2210000-100-2017/2018-002</t>
  </si>
  <si>
    <t>Purchase of fuel, repairs and maintenance, printing, stationery, telephone, travel and subsistence and office tea</t>
  </si>
  <si>
    <t>4-035-192-2210802-100-2017/2018-003</t>
  </si>
  <si>
    <t>4-035-192-2210802-111-2017/2018-001</t>
  </si>
  <si>
    <t>4-035-192-2210700-111-2017/2018-002</t>
  </si>
  <si>
    <t>4-035-192-2210000-111-2017/2018-003</t>
  </si>
  <si>
    <t>4-035-192-2640200-101-2017/2018-001</t>
  </si>
  <si>
    <t>Bursary Secondary Schools/Day Schools</t>
  </si>
  <si>
    <t>4-035-192-2640101-103-2017/2018-001</t>
  </si>
  <si>
    <t>4-035-192-2640102-103-2017/2018-002</t>
  </si>
  <si>
    <t>4-035-192-2640509-112-2017/2018-001</t>
  </si>
  <si>
    <t>To carry out sports tournamentand the winning teams/Schools be awarded with trophies, balls and games kits</t>
  </si>
  <si>
    <t>Chebungungon Primary School</t>
  </si>
  <si>
    <t>4-035-192-2630204-104-2017/2018-001</t>
  </si>
  <si>
    <t>Completion of library - plastering, floor finishes, fixing windows, doors and painting</t>
  </si>
  <si>
    <t>Borborwet Primary School</t>
  </si>
  <si>
    <t>4-035-192-2630204-104-2017/2018-002</t>
  </si>
  <si>
    <t xml:space="preserve">Completion Of ICT room - electrical works,  plastering , painting and equiping </t>
  </si>
  <si>
    <t>Chemamul ''A'' Primary School</t>
  </si>
  <si>
    <t>4-035-192-2630204-104-2017/2018-003</t>
  </si>
  <si>
    <t>Chepkutbei Primary School</t>
  </si>
  <si>
    <t>4-035-192-2630204-104-2017/2018-004</t>
  </si>
  <si>
    <t>Completion of 2 classrooms - roofing, plastering, floor finishes, fixing doors and windows</t>
  </si>
  <si>
    <t>Chepnagai Primary School</t>
  </si>
  <si>
    <t>4-035-192-2630204-104-2017/2018-005</t>
  </si>
  <si>
    <t>Construction of one classroom  Kshs.850,000 and purchase of 50 desks Kshs.50,000</t>
  </si>
  <si>
    <t>Cheptenye Primary School</t>
  </si>
  <si>
    <t>4-035-192-2630204-104-2017/2018-006</t>
  </si>
  <si>
    <t>Refurbishment and completion of administration block - painting, floor finishes</t>
  </si>
  <si>
    <t>Cheptigit Primary  School</t>
  </si>
  <si>
    <t>4-035-192-2630204-104-2017/2018-007</t>
  </si>
  <si>
    <t>Chyemen Primary School</t>
  </si>
  <si>
    <t>4-035-192-2630204-104-2017/2018-008</t>
  </si>
  <si>
    <t xml:space="preserve">Partly purchase of one acre of land </t>
  </si>
  <si>
    <t>Itanda Primary School</t>
  </si>
  <si>
    <t>4-035-192-2630204-104-2017/2018-009</t>
  </si>
  <si>
    <t>Construction of one classroom  Kshs.850,000 and completion of 2 classrooms, Kshs.300,000 - plastering, floor finishes and painting</t>
  </si>
  <si>
    <t>Kaborok Primary School</t>
  </si>
  <si>
    <t>4-035-192-2630204-104-2017/2018-010</t>
  </si>
  <si>
    <t>Completion of administration block - plastering, fixing doors and windows, floor finishes and painting</t>
  </si>
  <si>
    <t>Kapchebet B Primary School</t>
  </si>
  <si>
    <t>4-035-192-2630204-104-2017/2018-011</t>
  </si>
  <si>
    <t>Completion of 3 classrooms - painting, ceiling board and floor finishes</t>
  </si>
  <si>
    <t>Kapmaso Milimani Primary School</t>
  </si>
  <si>
    <t>4-035-192-2630204-104-2017/2018-012</t>
  </si>
  <si>
    <t xml:space="preserve"> Equiping of the library - purchase of text books Kshs.130,000 and purchase of furnitures -10 reading tables 50 chairs Kshs.80,000</t>
  </si>
  <si>
    <t>Kapmaso Primary School</t>
  </si>
  <si>
    <t>4-035-192-2630204-104-2017/2018-013</t>
  </si>
  <si>
    <t>Completion of modern library - plastering , fixing doors and windows and floor finsihes</t>
  </si>
  <si>
    <t>Kapriro Primary School</t>
  </si>
  <si>
    <t>4-035-192-2630204-104-2017/2018-014</t>
  </si>
  <si>
    <t>Completion of library - plastering, fixing doors and windows, floor finishes and painting</t>
  </si>
  <si>
    <t>Kapsisiywo Primary School</t>
  </si>
  <si>
    <t>4-035-192-2630204-104-2017/2018-015</t>
  </si>
  <si>
    <t>Completion of 2 classrooms - putting up slab, plastering, fixing doors and windows, floor finishes, electrical works and painting</t>
  </si>
  <si>
    <t>Kapsoiyo  Primary School</t>
  </si>
  <si>
    <t>4-035-192-2630204-104-2017/2018-016</t>
  </si>
  <si>
    <t>Completion of administration block - plastering, fixing doors and windows and floor finishes</t>
  </si>
  <si>
    <t>Keben Primary School</t>
  </si>
  <si>
    <t>4-035-192-2630204-104-2017/2018-017</t>
  </si>
  <si>
    <t>Completion of computer labaratory - plastering safe,  painting, floor finishes and equiping</t>
  </si>
  <si>
    <t>Kibingei Prmary School</t>
  </si>
  <si>
    <t>4-035-192-2630204-104-2017/2018-018</t>
  </si>
  <si>
    <t>Completion of a classroom Kshs.100,000 -floor finishes, painting, ceiling board and fixing glasses and renovation of 4 classrooms Kshs.200,000 - refilling pot holes, repairing cracked walls, replacing broken windows and painting</t>
  </si>
  <si>
    <t>Kiboito Primary School</t>
  </si>
  <si>
    <t>4-035-192-2630204-104-2017/2018-019</t>
  </si>
  <si>
    <t>Completion of library - painting,  putting up shelves, equipping with books and furniture</t>
  </si>
  <si>
    <t>Kiplalmat Primary School</t>
  </si>
  <si>
    <t>4-035-192-2630204-104-2017/2018-020</t>
  </si>
  <si>
    <t>Completion 2 classrooms Kshs.700,000  putting up slab, plastering, fixing doors and windows, floor finishes, electrical works and painting and construction of one classroom Kshs.850,000</t>
  </si>
  <si>
    <t>Koitalel Primary School</t>
  </si>
  <si>
    <t>4-035-192-2630204-104-2017/2018-021</t>
  </si>
  <si>
    <t>Completion of administration block - plastering, fixing doorsand windows, floor finishes and painting</t>
  </si>
  <si>
    <t>Machorwa Primary School</t>
  </si>
  <si>
    <t>4-035-192-2630204-104-2017/2018-022</t>
  </si>
  <si>
    <t>Mak- Peter Primary School</t>
  </si>
  <si>
    <t>4-035-192-2630204-104-2017/2018-023</t>
  </si>
  <si>
    <t>Mereonik Primary School</t>
  </si>
  <si>
    <t>4-035-192-2630204-104-2017/2018-024</t>
  </si>
  <si>
    <t>Completion of one classroom - plastering, window panes and doors, glasses, painting  and floor finishes</t>
  </si>
  <si>
    <t>Simotwo Primary School</t>
  </si>
  <si>
    <t>4-035-192-2630204-104-2017/2018-025</t>
  </si>
  <si>
    <t>Construction of  adminstration block/library</t>
  </si>
  <si>
    <t>Susumwet Primary School</t>
  </si>
  <si>
    <t>4-035-192-2630204-104-2017/2018-026</t>
  </si>
  <si>
    <t>Completion of library - plastering, fixing doorsand windows, floor finishes and painting</t>
  </si>
  <si>
    <t>Turguito Primary School</t>
  </si>
  <si>
    <t>4-035-192-2630204-104-2017/2018-027</t>
  </si>
  <si>
    <t>Kaplutiet Secondary School</t>
  </si>
  <si>
    <t>4-035-192-2630205-104-2017/2018-001</t>
  </si>
  <si>
    <t>Belgut Starehe Girls Centre</t>
  </si>
  <si>
    <t>4-035-192-2630205-104-2017/2018-002</t>
  </si>
  <si>
    <t>Purchase of 30 desks and chairs, 15 beds Kshs.250,000, construction of 3 door staff latrine Kshs.200,000 and fencing Kshs.200,000</t>
  </si>
  <si>
    <t>Borborwet Secondary School</t>
  </si>
  <si>
    <t>4-035-192-2630205-104-2017/2018-003</t>
  </si>
  <si>
    <t>Completion of modern library - walling, plastering and electrical works</t>
  </si>
  <si>
    <t>Chebirirbei Secondary School</t>
  </si>
  <si>
    <t>4-035-192-2630205-104-2017/2018-004</t>
  </si>
  <si>
    <t>Completion of laboratory - painting, floor finishes and  equiping of the science laboratory</t>
  </si>
  <si>
    <t>Chemamul Boys Secondary School</t>
  </si>
  <si>
    <t>4-035-192-2630205-104-2017/2018-005</t>
  </si>
  <si>
    <t>Construction of 8 door modern pit latrines</t>
  </si>
  <si>
    <t>Chemamul Mixed Day Secondary School</t>
  </si>
  <si>
    <t>4-035-192-2630205-104-2017/2018-006</t>
  </si>
  <si>
    <t>Completion of science laboratory - plumbing works, painting and installation of tables and preparation room</t>
  </si>
  <si>
    <t>Chepkosilen Secondary School</t>
  </si>
  <si>
    <t>4-035-192-2630205-104-2017/2018-007</t>
  </si>
  <si>
    <t>Cheptororiet Secondary School</t>
  </si>
  <si>
    <t>4-035-192-2630205-104-2017/2018-008</t>
  </si>
  <si>
    <t xml:space="preserve">Completion of 3 classrooms - floor finishes, ceiling board, plastering, window panes, painting and electricity </t>
  </si>
  <si>
    <t>Cheribo Secondary School</t>
  </si>
  <si>
    <t>4-035-192-2630205-104-2017/2018-009</t>
  </si>
  <si>
    <t>Completion of library - walling, roofing and plastering</t>
  </si>
  <si>
    <t>Cheronget Secondary  School</t>
  </si>
  <si>
    <t>4-035-192-2630205-104-2017/2018-010</t>
  </si>
  <si>
    <t>Completion of a classroom Kshs.200,000 - plastering, fixing windows and doors  electrical works and painting and construction of one classroom Kshs.850,000</t>
  </si>
  <si>
    <t>Getumbe Secondary School</t>
  </si>
  <si>
    <t>4-035-192-2630205-104-2017/2018-011</t>
  </si>
  <si>
    <t>Kabianga Girls Secondary School</t>
  </si>
  <si>
    <t>4-035-192-2630205-104-2017/2018-012</t>
  </si>
  <si>
    <t>Kapchebet Girls Secondary School</t>
  </si>
  <si>
    <t>4-035-192-2630205-104-2017/2018-013</t>
  </si>
  <si>
    <t>Completion of science laboratory - plumbing works, roofing and plastering</t>
  </si>
  <si>
    <t>Kapkitony Day Secondary School</t>
  </si>
  <si>
    <t>4-035-192-2630205-104-2017/2018-014</t>
  </si>
  <si>
    <t>Completion of three classrooms - plastering, fixing windows, doors, ceiling board, floor finishes and painting</t>
  </si>
  <si>
    <t>Kapmaso Secondary School</t>
  </si>
  <si>
    <t>4-035-192-2630205-104-2017/2018-015</t>
  </si>
  <si>
    <t>Completion of adminstration block -plastering, painting, floor finishes, fixing doors and windows and finishing works</t>
  </si>
  <si>
    <t>Kapsoiyo Secondary School</t>
  </si>
  <si>
    <t>4-035-192-2630205-104-2017/2018-016</t>
  </si>
  <si>
    <t>Renovation of 5 classrooms - refilling pot holes, painting, reroofing, refilling cracked walls and replacement of broken windows</t>
  </si>
  <si>
    <t>Kaptebeswet Girls Secondary School</t>
  </si>
  <si>
    <t>4-035-192-2630205-104-2017/2018-017</t>
  </si>
  <si>
    <t>Construction of science laboratory</t>
  </si>
  <si>
    <t>Kibingei Girls Secondary School</t>
  </si>
  <si>
    <t>4-035-192-2630205-104-2017/2018-018</t>
  </si>
  <si>
    <t>Last payment of one acre of land, Kshs.600,000, completion of science laboratory, Kshs.800,000 - fittings, electrical works, putting up tables, plumbing works and painting</t>
  </si>
  <si>
    <t>Kipsolu Boys Secondary School</t>
  </si>
  <si>
    <t>4-035-192-2630205-104-2017/2018-019</t>
  </si>
  <si>
    <t>Completion of dormitory - floor finishes, painting and window glasses</t>
  </si>
  <si>
    <t>Kiptome Secondary School</t>
  </si>
  <si>
    <t>4-035-192-2630205-104-2017/2018-020</t>
  </si>
  <si>
    <t>Completion of laboratory - fittings, electrical works, putting up tables and plumbing works</t>
  </si>
  <si>
    <t>Nyabangi Secondary School</t>
  </si>
  <si>
    <t>4-035-192-2630205-104-2017/2018-021</t>
  </si>
  <si>
    <t>Construction of adminstration block</t>
  </si>
  <si>
    <t>Belgut Taptugen Starehe Boys Centre</t>
  </si>
  <si>
    <t>4-035-192-2630205-104-2017/2018-022</t>
  </si>
  <si>
    <t>Purchase of desks and chairs, beds, printer and computer, Kshs.350,000 and completion of dormitory i.e. plastering,roofing and fixing windows Kshs.1,000,000</t>
  </si>
  <si>
    <t>4-035-192-2630205-104-2017/2018-023</t>
  </si>
  <si>
    <t>Completion of adminstration block - walling, roofing and plastering</t>
  </si>
  <si>
    <t>Deputy County Commisioner</t>
  </si>
  <si>
    <t>4-035-192-2640507-113-2017/2018-001</t>
  </si>
  <si>
    <t>Construction of 3 door modern pit latrine</t>
  </si>
  <si>
    <t>4-035-192-2211311-108-2017/2018-001</t>
  </si>
  <si>
    <t xml:space="preserve">Procuring of systems and services of satellite antenna, router, digital ruggedized tablets, Wi-fi outdoor wireless devise with one2U cabinet complete with installation accessories for four sites in partnership with Ministry of ICT trough Telkom Kenya - Chebirirbei Youth Polytechnic, Seretut Centre, Kipkoyan Youth Polytechnic and Sosiot Youth Centre </t>
  </si>
  <si>
    <t>4-035-192-2211310-108-2017/2018-001</t>
  </si>
  <si>
    <t>To cater for preparation of 5 year strategic plan</t>
  </si>
  <si>
    <t>4-035-192-3111000-108-2017/2018-001</t>
  </si>
  <si>
    <t xml:space="preserve">Purchase of office furniture - 2 board room tables, 10 board room chairs and 3 executive chairs </t>
  </si>
  <si>
    <t>4-035-192-3110701-108-2017/2018-001</t>
  </si>
  <si>
    <t>Purchase Of Isuzu double cabin Tfs86  4x4 2.2litres</t>
  </si>
  <si>
    <t>4-035-192-3110202-108-2017/2018-001</t>
  </si>
  <si>
    <t xml:space="preserve">Office renovation - repairs of shutters and windows, plumbing and electrical works, roof repairs and ceiling board and painting </t>
  </si>
  <si>
    <t>4-035-192-AP1-100-2017/2018-001</t>
  </si>
  <si>
    <t>4-035-192-2640100-103-2017/18-001</t>
  </si>
  <si>
    <t>ADMINISTRATON AND RECURRENT EXPENDITURE</t>
  </si>
  <si>
    <t>Undertake training of the pmcs/NG-CDFCs on NGCDF related issues</t>
  </si>
  <si>
    <t xml:space="preserve">Purchase of fuel, repairs and maintenance, printing, stationery, airtime, travel and subsistence, </t>
  </si>
  <si>
    <t xml:space="preserve">Payment of bursary to needy students in  various colleges and universities </t>
  </si>
  <si>
    <t>Mobego Primary School</t>
  </si>
  <si>
    <t>4-035-192-2630204-104-2017/2018-028</t>
  </si>
  <si>
    <t>Partly purchase of 0.6 acre land</t>
  </si>
  <si>
    <t>4-035-192-2630205-104-2017/2018-024</t>
  </si>
  <si>
    <t xml:space="preserve">Construction of storey administration block, 2 classrooms and library </t>
  </si>
  <si>
    <t>PROJECT GFS CODELIST FOR SAMBURU NORTH NATIONAL GOVERNMENT CONSTITUENCY DEVELOPMENT FUND</t>
  </si>
  <si>
    <t>4-025-134-2110000-100-2017/18-001</t>
  </si>
  <si>
    <t>4-025-134-2210000-100-2017/18-002</t>
  </si>
  <si>
    <t>4-025-134-2120101-100-2017/18-003</t>
  </si>
  <si>
    <t>4-025-134-2120201-100-2017/18-004</t>
  </si>
  <si>
    <t>4-025-134-2210802-100-2017/18-005</t>
  </si>
  <si>
    <t>4-025-134-2640200-101-2017/18-001</t>
  </si>
  <si>
    <t>To cater for any unforeseen occurences in the constituency during the financial year</t>
  </si>
  <si>
    <t>4-025-134-2210000-111-2017/18-001</t>
  </si>
  <si>
    <t>4-025-134-2210802-111-2017/18-002</t>
  </si>
  <si>
    <t>4-025-134-2210700-111-2017/18-003</t>
  </si>
  <si>
    <t>Environment (2%)</t>
  </si>
  <si>
    <t>4-025-134-2640510-110-2017/18-001</t>
  </si>
  <si>
    <t>Purchase and planting of trees in  following primary schools; Baragoi, Ngilai, Natiti, Barsaloi, Lulu, Baawa, Nalingangor, Nachola, Logete, South Horr, Ngilai, Lesirkan, Illout, Nomboroi, Naimarlal, Louwa, Nonkeek, Angata Nanyekie and  Loikumkum  each school ksh. 86,10.34</t>
  </si>
  <si>
    <t>Sports and Culture (2%)</t>
  </si>
  <si>
    <t>4-025-134-2640509-112-2017/18-001</t>
  </si>
  <si>
    <t>Sponsoring of  tournament and purchase of sports kits and trophies to  winning teams and facilitation of annual Schools music festival</t>
  </si>
  <si>
    <t>Constituency ICT Hub in Nachola Ward</t>
  </si>
  <si>
    <t>4-025-134-2211311-110-2017/18-001</t>
  </si>
  <si>
    <t>Purchase of Sattelite Antenna, Router, Digital Access Kit and Digital Ruggedized Tablets Wi-Fi with Outdoor Wireless Devise complete with 12u Cabinet complete with Installation Accessories</t>
  </si>
  <si>
    <t>Constituency ICT Hub in Baawa Ward</t>
  </si>
  <si>
    <t>4-025-134-2211311-110-2017/18-002</t>
  </si>
  <si>
    <t>Constituency ICT Hub in Elbarta Ward</t>
  </si>
  <si>
    <t>4-025-134-2211311-110-2017/18-003</t>
  </si>
  <si>
    <t>Constituency ICT Hub in Nyiro Ward</t>
  </si>
  <si>
    <t>4-025-134-2211311-110-2017/18-004</t>
  </si>
  <si>
    <t>4-025-134-2640101-103-2017/18-001</t>
  </si>
  <si>
    <t>4-025-134-2640102-103-2017/18-002</t>
  </si>
  <si>
    <t>4-025-134-3110104-110-2017/18-001</t>
  </si>
  <si>
    <t>Construction of NGCDF Office</t>
  </si>
  <si>
    <t>Constituency  Strategic Plan</t>
  </si>
  <si>
    <t>4-025-134-2211310-108-2017/18-001</t>
  </si>
  <si>
    <t xml:space="preserve">PRIMARY EDUCATION </t>
  </si>
  <si>
    <t xml:space="preserve">Baragoi Primary School </t>
  </si>
  <si>
    <t>4-025-134-2630204-104-2017/18-001</t>
  </si>
  <si>
    <t xml:space="preserve">Bendera Primary School </t>
  </si>
  <si>
    <t>4-025-134-2630204-104-2017/18-002</t>
  </si>
  <si>
    <t>Electricity installation including wiring, wiring to dormitories and teachers quarters and classrooms including purchase of electricity accessories.</t>
  </si>
  <si>
    <t>Ngilai Primary School</t>
  </si>
  <si>
    <t>4-025-134-2630204-104-2017/18-003</t>
  </si>
  <si>
    <t>Construction of dining Hall and a kitchen to lintel</t>
  </si>
  <si>
    <t xml:space="preserve">South Horr Primary School </t>
  </si>
  <si>
    <t>4-025-134-2630204-104-2017/18-004</t>
  </si>
  <si>
    <t>Construction of One class room to completion</t>
  </si>
  <si>
    <t xml:space="preserve">Tuum Primary School  </t>
  </si>
  <si>
    <t>4-025-134-2630204-104-2017/18-005</t>
  </si>
  <si>
    <t>Barbed wire fencing with concrete base</t>
  </si>
  <si>
    <t>Lenkima Primary School</t>
  </si>
  <si>
    <t>4-025-134-2630204-104-2017/18-006</t>
  </si>
  <si>
    <t>Construction of One class room to plastering</t>
  </si>
  <si>
    <t xml:space="preserve">Natiti Primary School  </t>
  </si>
  <si>
    <t>4-025-134-2630204-104-2017/18-007</t>
  </si>
  <si>
    <t>Construction of a Dining Hall to lintel</t>
  </si>
  <si>
    <t>Nachola Primary School one Classroom</t>
  </si>
  <si>
    <t>4-025-134-2630204-104-2017/18-008</t>
  </si>
  <si>
    <t xml:space="preserve">Barsaloi Arid Zone Primary School  </t>
  </si>
  <si>
    <t>4-025-134-2630204-104-2017/18-009</t>
  </si>
  <si>
    <t xml:space="preserve">Lulu Primary School </t>
  </si>
  <si>
    <t>4-025-134-2630204-104-2017/18-010</t>
  </si>
  <si>
    <t xml:space="preserve">Nkorika Primary School </t>
  </si>
  <si>
    <t>4-025-134-2630204-104-2017/18-011</t>
  </si>
  <si>
    <t>Construction of teachers house 1 unit to completion</t>
  </si>
  <si>
    <t xml:space="preserve">Lekamoru Primary School </t>
  </si>
  <si>
    <t>4-025-134-2630204-104-2017/18-012</t>
  </si>
  <si>
    <t xml:space="preserve">Ntepes Primary School </t>
  </si>
  <si>
    <t>4-025-134-2630204-104-2017/18-013</t>
  </si>
  <si>
    <t>Supply of 60 desks  @ 5000</t>
  </si>
  <si>
    <t xml:space="preserve">Morua nkai Primary School </t>
  </si>
  <si>
    <t>4-025-134-2630204-104-2017/18-014</t>
  </si>
  <si>
    <t>1 classroom construction to completion</t>
  </si>
  <si>
    <t xml:space="preserve">Seren Primary School </t>
  </si>
  <si>
    <t>4-025-134-2630204-104-2017/18-015</t>
  </si>
  <si>
    <t xml:space="preserve">Lechet Primary School </t>
  </si>
  <si>
    <t>4-025-134-2630204-104-2017/18-016</t>
  </si>
  <si>
    <t>Supply of 80 desks @ 5000</t>
  </si>
  <si>
    <t xml:space="preserve">Lasaen Primary School </t>
  </si>
  <si>
    <t>4-025-134-2630204-104-2017/18-017</t>
  </si>
  <si>
    <t xml:space="preserve">Salato Primary School </t>
  </si>
  <si>
    <t>4-025-134-2630204-104-2017/18-018</t>
  </si>
  <si>
    <t xml:space="preserve">Latakweny Primary School </t>
  </si>
  <si>
    <t>4-025-134-2630204-104-2017/18-019</t>
  </si>
  <si>
    <t xml:space="preserve">Sererit Primary School </t>
  </si>
  <si>
    <t>4-025-134-2630204-104-2017/18-020</t>
  </si>
  <si>
    <t xml:space="preserve">Loikumkum Primary School </t>
  </si>
  <si>
    <t>4-025-134-2630204-104-2017/18-021</t>
  </si>
  <si>
    <t xml:space="preserve">Ura Primary School </t>
  </si>
  <si>
    <t>4-025-134-2630204-104-2017/18-022</t>
  </si>
  <si>
    <t>Construction of  1 unit Teachers house to completion</t>
  </si>
  <si>
    <t xml:space="preserve">Lesirikan Primary School </t>
  </si>
  <si>
    <t>4-025-134-2630204-104-2017/18-023</t>
  </si>
  <si>
    <t>4-025-134-2630204-104-2017/18-024</t>
  </si>
  <si>
    <t>Fencing of school compound Barbed wire fencing with concrete base</t>
  </si>
  <si>
    <t>Angata Nanyukie Primary School</t>
  </si>
  <si>
    <t>4-025-134-2630204-104-2017/18-025</t>
  </si>
  <si>
    <t>Dormitory completion doors, windows, plastering and painting</t>
  </si>
  <si>
    <t>Sumuruai Primary School</t>
  </si>
  <si>
    <t>4-025-134-2630204-104-2017/18-026</t>
  </si>
  <si>
    <t>Construction of Dormitory to lintel</t>
  </si>
  <si>
    <t>4-025-134-2630204-104-2017/18-027</t>
  </si>
  <si>
    <t>Waso Rongai Primary School</t>
  </si>
  <si>
    <t>4-025-134-2630204-104-2017/18-028</t>
  </si>
  <si>
    <t>4-025-134-2630204-104-2017/18-029</t>
  </si>
  <si>
    <t>Morijo  Primary School</t>
  </si>
  <si>
    <t>4-025-134-2630204-104-2017/18-030</t>
  </si>
  <si>
    <t>Dormitory completion, doors, windows, plastering and painting</t>
  </si>
  <si>
    <t>Loonjorin Primary School</t>
  </si>
  <si>
    <t>4-025-134-2630204-104-2017/18-031</t>
  </si>
  <si>
    <t>Supply of 70 desks  @ 5000</t>
  </si>
  <si>
    <t>Muruankai Primary School</t>
  </si>
  <si>
    <t>4-025-134-2630204-104-2017/18-032</t>
  </si>
  <si>
    <t>Completion of a classroom, doors, windows, plastering and paining</t>
  </si>
  <si>
    <t>4-025-134-2630204-104-2017/18-033</t>
  </si>
  <si>
    <t>4-025-134-2630204-104-2017/18-034</t>
  </si>
  <si>
    <t>Classroom finishing, windows, door, painting</t>
  </si>
  <si>
    <t>Tangar Primary School</t>
  </si>
  <si>
    <t>4-025-134-2630204-104-2017/18-035</t>
  </si>
  <si>
    <t>4-025-134-2630204-104-2017/18-036</t>
  </si>
  <si>
    <t>Lchakwai  Completion</t>
  </si>
  <si>
    <t>4-025-134-2630204-104-2017/18-037</t>
  </si>
  <si>
    <t xml:space="preserve">Fencing of school compound.  Barbed wire fencing with concrete base School </t>
  </si>
  <si>
    <t>Loodua Primary Fence</t>
  </si>
  <si>
    <t>4-025-134-2630204-104-2017/18-038</t>
  </si>
  <si>
    <t>Fencing of school compound.  Barbed wire fencing with concrete base</t>
  </si>
  <si>
    <t xml:space="preserve">SECONDARY EDUCATION </t>
  </si>
  <si>
    <t>Baragoi Girls Secondary School</t>
  </si>
  <si>
    <t>4-025-134-2630205-104-2017/18-001</t>
  </si>
  <si>
    <t xml:space="preserve">Ndoto Boys Secondary School </t>
  </si>
  <si>
    <t>4-025-134-2630205-104-2017/18-002</t>
  </si>
  <si>
    <t xml:space="preserve">Baragoi Mixed Day Secondary School </t>
  </si>
  <si>
    <t>4-025-134-2630205-104-2017/18-004</t>
  </si>
  <si>
    <t>Construction of a labaratory to lintel</t>
  </si>
  <si>
    <t xml:space="preserve">Nyiro Boys Secondary School </t>
  </si>
  <si>
    <t>4-025-134-2630205-104-2017/18-006</t>
  </si>
  <si>
    <t>Teachers house Construction to completion</t>
  </si>
  <si>
    <t xml:space="preserve">Barsaloi Mixed Day Secondary School </t>
  </si>
  <si>
    <t>4-025-134-2630205-104-2017/18-008</t>
  </si>
  <si>
    <t>Administration block construction</t>
  </si>
  <si>
    <t xml:space="preserve">Morijo Mixed Day Secondary School </t>
  </si>
  <si>
    <t>4-025-134-2630205-104-2017/18-009</t>
  </si>
  <si>
    <t>Nyiro Girls sec school</t>
  </si>
  <si>
    <t>4-025-134-2630205-104-2017/18-010</t>
  </si>
  <si>
    <t>Dinning hall construction</t>
  </si>
  <si>
    <t>Tuum Girls Secondary School</t>
  </si>
  <si>
    <t>4-025-134-2630205-104-2017/18-011</t>
  </si>
  <si>
    <t xml:space="preserve">Ksh. 500,000 for Purchase of solar pannels and ksh. 300,000 for installation  and extension of power to teachers quarters </t>
  </si>
  <si>
    <t>DC'S residence - Fence</t>
  </si>
  <si>
    <t>4-025-134-2640507-113-2017/18-001</t>
  </si>
  <si>
    <t>Fencing of Dcs compound.  Barbed wire fencing with concrete base</t>
  </si>
  <si>
    <t>Simale Administration Police Line</t>
  </si>
  <si>
    <t>4-025-134-2640507-113-2017/18-002</t>
  </si>
  <si>
    <t>2 unit Administration Police houses construction</t>
  </si>
  <si>
    <t>Masikita Administration Police line/ Electricity/Toilet</t>
  </si>
  <si>
    <t>4-025-134-2640507-113-2017/18-003</t>
  </si>
  <si>
    <t>Wiring and electricity installation Ksh. 400,000 and ksh. 400,000 construction of twin pit latrines</t>
  </si>
  <si>
    <t>Chief Office/DC Office Baawa Ward</t>
  </si>
  <si>
    <t>4-025-134-2640507-113-2017/18-004</t>
  </si>
  <si>
    <t>Chiefs office finishing, windows, door, painting an plastering</t>
  </si>
  <si>
    <t>Suyian Administration Police Line</t>
  </si>
  <si>
    <t>4-025-134-2640507-113-2017/18-005</t>
  </si>
  <si>
    <t>Fencing of the Administration Police compound with concerete base</t>
  </si>
  <si>
    <t>Loruko Administration Police Line</t>
  </si>
  <si>
    <t>4-025-134-2640507-113-2017/18-006</t>
  </si>
  <si>
    <t>Tuum Administration Police Line Repair</t>
  </si>
  <si>
    <t>4-025-134-2640507-113-2017/18-007</t>
  </si>
  <si>
    <t>3 Administration Police houses repair, plastering, doors, windows and painting</t>
  </si>
  <si>
    <t xml:space="preserve">Nalingang'or Mixed Day  Secondary School </t>
  </si>
  <si>
    <t>4-025-134-2630205-104-2017/18-003</t>
  </si>
  <si>
    <r>
      <t>Construction of two classrooms to lintel(</t>
    </r>
    <r>
      <rPr>
        <sz val="12"/>
        <color indexed="10"/>
        <rFont val="Footlight MT Light"/>
        <family val="1"/>
      </rPr>
      <t>allocate adequate funds or construct one classrom to completion)</t>
    </r>
  </si>
  <si>
    <t xml:space="preserve">Baragoi Boys Secondary School </t>
  </si>
  <si>
    <t>4-025-134-2630205-104-2017/18-005</t>
  </si>
  <si>
    <r>
      <t>Construction of two classrooms (</t>
    </r>
    <r>
      <rPr>
        <sz val="12"/>
        <color indexed="10"/>
        <rFont val="Footlight MT Light"/>
        <family val="1"/>
      </rPr>
      <t>allocate adequate funds or construct one classrom to completion)</t>
    </r>
  </si>
  <si>
    <t xml:space="preserve">Marti Mixed Day Secondary School </t>
  </si>
  <si>
    <t>4-025-134-2630205-104-2017/18-007</t>
  </si>
  <si>
    <r>
      <t>Construction of two classrooms</t>
    </r>
    <r>
      <rPr>
        <sz val="12"/>
        <color indexed="10"/>
        <rFont val="Footlight MT Light"/>
        <family val="1"/>
      </rPr>
      <t>(allocate adequate funds or construct one classrom to completion)</t>
    </r>
  </si>
  <si>
    <t>4-025-134-AP1-100-2017/2018-001</t>
  </si>
  <si>
    <t>4-025-134-2640100-103-2017/18-001</t>
  </si>
  <si>
    <t>PROJECT GFS CODELIST FOR KIPKELION EAST NATIONAL GOVERNMENT CONSTITUENCY DEVELOPMENT FUND</t>
  </si>
  <si>
    <t>4-035-188-2110000-100-2017/18-001</t>
  </si>
  <si>
    <t>4-035-188-2210000-100-2017/18-002</t>
  </si>
  <si>
    <t>4-035-188-2120101-100-2017/18-004</t>
  </si>
  <si>
    <t>4-035-188-2210802-100-2017/18-006</t>
  </si>
  <si>
    <t>4-035-188-2210000-111-2017/18-001</t>
  </si>
  <si>
    <t>4-035-188-2210802-111-2017/18-002</t>
  </si>
  <si>
    <t>4-035-188-2640101-103-2017/18-001</t>
  </si>
  <si>
    <t>4-035-188-2640102-103-2017/18-002</t>
  </si>
  <si>
    <t>4-035-188-2640105-103-2017/18-003</t>
  </si>
  <si>
    <t>Social Security programme - NHIF</t>
  </si>
  <si>
    <t>4-035-188-2120201-100-2017/18-005</t>
  </si>
  <si>
    <t>Provision of medical insurance cover for the vulnerable families</t>
  </si>
  <si>
    <t>4-035-188-2640200-101-2017/18-001</t>
  </si>
  <si>
    <t xml:space="preserve">Kipkelion East Tournament </t>
  </si>
  <si>
    <t>4-035-188-2640509-112-2017/18-001</t>
  </si>
  <si>
    <t xml:space="preserve">Purchase of balls and uniforms for Ward teams at Kshs 300,000 each - Tendeno FC, Sorget FC, Londiani FC, Kedowa FC and Chepseon FC </t>
  </si>
  <si>
    <t>Chepseon Ward</t>
  </si>
  <si>
    <t>4-035-188-2640510-110-2017/18-001</t>
  </si>
  <si>
    <t xml:space="preserve">Purchase and planting of trees in the 5 following Primary Schools to a cost of Kshs 100,000 each - Sailo School, Kichawir School, Kamachungwa School, Kamarus Annex School and Momoniat School </t>
  </si>
  <si>
    <t>Kedowa/Kimugul Ward</t>
  </si>
  <si>
    <t>4-035-188-2640510-110-2017/18-002</t>
  </si>
  <si>
    <t xml:space="preserve">Purchase and planting of trees in the 4 following Primary Schools to a cost of Kshs 100,000 each - Kiprengwe P School, Kedowa River School, Ringa P School and Testai School </t>
  </si>
  <si>
    <t xml:space="preserve">Londiani Ward </t>
  </si>
  <si>
    <t>4-035-188-2640510-110-2017/18-003</t>
  </si>
  <si>
    <t xml:space="preserve">Purchase and planting of trees in the 4 following Primary Schools to a cost of Kshs 100,000 each - Kapkondor School, Tilolwet School, Kapsenda School and Kimaut School </t>
  </si>
  <si>
    <t xml:space="preserve">Sorget/Tendeno Ward </t>
  </si>
  <si>
    <t>4-035-188-2640510-110-2017/18-004</t>
  </si>
  <si>
    <t xml:space="preserve">Purchase and planting of trees in the 4 following Primary Schools to a cost of Kshs 100,000 each - Malaget School, Mugumoini School, Benditai School and Gwitu School </t>
  </si>
  <si>
    <t>Benditai Primary School</t>
  </si>
  <si>
    <t>4-035-188-2630204-104-2017/18-001</t>
  </si>
  <si>
    <t>Renovation of 6 classrooms Kshs 400,000 -flooring and plastering and purchase of 30 desks at Kshs 60,000</t>
  </si>
  <si>
    <t>Burgei Primary School</t>
  </si>
  <si>
    <t>4-035-188-2630204-104-2017/18-002</t>
  </si>
  <si>
    <t>Purchase of one-acre land</t>
  </si>
  <si>
    <t>Cheboror Primary School</t>
  </si>
  <si>
    <t>4-035-188-2630204-104-2017/18-003</t>
  </si>
  <si>
    <t>Construction of one classroom at Kshs 500,000.00 and purchase of 30 desks at Kshs 60,000</t>
  </si>
  <si>
    <t>Chepcholiet Primary School</t>
  </si>
  <si>
    <t>4-035-188-2630204-104-2017/18-004</t>
  </si>
  <si>
    <t>Renovation of 3 classrooms - flooring and plastering at Kshs 200,000 and purchase of 30 desks at Kshs 60,000</t>
  </si>
  <si>
    <t>Chepseon Complex Primary School</t>
  </si>
  <si>
    <t>4-035-188-2630204-104-2017/18-005</t>
  </si>
  <si>
    <t>Construction of one classroom at 500,000.00 and purchase of 30 desks at 60,000.00</t>
  </si>
  <si>
    <t>Chepseon Primary School</t>
  </si>
  <si>
    <t>4-035-188-2630204-104-2017/18-006</t>
  </si>
  <si>
    <t>Construction of one classroom at Kshs 500,000 and purchase of 30 desks at Kshs 60,000</t>
  </si>
  <si>
    <t>Chepsir Primary School</t>
  </si>
  <si>
    <t>4-035-188-2630204-104-2017/18-007</t>
  </si>
  <si>
    <t>Chesinende Primary School</t>
  </si>
  <si>
    <t>4-035-188-2630204-104-2017/18-008</t>
  </si>
  <si>
    <t>Chumba Primary School</t>
  </si>
  <si>
    <t>4-035-188-2630204-104-2017/18-009</t>
  </si>
  <si>
    <t>Dr.Koech Primary School</t>
  </si>
  <si>
    <t>4-035-188-2630204-104-2017/18-010</t>
  </si>
  <si>
    <t>Renovation of 5 classrooms at Kshs 300,000 and purchase of 30 desks at Kshs 60,000</t>
  </si>
  <si>
    <t>Gwitu Primary School</t>
  </si>
  <si>
    <t>4-035-188-2630204-104-2017/18-011</t>
  </si>
  <si>
    <t>Irerma Primary School</t>
  </si>
  <si>
    <t>4-035-188-2630204-104-2017/18-012</t>
  </si>
  <si>
    <t>Kabarak United Primary School</t>
  </si>
  <si>
    <t>4-035-188-2630204-104-2017/18-013</t>
  </si>
  <si>
    <t>Kabbisoi Primary School</t>
  </si>
  <si>
    <t>4-035-188-2630204-104-2017/18-014</t>
  </si>
  <si>
    <t>Construction of one classroom at Kshs 500,000 and purchase of 30 desks at Kshs 60,003</t>
  </si>
  <si>
    <t>Kamarus Annex Primary School</t>
  </si>
  <si>
    <t>4-035-188-2630204-104-2017/18-015</t>
  </si>
  <si>
    <t>Construction of one classroom at 500,000.00 and Purchase of 30 desks at 60,000.00</t>
  </si>
  <si>
    <t>Kamarus Primary School</t>
  </si>
  <si>
    <t>4-035-188-2630204-104-2017/18-016</t>
  </si>
  <si>
    <t>Renovation of 6 classrooms - flooring, plastering and Windows at Kshs 300,000.  and purchase of 30 desks at Kshs 60,000</t>
  </si>
  <si>
    <t>Kamaua Primary School</t>
  </si>
  <si>
    <t>4-035-188-2630204-104-2017/18-017</t>
  </si>
  <si>
    <t>Kapchomisian Primary School</t>
  </si>
  <si>
    <t>4-035-188-2630204-104-2017/18-018</t>
  </si>
  <si>
    <t>Kapkwen Primary School</t>
  </si>
  <si>
    <t>4-035-188-2630204-104-2017/18-019</t>
  </si>
  <si>
    <t>Kapseger Primary School</t>
  </si>
  <si>
    <t>4-035-188-2630204-104-2017/18-020</t>
  </si>
  <si>
    <t>Renovation of 4 classrooms - flooring, plastering and roofing at Kshs 400,000 and purchase of 30 desks at Kshs 60,000</t>
  </si>
  <si>
    <t>Kapsimotwo Primary School</t>
  </si>
  <si>
    <t>4-035-188-2630204-104-2017/18-021</t>
  </si>
  <si>
    <t>Construction of one classroom at Kshs 500,000 and purchase of one-acre land at Kshs 400,000</t>
  </si>
  <si>
    <t>4-035-188-2630204-104-2017/18-022</t>
  </si>
  <si>
    <t>Katet Primary School</t>
  </si>
  <si>
    <t>4-035-188-2630204-104-2017/18-023</t>
  </si>
  <si>
    <t>Kedowa River Farm Primary School</t>
  </si>
  <si>
    <t>4-035-188-2630204-104-2017/18-024</t>
  </si>
  <si>
    <t>Kedowa School for the Deaf Primary School</t>
  </si>
  <si>
    <t>4-035-188-2630204-104-2017/18-025</t>
  </si>
  <si>
    <t>Kichawir Primary School</t>
  </si>
  <si>
    <t>4-035-188-2630204-104-2017/18-026</t>
  </si>
  <si>
    <t>Kimoson Primary School</t>
  </si>
  <si>
    <t>4-035-188-2630204-104-2017/18-027</t>
  </si>
  <si>
    <t>4-035-188-2630204-104-2017/18-028</t>
  </si>
  <si>
    <t>Kiprengwe Primary School</t>
  </si>
  <si>
    <t>4-035-188-2630204-104-2017/18-029</t>
  </si>
  <si>
    <t>Renovation of 4 classrooms - flooring and  plastering at Kshs 300,000 and purchase of 30 desks at Kshs 60,000</t>
  </si>
  <si>
    <t>Kipyemit Primary School</t>
  </si>
  <si>
    <t>4-035-188-2630204-104-2017/18-030</t>
  </si>
  <si>
    <t>4-035-188-2630204-104-2017/18-031</t>
  </si>
  <si>
    <t>Kondamet Primary School</t>
  </si>
  <si>
    <t>4-035-188-2630204-104-2017/18-032</t>
  </si>
  <si>
    <t>Kosyin Primary School</t>
  </si>
  <si>
    <t>4-035-188-2630204-104-2017/18-033</t>
  </si>
  <si>
    <t>Lolongbei Primary School</t>
  </si>
  <si>
    <t>4-035-188-2630204-104-2017/18-034</t>
  </si>
  <si>
    <t>Londiani Farmers Primary School</t>
  </si>
  <si>
    <t>4-035-188-2630204-104-2017/18-035</t>
  </si>
  <si>
    <t>Completion of 6 classrooms - plastering, flooring and painting at Kshs 300,000 and purchase of 30 desks at Kshs 60,000</t>
  </si>
  <si>
    <t>Malaget Primary School</t>
  </si>
  <si>
    <t>4-035-188-2630204-104-2017/18-036</t>
  </si>
  <si>
    <t>Masomborik Primary School</t>
  </si>
  <si>
    <t>4-035-188-2630204-104-2017/18-037</t>
  </si>
  <si>
    <t>Completion of 5 classrooms - plastering, flooring and windows at Kshs 400,000 and purchase of 30 desks at Kshs 60,000</t>
  </si>
  <si>
    <t>Momoniat Primary School</t>
  </si>
  <si>
    <t>4-035-188-2630204-104-2017/18-038</t>
  </si>
  <si>
    <t>Mugumoini Primary School</t>
  </si>
  <si>
    <t>4-035-188-2630204-104-2017/18-039</t>
  </si>
  <si>
    <t>Murasoi Primary School</t>
  </si>
  <si>
    <t>4-035-188-2630204-104-2017/18-040</t>
  </si>
  <si>
    <t>Ngatumek Primary School</t>
  </si>
  <si>
    <t>4-035-188-2630204-104-2017/18-041</t>
  </si>
  <si>
    <t>Sabunit Primary School</t>
  </si>
  <si>
    <t>4-035-188-2630204-104-2017/18-042</t>
  </si>
  <si>
    <t>Construction of 10 door toilets at Kshs 500,000 and purchase of 30 desks at Kshs 60,000</t>
  </si>
  <si>
    <t>Saramek Primary School</t>
  </si>
  <si>
    <t>4-035-188-2630204-104-2017/18-043</t>
  </si>
  <si>
    <t>4-035-188-2630204-104-2017/18-044</t>
  </si>
  <si>
    <t>Renovation of 8 classrooms - plastering ans painting at Kshs 200,000 and purchase of 30 desks at Kshs 60,000</t>
  </si>
  <si>
    <t>Simboiyon Primary School</t>
  </si>
  <si>
    <t>4-035-188-2630204-104-2017/18-045</t>
  </si>
  <si>
    <t>Renovation of 6 classrooms - plastering and painting at Kshs 400,000 and purchase of 30 desks at Kshs 60,000</t>
  </si>
  <si>
    <t>Sitian Primary School</t>
  </si>
  <si>
    <t>4-035-188-2630204-104-2017/18-046</t>
  </si>
  <si>
    <t>Tegunot Primary School</t>
  </si>
  <si>
    <t>4-035-188-2630204-104-2017/18-047</t>
  </si>
  <si>
    <t>4-035-188-2630204-104-2017/18-048</t>
  </si>
  <si>
    <t>Tendeno Primary School</t>
  </si>
  <si>
    <t>4-035-188-2630204-104-2017/18-049</t>
  </si>
  <si>
    <t>Tirichta Primary School</t>
  </si>
  <si>
    <t>4-035-188-2630204-104-2017/18-050</t>
  </si>
  <si>
    <t>Tugunon Primary School</t>
  </si>
  <si>
    <t>4-035-188-2630204-104-2017/18-051</t>
  </si>
  <si>
    <t>Chepcholiet Secondary School</t>
  </si>
  <si>
    <t>4-035-188-2630205-104-2017/18-001</t>
  </si>
  <si>
    <t>Completion of laboratory, flooring, plastering, water connection and gas systems</t>
  </si>
  <si>
    <t>Chepseon Mixed Day Secondary School</t>
  </si>
  <si>
    <t>4-035-188-2630205-104-2017/18-002</t>
  </si>
  <si>
    <t xml:space="preserve">Construction of one classroom at Kshs 500,000 and completion of laboratory at Kshs 700,000 - walling, flooring and roofing </t>
  </si>
  <si>
    <t>Chepsir Secondary School</t>
  </si>
  <si>
    <t>4-035-188-2630205-104-2017/18-003</t>
  </si>
  <si>
    <t>Chesinende Girls Secondary School</t>
  </si>
  <si>
    <t>4-035-188-2630205-104-2017/18-004</t>
  </si>
  <si>
    <t>Completion of dining hall - flooring, plastering doors, windows and electrical installation</t>
  </si>
  <si>
    <t>Jagoror Secondary School</t>
  </si>
  <si>
    <t>4-035-188-2630205-104-2017/18-005</t>
  </si>
  <si>
    <t>Kapcheplanga Secondary School</t>
  </si>
  <si>
    <t>4-035-188-2630205-104-2017/18-006</t>
  </si>
  <si>
    <t>Kaptich Secondary School</t>
  </si>
  <si>
    <t>4-035-188-2630205-104-2017/18-007</t>
  </si>
  <si>
    <t>Construction of one classroom at Kshs 500,000 and completion of laboratory - walling, flooring and roofing at Kshs 700,000</t>
  </si>
  <si>
    <t>Kiletien Secondary School</t>
  </si>
  <si>
    <t>4-035-188-2630205-104-2017/18-008</t>
  </si>
  <si>
    <t>Construction of one classroom at Kshs 500,000 and completion of laboratory -  flooring, plastering, worktop, water, gas systems at Kshs 500,000</t>
  </si>
  <si>
    <t>Kisabo Secondary School</t>
  </si>
  <si>
    <t>4-035-188-2630205-104-2017/18-009</t>
  </si>
  <si>
    <t>Construction of 3 classroom at Kshs 1,500,000 and completion of laboratory -  flooring, plastering, worktop, water, gas systems at Kshs 500,000</t>
  </si>
  <si>
    <t>Leberer Secondary School</t>
  </si>
  <si>
    <t>4-035-188-2630205-104-2017/18-010</t>
  </si>
  <si>
    <t>Moi Sorget Secondary School</t>
  </si>
  <si>
    <t>4-035-188-2630205-104-2017/18-011</t>
  </si>
  <si>
    <t>Completion of laboratory - flooring, plastering, worktops, water and gas installation</t>
  </si>
  <si>
    <t>Momoniat Secondary School</t>
  </si>
  <si>
    <t>4-035-188-2630205-104-2017/18-012</t>
  </si>
  <si>
    <t>Ringa Secondary School</t>
  </si>
  <si>
    <t>4-035-188-2630205-104-2017/18-013</t>
  </si>
  <si>
    <t xml:space="preserve">Construction of 10 door-toilets </t>
  </si>
  <si>
    <t>Setek Hill Secondary School</t>
  </si>
  <si>
    <t>4-035-188-2630205-104-2017/18-014</t>
  </si>
  <si>
    <t>Construction of one classroom at Kshs 500,000 and completion of laboratory at Kshs 700,000- floor, roof, plaster, water and gas system</t>
  </si>
  <si>
    <t>Simboiyon Secondary School</t>
  </si>
  <si>
    <t>4-035-188-2630205-104-2017/18-015</t>
  </si>
  <si>
    <t>Testai Day Secondary School</t>
  </si>
  <si>
    <t>4-035-188-2630205-104-2017/18-016</t>
  </si>
  <si>
    <t>Tulwap Kipsigis Secondary School</t>
  </si>
  <si>
    <t>4-035-188-2630205-104-2017/18-017</t>
  </si>
  <si>
    <t>Completion of laboratory - flooring, plastering,  worktops, water and gas installation</t>
  </si>
  <si>
    <t>Tumaini Secondary School</t>
  </si>
  <si>
    <t>4-035-188-2630205-104-2017/18-018</t>
  </si>
  <si>
    <t>Tendeno Education Zonal Office</t>
  </si>
  <si>
    <t>4-035-188-2630205-104-2017/18-019</t>
  </si>
  <si>
    <t>Construction of Education Zonal Office</t>
  </si>
  <si>
    <t>Kedowa Education Zonal Office</t>
  </si>
  <si>
    <t>4-035-188-2630205-104-2017/18-020</t>
  </si>
  <si>
    <t>Lemotit Education Zonal Office</t>
  </si>
  <si>
    <t>4-035-188-2630205-104-2017/18-021</t>
  </si>
  <si>
    <t>Renovation of Education Zonal Office - plastering, flooring and ceiling</t>
  </si>
  <si>
    <t>Kapseger Education Zonal Office</t>
  </si>
  <si>
    <t>4-035-188-2630205-104-2017/18-022</t>
  </si>
  <si>
    <t>Construction of Education Zonal office</t>
  </si>
  <si>
    <t>Benditai Assistant Chief's Office</t>
  </si>
  <si>
    <t>4-035-188-2640507-113-2017/18-001</t>
  </si>
  <si>
    <t>Construction of Assisant Chief's office</t>
  </si>
  <si>
    <t>Kapkondor Assistant Chief's Office</t>
  </si>
  <si>
    <t>4-035-188-2640507-113-2017/18-002</t>
  </si>
  <si>
    <t>Construction of Assistant Chief's office</t>
  </si>
  <si>
    <t>Kimugul Chief's Office</t>
  </si>
  <si>
    <t>4-035-188-2640507-113-2017/18-003</t>
  </si>
  <si>
    <t>Construction of 6 administration Police Houses</t>
  </si>
  <si>
    <t>Tendeno Assistant County Commissioner's Office (ACC)</t>
  </si>
  <si>
    <t>4-035-188-2640507-113-2017/18-004</t>
  </si>
  <si>
    <t>Construction of Assistant County Commissioner's  office</t>
  </si>
  <si>
    <t>4-035-109-2211311-108-2017/18-001</t>
  </si>
  <si>
    <t>Installation of Satelite antenna, Router, Digital access kit, Digital ruggedized Tablet, WI-FI with outdoor wireless device complete with 12U cabinet with installation accessories by Telkom Kenya Ltd for 4 sites</t>
  </si>
  <si>
    <t>4-035-109-2211310-112-2017/18-001</t>
  </si>
  <si>
    <t>Developing the Constituency Strategic Plan for the period 2017-2022</t>
  </si>
  <si>
    <t>4-035-188-2210000-100-2017/18-001</t>
  </si>
  <si>
    <t>PRIMARY SCHOOLS PROJECT</t>
  </si>
  <si>
    <t>Sailo Primary School</t>
  </si>
  <si>
    <t>SECONDARY SCHOOLS PROJECT</t>
  </si>
  <si>
    <t>Sitian Secondary School</t>
  </si>
  <si>
    <t xml:space="preserve">construction of one classroom to completion at 5000,000.00 and completion of one classroom (flooring,plastering,electrical installation and roofing) at 300,000.00 </t>
  </si>
  <si>
    <t>Chepseon Complex Secondary School</t>
  </si>
  <si>
    <t>Saramek Secondary School</t>
  </si>
  <si>
    <t>Purchase off school bus</t>
  </si>
  <si>
    <t>PROJECT GFS CODELIST FOR BAHATI NATIONAL GOVERNMENT CONSTITUENCY DEVELOPMENT FUND</t>
  </si>
  <si>
    <t>4-032-174-2110000-100-2017/18-001</t>
  </si>
  <si>
    <t xml:space="preserve">Goods And Services </t>
  </si>
  <si>
    <t>4-032-174-2210000-100-2017/18-002</t>
  </si>
  <si>
    <t>Purchase of Furniture Equipments</t>
  </si>
  <si>
    <t>4-032-174-3111000-100-2017/18-003</t>
  </si>
  <si>
    <t>Purchase of furniture, equipment and office computers</t>
  </si>
  <si>
    <t>4-032-174-2120201-100-2017/18-004</t>
  </si>
  <si>
    <t>4-032-174-2120101-100-2017/18-005</t>
  </si>
  <si>
    <t>Payment of NSSF deductions(employers contribution)</t>
  </si>
  <si>
    <t>4-032-174-2210802-100-2017/18-006</t>
  </si>
  <si>
    <t>Payment of committee sitting allowances, transport</t>
  </si>
  <si>
    <t>MONITORING AND EVALUATION/ CAPACITY BUILDING</t>
  </si>
  <si>
    <t>4-032-174-2210000-111-2017/18-001</t>
  </si>
  <si>
    <t>4-032-174-2210802-111-2017/18-002</t>
  </si>
  <si>
    <t>Payment of committee field visits allowances</t>
  </si>
  <si>
    <t>NGCFC/PMC Capacity Building</t>
  </si>
  <si>
    <t>4-032-174-2640200-111-2017/18-003</t>
  </si>
  <si>
    <t>Undertake training of the PMCS/CDFCS on NG-CDF related issues</t>
  </si>
  <si>
    <t>4-032-174-2640200-101-2017/18-001</t>
  </si>
  <si>
    <t>4-032-174-2640509-112-2017/18-001</t>
  </si>
  <si>
    <t>Kimani Ngunjiri Primary School</t>
  </si>
  <si>
    <t>4-032-174-2640510-110-2017/18-006</t>
  </si>
  <si>
    <t>Purchase of 1water tank 100ltrs@Kshs.80,000  and construction of tank base and guttering 50,000</t>
  </si>
  <si>
    <t>Kagoto primary School</t>
  </si>
  <si>
    <t>4-032-174-2640510-110-2017/18-007</t>
  </si>
  <si>
    <t>Baraka primary School</t>
  </si>
  <si>
    <t>4-032-174-2640510-110-2017/18-008</t>
  </si>
  <si>
    <t>St. Francis primary School</t>
  </si>
  <si>
    <t>4-032-174-2640510-110-2017/18-009</t>
  </si>
  <si>
    <t>Lanet/ Umoja primary School</t>
  </si>
  <si>
    <t>4-032-174-2640510-110-2017/18-010</t>
  </si>
  <si>
    <t>Mwiruti primary School</t>
  </si>
  <si>
    <t>4-032-174-2640510-110-2017/18-011</t>
  </si>
  <si>
    <t>Bursary Secondary/Speacial Schools</t>
  </si>
  <si>
    <t>4-032-174-2640101-103-2017/18-001</t>
  </si>
  <si>
    <t>Bursary Tertiary Institutions (Colleges&amp; Universities)</t>
  </si>
  <si>
    <t>4-032-174-2640102-103-2017/18-002</t>
  </si>
  <si>
    <t>Bursary for the needy -tertiary level courses</t>
  </si>
  <si>
    <t>Bavuni Primary School</t>
  </si>
  <si>
    <t>4-032-174-2630204-104-2017/18-001</t>
  </si>
  <si>
    <t>Renovation of 2 classes(wall plastering, tiles,painting)</t>
  </si>
  <si>
    <t>4-032-174-2630204-104-2017/18-002</t>
  </si>
  <si>
    <t xml:space="preserve">purchase of 2 plots 50 *100 </t>
  </si>
  <si>
    <t>Giachonge Primary School</t>
  </si>
  <si>
    <t>4-032-174-2630204-104-2017/18-003</t>
  </si>
  <si>
    <t>Construction of a class</t>
  </si>
  <si>
    <t>Jacaranda Primary School</t>
  </si>
  <si>
    <t>4-032-174-2630204-104-2017/18-004</t>
  </si>
  <si>
    <t>Renovation of 2 classes (wall plastering, tiles,painting)</t>
  </si>
  <si>
    <t>Kamurunyu Primary School</t>
  </si>
  <si>
    <t>4-032-174-2630204-104-2017/18-005</t>
  </si>
  <si>
    <t>Renovation of classes(2classes)(wall plastering, tiles,painting)</t>
  </si>
  <si>
    <t>Kendurumu Primary School</t>
  </si>
  <si>
    <t>4-032-174-2630204-104-2017/18-006</t>
  </si>
  <si>
    <t>Construction of one clasroom</t>
  </si>
  <si>
    <t>4-032-174-2630204-104-2017/18-007</t>
  </si>
  <si>
    <t>Construction of a clasroom</t>
  </si>
  <si>
    <t>Kimani NgunjiriI Primary School</t>
  </si>
  <si>
    <t>4-032-174-2630204-104-2017/18-008</t>
  </si>
  <si>
    <t>Limuko Primary School</t>
  </si>
  <si>
    <t>4-032-174-2630204-104-2017/18-009</t>
  </si>
  <si>
    <t>Renovation of 2 classrooms (wall plastering, tiles,painting)</t>
  </si>
  <si>
    <t>Mereroni Primary School</t>
  </si>
  <si>
    <t>4-032-174-2630204-104-2017/18-010</t>
  </si>
  <si>
    <t>Mikeu Primary School</t>
  </si>
  <si>
    <t>4-032-174-2630204-104-2017/18-011</t>
  </si>
  <si>
    <t>Completion of admin block</t>
  </si>
  <si>
    <t>Kinari Primary School</t>
  </si>
  <si>
    <t>4-032-174-2630204-104-2017/18-012</t>
  </si>
  <si>
    <t>Renovation of classes(2classes)(wall plastering, tiles,painting</t>
  </si>
  <si>
    <t>Nakuru Workers Primary School</t>
  </si>
  <si>
    <t>4-032-174-2630204-104-2017/18-013</t>
  </si>
  <si>
    <t>Nyathuna Primary School</t>
  </si>
  <si>
    <t>4-032-174-2630204-104-2017/18-014</t>
  </si>
  <si>
    <t>Renovation of classes(2classrooms)(wall plastering, tiles,painting)</t>
  </si>
  <si>
    <t>Our Lady OfMercy Primary School</t>
  </si>
  <si>
    <t>4-032-174-2630204-104-2017/18-015</t>
  </si>
  <si>
    <t>4-032-174-2630204-104-2017/18-016</t>
  </si>
  <si>
    <t>construction of 1 classroom</t>
  </si>
  <si>
    <t>St. Francis Bahati Primary School</t>
  </si>
  <si>
    <t>4-032-174-2630204-104-2017/18-017</t>
  </si>
  <si>
    <t>Renovation of 2 classes (wall plastering, floor,painting)</t>
  </si>
  <si>
    <t>St.PetersEngoshura Primary School</t>
  </si>
  <si>
    <t>4-032-174-2630204-104-2017/18-018</t>
  </si>
  <si>
    <t>Tabuga Primary School</t>
  </si>
  <si>
    <t>4-032-174-2630204-104-2017/18-019</t>
  </si>
  <si>
    <t>construction of 2 classroom</t>
  </si>
  <si>
    <t>Wanyororo Primary School</t>
  </si>
  <si>
    <t>4-032-174-2630204-104-2017/18-020</t>
  </si>
  <si>
    <t>Ndimu Primary School</t>
  </si>
  <si>
    <t>4-032-174-2630204-104-2017/18-021</t>
  </si>
  <si>
    <t>Completion of 2 classes (ceiling, plastering, flooring)</t>
  </si>
  <si>
    <t>MenengaiHill Primary School</t>
  </si>
  <si>
    <t>4-032-174-2630204-104-2017/18-022</t>
  </si>
  <si>
    <t>Engoshura Primary School</t>
  </si>
  <si>
    <t>4-032-174-2630204-104-2017/18-023</t>
  </si>
  <si>
    <t>Renovation of 2 classrooms(wall plastering, tiles,painting)</t>
  </si>
  <si>
    <t>Bahati PCEA GirlsS Secondary School</t>
  </si>
  <si>
    <t>4-032-174-2630205-104-2017/18-001</t>
  </si>
  <si>
    <t>Completion of a dining hall(foundation and wall plastering )</t>
  </si>
  <si>
    <t>Bishop Edward Donovan Secondary School</t>
  </si>
  <si>
    <t>4-032-174-2630205-104-2017/18-002</t>
  </si>
  <si>
    <t>Construction of one storey building made up of 4 classrooms ( foundation works and walling)</t>
  </si>
  <si>
    <t>Heshima Secondary School</t>
  </si>
  <si>
    <t>4-032-174-2630205-104-2017/18-003</t>
  </si>
  <si>
    <t>Purchase of a plot for school extension. (50 X 100)</t>
  </si>
  <si>
    <t>4-032-174-2630205-104-2017/18-004</t>
  </si>
  <si>
    <t>Completion of 2classroom(ceiling and painting)</t>
  </si>
  <si>
    <t>J.m Kariuki Memorial Secondary School</t>
  </si>
  <si>
    <t>4-032-174-2630205-104-2017/18-005</t>
  </si>
  <si>
    <t>Construction of a multipurpose hall(laying foundation)</t>
  </si>
  <si>
    <t>St.Anthony Engoshura Secondary School</t>
  </si>
  <si>
    <t>4-032-174-2630205-104-2017/18-006</t>
  </si>
  <si>
    <t>Construction of school administration block( raising the wall from the foundation slab)</t>
  </si>
  <si>
    <t>King David High School</t>
  </si>
  <si>
    <t>4-032-174-2630205-104-2017/18-007</t>
  </si>
  <si>
    <t>Menengai Hill Secondary School</t>
  </si>
  <si>
    <t>4-032-174-2630205-104-2017/18-008</t>
  </si>
  <si>
    <t>Completiotion of a library(partitioning, tiles and painting)</t>
  </si>
  <si>
    <t>Mikeu Secondary School</t>
  </si>
  <si>
    <t>4-032-174-2630205-104-2017/18-009</t>
  </si>
  <si>
    <t>Completion of a laboratory ( construction of staircase, gas piping and painting works)</t>
  </si>
  <si>
    <t>Murungaru Secondary School</t>
  </si>
  <si>
    <t>4-032-174-2630205-104-2017/18-010</t>
  </si>
  <si>
    <t>Renovation of two classrooms( flooring, walling, windows and window panes, painting and outside key)</t>
  </si>
  <si>
    <t>Mwiruti Secondary School</t>
  </si>
  <si>
    <t>4-032-174-2630205-104-2017/18-011</t>
  </si>
  <si>
    <t>Completion of lab(twin lab fittings-gas piping and tables</t>
  </si>
  <si>
    <t>Our Lady Of Fatima Secondary SchoolL</t>
  </si>
  <si>
    <t>4-032-174-2630205-104-2017/18-012</t>
  </si>
  <si>
    <t>Construction of One Classroom</t>
  </si>
  <si>
    <t>Rurii Secondary School</t>
  </si>
  <si>
    <t>4-032-174-2630205-104-2017/18-013</t>
  </si>
  <si>
    <r>
      <t>Additional funds for completion of 1 storey building made up of 4 classrooms (walling and roofing of 1</t>
    </r>
    <r>
      <rPr>
        <vertAlign val="superscript"/>
        <sz val="12"/>
        <color indexed="8"/>
        <rFont val="Footlight MT Light"/>
        <family val="1"/>
      </rPr>
      <t>st</t>
    </r>
    <r>
      <rPr>
        <sz val="12"/>
        <color indexed="8"/>
        <rFont val="Footlight MT Light"/>
        <family val="1"/>
      </rPr>
      <t xml:space="preserve"> floor)</t>
    </r>
  </si>
  <si>
    <t>Bavuni Secondary School</t>
  </si>
  <si>
    <t>4-032-174-2630205-104-2017/18-014</t>
  </si>
  <si>
    <r>
      <t>Completion of 1 storey building made up of 4 classrooms (walling and roofing of 1</t>
    </r>
    <r>
      <rPr>
        <vertAlign val="superscript"/>
        <sz val="12"/>
        <color indexed="8"/>
        <rFont val="Footlight MT Light"/>
        <family val="1"/>
      </rPr>
      <t>st</t>
    </r>
    <r>
      <rPr>
        <sz val="12"/>
        <color indexed="8"/>
        <rFont val="Footlight MT Light"/>
        <family val="1"/>
      </rPr>
      <t xml:space="preserve"> floor)ground floor funded by the ministry)</t>
    </r>
  </si>
  <si>
    <t>Workers High School</t>
  </si>
  <si>
    <t>4-032-174-2630205-104-2017/18-015</t>
  </si>
  <si>
    <t>Completion of an administrattion block( finishing works, ceiling, plastering, tiling)</t>
  </si>
  <si>
    <t>St.Gerald Secondary School</t>
  </si>
  <si>
    <t>4-032-174-2630205-104-2017/18-016</t>
  </si>
  <si>
    <t>Limuko Secondary School</t>
  </si>
  <si>
    <t>4-032-174-2630205-104-2017/18-017</t>
  </si>
  <si>
    <r>
      <t>Construction of 1 storey building made up of 3 classrooms (1</t>
    </r>
    <r>
      <rPr>
        <vertAlign val="superscript"/>
        <sz val="12"/>
        <color indexed="8"/>
        <rFont val="Footlight MT Light"/>
        <family val="1"/>
      </rPr>
      <t>st</t>
    </r>
    <r>
      <rPr>
        <sz val="12"/>
        <color indexed="8"/>
        <rFont val="Footlight MT Light"/>
        <family val="1"/>
      </rPr>
      <t xml:space="preserve"> floor slabbing and walling)</t>
    </r>
  </si>
  <si>
    <t>Jomo Kenyatta Girls High School</t>
  </si>
  <si>
    <t>4-032-174-2630205-104-2017/18-018</t>
  </si>
  <si>
    <t>Kiamaina Secondary School</t>
  </si>
  <si>
    <t>4-032-174-2630205-104-2017/18-019</t>
  </si>
  <si>
    <t>Completion of a library( tiles,partitioning, ceiling and painting)</t>
  </si>
  <si>
    <t>Murunyu Assistant Chiefs Office</t>
  </si>
  <si>
    <t>4-032-174-2640507-113-2017/18-001</t>
  </si>
  <si>
    <t>Completion of ass. Chief office( plastering and floor/ painting)</t>
  </si>
  <si>
    <t xml:space="preserve">Karunga Sub- Location Assistant Chiefs Office </t>
  </si>
  <si>
    <t>4-032-174-2640507-113-2017/18-002</t>
  </si>
  <si>
    <t xml:space="preserve">Construction of chief's office </t>
  </si>
  <si>
    <t>Mwaki Mugi Assistant Chiefs Office</t>
  </si>
  <si>
    <t>4-032-174-2640507-113-2017/18-003</t>
  </si>
  <si>
    <t>Completion of the chiefs office( plastering and floor/ painting)</t>
  </si>
  <si>
    <t>Menengai Assistant Chiefs Office</t>
  </si>
  <si>
    <t>4-032-174-2640507-113-2017/18-004</t>
  </si>
  <si>
    <t>Completion of ass.chief office( plastering and floor/ painting)</t>
  </si>
  <si>
    <t>Kiamunyeki Assistant Chiefs Office</t>
  </si>
  <si>
    <t>4-032-174-2640507-113-2017/18-005</t>
  </si>
  <si>
    <t>completion of the assistant chiefs office( plastering and floor/ painting)</t>
  </si>
  <si>
    <t>Land Mawe Assistant Chiefs Office</t>
  </si>
  <si>
    <t>4-032-174-2640507-113-2017/18-006</t>
  </si>
  <si>
    <t xml:space="preserve">Purchase of one plot 50X100 </t>
  </si>
  <si>
    <t>Ndimu Assistant Chiefs Office</t>
  </si>
  <si>
    <t>4-032-174-2640507-113-2017/18-007</t>
  </si>
  <si>
    <t>Construction of an assistant chief office</t>
  </si>
  <si>
    <t>Lanet/Umoja Chiefs Office</t>
  </si>
  <si>
    <t>4-032-174-2640507-113-2017/18-008</t>
  </si>
  <si>
    <t>purchase of furniture for the chiefs office</t>
  </si>
  <si>
    <t>Bahati Constituency Ict Hubs</t>
  </si>
  <si>
    <t>4-032-174-2211311-108-2017/18-001</t>
  </si>
  <si>
    <t xml:space="preserve">Partner with ministry of ICT in procuring ICT system software through installation of satellite antenna, router, digital access kit and digital ruggedized tablets, Wi-Fi with outdoor wireless devise complete with 12U cabinet complete with installation accessories at NG- CDF office, Kiamaina ACC’s office, Githioro ACC’s office and Heroes technical training college (each Kshs.1,169,256.80) </t>
  </si>
  <si>
    <t>4-032-174-2211310-108-2017/18-001</t>
  </si>
  <si>
    <t>preparation of a 5 year constituency plan</t>
  </si>
  <si>
    <t>Bahati NG-CDF Office Project</t>
  </si>
  <si>
    <t>4-032-174-3110000-108-2017/18-001</t>
  </si>
  <si>
    <t>Purchase of tents(100 seater and chairs)</t>
  </si>
  <si>
    <t>4-032-174-AP1-100-2017/2018-001</t>
  </si>
  <si>
    <t>4-032-174-2640100-103-2017/18-001</t>
  </si>
  <si>
    <t>St. John's Secondary School</t>
  </si>
  <si>
    <t>4-032-174-2640510-110-2017/18-002</t>
  </si>
  <si>
    <t xml:space="preserve">Planting trees  </t>
  </si>
  <si>
    <t>Nakuru North DCC Offices</t>
  </si>
  <si>
    <t>Heroes Secondary School</t>
  </si>
  <si>
    <t>4-032-174-2640510-110-2017/18-003</t>
  </si>
  <si>
    <t xml:space="preserve">Planting trees </t>
  </si>
  <si>
    <t>Our Lady Of Fatima Secondary School</t>
  </si>
  <si>
    <t>4-032-174-2640510-110-2017/18-004</t>
  </si>
  <si>
    <t>4-032-174-2640510-110-2017/18-005</t>
  </si>
  <si>
    <t>4-035-109-2640100-103-2017/18-001</t>
  </si>
  <si>
    <t>4-035-109-AP1-100-2017/2018-001</t>
  </si>
  <si>
    <t>4-032-174-2210000-100-2017/18-001</t>
  </si>
  <si>
    <t>Purchase of fuel, repairs and maintenance, printing, stationery, telephone, travel and subsistence, office tea, internet services.</t>
  </si>
  <si>
    <t>MONITORING and EVALUATION/CAPACITY BUILDING</t>
  </si>
  <si>
    <t>4-032-174-2210700-111-2017/18-001</t>
  </si>
  <si>
    <t>Undertake training of the PMCS/NGCDFCS on NGCDF related issues</t>
  </si>
  <si>
    <t> Ongoing</t>
  </si>
  <si>
    <t>Bursary Tertiary Schools - Colleges and Universities</t>
  </si>
  <si>
    <t>ROADS PROJECTS</t>
  </si>
  <si>
    <t>Nyathuna Farm-Thayu- Junct.E452 Road</t>
  </si>
  <si>
    <t>4-032-174-2640508-107-2017/18-001</t>
  </si>
  <si>
    <t>Gravelling  and grading of Nyathuna Farm-Thayu- Junct.E452 Road 3 km</t>
  </si>
  <si>
    <t>PROJECT GFS CODELIST FOR RONGAI NATIONAL GOVERNMENT CONSTITUENCY DEVELOPMENT FUND</t>
  </si>
  <si>
    <t>4-032-173-2110000-100-2017/18-001</t>
  </si>
  <si>
    <t>4-032-173-2210000-100-2017/18-002</t>
  </si>
  <si>
    <t>Purchase of fuel, repairs and maintenance, printing, stationery, telephone, travel and subsistence, office tea,</t>
  </si>
  <si>
    <t>4-032-173-2120101-100-2017/18-003</t>
  </si>
  <si>
    <t>4-032-173-2120201-100-2017/18-004</t>
  </si>
  <si>
    <t>4-032-173-2210802-100-2017/18-005</t>
  </si>
  <si>
    <t>4-032-173-2210000-111-2017/18-001</t>
  </si>
  <si>
    <t>4-032-173-2210802-111-2017/18-002</t>
  </si>
  <si>
    <t>4-032-173-2210700-111-2017/18-003</t>
  </si>
  <si>
    <t>4-032-173-2640200-101-2017/18-001</t>
  </si>
  <si>
    <t>4-032-173-2640509-112-2017/18-001</t>
  </si>
  <si>
    <t>4-032-173-2640101-103-2017/18-001</t>
  </si>
  <si>
    <t>4-032-173-2640102-103-2017/18-002</t>
  </si>
  <si>
    <t>Kampiya Moto Primary School</t>
  </si>
  <si>
    <t>4-032-173-2630204-104-2017/18-001</t>
  </si>
  <si>
    <t>Renovation of four classrooms (roofing, painting, doors, windows, flooring, plastering)</t>
  </si>
  <si>
    <t>Lukung’a Primary School</t>
  </si>
  <si>
    <t>4-032-173-2630204-104-2017/18-002</t>
  </si>
  <si>
    <t>Kipsaos Primary School</t>
  </si>
  <si>
    <t>4-032-173-2630204-104-2017/18-003</t>
  </si>
  <si>
    <t>Ngesumin Primary School</t>
  </si>
  <si>
    <t>4-032-173-2630204-104-2017/18-004</t>
  </si>
  <si>
    <t>Renovation of four classrooms (roofing, plastering, flooring, doors &amp; windows, painting)</t>
  </si>
  <si>
    <t>Vanessa Grant Special School</t>
  </si>
  <si>
    <t>4-032-173-2630204-104-2017/18-005</t>
  </si>
  <si>
    <t>Construction of one classroom @ 850,000 and 5 door toilets @350,000 to completion</t>
  </si>
  <si>
    <t>Atebwo Primary School</t>
  </si>
  <si>
    <t>4-032-173-2630204-104-2017/18-006</t>
  </si>
  <si>
    <t>Ngecha Primary School</t>
  </si>
  <si>
    <t>4-032-173-2630204-104-2017/18-007</t>
  </si>
  <si>
    <t xml:space="preserve">Construction of 4 door toilets to completion </t>
  </si>
  <si>
    <t>Ngata Primary School</t>
  </si>
  <si>
    <t>4-032-173-2630204-104-2017/18-008</t>
  </si>
  <si>
    <t>Renovation of four classrooms (roofing, plastering, flooring, doors, windows, painting)</t>
  </si>
  <si>
    <t>71 Primary School</t>
  </si>
  <si>
    <t>4-032-173-2630204-104-2017/18-009</t>
  </si>
  <si>
    <t>Kinoyo Primary School</t>
  </si>
  <si>
    <t>4-032-173-2630204-104-2017/18-010</t>
  </si>
  <si>
    <t>Construction of one classroom @850,000 and 5door toilets @ 350,000 to completion</t>
  </si>
  <si>
    <t>A I C Kabarnet Farm Primary School</t>
  </si>
  <si>
    <t>4-032-173-2630204-104-2017/18-011</t>
  </si>
  <si>
    <t>Sawaitii Primary School</t>
  </si>
  <si>
    <t>4-032-173-2630204-104-2017/18-012</t>
  </si>
  <si>
    <t>Renovation of 4 classrooms( roofing, plastering, flooring, painting, doors &amp; windows)</t>
  </si>
  <si>
    <t>Leaky Primary School</t>
  </si>
  <si>
    <t>4-032-173-2630204-104-2017/18-013</t>
  </si>
  <si>
    <t>Construction of two classrooms @ 1,7000,000 and @400,000,6 door toilets to completion</t>
  </si>
  <si>
    <t>Menengai Primary School</t>
  </si>
  <si>
    <t>4-032-173-2630204-104-2017/18-014</t>
  </si>
  <si>
    <t>Construction of one special classroom for the physically challenged children to completion</t>
  </si>
  <si>
    <t>Kiamunyi Primary School</t>
  </si>
  <si>
    <t>4-032-173-2630204-104-2017/18-015</t>
  </si>
  <si>
    <t>Ol-rongai Primary School</t>
  </si>
  <si>
    <t>4-032-173-2630204-104-2017/18-016</t>
  </si>
  <si>
    <t>Renovation of four classrooms to completion (roofing, plastering, painting, doors, windows, flooring)</t>
  </si>
  <si>
    <t>Arutani Primary School</t>
  </si>
  <si>
    <t>4-032-173-2630204-104-2017/18-017</t>
  </si>
  <si>
    <t>Renovation of four classrooms (roofing, painting, flooring, windows &amp; doors)</t>
  </si>
  <si>
    <t>Sigito Primary School</t>
  </si>
  <si>
    <t>4-032-173-2630204-104-2017/18-018</t>
  </si>
  <si>
    <t>Mirema Primary School</t>
  </si>
  <si>
    <t>4-032-173-2630204-104-2017/18-019</t>
  </si>
  <si>
    <t>Renovation of four classrooms(roofing, painting, flooring, windows &amp; doors)</t>
  </si>
  <si>
    <t>Ruiyobei  Primary School</t>
  </si>
  <si>
    <t>4-032-173-2630204-104-2017/18-020</t>
  </si>
  <si>
    <t>Ngendaptich Primary School</t>
  </si>
  <si>
    <t>4-032-173-2630204-104-2017/18-021</t>
  </si>
  <si>
    <t>Leldet Secondary School</t>
  </si>
  <si>
    <t>4-032-173-2630205-104-2017/18-001</t>
  </si>
  <si>
    <t>Completion of a laboratory (roofing, plastering, painting, gas installation, benching, windows &amp; doors )</t>
  </si>
  <si>
    <t>Kerma Secondary School</t>
  </si>
  <si>
    <t>4-032-173-2630205-104-2017/18-002</t>
  </si>
  <si>
    <t>Construction of one classroom@ 850,000 and toilets @350,000 to completion</t>
  </si>
  <si>
    <t>Boror Secondary School</t>
  </si>
  <si>
    <t>4-032-173-2630205-104-2017/18-003</t>
  </si>
  <si>
    <t>Mimwaita Secondary School</t>
  </si>
  <si>
    <t>4-032-173-2630205-104-2017/18-004</t>
  </si>
  <si>
    <t>Construction of 6 door toilets to completion</t>
  </si>
  <si>
    <t>Matuiku Secondary  School</t>
  </si>
  <si>
    <t>4-032-173-2630205-104-2017/18-005</t>
  </si>
  <si>
    <t>Barina Secondary School</t>
  </si>
  <si>
    <t>4-032-173-2630205-104-2017/18-006</t>
  </si>
  <si>
    <t>Completion of a laboratory (roofing, plumbing, windows, doors, painting and gas installation)</t>
  </si>
  <si>
    <t>Koisamo Secondary School</t>
  </si>
  <si>
    <t>4-032-173-2630205-104-2017/18-007</t>
  </si>
  <si>
    <t>Mercy Njeri Secondary School</t>
  </si>
  <si>
    <t>4-032-173-2630205-104-2017/18-008</t>
  </si>
  <si>
    <t>Completion of a laboratory (equipping of the laboratory-piping, gas installation, benching painting,)</t>
  </si>
  <si>
    <t>Solai Day Secondary School</t>
  </si>
  <si>
    <t>4-032-173-2630205-104-2017/18-009</t>
  </si>
  <si>
    <t>Lake solai Secondary School</t>
  </si>
  <si>
    <t>4-032-173-2630205-104-2017/18-010</t>
  </si>
  <si>
    <t>Ruiyobei Chiefs’ &amp; AP camp</t>
  </si>
  <si>
    <t>4-032-173-2640507-113-2017/18-001</t>
  </si>
  <si>
    <t>Renovation of the office (plastering, roofing, doors and windows)</t>
  </si>
  <si>
    <t>Ngata Chief’s Office</t>
  </si>
  <si>
    <t>4-032-173-2640507-113-2017/18-002</t>
  </si>
  <si>
    <t>Construction of a chiefs office</t>
  </si>
  <si>
    <t>4-032-173-2211310-108-2017/18-001</t>
  </si>
  <si>
    <t>Preparation and development of the constituency strategic plan</t>
  </si>
  <si>
    <t>Mosop ICT Hub</t>
  </si>
  <si>
    <t>4-032-173-2211311-108-2017/18-001</t>
  </si>
  <si>
    <t xml:space="preserve">Installation of Satelite antenna, Router, Digital access kit, Digital ruggedized Tablet, WI-FI with outdoor wireless device complete with 12U cabinet with installation accessories by Telkom Kenya ltd </t>
  </si>
  <si>
    <t>Visoi ICT Hub</t>
  </si>
  <si>
    <t>4-032-173-2211311-108-2017/18-002</t>
  </si>
  <si>
    <t>Solai ICT Hub</t>
  </si>
  <si>
    <t>4-032-173-2211311-108-2017/18-003</t>
  </si>
  <si>
    <t>Menengai West  ICT Hub</t>
  </si>
  <si>
    <t>4-032-173-2211311-108-2017/18-004</t>
  </si>
  <si>
    <t>4-032-173-AP1-100-2017/2018-001</t>
  </si>
  <si>
    <t>4-032-173-2640100-103-2017/18-001</t>
  </si>
  <si>
    <t>Banita machine public toilet</t>
  </si>
  <si>
    <t>4-032-173-2640510-110-2017/18-001</t>
  </si>
  <si>
    <t>Construction of a public toilet</t>
  </si>
  <si>
    <t>Solai public toilet</t>
  </si>
  <si>
    <t>4-032-173-2640510-110-2017/18-002</t>
  </si>
  <si>
    <t>NG- CDFRongai constituency Office</t>
  </si>
  <si>
    <t>4-032-173-3110202-108-2017/18-001</t>
  </si>
  <si>
    <t>Purchase of an 11sitter office motor vehicle</t>
  </si>
  <si>
    <t>PROJECT GFS CODELIST FOR RONGAI NATIONAL GOVERNMENT CONSTITUENCIES DEVELOPMENT FUND</t>
  </si>
  <si>
    <t>Mornitoring and Evaluation/Capacity Building</t>
  </si>
  <si>
    <t>Undertake Training of the PMCs/NGCDFCs on NGCDF Related issues</t>
  </si>
  <si>
    <t>Busary</t>
  </si>
  <si>
    <t>Kampi Ya Moto Primary School</t>
  </si>
  <si>
    <t>Rongai Secondary School</t>
  </si>
  <si>
    <t>4-032-173-2630205-104-2017/18-011</t>
  </si>
  <si>
    <t>Athinai Secondary School</t>
  </si>
  <si>
    <t>4-032-173-2630205-104-2017/18-012</t>
  </si>
  <si>
    <t xml:space="preserve">Construction of 2 classrooms to Completion </t>
  </si>
  <si>
    <t>PROJECT GFS CODELIST FOR NAKURU TOWN WEST NATIONAL GOVERNMENT CONSTITUENCY DEVELOPMENT FUND</t>
  </si>
  <si>
    <t>4-032-175-2110000-100-2017/18-001</t>
  </si>
  <si>
    <t>Payment of staff salaries, gratuity and statutory deductions</t>
  </si>
  <si>
    <t>4-032-175-2210000-100-2017/18-002</t>
  </si>
  <si>
    <t xml:space="preserve">Purchase of fuel, repairs and maintenance, printing, stationery, airtime and office bundles, travel and subsistence, office tea, office rent </t>
  </si>
  <si>
    <t>4-032-175-2210802-100-2017/18-003</t>
  </si>
  <si>
    <t>4-032-175-2210000-111-2017/18-001</t>
  </si>
  <si>
    <t>4-032-175-2210802-111-2017/18-002</t>
  </si>
  <si>
    <t>4-032-175-2210700-111-2017/18-003</t>
  </si>
  <si>
    <t>4-032-175-2640200-101-2017/18-001</t>
  </si>
  <si>
    <t>4-032-175-2640509-112-2017/18-001</t>
  </si>
  <si>
    <t>Supports sports clubs in the constituency with sports uniforms, balls and other accessories awarding trophies to winning teams.</t>
  </si>
  <si>
    <t>4-032-175-2640101-103-2017/18-001</t>
  </si>
  <si>
    <t>4-032-175-2640102-103-20117/18-002</t>
  </si>
  <si>
    <t>Barut Primary School</t>
  </si>
  <si>
    <t>4-032-175-2630204-104-2017/18-001</t>
  </si>
  <si>
    <t>Construction of 961m perimeter wall and labeling</t>
  </si>
  <si>
    <t>4-032-175-2630204-104-2017/18-002</t>
  </si>
  <si>
    <t>Completion and labeling of 4 Classrooms constructed by parents. Flooring, plastering, windows and door fixing</t>
  </si>
  <si>
    <t>Mogoon Primary School</t>
  </si>
  <si>
    <t>4-032-175-2630204-104-2017/18-003</t>
  </si>
  <si>
    <t>Construction of 1064m perimeter wall and labeling</t>
  </si>
  <si>
    <t>4-032-175-2630204-104-2017/18-004</t>
  </si>
  <si>
    <t>Completion 2nd phase of 732m  perimeter wall and labeling.</t>
  </si>
  <si>
    <t>Eileen Ngochoch Primary School</t>
  </si>
  <si>
    <t>4-032-175-2630204-104-2017/18-005</t>
  </si>
  <si>
    <t>Construction of 663m perimeter wall and labeling.</t>
  </si>
  <si>
    <t>Mwariki Primary School</t>
  </si>
  <si>
    <t>4-032-175-2630204-104-2017/18-006</t>
  </si>
  <si>
    <t>Construction of two classrooms to completion and labeling</t>
  </si>
  <si>
    <t>4-032-175-2630204-104-2017/18-007</t>
  </si>
  <si>
    <t>Re-roofing and repair of 4 classrooms to completion and labeling</t>
  </si>
  <si>
    <t>Ingobor Primary School</t>
  </si>
  <si>
    <t>4-032-175-2630204-104-2017/18-008</t>
  </si>
  <si>
    <t>Construction of one classroom to completion and labeling</t>
  </si>
  <si>
    <t>Mama Ngina Primary School</t>
  </si>
  <si>
    <t>4-032-175-3110701-104-2017/18-009</t>
  </si>
  <si>
    <t>Purchase of a 51 seater school bus and labeling</t>
  </si>
  <si>
    <t>Crater View Secondary School</t>
  </si>
  <si>
    <t>4-032-175-2630205-104-2017/18-001</t>
  </si>
  <si>
    <t>Construction of 843m perimeter wall and labeling</t>
  </si>
  <si>
    <t>Moi Secondary School</t>
  </si>
  <si>
    <t>4-032-175-2630205-104-2017/18-002</t>
  </si>
  <si>
    <t>Construction of a 574m perimeter wall and labeling</t>
  </si>
  <si>
    <t>Mwariki Secondary School</t>
  </si>
  <si>
    <t>4-032-175-2630205-104-2017/18-003</t>
  </si>
  <si>
    <t>Sewage-Baruti - Bishop Ndingi Road</t>
  </si>
  <si>
    <t>4-032-175-2640508-107-2017/18-001</t>
  </si>
  <si>
    <t>Grading and murramming of 6 km Road</t>
  </si>
  <si>
    <t>Parkview ECD - Kigonor Road</t>
  </si>
  <si>
    <t>4-032-175-2640508-107-2017/18-002</t>
  </si>
  <si>
    <t>Grading, murramming and culverting of 4 km road</t>
  </si>
  <si>
    <t>Baruti – Mwariki Dispensary Road</t>
  </si>
  <si>
    <t>4-032-175-2640508-107-2017/18-003</t>
  </si>
  <si>
    <t>Grading and murramming of 3 km Road</t>
  </si>
  <si>
    <t>Barut – Kigonor Road</t>
  </si>
  <si>
    <t>4-032-175-2640508-107-2017/18-004</t>
  </si>
  <si>
    <t>Grading, murramming and culverting of 6 km road</t>
  </si>
  <si>
    <t>Kelelwet Secondary – Baruti Road</t>
  </si>
  <si>
    <t>4-032-175-2640508-107-2017/18-005</t>
  </si>
  <si>
    <t>Grading and murramming of 8 km road</t>
  </si>
  <si>
    <t>Constituency Strategic Plan Review</t>
  </si>
  <si>
    <t>4-032-175-2211310-108-2017/18-001</t>
  </si>
  <si>
    <t>Review of 2013-2017 Constituency Strategic Plan.</t>
  </si>
  <si>
    <t>4-032-175-2211311-108-2017/18-001</t>
  </si>
  <si>
    <t>Installation of Satelite antenna, Router, Digital access kit, Digital ruggedized Tablet, WI-FI with outdoor wireless device complete with 12U cabinet with installation accessories by Telkom Kenya Ltd, in Four (4) areas. Kshs 1,169,256.80 each.</t>
  </si>
  <si>
    <t>4-032-175-2640510-110-2017/18-001</t>
  </si>
  <si>
    <t>Purchase of Tree seedlings and planting</t>
  </si>
  <si>
    <t>Prisons Primary School</t>
  </si>
  <si>
    <t>4-032-175-2640510-110-2017/18-002</t>
  </si>
  <si>
    <t>4-032-175-2640510-110-2017/18-003</t>
  </si>
  <si>
    <t>4-032-175-2640510-110-2017/18-004</t>
  </si>
  <si>
    <t>4-032-175-2640510-110-2017/18-005</t>
  </si>
  <si>
    <t>mwariki Secondary School</t>
  </si>
  <si>
    <t>4-032-175-2640510-110-2017/18-006</t>
  </si>
  <si>
    <t>Eileen ngochoch Primary School</t>
  </si>
  <si>
    <t>4-032-175-2640510-110-2017/18-007</t>
  </si>
  <si>
    <t>Uhuru Secondary School</t>
  </si>
  <si>
    <t>4-032-175-2640510-110-2017/18-008</t>
  </si>
  <si>
    <t>4-032-175-2640510-110-2017/18-009</t>
  </si>
  <si>
    <t>4-032-175-2640510-110-2017/18-010</t>
  </si>
  <si>
    <t>Nakuru West Primary School</t>
  </si>
  <si>
    <t>4-032-175-2640510-110-2017/18-011</t>
  </si>
  <si>
    <t>4-032-175-2640510-110-2017/18-012</t>
  </si>
  <si>
    <t>Parkview primary school</t>
  </si>
  <si>
    <t>4-032-175-2640510-110-2017/18-013</t>
  </si>
  <si>
    <t>4-032-175-2640510-110-2017/18-014</t>
  </si>
  <si>
    <t>Kelelwet Secondary school</t>
  </si>
  <si>
    <t>4-032-175-2640510-110-2017/18-015</t>
  </si>
  <si>
    <t>4-032-175-AP1-100-2017/2018-001</t>
  </si>
  <si>
    <t>4-032-175-2640100-103-2017/18-001</t>
  </si>
  <si>
    <t>PROJECT GFS CODELIST FOR NAKURU TOWN WEST NATIONAL GOVERNMENT CONSTITUENCIES DEVELOPMENT FUND</t>
  </si>
  <si>
    <t>4-032-175-2210000-100-2017/18-001</t>
  </si>
  <si>
    <t>Supports sports clubs in the constituency with sports uniforms, balls and other accessories and awarding trophies to winning teams.</t>
  </si>
  <si>
    <t>4-032-175-2640510-110-2017/18-016</t>
  </si>
  <si>
    <t>Support environmental conservation and projects within the constituency. Purchase of seedlings, planting and distribution of seedlings to various schools within the constituency. Mwariki primary school Kshs56,800, Koinange primary school kshs 56,800, Mwariki secondary school Kshs 57,186.20, Eileen Ngochoch primary 56,800</t>
  </si>
  <si>
    <t>Bursary Tertiary School</t>
  </si>
  <si>
    <t>4-032-175-2640102-103-2017/18-001</t>
  </si>
  <si>
    <t>Payment of bursary to needy students in Tertiary institutions.</t>
  </si>
  <si>
    <t>4-032-175-2630204-104-2017/18-009</t>
  </si>
  <si>
    <t>Completion of Purchase of a 51 seater School Bus and labeling</t>
  </si>
  <si>
    <t>Completion of Purchase of a 51 seater school Bus and labeling</t>
  </si>
  <si>
    <t>Pivot - Mama Ngina Primary school Road</t>
  </si>
  <si>
    <t>4-032-175-2640508-107-2017/18-006</t>
  </si>
  <si>
    <t>Drainage of 2.5km road along Pivot- Mama Ngina Primary School Road</t>
  </si>
  <si>
    <t>Nakuru West - Kapkures Centre Road</t>
  </si>
  <si>
    <t>4-032-175-2640508-107-2017/18-007</t>
  </si>
  <si>
    <t>Drainage of 2.5km road along Nakuru West - Kapkures Center Road</t>
  </si>
  <si>
    <t>NG-CDF &amp; Constituency Office Rehabilitation.</t>
  </si>
  <si>
    <t>4-032-175-3110202-108-2017/18-001</t>
  </si>
  <si>
    <t>Rehabilitation of Kaptembwo Market to be NG-CDF &amp; constituency Office.</t>
  </si>
  <si>
    <t>PROJECT GFS CODELIST FOR SAMBURU WEST NATIONAL GOVERNMENT CONSTITUENCY DEVELOPMENT FUND</t>
  </si>
  <si>
    <t>4-025-133-2110000-100-2017/18-001</t>
  </si>
  <si>
    <t>4-025-133-2210000-100-2017/18-002</t>
  </si>
  <si>
    <t>4-025-133-2120101-100-2017/18-003</t>
  </si>
  <si>
    <t>4-025-133-2120201-100-2017/18-004</t>
  </si>
  <si>
    <t>4-025-133-2210802-100-2017/18-005</t>
  </si>
  <si>
    <t>4-025-133-2210000-111-2017/18-001</t>
  </si>
  <si>
    <t>4-025-133-2210802-111-2017/18-002</t>
  </si>
  <si>
    <t>4-025-133-2210700-111-2017/18-003</t>
  </si>
  <si>
    <t>Undertake Training of the PMCs/NG-CDFCs on CDF Related issues</t>
  </si>
  <si>
    <t>4-025-133-2640102-103-2017/18-002</t>
  </si>
  <si>
    <t>Social security programme</t>
  </si>
  <si>
    <t>4-025-133-2640101-103-2017/18-003</t>
  </si>
  <si>
    <t>Payment for NHIF to needy members in the constituency</t>
  </si>
  <si>
    <t>4-025-133-2640200-101-2017/18-001</t>
  </si>
  <si>
    <t>4-025-133-2640509-112-2017/18-001</t>
  </si>
  <si>
    <t xml:space="preserve">Purchase of sports kits i.e. balls, uniforms for following teams in the constituency:
-Poro @347241.2
 Loosuk, @347241.2
Lodokejek, @347241.2
Maralal @347241.2
 suguta marmar @347241.2
</t>
  </si>
  <si>
    <t>Maralal Primary School</t>
  </si>
  <si>
    <t>4-025-133-2640510-110-2017/2018-001</t>
  </si>
  <si>
    <t>Purchase of Tree seedlings and Planting of tree seedlings in the following schools.</t>
  </si>
  <si>
    <t>Loibor Ngare Primary school</t>
  </si>
  <si>
    <t>4-025-133-2640510-110-2017/2018-002</t>
  </si>
  <si>
    <t>Malaso Secondary school</t>
  </si>
  <si>
    <t>4-025-133-2640510-110-2017/2018-003</t>
  </si>
  <si>
    <t>Lokunono Primary School</t>
  </si>
  <si>
    <t>4-025-133-2640510-110-2017/2018-004</t>
  </si>
  <si>
    <t xml:space="preserve">Kisima girls high School </t>
  </si>
  <si>
    <t>4-025-133-2640510-110-2017/2018-005</t>
  </si>
  <si>
    <t>Kisima Primary School</t>
  </si>
  <si>
    <t>4-025-133-2640510-110-2017/2018-006</t>
  </si>
  <si>
    <t>Lmisigiyo Primary School</t>
  </si>
  <si>
    <t>4-025-133-2640510-110-2017/2018-007</t>
  </si>
  <si>
    <t>Nomotio Primary School</t>
  </si>
  <si>
    <t>4-025-133-2640510-110-2017/2018-008</t>
  </si>
  <si>
    <t>Loikas Primary School</t>
  </si>
  <si>
    <t>4-025-133-2640510-110-2017/2018-009</t>
  </si>
  <si>
    <t>Lmtaro Primary School</t>
  </si>
  <si>
    <t>4-025-133-2640510-110-2017/2018-010</t>
  </si>
  <si>
    <t>4-025-133-2640510-110-2017/2018-011</t>
  </si>
  <si>
    <t>Loosuk Primary school</t>
  </si>
  <si>
    <t>4-025-133-2640510-110-2017/2018-012</t>
  </si>
  <si>
    <t>Loriani Primary School</t>
  </si>
  <si>
    <t>4-025-133-2640510-110-2017/2018-013</t>
  </si>
  <si>
    <t>Lgoss Primary School</t>
  </si>
  <si>
    <t>4-025-133-2640510-110-2017/2018-014</t>
  </si>
  <si>
    <t>Ngamata Primary School</t>
  </si>
  <si>
    <t>4-025-133-2640510-110-2017/2018-015</t>
  </si>
  <si>
    <t>Lorumoki Primary school</t>
  </si>
  <si>
    <t>4-025-133-2640510-110-2017/2018-016</t>
  </si>
  <si>
    <t>Angata Rongai Primary School</t>
  </si>
  <si>
    <t>4-025-133-2640510-110-2017/2018-017</t>
  </si>
  <si>
    <t>Lakira Primary School</t>
  </si>
  <si>
    <t>4-025-133-2640510-110-2017/2018-018</t>
  </si>
  <si>
    <t>Sura andoru Primary School</t>
  </si>
  <si>
    <t>4-025-133-2630204-104-2017/2018-001</t>
  </si>
  <si>
    <t>Wiring of dormitory</t>
  </si>
  <si>
    <t>Kelele Primary School</t>
  </si>
  <si>
    <t>4-025-133-2630204-104-2017/2018-002</t>
  </si>
  <si>
    <t>Fencing of classroom compound with chainlink and concrete poles 1 acre of land</t>
  </si>
  <si>
    <t>Lpetpet Primary School</t>
  </si>
  <si>
    <t>4-025-133-2630204-104-2017/2018-003</t>
  </si>
  <si>
    <t>Completion of classroom by Flooring,plastering and paining of classroom</t>
  </si>
  <si>
    <t>St.Pauls  Primary School</t>
  </si>
  <si>
    <t>4-025-133-2630204-104-2017/2018-004</t>
  </si>
  <si>
    <t>Lpartuk Primary School</t>
  </si>
  <si>
    <t>4-025-133-2630204-104-2017/2018-005</t>
  </si>
  <si>
    <t xml:space="preserve">Completion of classroom by Roofing,Flooring,plastering and painting of classroom </t>
  </si>
  <si>
    <t>4-025-133-2630204-104-2017/2018-006</t>
  </si>
  <si>
    <t>Classroom completion by Flooring,plastering and paining of classroom.</t>
  </si>
  <si>
    <t>Longewan Primary School</t>
  </si>
  <si>
    <t>4-025-133-2630204-104-2017/2018-007</t>
  </si>
  <si>
    <t xml:space="preserve">Completion of dinning hall;  Roofing </t>
  </si>
  <si>
    <t>4-025-133-2630204-104-2017/2018-008</t>
  </si>
  <si>
    <t>Construction of one teachers quater.</t>
  </si>
  <si>
    <t>Loiting Primary School</t>
  </si>
  <si>
    <t>4-025-133-2630204-104-2017/2018-009</t>
  </si>
  <si>
    <t>Nkopeliani Primary School</t>
  </si>
  <si>
    <t>4-025-133-2630204-104-2017/2018-010</t>
  </si>
  <si>
    <t>Consruction of one classroom.</t>
  </si>
  <si>
    <t>Lesidai Primary School</t>
  </si>
  <si>
    <t>4-025-133-2630204-104-2017/2018-011</t>
  </si>
  <si>
    <t>4-025-133-2630204-104-2017/2018-012</t>
  </si>
  <si>
    <t>Lolgese Primary School</t>
  </si>
  <si>
    <t>4-025-133-2630204-104-2017/2018-013</t>
  </si>
  <si>
    <t>Nkutoto elepere Primary School</t>
  </si>
  <si>
    <t>4-025-133-2630204-104-2017/2018-014</t>
  </si>
  <si>
    <t>Construction of eight door pit larine</t>
  </si>
  <si>
    <t>Lchengei Primary School</t>
  </si>
  <si>
    <t>4-025-133-2630204-104-2017/2018-015</t>
  </si>
  <si>
    <t>Construction  of one classroom</t>
  </si>
  <si>
    <t>4-025-133-2630204-104-2017/2018-016</t>
  </si>
  <si>
    <t>Construction of dormitory foundation</t>
  </si>
  <si>
    <t>Lodokejek Primary School</t>
  </si>
  <si>
    <t>4-025-133-2630204-104-2017/2018-017</t>
  </si>
  <si>
    <t>Installation of electricity in the dormitory</t>
  </si>
  <si>
    <t>Ladala Primary School</t>
  </si>
  <si>
    <t>4-025-133-2630204-104-2017/2018-025</t>
  </si>
  <si>
    <t>Construction  of  one classroom</t>
  </si>
  <si>
    <t>4-025-133-2630205-104-2017/18-001</t>
  </si>
  <si>
    <t>Construction of library shelves</t>
  </si>
  <si>
    <t xml:space="preserve">Shaba mixed secondary school </t>
  </si>
  <si>
    <t>4-025-133-2630205-104-2017/18-002</t>
  </si>
  <si>
    <t>Completion by Roofing of laboratory,plastering and painting.</t>
  </si>
  <si>
    <t xml:space="preserve">Mwangaza mixed day </t>
  </si>
  <si>
    <t>4-025-133-2630205-104-2017/18-003</t>
  </si>
  <si>
    <t>Purchase of ninety desks @6,000 and chairs@2,000 transport @ 30,000</t>
  </si>
  <si>
    <t xml:space="preserve">Kisima mixed day </t>
  </si>
  <si>
    <t>4-025-133-2630205-104-2017/18-004</t>
  </si>
  <si>
    <t>Purchase of fifty desks @6,000 and chairs @2,000</t>
  </si>
  <si>
    <t xml:space="preserve">Lodokejek mixed day </t>
  </si>
  <si>
    <t>4-025-133-2630205-104-2017/18-005</t>
  </si>
  <si>
    <t xml:space="preserve">Purchase of one hundred desks @6,000 and chairs@2,000 </t>
  </si>
  <si>
    <t xml:space="preserve">Sirata mixed day  </t>
  </si>
  <si>
    <t>4-025-133-2630205-104-2017/18-006</t>
  </si>
  <si>
    <t>Purchase of ninety desks @6,000 and chairs@2,000 Transport @ 30,000</t>
  </si>
  <si>
    <t xml:space="preserve">Ngari mixed day </t>
  </si>
  <si>
    <t>4-025-133-2630205-104-2017/18-007</t>
  </si>
  <si>
    <t>Purchase of ninety desks @6000 and chairs@2000 transport @30,000</t>
  </si>
  <si>
    <t xml:space="preserve">Sirata  mixed day </t>
  </si>
  <si>
    <t>4-025-133-2630205-104-2017/18-008</t>
  </si>
  <si>
    <t>Completion by Plastering,fixing windos and doors,flooring and painting of wo classrooms</t>
  </si>
  <si>
    <t xml:space="preserve">Laikipia university maralal branch </t>
  </si>
  <si>
    <t>4-025-133-2630206-104-2017/18-001</t>
  </si>
  <si>
    <t>Construction of university lecture hall</t>
  </si>
  <si>
    <t>Sugua marmar police station</t>
  </si>
  <si>
    <t>4-025-133-2640507-113-2017/2018-001</t>
  </si>
  <si>
    <t xml:space="preserve">Construction of report office,cell and armoury </t>
  </si>
  <si>
    <t>Kisima police station</t>
  </si>
  <si>
    <t>4-025-133-2640507-113-2017/2018-002</t>
  </si>
  <si>
    <t>4-025-133-3110104-110-2017/2018-001</t>
  </si>
  <si>
    <t>Extension of NgCdf office on the sideways and addition of four offices</t>
  </si>
  <si>
    <t>4-025-133-3111001-110-2017/2018-001</t>
  </si>
  <si>
    <t xml:space="preserve">Purchase of 3 laptops HP </t>
  </si>
  <si>
    <t>4-025-133-3111001-110-2017/2018-002</t>
  </si>
  <si>
    <t xml:space="preserve">Purchase of 4 desktops HP </t>
  </si>
  <si>
    <t>4-025-133-3111001-110-2017/2018-003</t>
  </si>
  <si>
    <t>Wall to wall carpet for 4 offices</t>
  </si>
  <si>
    <t>4-025-133-3111001-110-2017/2018-004</t>
  </si>
  <si>
    <t>Purchase of a 14 set PABX machine</t>
  </si>
  <si>
    <t>4-025-133-3111001-110-2017/2018-005</t>
  </si>
  <si>
    <t>Purchase of three printers</t>
  </si>
  <si>
    <t>4-025-133-3111001-110-2017/2018-006</t>
  </si>
  <si>
    <t>Purchase of five executive office tables</t>
  </si>
  <si>
    <t>4-025-133-3111001-110-2017/2018-007</t>
  </si>
  <si>
    <t>Purchase of five executive high back seats</t>
  </si>
  <si>
    <t>4-025-133-3111001-110-2017/2018-008</t>
  </si>
  <si>
    <t>Purchase of ten executive boardroom chairs</t>
  </si>
  <si>
    <t>4-025-133-3111001-110-2017/2018-009</t>
  </si>
  <si>
    <t>Purchase of thirty aluminium chairs</t>
  </si>
  <si>
    <t>4-025-133-3111001-110-2017/2018-010</t>
  </si>
  <si>
    <t>Purchase of a constituency website and training on use</t>
  </si>
  <si>
    <t>Constituency Innovation Hubs (CIH)-Maralal Ward</t>
  </si>
  <si>
    <t>4-025-133-2211311-110-2017/2018-001</t>
  </si>
  <si>
    <t>Installation of satelite Antenae Router, Digital Access Kit and Digital Ruggedized tablets, Wi-Fi with outdoor wireless devise complete with 12U cabinet complete with installation accessories in partnership with Ministry of ICT.</t>
  </si>
  <si>
    <t>Constituency Innovation Hubs (CIH)-Suguta Ward</t>
  </si>
  <si>
    <t>4-025-133-2211311-110-2017/2018-002</t>
  </si>
  <si>
    <t>Constituency Innovation Hubs (CIH)-Lodokejek</t>
  </si>
  <si>
    <t>4-025-133-2211311-110-2017/2018-003</t>
  </si>
  <si>
    <t>Installation of satelite Antenae Router, Digital Access Kit and Digital Ruggedized tablets, Wi-Fi with outdoor wireless devise complete with 12U cabinet complete with installation accessories in partnership with Ministry of ICT In four sites</t>
  </si>
  <si>
    <t>Constituency Innovation Hubs (CIH)-Loosuk Ward</t>
  </si>
  <si>
    <t>4-025-133-2211311-110-2017/2018-004</t>
  </si>
  <si>
    <t>4-025-133-2211310-110-2017/2018-001</t>
  </si>
  <si>
    <t>Ng-cdf vehicle</t>
  </si>
  <si>
    <t>4-025-133-3110101-113-2017/2018-001</t>
  </si>
  <si>
    <t>Purchase of a constituency vehicle</t>
  </si>
  <si>
    <t>4-025-133-AP1-100-2017/2018-001</t>
  </si>
  <si>
    <t>4-025-133-2640100-103-2017/18-001</t>
  </si>
  <si>
    <t>PROJECT GFS CODELIST FOR SAMBURU EAST NATIONAL GOVERNMENT CONSTITUENCY DEVELOPMENT FUND</t>
  </si>
  <si>
    <t>4-025-135-2110000-100-2017/18-001</t>
  </si>
  <si>
    <t>4-025-135-2120500-100-2017/18-002</t>
  </si>
  <si>
    <t>Payment of NSSF  deductions</t>
  </si>
  <si>
    <t>4-025-135-2120201-100-2017/18-003</t>
  </si>
  <si>
    <t>4-025-135-2210000-100-2017/18-004</t>
  </si>
  <si>
    <t>4-025-135-2210802-100-2017/18-005</t>
  </si>
  <si>
    <t>4-025-135-2210000-111-2017/18-001</t>
  </si>
  <si>
    <t>4-025-135-2210802-111-2017/18-002</t>
  </si>
  <si>
    <t>4-025-135-2210700-111-2017/18-003</t>
  </si>
  <si>
    <t>Undertake training of the PMCs/NGCDFC on cdf related issues.</t>
  </si>
  <si>
    <t>4-025-135-2211310-108-2017/18-001</t>
  </si>
  <si>
    <t>Undertake  constituency  strategic plan</t>
  </si>
  <si>
    <t>Constituency Innovation Hub (CIH) at Lodugokwe</t>
  </si>
  <si>
    <t>4-025-135-2211311-108-2017/18-001</t>
  </si>
  <si>
    <t>Installation of Satellite Antenna, Router, Digital Access Kit and Digital Ruggedized Tablets, Wi-Fi with outdoor wireless devise complete with 12U cabinet complete with installation accessories in partnership with Telcom Kenya Ltd.</t>
  </si>
  <si>
    <t>Constituency Innovation Hub (CIH) at Wamba</t>
  </si>
  <si>
    <t>4-025-135-2211311-108-2017/18-002</t>
  </si>
  <si>
    <t>Constituency Innovation Hub (CIH) at Archers</t>
  </si>
  <si>
    <t>4-025-135-2211311-108-2017/18-003</t>
  </si>
  <si>
    <t>Constituency Innovation Hub (CIH) at Sereolipi</t>
  </si>
  <si>
    <t>4-025-135-2211311-108-2017/18-004</t>
  </si>
  <si>
    <t>4-025-135-2640200-101-2017/18-001</t>
  </si>
  <si>
    <t>NG-CDF Office  Furniture and Equipment</t>
  </si>
  <si>
    <t>4-025-135-3111000-108-2017/18-001</t>
  </si>
  <si>
    <t>Purchase of  two  5-seater  office sofa set  (Kshs 160,000) ,1 office photocopier @ 90,000) ,1office laptop@80,000, 12 executive office chairs@12500=150,000 ,3 office chairs@5000=15,000,2water dispensers@6200=16,600 and office  files shelving cabinets@147,000</t>
  </si>
  <si>
    <t>4-025-135-2640101-103-2017/18-001</t>
  </si>
  <si>
    <t>4-025-135-2640102-103-2017/18-002</t>
  </si>
  <si>
    <t>Lpus Leluai  Primary School</t>
  </si>
  <si>
    <t>4-025-135-2630204-104-2017/18-001</t>
  </si>
  <si>
    <t xml:space="preserve">Completion of administration  block ie flooring, finishing and walls plastering </t>
  </si>
  <si>
    <t>Lopesiwuo Primary School</t>
  </si>
  <si>
    <t>4-025-135-2630204-104-2017/18-002</t>
  </si>
  <si>
    <t>Fencing of 8 acres to completion with wire mesh</t>
  </si>
  <si>
    <t>Kalama  Primary School</t>
  </si>
  <si>
    <t>4-025-135-2630204-104-2017/18-003</t>
  </si>
  <si>
    <t>Fencing of 5 acres to completion with wire mesh</t>
  </si>
  <si>
    <t>Laresoro  Primary  School</t>
  </si>
  <si>
    <t>4-025-135-2630204-104-2017/18-004</t>
  </si>
  <si>
    <t>Classroom construction to  completion</t>
  </si>
  <si>
    <t>Lerata Primary School</t>
  </si>
  <si>
    <t>4-025-135-2630204-104-2017/18-005</t>
  </si>
  <si>
    <t>Remote  Primary School</t>
  </si>
  <si>
    <t>4-025-135-2630204-104-2017/18-006</t>
  </si>
  <si>
    <t>Nchok   Primary  School</t>
  </si>
  <si>
    <t>4-025-135-2630204-104-2017/18-007</t>
  </si>
  <si>
    <t>Silango Nanyoike Primary School</t>
  </si>
  <si>
    <t>4-025-135-2630204-104-2017/18-008</t>
  </si>
  <si>
    <t>Classroom  construction to completion</t>
  </si>
  <si>
    <t>Lmarmaroi  Primary  school</t>
  </si>
  <si>
    <t>4-025-135-2630204-104-2017/18-009</t>
  </si>
  <si>
    <t>Sirata Lemurt  Primary school</t>
  </si>
  <si>
    <t>4-025-135-2630204-104-2017/18-010</t>
  </si>
  <si>
    <t xml:space="preserve">Classroom  construction to completion </t>
  </si>
  <si>
    <t>Ccm  Primary  School</t>
  </si>
  <si>
    <t>4-025-135-2630204-104-2017/18-011</t>
  </si>
  <si>
    <t>Construction of 4 door pit latrine completion</t>
  </si>
  <si>
    <t>SECONDARY SCOOL PROJECTS</t>
  </si>
  <si>
    <t>Lolokwe  Mixed Secondary  School</t>
  </si>
  <si>
    <t>4-025-135-2630205-104-2017/18-001</t>
  </si>
  <si>
    <t>Construction of 4 claasrooms each @ Kshs 1000,000 to completion</t>
  </si>
  <si>
    <t>Lolokwe  Mixed Secondary School</t>
  </si>
  <si>
    <t>Construction of girls  4-door pit latrine</t>
  </si>
  <si>
    <t>Construction  of boys  4- door pit latrine</t>
  </si>
  <si>
    <t>Construction  of teachers  4- door pit latrine</t>
  </si>
  <si>
    <t>Construction of administration  block</t>
  </si>
  <si>
    <t>Construction of  laboratory</t>
  </si>
  <si>
    <t>Acquisition of 45 desks@6000</t>
  </si>
  <si>
    <t>Uaso Girls Secondary School</t>
  </si>
  <si>
    <t>4-025-135-2630205-104-2017/18-002</t>
  </si>
  <si>
    <t xml:space="preserve">Construction of teachers twin house </t>
  </si>
  <si>
    <t xml:space="preserve">Construction of teachers 4-door pit latrine </t>
  </si>
  <si>
    <t xml:space="preserve">Construction of girls  4-door pit latrine </t>
  </si>
  <si>
    <t>Uaso Girls Sec School</t>
  </si>
  <si>
    <t xml:space="preserve">Construction of  tuition block 4-door pit latrine </t>
  </si>
  <si>
    <t>Tipito Girls Sec School</t>
  </si>
  <si>
    <t>4-025-135-2630205-104-2017/18-003</t>
  </si>
  <si>
    <t xml:space="preserve">Construction of  tuition bock 4-door pit latrine </t>
  </si>
  <si>
    <t>Wamba Boys Sec School</t>
  </si>
  <si>
    <t>4-025-135-2630205-104-2017/18-004</t>
  </si>
  <si>
    <t xml:space="preserve">Construction of boys  8 door pit latrine </t>
  </si>
  <si>
    <t>Wamba Girls Sec School</t>
  </si>
  <si>
    <t>4-025-135-2630205-104-2017/18-005</t>
  </si>
  <si>
    <t xml:space="preserve">Dormitory completion ie plastering ,flooring, windows fixing </t>
  </si>
  <si>
    <t>Uaso Boys Sec School</t>
  </si>
  <si>
    <t>4-025-135-2630205-104-2017/18-006</t>
  </si>
  <si>
    <t xml:space="preserve">Construction of 4 door pit latrine </t>
  </si>
  <si>
    <t>Ngilai Mixed Sec School</t>
  </si>
  <si>
    <t>4-025-135-2630205-104-2017/18-007</t>
  </si>
  <si>
    <t>Acquisition of 45 lockers @6000</t>
  </si>
  <si>
    <t xml:space="preserve">Waso West Location  Chief Office </t>
  </si>
  <si>
    <t>4-025-135-2640507-113-2017/18-001</t>
  </si>
  <si>
    <t>Equipping  of chief  office ie 2 sitting tables@ 10,000,office files shelves kshs20,000 and 12 office chairs@5000</t>
  </si>
  <si>
    <t>Waso East  Location  Chief Office</t>
  </si>
  <si>
    <t>4-025-135-2640507-113-2017/18-002</t>
  </si>
  <si>
    <t>Sereolipi  Location Chief  Office</t>
  </si>
  <si>
    <t>4-025-135-2640507-113-2017/18-003</t>
  </si>
  <si>
    <t xml:space="preserve"> completion of chief office ie flooring ,windows  fixing ,doors  fixing </t>
  </si>
  <si>
    <t xml:space="preserve">Samburu East District  Criminal Investigation  Office </t>
  </si>
  <si>
    <t>4-025-135-2640507-113-2017/18-004</t>
  </si>
  <si>
    <t xml:space="preserve">Completion  of district criminal investigation office ie flooring ,windows ,doors fixing </t>
  </si>
  <si>
    <t xml:space="preserve">Lerata AP Line </t>
  </si>
  <si>
    <t>4-025-135-2640507-113-2017/18-005</t>
  </si>
  <si>
    <t>Completion of 4 houses(  i.e, roofing, windows fixing, doors)</t>
  </si>
  <si>
    <t xml:space="preserve">Constituency Sports Tournament  </t>
  </si>
  <si>
    <t>4-025-135-2640509-112-2017/18-001</t>
  </si>
  <si>
    <t>Organizing sports in constituency whereby winning teams will be awarded footballs , uniforms,  &amp; trophies</t>
  </si>
  <si>
    <t>Samburu East  Environment Project</t>
  </si>
  <si>
    <t>4-025-135-2640510-113-2017/18-001</t>
  </si>
  <si>
    <t xml:space="preserve">Construction of 35 gabions  to prevent sheet erosion in miliani  area, </t>
  </si>
  <si>
    <t>4-025-135-AP1-100-2017/2018-001</t>
  </si>
  <si>
    <t>4-025-135-2640100-103-2017/18-001</t>
  </si>
  <si>
    <t>PROJECT GFS CODELIST FOR SAMBURU EAST NATIONAL GOVERNMENT CONSTITUENCIES DEVELOPMENT FUND</t>
  </si>
  <si>
    <t>4-025-135-2110000-100-2017/18-004</t>
  </si>
  <si>
    <t>4-025-135-2110000-111-2017/18-001</t>
  </si>
  <si>
    <t xml:space="preserve">Purchase of fuel, repairs and maintenance, printing, stationery, Airtime, travel and subsistence </t>
  </si>
  <si>
    <t>4-025-135-2110802-111-2017/18-002</t>
  </si>
  <si>
    <t xml:space="preserve">Payment of Committee sitting allowances, transport, conferences </t>
  </si>
  <si>
    <t>NGCDFC/PMC capacity building</t>
  </si>
  <si>
    <t>4-025-135-2110700-111-2017/18-003</t>
  </si>
  <si>
    <t>Bursary secondary Schools</t>
  </si>
  <si>
    <t>Primary school Projects</t>
  </si>
  <si>
    <t>4-025-135-2630204-104-2017/18-012</t>
  </si>
  <si>
    <t>Acquisition  of   200desks@5000</t>
  </si>
  <si>
    <t>Milgis  primary school</t>
  </si>
  <si>
    <t>4-025-135-2110000-104-2017/18-010</t>
  </si>
  <si>
    <t xml:space="preserve">Construction  of  3classrooms to completion </t>
  </si>
  <si>
    <t>Siota  primary  school</t>
  </si>
  <si>
    <t>4-025-135-2630204-104-2017/18-014</t>
  </si>
  <si>
    <t>Acquisition  of 30 desks @5000</t>
  </si>
  <si>
    <t>Mpassion primary school</t>
  </si>
  <si>
    <t>4-025-135-2630204-104-2017/18-015</t>
  </si>
  <si>
    <t xml:space="preserve">Construction of 2 teachers  houses  to completion </t>
  </si>
  <si>
    <t>Neterit primary school</t>
  </si>
  <si>
    <t>4-025-135-2630204-104-2017/18-016</t>
  </si>
  <si>
    <t xml:space="preserve"> Aquisation of 15 desks @ksh5000</t>
  </si>
  <si>
    <t>Nkaroni  primary  school</t>
  </si>
  <si>
    <t>4-025-135-2630204-104-2017/18-017</t>
  </si>
  <si>
    <t>Acquisition of  30 desks@5000</t>
  </si>
  <si>
    <t xml:space="preserve">Constituency tournament </t>
  </si>
  <si>
    <t xml:space="preserve">Organizing sports in constituency whereby winning teams will be awarded footballs , uniforms,  &amp; trophies </t>
  </si>
  <si>
    <t>Samburu east  Environment Project</t>
  </si>
  <si>
    <t>4-025-135-2640510-110-2017/18-001</t>
  </si>
  <si>
    <t xml:space="preserve">Construction of gabions to prevent sheet erosion in murit area, </t>
  </si>
  <si>
    <t>PROJECT GFS CODELIST FOR AINAMOI NATIONAL GOVERNMENT CONSTITUENCY DEVELOPMENT FUND</t>
  </si>
  <si>
    <t>4-035-190-2110000-100-2017/18-001</t>
  </si>
  <si>
    <t>Payment of staff salaries, NHIF,NSSF and gratuity</t>
  </si>
  <si>
    <t>4-035-190-2210000-100-2017/18-002</t>
  </si>
  <si>
    <t>4-035-190-2210802-100-2017/18-003</t>
  </si>
  <si>
    <t>4-035-190-2210000-111-2017/18-001</t>
  </si>
  <si>
    <t>4-035-190-2210802-111-2017/18-002</t>
  </si>
  <si>
    <t>4-035-190-2210700-111-2017/18-003</t>
  </si>
  <si>
    <t>4-035-190-2640101-103-2017/18-001</t>
  </si>
  <si>
    <t>4-035-190-2640102-103-2017/18-002</t>
  </si>
  <si>
    <t>4-035-190-2640509-112-2017/18-001</t>
  </si>
  <si>
    <t>4-035-190-2640200-101-2017/18-001</t>
  </si>
  <si>
    <t> STRATEGIC PLAN</t>
  </si>
  <si>
    <t>4-035-190-2211310-101-2017/18-001</t>
  </si>
  <si>
    <t>Construction of NG-CDFC Office</t>
  </si>
  <si>
    <t>4-035-190-3110202-101-2017/18-001</t>
  </si>
  <si>
    <t xml:space="preserve">Construction of office </t>
  </si>
  <si>
    <t>Mogoiywet Primary School</t>
  </si>
  <si>
    <t>4-035-190-2630204-104-2017/18-001</t>
  </si>
  <si>
    <t>Purchase of land 0.5 acres (kshs 500,000) and Construction of one classroom(kshs 500,000)</t>
  </si>
  <si>
    <t>Kaptoroi Primary School</t>
  </si>
  <si>
    <t>4-035-190-2630204-104-2017/18-002</t>
  </si>
  <si>
    <t>Barsaiyan Primary School</t>
  </si>
  <si>
    <t>4-035-190-2630204-104-2017/18-003</t>
  </si>
  <si>
    <t>Cheplil Primary School</t>
  </si>
  <si>
    <t>4-035-190-2630204-104-2017/18-004</t>
  </si>
  <si>
    <t>Bagao Primary Schooll</t>
  </si>
  <si>
    <t>4-035-190-2630204-104-2017/18-005</t>
  </si>
  <si>
    <t>4-035-190-2630204-104-2017/18-006</t>
  </si>
  <si>
    <t>Sebetet Primary School</t>
  </si>
  <si>
    <t>4-035-190-2630204-104-2017/18-007</t>
  </si>
  <si>
    <t>Cheplel Primary School</t>
  </si>
  <si>
    <t>4-035-190-2630204-104-2017/18-008</t>
  </si>
  <si>
    <t>Lamaiyat Primary School</t>
  </si>
  <si>
    <t>4-035-190-2630204-104-2017/18-009</t>
  </si>
  <si>
    <t xml:space="preserve">Koigaron Primary School </t>
  </si>
  <si>
    <t>4-035-190-2630204-104-2017/18-010</t>
  </si>
  <si>
    <t xml:space="preserve">Kapkiam Primary School </t>
  </si>
  <si>
    <t>4-035-190-2630204-104-2017/18-011</t>
  </si>
  <si>
    <t>Kipsigoribaraka Primary School</t>
  </si>
  <si>
    <t>4-035-190-2630204-104-2017/18-012</t>
  </si>
  <si>
    <t>Kamasian Primary School</t>
  </si>
  <si>
    <t>4-035-190-2630204-104-2017/18-013</t>
  </si>
  <si>
    <t>Ngecherok Primary School</t>
  </si>
  <si>
    <t>4-035-190-2630204-104-2017/18-014</t>
  </si>
  <si>
    <t xml:space="preserve">Purchase of 0.5acres land </t>
  </si>
  <si>
    <t>Chepkoiyo Secondary School</t>
  </si>
  <si>
    <t>4-035-190-2630205-104-2017/18-001</t>
  </si>
  <si>
    <t xml:space="preserve">Completion of lab celling and internal fitting gas piping, water piping,soak pit </t>
  </si>
  <si>
    <t>Laliat Secondary School</t>
  </si>
  <si>
    <t>4-035-190-2630205-104-2017/18-002</t>
  </si>
  <si>
    <t xml:space="preserve">Completion of twin lab gas piping and water piping </t>
  </si>
  <si>
    <t>Poiywek Secondary School</t>
  </si>
  <si>
    <t>4-035-190-2630205-104-2017/18-003</t>
  </si>
  <si>
    <t>Construction of twin lab</t>
  </si>
  <si>
    <t>Kenegut Day Secondary School</t>
  </si>
  <si>
    <t>4-035-190-2630205-104-2017/18-004</t>
  </si>
  <si>
    <t>Completion of twin lab; roofing</t>
  </si>
  <si>
    <t>Ketitui Secondary School</t>
  </si>
  <si>
    <t>4-035-190-2630205-104-2017/18-005</t>
  </si>
  <si>
    <t>Completion of twin lab plastering, fixing of doors and windows</t>
  </si>
  <si>
    <t>Keongo Secondary School</t>
  </si>
  <si>
    <t>4-035-190-2630205-104-2017/18-006</t>
  </si>
  <si>
    <t>Completion of single lab gas piping, plumbing works</t>
  </si>
  <si>
    <t>Sumeiyon Secondary School</t>
  </si>
  <si>
    <t>4-035-190-2630205-104-2017/18-007</t>
  </si>
  <si>
    <t>Chebigen Secondary School</t>
  </si>
  <si>
    <t>4-035-190-2630205-104-2017/18-008</t>
  </si>
  <si>
    <t>Completion of girls dorm celling,plastering, painting,wiring kshs2,000,000, Construction of multipurpose hall kshs 1000,000 and Construction of girls toilet 6 door pit kshs 300,000</t>
  </si>
  <si>
    <t>Buchenge Secondary School</t>
  </si>
  <si>
    <t>4-035-190-2630205-104-2017/18-009</t>
  </si>
  <si>
    <t xml:space="preserve">Completion of twin lab; plastering, fixing of doors and windows </t>
  </si>
  <si>
    <t>Kapkiam Secondary School</t>
  </si>
  <si>
    <t>4-035-190-2630205-104-2017/18-010</t>
  </si>
  <si>
    <t xml:space="preserve">Completion of twin lab; plastering,fixing of windows </t>
  </si>
  <si>
    <t>Kaboloin Secondary School</t>
  </si>
  <si>
    <t>4-035-190-2630205-104-2017/18-011</t>
  </si>
  <si>
    <t xml:space="preserve">Completion of twin lab plastering </t>
  </si>
  <si>
    <t>Motobo Secondary School</t>
  </si>
  <si>
    <t>4-035-190-2630205-104-2017/18-012</t>
  </si>
  <si>
    <t xml:space="preserve">Completion of twin lab;  celling, plastering,fixing, doors and windows </t>
  </si>
  <si>
    <t>Kipchimchim Secondary School</t>
  </si>
  <si>
    <t>4-035-190-2630205-104-2017/18-013</t>
  </si>
  <si>
    <t>Refurbishment of multipurpose hall; plastering, fixing of doors and windows</t>
  </si>
  <si>
    <t>Kapsoit Secondary School</t>
  </si>
  <si>
    <t>4-035-190-2630205-104-2017/18-014</t>
  </si>
  <si>
    <t xml:space="preserve">Completion of Administration block;  plastering,wiring and painting </t>
  </si>
  <si>
    <t>Township Secondary School</t>
  </si>
  <si>
    <t>4-035-190-2630205-104-2017/18-015</t>
  </si>
  <si>
    <t xml:space="preserve">Completion of single lab;  celling, plastering,fixing, doors and windows </t>
  </si>
  <si>
    <t>Manyoror Day Secondary School</t>
  </si>
  <si>
    <t>4-035-190-2630205-104-2017/18-016</t>
  </si>
  <si>
    <t>Completion of twin lab; plastering, painting , fixing doors and windows</t>
  </si>
  <si>
    <t>Kapngetuny Secondary School</t>
  </si>
  <si>
    <t>4-035-190-2630205-104-2017/18-017</t>
  </si>
  <si>
    <t>Brooke Day Secondary School</t>
  </si>
  <si>
    <t>4-035-190-2630205-104-2017/18-018</t>
  </si>
  <si>
    <t>Maso Day Secondary School</t>
  </si>
  <si>
    <t>4-035-190-2630205-104-2017/18-019</t>
  </si>
  <si>
    <t>Chepngobob Secondary School</t>
  </si>
  <si>
    <t>4-035-190-2630205-104-2017/18-020</t>
  </si>
  <si>
    <t xml:space="preserve">Completion of lab; plastering and painting </t>
  </si>
  <si>
    <t xml:space="preserve">Kenegut Chief's Office </t>
  </si>
  <si>
    <t>4-035-190-2640507-113-2017/18-001</t>
  </si>
  <si>
    <t>Completion of office; plastering and painting</t>
  </si>
  <si>
    <t xml:space="preserve">Tendwet Chief's Office </t>
  </si>
  <si>
    <t>4-035-190-2640507-113-2017/18-002</t>
  </si>
  <si>
    <t xml:space="preserve">Kibchebor AP Camp </t>
  </si>
  <si>
    <t>4-035-190-2640507-113-2017/18-003</t>
  </si>
  <si>
    <t>Completion of residential house  plastering and painting</t>
  </si>
  <si>
    <t xml:space="preserve">Ainamoi ACC's Office </t>
  </si>
  <si>
    <t>4-035-190-2640507-113-2017/18-004</t>
  </si>
  <si>
    <t>Completion of  cell plastering and painting Kshs. 350,000 and Constrcution of  toilet 4 door pit Kshs. 250,000</t>
  </si>
  <si>
    <t xml:space="preserve">Kapsoit Chief's Office </t>
  </si>
  <si>
    <t>4-035-190-2640507-113-2017/18-005</t>
  </si>
  <si>
    <t>Renovation of chief office; plastering and painting</t>
  </si>
  <si>
    <t>Kapsaos Chief's Office</t>
  </si>
  <si>
    <t>4-035-190-2640507-113-2017/18-006</t>
  </si>
  <si>
    <t xml:space="preserve">Construction of 4 door toilet </t>
  </si>
  <si>
    <t>INNOAVTION HUBS</t>
  </si>
  <si>
    <t>Constituency Innovation Hubs(CIH)</t>
  </si>
  <si>
    <t>4-035-190-2640511-101-2017/18-001</t>
  </si>
  <si>
    <t xml:space="preserve">Environmental Conservation </t>
  </si>
  <si>
    <t>4-035-190-2640510-101-2017/18-001</t>
  </si>
  <si>
    <t>To buy 1,000 cypress tree seedlings at Kshs. 30 @ (30,000) and planting cost (fertilizer,transport and labour) 30,000. in the following public institution: 1. maso day sec school 2. sumeiyon sec, 3. brooke day sec, 4.chebigen sec sch and 5.chepkurbet primay school .@60,000</t>
  </si>
  <si>
    <t>4-035-190-AP1-100-2017/2018-001</t>
  </si>
  <si>
    <t>4-035-190-2640100-103-2017/18-001</t>
  </si>
  <si>
    <t>PROJECT GFS CODELIST FOR AINAMOI NATIONAL GOVERNMENT CONSTITUENCIES DEVELOPMENT FUND</t>
  </si>
  <si>
    <t>4-035-190-2210000-100-2017/18-001</t>
  </si>
  <si>
    <t>purchase of fuel, repairs and maintenance, printing, stationery, telephone, travel and subsistence, office tea</t>
  </si>
  <si>
    <t xml:space="preserve">on going </t>
  </si>
  <si>
    <t>4-035-190-2210802-100-2017/18-002</t>
  </si>
  <si>
    <t>payment of committee sitting allowances, transport, conferences</t>
  </si>
  <si>
    <t>purchase of fuel, repairs and maintenance, printing, stationery, airtime, travel and subsistence</t>
  </si>
  <si>
    <t>payment of committee sitting allowances</t>
  </si>
  <si>
    <t xml:space="preserve">to cater for any unforeseen occurrences in the constituency during the financial year </t>
  </si>
  <si>
    <t>Manyoror primary school</t>
  </si>
  <si>
    <t>4-035-190-2630204-103-2017/18-001</t>
  </si>
  <si>
    <t xml:space="preserve">completion of two classroom i.e fixing of doors, windows, plastering and painting </t>
  </si>
  <si>
    <t>4-035-190-2630204-103-2017/18-002</t>
  </si>
  <si>
    <t xml:space="preserve">purchase of school bus 52 seater SEMI LUXURY BUS ISUZU FRR 33L </t>
  </si>
  <si>
    <t>completion of two classroom i.e roofing and fixing of doors, windows</t>
  </si>
  <si>
    <t>Kericho AdministrationPolice camp</t>
  </si>
  <si>
    <t>completion of residential house i.e roofing plastering and painting</t>
  </si>
  <si>
    <t xml:space="preserve">Kericho  Sub County Commissioner Office </t>
  </si>
  <si>
    <t>purchase of office furniture’s i.e one Executive office table size 2.4m, 24 executive letter chairs, one economical conference table, one cabinet, 10 banquet chairs and one television set with TV stand</t>
  </si>
  <si>
    <t>PROJECT GFS CODELIST FOR BOMET CENTRAL NATIONAL GOVERNMENT CONSTITUENCY DEVELOPMENT FUND</t>
  </si>
  <si>
    <t>4-036-197-2110000-100-2017/18-001</t>
  </si>
  <si>
    <t>4-036-197-2210000-100-2017/18-002</t>
  </si>
  <si>
    <t>4-036-197-2120101-100-2017/18-006</t>
  </si>
  <si>
    <t>Statutory deductions for the office employees</t>
  </si>
  <si>
    <t>4-036-197-21220201-100-2017/18-007</t>
  </si>
  <si>
    <t>4-036-197-2210802-100-2017/18-005</t>
  </si>
  <si>
    <t>Monitoring and Evaluation</t>
  </si>
  <si>
    <t>4-036-197-2210000-111-2017/18-001</t>
  </si>
  <si>
    <t>4-036-197-2210802-111-2017/18-002</t>
  </si>
  <si>
    <t>4-036-197-2210700-111-2017/18-003</t>
  </si>
  <si>
    <t>4-036-197-2640200-101-2017/18-001</t>
  </si>
  <si>
    <t>CIH Constituency innovation Hubs</t>
  </si>
  <si>
    <t>4-036-197-2211311-108-2017/18-001</t>
  </si>
  <si>
    <t>Installation of satelite Antenae Router, Digital Access Kit and Digital Ruggedized tablets, Wi-Fi with outdoor wireless devise complete with 12U cabinet complete with installation accessories in partnership with Ministry of ICT. In four sites</t>
  </si>
  <si>
    <t>4-036-197-2211310-101-2017/18-001</t>
  </si>
  <si>
    <t xml:space="preserve">To cater for the development of a five year constituency development strategic plan </t>
  </si>
  <si>
    <t>Chebamban Primary School</t>
  </si>
  <si>
    <t>4-036-197-2630204-104-2017/18-001</t>
  </si>
  <si>
    <t xml:space="preserve">Completion of a classroom , wall plastering ,roofing and painting </t>
  </si>
  <si>
    <t>Moburo Primary School</t>
  </si>
  <si>
    <t>4-036-197-2630204-104-2017/18-002</t>
  </si>
  <si>
    <t>Construction of  classroom to completion</t>
  </si>
  <si>
    <t>Chepkongony Primary School</t>
  </si>
  <si>
    <t>4-036-197-2630204-104-2017/18-003</t>
  </si>
  <si>
    <t>Completion of a Classroom, screeding ,key pointing , painting and window panes</t>
  </si>
  <si>
    <t>Kelyot Primary School</t>
  </si>
  <si>
    <t>4-036-197-2630204-104-2017/18-004</t>
  </si>
  <si>
    <t>Purchase of Land 0.3 acre kshs.300,000 and construction of one classroom to completion kshs. 500,000</t>
  </si>
  <si>
    <t>Bomet Township Primary School</t>
  </si>
  <si>
    <t>4-036-197-2630204-104-2017/18-005</t>
  </si>
  <si>
    <t>Kapsimotwa primary school</t>
  </si>
  <si>
    <t>4-036-197-2630204-104-2017/18-006</t>
  </si>
  <si>
    <t>purchase of land 0.2 acres kshs.400,000  and classroom completion ksh.300,000 for plastering, floor screeding and painting</t>
  </si>
  <si>
    <t>Manyatta Primary School</t>
  </si>
  <si>
    <t>4-036-197-2630204-104-2017/18-007</t>
  </si>
  <si>
    <t xml:space="preserve">Completion of a classroom,plastering ,verandah construction and painting </t>
  </si>
  <si>
    <t>4-036-197-2630204-104-2017/18-008</t>
  </si>
  <si>
    <t>Classroom Completion,verandah construction ,plastering and painting</t>
  </si>
  <si>
    <t>Chematich Primary School</t>
  </si>
  <si>
    <t>4-036-197-2630204-104-2017/18-009</t>
  </si>
  <si>
    <t>Land Purchase 0.5acres kshs. 500,000 and classroom construction to completion khs. 500,000</t>
  </si>
  <si>
    <t>Silibwet Primary School</t>
  </si>
  <si>
    <t>4-036-197-2630204-104-2017/18-010</t>
  </si>
  <si>
    <t>Koma Primary School</t>
  </si>
  <si>
    <t>4-036-197-2630204-104-2017/18-011</t>
  </si>
  <si>
    <t>Samaria Primary School</t>
  </si>
  <si>
    <t>4-036-197-2630204-104-2017/18-012</t>
  </si>
  <si>
    <t>Completion of a  Classroom , verandah construction ,plastering and painting</t>
  </si>
  <si>
    <t>Berea Primary School</t>
  </si>
  <si>
    <t>4-036-197-2630204-104-2017/18-013</t>
  </si>
  <si>
    <t>Purchase of Land 0.3 acres</t>
  </si>
  <si>
    <t>4-036-197-2630204-104-2017/18-014</t>
  </si>
  <si>
    <t>completion of ongoing classroom , verandah construction and painting</t>
  </si>
  <si>
    <t>Nyobongo Primary School</t>
  </si>
  <si>
    <t>4-036-197-2630204-104-2017/18-015</t>
  </si>
  <si>
    <t>Salaik Primary School</t>
  </si>
  <si>
    <t>4-036-197-2630204-104-2017/18-016</t>
  </si>
  <si>
    <t>Singorwet Primary School</t>
  </si>
  <si>
    <t>4-036-197-2630204-104-2017/18-017</t>
  </si>
  <si>
    <t xml:space="preserve">Renovation of Classroom, floor screeding and painting </t>
  </si>
  <si>
    <t>Kamasega Primary School</t>
  </si>
  <si>
    <t>4-036-197-2630204-104-2017/18-018</t>
  </si>
  <si>
    <t>Completion of a Classroom, painting ,door and windows fitting</t>
  </si>
  <si>
    <t>Balek Primary School</t>
  </si>
  <si>
    <t>4-036-197-2630204-104-2017/18-019</t>
  </si>
  <si>
    <t xml:space="preserve">Renovation of a Classroom , wall plastering,and wall painting </t>
  </si>
  <si>
    <t>Olmotonyi Primary School</t>
  </si>
  <si>
    <t>4-036-197-2630204-104-2017/18-020</t>
  </si>
  <si>
    <t xml:space="preserve">Renovation of a Classroom, veranda construction and  floor screeding </t>
  </si>
  <si>
    <t>Kipyator Primary School</t>
  </si>
  <si>
    <t>4-036-197-2630204-104-2017/18-021</t>
  </si>
  <si>
    <t>land purchase 0.3 acres</t>
  </si>
  <si>
    <t>4-036-197-2630204-104-2017/18-022</t>
  </si>
  <si>
    <t>purchase of land 0.2acreksh.200,000 and Construction of a classroom to completion ksh. 500,000</t>
  </si>
  <si>
    <t>Kapsigowo Primary School</t>
  </si>
  <si>
    <t>4-036-197-2630204-104-2017/18-023</t>
  </si>
  <si>
    <t>Cheptuiyet Primary School</t>
  </si>
  <si>
    <t>4-036-197-2630204-104-2017/18-024</t>
  </si>
  <si>
    <t>Purchase of land 0.4 acres</t>
  </si>
  <si>
    <t>Aisaik Primary School</t>
  </si>
  <si>
    <t>4-036-197-2630204-104-2017/18-025</t>
  </si>
  <si>
    <t>completion of a classroom , wall plastering and painting</t>
  </si>
  <si>
    <t>Roret Primary School</t>
  </si>
  <si>
    <t>4-036-197-2630204-104-2017/18-026</t>
  </si>
  <si>
    <t>Completion  of  ongoing classroom ,wall plastering and painting</t>
  </si>
  <si>
    <t>Motiret Primary School</t>
  </si>
  <si>
    <t>4-036-197-2630204-104-2017/18-027</t>
  </si>
  <si>
    <t xml:space="preserve">Purchase of land 0.4Acres </t>
  </si>
  <si>
    <t>Kaptembwo B Primary School</t>
  </si>
  <si>
    <t>4-036-197-2630204-104-2017/18-028</t>
  </si>
  <si>
    <t>Kibochi Primary School</t>
  </si>
  <si>
    <t>4-036-197-2630204-104-2017/18-029</t>
  </si>
  <si>
    <t xml:space="preserve">Construction of a classroom to Completion </t>
  </si>
  <si>
    <t>Boongo Primary school</t>
  </si>
  <si>
    <t>4-036-197-2630204-104-2017/18-030</t>
  </si>
  <si>
    <t>Completion of two Classrooms plastering and painting</t>
  </si>
  <si>
    <t>Kapkigorwet Primary School</t>
  </si>
  <si>
    <t>4-036-197-2630204-104-2017/18-031</t>
  </si>
  <si>
    <t>Sonokwek B Primary school</t>
  </si>
  <si>
    <t>4-036-197-2630204-104-2017/18-032</t>
  </si>
  <si>
    <t>kaptilolwo primary school</t>
  </si>
  <si>
    <t>4-036-197-2630204-104-2017/18-033</t>
  </si>
  <si>
    <t>Kaptororgo Primary School</t>
  </si>
  <si>
    <t>4-036-197-2630204-104-2017/18-034</t>
  </si>
  <si>
    <t>Completion of a Classroom-door and windows fitting</t>
  </si>
  <si>
    <t>Kipkoibon Primary School</t>
  </si>
  <si>
    <t>4-036-197-2630204-104-2017/18-035</t>
  </si>
  <si>
    <t xml:space="preserve">Purchase of Land 0.5 acres </t>
  </si>
  <si>
    <t>Kapnariet Primary School</t>
  </si>
  <si>
    <t>4-036-197-2630204-104-2017/18-036</t>
  </si>
  <si>
    <t xml:space="preserve">Construction of Toilets 4 cubicles </t>
  </si>
  <si>
    <t>Berekeiyat Primary School</t>
  </si>
  <si>
    <t>4-036-197-2630204-104-2017/18-037</t>
  </si>
  <si>
    <t>Completion of a Classroom-painting and windows fitting</t>
  </si>
  <si>
    <t>Mondoiywet Primary School</t>
  </si>
  <si>
    <t>4-036-197-2630204-104-2017/18-038</t>
  </si>
  <si>
    <t xml:space="preserve">Completion of a Classroom,  wall plastering and painting </t>
  </si>
  <si>
    <t>Kapcheluch Primary school</t>
  </si>
  <si>
    <t>4-036-197-2630204-104-2017/18-039</t>
  </si>
  <si>
    <t>extension of of land 0.4 acres ksh.400,000 and  Completion of  Classroom ksh. 256,500, verandah construction and painting</t>
  </si>
  <si>
    <t>Tagaruto Primary school</t>
  </si>
  <si>
    <t>4-036-197-2630204-104-2017/18-040</t>
  </si>
  <si>
    <t>Butakyat Primary School</t>
  </si>
  <si>
    <t>4-036-197-2630204-104-2017/18-041</t>
  </si>
  <si>
    <t xml:space="preserve">Completion of a Classroom-wall plastering, painting </t>
  </si>
  <si>
    <t>Teganda Primary school</t>
  </si>
  <si>
    <t>4-036-197-2630204-104-2017/18-042</t>
  </si>
  <si>
    <t>Renovation of Classroom, wall plastering, door and windows fitting</t>
  </si>
  <si>
    <t>Sogoet Primary School</t>
  </si>
  <si>
    <t>4-036-197-2630204-104-2017/18-043</t>
  </si>
  <si>
    <t xml:space="preserve">Completion of Classroom plastering and painting </t>
  </si>
  <si>
    <t>Kiptebes Primary School</t>
  </si>
  <si>
    <t>4-036-197-2630204-104-2017/18-044</t>
  </si>
  <si>
    <t>Completion of a Classroom wall plastering and windows fitting</t>
  </si>
  <si>
    <t>Kaminjeiwa Primary School</t>
  </si>
  <si>
    <t>4-036-197-2630204-104-2017/18-045</t>
  </si>
  <si>
    <t>Completion of a Classroom ,verandah construction and painting</t>
  </si>
  <si>
    <t>Kiplelji Primary School</t>
  </si>
  <si>
    <t>4-036-197-2630204-104-2017/18-046</t>
  </si>
  <si>
    <t>Taabet Primary School</t>
  </si>
  <si>
    <t>4-036-197-2630204-104-2017/18-047</t>
  </si>
  <si>
    <t>Completion of a Classroom wall plastering, door and windows fitting</t>
  </si>
  <si>
    <t>Kimangora Primary School</t>
  </si>
  <si>
    <t>4-036-197-2630204-104-2017/18-048</t>
  </si>
  <si>
    <t>Kaptetgot Primary school</t>
  </si>
  <si>
    <t>4-036-197-2630204-104-2017/18-049</t>
  </si>
  <si>
    <t xml:space="preserve">Completion of on-going Administration Block verandah contruction ,wall plastering and painting </t>
  </si>
  <si>
    <t>Cheptembe Primary School</t>
  </si>
  <si>
    <t>4-036-197-2630204-104-2017/18-050</t>
  </si>
  <si>
    <t>Morit Primary School</t>
  </si>
  <si>
    <t>4-036-197-2630204-104-2017/18-051</t>
  </si>
  <si>
    <t>Kamogoso Primary School</t>
  </si>
  <si>
    <t>4-036-197-2630204-104-2017/18-052</t>
  </si>
  <si>
    <t>Completion of Land Purchase 0.3 acres</t>
  </si>
  <si>
    <t>Segutiet Primary School</t>
  </si>
  <si>
    <t>4-036-197-2630204-104-2017/18-053</t>
  </si>
  <si>
    <t>Land Purchase 0.3 acres</t>
  </si>
  <si>
    <t>Ngomwet Primary school</t>
  </si>
  <si>
    <t>4-036-197-2630204-104-2017/18-054</t>
  </si>
  <si>
    <t>Land Extension 0.4acres</t>
  </si>
  <si>
    <t>Kamobiriri Primary school</t>
  </si>
  <si>
    <t>4-036-197-2630204-104-2017/18-055</t>
  </si>
  <si>
    <t>Chemorut Primary School</t>
  </si>
  <si>
    <t>4-036-197-2630204-104-2017/18-056</t>
  </si>
  <si>
    <t>Kiplokyi Primary School</t>
  </si>
  <si>
    <t>4-036-197-2630204-104-2017/18-057</t>
  </si>
  <si>
    <t>Completion of a Classroom floor screeding and wall painting</t>
  </si>
  <si>
    <t>4-036-197-2630204-104-2017/18-058</t>
  </si>
  <si>
    <t>Completion of a Classroom, wall plastering , painting ,door fitting</t>
  </si>
  <si>
    <t>Sibaiyan Primary School</t>
  </si>
  <si>
    <t>4-036-197-2630204-104-2017/18-059</t>
  </si>
  <si>
    <t>Purchase of Land 0.4 acres khs.400,000 and classroom completion kshs.300,000</t>
  </si>
  <si>
    <t>Chebitet Primary school</t>
  </si>
  <si>
    <t>4-036-197-2630204-104-2017/18-060</t>
  </si>
  <si>
    <t>Molinga Primary school</t>
  </si>
  <si>
    <t>4-036-197-2630204-104-2017/18-061</t>
  </si>
  <si>
    <t>Construction of a Classroom to Completion</t>
  </si>
  <si>
    <t>Nyaga Primary school</t>
  </si>
  <si>
    <t>4-036-197-2630204-104-2017/18-062</t>
  </si>
  <si>
    <t>Chebulu Primary School</t>
  </si>
  <si>
    <t>4-036-197-2630204-104-2017/18-063</t>
  </si>
  <si>
    <t xml:space="preserve">Kiptergekian Primary School </t>
  </si>
  <si>
    <t>4-036-197-2630204-104-2017/18-064</t>
  </si>
  <si>
    <t>Oldabach Primary School</t>
  </si>
  <si>
    <t>4-036-197-2630204-104-2017/18-065</t>
  </si>
  <si>
    <t>Muiywek Primary School</t>
  </si>
  <si>
    <t>4-036-197-2630204-104-2017/18-066</t>
  </si>
  <si>
    <t>Renovation of Classroom, floor screeding and wall painting</t>
  </si>
  <si>
    <t>Lulusik Primary School</t>
  </si>
  <si>
    <t>4-036-197-2630204-104-2017/18-067</t>
  </si>
  <si>
    <t>Tendonok Primary school</t>
  </si>
  <si>
    <t>4-036-197-2630204-104-2017/18-068</t>
  </si>
  <si>
    <t>Chingondi Primary School</t>
  </si>
  <si>
    <t>4-036-197-2630204-104-2017/18-069</t>
  </si>
  <si>
    <t>Completion of a classroom -door fitting and verandah construction</t>
  </si>
  <si>
    <t xml:space="preserve">Koimugul Primary School </t>
  </si>
  <si>
    <t>4-036-197-2630204-104-2017/18-070</t>
  </si>
  <si>
    <t>Changina B primary School</t>
  </si>
  <si>
    <t>4-036-197-2630204-104-2017/18-071</t>
  </si>
  <si>
    <t>Kanusin Primary School</t>
  </si>
  <si>
    <t>4-036-197-2630204-104-2017/18-072</t>
  </si>
  <si>
    <t>Completion of on-going Classroom, roofing , wall plastering,floor screeding</t>
  </si>
  <si>
    <t>Secondary Schools Projects</t>
  </si>
  <si>
    <t>Chepngaina Secondary School</t>
  </si>
  <si>
    <t>4-036-197-2630205-104-2017/18-001</t>
  </si>
  <si>
    <t>Manyatta Secondary School</t>
  </si>
  <si>
    <t>4-036-197-2630205-104-2017/18-002</t>
  </si>
  <si>
    <t>Completion of science room- floor screeding ,wall painting and windows fitting</t>
  </si>
  <si>
    <t>Masese Secondary School</t>
  </si>
  <si>
    <t>4-036-197-2630205-104-2017/18-003</t>
  </si>
  <si>
    <t>Completion of a  Classroom -windows and door fitting ,wall painting</t>
  </si>
  <si>
    <t>Salaik Day  Secondary School</t>
  </si>
  <si>
    <t>4-036-197-2630205-104-2017/18-004</t>
  </si>
  <si>
    <t>Mugango Girls Secondary School</t>
  </si>
  <si>
    <t>4-036-197-2630205-104-2017/18-005</t>
  </si>
  <si>
    <t xml:space="preserve">Completion of labaratory-wall plastering and  Painting </t>
  </si>
  <si>
    <t>Tirgaga Secondary School</t>
  </si>
  <si>
    <t>4-036-197-2630205-104-2017/18-006</t>
  </si>
  <si>
    <t>Purchase of Land 0.3 acre</t>
  </si>
  <si>
    <t>Balek Secondary School</t>
  </si>
  <si>
    <t>4-036-197-2630205-104-2017/18-007</t>
  </si>
  <si>
    <t>Kabungut Mixed Day Secondary School</t>
  </si>
  <si>
    <t>4-036-197-2630205-104-2017/18-008</t>
  </si>
  <si>
    <t>Nyongores Secondary School</t>
  </si>
  <si>
    <t>4-036-197-2630205-104-2017/18-009</t>
  </si>
  <si>
    <t>Completion of a labaratory-verandah construction wall plastering</t>
  </si>
  <si>
    <t>Kabusare Secondary School</t>
  </si>
  <si>
    <t>4-036-197-2630205-104-2017/18-010</t>
  </si>
  <si>
    <t>Completion of a Classroom -door and windows fitting,wall plastering</t>
  </si>
  <si>
    <t>Mogindo Secondary School</t>
  </si>
  <si>
    <t>4-036-197-2630205-104-2017/18-011</t>
  </si>
  <si>
    <t xml:space="preserve">Construction of ongoing Classroom- verandah construction ,wall plastering door and windows fitting </t>
  </si>
  <si>
    <t>Kapnariet Secondary School</t>
  </si>
  <si>
    <t>4-036-197-2630205-104-2017/18-012</t>
  </si>
  <si>
    <t>Sogoet Day Secondary School</t>
  </si>
  <si>
    <t>4-036-197-2630205-104-2017/18-013</t>
  </si>
  <si>
    <t>Completion of a Classroom -verandah construction, painting</t>
  </si>
  <si>
    <t>Kimargis Secondary School</t>
  </si>
  <si>
    <t>4-036-197-2630205-104-2017/18-015</t>
  </si>
  <si>
    <t>Completion of on-going Library ,wall plastering  and painting</t>
  </si>
  <si>
    <t>Morit Secondary School</t>
  </si>
  <si>
    <t>4-036-197-2630205-104-2017/18-016</t>
  </si>
  <si>
    <t>Chesoen Girls Secondary School</t>
  </si>
  <si>
    <t>4-036-197-2630205-104-2017/18-017</t>
  </si>
  <si>
    <t>Kiplokyi Girls Secondary School</t>
  </si>
  <si>
    <t>4-036-197-2630205-104-2017/18-018</t>
  </si>
  <si>
    <t xml:space="preserve"> completion of a dormitory ,floor screeding ,wall plastering ,door and window fitting</t>
  </si>
  <si>
    <t>Sibaiyan Secondary School</t>
  </si>
  <si>
    <t>4-036-197-2630205-104-2017/18-019</t>
  </si>
  <si>
    <t>Molinga Secondary School</t>
  </si>
  <si>
    <t>4-036-197-2630205-104-2017/18-020</t>
  </si>
  <si>
    <t>Sachangwan Secondary School</t>
  </si>
  <si>
    <t>4-036-197-2630205-104-2017/18-021</t>
  </si>
  <si>
    <t>Kapsangaru Secondary School</t>
  </si>
  <si>
    <t>4-036-197-2630205-104-2017/18-022</t>
  </si>
  <si>
    <t>Completion of a Classroom,roofing ,wall plastering ,verandah construction and painting</t>
  </si>
  <si>
    <t>Changina Secondary School</t>
  </si>
  <si>
    <t>4-036-197-2630205-104-2017/18-023</t>
  </si>
  <si>
    <t>Completion of a Classroom, painting and varandah construction</t>
  </si>
  <si>
    <t>Kanusin Girls Secondary School</t>
  </si>
  <si>
    <t>4-036-197-2630205-104-2017/18-024</t>
  </si>
  <si>
    <t>Njorwet Secondary School</t>
  </si>
  <si>
    <t>4-036-197-2630205-104-2017/18-025</t>
  </si>
  <si>
    <t xml:space="preserve"> completion of a classroom-floor screeding ,wall plastering ,door and window fitting</t>
  </si>
  <si>
    <t>Kamogoso Secondary School Bus</t>
  </si>
  <si>
    <t>4-036-197-2630205-104-2017/18-026</t>
  </si>
  <si>
    <t xml:space="preserve">final part payment for the  fifty two seater school bus purchased for the school  </t>
  </si>
  <si>
    <t>Tarakwa High School Bus</t>
  </si>
  <si>
    <t>4-036-197-2630205-104-2017/18-027</t>
  </si>
  <si>
    <t>Kapsimotwo secondary School Bus</t>
  </si>
  <si>
    <t>4-036-197-2630205-104-2017/18-028</t>
  </si>
  <si>
    <t>Mugango Boys Secondary School Bus</t>
  </si>
  <si>
    <t>4-036-197-2630205-104-2017/18-029</t>
  </si>
  <si>
    <t>Kabusare Secondary School Bus</t>
  </si>
  <si>
    <t>4-036-197-2630205-104-2017/18-030</t>
  </si>
  <si>
    <t>Chepngaina Assistant. Chiefs office</t>
  </si>
  <si>
    <t>4-036-197-2640507-108-2017/18-001</t>
  </si>
  <si>
    <t>Finishing of office,Plastering, windows fitting</t>
  </si>
  <si>
    <t>Singorwet Administration Police Camp</t>
  </si>
  <si>
    <t>4-036-197-2640507-108-2017/18-002</t>
  </si>
  <si>
    <t xml:space="preserve">Completion Of administration police unit , festure board and painting </t>
  </si>
  <si>
    <t>Singorwet Chiefs Office</t>
  </si>
  <si>
    <t>4-036-197-2640507-108-2017/18-003</t>
  </si>
  <si>
    <t>Purchase of Office Equipments - three Tables &amp; ten Chairs,painting and fesher board fitting</t>
  </si>
  <si>
    <t>Kiplelji Assistant. chiefs Office</t>
  </si>
  <si>
    <t>4-036-197-2640507-108-2017/18-004</t>
  </si>
  <si>
    <t xml:space="preserve">Purchase office Furnitures, two tables and four chairs </t>
  </si>
  <si>
    <t>Kapkoros Assistant. Chiefs Office</t>
  </si>
  <si>
    <t>4-036-197-2640507-108-2017/18-005</t>
  </si>
  <si>
    <t>Completion of on-going Administration Block plastering, key pointing, Door and windows fitting painting</t>
  </si>
  <si>
    <t>Sibaiyan Assistant. Chief Office</t>
  </si>
  <si>
    <t>4-036-197-2640507-108-2017/18-006</t>
  </si>
  <si>
    <t xml:space="preserve">Completion of Assistant. Chiefs office, plastering  and painting </t>
  </si>
  <si>
    <t>Leldaet Assistant. Chiefs Office</t>
  </si>
  <si>
    <t>4-036-197-2640507-108-2017/18-007</t>
  </si>
  <si>
    <t xml:space="preserve">Completion of Assistant. Chiefs office, plastering and painting </t>
  </si>
  <si>
    <t>Kanusin Assistant Chiefs Office</t>
  </si>
  <si>
    <t>4-036-197-2640507-108-2017/18-008</t>
  </si>
  <si>
    <t xml:space="preserve">Completion of Assistant. Chiefs office, plastering , verandah Construction and painting </t>
  </si>
  <si>
    <t>4-036-197-2640101-103-2016/17-001</t>
  </si>
  <si>
    <t>4-036-197-2640102-103-2016/17-002</t>
  </si>
  <si>
    <t>4-036-197-AP1-100-2017/2018-001</t>
  </si>
  <si>
    <t>4-036-197-2640100-103-2017/18-001</t>
  </si>
  <si>
    <t>PROJECT GFS CODELIST FOR BOMET CENTRAL NATIONAL GOVERNMENT CONSTITUENCIES DEVELOPMENT FUND</t>
  </si>
  <si>
    <t>4-036-197-2120101-100-2017/18-003</t>
  </si>
  <si>
    <t>4-036-197-2120201-100-2017/18-004</t>
  </si>
  <si>
    <t>Cheswerta Primary school</t>
  </si>
  <si>
    <t>4-036-197-2630204-104-2017/18-073</t>
  </si>
  <si>
    <t>Classroom Construction to Completion</t>
  </si>
  <si>
    <t xml:space="preserve">Taabok primary school         </t>
  </si>
  <si>
    <t>4-036-197-2630204-104-2017/18-074</t>
  </si>
  <si>
    <t xml:space="preserve">Loswet primary school          </t>
  </si>
  <si>
    <t>4-036-197-2630204-104-2017/18-075</t>
  </si>
  <si>
    <t xml:space="preserve">Ngocho primary school        </t>
  </si>
  <si>
    <t>4-036-197-2630204-104-2017/18-076</t>
  </si>
  <si>
    <t xml:space="preserve">Solyot primary school           </t>
  </si>
  <si>
    <t>4-036-197-2630204-104-2017/18-077</t>
  </si>
  <si>
    <t xml:space="preserve">Nyangurongo primary school </t>
  </si>
  <si>
    <t>4-036-197-2630204-104-2017/18-078</t>
  </si>
  <si>
    <t>Aisaik primary School</t>
  </si>
  <si>
    <t>4-036-197-2630204-104-2017/18-079</t>
  </si>
  <si>
    <t>Toilet Construction to completion,four cubicles</t>
  </si>
  <si>
    <t xml:space="preserve">Kecheiyat primary </t>
  </si>
  <si>
    <t>4-036-197-2630204-104-2017/18-080</t>
  </si>
  <si>
    <t>Taabet Secondary School</t>
  </si>
  <si>
    <t>4-036-197-2630205-104-2017/18-031</t>
  </si>
  <si>
    <t xml:space="preserve">Leldaet Secondary School       </t>
  </si>
  <si>
    <t>4-036-197-2630205-104-2017/18-032</t>
  </si>
  <si>
    <t>Kwenik ab ilet Secondary School</t>
  </si>
  <si>
    <t>4-036-197-2630205-104-2017/18-033</t>
  </si>
  <si>
    <t>Dining Hall Construction</t>
  </si>
  <si>
    <t xml:space="preserve">Kitoben Secondary School    </t>
  </si>
  <si>
    <t>4-036-197-2630205-104-2017/18-034</t>
  </si>
  <si>
    <t>Kiplokyi Mixed Secondary School</t>
  </si>
  <si>
    <t>4-036-197-2630205-104-2017/18-035</t>
  </si>
  <si>
    <t xml:space="preserve">Motigo Secondary School  </t>
  </si>
  <si>
    <t>4-036-197-2630205-104-2017/18-036</t>
  </si>
  <si>
    <t xml:space="preserve">Completion of classroom, Floor screeding,verandah construction and painting, </t>
  </si>
  <si>
    <t>Bomet Police Station</t>
  </si>
  <si>
    <t>4-036-197-2640507-113-2017/18-009</t>
  </si>
  <si>
    <t>Construction of perimeter 300metres fence surrrounding Bomet police station headquarters barbed wire and posts.</t>
  </si>
  <si>
    <t>PROJECT GFS CODELIST FOR NAROK EAST NATIONAL GOVERNMENT CONSTITUENCY DEVELOPMENT FUND</t>
  </si>
  <si>
    <t>4-033-180-2110000-100-2017/18-001</t>
  </si>
  <si>
    <t>4-033-180-2210000-100-2017/18-002</t>
  </si>
  <si>
    <t>4-033-180-2120101-100-2017/18-005</t>
  </si>
  <si>
    <t>Payment of NSSF Deduction</t>
  </si>
  <si>
    <t>4-033-180-2120201-100-2017/18-006</t>
  </si>
  <si>
    <t>Payment of NHIF Deduction</t>
  </si>
  <si>
    <t>4-033-180-2210802-100-2017/18-007</t>
  </si>
  <si>
    <t>4-033-180-2640200-101-2017/18-001</t>
  </si>
  <si>
    <t>Allocation is meant to fund any emergency that may arise during the financial year 2017/2018 within the constituency</t>
  </si>
  <si>
    <t>4-033-180-2210000-111-2017/18-001</t>
  </si>
  <si>
    <t>4-033-180-2210802-111-2017/18-002</t>
  </si>
  <si>
    <t>4-033-180-2210700-111-2017/18-003</t>
  </si>
  <si>
    <t>4-033-180-2640101-103-2017/18-001</t>
  </si>
  <si>
    <t>Tertiary Secondary School</t>
  </si>
  <si>
    <t>4-033-180-2640102-103-2017/18-002</t>
  </si>
  <si>
    <t>Special needs</t>
  </si>
  <si>
    <t>4-033-180-2640102-103-2017/18-003</t>
  </si>
  <si>
    <t>Payment for bursary for children with Special needs</t>
  </si>
  <si>
    <t>SPORTING ACTIVITIES (2%)</t>
  </si>
  <si>
    <t>4-033-180-2640509-112-2017/18-001</t>
  </si>
  <si>
    <t>Purchase of sport uniforms balls and trophies, organize youth sports and awarding winning teams with trophies and balls</t>
  </si>
  <si>
    <t>ENVIRONMENTAL PROJECT (2%)</t>
  </si>
  <si>
    <t xml:space="preserve">Environmental project </t>
  </si>
  <si>
    <t>4-033-180-2640510-110-2017/18-001</t>
  </si>
  <si>
    <t xml:space="preserve">Planting trees for environmental conservation at Ole Punyua and Olaimutiai  primary schools at Kshs 56,340.48 each </t>
  </si>
  <si>
    <t>INFORMATION COMMUNICATION AND TECHNOLOGY</t>
  </si>
  <si>
    <t>Constituency innovation hubs (CIH) project</t>
  </si>
  <si>
    <t>4-033-180-211311- 108-2017/18-001</t>
  </si>
  <si>
    <t>Installation of satelite Antennam Router, Digital Access Kit and Digital Ruggedized tablets, Wi-Fi with outdoor wireless devise complete with 12U cabinet complete with installation accessories in Partnership with Ministry of ICT in procuring ICT system software.</t>
  </si>
  <si>
    <t>NG-CDF CONSTITUENCY STRATEGIC  PLAN</t>
  </si>
  <si>
    <t>4-033-180-2211310-108-2017/18-001</t>
  </si>
  <si>
    <r>
      <t xml:space="preserve"> </t>
    </r>
    <r>
      <rPr>
        <sz val="12"/>
        <color indexed="8"/>
        <rFont val="Footlight MT Light"/>
        <family val="1"/>
      </rPr>
      <t>Developing/preparation Narok East Constituency strategic development plan 2018- 2022</t>
    </r>
    <r>
      <rPr>
        <b/>
        <sz val="12"/>
        <color indexed="8"/>
        <rFont val="Footlight MT Light"/>
        <family val="1"/>
      </rPr>
      <t xml:space="preserve"> </t>
    </r>
  </si>
  <si>
    <t>NAROK EAST NG-CDF Office</t>
  </si>
  <si>
    <t xml:space="preserve">NG-CDF office </t>
  </si>
  <si>
    <t>4-033-180-310202-111-2017/18-001</t>
  </si>
  <si>
    <t>Land scaping and civil works.</t>
  </si>
  <si>
    <t>Olasiti primary school</t>
  </si>
  <si>
    <t>4-033-180-2630204-104-2017/18-001</t>
  </si>
  <si>
    <t xml:space="preserve">Construction of one dormitory to a completion with a capacity of 96 pupils </t>
  </si>
  <si>
    <t>Keru primary school</t>
  </si>
  <si>
    <t>4-033-180-2630204-104-2017/18-002</t>
  </si>
  <si>
    <t>Purchase of 5 acres land for the school</t>
  </si>
  <si>
    <t>Nambao primary school</t>
  </si>
  <si>
    <t>4-033-180-2630204-104-2017/18-003</t>
  </si>
  <si>
    <t>Sintakara primary school</t>
  </si>
  <si>
    <t>4-033-180-2630204-104-2017/18-004</t>
  </si>
  <si>
    <t>Construction of three staff houses  to a completion</t>
  </si>
  <si>
    <t>Ole Kalio primary school</t>
  </si>
  <si>
    <t>4-033-180-2630204-104-2017/18-005</t>
  </si>
  <si>
    <t>Compilations of classroom (Roofing ,plastering windows and door</t>
  </si>
  <si>
    <t>Nkorienito primary school</t>
  </si>
  <si>
    <t>4-033-180-2630204-104-2017/18-006</t>
  </si>
  <si>
    <t>Construction of one dormitory to a completion with a capacity of 96 pupils</t>
  </si>
  <si>
    <t>Ole Tukat high school</t>
  </si>
  <si>
    <t>4-033-180-2630205-104-2017/18-001</t>
  </si>
  <si>
    <t xml:space="preserve">Construction of one dormitory to a completion a capacity with of 96 students   </t>
  </si>
  <si>
    <t>Keekonyokie secondary school</t>
  </si>
  <si>
    <t>4-033-180-2630205-104-2017/18-002</t>
  </si>
  <si>
    <t>Construction of two classrooms to a completion</t>
  </si>
  <si>
    <t>Suswa Girls secondary school</t>
  </si>
  <si>
    <t>4-033-180-2630205-104-2017/18-003</t>
  </si>
  <si>
    <t>Construction of one laboratory to a completion</t>
  </si>
  <si>
    <t>Aramat secondary school</t>
  </si>
  <si>
    <t>4-033-180-2630205-104-2017/18-004</t>
  </si>
  <si>
    <t>Construction of four classroom to completion</t>
  </si>
  <si>
    <t>Ntulele secondary school</t>
  </si>
  <si>
    <t>4-033-180-2630205-104-2017/18-005</t>
  </si>
  <si>
    <t>Olasiti  secondary school</t>
  </si>
  <si>
    <t>4-033-180-2630205-104-2017/18-006</t>
  </si>
  <si>
    <t>SECURITY  &amp; OTHER PROJECTS</t>
  </si>
  <si>
    <t>Enkaroni police post</t>
  </si>
  <si>
    <t>4-033-180-2640507-108-2017/18-001</t>
  </si>
  <si>
    <t>Construction of two staff houses at Enkaroni police post</t>
  </si>
  <si>
    <t>N/Enkare AP Line</t>
  </si>
  <si>
    <t>4-033-180-2640507-108-2017/18-002</t>
  </si>
  <si>
    <t>Construction of  two staff houses.</t>
  </si>
  <si>
    <t>4-033-180-AP1-100-2017/2018-001</t>
  </si>
  <si>
    <t>4-033-180-2640100-103-2017/18-001</t>
  </si>
  <si>
    <t>PROJECT GFS CODELIST FOR NAROK EAST NATIONAL GOVERNMENT CONSTITUENCIES DEVELOPMENT FUND</t>
  </si>
  <si>
    <t xml:space="preserve"> BURSARY</t>
  </si>
  <si>
    <t>NAROK EAST NG-CDF OFFICE</t>
  </si>
  <si>
    <t>4-033-180-3110202-108-2017/18-001</t>
  </si>
  <si>
    <t xml:space="preserve">Doors/Windows, Plastering,  Gutters and Painting of Twin laboratory </t>
  </si>
  <si>
    <t xml:space="preserve">                                     NATIONAL GOVERNMENT CONSTITUENCIES DEVELOPMENT FUND BOARD</t>
  </si>
  <si>
    <t xml:space="preserve">       PROJECT GFS CODELIST FOR KAJIADO SOUTH NATIONAL GOVERNMENT CONSTITUENCY DEVELOPMENT FUND</t>
  </si>
  <si>
    <t>Salaries and gratuity</t>
  </si>
  <si>
    <t>4-034-187-2110000-100-2017/18-001</t>
  </si>
  <si>
    <t>4-034-187-2120101-100-2017/18-002</t>
  </si>
  <si>
    <t>4-034-187-2120201-100-2017/18-003</t>
  </si>
  <si>
    <t>4-034-187-2210000-100-2017/18-004</t>
  </si>
  <si>
    <t>4-034-187-2210802-100-2017/18-005</t>
  </si>
  <si>
    <t>4-034-187-2210000-111-2017/18-001</t>
  </si>
  <si>
    <t>Purchase of fuel, repairs and maintenance, printing, stationery, Airtime, travel and subsistence expenses</t>
  </si>
  <si>
    <t>4-034-187-2210802-111-2017/18-002</t>
  </si>
  <si>
    <t>Payment of Committee  allowances and other committee expenses</t>
  </si>
  <si>
    <t>4-034-187-2210700-111-2017/18-003</t>
  </si>
  <si>
    <t>Undertake Training of the PMCs/NGCDFCs/NGCDFC staff on NGCDF Related issues</t>
  </si>
  <si>
    <t>4-034-187-2640102-103-2017/18-001</t>
  </si>
  <si>
    <t>Assisting needy students in tertiary schools to pursue their dreams in education</t>
  </si>
  <si>
    <t>4-034-187-2211310-108-2017/18-001</t>
  </si>
  <si>
    <t>Constituency innovation hubs</t>
  </si>
  <si>
    <t>4-034-187-2211311-108-2017/18-001</t>
  </si>
  <si>
    <t>Rombo Girls Secondary School</t>
  </si>
  <si>
    <t>4-034-187-2630205-104-2017/18-001</t>
  </si>
  <si>
    <t>Oloirien Secondary School</t>
  </si>
  <si>
    <t>4-034-187-2630205-104-2017/18-002</t>
  </si>
  <si>
    <t>Completion of four classrooms-roofing Ksh. 300,000 and supply of 100 chairs and lockers Ksh.400,000, construction of 1 block of 4door with urinal septic latrines Kshs.650,000 and construction of 1 block, 2 door pit latrines  Ksh. 350,000</t>
  </si>
  <si>
    <t>Iltilal Secondary School</t>
  </si>
  <si>
    <t>4-034-187-2630205-104-2017/18-003</t>
  </si>
  <si>
    <t>Construction of 4 units staff houses Ksh3,300,000, construction of a multipurpose hall with a  kitchen Ksh. 4,900,000, construction 2 No. blocks of  4door boys toilets Ksh.600,000 and 4door girls septic toilets Ksh.600,000</t>
  </si>
  <si>
    <t>Kikelelwa Secondary School</t>
  </si>
  <si>
    <t>4-034-187-2630205-104-2017/18-004</t>
  </si>
  <si>
    <t>Construction of a science laboratory-finishing including fixing of benches and roofing- co-funding with parents</t>
  </si>
  <si>
    <t>Olmapinu Primary School</t>
  </si>
  <si>
    <t>4-034-187-2630204-104-2017/18-001</t>
  </si>
  <si>
    <t>Fencing of 40 acres school land with concrete pillars ,mild steel angle lines and chain-link and fixing of two gates</t>
  </si>
  <si>
    <t>Moilo Primary School</t>
  </si>
  <si>
    <t>4-034-187-2630204-104-2017/18-002</t>
  </si>
  <si>
    <t>Construction of two classrooms Ksh. 1,900,000.00,Supply of 40 Metallic desks Ksh. 300,000.00</t>
  </si>
  <si>
    <t>Loosikitok Primary School</t>
  </si>
  <si>
    <t>4-034-187-2630204-104-2017/18-003</t>
  </si>
  <si>
    <t xml:space="preserve">Construction of two classrooms Ksh. 1,900,000.00,Supply of 40 metallic desks ksh. 300,000.00 </t>
  </si>
  <si>
    <t>Oltiasika Primary School</t>
  </si>
  <si>
    <t>4-034-187-2630204-104-2017/18-004</t>
  </si>
  <si>
    <t xml:space="preserve">Construction of two classrooms Ksh. 1,900,000.00,Supply of 40 metallic desks ksh. 300,000.00      </t>
  </si>
  <si>
    <t>Lemongo Bell Groove primary School</t>
  </si>
  <si>
    <t>4-034-187-2630204-104-2017/18-005</t>
  </si>
  <si>
    <t>Fencing of 10 acres of school land with concrete pillars ,mild steel angle lines and chain-link and fixing of two gates</t>
  </si>
  <si>
    <t>Olkiroriti Primary School</t>
  </si>
  <si>
    <t>4-034-187-2630204-104-2017/18-006</t>
  </si>
  <si>
    <t xml:space="preserve">Construction of two classrooms Ksh.1,700,000.00,Supply of 40 metallic desks ksh. 300,000.00      </t>
  </si>
  <si>
    <t>Risa primary School</t>
  </si>
  <si>
    <t>4-034-187-2630204-104-2017/18-007</t>
  </si>
  <si>
    <t>Construction of two classroom Ksh. 1,900,000.00,Supply of 40 metallic desks ksh. 300,000.00</t>
  </si>
  <si>
    <t>Osoit primary School</t>
  </si>
  <si>
    <t>4-034-187-2630204-104-2017/18-008</t>
  </si>
  <si>
    <t>Enkongu Primary School</t>
  </si>
  <si>
    <t>4-034-187-2630204-104-2017/18-009</t>
  </si>
  <si>
    <t xml:space="preserve">Construction of two classrooms Ksh. 1,900,000.00,Supply of 40 metallic desks ksh. 300,000.00       </t>
  </si>
  <si>
    <t>Olandi Primary School</t>
  </si>
  <si>
    <t>4-034-187-2630204-104-2017/18-010</t>
  </si>
  <si>
    <t xml:space="preserve">Lemongo Primary School </t>
  </si>
  <si>
    <t>4-034-187-2630204-104-2017/18-011</t>
  </si>
  <si>
    <t xml:space="preserve">Construction of two classrooms Ksh. 1,900,000.00, Supply of 40 metallic desks ksh. 300,000.00       </t>
  </si>
  <si>
    <t>Oldooinyo -Oibor Primary School</t>
  </si>
  <si>
    <t>4-034-187-2630204-104-2017/18-012</t>
  </si>
  <si>
    <t>Construction of 4 door bathrooms and toilets</t>
  </si>
  <si>
    <t xml:space="preserve">Oloile Primary School </t>
  </si>
  <si>
    <t>4-034-187-2630204-104-2017/18-013</t>
  </si>
  <si>
    <t>Enkusero Primary School</t>
  </si>
  <si>
    <t>4-034-187-2630204-104-2017/18-014</t>
  </si>
  <si>
    <t>Supply of 150 metallic desks</t>
  </si>
  <si>
    <t>4-034-187-2640509-112-2017/18-001</t>
  </si>
  <si>
    <t>Funding of a Football tournament. Purchasing of sports equipment for the local football clubs</t>
  </si>
  <si>
    <t>PMCs/Community Environment Sensitazion</t>
  </si>
  <si>
    <t>4-034-187-2640510-110-2017/18-001</t>
  </si>
  <si>
    <t>Carry out environmental sensitization to PMCs and community in five wards (5) each ward Kshs. 100,000</t>
  </si>
  <si>
    <t>Namelok Primary Schol</t>
  </si>
  <si>
    <t>4-034-187-2640510-110-2017/18-002</t>
  </si>
  <si>
    <t>Purchase of tree seedlings and tree planting</t>
  </si>
  <si>
    <t>Kimana Primary School</t>
  </si>
  <si>
    <t>4-034-187-2640510-110-2017/18-003</t>
  </si>
  <si>
    <t>4-034-187-2640510-110-2017/18-004</t>
  </si>
  <si>
    <t>Iltuleta Primary School</t>
  </si>
  <si>
    <t>4-034-187-2640510-110-2017/18-005</t>
  </si>
  <si>
    <t>4-034-187-2640510-110-2017/18-006</t>
  </si>
  <si>
    <t>Sompet Primary School</t>
  </si>
  <si>
    <t>4-034-187-2640510-110-2017/18-007</t>
  </si>
  <si>
    <t>Supply of Water harvesting equipment including fixingvof gutters, supply of 2pvc water tanks and concrete bases/platforms and associated piping and supply of tree seedlings and tree planting</t>
  </si>
  <si>
    <t>4-034-187-2640200-101-2017/18-001</t>
  </si>
  <si>
    <t>4-034-187-AP1-100-2017/2018-001</t>
  </si>
  <si>
    <t>4-034-187-2640100-103-2017/18-001</t>
  </si>
  <si>
    <t>PROJECT GFS CODELIST FOR KAJIADO SOUTH NATIONAL GOVERNMENT CONSTITUENCIES DEVELOPMENT FUND</t>
  </si>
  <si>
    <t>ADMINISTRATION/ RECURRENT EXPENDITURE</t>
  </si>
  <si>
    <t>Purchase of fuel, repairs and maintenance, printing, stationery, Airtime, travel and subsistence allowance.</t>
  </si>
  <si>
    <t>4-034-187-2210802-100-2017/18-002</t>
  </si>
  <si>
    <t xml:space="preserve"> MONITORING,EVALUATION AND CAPACITY BUILDING</t>
  </si>
  <si>
    <t>Fuel,substance allowances, repair and maintainance, NGCDFC expenses, water services, telephone, stationeries, travel and substance</t>
  </si>
  <si>
    <t>Oldonyo-oibor primary school</t>
  </si>
  <si>
    <t>4-034-187-2630204-104-2017/18-015</t>
  </si>
  <si>
    <t>Construction of sanitation block-6 door bathrooms 2 toilets, wash area and septic tank and associated soakage area</t>
  </si>
  <si>
    <t>4-034-187-2630204-104-2017/18-016</t>
  </si>
  <si>
    <t>Construction of two classrooms Ksh. 1,900,0000, Supply of 40 metallic desks ksh. 300,000</t>
  </si>
  <si>
    <t>Enkajinaibor primary school</t>
  </si>
  <si>
    <t>4-034-187-2630204-104-2017/18-017</t>
  </si>
  <si>
    <t>Fencing of 20 acres school land with concrete pillars ,mild steel angle lines and chain-link and fixing of two gates</t>
  </si>
  <si>
    <t>Maralal primary school</t>
  </si>
  <si>
    <t>4-034-187-2630204-104-2017/18-018</t>
  </si>
  <si>
    <t>Fencing of 15 acres school land with concrete pillars ,mild steel angle lines and chain-link and fixing of two gates</t>
  </si>
  <si>
    <t>G.K Prison Oloitokitok</t>
  </si>
  <si>
    <t>4-034-187-2640507-113-2017/18-001</t>
  </si>
  <si>
    <t>Erecting of a 240 linear meters fence around inmates wards/Cells and Kitchen at the GK prisons land with iron sheets,timber and blue gum posts. Partnering with the GK prison who will assist in the provision of labour</t>
  </si>
  <si>
    <t>Mocks and Cats</t>
  </si>
  <si>
    <t>4-034-187-2640104-103-2017/18-001</t>
  </si>
  <si>
    <r>
      <t xml:space="preserve">Printing and distribution of Mocks and Cats(  </t>
    </r>
    <r>
      <rPr>
        <b/>
        <sz val="12"/>
        <color indexed="10"/>
        <rFont val="Footlight MT Light"/>
        <family val="1"/>
      </rPr>
      <t>It is against the Ministry of Education policy on examinations.)</t>
    </r>
  </si>
  <si>
    <t>PROJECT GFS CODELIST FOR LAIKIPIA NORTH NATIONAL GOVERNMENT CONSTITUENCY DEVELOPMENT FUND</t>
  </si>
  <si>
    <t>4-165-001-2110000-100-2017/18-001</t>
  </si>
  <si>
    <t>4-165-001-2210000-100-2017/18-002</t>
  </si>
  <si>
    <t>4-165-001-2120101-100-2017/18-003</t>
  </si>
  <si>
    <t>4-165-001-2120201-100-2017/18-004</t>
  </si>
  <si>
    <t>4-165-001-2210802-100-2017/18-005</t>
  </si>
  <si>
    <t>4-165-001-2210000-111-2017/18-001</t>
  </si>
  <si>
    <t>4-165-001-2210802-111-2017/18-002</t>
  </si>
  <si>
    <t>4-165-001-2210700-111-2017/18-003</t>
  </si>
  <si>
    <t>4-165-001-2640200-101-2017/18-001</t>
  </si>
  <si>
    <t>Chumvi Football Team</t>
  </si>
  <si>
    <t>4-165-001-2640509-112-2017/18-001</t>
  </si>
  <si>
    <t>Purchase of sports kits i.e. balls, uniforms</t>
  </si>
  <si>
    <t>Redmac Football Club</t>
  </si>
  <si>
    <t>4-165-001-2640509-112-2017/18-002</t>
  </si>
  <si>
    <t>Kimanjo Football Team</t>
  </si>
  <si>
    <t>4-165-001-2640509-112-2017/18-003</t>
  </si>
  <si>
    <t>Ngimastae Football Club</t>
  </si>
  <si>
    <t>4-165-001-2640509-112-2017/18-004</t>
  </si>
  <si>
    <t>Kirimon Football Team</t>
  </si>
  <si>
    <t>4-165-001-2640509-112-2017/18-005</t>
  </si>
  <si>
    <t>Rabal Football Team</t>
  </si>
  <si>
    <t>4-165-001-2640509-112-2017/18-006</t>
  </si>
  <si>
    <t>Impala Football Club</t>
  </si>
  <si>
    <t>4-165-001-2640509-112-2017/18-007</t>
  </si>
  <si>
    <t>Segera Gate Football Team</t>
  </si>
  <si>
    <t>4-165-001-2640509-112-2017/18-008</t>
  </si>
  <si>
    <t>Mathanji  Primary School</t>
  </si>
  <si>
    <t>4-165-001-2640510-110-2017/18-001</t>
  </si>
  <si>
    <t>4-165-001-2640510-110-2017/18-002</t>
  </si>
  <si>
    <t>Nkiloriti Primary School</t>
  </si>
  <si>
    <t>4-165-001-2640510-110-2017/18-003</t>
  </si>
  <si>
    <t>Nosirai  Primary School</t>
  </si>
  <si>
    <t>4-165-001-2640510-110-2017/18-004</t>
  </si>
  <si>
    <t>Kisargei Primary School</t>
  </si>
  <si>
    <t>4-165-001-2640510-110-2017/18-005</t>
  </si>
  <si>
    <t>Kanjul Primary School</t>
  </si>
  <si>
    <t>4-165-001-2640510-110-2017/18-006</t>
  </si>
  <si>
    <t>Noositet Primary School</t>
  </si>
  <si>
    <t>4-165-001-2640510-110-2017/18-007</t>
  </si>
  <si>
    <t>Kurum  Primary School</t>
  </si>
  <si>
    <t>4-165-001-2640510-110-2017/18-008</t>
  </si>
  <si>
    <t>Ntabas Primary School</t>
  </si>
  <si>
    <t>4-165-001-2640510-110-2017/18-009</t>
  </si>
  <si>
    <t>Lekasuyian Primary School</t>
  </si>
  <si>
    <t>4-165-001-2640510-110-2017/18-010</t>
  </si>
  <si>
    <t>Mowuarak Primary School</t>
  </si>
  <si>
    <t>4-165-001-2640510-110-2017/18-011</t>
  </si>
  <si>
    <t>Seek Primary School</t>
  </si>
  <si>
    <t>4-165-001-2640510-110-2017/18-012</t>
  </si>
  <si>
    <t>Sirat Primary School</t>
  </si>
  <si>
    <t>4-165-001-2640510-110-2017/18-013</t>
  </si>
  <si>
    <t>Olokirisiai Primary School</t>
  </si>
  <si>
    <t>4-165-001-2640510-110-2017/18-014</t>
  </si>
  <si>
    <t>Lariakorok  Primary School</t>
  </si>
  <si>
    <t>4-165-001-2640510-110-2017/18-015</t>
  </si>
  <si>
    <t>Ngarendare  Primary School</t>
  </si>
  <si>
    <t>4-165-001-2640510-110-2017/18-016</t>
  </si>
  <si>
    <t>Olotasha Primary School</t>
  </si>
  <si>
    <t>4-165-001-2640510-110-2017/18-017</t>
  </si>
  <si>
    <t>Katunga  Primary School</t>
  </si>
  <si>
    <t>4-165-001-2640510-110-2017/18-018</t>
  </si>
  <si>
    <t>Arjijo  Primary School</t>
  </si>
  <si>
    <t>4-165-001-2640510-110-2017/18-019</t>
  </si>
  <si>
    <t>Bokish  Primary School</t>
  </si>
  <si>
    <t>4-165-001-2640510-110-2017/18-020</t>
  </si>
  <si>
    <t>Saramba  Primary School</t>
  </si>
  <si>
    <t>4-165-001-2640510-110-2017/18-021</t>
  </si>
  <si>
    <t>Noositet  Primary School</t>
  </si>
  <si>
    <t>4-165-001-2640510-110-2017/18-022</t>
  </si>
  <si>
    <t>Lowabene  Primary School</t>
  </si>
  <si>
    <t>4-165-001-2640510-110-2017/18-023</t>
  </si>
  <si>
    <t>Katutura  Primary School</t>
  </si>
  <si>
    <t>4-165-001-2640510-110-2017/18-024</t>
  </si>
  <si>
    <t>Ngaramere Primary School</t>
  </si>
  <si>
    <t>4-165-001-2640510-110-2017/18-025</t>
  </si>
  <si>
    <t>Ndonyoriwo Primary School</t>
  </si>
  <si>
    <t>4-165-001-2640510-110-2017/18-026</t>
  </si>
  <si>
    <t>kimanjo Secondary School</t>
  </si>
  <si>
    <t>4-165-001-2640510-110-2017/18-027</t>
  </si>
  <si>
    <t>Ewaso Secondary School</t>
  </si>
  <si>
    <t>4-165-001-2640510-110-2017/18-028</t>
  </si>
  <si>
    <t>Ilpolei Secondary School</t>
  </si>
  <si>
    <t>4-165-001-2640510-110-2017/18-029</t>
  </si>
  <si>
    <t>4-165-001-2640101-103-2016/17-001</t>
  </si>
  <si>
    <t>4-165-001-2640102-103-2016/17-002</t>
  </si>
  <si>
    <t>Kandutura  Primary School</t>
  </si>
  <si>
    <t>4-165-001-2630204-104-2017/18-001</t>
  </si>
  <si>
    <t>Marura Narok Primary School</t>
  </si>
  <si>
    <t>4-165-001-2630204-104-2017/18-002</t>
  </si>
  <si>
    <t xml:space="preserve">Construction of 1 classroom  to completion </t>
  </si>
  <si>
    <t>St Ann Nosirai Primary School</t>
  </si>
  <si>
    <t>4-165-001-2630204-104-2017/18-003</t>
  </si>
  <si>
    <t xml:space="preserve">Construction of 2 classrooms  to completion </t>
  </si>
  <si>
    <t>Soitoudo Primary School</t>
  </si>
  <si>
    <t>4-165-001-2630204-104-2017/18-004</t>
  </si>
  <si>
    <t>Construction of administration block  to completion</t>
  </si>
  <si>
    <t>Musul  Primary School</t>
  </si>
  <si>
    <t>4-165-001-2630204-104-2017/18-005</t>
  </si>
  <si>
    <t>Mutarakwa  Primary School</t>
  </si>
  <si>
    <t>4-165-001-2630204-104-2017/18-006</t>
  </si>
  <si>
    <t>Milango  Primary School</t>
  </si>
  <si>
    <t>4-165-001-2630204-104-2017/18-007</t>
  </si>
  <si>
    <t>4-165-001-2630204-104-2017/18-008</t>
  </si>
  <si>
    <t>Olotasha  Primary School</t>
  </si>
  <si>
    <t>4-165-001-2630204-104-2017/18-009</t>
  </si>
  <si>
    <t>Jikaze Primary School</t>
  </si>
  <si>
    <t>4-165-001-2630204-104-2017/18-010</t>
  </si>
  <si>
    <t>Olmaisor  Primary School</t>
  </si>
  <si>
    <t>4-165-001-2630204-104-2017/18-011</t>
  </si>
  <si>
    <t>Construction of 2 classrooms to completion (1,900,000.00) and 4 toilets (200,000.00) to completion</t>
  </si>
  <si>
    <t>4-165-001-2630204-104-2017/18-012</t>
  </si>
  <si>
    <t>Louniek  Primary School</t>
  </si>
  <si>
    <t>4-165-001-2630204-104-2017/18-013</t>
  </si>
  <si>
    <t>Construction of 1 classroom to completion (950,000.00) and 4 toilets (225,862.00) to completion</t>
  </si>
  <si>
    <t>Mutirithia  Primary School</t>
  </si>
  <si>
    <t>4-165-001-2630204-104-2017/18-014</t>
  </si>
  <si>
    <t>Construction of  2 classrooms to completion</t>
  </si>
  <si>
    <t>Marura  Primary School</t>
  </si>
  <si>
    <t>4-165-001-2630204-104-2017/18-015</t>
  </si>
  <si>
    <t>Renovation of 4 classrooms (fixing of doors and windows, plastering, painting and repair of roof)</t>
  </si>
  <si>
    <t>Ereri Baptist  Primary School</t>
  </si>
  <si>
    <t>4-165-001-2630204-104-2017/18-016</t>
  </si>
  <si>
    <t>Reteti  Primary School</t>
  </si>
  <si>
    <t>4-165-001-2630204-104-2017/18-017</t>
  </si>
  <si>
    <t>Naibor  Primary School</t>
  </si>
  <si>
    <t>4-165-001-2630204-104-2017/18-018</t>
  </si>
  <si>
    <t>Mukima  Primary School</t>
  </si>
  <si>
    <t>4-165-001-2630204-104-2017/18-019</t>
  </si>
  <si>
    <t>Renovation of 8 classrooms ( fixing of doors and windows, plastering, painting and repair of roof)</t>
  </si>
  <si>
    <t>Olgirgiri Primary School</t>
  </si>
  <si>
    <t>4-165-001-2630204-104-2017/18-020</t>
  </si>
  <si>
    <t>Ethi  Primary School</t>
  </si>
  <si>
    <t>4-165-001-2630204-104-2017/18-021</t>
  </si>
  <si>
    <t>Construction of 2 toilets to completion</t>
  </si>
  <si>
    <t>Mia Moja  Primary School</t>
  </si>
  <si>
    <t>4-165-001-2630204-104-2017/18-022</t>
  </si>
  <si>
    <t>Kairigire Bidii  Primary School</t>
  </si>
  <si>
    <t>4-165-001-2630204-104-2017/18-023</t>
  </si>
  <si>
    <t>Purchase of school land (1 acre)</t>
  </si>
  <si>
    <t>4-165-001-2630204-104-2017/18-024</t>
  </si>
  <si>
    <t>Purchase of desks 33 desks @ Kshs.3,000.00</t>
  </si>
  <si>
    <t>Ngenia Primary School</t>
  </si>
  <si>
    <t>4-165-001-2630204-104-2017/18-025</t>
  </si>
  <si>
    <t xml:space="preserve">Construction of a dormitory to completion </t>
  </si>
  <si>
    <t>Arjiju Secondary School</t>
  </si>
  <si>
    <t>4-165-001-2630205-104-2017/18-001</t>
  </si>
  <si>
    <t>Chumvi  Secondary School</t>
  </si>
  <si>
    <t>4-165-001-2630205-104-2017/18-002</t>
  </si>
  <si>
    <t>Purchase of 40 lockers and 40 chairs.</t>
  </si>
  <si>
    <t>Training Mowuarak Technical Institute</t>
  </si>
  <si>
    <t>4-165-001-2630206-104-2017/18-001</t>
  </si>
  <si>
    <t>Completion of 2 staff houses ( plastering, painting, fixing of doors and windows, flooring)</t>
  </si>
  <si>
    <t>Mowuarak D.O’s House</t>
  </si>
  <si>
    <t>4-165-001-2640507-113-2017/18-001</t>
  </si>
  <si>
    <t>Completion of D.O’s house ( Plastering, Fixing of doors &amp; windows, Painting &amp; flooring)</t>
  </si>
  <si>
    <t>Mukima Chief’s Office</t>
  </si>
  <si>
    <t>4-165-001-2640507-113-2017/18-002</t>
  </si>
  <si>
    <t>Completion of chief’s office (Roofing. Plastering, Fixing of doors &amp; windows, Painting &amp; flooring)</t>
  </si>
  <si>
    <t>Muramati Police Patrol Post</t>
  </si>
  <si>
    <t>4-165-001-2640507-113-2017/18-003</t>
  </si>
  <si>
    <t>Construction of report office(950,000) and 4 toilets to completion(200,000)</t>
  </si>
  <si>
    <t>Doldol Police Station</t>
  </si>
  <si>
    <t>4-165-001-2640507-113-2017/18-004</t>
  </si>
  <si>
    <t>Construction of 2 staff houses to completion</t>
  </si>
  <si>
    <t>Naibor ICT Hub</t>
  </si>
  <si>
    <t>4-165-001-2211311-108-2017/18-001</t>
  </si>
  <si>
    <t>Installation of ICT facilities</t>
  </si>
  <si>
    <t>Ilpolei ICT Hub</t>
  </si>
  <si>
    <t>4-165-001-2211311-108-2017/18-002</t>
  </si>
  <si>
    <t>Doldol ICT Hub</t>
  </si>
  <si>
    <t>4-165-001-2211311-108-2017/18-003</t>
  </si>
  <si>
    <t>Survey ICT Hub</t>
  </si>
  <si>
    <t>4-165-001-2211311-108-2017/18-004</t>
  </si>
  <si>
    <t>4-165-001-2211310-108-2017/18-001</t>
  </si>
  <si>
    <t>Preparation of five (5) year constituency Strategic Plan</t>
  </si>
  <si>
    <t>4-031-165-AP1-100-2017/2018-001</t>
  </si>
  <si>
    <t>4-031-165-2640100-103-2017/18-001</t>
  </si>
  <si>
    <t>Naibor  Day Secondary School</t>
  </si>
  <si>
    <t>4-165-001-2630205-104-2017/18-003</t>
  </si>
  <si>
    <t>Purchase of laboratory equipment.</t>
  </si>
  <si>
    <t xml:space="preserve">            ADMINISTRATION/ RECURRENT EXPENDITURE</t>
  </si>
  <si>
    <t>4-165-031-2210000-100-2017/18-002</t>
  </si>
  <si>
    <t>4-165-031-2210802-100-2017/18-005</t>
  </si>
  <si>
    <t>4-165-031-2210000-111-2017/18-001</t>
  </si>
  <si>
    <t>4-165-031-2210802-111-2017/18-002</t>
  </si>
  <si>
    <t>4-165-031-2210700-111-2017/18-003</t>
  </si>
  <si>
    <t>4-165-031-2640200-101-2017/18-001</t>
  </si>
  <si>
    <t>4-165-031-2640101-103-2016/17-001</t>
  </si>
  <si>
    <t>4-165-031-2640102-103-2016/17-002</t>
  </si>
  <si>
    <t>4-165-031-2630204-104-2017/18-002</t>
  </si>
  <si>
    <t>Construction of 2 classrooms  to completion</t>
  </si>
  <si>
    <t>Mbogoini Primary School</t>
  </si>
  <si>
    <t>4-165-031-2630204-104-2017/18-026</t>
  </si>
  <si>
    <t>4-165-031-2630204-104-2017/18-003</t>
  </si>
  <si>
    <t>Completion of dormitory i.e. fixing of doors and windows, plastering, flooring &amp; painting</t>
  </si>
  <si>
    <t>Kurum Secondary School</t>
  </si>
  <si>
    <t>4-165-031-2630205-104-2017/18-003</t>
  </si>
  <si>
    <t>4-165-031-2640507-113-2017/18-003</t>
  </si>
  <si>
    <t>Completion of police houses i.e. Fixing of doors and windows flooring, plastering &amp; painting</t>
  </si>
  <si>
    <t>4-165-031-2640507-113-2017/18-004</t>
  </si>
  <si>
    <t>PROJECT GFS CODELIST FOR KAJIADO NORTH NATIONAL GOVERNMENT CONSTITUENCY DEVELOPMENT FUND</t>
  </si>
  <si>
    <t>4-034-183-2110000-100-2017/18-001</t>
  </si>
  <si>
    <t xml:space="preserve">Payment of staff salaries  and gratuity </t>
  </si>
  <si>
    <t>4-034-183-2210000-100-2017/18-002</t>
  </si>
  <si>
    <t>4-034-183-2120101-100-2017/18-003</t>
  </si>
  <si>
    <t>4-034-183-2210802-100-2017/18-004</t>
  </si>
  <si>
    <t>4-034-183-2210000-111-2017/18-001</t>
  </si>
  <si>
    <t>4-034-183-2210802-111-2017/18-002</t>
  </si>
  <si>
    <t>4-034-183-2210700-111-2017/18-003</t>
  </si>
  <si>
    <t>4-034-183-2640200-101-2017/18-001</t>
  </si>
  <si>
    <t>4-034-183-2640101-103-2017/18-001</t>
  </si>
  <si>
    <t>4-034-183-2640102-103-2017/18-002</t>
  </si>
  <si>
    <t>Payment of bursary to needy student in universities and colleges</t>
  </si>
  <si>
    <t>Nalepo Primary School</t>
  </si>
  <si>
    <t>4-034-183-2630204-104-2017/18-001</t>
  </si>
  <si>
    <t>Fencing of the school compound (chain link using pre cust concrete post 400 meters)</t>
  </si>
  <si>
    <t>Nakeel Primary School</t>
  </si>
  <si>
    <t>4-034-183-2630204-104-2017/18-002</t>
  </si>
  <si>
    <t>Renovation of 3no. classrooms (internal and external finishes, plastering, painting, fixing of broken window panes and floor works)</t>
  </si>
  <si>
    <t>Ongata Ronkai Pry School</t>
  </si>
  <si>
    <t>4-034-183-2630204-104-2017/18-003</t>
  </si>
  <si>
    <t>Renovation Of 3no. classrooms (internal and external finishes, plastering, painting, fixing of broken window panes and floor works)</t>
  </si>
  <si>
    <t>Embulbul Primary School</t>
  </si>
  <si>
    <t>4-034-183-2630204-104-2017/18-004</t>
  </si>
  <si>
    <t xml:space="preserve">Renovation of 3no. classrooms   (re-roofing, plastering, fixing of windows and doors glazing) </t>
  </si>
  <si>
    <t>Olkeri Primary School</t>
  </si>
  <si>
    <t>4-034-183-2630204-104-2017/18-005</t>
  </si>
  <si>
    <t xml:space="preserve">Renovation of 3no. classrooms   (re-roofing, plastering, internal and external finishes, floor works and glazing) </t>
  </si>
  <si>
    <t>Kerarapon Secondary School</t>
  </si>
  <si>
    <t>4-034-183-2630205-104-2017/18-001</t>
  </si>
  <si>
    <t xml:space="preserve">Additional funds for construction of 2no. classrooms with a suspended slab (walling, fixing of windows and doors, plastering ,painting, internal and external finishes) </t>
  </si>
  <si>
    <t>Pcea Ngong Hills Secondary School</t>
  </si>
  <si>
    <t>4-034-183-2630205-104-2017/18-002</t>
  </si>
  <si>
    <t>Additional funds for 2no. classrooms with suspended slab (finishing the walling, casting the suspended slab form work, glazing, plastering, fixing of doors and windows, internal and external finishes)</t>
  </si>
  <si>
    <t>Enoomatasiani Girls Secondary School</t>
  </si>
  <si>
    <t>4-034-183-2630205-104-2017/18-003</t>
  </si>
  <si>
    <t>Construction of 2no. classrooms with a suspended floor slab(form work to support the suspended floor slab, fixing of doors and windows,plastering and floor works)</t>
  </si>
  <si>
    <t>Embulbul Mixed Day Secondary School</t>
  </si>
  <si>
    <t>4-034-183-2630205-104-2017/18-004</t>
  </si>
  <si>
    <t xml:space="preserve">Construction of 2 No. classrooms with A suspended floor slab </t>
  </si>
  <si>
    <t>Oloolua Secondary  School</t>
  </si>
  <si>
    <t>4-034-183-2630205-104-2017/18-005</t>
  </si>
  <si>
    <t xml:space="preserve">additional funds for construction of a dining hall (excavation for column pillars, ground beam, backfilling and laying of ground slab) </t>
  </si>
  <si>
    <t>Empakase Secondary School</t>
  </si>
  <si>
    <t>4-034-183-2630205-104-2017/18-006</t>
  </si>
  <si>
    <t>Construction of 3no. classroom on existing suspended floor slab</t>
  </si>
  <si>
    <t>Catholic Diocese Of Ngong</t>
  </si>
  <si>
    <t>4-034-183-2630205-104-2017/18-007</t>
  </si>
  <si>
    <t>construction of 3 No classrooms with a suspended slab and stair case</t>
  </si>
  <si>
    <t>Enoomatasiani Mixed Day Secondary School</t>
  </si>
  <si>
    <t>4-034-183-2630205-104-2017/18-008</t>
  </si>
  <si>
    <t xml:space="preserve">Construction of 2 No classrooms with a suspended floor slab </t>
  </si>
  <si>
    <t xml:space="preserve">PCEA Upper Matasia Sec school </t>
  </si>
  <si>
    <t>4-034-183-2630205-104-2017/18-009</t>
  </si>
  <si>
    <t>Construction of 2no.classroom on existing suspended floor slab</t>
  </si>
  <si>
    <t>Matasia Police Post</t>
  </si>
  <si>
    <t>4-034-183-2640507-113-2017/18-001</t>
  </si>
  <si>
    <t>  Purchase of furniture (desks, tables and cabinets Kshs 400,000.00) 2. additional funds for construction of matasia police post with a suspended floor slab (painting, supply and installation of electricity, ramp, internal and external finishes Kshs 600,000.00)</t>
  </si>
  <si>
    <t>Olekasasi Police Post</t>
  </si>
  <si>
    <t>4-034-183-2640507-113-2017/18-002</t>
  </si>
  <si>
    <t>Construction of Olekasasi police post from the foundation slab and with suspended slab</t>
  </si>
  <si>
    <t>Lekurruki AP Camp</t>
  </si>
  <si>
    <t>4-034-183-2640507-113-2017/18-003</t>
  </si>
  <si>
    <t>Construction of 4no. houses in the AP post</t>
  </si>
  <si>
    <t>Olkeri AP Camp</t>
  </si>
  <si>
    <t>4-034-183-2640507-113-2017/18-004</t>
  </si>
  <si>
    <t>Construction of 4no. Ap houses in the AP post</t>
  </si>
  <si>
    <t>Kware Chiefs Camp</t>
  </si>
  <si>
    <t>4-034-183-2640507-113-2017/18-005</t>
  </si>
  <si>
    <t>Kandisi AP Camp</t>
  </si>
  <si>
    <t>4-034-183-2640507-113-2017/18-006</t>
  </si>
  <si>
    <t>Construction of 3no rooms in the  Ap post</t>
  </si>
  <si>
    <t>Olekasasi Chief’s Camp</t>
  </si>
  <si>
    <t>4-034-183-2640507-113-2017/18-007</t>
  </si>
  <si>
    <t xml:space="preserve">Construction of 4no. AP Houses(Kshs 1,000,000.00) </t>
  </si>
  <si>
    <t>4-034-183-2640509-112-2017/18-001</t>
  </si>
  <si>
    <t xml:space="preserve">Organizing of Constituency  Tournament and buying of Uniforms  , balls,nets and awards for teams in the five wards(Ngong,Olkeri,Nkaimurunya,Oloolua and Ongata Rongai) </t>
  </si>
  <si>
    <t>Enviromental Activities</t>
  </si>
  <si>
    <t>4-034-183-2640510-110-2017/18-001</t>
  </si>
  <si>
    <t>Purchase and installation of 5,000 ltrs water tank, elevated steel casement and water harvesting system in the following security and education facilities; (Olepolos AP post, Ngong Police Post, Matasia Police Post, Olekasasi Police Post, Upper Nkoroi Ap camp, Lekuruki AP camp, Olosurutia AP camp and Olekasasi chiefs camp @ 126,628.352). (Purchase and installation of 100,000 ltrs water tank, elevated steel casement and water harvesting system at Empakase Mixed Day Secondary school @ 162,500.00)</t>
  </si>
  <si>
    <t>Consituency Innovation Hubs. (Embulbul, Keserian and Ongata Rongai)</t>
  </si>
  <si>
    <t>4-034-183-2211311-108-2017/18-001</t>
  </si>
  <si>
    <t xml:space="preserve">Installation of Satellite Antenna, Router, Digital Access Kit and Digital Ruggedized Tablets, Wi-Fi with outdoor wireless devise complete with 12U cabinet complete with installation accessories in Ongata ronkai,Embulbul,Kiserian centres) </t>
  </si>
  <si>
    <t>4-034-183-2211310-108-2017/18-001</t>
  </si>
  <si>
    <t xml:space="preserve">Development of a Strategic Plan 2018-2021 </t>
  </si>
  <si>
    <t xml:space="preserve">Kajiado North NG-CDF Office </t>
  </si>
  <si>
    <t>4-034-183-3110202-108-2017/18-001</t>
  </si>
  <si>
    <t>Renovation of the NG-CDF Office(repainting,fixing the windows,ceiling,electricity and cabling and curtains rails and the main gate)</t>
  </si>
  <si>
    <t>4-034-183-AP1-100-2017/2018-001</t>
  </si>
  <si>
    <t>4-034-183-2640100-103-2017/18-001</t>
  </si>
  <si>
    <t xml:space="preserve">            ADMINISTRATION AND RECURRENT EXPENDITURE</t>
  </si>
  <si>
    <t>4-034-183-2210000-100-2017/18-001</t>
  </si>
  <si>
    <t xml:space="preserve"> NG-CDFC/PMC Capacity Building</t>
  </si>
  <si>
    <t>Carry out constituency sports tournament and winning teams/schools to be awarded with trophies, balls and games kits</t>
  </si>
  <si>
    <t>(Purchase and installation of 10,000 ltrs water tank, elevated steel casement and water harvesting system at Embulbul Mixed Day Secondary, Enoomatasiani Mixed Day Secondary and Olekasisi technical @ 200,000.00).</t>
  </si>
  <si>
    <t>4-034-183-2630204-104-2017/18-006</t>
  </si>
  <si>
    <t>Renovation of 3no. classrooms (internal and external finishes, plastering, painting, fixing of broken window panes and floor works) of the School</t>
  </si>
  <si>
    <t>Ngong Township Pry School</t>
  </si>
  <si>
    <t>4-034-183-2630204-104-2017/18-007</t>
  </si>
  <si>
    <t>Nkaimurunya Primary School</t>
  </si>
  <si>
    <t>4-034-183-2630204-104-2017/18-008</t>
  </si>
  <si>
    <t>Enoomatasiani Primary School</t>
  </si>
  <si>
    <t>4-034-183-2630204-104-2017/18-009</t>
  </si>
  <si>
    <t>Olekasasi Primary School</t>
  </si>
  <si>
    <t>4-034-183-2630204-104-2017/18-010</t>
  </si>
  <si>
    <t>Kiserian Primary School</t>
  </si>
  <si>
    <t>4-034-183-2630204-104-2017/18-011</t>
  </si>
  <si>
    <t>Construction of 10 door pit latrines and urinals</t>
  </si>
  <si>
    <t>4-034-183-2640507-113-2017/18-008</t>
  </si>
  <si>
    <t xml:space="preserve">Construction of a 4 door pit latrines and urinal </t>
  </si>
  <si>
    <t>Olekasasi B Chief’s Camp</t>
  </si>
  <si>
    <t>4-034-183-2640507-113-2017/18-009</t>
  </si>
  <si>
    <t>Ngong Police Station</t>
  </si>
  <si>
    <t>4-034-183-2640507-113-2017/18-010</t>
  </si>
  <si>
    <t xml:space="preserve">TOTAL  </t>
  </si>
  <si>
    <t>PROJECT GFS CODELIST FOR BURETI NATIONAL GOVERNMENT CONSTITUENCY DEVELOPMENT FUND</t>
  </si>
  <si>
    <t>4-035-191-2110000-100-2017/18-001</t>
  </si>
  <si>
    <t>4-035-191-2210000-100-2017/18-002</t>
  </si>
  <si>
    <t>4-035-191-2120101-100-2017/18-003</t>
  </si>
  <si>
    <t>4-035-191-2120201-100-2017/18-004</t>
  </si>
  <si>
    <t>4-035-191-2210802-100-2017/18-005</t>
  </si>
  <si>
    <t>4-035-191-2210000-111-2017/18-001</t>
  </si>
  <si>
    <t>Purchase of fuel, repair, maintenance, printing, stationery, airtime, travel and subsistence.</t>
  </si>
  <si>
    <t>4-035-191-2210802-111-2017/18-002</t>
  </si>
  <si>
    <t>4-035-191-2210700-111-2017/18-003</t>
  </si>
  <si>
    <t>4-035-191-2640101-103-2017/18-001</t>
  </si>
  <si>
    <t>4-035-191-2640102-103-2017/18-002</t>
  </si>
  <si>
    <t>Chebagal Primary School</t>
  </si>
  <si>
    <t>4-035-191-2630204-104-2017/18-001</t>
  </si>
  <si>
    <t>Construction of a classroom( foundation, walling, windows, flooring, roofing)</t>
  </si>
  <si>
    <t>4-035-191-2630204-104-2017/18-002</t>
  </si>
  <si>
    <t>Construction of a toilet( digging the pit, laying foundation, walling, doors,roofing and painting)</t>
  </si>
  <si>
    <t>Lalagin Primary School</t>
  </si>
  <si>
    <t>4-035-191-2630204-104-2017/18-003</t>
  </si>
  <si>
    <t>Ngeny Primary School</t>
  </si>
  <si>
    <t>4-035-191-2630204-104-2017/18-004</t>
  </si>
  <si>
    <t>Completion of two classrooms ( fixing of doors, plastering,ceiling, electrical works and painting)</t>
  </si>
  <si>
    <t>Cheribo Ochi Primary School</t>
  </si>
  <si>
    <t>4-035-191-2630204-104-2017/18-005</t>
  </si>
  <si>
    <t>Kamachumo Primary School</t>
  </si>
  <si>
    <t>4-035-191-2630204-104-2017/18-006</t>
  </si>
  <si>
    <t>Nganaset Primary School</t>
  </si>
  <si>
    <t>4-035-191-2630204-104-2017/18-007</t>
  </si>
  <si>
    <t>Nganaset Primary Schoool</t>
  </si>
  <si>
    <t>4-035-191-2630204-104-2017/18-008</t>
  </si>
  <si>
    <t>Koituk Primary School</t>
  </si>
  <si>
    <t>4-035-191-2630204-104-2017/18-009</t>
  </si>
  <si>
    <t>4-035-226-2630204-104-2017/18-010</t>
  </si>
  <si>
    <t>Chemoiben Primary School</t>
  </si>
  <si>
    <t>4-035-191-2630204-104-2017/18-011</t>
  </si>
  <si>
    <t>Construction of a staff toilet( digging the pit, laying foundation, walling, doors,roofing and painting)</t>
  </si>
  <si>
    <t>Kipkosil Primary School</t>
  </si>
  <si>
    <t>4-035-191-2630204-104-2017/18-012</t>
  </si>
  <si>
    <t xml:space="preserve">Construction of a classroom( foundation, walling, windows, flooring, roofing)                     </t>
  </si>
  <si>
    <t>4-035-191-2630204-104-2017/18-013</t>
  </si>
  <si>
    <t>Mabwaita Primary School</t>
  </si>
  <si>
    <t>4-035-191-2630204-104-2017/18-014</t>
  </si>
  <si>
    <t>Completion of two classrooms(doors, windows, glazing, plastering and painting)</t>
  </si>
  <si>
    <t>Kaptirbet Primary School</t>
  </si>
  <si>
    <t>4-035-191-2630204-104-2017/18-015</t>
  </si>
  <si>
    <t>Chepkulgong Primary</t>
  </si>
  <si>
    <t>4-035-191-2630204-104-2017/18-016</t>
  </si>
  <si>
    <t>Kaptele Primary School</t>
  </si>
  <si>
    <t>4-035-191-2630204-104-2017/18-017</t>
  </si>
  <si>
    <t>Kabisaga Primary School</t>
  </si>
  <si>
    <t>4-035-191-2630204-104-2017/18-018</t>
  </si>
  <si>
    <t>4-035-191-2630204-104-2017/18-019</t>
  </si>
  <si>
    <t>Kitait Primary School</t>
  </si>
  <si>
    <t>4-035-191-2630204-104-2017/18-020</t>
  </si>
  <si>
    <t>Completion of storey building(plastering,flooring, windows)</t>
  </si>
  <si>
    <t>Korongoi Primary School</t>
  </si>
  <si>
    <t>4-035-191-2630204-104-2017/18-021</t>
  </si>
  <si>
    <t>Completion of three classrooms (painting,paving,keying and scating)</t>
  </si>
  <si>
    <t>Kapcheboo Primary School</t>
  </si>
  <si>
    <t>4-035-191-2630204-104-2017/18-022</t>
  </si>
  <si>
    <t>Tepkutwet Primary School</t>
  </si>
  <si>
    <t>4-035-191-2630204-104-2017/18-023</t>
  </si>
  <si>
    <t>Cheptendeniet Primary School</t>
  </si>
  <si>
    <t>4-035-191-2630204-104-2017/18-024</t>
  </si>
  <si>
    <t>Lelach Primary  School</t>
  </si>
  <si>
    <t>4-035-191-2630204-104-2017/18-025</t>
  </si>
  <si>
    <t>Chesanga Primary School</t>
  </si>
  <si>
    <t>4-035-191-2630204-104-2017/18-026</t>
  </si>
  <si>
    <t>Construction of two classrooms                   (foundation, walling, windows, flooring, roofing)</t>
  </si>
  <si>
    <t>Cheplanget Primary School</t>
  </si>
  <si>
    <t>4-035-191-2630204-104-2017/18-027</t>
  </si>
  <si>
    <t>4-035-191-2630204-104-2017/18-028</t>
  </si>
  <si>
    <t>Masubeti Primary School</t>
  </si>
  <si>
    <t>Kenene Primary School</t>
  </si>
  <si>
    <t>4-035-191-2630204-104-2017/18-029</t>
  </si>
  <si>
    <t>Kaminjeiwet Primary School</t>
  </si>
  <si>
    <t>4-035-191-2630204-104-2017/18-030</t>
  </si>
  <si>
    <t>4-035-191-2630204-104-2017/18-031</t>
  </si>
  <si>
    <t>Kapsenetwet Primary School</t>
  </si>
  <si>
    <t>4-035-191-2630204-104-2017/18-032</t>
  </si>
  <si>
    <t xml:space="preserve">Monoru Primary School </t>
  </si>
  <si>
    <t>4-035-191-2630204-104-2017/18-033</t>
  </si>
  <si>
    <t>Reresik Primary School</t>
  </si>
  <si>
    <t>4-035-191-2630204-104-2017/18-034</t>
  </si>
  <si>
    <t>Completion of two classrooms (plastering, ceiling, glazing, doors and painting)</t>
  </si>
  <si>
    <t>Kapchelach Primary School</t>
  </si>
  <si>
    <t>4-035-191-2630204-104-2017/18-035</t>
  </si>
  <si>
    <t>Charera St. Pauls Primary School</t>
  </si>
  <si>
    <t>4-035-191-2630204-104-2017/18-036</t>
  </si>
  <si>
    <t>Siongi Primary School</t>
  </si>
  <si>
    <t>4-035-191-2630204-104-2017/18-037</t>
  </si>
  <si>
    <t>Litiik Primary School</t>
  </si>
  <si>
    <t>4-035-191-2630204-104-2017/18-038</t>
  </si>
  <si>
    <t>Completion of  2 classrooms and administration  block(roofing, plastering, doors and flooring)</t>
  </si>
  <si>
    <t>Kibugat Primary School</t>
  </si>
  <si>
    <t>4-035-191-2630204-104-2017/18-039</t>
  </si>
  <si>
    <t>Renovation of  eight classrooms (flooring,glazing, and painting)</t>
  </si>
  <si>
    <t>Kibaraa Primary School</t>
  </si>
  <si>
    <t>4-035-191-2630204-104-2017/18-040</t>
  </si>
  <si>
    <t>4-035-191-2630204-104-2017/18-041</t>
  </si>
  <si>
    <t>Completion of six classrooms      (plastering, flooring, doors, glazing)</t>
  </si>
  <si>
    <t>Kabusienduk Primary School</t>
  </si>
  <si>
    <t>4-035-191-2630204-104-2017/18-042</t>
  </si>
  <si>
    <t>4-035-191-2630204-104-2017/18-043</t>
  </si>
  <si>
    <t>Sagatet Primary School</t>
  </si>
  <si>
    <t>4-035-191-2630204-104-2017/18-044</t>
  </si>
  <si>
    <t>Completion of four classrooms     (plastering, flooring, doors, glazing and painting)</t>
  </si>
  <si>
    <t>Kiptobon Primary School</t>
  </si>
  <si>
    <t>4-035-191-2630204-104-2017/18-045</t>
  </si>
  <si>
    <t>Kapkisiara Primary School</t>
  </si>
  <si>
    <t>4-035-191-2630204-104-2017/18-046</t>
  </si>
  <si>
    <t>Construction of a toilet( digging the pit, laying foundation, walling,doors,roofing and painting)</t>
  </si>
  <si>
    <t>Kimoro Primary School</t>
  </si>
  <si>
    <t>4-035-191-2630204-104-2017/18-047</t>
  </si>
  <si>
    <t>Koiyet Primary School</t>
  </si>
  <si>
    <t>4-035-191-2630204-104-2017/18-048</t>
  </si>
  <si>
    <t>Lalagin Secondary School</t>
  </si>
  <si>
    <t>4-035-191-2630205-104-2017/18-001</t>
  </si>
  <si>
    <t>Kapchelach Secondary School</t>
  </si>
  <si>
    <t>4-035-191-2630205-104-2017/18-002</t>
  </si>
  <si>
    <t>Chepkulgong Secondary School</t>
  </si>
  <si>
    <t>4-035-191-2630205-104-2017/18-003</t>
  </si>
  <si>
    <t>Kapsinendet Secondary School</t>
  </si>
  <si>
    <t>4-035-191-2630205-104-2017/18-004</t>
  </si>
  <si>
    <t>Getarwet Day Secondary School</t>
  </si>
  <si>
    <t>4-035-191-2630205-104-2017/18-005</t>
  </si>
  <si>
    <t>Kaminjeiwet Secondary School</t>
  </si>
  <si>
    <t>4-035-191-2630205-104-2017/18-006</t>
  </si>
  <si>
    <t>Deputy County Comissioner Headquarters Bureti</t>
  </si>
  <si>
    <t>4-035-191-2640507-108-2017/18-001</t>
  </si>
  <si>
    <t>Fencing of DCC/CDF offices compound using concrete post and chain link</t>
  </si>
  <si>
    <t>Kapkatet Acc Quarters</t>
  </si>
  <si>
    <t>4-035-191-2640507-108-2017/18-002</t>
  </si>
  <si>
    <t>Cheborge Acc Quarters</t>
  </si>
  <si>
    <t>4-035-191-2640507-108-2017/18-003</t>
  </si>
  <si>
    <t>Construction Acc residence(foundation,walling,roofing,ceiling, painting,keying,windows,doors)</t>
  </si>
  <si>
    <t>4-035-191-2640509-112-2017/18-001</t>
  </si>
  <si>
    <t>To cater for constituency sports tournaments and the winning teams to be awarded with trophies, balls and game kits.</t>
  </si>
  <si>
    <t>4-035-191-2640200-101-2017/18-001</t>
  </si>
  <si>
    <t>Unallocated amount meant for emergencies that may occur within the constituency</t>
  </si>
  <si>
    <t>4-035-191-2211310-108-2017/18-001</t>
  </si>
  <si>
    <t>Preparation of a five year constituency strategic plan(2018-2023)</t>
  </si>
  <si>
    <t>4-040-226-2211311-108-2017/18-001</t>
  </si>
  <si>
    <t>Establishment of four innovation hubs in partnership with ministry of ICT through telkom kenya at (i)bureti recourse centre (ii)chemosot TTI (iii)roret youth centre  (iv)kapkatet resource centre</t>
  </si>
  <si>
    <t>4-035-191-AP1-100-2017/2018-001</t>
  </si>
  <si>
    <t>4-035-191-2640100-103-2017/18-001</t>
  </si>
  <si>
    <t xml:space="preserve"> PROJECT NAME</t>
  </si>
  <si>
    <t>ADMINISTRATION &amp; RECURRENT EXPENDITURE</t>
  </si>
  <si>
    <t>Purchase of fuel repairs and maintaenance,printing,stationery,telephone,travel and subsistence,office tea</t>
  </si>
  <si>
    <t xml:space="preserve">Payment of committee sitting allowances,transport,conferences </t>
  </si>
  <si>
    <t>Construction of a classroom                                                                               (Foundation, Walling, Windows, Flooring, Roofing)</t>
  </si>
  <si>
    <t xml:space="preserve">Construction of a six door toilet( digging the pit, laying foundation, Walling, Doors,Roofing and painting)             </t>
  </si>
  <si>
    <t>Construction of a classroom                                                                               ( Foundation, Walling, Windows, Flooring, Roofing)</t>
  </si>
  <si>
    <t>Completion of seven classrooms                                                                                                                                                                                                                                                                (Fixing of Verandah, Doors, Windows, glazing and painting)</t>
  </si>
  <si>
    <t>Butiik Primary School</t>
  </si>
  <si>
    <t>Construction of a six door Toilet (Digging the pit, laying foundation, Walling, Doors,Roofing and painting)</t>
  </si>
  <si>
    <t>Chesamisiet Primary School</t>
  </si>
  <si>
    <t>Ketiisiek Primary School</t>
  </si>
  <si>
    <t>Completion of two classrooms.             (Roofing, Plastering, Painting, Windows, Glazing)</t>
  </si>
  <si>
    <t xml:space="preserve">Construction of a classroom                          </t>
  </si>
  <si>
    <t>Tebesonik Secondary School</t>
  </si>
  <si>
    <t xml:space="preserve">Construction of a dormitory                        </t>
  </si>
  <si>
    <t>Kiptewit Girls Secondary School</t>
  </si>
  <si>
    <t xml:space="preserve">Construction of a classroom                      </t>
  </si>
  <si>
    <t>Nelson Mandela High School</t>
  </si>
  <si>
    <t xml:space="preserve">Construction of classroom                     </t>
  </si>
  <si>
    <t>Sports Activiries</t>
  </si>
  <si>
    <t>Completion of two Acc houses (roofing, plastering, flooring, windows and window panes, doors, ceiling and painting)</t>
  </si>
  <si>
    <t>PROJECT GFS CODELIST FOR EMURUA DIKIRR NATIONAL GOVERNMENT CONSTITUENCY DEVELOPMENT FUND</t>
  </si>
  <si>
    <t>Employee salaries and gratuity</t>
  </si>
  <si>
    <t>4-033-178-2110000-100-2017/18-001</t>
  </si>
  <si>
    <t>Pay Employee salaries and gratuity</t>
  </si>
  <si>
    <t>4-033-178-2110000-100-2017/18-002</t>
  </si>
  <si>
    <t>purchase of goods and services</t>
  </si>
  <si>
    <t>4-033-178-2210802-100-2017/18-003</t>
  </si>
  <si>
    <t>Payment of committee expenses and allowances</t>
  </si>
  <si>
    <t>4-033-178-2120101-100-2017/18-004</t>
  </si>
  <si>
    <t>Payment of NSSF Employer contributions</t>
  </si>
  <si>
    <t>4-033-178-2120101-100-2017/18-005</t>
  </si>
  <si>
    <t>Payment of NHIF Employer contributions</t>
  </si>
  <si>
    <t>4-033-178-2210802-111-2017/18-001</t>
  </si>
  <si>
    <t>Payment of committee expenses &amp; allowances</t>
  </si>
  <si>
    <t>PMCs &amp; NG-CDFC training and capacity building</t>
  </si>
  <si>
    <t>4-033-178-2210700-111-2017/18-002</t>
  </si>
  <si>
    <t>Payments and facilitation for PMCs &amp; NG-CDFC training &amp; capacity building</t>
  </si>
  <si>
    <t>4-033-178-2210000-111-2017/18-003</t>
  </si>
  <si>
    <t>Constituency soccer tournament</t>
  </si>
  <si>
    <t>4-033-178-2640509-112-2017/18-001</t>
  </si>
  <si>
    <t>Fund constituency soccer tournament in the four wards (purchase balls and uniforms for the teams representing each ward) and fund logistics for the event</t>
  </si>
  <si>
    <t>Constituency athletics championship</t>
  </si>
  <si>
    <t>4-033-178-2640509-112-2017/18-002</t>
  </si>
  <si>
    <t>Fund constituency athletics championship in the four wards ( purchase sports equipment and wear for the championship) and fund logistics for the event</t>
  </si>
  <si>
    <t>Kisiara Secondary School</t>
  </si>
  <si>
    <t>4-033-178-2640510-110-2017/18-001</t>
  </si>
  <si>
    <t xml:space="preserve">purchase and install 10,000 litres water tanks in secondary schools for rain water harvesting </t>
  </si>
  <si>
    <t>Kibisorwet Secondary School</t>
  </si>
  <si>
    <t>4-033-178-2640510-110-2017/18-002</t>
  </si>
  <si>
    <t>Lelechonik Secondary School</t>
  </si>
  <si>
    <t>4-033-178-2640510-110-2017/18-003</t>
  </si>
  <si>
    <t>Kabolecho Girls Secondary School</t>
  </si>
  <si>
    <t>4-033-178-2640510-110-2017/18-004</t>
  </si>
  <si>
    <t>Ilkerin Girl Secondary School</t>
  </si>
  <si>
    <t>4-033-178-2640510-110-2017/18-005</t>
  </si>
  <si>
    <t>Bursary (Secondary schools)</t>
  </si>
  <si>
    <t>4-033-178-2630205-103-2017/18-001</t>
  </si>
  <si>
    <t>Pay fees for needy students in secondary schools</t>
  </si>
  <si>
    <t>Bursary (Tertiary Institution)</t>
  </si>
  <si>
    <t>4-033-178-2630206-103-2017/18-002</t>
  </si>
  <si>
    <t>Pay fees for needy students in tertiary institutions</t>
  </si>
  <si>
    <t>4-033-178-2640200-101-2017/18-001</t>
  </si>
  <si>
    <t>meet any emergency needs in the constituency</t>
  </si>
  <si>
    <t>4-033-178-3110202-108-2017/18-001</t>
  </si>
  <si>
    <t>cider posts fence of chain link on barbed wire and  steel gate erection</t>
  </si>
  <si>
    <t>4-033-178-3110202-108-2017/18-002</t>
  </si>
  <si>
    <t>Purchase approx. 0.5 acres of land  for expansion of constituency office compound</t>
  </si>
  <si>
    <t>4-033-178-2211310-108-2017/18-001</t>
  </si>
  <si>
    <t>Fund preparation of constituency strategic plan for  the period 2017-2022</t>
  </si>
  <si>
    <t>Changina Primary School</t>
  </si>
  <si>
    <t>4-033-178-2630204-104-2017/18-001</t>
  </si>
  <si>
    <t>Laying the floor, Fixing doors and windows plaster and painting of two classrooms</t>
  </si>
  <si>
    <t>Chebitoik Primary school</t>
  </si>
  <si>
    <t>4-033-178-2630204-104-2017/18-002</t>
  </si>
  <si>
    <t>Fix doors &amp; windows, plastering, making key, painting and fixing fascia board of one classroom</t>
  </si>
  <si>
    <t>Chebonei Primary School</t>
  </si>
  <si>
    <t>4-033-178-2630204-104-2017/18-003</t>
  </si>
  <si>
    <t>Completion of plaster and painting of one classroom</t>
  </si>
  <si>
    <t>Chebungei Primary School</t>
  </si>
  <si>
    <t>4-033-178-2630204-104-2017/18-004</t>
  </si>
  <si>
    <t>Fixing doors and windows plaster and painting of one classroom</t>
  </si>
  <si>
    <t>Chekebit primary school</t>
  </si>
  <si>
    <t>4-033-178-2630204-104-2017/18-005</t>
  </si>
  <si>
    <t>construction of one new classroom</t>
  </si>
  <si>
    <t>Chemamit Primary School</t>
  </si>
  <si>
    <t>4-033-178-2630204-104-2017/18-006</t>
  </si>
  <si>
    <t>plastering and painting of one classroom</t>
  </si>
  <si>
    <t>Chemurin Primary School</t>
  </si>
  <si>
    <t>4-033-178-2630204-104-2017/18-007</t>
  </si>
  <si>
    <t>4-033-178-2630204-104-2017/18-008</t>
  </si>
  <si>
    <t>Purchase one acre land for school expansion</t>
  </si>
  <si>
    <t>Chepkeigei primary school</t>
  </si>
  <si>
    <t>4-033-178-2630204-104-2017/18-009</t>
  </si>
  <si>
    <t>Chepkisa primary school</t>
  </si>
  <si>
    <t>4-033-178-2630204-104-2017/18-010</t>
  </si>
  <si>
    <t>Chepngaina Primary School</t>
  </si>
  <si>
    <t>4-033-178-2630204-104-2017/18-011</t>
  </si>
  <si>
    <t>Chesongori primary school</t>
  </si>
  <si>
    <t>4-033-178-2630204-104-2017/18-012</t>
  </si>
  <si>
    <t>Chilani Primary School</t>
  </si>
  <si>
    <t>4-033-178-2630204-104-2017/18-013</t>
  </si>
  <si>
    <t>Corner Oluoch Primary School</t>
  </si>
  <si>
    <t>4-033-178-2630204-104-2017/18-014</t>
  </si>
  <si>
    <t>Emurua Dikirr Hearing Impaired school</t>
  </si>
  <si>
    <t>4-033-178-2630204-104-2017/18-015</t>
  </si>
  <si>
    <t>Painting of one classrooms</t>
  </si>
  <si>
    <t>Emurua Dikirr Primary School</t>
  </si>
  <si>
    <t>4-033-178-2630204-104-2017/18-016</t>
  </si>
  <si>
    <t>Painting and fixing fascia board of one classroom</t>
  </si>
  <si>
    <t>Kabolecho Primary School</t>
  </si>
  <si>
    <t>4-033-178-2630204-104-2017/18-017</t>
  </si>
  <si>
    <t>plastering, Painting and fixing fascia board of one classroom</t>
  </si>
  <si>
    <t>Kamaget Primary School</t>
  </si>
  <si>
    <t>4-033-178-2630204-104-2017/18-018</t>
  </si>
  <si>
    <t>Laying floor, Plastering, Painting, Fixing doors and windows of two classrooms</t>
  </si>
  <si>
    <t>Kamasieton Primary School</t>
  </si>
  <si>
    <t>4-033-178-2630204-104-2017/18-019</t>
  </si>
  <si>
    <t>Plaster and Painting of one classroom</t>
  </si>
  <si>
    <t>4-033-178-2630204-104-2017/18-020</t>
  </si>
  <si>
    <t>Kaplebelit primary school</t>
  </si>
  <si>
    <t>4-033-178-2630204-104-2017/18-021</t>
  </si>
  <si>
    <t>Kaptololo Primary School</t>
  </si>
  <si>
    <t>4-033-178-2630204-104-2017/18-022</t>
  </si>
  <si>
    <t>Kaptorokwo primary school</t>
  </si>
  <si>
    <t>4-033-178-2630204-104-2017/18-023</t>
  </si>
  <si>
    <t>Ketendeita primary school</t>
  </si>
  <si>
    <t>4-033-178-2630204-104-2017/18-024</t>
  </si>
  <si>
    <t>Kibailuk Primary School</t>
  </si>
  <si>
    <t>4-033-178-2630204-104-2017/18-025</t>
  </si>
  <si>
    <t>laying the floor, fixing doors &amp; windows, plastering and painting of two classrooms</t>
  </si>
  <si>
    <t>Kilindani primary school</t>
  </si>
  <si>
    <t>4-033-178-2630204-104-2017/18-026</t>
  </si>
  <si>
    <t>Kimugul primary school</t>
  </si>
  <si>
    <t>4-033-178-2630204-104-2017/18-027</t>
  </si>
  <si>
    <t>Kipkandulit primary School</t>
  </si>
  <si>
    <t>4-033-178-2630204-104-2017/18-028</t>
  </si>
  <si>
    <t>4-033-178-2630204-104-2017/18-029</t>
  </si>
  <si>
    <t>fixing doors and windows plaster and painting of one classroom</t>
  </si>
  <si>
    <t>Kipwailuk Primary School</t>
  </si>
  <si>
    <t>4-033-178-2630204-104-2017/18-030</t>
  </si>
  <si>
    <t>Kirgam Primary School</t>
  </si>
  <si>
    <t>4-033-178-2630204-104-2017/18-031</t>
  </si>
  <si>
    <t>4-033-178-2630204-104-2017/18-032</t>
  </si>
  <si>
    <t>Koisagat Primary School</t>
  </si>
  <si>
    <t>4-033-178-2630204-104-2017/18-033</t>
  </si>
  <si>
    <t>Casting slab, fixing door, window, plastering and painting of one classroom</t>
  </si>
  <si>
    <t>4-033-178-2630204-104-2017/18-034</t>
  </si>
  <si>
    <t>fixing door and window, Casting slab plaster and painting of two classrooms</t>
  </si>
  <si>
    <t>Koita primary school</t>
  </si>
  <si>
    <t>4-033-178-2630204-104-2017/18-035</t>
  </si>
  <si>
    <t>Korosiot Primary School</t>
  </si>
  <si>
    <t>4-033-178-2630204-104-2017/18-036</t>
  </si>
  <si>
    <t>Casting slab, fixing doors &amp; windows, plastering and painting of two classrooms</t>
  </si>
  <si>
    <t>Kulonok Primary School</t>
  </si>
  <si>
    <t>4-033-178-2630204-104-2017/18-037</t>
  </si>
  <si>
    <t>4-033-178-2630204-104-2017/18-038</t>
  </si>
  <si>
    <t>Plastering &amp; Painting of one classroom</t>
  </si>
  <si>
    <t>Lelechonik Primary School</t>
  </si>
  <si>
    <t>4-033-178-2630204-104-2017/18-039</t>
  </si>
  <si>
    <t>Reberwet Primary School</t>
  </si>
  <si>
    <t>4-033-178-2630204-104-2017/18-040</t>
  </si>
  <si>
    <t>laying floor, fixing door and windows, plastering and painting of two classrooms</t>
  </si>
  <si>
    <t>Rwandanat Primary School</t>
  </si>
  <si>
    <t>4-033-178-2630204-104-2017/18-041</t>
  </si>
  <si>
    <t>4-033-178-2630204-104-2017/18-042</t>
  </si>
  <si>
    <t>Saunosuek Primary School</t>
  </si>
  <si>
    <t>4-033-178-2630204-104-2017/18-043</t>
  </si>
  <si>
    <t>Soimingin primary school</t>
  </si>
  <si>
    <t>4-033-178-2630204-104-2017/18-044</t>
  </si>
  <si>
    <t>Tachasis Primary School</t>
  </si>
  <si>
    <t>4-033-178-2630204-104-2017/18-045</t>
  </si>
  <si>
    <t>Torochasis primary school</t>
  </si>
  <si>
    <t>4-033-178-2630204-104-2017/18-046</t>
  </si>
  <si>
    <t>Torochet primary school</t>
  </si>
  <si>
    <t>4-033-178-2630204-104-2017/18-047</t>
  </si>
  <si>
    <t>4-033-178-2630204-104-2017/18-048</t>
  </si>
  <si>
    <t>Tumnda Primary School</t>
  </si>
  <si>
    <t>4-033-178-2630204-104-2017/18-049</t>
  </si>
  <si>
    <t>Chebulu Secondary School</t>
  </si>
  <si>
    <t>4-033-178-2630205-104-2017/18-001</t>
  </si>
  <si>
    <t>Plumbing works ,plastering and painting of  science laboratory</t>
  </si>
  <si>
    <t>Cheramgoi Secondary School</t>
  </si>
  <si>
    <t>4-033-178-2630205-104-2017/18-002</t>
  </si>
  <si>
    <t>Painting two classrooms</t>
  </si>
  <si>
    <t>4-033-178-2630205-104-2017/18-003</t>
  </si>
  <si>
    <t>construction of one new science laboratory</t>
  </si>
  <si>
    <t>Chepkoiyet secondary School</t>
  </si>
  <si>
    <t>4-033-178-2630205-104-2017/18-004</t>
  </si>
  <si>
    <t>Fixing doors and windows plaster, painting and roofing of dormitory</t>
  </si>
  <si>
    <t>4-033-178-2630205-104-2017/18-005</t>
  </si>
  <si>
    <t>construction of 4 door  pit latrines</t>
  </si>
  <si>
    <t>Chesma high school</t>
  </si>
  <si>
    <t>4-033-178-2630205-104-2017/18-006</t>
  </si>
  <si>
    <t>Plastering and painting of laboratory</t>
  </si>
  <si>
    <t>4-033-178-2630205-104-2017/18-007</t>
  </si>
  <si>
    <t>Plumbing Works on laboratory</t>
  </si>
  <si>
    <t>4-033-178-2630205-104-2017/18-008</t>
  </si>
  <si>
    <t>Kibisorwet secondary school</t>
  </si>
  <si>
    <t>4-033-178-2630205-104-2017/18-009</t>
  </si>
  <si>
    <t>kisiara secondary school</t>
  </si>
  <si>
    <t>4-033-178-2630205-104-2017/18-010</t>
  </si>
  <si>
    <t>Kuresiet Secondary School</t>
  </si>
  <si>
    <t>4-033-178-2630205-104-2017/18-011</t>
  </si>
  <si>
    <t>Fixing doors and windows plaster and painting of two classrooms</t>
  </si>
  <si>
    <t>lelagoin Secondary School</t>
  </si>
  <si>
    <t>4-033-178-2630205-104-2017/18-012</t>
  </si>
  <si>
    <t>Plumbing works, plastering  and painting of laboratory</t>
  </si>
  <si>
    <t>4-033-178-2630205-104-2017/18-013</t>
  </si>
  <si>
    <t>Mokondo Secondary school</t>
  </si>
  <si>
    <t>4-033-178-2630205-104-2017/18-014</t>
  </si>
  <si>
    <t>Hand backing hard-core, blinding, casting slab, fixing door, windows finishes i.e. plaster and painting of dining hall</t>
  </si>
  <si>
    <t>Kurongurik Kmtc Project</t>
  </si>
  <si>
    <t>4-033-178-2630206-104-2017/18-001</t>
  </si>
  <si>
    <t>construction of  300 capacity students hostel</t>
  </si>
  <si>
    <t>4-033-178-2630206-104-2017/18-002</t>
  </si>
  <si>
    <t>Purchase 2 acres of land for facility expansion</t>
  </si>
  <si>
    <t>4-033-178-2211311-108-2017/18-001</t>
  </si>
  <si>
    <t>4-033-178-AP1-100-2017/2018-001</t>
  </si>
  <si>
    <t>4-033-178-2640100-103-2017/18-001</t>
  </si>
  <si>
    <t>PROJECT GFS CODELIST FOR NAKURU TOWN EAST NATIONAL GOVERNMENT CONSTITUENCY DEVELOPMENT FUND</t>
  </si>
  <si>
    <t>4-032-176-2110000-100-2017/18-001</t>
  </si>
  <si>
    <t>4-032-176-2210000-100-2017/18-002</t>
  </si>
  <si>
    <t>4-032-176-2120101-100-2017/18-003</t>
  </si>
  <si>
    <t>4-032-176-2120201-100-2017/18-004</t>
  </si>
  <si>
    <t>4-032-176-2210802-100-2017/18-005</t>
  </si>
  <si>
    <t>4-032-176-2210000-111-2017/18-001</t>
  </si>
  <si>
    <t>4-032-176-2210802-111-2017/18-002</t>
  </si>
  <si>
    <t>4-032-176-2210700-111-2017/18-003</t>
  </si>
  <si>
    <t>4-032-176-2640200-101-2017/18-001</t>
  </si>
  <si>
    <t>4-032-176-2211310-108-2017/18-001</t>
  </si>
  <si>
    <t>Preparation of Constituency Strategic Plan from 2018-2022.</t>
  </si>
  <si>
    <t>4-032-176-2640101-103-2017/18-001</t>
  </si>
  <si>
    <t>Payment of bursary to needy students in Secondary schools</t>
  </si>
  <si>
    <t>4-032-176-2640102-103-2017/18-002</t>
  </si>
  <si>
    <t>Maria Veronica Secondary School</t>
  </si>
  <si>
    <t>4-032-176-2630205-104-2017/18-001</t>
  </si>
  <si>
    <t>Completion of multipurpose hall, plastering, flooring, wiring, painting and labeling.</t>
  </si>
  <si>
    <t>4-032-176-2630205-104-2017/18-002</t>
  </si>
  <si>
    <t>Completion of 8 units 2 bedroomed staff quarters plastering, flooring, wiring, painting and labeling.</t>
  </si>
  <si>
    <t>Kivumbini Secondary School</t>
  </si>
  <si>
    <t>4-032-176-2630205-104-2017/18-003</t>
  </si>
  <si>
    <t>Construction of two classrooms and labeling</t>
  </si>
  <si>
    <t>Kimathi Secondary School</t>
  </si>
  <si>
    <t>4-032-176-2630205-104-2017/18-004</t>
  </si>
  <si>
    <t>Nakuru Central Secondary School</t>
  </si>
  <si>
    <t>4-032-176-2630205-104-2017/18-005</t>
  </si>
  <si>
    <t>Construction of a multipurpose hall from the ground</t>
  </si>
  <si>
    <t>Nairobi Road Secondary School</t>
  </si>
  <si>
    <t>4-032-176-2630205-104-2017/18-006</t>
  </si>
  <si>
    <t>Construction of a Kitchen from the ground</t>
  </si>
  <si>
    <t>Natewa High School</t>
  </si>
  <si>
    <t>4-032-176-2630205-104-2017/18-007</t>
  </si>
  <si>
    <t>Construction of 2 classrooms from the ground and labeling</t>
  </si>
  <si>
    <t>Langalanga Secondary School</t>
  </si>
  <si>
    <t>4-032-176-2630205-104-2017/18-008</t>
  </si>
  <si>
    <t>Hillcrest Secondary School</t>
  </si>
  <si>
    <t>4-032-176-2630205-104-2017/18-009</t>
  </si>
  <si>
    <t>Upper Hill Secondary School</t>
  </si>
  <si>
    <t>4-032-176-2630205-104-2017/18-010</t>
  </si>
  <si>
    <t>Rhino Secondary School</t>
  </si>
  <si>
    <t>4-032-176-2630205-104-2017/18-011</t>
  </si>
  <si>
    <t>Kiratina Chiefs office</t>
  </si>
  <si>
    <t>4-032-176-2640507-113-2017/18-001</t>
  </si>
  <si>
    <t>Rhino AP Camp</t>
  </si>
  <si>
    <t>4-032-176-2640507-113-2017/18-002</t>
  </si>
  <si>
    <t>Completion of ablution, Water, Electricity, Toilets &amp;Paints</t>
  </si>
  <si>
    <t>4-032-176-3110202-108-2017/18-001</t>
  </si>
  <si>
    <t>Completion of the NG-CDF office. PWD ramp (Kshs 1,200,000.00) ablution block and septic tank-Kshs1,700,000.00, office furniture (Kshs 600,000.00)</t>
  </si>
  <si>
    <t>4-032-176-3110202-108-2017/18-002</t>
  </si>
  <si>
    <t>Construction of perimeter wall from the ground to secure office premises.</t>
  </si>
  <si>
    <t>Racecourse Football Club</t>
  </si>
  <si>
    <t>4-032-176-2640509-112-2017/18-001</t>
  </si>
  <si>
    <t>Support sports club in the constituency with sports uniforms and balls</t>
  </si>
  <si>
    <t>Free area Football Club</t>
  </si>
  <si>
    <t>4-032-176-2640509-112-2017/18-002</t>
  </si>
  <si>
    <t>Support sports clubs in the constituency with sports uniforms and balls</t>
  </si>
  <si>
    <t xml:space="preserve">Freehold Football Club </t>
  </si>
  <si>
    <t>4-032-176-2640509-112-2017/18-003</t>
  </si>
  <si>
    <t xml:space="preserve">Section 58 Football Club </t>
  </si>
  <si>
    <t>4-032-176-2640509-112-2017/18-004</t>
  </si>
  <si>
    <t xml:space="preserve">Kivumbini Football Club </t>
  </si>
  <si>
    <t>4-032-176-2640509-112-2017/18-005</t>
  </si>
  <si>
    <t xml:space="preserve">Kisulisuli Football Club </t>
  </si>
  <si>
    <t>4-032-176-2640509-112-2017/18-006</t>
  </si>
  <si>
    <t xml:space="preserve">Flamingo Football Club </t>
  </si>
  <si>
    <t>4-032-176-2640509-112-2017/18-007</t>
  </si>
  <si>
    <t xml:space="preserve">Lumumba Football Club </t>
  </si>
  <si>
    <t>4-032-176-2640509-112-2017/18-008</t>
  </si>
  <si>
    <t xml:space="preserve">Paul Machanga Football Club </t>
  </si>
  <si>
    <t>4-032-176-2640509-112-2017/18-009</t>
  </si>
  <si>
    <t>Annex Football Club</t>
  </si>
  <si>
    <t>4-032-176-2640509-112-2017/18-010</t>
  </si>
  <si>
    <t>Kimathi Football Club</t>
  </si>
  <si>
    <t>4-032-176-2640509-112-2017/18-011</t>
  </si>
  <si>
    <t>Shauriyako Football Club</t>
  </si>
  <si>
    <t>4-032-176-2640509-112-2017/18-012</t>
  </si>
  <si>
    <t>Teachers Football Club</t>
  </si>
  <si>
    <t>4-032-176-2640509-112-2017/18-013</t>
  </si>
  <si>
    <t>Kiratina Football Club</t>
  </si>
  <si>
    <t>4-032-176-2640509-112-2017/18-014</t>
  </si>
  <si>
    <t>Bondeni Football Club</t>
  </si>
  <si>
    <t>4-032-176-2640509-112-2017/18-015</t>
  </si>
  <si>
    <t>Town Football Club</t>
  </si>
  <si>
    <t>4-032-176-2640509-112-2017/18-016</t>
  </si>
  <si>
    <t>Flamingo Football Club</t>
  </si>
  <si>
    <t>4-032-176-2640509-112-2017/18-017</t>
  </si>
  <si>
    <t>Section 58 Football Club</t>
  </si>
  <si>
    <t>4-032-176-2640509-112-2017/18-018</t>
  </si>
  <si>
    <t>4-032-176-2640509-112-2017/18-019</t>
  </si>
  <si>
    <t>Free Area Football Club</t>
  </si>
  <si>
    <t>4-032-176-2640509-112-2017/18-020</t>
  </si>
  <si>
    <t>Langalanga Football Club</t>
  </si>
  <si>
    <t>4-032-176-2640509-112-2017/18-021</t>
  </si>
  <si>
    <t>4-032-176-2640509-112-2017/18-022</t>
  </si>
  <si>
    <t>Lumumba Football Club</t>
  </si>
  <si>
    <t>4-032-176-2640509-112-2017/18-023</t>
  </si>
  <si>
    <t>Kisulisuli Football Club</t>
  </si>
  <si>
    <t>4-032-176-2640509-112-2017/18-024</t>
  </si>
  <si>
    <t>Naka Basketball Team</t>
  </si>
  <si>
    <t>4-032-176-2640509-112-2017/18-025</t>
  </si>
  <si>
    <t>Game Park Basketball Team</t>
  </si>
  <si>
    <t>4-032-176-2640509-112-2017/18-026</t>
  </si>
  <si>
    <t>Lanet Basketball Team</t>
  </si>
  <si>
    <t>4-032-176-2640509-112-2017/18-027</t>
  </si>
  <si>
    <t>Hawks Basketball Team</t>
  </si>
  <si>
    <t>4-032-176-2640509-112-2017/18-028</t>
  </si>
  <si>
    <t>Zakayos Basketball Team</t>
  </si>
  <si>
    <t>4-032-176-2640509-112-2017/18-029</t>
  </si>
  <si>
    <t>Kiratina Volleyball Team</t>
  </si>
  <si>
    <t>4-032-176-2640509-112-2017/18-030</t>
  </si>
  <si>
    <t>Kaloleni Volleyball Team</t>
  </si>
  <si>
    <t>4-032-176-2640509-112-2017/18-031</t>
  </si>
  <si>
    <t>Kivumbini Volleyball Team</t>
  </si>
  <si>
    <t>4-032-176-2640509-112-2017/18-032</t>
  </si>
  <si>
    <t>Freearea Volleyball Team</t>
  </si>
  <si>
    <t>4-032-176-2640509-112-2017/18-033</t>
  </si>
  <si>
    <t>Freehold Volleyball Team</t>
  </si>
  <si>
    <t>4-032-176-2640509-112-2017/18-034</t>
  </si>
  <si>
    <t>4-032-176-2640509-112-2017/18-035</t>
  </si>
  <si>
    <t>Purchase of trophies to be awarded to winning teams</t>
  </si>
  <si>
    <t>Lionhill Primary School</t>
  </si>
  <si>
    <t>4-032-176-2640510-110-2017/18-001</t>
  </si>
  <si>
    <t>Purchase and planting of tree seedlings and supply of water tank (10,000 Litre)</t>
  </si>
  <si>
    <t>Madaraka Primary School</t>
  </si>
  <si>
    <t>4-032-176-2640510-110-2017/18-002</t>
  </si>
  <si>
    <t>Purchase and planting of tree seedlings and supply of water tank (10,000 Litres)</t>
  </si>
  <si>
    <t>St Xaviers Primary School</t>
  </si>
  <si>
    <t>4-032-176-2640510-110-2017/18-003</t>
  </si>
  <si>
    <t>Purchase and planting of tree seedlings and supply of water tank (10,000 litres)</t>
  </si>
  <si>
    <t>Crater Primary School</t>
  </si>
  <si>
    <t>4-032-176-2640510-110-2017/18-004</t>
  </si>
  <si>
    <t>4-032-176-2640510-110-2017/18-005</t>
  </si>
  <si>
    <t>Jamhuri Primary School</t>
  </si>
  <si>
    <t>4-032-176-2640510-110-2017/18-006</t>
  </si>
  <si>
    <t>St Marys Primary School</t>
  </si>
  <si>
    <t>4-032-176-2640510-110-2017/18-007</t>
  </si>
  <si>
    <t>4-032-176-2640510-110-2017/18-008</t>
  </si>
  <si>
    <t>Nairobi Road Primary School</t>
  </si>
  <si>
    <t>4-032-176-2640510-110-2017/18-009</t>
  </si>
  <si>
    <t>HillCrest Primary School</t>
  </si>
  <si>
    <t>4-032-176-2640510-110-2017/18-010</t>
  </si>
  <si>
    <t xml:space="preserve">Naka Primary School </t>
  </si>
  <si>
    <t>4-032-176-2640510-110-2017/18-011</t>
  </si>
  <si>
    <t>Lenana Primary School</t>
  </si>
  <si>
    <t>4-032-176-2640510-110-2017/18-012</t>
  </si>
  <si>
    <t>Hyrax Primary  School</t>
  </si>
  <si>
    <t>4-032-176-2640510-110-2017/18-013</t>
  </si>
  <si>
    <t>Nakuru Teachers Primary School</t>
  </si>
  <si>
    <t>4-032-176-2640510-110-2017/18-014</t>
  </si>
  <si>
    <t>St Johns Primary School</t>
  </si>
  <si>
    <t>4-032-176-2640510-110-2017/18-015</t>
  </si>
  <si>
    <t>Afraha High School</t>
  </si>
  <si>
    <t>4-032-176-2640510-110-2017/18-016</t>
  </si>
  <si>
    <t>Purchase and Supply of tree seedlings</t>
  </si>
  <si>
    <t>Flamingo Secondary School</t>
  </si>
  <si>
    <t>4-032-176-2640510-110-2017/18-017</t>
  </si>
  <si>
    <t>Nakuru Boys High School</t>
  </si>
  <si>
    <t>4-032-176-2640510-110-2017/18-018</t>
  </si>
  <si>
    <t>Nakuru Girls High School</t>
  </si>
  <si>
    <t>4-032-176-2640510-110-2017/18-019</t>
  </si>
  <si>
    <t>4-032-176-2640510-110-2017/18-020</t>
  </si>
  <si>
    <t>Lanet Secondary School</t>
  </si>
  <si>
    <t>4-032-176-2640510-110-2017/18-021</t>
  </si>
  <si>
    <t>4-032-176-22113101-108-2017/18-001</t>
  </si>
  <si>
    <t>Installation of satelite Antenae Router, Digital Access Kit and Digital Ruggedized tablets, Wi-Fi with outdoor wireless devise complete with 12U cabinet complete with installation accessories in partnership with Ministry of ICT in Nakuru town East NG-CDF Office and Menengai Social Hall (Each Kshs. 1,100,000)</t>
  </si>
  <si>
    <t>4-032-176-AP1-100-2017/2018-001</t>
  </si>
  <si>
    <t>4-032-176-2640100-103-2017/18-001</t>
  </si>
  <si>
    <t>St.Xaviers primary school</t>
  </si>
  <si>
    <t>4-032-176-2630204-104-2017/18-001</t>
  </si>
  <si>
    <t>Buying of a 62 seater school buys and labelling</t>
  </si>
  <si>
    <t>4-032-176-2630204-104-2017/18-002</t>
  </si>
  <si>
    <t>New school(foundation of a storey building and 4 classrooms) AND Administration block</t>
  </si>
  <si>
    <t>PROJECT GFS CODELIST FOR KILGORIS NATIONAL GOVERNMENT CONSTITUENCY DEVELOPMENT FUND</t>
  </si>
  <si>
    <t>4-033-177-2210000-111-2017/18-001</t>
  </si>
  <si>
    <t>4-033-177-2210802-111-2017/18-002</t>
  </si>
  <si>
    <t>4-033-177-2210700-111-2017/18-003</t>
  </si>
  <si>
    <t>Undertake Training of the PMCs/NG CDFCs on NG CDF Related issues</t>
  </si>
  <si>
    <t>4-033-177-2110000-100-2017/18-001</t>
  </si>
  <si>
    <t xml:space="preserve">Payment of staff salaries, PAYE and gratuity </t>
  </si>
  <si>
    <t>4-033-177-2210000-100-2017/18-002</t>
  </si>
  <si>
    <t>4-033-177-2120101-100-2017/18-003</t>
  </si>
  <si>
    <t>4-033-177-2120201-100-2017/18-004</t>
  </si>
  <si>
    <t>4-033-177-2210802-100-2017/18-005</t>
  </si>
  <si>
    <t>Payment of Committee  allowances</t>
  </si>
  <si>
    <t>4-033-177-2211310-108-2017/18- 001</t>
  </si>
  <si>
    <t>Implementation of Constituency five year Strategic plan ,holding consultative forums, technical evaluation by consultants, validation, collection of constituency fact sheet data and launching</t>
  </si>
  <si>
    <t>Kilgoris  CDF office</t>
  </si>
  <si>
    <t>4-033-177-3110102-108-2017/18-001</t>
  </si>
  <si>
    <t>Purchase of office furniture &amp; equipment i.e 2executive tables @ksh 56,000, 2executive chairs @ 56,000, 110 conference chairs @ ksh 8,500 (for NG-NG CDFC Hall),3 office tables @ ksh 30,000,3 computers @ ksh 90,000,2 printers @ ksh 50,000, 10high back office  chairs @ksh 15,000,photocopier @ ksh 300,000 &amp; projector @ kshs 60,000.</t>
  </si>
  <si>
    <t>4-033-177-2640200-101-2017/18-001</t>
  </si>
  <si>
    <t>4-033-177-2640509-112-2017/18-001</t>
  </si>
  <si>
    <t>4-240- 092-2640510-110-2017/18-001</t>
  </si>
  <si>
    <t>Purchase &amp; distribution of tree seedlings to various schools</t>
  </si>
  <si>
    <t>4-033-177-2640101-103-2015/18-001</t>
  </si>
  <si>
    <t>To cater for needy/&amp;bright students in secondary schools</t>
  </si>
  <si>
    <t>4-033-177-2640102-103-2015/18-002</t>
  </si>
  <si>
    <t>To cater for needy/&amp;bright students in Tertiary Institutions</t>
  </si>
  <si>
    <t>Social Security Programmes-NHIF</t>
  </si>
  <si>
    <t>4-033-177-2120201-103-2016/18-003</t>
  </si>
  <si>
    <t>Payment for NHIF targeting OVC,  poor older persons, PWD's, poor widows &amp; widowers  &amp; destitute families</t>
  </si>
  <si>
    <t>Constituency Innovation Hub (CIH)at Gathanji</t>
  </si>
  <si>
    <t>4-033-177-2211311-108-2017/18- 001</t>
  </si>
  <si>
    <t>Constituency Innovation Hub (CIH)at Lolgoria Ward</t>
  </si>
  <si>
    <t>4-033-177-2211311-108-2017/18- 002</t>
  </si>
  <si>
    <t>Constituency Innovation Hub (CIH)at Kilgoris Centre</t>
  </si>
  <si>
    <t>4-033-177-2211311-108-2017/18- 003</t>
  </si>
  <si>
    <t>Constituency Innovation Hub (CIH)at Shankoe Ward</t>
  </si>
  <si>
    <t>4-033-177-2211311-108-2017/18- 004</t>
  </si>
  <si>
    <t>Enkiwancha Primary School</t>
  </si>
  <si>
    <t>4-033-177-2630204-104-2017/18-002</t>
  </si>
  <si>
    <t>Construction of two  classrooms to completion</t>
  </si>
  <si>
    <t>Bokoria Primary School</t>
  </si>
  <si>
    <t>4-033-177-2630204-104-2017/18-003</t>
  </si>
  <si>
    <t>Construction of Six door pit latrines for  boys and girls</t>
  </si>
  <si>
    <t>Enkoiperiai Primary School</t>
  </si>
  <si>
    <t>4-033-177-2630204-104-2017/18-004</t>
  </si>
  <si>
    <t>Renovation of six (6) classrooms, re-roofing, External &amp; internal finishes</t>
  </si>
  <si>
    <t>Sosio Primary School</t>
  </si>
  <si>
    <t>4-033-177-2630204-104-2017/18-005</t>
  </si>
  <si>
    <t>Completion of three classrooms, plastering, external &amp; internal finishes &amp; painting.</t>
  </si>
  <si>
    <t>Kaptembwa Primary School</t>
  </si>
  <si>
    <t>4-033-177-2630204-104-2017/18-006</t>
  </si>
  <si>
    <t>Completion of two classrooms, plastering, external &amp; internal finishes &amp; painting.</t>
  </si>
  <si>
    <t>Karda Primary School</t>
  </si>
  <si>
    <t>4-033-177-2630204-104-2017/18-007</t>
  </si>
  <si>
    <t>Renovation of four classrooms re-roofing, flooring  &amp; painting</t>
  </si>
  <si>
    <t>Mashankwa Primary School</t>
  </si>
  <si>
    <t>4-033-177-2630204-104-2017/18-008</t>
  </si>
  <si>
    <t>Shankoe Primary School</t>
  </si>
  <si>
    <t>4-033-177-2630204-104-2017/18-009</t>
  </si>
  <si>
    <t>Renovation of 8 classrooms , Plastering, Internal and External Finishes and Painting</t>
  </si>
  <si>
    <t>Sitoka Primary School</t>
  </si>
  <si>
    <t>4-033-177-2630204-104-2017/18-010</t>
  </si>
  <si>
    <t>Plumbing works &amp; plastering ,internal &amp; external finishes &amp; painting of dormitory</t>
  </si>
  <si>
    <t>Ildolisho Primary School</t>
  </si>
  <si>
    <t>4-033-177-2630204-104-2017/18-011</t>
  </si>
  <si>
    <t>Completion of dormitory,  plastering, fixing doors &amp; windows, flooring, external &amp; internal finishes &amp; painting</t>
  </si>
  <si>
    <t>Angata Primary School</t>
  </si>
  <si>
    <t>4-033-177-2630204-104-2017/18-012</t>
  </si>
  <si>
    <t xml:space="preserve">Completion of dormitory, plastering ,internal &amp; external finishes &amp; painting </t>
  </si>
  <si>
    <t>Pimbinet Primary School</t>
  </si>
  <si>
    <t>4-033-177-2630204-104-2017/18-013</t>
  </si>
  <si>
    <t>Purchase &amp; installation of Two water tanks of each 10,000 lts &amp; gutters for water harvesting &amp; construction of tank stands</t>
  </si>
  <si>
    <t>Oldonyo Rok Primary School</t>
  </si>
  <si>
    <t>4-033-177-2630204-104-2017/18-014</t>
  </si>
  <si>
    <t>Complete, ,internal &amp; external finishes &amp; painting of dormitory</t>
  </si>
  <si>
    <t>4-033-177-2630204-104-2017/18-015</t>
  </si>
  <si>
    <t>Completion of a dormitory,  plastering ,internal &amp; external finishes &amp; painting of dormitory</t>
  </si>
  <si>
    <t>Tororek Primary School</t>
  </si>
  <si>
    <t>4-033-177-2630204-104-2017/18-016</t>
  </si>
  <si>
    <t xml:space="preserve">Completion of a dormitory,  plastering ,internal &amp; external finishes &amp; painting </t>
  </si>
  <si>
    <t>Ntulele Secondary School</t>
  </si>
  <si>
    <t>4-033-177-2630205-104-2017/18-001</t>
  </si>
  <si>
    <t xml:space="preserve">Completion of four classrooms, plastering flooring, internal &amp; external finishes &amp; painting </t>
  </si>
  <si>
    <t>Olalui Secondary School</t>
  </si>
  <si>
    <t>4-033-177-2630205-104-2017/18-002</t>
  </si>
  <si>
    <t>Enoosaen Secondary School</t>
  </si>
  <si>
    <t>4-033-177-2630205-104-2017/18-005</t>
  </si>
  <si>
    <t>Metunkuar Secondary School</t>
  </si>
  <si>
    <t>4-033-177-2630205-104-2017/18-006</t>
  </si>
  <si>
    <t>Angata Secondary School</t>
  </si>
  <si>
    <t>4-033-177-2630205-104-2017/18-007</t>
  </si>
  <si>
    <t>4-033-177-AP1-100-2017/18-001</t>
  </si>
  <si>
    <t>4-033-177-2640100-103-2017/18-001</t>
  </si>
  <si>
    <t>Ongata girls Secondary School</t>
  </si>
  <si>
    <t>4-033-177-2630205-104-2017/18-003</t>
  </si>
  <si>
    <t>Purchase of 51 seater school bus, Co-funded by PTA</t>
  </si>
  <si>
    <t>Remosha Secondary School</t>
  </si>
  <si>
    <t>4-033-177-2630205-104-2017/18-004</t>
  </si>
  <si>
    <t>Narrolong Primary School</t>
  </si>
  <si>
    <t>4-033-177-2630204-104-2017/18-001</t>
  </si>
  <si>
    <t xml:space="preserve">Payment of staff salaries &amp; PAYE </t>
  </si>
  <si>
    <t>4-033-177-2210802-100-2017/18-006</t>
  </si>
  <si>
    <t>Monitoring, Evalution and Capacity Building</t>
  </si>
  <si>
    <t>4-033-177-2640101-103-2017/18-001</t>
  </si>
  <si>
    <t>To cater for needy&amp; bright students in secondary schools</t>
  </si>
  <si>
    <t>4-033-177-2640101-103-2017/18-002</t>
  </si>
  <si>
    <t>To cater for needy &amp; bright students in, tertiary institutions &amp; universities</t>
  </si>
  <si>
    <t xml:space="preserve">Primary School </t>
  </si>
  <si>
    <t>Ilkarian primary school</t>
  </si>
  <si>
    <t>4-033-177-2630204-104-2017/18-017</t>
  </si>
  <si>
    <t>Completion of Multi- purpose Dining hall, Flooring with Terrazo, external &amp; internal finishes, painting &amp; Branding</t>
  </si>
  <si>
    <t>Enkakenya primary school</t>
  </si>
  <si>
    <t>4-033-177-2630204-104-2017/18-018</t>
  </si>
  <si>
    <t>Completion of a dormitory, Roofing, plastering, fixing windows &amp; doors Flooring , external &amp; internal finishes, Painting &amp; branding</t>
  </si>
  <si>
    <t xml:space="preserve">Secondary School </t>
  </si>
  <si>
    <t>Mutenkuar secondary school</t>
  </si>
  <si>
    <t>Shartuka girls secondary school</t>
  </si>
  <si>
    <t>4-033-177-2630205-104-2017/18-008</t>
  </si>
  <si>
    <t>Completion of a dormitory, roofing.</t>
  </si>
  <si>
    <t>Esoit Administration Police camp</t>
  </si>
  <si>
    <t>4-033-177-2640507-108-2017/18-030</t>
  </si>
  <si>
    <t>Construction of one staff house unit to completion</t>
  </si>
  <si>
    <t>PROJECT GFS CODELIST FOR MOLO NATIONAL GOVERNMENT CONSTITUENCY DEVELOPMENT FUND</t>
  </si>
  <si>
    <t>4-032-166-2110000-100-2017/18-001</t>
  </si>
  <si>
    <t>4-032-166-2110000-100-2017/18-002</t>
  </si>
  <si>
    <t>Office computers, furniture &amp; photo copying machine</t>
  </si>
  <si>
    <t>4-032-166-3111000-100-2017/18-003</t>
  </si>
  <si>
    <t>Purchase of office computers, furniture &amp; photo copying machine</t>
  </si>
  <si>
    <t>4-032-166-2120101-100-2017/18-004</t>
  </si>
  <si>
    <t>4-032-166-2120201-100-2017/18-005</t>
  </si>
  <si>
    <t>4-032-166-2210802-100-2017/18-006</t>
  </si>
  <si>
    <t>4-032-166-2210000-111-2017/18-001</t>
  </si>
  <si>
    <t>4-032-166-2210802-111-2017/18-002</t>
  </si>
  <si>
    <t>NG-CDFC / STAFF/ PMC Capacity Building</t>
  </si>
  <si>
    <t>4-032-166-2210700-111-2017/18-003</t>
  </si>
  <si>
    <t>To capacity Build the NG-CDFCs, Staff and the PMCs.</t>
  </si>
  <si>
    <t>4-032-166-2640200-101-2017/18-001</t>
  </si>
  <si>
    <t>4-032-166-2640509-112-2017/18-001</t>
  </si>
  <si>
    <t>Constituency Innovation Hubs (CIH) in Chandera, Elburgon and Kimonio</t>
  </si>
  <si>
    <t>4-032-166-2211311-108-2017/18-001</t>
  </si>
  <si>
    <t>Bursary Secondary Schools/ Special Schools</t>
  </si>
  <si>
    <t>Bursary Tertiary Institutions/ Universities</t>
  </si>
  <si>
    <t>4-030-157-2640102-2017/18-103-002</t>
  </si>
  <si>
    <t>4-032-166-2640510-110-2017/18-001</t>
  </si>
  <si>
    <t>Planting of trees in public institutions within the constituency.(Turi Sulgita Primary School, Turi Sulgita Secondary School, Tayari Primary School, Tayari Secondary School, Green Park primary school and Green Park Secondary School each at Kshs 60,000</t>
  </si>
  <si>
    <t>Molo Constituency Strategic Plan</t>
  </si>
  <si>
    <t>4-032-166-2211310-108-2017/18-001</t>
  </si>
  <si>
    <t>4-032-166-3110104-108-2017/1/-001</t>
  </si>
  <si>
    <t>Completion of Office( ceiling, electrical and drainage works)</t>
  </si>
  <si>
    <t>New Creation Primary School</t>
  </si>
  <si>
    <t>4-032-166-2630204-104-2017/18-001</t>
  </si>
  <si>
    <t>Nyakiambi Primary School</t>
  </si>
  <si>
    <t>4-032-166-2630204-104-2017/18-002</t>
  </si>
  <si>
    <t>Renovation of Three classrooms ( plastering, flooring, window panes, doors and painting)</t>
  </si>
  <si>
    <t>Sokoro Primary School</t>
  </si>
  <si>
    <t>4-032-166-2630204-104-2017/18-003</t>
  </si>
  <si>
    <t>Completion Of Three Classrooms(roofing, plastering, Flooring, Doors, windows and painting)</t>
  </si>
  <si>
    <t>P.C.E.A Elburgon Primary School</t>
  </si>
  <si>
    <t>4-032-166-2630204-104-2017/18-004</t>
  </si>
  <si>
    <t>Completion Of Two Classrooms ( Roofing, plastering, Flooring, doors, windows &amp; Painting)</t>
  </si>
  <si>
    <t>St Peters Boys Primary School</t>
  </si>
  <si>
    <t>4-032-166-2630204-104-2017/18-005</t>
  </si>
  <si>
    <t>St James Primary School</t>
  </si>
  <si>
    <t>4-032-166-2630204-104-2017/18-006</t>
  </si>
  <si>
    <t>Completion Of One Classroom( Roofing, plastering, Flooring, doors, windows &amp; Painting)</t>
  </si>
  <si>
    <t>Mwangi Michuki primary school</t>
  </si>
  <si>
    <t>4-032-166-2630204-104-2017/18-007</t>
  </si>
  <si>
    <t>Renovation of five classrooms ( plastering, flooring, window panes, doors and painting)</t>
  </si>
  <si>
    <t>St Joseph Primary School</t>
  </si>
  <si>
    <t>4-032-166-2630204-104-2017/18-008</t>
  </si>
  <si>
    <t>Construction Of Two Classrooms</t>
  </si>
  <si>
    <t>Segut Primary School</t>
  </si>
  <si>
    <t>4-032-166-2630204-104-2017/18-009</t>
  </si>
  <si>
    <t>Kimonio Primary School</t>
  </si>
  <si>
    <t>4-032-166-2630204-104-2017/18-010</t>
  </si>
  <si>
    <t>Construction Of One Classrooms</t>
  </si>
  <si>
    <t>4-032-166-2630204-104-2017/18-011</t>
  </si>
  <si>
    <t>Completion Of One Classroom</t>
  </si>
  <si>
    <t>Daranja Primary School</t>
  </si>
  <si>
    <t>4-032-166-2630204-104-2017/18-012</t>
  </si>
  <si>
    <t>Timoo primary school</t>
  </si>
  <si>
    <t>4-032-166-2630204-104-2017/18-013</t>
  </si>
  <si>
    <t>Rombei Primary School</t>
  </si>
  <si>
    <t>4-032-166-2630204-104-2017/18-014</t>
  </si>
  <si>
    <t>4-032-166-2630204-104-2017/18-015</t>
  </si>
  <si>
    <t>Kapsorok Primary School</t>
  </si>
  <si>
    <t>4-032-166-2630204-104-2017/18-016</t>
  </si>
  <si>
    <t>Ndoswa Primary School</t>
  </si>
  <si>
    <t>4-032-166-2630204-104-2017/18-017</t>
  </si>
  <si>
    <t>Completion Of One Classroom( plastering, flooring, window panes, doors and painting)</t>
  </si>
  <si>
    <t>Kambala Primary School</t>
  </si>
  <si>
    <t>4-032-166-2630204-104-2017/18-018</t>
  </si>
  <si>
    <t>4-032-166-2630204-104-2017/18-019</t>
  </si>
  <si>
    <t>Kivulini Primary School</t>
  </si>
  <si>
    <t>4-032-166-2630204-104-2017/18-020</t>
  </si>
  <si>
    <t>Green Park Primary School</t>
  </si>
  <si>
    <t>4-032-166-2630204-104-2017/18-021</t>
  </si>
  <si>
    <t>Mukinyai Secondary School</t>
  </si>
  <si>
    <t>4-032-166-2630205-104-2017/18-001</t>
  </si>
  <si>
    <t>Kiambiriria Secondary School</t>
  </si>
  <si>
    <t>4-032-166-2630205-104-2017/18-002</t>
  </si>
  <si>
    <t>Arimi Secondary School</t>
  </si>
  <si>
    <t>4-032-166-2630205-104-2017/18-003</t>
  </si>
  <si>
    <t>Michinda Secondary School</t>
  </si>
  <si>
    <t>4-032-166-2630205-104-2017/18-004</t>
  </si>
  <si>
    <t>Completion of Dining Hall( plastering, flooring, window panes, doors and painting)</t>
  </si>
  <si>
    <t>Elburgon Secondary School</t>
  </si>
  <si>
    <t>4-032-166-2630205-104-2017/18-005</t>
  </si>
  <si>
    <t>completion of a laboratory ( roofing, plastering, flooring &amp; painting)</t>
  </si>
  <si>
    <t>Mariashoni Secondary School</t>
  </si>
  <si>
    <t>4-032-166-2630205-104-2017/18-006</t>
  </si>
  <si>
    <t>Rombei Secondary School</t>
  </si>
  <si>
    <t>4-032-166-2630205-104-2017/18-007</t>
  </si>
  <si>
    <t>Completion Of Two Classrooms( plastering, flooring, window panes, doors and painting)</t>
  </si>
  <si>
    <t>Kibunja H. Secondary School</t>
  </si>
  <si>
    <t>4-032-166-2630205-104-2017/18-008</t>
  </si>
  <si>
    <t>Molo Academy</t>
  </si>
  <si>
    <t>4-032-166-2630205-104-2017/18-009</t>
  </si>
  <si>
    <t>Matumaini Secondary School</t>
  </si>
  <si>
    <t>4-032-166-2630205-104-2017/18-010</t>
  </si>
  <si>
    <t>Completion of a laboratory ( roofing, plastering, flooring &amp; painting)</t>
  </si>
  <si>
    <t>Tayari Secondary School</t>
  </si>
  <si>
    <t>4-032-166-2630205-104-2017/18-011</t>
  </si>
  <si>
    <t>Construction of a Laboratory</t>
  </si>
  <si>
    <t>Mona Secondary School</t>
  </si>
  <si>
    <t>4-032-166-2630205-104-2017/18-012</t>
  </si>
  <si>
    <t>Turi Sulgwita Secondary School</t>
  </si>
  <si>
    <t>4-032-166-2630205-104-2017/18-013</t>
  </si>
  <si>
    <t>Chandera Secondary School</t>
  </si>
  <si>
    <t>4-032-166-2630205-104-2017/18-014</t>
  </si>
  <si>
    <t>Completion of Library/ Admin Block( plastering, flooring, window panes, doors and painting)</t>
  </si>
  <si>
    <t>Oinoptich Secondary School</t>
  </si>
  <si>
    <t>4-032-166-2630205-104-2017/18-015</t>
  </si>
  <si>
    <t>Chiefs Camp Kaptisa</t>
  </si>
  <si>
    <t>4-032-166-2640507-113-2017/18-001</t>
  </si>
  <si>
    <t>Construction of a Chiefs Office &amp; a shade</t>
  </si>
  <si>
    <t>Elburgon Chiefs office</t>
  </si>
  <si>
    <t>4-032-166-2640507-113-2017/18-002</t>
  </si>
  <si>
    <t>Completion of chiefs office(painting)kshs 30,000 and renovation of 5 A.P. Houses(Flooring, Verandah and Replacing Iron sheets)kshs 870,000</t>
  </si>
  <si>
    <t>Kimonio Chiefs Camp</t>
  </si>
  <si>
    <t>4-032-166-2640507-113-2017/18-003</t>
  </si>
  <si>
    <t>Lawina Chiefs Camp</t>
  </si>
  <si>
    <t>4-032-166-2640507-113-2017/18-004</t>
  </si>
  <si>
    <t>Migaa AP Post</t>
  </si>
  <si>
    <t>4-032-166-2640507-113-2017/18-005</t>
  </si>
  <si>
    <t>Construction of Three A.P houses</t>
  </si>
  <si>
    <t>D.Os Office Sachagwan</t>
  </si>
  <si>
    <t>4-032-166-2640507-113-2017/18-006</t>
  </si>
  <si>
    <t>Completion of office( Ceiling, plastering) ksh 400,000.00 and pit latrines ksh 350,000.00</t>
  </si>
  <si>
    <t>Tayari A.P Camp</t>
  </si>
  <si>
    <t>4-032-166-2640507-113-2017/18-007</t>
  </si>
  <si>
    <t>Construction of Three A.Ps Houses</t>
  </si>
  <si>
    <t>Chandera Chiefs office</t>
  </si>
  <si>
    <t>4-032-166-2640507-113-2017/18-008</t>
  </si>
  <si>
    <t xml:space="preserve">DCC Molo </t>
  </si>
  <si>
    <t>4-032-166-2640507-113-2017/18-009</t>
  </si>
  <si>
    <t>Rehabilitation of DCCs House( ceiling, flooring ksh 250,000 , construction of pit latrine ksh 250,000.00</t>
  </si>
  <si>
    <t>Ndoswa Chief office</t>
  </si>
  <si>
    <t>4-032-166-2640507-113-2017/18-010</t>
  </si>
  <si>
    <t>Turi AP Camp</t>
  </si>
  <si>
    <t>4-032-166-2640507-113-2017/18-011</t>
  </si>
  <si>
    <t>Construction of three AP Houses</t>
  </si>
  <si>
    <t>4-032-166-AP1-100-2017/2018-001</t>
  </si>
  <si>
    <t>4-032-166-2640100-103-2017/18-001</t>
  </si>
  <si>
    <t>PROJECT GFS CODELIST FOR MOLO NATIONAL GOVERNMENT CONSTITUENCIES DEVELOPMENT FUND</t>
  </si>
  <si>
    <t>4-032-166-2210000-100-2017/18-002</t>
  </si>
  <si>
    <t>Payment of Committee sitting allowances,transport, conferences</t>
  </si>
  <si>
    <t>Constituency Sports and Tournament</t>
  </si>
  <si>
    <t>Bursary Tertiary Institutions/ Universities &amp; Short Courses</t>
  </si>
  <si>
    <t>St. Mary’s Boys Primary School</t>
  </si>
  <si>
    <t>4-032-166-2640510-110-2017/18-002</t>
  </si>
  <si>
    <t>Kapsita Secondary School</t>
  </si>
  <si>
    <t>4-032-166-2640510-110-2017/18-003</t>
  </si>
  <si>
    <t>St. James Secondary School</t>
  </si>
  <si>
    <t>4-032-166-2640510-110-2017/18-004</t>
  </si>
  <si>
    <t>Lawina Secondary School</t>
  </si>
  <si>
    <t>4-032-166-2640510-110-2017/18-005</t>
  </si>
  <si>
    <t>4-032-166-2640510-110-2017/18-006</t>
  </si>
  <si>
    <t>4-032-166-2640510-110-2017/18-007</t>
  </si>
  <si>
    <t>Mona Primary School</t>
  </si>
  <si>
    <t>4-032-166-2640510-110-2017/18-008</t>
  </si>
  <si>
    <t>Mianzini Secondary School</t>
  </si>
  <si>
    <t>4-032-166-2640510-110-2017/18-009</t>
  </si>
  <si>
    <t>St. Joseph Secondary School</t>
  </si>
  <si>
    <t>4-032-166-2640510-110-2017/18-010</t>
  </si>
  <si>
    <t>Sachangwan Primary School</t>
  </si>
  <si>
    <t>4-032-166-2630204-104-2017/18-022</t>
  </si>
  <si>
    <t>Oinoptich Primary School</t>
  </si>
  <si>
    <t>4-032-166-2630204-104-2017/18-023</t>
  </si>
  <si>
    <t>Construction Of A 16 Door Pit Latrine</t>
  </si>
  <si>
    <t>4-032-166-2630205-104-2017/18-016</t>
  </si>
  <si>
    <t>St. Brendans Secondary School</t>
  </si>
  <si>
    <t>4-032-166-2630205-104-2017/18-017</t>
  </si>
  <si>
    <t>Molo Secondary School</t>
  </si>
  <si>
    <t>4-032-166-2630205-104-2017/18-018</t>
  </si>
  <si>
    <t>Mutamaiyu Police Post</t>
  </si>
  <si>
    <t>4-032-166-2640507-113-2017/18-012</t>
  </si>
  <si>
    <t>Construction of a Chiefs Office</t>
  </si>
  <si>
    <t>PROJECT GFS CODELIST FOR GILGIL NATIONAL GOVERNMENT CONSTITUENCY DEVELOPMENT FUND</t>
  </si>
  <si>
    <t>4-034-169-2110000-100-2017/18-001</t>
  </si>
  <si>
    <t>4-034-169-2110000-100-2017/18-002</t>
  </si>
  <si>
    <t>4-034-169-2120101-100-2017/18-003</t>
  </si>
  <si>
    <t>4-034-169-2210802-100-2017/18-004</t>
  </si>
  <si>
    <t>4-034-169-2110000-111-2017/18-001</t>
  </si>
  <si>
    <t>4-034-169-2210802-111-2017/18-002</t>
  </si>
  <si>
    <t>4-034-169-2210700-111-2017/18-003</t>
  </si>
  <si>
    <t>4-034-169-2640200-101-2017/18-001</t>
  </si>
  <si>
    <t>Constituency Sports Tornament</t>
  </si>
  <si>
    <t>4-034-169-2640509-112-2017/18-001</t>
  </si>
  <si>
    <t>Tangitano police</t>
  </si>
  <si>
    <t>4-034-169-2640510-110-2017/18-001</t>
  </si>
  <si>
    <t>Purchase of a 10,000 ltrs plastic water tank fo water harvesting</t>
  </si>
  <si>
    <t>Gilgil NG-CDF Constituency office</t>
  </si>
  <si>
    <t>4-034-169-2640510-110-2017/18-002</t>
  </si>
  <si>
    <t>Landscaping and tree/flower planting @ Ksh. 500,036 raising of the perimeter wall @500,000</t>
  </si>
  <si>
    <t>Morop primary school</t>
  </si>
  <si>
    <t>4-034-169-2640510-110-2017/18-003</t>
  </si>
  <si>
    <t>Meli Primary school</t>
  </si>
  <si>
    <t>4-034-169-2640510-110-2017/18-004</t>
  </si>
  <si>
    <t>Purchase of a 5,000 ltrs plastic water tank fo water harvesting</t>
  </si>
  <si>
    <t>Cypress Primary School</t>
  </si>
  <si>
    <t>4-034-169-2640510-110-2017/18-005</t>
  </si>
  <si>
    <t>Twendane Primary School</t>
  </si>
  <si>
    <t>4-034-169-2640510-110-2017/18-006</t>
  </si>
  <si>
    <t>Purchase of one 16,000 ltrs plastic water tank fo water harvesting</t>
  </si>
  <si>
    <t>4-034-169-2640510-110-2017/18-007</t>
  </si>
  <si>
    <t>4-034-169-2640101-103-2017/18-001</t>
  </si>
  <si>
    <t>4-034-169-2640102-103-2017/18-002</t>
  </si>
  <si>
    <t>Thugunui Primary School</t>
  </si>
  <si>
    <t>4-034-169-2630204-104-2017/18-001</t>
  </si>
  <si>
    <t>completion of 3 classrooms @ 200000 (Window panes fixing and painting) purchase of 80 desks @ 400,000.</t>
  </si>
  <si>
    <t>Kagumu Primary School</t>
  </si>
  <si>
    <t>4-034-169-2630204-104-2017/18-002</t>
  </si>
  <si>
    <t xml:space="preserve"> completion of two classrooms (Internal &amp; External finishes, fixing of doors and windows, window panes, branding &amp; ceiling , electrical work and painting).</t>
  </si>
  <si>
    <t>Kiambogo Township Primary School</t>
  </si>
  <si>
    <t>4-034-169-2630204-104-2017/18-003</t>
  </si>
  <si>
    <t>Construction of two classroom (Foundation,walling,roofing,plastering,painting, windows, window panes and doors)@ Ksh 1,800,000 , Completion Window panes fixing and painting of 2 classrooms @100,000.</t>
  </si>
  <si>
    <t>NYS Primary School</t>
  </si>
  <si>
    <t>4-034-169-2630204-104-2017/18-004</t>
  </si>
  <si>
    <t>Construction of two classrooms (Foundation,walling,roofing,plastering,painting, windows, window panes and doors)@ Ksh 1,800,000 and completion of two classrooms (floooring, window panes and painting) @ Ksh. 300,000</t>
  </si>
  <si>
    <t>Nyondia Primary School</t>
  </si>
  <si>
    <t>4-034-169-2630204-104-2017/18-005</t>
  </si>
  <si>
    <t>Flooring, plastering, Ceiling, window panes, completing of the library room which is at slab level and painting.</t>
  </si>
  <si>
    <t>Kanorero primary School</t>
  </si>
  <si>
    <t>4-034-169-2630204-104-2017/18-006</t>
  </si>
  <si>
    <t>Construction of two classrooms (Foundation,walling,roofing,plastering,painting, windows, window panes and doors)@ Ksh 1,800,000 and completion of two classrooms (external &amp; internal finishes, window panes and painting) @ Ksh. 300,000</t>
  </si>
  <si>
    <t>Muriricua Primary School</t>
  </si>
  <si>
    <t>4-034-169-2630204-104-2017/18-007</t>
  </si>
  <si>
    <t>Construction of four doors latrine (Foundation, walling, roofing,plastering, painting &amp; doors)</t>
  </si>
  <si>
    <t>Njeru Primary School</t>
  </si>
  <si>
    <t>4-034-169-2630204-104-2017/18-008</t>
  </si>
  <si>
    <t>4-034-169-2630204-104-2017/18-009</t>
  </si>
  <si>
    <t>Construction of ono classroom (Foundation,walling,roofing,plastering,painting, windows, ceiling, window panes and doors)</t>
  </si>
  <si>
    <t>Ngeteti Primary School</t>
  </si>
  <si>
    <t>4-034-169-2630204-104-2017/18-010</t>
  </si>
  <si>
    <t>Purchase of 68 desks @ 5000</t>
  </si>
  <si>
    <t>Kasambara Primary School</t>
  </si>
  <si>
    <t>4-034-169-2630204-104-2017/18-011</t>
  </si>
  <si>
    <t>Purchase of 50 desks 300,000 @ 5000.</t>
  </si>
  <si>
    <t>Gilgil Township Primary School (special)</t>
  </si>
  <si>
    <t>4-034-169-2630204-104-2017/18-014</t>
  </si>
  <si>
    <t>Construction of two classrooms (Foundation,walling,roofing,plastering,painting, windows, ceiling, window panes and doors)</t>
  </si>
  <si>
    <t>4-034-169-2630204-104-2017/18-015</t>
  </si>
  <si>
    <t>Renovation of two classrooms (flooring and roofing)</t>
  </si>
  <si>
    <t>Murindu Primary School</t>
  </si>
  <si>
    <t>4-034-169-2630204-104-2017/18-016</t>
  </si>
  <si>
    <t>Gilgil Highway Primary School</t>
  </si>
  <si>
    <t>4-034-169-2630204-104-2017/18-017</t>
  </si>
  <si>
    <t>Oljorai Primary School</t>
  </si>
  <si>
    <t>4-034-169-2630204-104-2017/18-018</t>
  </si>
  <si>
    <t>Construction of one classroom (Foundation,walling,roofing,plastering,painting, windows, ceiling, window panes and doors)</t>
  </si>
  <si>
    <t>Kariandusi Secondary School</t>
  </si>
  <si>
    <t>4-034-169-2630205-104-2017/18-001</t>
  </si>
  <si>
    <t>Completion of two classrooms (roofing, Plastering, flooring, fixing of doors and windows, window panes and painting)</t>
  </si>
  <si>
    <t>Gilgil town Secondary School</t>
  </si>
  <si>
    <t>4-034-169-2630205-104-2017/18-002</t>
  </si>
  <si>
    <t>Completion of an Admin block (Plastering, flooring, fixing of doors and windows, window panes plumbing, wiring, electricity installation and painting).</t>
  </si>
  <si>
    <t>Gatamaiyu Secondary School</t>
  </si>
  <si>
    <t>4-034-169-2630205-104-2017/18-003</t>
  </si>
  <si>
    <t xml:space="preserve">Construction of two classrooms(Foundation,walling,roofing,plastering,painting, windows, ceiling, window panes and doors) </t>
  </si>
  <si>
    <t>Eburru Secondary School</t>
  </si>
  <si>
    <t>4-034-169-2630205-104-2017/18-004</t>
  </si>
  <si>
    <t xml:space="preserve">Construction of four doors latrine (Foundation, walling, roofing,plastering, painting &amp; doors) </t>
  </si>
  <si>
    <t>North Karate Secondary School</t>
  </si>
  <si>
    <t>4-034-169-2630205-104-2017/18-005</t>
  </si>
  <si>
    <t>Muthaiti Secondary School</t>
  </si>
  <si>
    <t>4-034-169-2630205-104-2017/18-006</t>
  </si>
  <si>
    <t>Purchase of 70 desks @ 5000.</t>
  </si>
  <si>
    <t>Gilgil Girls Secondary School</t>
  </si>
  <si>
    <t>4-034-169-2630205-104-2017/18-007</t>
  </si>
  <si>
    <t>Construction of a Dining Hall (Foundation,walling,roofing)(phase one)</t>
  </si>
  <si>
    <t>Lake Elementaita Secondary School</t>
  </si>
  <si>
    <t>4-034-169-2630205-104-2017/18-008</t>
  </si>
  <si>
    <t>Ngeteti Secondary  School</t>
  </si>
  <si>
    <t>4-034-169-2630205-104-2017/18-012</t>
  </si>
  <si>
    <t>Construction of a Twin laboratory in partnership with Kariandusi schools trust (Finishing -plastering,painting, windows, ceiling, window panes and doors)</t>
  </si>
  <si>
    <t>Mitimingi Secondary School</t>
  </si>
  <si>
    <t>4-034-169-2630205-104-2017/18-013</t>
  </si>
  <si>
    <t>Completion of a laboratory ( Plastering, flooring,  Windows and window panes, Doors)</t>
  </si>
  <si>
    <t>Gilgil youth empowerment and ICT centre</t>
  </si>
  <si>
    <t>4-032-169-2630206-104-2017/18-001</t>
  </si>
  <si>
    <t xml:space="preserve">Installation of satelite Antennam Router, Digital Access Kit and Digital Ruggedized tablets, Wi-Fi with outdoor wireless devise complete with 12U cabinet complete with installation accessories in partnership with Ministry of ICT </t>
  </si>
  <si>
    <t>Constituency Innovation Hub (CIH)-NG-CDF Office Ground Ict Centre</t>
  </si>
  <si>
    <t>4-032-169-2211311-108-2017/18-001</t>
  </si>
  <si>
    <t>Constituency Innovation Hub (CIH)-Langalanga ACC's Office</t>
  </si>
  <si>
    <t>4-032-169-2211311-108-2017/18-002</t>
  </si>
  <si>
    <t>Constituency Innovation Hub (CIH)-Kongasis Community Resource Centre</t>
  </si>
  <si>
    <t>4-032-169-2211311-108-2017/18-003</t>
  </si>
  <si>
    <t>Constituency Innovation Hub (CIH)-Nyondia Secondary School</t>
  </si>
  <si>
    <t>4-032-169-2211311-108-2017/18-004</t>
  </si>
  <si>
    <t>Tarambete Chiefs Office</t>
  </si>
  <si>
    <t>4-032-169-2640507-113-2017/18-001</t>
  </si>
  <si>
    <t>Plastering, doors, windows, window panes, ceiling, branding and painting.</t>
  </si>
  <si>
    <t>OCPD Offices</t>
  </si>
  <si>
    <t>4-032-169-2640507-113-2017/18-002</t>
  </si>
  <si>
    <t>Completion of 6 doors dog unit (Roofing, plastering, flooring, grilled doors and painting).</t>
  </si>
  <si>
    <t>Pakawa Police Post</t>
  </si>
  <si>
    <t>4-032-169-2640507-113-2017/18-003</t>
  </si>
  <si>
    <t>Completion of a police post (Flooring, window panes, ceiling and painting).</t>
  </si>
  <si>
    <t>Thome Police Post</t>
  </si>
  <si>
    <t>4-032-169-2640507-113-2017/18-004</t>
  </si>
  <si>
    <t>Completion of a police post (Plastering, ceiling, doors, windows, window panes and painting).</t>
  </si>
  <si>
    <t>Mitimingi Police post</t>
  </si>
  <si>
    <t>4-032-169-2640507-113-2017/18-005</t>
  </si>
  <si>
    <t>Construction of police house 6 units in partnership with the community(Foundation and walling) NG-CDF (Roofing, Platering, flooring,Windows and window panes, doors and painting)</t>
  </si>
  <si>
    <t>Langa langa police post</t>
  </si>
  <si>
    <t>4-032-169-2640507-113-2017/18-006</t>
  </si>
  <si>
    <t>Construction of police houses 3 units (Foundation, walling, roofing, Platering, flooring, Windows and window panes, doors and painting)</t>
  </si>
  <si>
    <t>GILGIL Constituency Strategic plan</t>
  </si>
  <si>
    <t>4-032-169-2211310-108-2017/18-001</t>
  </si>
  <si>
    <t>Preparation of the Constituency 5 year development plan</t>
  </si>
  <si>
    <t>4-032-169-AP1-100-2017/2018-001</t>
  </si>
  <si>
    <t>4-032-169-2640100-103-2017/18-001</t>
  </si>
  <si>
    <t>PROJECT GFS CODELIST FOR KURESOI NORTH NATIONAL GOVERNMENT CONSTITUENCY DEVELOPMENT FUND</t>
  </si>
  <si>
    <t>4-032-171-2110000-100-2017/18-001</t>
  </si>
  <si>
    <t>4-032-171-2120101-100-2017/18-002</t>
  </si>
  <si>
    <t>Payment of NSSF</t>
  </si>
  <si>
    <t>4-032-171-2210000-100-2017/18-003</t>
  </si>
  <si>
    <t>4-032-171-2210802-100-2017/18-004</t>
  </si>
  <si>
    <t>4-032-171-2210000-111-2017/18-001</t>
  </si>
  <si>
    <t>4-032-171-2210802-111-2017/18-002</t>
  </si>
  <si>
    <t>4-032-171-2210700-111-2017/18-003</t>
  </si>
  <si>
    <t>4-032-171-2640101-103-2017/18-001</t>
  </si>
  <si>
    <t>4-032-171-2640102-103-2017/18-002</t>
  </si>
  <si>
    <t>4-032-171-2640105-103-2017/18-003</t>
  </si>
  <si>
    <t>Emergency   (5% of the Fund)</t>
  </si>
  <si>
    <t>4-032-171-2640200-101-2017/18-001</t>
  </si>
  <si>
    <t>Amount meant for emergencies that may occur within the constituency</t>
  </si>
  <si>
    <t>Kuresoi North Football Tournament(2%)</t>
  </si>
  <si>
    <t>4-032-171-2640509-112-2017/18-001</t>
  </si>
  <si>
    <t>Carry out Constituency footbal competition Tournament and the winning teams to be awarded with trophies, balls, and games kits</t>
  </si>
  <si>
    <t>4-032-171-2640510-110-2017/18-001</t>
  </si>
  <si>
    <t>Purchase of tree seedlings and planting</t>
  </si>
  <si>
    <t>Baringo Primary School</t>
  </si>
  <si>
    <t>4-032-171-2640510-110-2017/18-002</t>
  </si>
  <si>
    <t>Haraka Secondary School</t>
  </si>
  <si>
    <t>4-032-171-2640510-110-2017/18-003</t>
  </si>
  <si>
    <t>Muthenji Primary School</t>
  </si>
  <si>
    <t>4-032-171-2640510-110-2017/18-004</t>
  </si>
  <si>
    <t>Mawingu Primary School</t>
  </si>
  <si>
    <t>4-032-171-2640510-110-2017/18-005</t>
  </si>
  <si>
    <t>Masaita Primary School</t>
  </si>
  <si>
    <t>4-032-171-2640510-110-2017/18-006</t>
  </si>
  <si>
    <t>Kipkoris Girls Secondary School</t>
  </si>
  <si>
    <t>4-032-171-2640510-110-2017/18-007</t>
  </si>
  <si>
    <t>Chemare Primary School</t>
  </si>
  <si>
    <t>4-032-171-2640510-110-2017/18-008</t>
  </si>
  <si>
    <t>Kiptenden Mau Primary School</t>
  </si>
  <si>
    <t>4-032-171-2630204-104-2017/18-001</t>
  </si>
  <si>
    <t xml:space="preserve">construction of administration block </t>
  </si>
  <si>
    <t>Kipsinendet Primary School</t>
  </si>
  <si>
    <t>4-032-171-2630204-104-2017/18-002</t>
  </si>
  <si>
    <t>plastering,fixing windows,doors, painting  of   administration Block @Kshs 500,000 and construction of 1 classroom@Kshs 500,000</t>
  </si>
  <si>
    <t>Kimugul Gaa Primary School</t>
  </si>
  <si>
    <t>4-032-171-2630204-104-2017/18-003</t>
  </si>
  <si>
    <t>construction of administration Block</t>
  </si>
  <si>
    <t>4-032-171-2630204-104-2017/18-004</t>
  </si>
  <si>
    <t xml:space="preserve">plastering,fixing windows,doors, painting  of 3 classrooms </t>
  </si>
  <si>
    <t>4-032-171-2630204-104-2017/18-005</t>
  </si>
  <si>
    <t>construction of 2 classrooms</t>
  </si>
  <si>
    <t>Tabain  Primary School</t>
  </si>
  <si>
    <t>4-032-171-2630204-104-2017/18-006</t>
  </si>
  <si>
    <t>plastering,fixing windows,doors, painting  of  administration block@Kshs 500,000 and construction of 3 classrooms@Kshs 1,500,000</t>
  </si>
  <si>
    <t>Mlima Primary School</t>
  </si>
  <si>
    <t>4-032-171-2630204-104-2017/18-007</t>
  </si>
  <si>
    <t>construction of administration block @Kshs 400,000 and 2 classrooms@Kshs 1,000,000</t>
  </si>
  <si>
    <t>Muchorwe Primary School</t>
  </si>
  <si>
    <t>4-032-171-2630204-104-2017/18-008</t>
  </si>
  <si>
    <t>plastering,fixing windows,doors, painting  of  2 classrooms@ Kshs 400,000 &amp; construction of 2 classrooms @Kshs 1,000,000</t>
  </si>
  <si>
    <t>Choronok Primary School</t>
  </si>
  <si>
    <t>4-032-171-2630204-104-2017/18-009</t>
  </si>
  <si>
    <t>plastering,fixing windows,doors, painting  of administration block</t>
  </si>
  <si>
    <t>Koige  Primary School</t>
  </si>
  <si>
    <t>4-032-171-2630204-104-2017/18-010</t>
  </si>
  <si>
    <t>plastering,fixing windows,doors, painting  of  3 classrooms</t>
  </si>
  <si>
    <t>Kiplelechon Primary School</t>
  </si>
  <si>
    <t>4-032-171-2630204-104-2017/18-011</t>
  </si>
  <si>
    <t>Kiptenden  Sirikwa Pri School</t>
  </si>
  <si>
    <t>4-032-171-2630204-104-2017/18-012</t>
  </si>
  <si>
    <t>Sirikwa Primary School</t>
  </si>
  <si>
    <t>4-032-171-2630204-104-2017/18-013</t>
  </si>
  <si>
    <t>Set Kotes Primary School</t>
  </si>
  <si>
    <t>4-032-171-2630204-104-2017/18-014</t>
  </si>
  <si>
    <t>Kandenye Primary School</t>
  </si>
  <si>
    <t>4-032-171-2630204-104-2017/18-015</t>
  </si>
  <si>
    <t>4-032-171-2630204-104-2017/18-016</t>
  </si>
  <si>
    <t>4-032-171-2630204-104-2017/18-017</t>
  </si>
  <si>
    <t>Kiletien Primary School</t>
  </si>
  <si>
    <t>4-032-171-2630204-104-2017/18-018</t>
  </si>
  <si>
    <t>4-032-171-2630204-104-2017/18-019</t>
  </si>
  <si>
    <t>Nyakinywa Primary School</t>
  </si>
  <si>
    <t>4-032-171-2630204-104-2017/18-020</t>
  </si>
  <si>
    <t>Aerial Primary School</t>
  </si>
  <si>
    <t>4-032-171-2630204-104-2017/18-021</t>
  </si>
  <si>
    <t>Kenjoketty Primary School</t>
  </si>
  <si>
    <t>4-032-171-2630204-104-2017/18-022</t>
  </si>
  <si>
    <t>plastering,fixing windows,doors, painting  of  2 classrooms</t>
  </si>
  <si>
    <t>Kimkasa Primary School</t>
  </si>
  <si>
    <t>4-032-171-2630204-104-2017/18-023</t>
  </si>
  <si>
    <t>Langwenda Primary School</t>
  </si>
  <si>
    <t>4-032-171-2630204-104-2017/18-024</t>
  </si>
  <si>
    <t>construction of administration block</t>
  </si>
  <si>
    <t>Cheptagum Primary School</t>
  </si>
  <si>
    <t>4-032-171-2630204-104-2017/18-025</t>
  </si>
  <si>
    <t>4-032-171-2630204-104-2017/18-026</t>
  </si>
  <si>
    <t>Tonongoi Primary School</t>
  </si>
  <si>
    <t>4-032-171-2630204-104-2017/18-027</t>
  </si>
  <si>
    <t>plastering,fixing windows,doors, painting  of  3 classrooms@Kshs 500,000 and construction of 1 classroom@Kshs 500,000</t>
  </si>
  <si>
    <t>4-032-171-2630204-104-2017/18-028</t>
  </si>
  <si>
    <t>Temoyetta Primary School</t>
  </si>
  <si>
    <t>4-032-171-2630204-104-2017/18-029</t>
  </si>
  <si>
    <t>4-032-171-2630204-104-2017/18-030</t>
  </si>
  <si>
    <t>Testai Primary School</t>
  </si>
  <si>
    <t>4-032-171-2630204-104-2017/18-031</t>
  </si>
  <si>
    <t>Bondet Primary School</t>
  </si>
  <si>
    <t>4-032-171-2630204-104-2017/18-032</t>
  </si>
  <si>
    <t>plastering,fixing windows,doors, painting  of  administration block</t>
  </si>
  <si>
    <t>Terekena Primary School</t>
  </si>
  <si>
    <t>4-032-171-2630204-104-2017/18-033</t>
  </si>
  <si>
    <t>Mukeu Pri School</t>
  </si>
  <si>
    <t>4-032-171-2630204-104-2017/18-034</t>
  </si>
  <si>
    <t>Kiplongony  Pri School</t>
  </si>
  <si>
    <t>4-032-171-2630204-104-2017/18-035</t>
  </si>
  <si>
    <t xml:space="preserve"> plastering,fixing windows,doors, painting  of  administration block @ Kshs 400,000 and construction of 2 classrooms@ Kshs 1,000,000</t>
  </si>
  <si>
    <t>4-032-171-2630204-104-2017/18-036</t>
  </si>
  <si>
    <t>Kiptororo Primary School</t>
  </si>
  <si>
    <t>4-032-171-2630204-104-2017/18-037</t>
  </si>
  <si>
    <t>plastering,fixing windows,doors, painting  of  4 classrooms and administration block</t>
  </si>
  <si>
    <t>Chepuiyet Primary School</t>
  </si>
  <si>
    <t>4-032-171-2630204-104-2017/18-038</t>
  </si>
  <si>
    <t>Segutioi  Ngariet Primary School</t>
  </si>
  <si>
    <t>4-032-171-2630204-104-2017/18-039</t>
  </si>
  <si>
    <t>Chebonde Primary School</t>
  </si>
  <si>
    <t>4-032-171-2630204-104-2017/18-040</t>
  </si>
  <si>
    <t>Tiriyta  Primary School</t>
  </si>
  <si>
    <t>4-032-171-2630204-104-2017/18-041</t>
  </si>
  <si>
    <t>plastering,fixing windows,doors, painting  of administration block  and 1 classroom</t>
  </si>
  <si>
    <t>Kapsongop Primary School</t>
  </si>
  <si>
    <t>4-032-171-2630204-104-2017/18-042</t>
  </si>
  <si>
    <t>plastering,fixing windows,doors, painting  of 2 classrooms</t>
  </si>
  <si>
    <t>Tiloa Primary School</t>
  </si>
  <si>
    <t>4-032-171-2630204-104-2017/18-043</t>
  </si>
  <si>
    <t xml:space="preserve">plastering,fixing windows,doors, painting  of administration block </t>
  </si>
  <si>
    <t>4-032-171-2630204-104-2017/18-044</t>
  </si>
  <si>
    <t>4-032-171-2630204-104-2017/18-045</t>
  </si>
  <si>
    <t>4-032-171-2630204-104-2017/18-046</t>
  </si>
  <si>
    <t>Cheptemonok Primary School</t>
  </si>
  <si>
    <t>4-032-171-2630204-104-2017/18-047</t>
  </si>
  <si>
    <t>Sitoton Primary School</t>
  </si>
  <si>
    <t>4-032-171-2630204-104-2017/18-048</t>
  </si>
  <si>
    <t>4-032-171-2630204-104-2017/18-049</t>
  </si>
  <si>
    <t>4-032-171-2630204-104-2017/18-050</t>
  </si>
  <si>
    <t>construction of  2 classrooms</t>
  </si>
  <si>
    <t>4-032-171-2630204-104-2017/18-051</t>
  </si>
  <si>
    <t>Mororbei Primary School</t>
  </si>
  <si>
    <t>4-032-171-2630204-104-2017/18-052</t>
  </si>
  <si>
    <t>Kongoi Primary School</t>
  </si>
  <si>
    <t>4-032-171-2630204-104-2017/18-053</t>
  </si>
  <si>
    <t>Kimeswon Primary School</t>
  </si>
  <si>
    <t>4-032-171-2630204-104-2017/18-054</t>
  </si>
  <si>
    <t>Araret Primary School</t>
  </si>
  <si>
    <t>4-032-171-2630204-104-2017/18-055</t>
  </si>
  <si>
    <t xml:space="preserve">construction of administration bolck </t>
  </si>
  <si>
    <t>4-032-171-2630205-104-2017/18-001</t>
  </si>
  <si>
    <t>Kamara Secondary School</t>
  </si>
  <si>
    <t>4-032-171-2630205-104-2017/18-002</t>
  </si>
  <si>
    <t>Baringo Secondary School</t>
  </si>
  <si>
    <t>4-032-171-2630205-104-2017/18-003</t>
  </si>
  <si>
    <t>Karirikania  Secondary School</t>
  </si>
  <si>
    <t>4-032-171-2630205-104-2017/18-004</t>
  </si>
  <si>
    <t>purchase of 51 seater school bus</t>
  </si>
  <si>
    <t>Tarakwa Secondary School</t>
  </si>
  <si>
    <t>4-032-171-2630205-104-2017/18-005</t>
  </si>
  <si>
    <t>Mutukanio Secondary School</t>
  </si>
  <si>
    <t>4-032-171-2630205-104-2017/18-006</t>
  </si>
  <si>
    <t>Bondet Secondary School</t>
  </si>
  <si>
    <t>4-032-171-2630205-104-2017/18-007</t>
  </si>
  <si>
    <t>Chorwa Secondary School</t>
  </si>
  <si>
    <t>4-032-171-2630205-104-2017/18-008</t>
  </si>
  <si>
    <t xml:space="preserve">plastering,fixing windows,doors, painting  of  administration block </t>
  </si>
  <si>
    <t>4-032-171-2630205-104-2017/18-009</t>
  </si>
  <si>
    <t>ELCK Kongoi Secondary School</t>
  </si>
  <si>
    <t>4-032-171-2630205-104-2017/18-010</t>
  </si>
  <si>
    <t>floor concreting,plastering, painting  of  dinning hall</t>
  </si>
  <si>
    <t>4-032-171-AP1-100-2017/2018-001</t>
  </si>
  <si>
    <t>4-032-171-2640100-103-2017/18-001</t>
  </si>
  <si>
    <t>To cater for any urgent, unforeseen occurrences and interventions in the Constituency during the FY 2017/2018</t>
  </si>
  <si>
    <t>4-032-171-2630204-104-2017/18-056</t>
  </si>
  <si>
    <t>Moto Primary School</t>
  </si>
  <si>
    <t>4-032-171-2630204-104-2017/18-057</t>
  </si>
  <si>
    <t>Mkulima Primary School</t>
  </si>
  <si>
    <t>4-032-171-2630204-104-2017/18-058</t>
  </si>
  <si>
    <t>4-032-171-2630204-104-2017/18-059</t>
  </si>
  <si>
    <t>Nyongores Primary School</t>
  </si>
  <si>
    <t>4-032-171-2630204-104-2017/18-060</t>
  </si>
  <si>
    <t>Boron Secondary School</t>
  </si>
  <si>
    <t>4-032-171-2630205-104-2017/18-011</t>
  </si>
  <si>
    <t>Deputy County Commissioner's Residence</t>
  </si>
  <si>
    <t>4-032-171-2640507-113-2017/18-001</t>
  </si>
  <si>
    <t>Construction of Deputy County  Commissioner's  residence</t>
  </si>
  <si>
    <t>PROJECT GFS CODELIST FOR SUBUKIA NATIONAL GOVERNMENT CONSTITUENCY DEVELOPMENT FUND</t>
  </si>
  <si>
    <t>4-032-172-2110000-100-2017/18-001</t>
  </si>
  <si>
    <t> ON-GOING</t>
  </si>
  <si>
    <t>4-032-172-2110000-100-2017/18-002</t>
  </si>
  <si>
    <t>4-032-172-2110000-100-2017/18-003</t>
  </si>
  <si>
    <t>4-032-172-3111000-100-2017/18-004</t>
  </si>
  <si>
    <t>4-032-172-2210802-100-2017/18-005</t>
  </si>
  <si>
    <t>4-032-172-3111000-111-2017/18-001</t>
  </si>
  <si>
    <t>4-032-172-2210802-111-2017/18-002</t>
  </si>
  <si>
    <t>Ng-Cdfc/Pmc Capacity Building</t>
  </si>
  <si>
    <t>4-032-172-2210700-111-2017/18-003</t>
  </si>
  <si>
    <t>4-032-172-2640105-103-2017/18-001</t>
  </si>
  <si>
    <t>4-032-172-2630206-103-2017/18-002</t>
  </si>
  <si>
    <t>4-032-172-2610101-103-2017/18-003</t>
  </si>
  <si>
    <t>4-032-172-2640200-101-2017/18-001</t>
  </si>
  <si>
    <t>4-032-172-2640509-2017/18-001</t>
  </si>
  <si>
    <t>Gituamba primary</t>
  </si>
  <si>
    <t>4-032-172-2640510-109-2017/18-001</t>
  </si>
  <si>
    <t>Mbogoini primary</t>
  </si>
  <si>
    <t>4-032-172-2640510-109-2017/18-002</t>
  </si>
  <si>
    <t>Kianyoro primary</t>
  </si>
  <si>
    <t>4-032-172-2640510-109-2017/18-003</t>
  </si>
  <si>
    <t>Tachasis secondary</t>
  </si>
  <si>
    <t>4-032-172-2640510-109-2017/18-004</t>
  </si>
  <si>
    <t>Rigogo chonjo primary</t>
  </si>
  <si>
    <t>4-032-172-2640510-109-2017/18-005</t>
  </si>
  <si>
    <t>Marigu b primary</t>
  </si>
  <si>
    <t>4-032-172-2640510-109-2017/18-006</t>
  </si>
  <si>
    <t>Oldonyo mara primary school</t>
  </si>
  <si>
    <t>4-032-172-109-2640510-2017/18-007</t>
  </si>
  <si>
    <t>Solai nyakinyua primary</t>
  </si>
  <si>
    <t>4-032-172-109-2640510-2017/18-008</t>
  </si>
  <si>
    <t>Lari primary school</t>
  </si>
  <si>
    <t>4-032-172-109-2640510-2017/18-009</t>
  </si>
  <si>
    <t>Kabazi primary</t>
  </si>
  <si>
    <t>4-032-172-2640510-109-2017/18-010</t>
  </si>
  <si>
    <t>PRIMARY SCHO0LS</t>
  </si>
  <si>
    <t>Rigogo chonjo primary school</t>
  </si>
  <si>
    <t>4-032-172-2630204-104-2017/18-001</t>
  </si>
  <si>
    <t>Renovation of 6 classrooms(windowing , flooring ,plastering and painting)</t>
  </si>
  <si>
    <t>Mibarak primary school</t>
  </si>
  <si>
    <t>4-032-172-2630204-104-2017/18-002</t>
  </si>
  <si>
    <t>Completion of a class(Walling, roofing, plastering, ceiling, painting, windowing,dooring and Glazing)</t>
  </si>
  <si>
    <t>ONGOING</t>
  </si>
  <si>
    <t>Tachasis primary school</t>
  </si>
  <si>
    <t>4-032-172-2630204-104-2017/18-003</t>
  </si>
  <si>
    <t>Gitundaga primary school</t>
  </si>
  <si>
    <t>4-032-172-2630204-104-2017/18-004</t>
  </si>
  <si>
    <t>construction of  3 classrooms</t>
  </si>
  <si>
    <t>Subukia  primary school</t>
  </si>
  <si>
    <t>4-032-172-2630204-104-2017/18-005</t>
  </si>
  <si>
    <t xml:space="preserve">Renovation of 3 classrooms(windowing, plastering painting, flooring and roofing) </t>
  </si>
  <si>
    <t>4-032-172-2630204-104-2017/18-006</t>
  </si>
  <si>
    <t>Renovation of 10 door boys toilet and urinal(Construction of Dwarf wall, Re-roofing, Re-dooring and Installation of pipes)</t>
  </si>
  <si>
    <t>Simboiyon primary school</t>
  </si>
  <si>
    <t>4-032-172-2630204-104-2017/18-007</t>
  </si>
  <si>
    <t>Mikima primary</t>
  </si>
  <si>
    <t>4-032-172-2630204-104-2017/18-008</t>
  </si>
  <si>
    <t>Gakingi primary school</t>
  </si>
  <si>
    <t>4-032-172-2630204-104-2017/18-009</t>
  </si>
  <si>
    <t>Renovation   of 2 classrooms(plastering, Ceilling,painting flooring)</t>
  </si>
  <si>
    <t>Olbonata primary</t>
  </si>
  <si>
    <t>4-032-172-2630204-104-2017/18-010</t>
  </si>
  <si>
    <t xml:space="preserve">Renovation of 3 classrooms(plastering, painting Ceilling,flooring windowing and doors) </t>
  </si>
  <si>
    <t xml:space="preserve">Akuisi primary </t>
  </si>
  <si>
    <t>4-032-172-2630204-104-2017/18-011</t>
  </si>
  <si>
    <t>Kaptarakwa primary</t>
  </si>
  <si>
    <t>4-032-172-2630204-104-2017/18-012</t>
  </si>
  <si>
    <t>Munyaka primary</t>
  </si>
  <si>
    <t>Completion of  one stored building consisting of 8 classes( Walling and Construction of slab)</t>
  </si>
  <si>
    <t>Gitura secondary school</t>
  </si>
  <si>
    <t>4-032-172-2630205-104-2017/18-001</t>
  </si>
  <si>
    <t>Completion of laboratory.(Roofing, Plastering, windowing, glazing, painting and gas piping)</t>
  </si>
  <si>
    <t>Olbonata secondary school</t>
  </si>
  <si>
    <t>4-032-172-2630205-104-2017/18-002</t>
  </si>
  <si>
    <t>Completion of a laboratory (Ceiling, Flooring and Painting)</t>
  </si>
  <si>
    <t>St mark eldonio</t>
  </si>
  <si>
    <t>4-032-172-2630205-104-2017/18-003</t>
  </si>
  <si>
    <t>Completion of  dormitory (plastering, flooring dooring windowing and painting)</t>
  </si>
  <si>
    <t>ONGING</t>
  </si>
  <si>
    <t>St Michael secondary school</t>
  </si>
  <si>
    <t>4-032-172-2630205-104-2017/18-004</t>
  </si>
  <si>
    <t>Construction of 1 classrooms</t>
  </si>
  <si>
    <t xml:space="preserve">St Ulrich lama sec school </t>
  </si>
  <si>
    <t>4-032-172-2630205-104-2017/18-005</t>
  </si>
  <si>
    <t>Ruiru secondary school</t>
  </si>
  <si>
    <t>4-032-172-2630205-104-2017/18-006</t>
  </si>
  <si>
    <t>Rigogo secondary</t>
  </si>
  <si>
    <t>4-032-172-2630205-104-2017/18-007</t>
  </si>
  <si>
    <t>Tachasis secondary school</t>
  </si>
  <si>
    <t>4-032-172-2630205-104-2017/18-008</t>
  </si>
  <si>
    <t>Construction of boys toilet</t>
  </si>
  <si>
    <t>4-032-172-2630205-104-2017/18-009</t>
  </si>
  <si>
    <t>Completion of a laboratory(Plastering, Ceilling, Painting, Flooring and gas piping)</t>
  </si>
  <si>
    <t>Subukia day secondary school</t>
  </si>
  <si>
    <t>4-032-172-2630205-104-2017/18-010</t>
  </si>
  <si>
    <t>Tetu chief’s office</t>
  </si>
  <si>
    <t>4-032-172-2640507-113-2017/18-002</t>
  </si>
  <si>
    <t>Construction two door toilet</t>
  </si>
  <si>
    <t>4-032-172-2640507-113-2017/18-003</t>
  </si>
  <si>
    <t>Extension of chief office( Construction of board room and waiting bay)</t>
  </si>
  <si>
    <t>Subukia DCC’S</t>
  </si>
  <si>
    <t>4-032-172-2211311-108-2017/18-001</t>
  </si>
  <si>
    <t xml:space="preserve">Installation of satelite Antenae Router, Digital Access Kit and Digital Ruggedized tablets, Wi-Fi with outdoor wireless devise complete with 12U cabinet complete with installation accessories in partnership with Ministry of ICT </t>
  </si>
  <si>
    <t>Kabazi ACC’S</t>
  </si>
  <si>
    <t>4-032-172-2211311-108-2017/18-002</t>
  </si>
  <si>
    <t>Solai DCC’s</t>
  </si>
  <si>
    <t>4-032-172-2211311-108-2017/18-003</t>
  </si>
  <si>
    <t>Mbogoini ACC’s</t>
  </si>
  <si>
    <t>4-032-172-2211311-108-2017/18-004</t>
  </si>
  <si>
    <t>4-032-172-221131o-108-2017/18-001</t>
  </si>
  <si>
    <t>Preparation of a five year constituency strategic plan (2018-2023</t>
  </si>
  <si>
    <t>4-032-172-AP1-100-2017/2018-001</t>
  </si>
  <si>
    <t>4-032-172-2640100-103-2017/18-001</t>
  </si>
  <si>
    <t>PROJECT GFS CODELIST FOR NJORO NATIONAL GOVERNMENT CONSTITUENCY DEVELOPMENT FUND</t>
  </si>
  <si>
    <t>4-032-167-2110000-100-2017/18-001</t>
  </si>
  <si>
    <t>4-032-167-2210000-100-2017/18-002</t>
  </si>
  <si>
    <t>4-032-167-2120101-100-2017/18-005</t>
  </si>
  <si>
    <t>4-032-167-2120201-100-2017/18-006</t>
  </si>
  <si>
    <t>4-032-167-2210802-100-2017/18-007</t>
  </si>
  <si>
    <t>4-032-167-2210000-111-2017/18-001</t>
  </si>
  <si>
    <t>4-032-167-2210802-111-2017/18-002</t>
  </si>
  <si>
    <t>4-032-167-2210700-111-2017/18-003</t>
  </si>
  <si>
    <t>4-032-167-2640200-101-2017/18-001</t>
  </si>
  <si>
    <t>4-032-167-2211310-101-2017/18-001</t>
  </si>
  <si>
    <t xml:space="preserve">Preparation of 5 year Njoro Constituency strategic plan </t>
  </si>
  <si>
    <t xml:space="preserve">Constituency Innovation Hub (CIH) at Lare  </t>
  </si>
  <si>
    <t>4-032-167-2211311-108-2017/18-001</t>
  </si>
  <si>
    <t>Constituency Innovation Hub (CIH) at Mau Narok</t>
  </si>
  <si>
    <t>4-032-167-2211311-108-2017/18-002</t>
  </si>
  <si>
    <t>Constituency Innovation Hub (CIH) at Mauche</t>
  </si>
  <si>
    <t>4-032-167-2211311-108-2017/18-003</t>
  </si>
  <si>
    <t>Constituency Innovation Hub (CIH) at Njoro</t>
  </si>
  <si>
    <t>4-032-167-2211311-108-2017/18-004</t>
  </si>
  <si>
    <t>4-032-167-2640509-112-2017/18-001</t>
  </si>
  <si>
    <t>Purchase of sports kits i.e. balls, uniforms &amp; trophies to award winning teams in the constituency.</t>
  </si>
  <si>
    <t>Wendani Secondary School</t>
  </si>
  <si>
    <t>4-032-167-2640510-110-2017/18-001</t>
  </si>
  <si>
    <t xml:space="preserve">purchase of 5000litres tank and planting of tree seedlings </t>
  </si>
  <si>
    <t>Mutarakwa Primary School</t>
  </si>
  <si>
    <t>4-032-167-2640510-110-2017/18-002</t>
  </si>
  <si>
    <t>Mutiume Primary School</t>
  </si>
  <si>
    <t>4-032-167-2640510-110-2017/18-003</t>
  </si>
  <si>
    <t>Gichobo Secondary School</t>
  </si>
  <si>
    <t>4-032-167-2640510-110-2017/18-004</t>
  </si>
  <si>
    <t>Keriko Secondary School</t>
  </si>
  <si>
    <t>4-032-167-2640510-110-2017/18-005</t>
  </si>
  <si>
    <t>Muthiga Primary School</t>
  </si>
  <si>
    <t>4-032-167-2640510-110-2017/18-006</t>
  </si>
  <si>
    <t>Teret Secondary School</t>
  </si>
  <si>
    <t>4-032-167-2640510-110-2017/18-007</t>
  </si>
  <si>
    <t>4-032-167-2640510-110-2017/18-008</t>
  </si>
  <si>
    <t>4-032-167-2640510-110-2017/18-009</t>
  </si>
  <si>
    <t>4-032-167-2640510-110-2017/18-010</t>
  </si>
  <si>
    <t>Analat Primary School</t>
  </si>
  <si>
    <t>4-032-167-2640510-110-2017/18-011</t>
  </si>
  <si>
    <t>Likia Secondary School</t>
  </si>
  <si>
    <t>4-032-167-2640510-110-2017/18-012</t>
  </si>
  <si>
    <t>4-032-167-2640510-110-2017/18-013</t>
  </si>
  <si>
    <t>Lare Primary School</t>
  </si>
  <si>
    <t>4-032-167-2640510-110-2017/18-014</t>
  </si>
  <si>
    <t>Njoro Girls High School</t>
  </si>
  <si>
    <t>4-032-167-2640510-110-2017/18-015</t>
  </si>
  <si>
    <t>Njoro Boys High School</t>
  </si>
  <si>
    <t>4-032-167-2640510-110-2017/18-016</t>
  </si>
  <si>
    <t>Njoro Kwa Chief Center</t>
  </si>
  <si>
    <t>4-032-167-2640510-110-2017/18-017</t>
  </si>
  <si>
    <t>Kilimo Primary School</t>
  </si>
  <si>
    <t>4-032-167-2640510-110-2017/18-018</t>
  </si>
  <si>
    <t>Egerton Primary School</t>
  </si>
  <si>
    <t>4-032-167-2640510-110-2017/18-019</t>
  </si>
  <si>
    <t>Sirondit Primary School</t>
  </si>
  <si>
    <t>4-032-167-2640510-110-2017/18-020</t>
  </si>
  <si>
    <t>Nginye Primary School</t>
  </si>
  <si>
    <t>4-032-167-2640510-110-2017/18-021</t>
  </si>
  <si>
    <t>Tagitech Primary School</t>
  </si>
  <si>
    <t>4-032-167-2640510-110-2017/18-022</t>
  </si>
  <si>
    <t>4-032-167-2640101-103-2017/18-001</t>
  </si>
  <si>
    <t>4-032-167-2640102-103-2017/18-002</t>
  </si>
  <si>
    <t>Mutamaiyu primary school</t>
  </si>
  <si>
    <t>4-032-167-2630204-104-2017/18-001</t>
  </si>
  <si>
    <t>Plastering, flooring and painting of 2 classrooms to completion</t>
  </si>
  <si>
    <t>Larmudiac primary school</t>
  </si>
  <si>
    <t>4-032-167-2630204-104-2017/18-002</t>
  </si>
  <si>
    <t>renovation (Plastering, flooring, verandah and painting of 5 classrooms)</t>
  </si>
  <si>
    <t>Mutirima primary school</t>
  </si>
  <si>
    <t>4-032-167-2630204-104-2017/18-003</t>
  </si>
  <si>
    <t>Nguriga primary school</t>
  </si>
  <si>
    <t>4-032-167-2630204-104-2017/18-004</t>
  </si>
  <si>
    <t>Mwenyere Primary School</t>
  </si>
  <si>
    <t>4-032-167-2630204-104-2017/18-005</t>
  </si>
  <si>
    <t>Renovation (Flooring, keying and painting of 2 classrooms)</t>
  </si>
  <si>
    <t>4-032-167-2630204-104-2017/18-006</t>
  </si>
  <si>
    <t>Gichobo primary school</t>
  </si>
  <si>
    <t>4-032-167-2630204-104-2017/18-007</t>
  </si>
  <si>
    <t>Flooring, keying and painting of 2 classrooms to completion</t>
  </si>
  <si>
    <t>Keriko primary school</t>
  </si>
  <si>
    <t>4-032-167-2630204-104-2017/18-008</t>
  </si>
  <si>
    <t>Renovation (Plastering, flooring, verandah and painting of 3 classrooms)</t>
  </si>
  <si>
    <t>Naishi primary school</t>
  </si>
  <si>
    <t>4-032-167-2630204-104-2017/18-009</t>
  </si>
  <si>
    <t>Kilo primary school</t>
  </si>
  <si>
    <t>4-032-167-2630204-104-2017/18-010</t>
  </si>
  <si>
    <t>Teret primary school</t>
  </si>
  <si>
    <t>4-032-167-2630204-104-2017/18-011</t>
  </si>
  <si>
    <t>Flooring, verandah and painting of an administration block</t>
  </si>
  <si>
    <t>Mauche primary school</t>
  </si>
  <si>
    <t>4-032-167-2630204-104-2017/18-012</t>
  </si>
  <si>
    <t>Fixing of doors, windows, plastering flooring and painting of 1 classroom</t>
  </si>
  <si>
    <t>Lulukwet primary school</t>
  </si>
  <si>
    <t>4-032-167-2630204-104-2017/18-013</t>
  </si>
  <si>
    <t>Fixing of doors, windows, plastering flooring and painting of 2classroom</t>
  </si>
  <si>
    <t>Koilonget primary school</t>
  </si>
  <si>
    <t>4-032-167-2630204-104-2017/18-014</t>
  </si>
  <si>
    <t xml:space="preserve"> Fixing of doors, windows, plastering flooring and painting of 1 classroom</t>
  </si>
  <si>
    <t>Bondet primary school</t>
  </si>
  <si>
    <t>4-032-167-2630204-104-2017/18-015</t>
  </si>
  <si>
    <t>Kaplelach Njoro primary school</t>
  </si>
  <si>
    <t>4-032-167-2630204-104-2017/18-016</t>
  </si>
  <si>
    <t>Chesoen primary school</t>
  </si>
  <si>
    <t>4-032-167-2630204-104-2017/18-017</t>
  </si>
  <si>
    <t>4-032-167-2630204-104-2017/18-018</t>
  </si>
  <si>
    <t>Maji Mingi primary school</t>
  </si>
  <si>
    <t>4-032-167-2630204-104-2017/18-019</t>
  </si>
  <si>
    <t>Renovation (Plastering, flooring, fixing of doors ,windows and painting of 3 classrooms)</t>
  </si>
  <si>
    <t>Sertonok primary school</t>
  </si>
  <si>
    <t>4-032-167-2630204-104-2017/18-020</t>
  </si>
  <si>
    <t>Ngwataniro primary school</t>
  </si>
  <si>
    <t>4-032-167-2630204-104-2017/18-021</t>
  </si>
  <si>
    <t>Njoro Salvation Army primary school</t>
  </si>
  <si>
    <t>4-032-167-2630204-104-2017/18-022</t>
  </si>
  <si>
    <t>Tengecha primary school</t>
  </si>
  <si>
    <t>4-032-167-2630204-104-2017/18-023</t>
  </si>
  <si>
    <t>Plastering, flooring, veranda and painting of 2 classrooms</t>
  </si>
  <si>
    <t>Njoro Central primary school</t>
  </si>
  <si>
    <t>4-032-167-2630204-104-2017/18-024</t>
  </si>
  <si>
    <t>Walling, roofing, plastering, flooring and painting of two storey classrooms</t>
  </si>
  <si>
    <t>Mwigito primary school</t>
  </si>
  <si>
    <t>4-032-167-2630204-104-2017/18-025</t>
  </si>
  <si>
    <t>Flooring and painting of 1 classroom</t>
  </si>
  <si>
    <t>Cheptoroi  primary school</t>
  </si>
  <si>
    <t>4-032-167-2630204-104-2017/18-026</t>
  </si>
  <si>
    <t>Natu primary school</t>
  </si>
  <si>
    <t>4-032-167-2630204-104-2017/18-027</t>
  </si>
  <si>
    <t>renovation (Plastering, flooring, fixing of doors ,windows and painting of 3 classrooms)</t>
  </si>
  <si>
    <t>Musegekwa primary school</t>
  </si>
  <si>
    <t>4-032-167-2630204-104-2017/18-028</t>
  </si>
  <si>
    <t>Sigaon primary school</t>
  </si>
  <si>
    <t>4-032-167-2630204-104-2017/18-029</t>
  </si>
  <si>
    <t>Gatimu primary school</t>
  </si>
  <si>
    <t>4-032-167-2630204-104-2017/18-030</t>
  </si>
  <si>
    <t>Plastering, flooring, fixing of doors ,windows and painting of 1 classroom</t>
  </si>
  <si>
    <t>Taita Primary School</t>
  </si>
  <si>
    <t>4-032-167-2630204-104-2017/18-031</t>
  </si>
  <si>
    <t>Subuku secondary school</t>
  </si>
  <si>
    <t>4-032-167-2630205-104-2017/18-001</t>
  </si>
  <si>
    <t>Lusiru secondary school</t>
  </si>
  <si>
    <t>4-032-167-2630205-104-2017/18-002</t>
  </si>
  <si>
    <t>Fixing of verandah and painting of 4 classrooms</t>
  </si>
  <si>
    <t>Sinendet secondary school</t>
  </si>
  <si>
    <t>4-032-167-2630205-104-2017/18-003</t>
  </si>
  <si>
    <t>Naishi secondary school</t>
  </si>
  <si>
    <t>4-032-167-2630205-104-2017/18-004</t>
  </si>
  <si>
    <t>Construction of one classrooms to completion</t>
  </si>
  <si>
    <t>Mugumo secondary school</t>
  </si>
  <si>
    <t>4-032-167-2630205-104-2017/18-005</t>
  </si>
  <si>
    <t>Plastering, flooring, fixing of doors ,windows and painting of 1classroom</t>
  </si>
  <si>
    <t>Ngwataniro secondary school</t>
  </si>
  <si>
    <t>4-032-167-2630205-104-2017/18-006</t>
  </si>
  <si>
    <t>completion of Girls dormitory (Fixing of toilets, flooring and painting)</t>
  </si>
  <si>
    <t>Gatimu secondary school</t>
  </si>
  <si>
    <t>4-032-167-2630205-104-2017/18-007</t>
  </si>
  <si>
    <t>Construction of a laboratory to completion</t>
  </si>
  <si>
    <t>Mahiga secondary school</t>
  </si>
  <si>
    <t>4-032-167-2630205-104-2017/18-008</t>
  </si>
  <si>
    <t>Njoro Township secondary school</t>
  </si>
  <si>
    <t>4-032-167-2630205-104-2017/18-009</t>
  </si>
  <si>
    <t>Installation of gas, water and drainage system for a laboratory</t>
  </si>
  <si>
    <t>Tarakuet secondary school</t>
  </si>
  <si>
    <t>4-032-167-2630205-104-2017/18-010</t>
  </si>
  <si>
    <t>Amani secondary school</t>
  </si>
  <si>
    <t>4-032-167-2630205-104-2017/18-011</t>
  </si>
  <si>
    <t>Ogiek Nessuit secondary school</t>
  </si>
  <si>
    <t>4-032-167-2630205-104-2017/18-012</t>
  </si>
  <si>
    <t>Ewaat secondary school</t>
  </si>
  <si>
    <t>4-032-167-2630205-104-2017/18-013</t>
  </si>
  <si>
    <t>Siryat Secondary School</t>
  </si>
  <si>
    <t>4-032-167-2630205-104-2017/18-014</t>
  </si>
  <si>
    <t>Subuku AP Camp</t>
  </si>
  <si>
    <t>4-031-165-2640507-113-2017/18-001</t>
  </si>
  <si>
    <t>Installation of ceiling, wiring and construction of 2 door toilet</t>
  </si>
  <si>
    <t>Lusiru Chiefs Office</t>
  </si>
  <si>
    <t>4-031-165-2640507-113-2017/18-002</t>
  </si>
  <si>
    <t>Construction of a chiefs office to completion</t>
  </si>
  <si>
    <t>Naishi Police Station</t>
  </si>
  <si>
    <t>4-031-165-2640507-113-2017/18-003</t>
  </si>
  <si>
    <t>Fixing of doors, windows and plastering of an office</t>
  </si>
  <si>
    <t>Kiriri Chiefs Office</t>
  </si>
  <si>
    <t>4-031-165-2640507-113-2017/18-004</t>
  </si>
  <si>
    <t>Construction of a chief office to completion</t>
  </si>
  <si>
    <t>Tuiyotich Chiefs Office</t>
  </si>
  <si>
    <t>4-031-165-2640507-113-2017/18-005</t>
  </si>
  <si>
    <t>ACC Mauche</t>
  </si>
  <si>
    <t>4-031-165-2640507-113-2017/18-006</t>
  </si>
  <si>
    <t>Ceiling, wiring and labelling</t>
  </si>
  <si>
    <t>Tipis Chiefs Office</t>
  </si>
  <si>
    <t>4-031-165-2640507-113-2017/18-007</t>
  </si>
  <si>
    <t>Kianjoya AP Camp</t>
  </si>
  <si>
    <t>4-031-165-2640507-113-2017/18-008</t>
  </si>
  <si>
    <t>Walling, roofing, fixing of doors, windows, plastering, flooring and painting of 2 police houses</t>
  </si>
  <si>
    <t>Njoro HQ Sentry Unit</t>
  </si>
  <si>
    <t>4-031-165-2640507-113-2017/18-009</t>
  </si>
  <si>
    <t>Construction of a sentry office</t>
  </si>
  <si>
    <t>Njokerio Chiefs Office</t>
  </si>
  <si>
    <t>4-031-165-2640507-113-2017/18-010</t>
  </si>
  <si>
    <t>Nessuit Chiefs Office</t>
  </si>
  <si>
    <t>4-031-165-2640507-113-2017/18-011</t>
  </si>
  <si>
    <t>Wiring and construction of 2 doors toilet</t>
  </si>
  <si>
    <t>Mwisho Wa Lami Chiefs office</t>
  </si>
  <si>
    <t>4-031-165-2640507-113-2017/18-012</t>
  </si>
  <si>
    <t>4-032-167-AP1-100-2017/2018-001</t>
  </si>
  <si>
    <t>4-032-167-2640100-103-2017/18-001</t>
  </si>
  <si>
    <t>Njoro Community Library</t>
  </si>
  <si>
    <t>4-032-167-2630205-101-2017/18-001</t>
  </si>
  <si>
    <t>Establishment of a library centre within Njoro Constituency</t>
  </si>
  <si>
    <t>Activity Required</t>
  </si>
  <si>
    <t>Mutiume primary school</t>
  </si>
  <si>
    <t>4-032-167-2630204-104-2017/18-032</t>
  </si>
  <si>
    <t>Lelechonik primary school</t>
  </si>
  <si>
    <t>4-032-167-2630204-104-2017/18-033</t>
  </si>
  <si>
    <t>Njoro Township primary school</t>
  </si>
  <si>
    <t>4-032-167-2630204-104-2017/18-034</t>
  </si>
  <si>
    <t>Likia secondary school</t>
  </si>
  <si>
    <t>4-032-167-2630205-104-2017/18-015</t>
  </si>
  <si>
    <t>4-032-167-2630205-104-2017/18-016</t>
  </si>
  <si>
    <t>Construction of an administration block to completion</t>
  </si>
  <si>
    <t>Mau Narok AP Camp</t>
  </si>
  <si>
    <t>4-031-165-2640507-113-2017/18-013</t>
  </si>
  <si>
    <t>Construction of Three administration police houses</t>
  </si>
  <si>
    <t>PROJECT GFS CODELIST FOR ELDAMA RAVINE NATIONAL GOVERNMENT CONSTITUENCY DEVELOPMENT FUND</t>
  </si>
  <si>
    <t>4-030-162-2210000-100-2017/18-002</t>
  </si>
  <si>
    <t>4-030-162-2210802-100-2017/18-007</t>
  </si>
  <si>
    <t>4-030-162-2210802-111-2017/18-002</t>
  </si>
  <si>
    <t>4-030-162-2640200-101-2017/18-001</t>
  </si>
  <si>
    <t>4-030-162-2630206-104-2017/18-001</t>
  </si>
  <si>
    <t>4-030-162-2640507-113-2017/18-001</t>
  </si>
  <si>
    <t>4-030-162-2211310-108-2017/18-001</t>
  </si>
  <si>
    <t>Constituency Environment Activities</t>
  </si>
  <si>
    <t>4-030-162-2640509-112-2017/18-001</t>
  </si>
  <si>
    <t>ADMINISTRATIONRECURRENT EXPENDITURE</t>
  </si>
  <si>
    <t>Purchase of office furniture, office equipment, laptop, fuel, repairs and maintenance, printing, stationery, telephone, travel and subsistence, office tea and refreshments</t>
  </si>
  <si>
    <t>MONITORING  AND EVALUATION/CAPACITY BUILDING</t>
  </si>
  <si>
    <t>Payment of Committee field and other allowances, transport, conferences and other Committee expenses</t>
  </si>
  <si>
    <t>Finalization of a five year strategic plan to guide the NG-CDF Committee and Constituency in projects planning, identification, prioritization and funding for equitable growth and development</t>
  </si>
  <si>
    <t>Torongo Primary School</t>
  </si>
  <si>
    <t>4-030-162-2630204-104-2017/18-019</t>
  </si>
  <si>
    <t>Completion of 1No classroom-Plastering walls, cementing floor, verandah, fixing doors and windows, painting and other finishing works</t>
  </si>
  <si>
    <t>Kibarassoi Primary School</t>
  </si>
  <si>
    <t>4-030-162-2630204-104-2017/18-020</t>
  </si>
  <si>
    <t>Completion of 2No classrooms-Cementing floor, external keying, painting and completion of verandah</t>
  </si>
  <si>
    <t>Kipkoriony Primary School</t>
  </si>
  <si>
    <t>4-030-162-2630204-104-2017/18-021</t>
  </si>
  <si>
    <t xml:space="preserve">Purchase of 5 acres land for the school </t>
  </si>
  <si>
    <t>Kabiyet Primary School</t>
  </si>
  <si>
    <t>4-030-162-2630204-104-2017/18-022</t>
  </si>
  <si>
    <t>Purchase of 150 pupils desks for the school</t>
  </si>
  <si>
    <t>Kiplombe Primary School</t>
  </si>
  <si>
    <t>4-030-162-2630204-104-2017/18-023</t>
  </si>
  <si>
    <t>Construction of new 8 door toilets for the school</t>
  </si>
  <si>
    <t>Mumberes Girls Secondary School</t>
  </si>
  <si>
    <t>4-030-162-2630205-104-2015/16-010</t>
  </si>
  <si>
    <t>Completion of 96 bed NGCDF dormitory-Plastering walls, cementing floor, keying and veranda</t>
  </si>
  <si>
    <t>Sinonin Day Secondary School</t>
  </si>
  <si>
    <t>4-030-162-2630205-104-2017/18-011</t>
  </si>
  <si>
    <t>Completion of 2No classrooms-Plastering walls, cementing floor, windows and floors</t>
  </si>
  <si>
    <t>Solian Day Secondary School</t>
  </si>
  <si>
    <t>4-030-162-2630205-104-2017/18-012</t>
  </si>
  <si>
    <t>Completion of 3No NGCDF funded classrooms-Ceiling, wiring, fixing fascia boards and other finishing works (300,000) and purchase of 95 chairs and 95 lockers (350,000)</t>
  </si>
  <si>
    <t>Kipkoriony Secondary School</t>
  </si>
  <si>
    <t>4-030-162-2630205-104-2017/18-013</t>
  </si>
  <si>
    <t>Renovation of 6No classrooms standard classrooms-Cementing floors, roofing and walling repairs</t>
  </si>
  <si>
    <t>Kamelilo Day Secondary School</t>
  </si>
  <si>
    <t>4-030-162-2630205-104-2017/18-014</t>
  </si>
  <si>
    <t>Completion of the multipurpose hall-sock pit, mechanical works, equipping the kitchen and purchase of benches and tables</t>
  </si>
  <si>
    <t>Maji mazuri Girls High School</t>
  </si>
  <si>
    <t>4-030-162-2630205-104-2017/18-015</t>
  </si>
  <si>
    <t>Construction of modern 8 door toilets toilets for the school</t>
  </si>
  <si>
    <t>Eldama Ravine Technical and Vocational College</t>
  </si>
  <si>
    <t>Construction of 8 door external toilets, wiring from main gate to main building and 2No workshops trunking, external landscaping works etc at the Eldama Ravine Vocational and Technical Institute in Eldama Ravine Township</t>
  </si>
  <si>
    <t>Carry out Constituency football tournament and the winning teams awarded with branded trophies, balls, and games kits to improve sporting activities in the Constituency</t>
  </si>
  <si>
    <t>4-030-162-2640510-110-2017/18-003</t>
  </si>
  <si>
    <r>
      <t>To cater for tree planting at Eldama Ravine Technical Institute, Uzalendo School. St Patricks Shimoni Day School and Chemususu Dam Site (Each Kshs104,024,98) to improve forest cover and reduce</t>
    </r>
    <r>
      <rPr>
        <b/>
        <sz val="12"/>
        <color indexed="8"/>
        <rFont val="Footlight MT Light"/>
        <family val="1"/>
      </rPr>
      <t xml:space="preserve"> </t>
    </r>
    <r>
      <rPr>
        <sz val="12"/>
        <color indexed="8"/>
        <rFont val="Footlight MT Light"/>
        <family val="1"/>
      </rPr>
      <t>environmental degradation in the Constituency</t>
    </r>
  </si>
  <si>
    <t>Umoja Lelechwa Community Security Road</t>
  </si>
  <si>
    <t>Opening up of the security road connecting KCC to Kaplelechwa (Approximately 1KM) and the Eldama Ravine Eldoret Highway to improve security situation and response</t>
  </si>
  <si>
    <t>PROJECT GFS CODELIST FOR NAIVASHA NATIONAL GOVERNMENT CONSTITUENCY DEVELOPMENT FUND</t>
  </si>
  <si>
    <t>Unity Primary School</t>
  </si>
  <si>
    <t>Manera Primary School</t>
  </si>
  <si>
    <t xml:space="preserve">Administration and Recurrent Expenditure </t>
  </si>
  <si>
    <t>4-032-168-2110000-100-2017/18-002</t>
  </si>
  <si>
    <t xml:space="preserve">Mornitoring and Evaluation/Capacity Building </t>
  </si>
  <si>
    <t>4-032-168-2210000-111-2017/18-001</t>
  </si>
  <si>
    <t>4-032-168-2640200-101-2017/18-001</t>
  </si>
  <si>
    <t>4-032-168-2640101-103-2017/18-001</t>
  </si>
  <si>
    <t>4-032-168-2640101-2017/18-103-002</t>
  </si>
  <si>
    <t>Ngu Nyumu Primary School</t>
  </si>
  <si>
    <t>4-032-168-2630204-104-2017/18-001</t>
  </si>
  <si>
    <t>Construction of three classrooms</t>
  </si>
  <si>
    <t>Longonot D.E.B. Primary School</t>
  </si>
  <si>
    <t>4-032-168-2630204-104-2017/18-002</t>
  </si>
  <si>
    <t>Construction of six door latrines</t>
  </si>
  <si>
    <t>Naivasha D.E.B Primary School</t>
  </si>
  <si>
    <t>4-032-168-2630204-104-2017/18-003</t>
  </si>
  <si>
    <t>Construction of One special unit class with shelves, rest room, small office, bathroom, toilet and cupboards.</t>
  </si>
  <si>
    <t>Mai Mahiu Chief's Office</t>
  </si>
  <si>
    <t>4-032-168-2640507-113-2017/18-001</t>
  </si>
  <si>
    <t>Renovation of office block and latrines ( flooring, plastering, painting)</t>
  </si>
  <si>
    <t>Mariagushu A.P. Post</t>
  </si>
  <si>
    <t>4-032-168-2640507-113-2017/18-002</t>
  </si>
  <si>
    <t>Construction of two units, one bed roomed houses.</t>
  </si>
  <si>
    <t>Kigecha A.P.Post</t>
  </si>
  <si>
    <t>4-032-168-2640507-113-2017/18-003</t>
  </si>
  <si>
    <t>4-034-184-2210802-100-2017/18-005</t>
  </si>
  <si>
    <t>PROJECT GFS CODELIST FOR KAJIADO CENTRAL NATIONAL GOVERNMENT CONSTITUENCIES DEVELOPMENT FUND</t>
  </si>
  <si>
    <t>Project  Number</t>
  </si>
  <si>
    <t>4-034-184-2110000-100 -2017/18-001</t>
  </si>
  <si>
    <t>MONITORING AND EVALUTION/CAPACITY BUILDING</t>
  </si>
  <si>
    <t>4-034-184-2210802-111-2017/18-002</t>
  </si>
  <si>
    <t>4-034-184-2640200-101-2017/18-001</t>
  </si>
  <si>
    <t>4-034-184-2640101-103-2017/18-001</t>
  </si>
  <si>
    <t>4-034-184-2640102-103-2017/18-002</t>
  </si>
  <si>
    <t>Namanga Primary School.</t>
  </si>
  <si>
    <t>4 -034-184-2630204-104-2017/18-030</t>
  </si>
  <si>
    <t>Construction of Staff house</t>
  </si>
  <si>
    <t>PBS Primary School</t>
  </si>
  <si>
    <t>4 -034-184-2630204-104-2017/18-031</t>
  </si>
  <si>
    <t>Completion of a dormitory - Roofing,Fixing windows and doors</t>
  </si>
  <si>
    <t>Maparasha Secondary school</t>
  </si>
  <si>
    <t>4 -034-184-2630205-104-2017/18-009</t>
  </si>
  <si>
    <t>Completion of two Classrooms - Floor and painting at Ksh 200,000.00 each. Renovation of  Dormitory and a Kitchen - Fixing windows,painting and flooring at Ksh 1,000,000.00</t>
  </si>
  <si>
    <t>Paranae Secondary school</t>
  </si>
  <si>
    <t>4 -034-184-2630205-104-2017/18-010</t>
  </si>
  <si>
    <t>Enkorika Secondary School</t>
  </si>
  <si>
    <t>4 -034-184-2630205-104-2017/18-011</t>
  </si>
  <si>
    <t>Completion of a dormitory:Roofing,Fixing windows and doors</t>
  </si>
  <si>
    <t>4 -034-184-3110202-108-2017/18-001</t>
  </si>
  <si>
    <t>Installing fire extinguishers and First Aid Kitty in the NG-CDF Office</t>
  </si>
  <si>
    <t>Namanga CID Office</t>
  </si>
  <si>
    <t>4 -034-184-2640507-108-2017/18 -003</t>
  </si>
  <si>
    <t>Construction of CID office to completion</t>
  </si>
  <si>
    <t>PROJECT GFS CODELIST FOR NAROK WEST NATIONAL GOVERNMENT CONSTITUENCY DEVELOPMENT FUND</t>
  </si>
  <si>
    <t>4-033-182-2210000-100-2017/18-003</t>
  </si>
  <si>
    <t>4-033-182-2640200-101-2017/18-002</t>
  </si>
  <si>
    <t>To cater for unforeseen occurrences in the constituency during the financial year</t>
  </si>
  <si>
    <t>Primary School Projects</t>
  </si>
  <si>
    <t>Nkineji Primary School</t>
  </si>
  <si>
    <t>4-033-182-2630204-104-2017/18-026</t>
  </si>
  <si>
    <t>Co-funding with rotary/Wyne smith Group in the Construction of 1 new dormitory,(Ng-cdf to do the  plastering, painting ,roofing, ceiling and doors</t>
  </si>
  <si>
    <t>Lekanka Primary School</t>
  </si>
  <si>
    <t>4-033-182-2630204-104-2017/18-027</t>
  </si>
  <si>
    <t>Construction of 1 two roomed new teachers house, walling, plastering ,roofing and doors</t>
  </si>
  <si>
    <t>Naikarra Primary School</t>
  </si>
  <si>
    <t>4-033-182-2630205-104-2017/18-008</t>
  </si>
  <si>
    <t>Construction of 4 new teachers houses, foundation, walling, plastering and doors at kshs 1,000,000.00 each</t>
  </si>
  <si>
    <t>Ngiito Secondary School</t>
  </si>
  <si>
    <t>4-033-182-2630205-104-2017/18-009</t>
  </si>
  <si>
    <t>Construction of 1 new dormitory, walling, roofing ,plastering, painting  and doors</t>
  </si>
  <si>
    <t>4-033-181-2640200-101-2017/18-001</t>
  </si>
  <si>
    <t>Undertake training of the PMCs/CDFCs on CDF related issues</t>
  </si>
  <si>
    <t>4-033-181-2640101-103-2017/18-001</t>
  </si>
  <si>
    <t>4-033-181-2640102-103-2017/18-002</t>
  </si>
  <si>
    <t>Construction of 1 new classroom, walling, plastering and doors</t>
  </si>
  <si>
    <t>PROJECT GFS CODELIST FOR NAROK SOUTH NATIONAL GOVERNMENT CONSTITUENCIES DEVELOPMENT FUND</t>
  </si>
  <si>
    <t>Goods and  Services</t>
  </si>
  <si>
    <t>4-033-181-2210000-100-2017/18-001</t>
  </si>
  <si>
    <t>Nkosesia Primary School</t>
  </si>
  <si>
    <t>4-033-181-2630204-104-2017/18-018</t>
  </si>
  <si>
    <t>Kimelok Nkisiwani Primary School</t>
  </si>
  <si>
    <t>4-033-181-2630204-104-2017/18-019</t>
  </si>
  <si>
    <t>Construction of 1 new classroom, walling, plastering and doors (1,100,000) and Construction of 4 door Toilets (150,000)</t>
  </si>
  <si>
    <t>Olmukonge Primary School</t>
  </si>
  <si>
    <t>4-033-181-2630204-104-2017/18-020</t>
  </si>
  <si>
    <t>Olenkoirien Primary School</t>
  </si>
  <si>
    <t>4-033-181-2630204-104-2017/18-021</t>
  </si>
  <si>
    <t xml:space="preserve">Chepkwendo Primary School </t>
  </si>
  <si>
    <t>4-033-181-2630204-104-2017/18-022</t>
  </si>
  <si>
    <t>Olenkapune Primary School</t>
  </si>
  <si>
    <t>4-033-181-2630204-104-2017/18-023</t>
  </si>
  <si>
    <t>4-031-163-2210802-111-2017/18-002</t>
  </si>
  <si>
    <t>4-031-163-2640200-101-2017/18-001</t>
  </si>
  <si>
    <t>PROJECT GFS CODELIST FOR LAIKIPIA WEST NATIONAL GOVERNMENT CONSTITUENCIES DEVELOPMENT FUND</t>
  </si>
  <si>
    <t>4-031-163-2210000-100-2017/18-002</t>
  </si>
  <si>
    <t>Purchase of fuel, repairs and maintenance, printing, office equipment, computers, furniture, stationery, telephone, travel and subsistence, office tea.</t>
  </si>
  <si>
    <t>Emergency (5% of the fund)</t>
  </si>
  <si>
    <t>Manguo Pry School</t>
  </si>
  <si>
    <t>4-031-163-2630204-104-2017/18-024</t>
  </si>
  <si>
    <t>Lariak Pry School</t>
  </si>
  <si>
    <t>4-031-163-2630204-104-2017/18-025</t>
  </si>
  <si>
    <t>Naigera Pry School</t>
  </si>
  <si>
    <t>4-031-163-2630204-104-2017/18-026</t>
  </si>
  <si>
    <t>Gatami Pry School</t>
  </si>
  <si>
    <t>4-031-163-2630204-104-2017/18-027</t>
  </si>
  <si>
    <t>Nyakinyua Pry School</t>
  </si>
  <si>
    <t>4-031-163-2630204-104-2017/18-028</t>
  </si>
  <si>
    <t>Magomano Pry School</t>
  </si>
  <si>
    <t>4-031-163-2630204-104-2017/18-029</t>
  </si>
  <si>
    <t>Kirima Pry School</t>
  </si>
  <si>
    <t>4-031-163-2630204-104-2017/18-030</t>
  </si>
  <si>
    <t>Construction of six door pit latrines to completion</t>
  </si>
  <si>
    <t>Machunguru Pry School</t>
  </si>
  <si>
    <t>4-031-163-2630204-104-2017/18-031</t>
  </si>
  <si>
    <t>Kiriko Pry School</t>
  </si>
  <si>
    <t>4-031-163-2630204-104-2017/18-032</t>
  </si>
  <si>
    <t>SECONDARY  SCHOOLS PROJECTS</t>
  </si>
  <si>
    <t>Mutara Day Secondary School</t>
  </si>
  <si>
    <t>4-031-163-2630205-104-2017/18-010</t>
  </si>
  <si>
    <t>Olmoran Day Secondary School</t>
  </si>
  <si>
    <t>4-031-163-2630205-104-2017/18-011</t>
  </si>
  <si>
    <t>Rumuruti Chief  office</t>
  </si>
  <si>
    <t>4-031-163-2640507-113-2017/18-004</t>
  </si>
  <si>
    <t>Construction of two door pit latrines to completion</t>
  </si>
  <si>
    <t>Marmanet Police Station</t>
  </si>
  <si>
    <t>4-031-163-2640507-113-2017/18-005</t>
  </si>
  <si>
    <t>Construction of four door pit latrines  to completion</t>
  </si>
  <si>
    <t>PROJECT GFS CODELIST FOR EMBAKASI SOUTH NATIONAL GOVERNMENT CONSTITUENCY DEVELOPMENT FUND</t>
  </si>
  <si>
    <t>ADMINSITRATION &amp; RECURRENT EXPENDITURE</t>
  </si>
  <si>
    <t>4-047-282-2110000-100-2017/18-001</t>
  </si>
  <si>
    <t xml:space="preserve">Payment of Staff salaries and gratuity </t>
  </si>
  <si>
    <t>4-047-282-2120101-100-2017/18-002</t>
  </si>
  <si>
    <t>Payment of  NSSF Deductions</t>
  </si>
  <si>
    <t>4-047-282-2120101-100-2017/18-003</t>
  </si>
  <si>
    <t>Payment of NHIF Deductions..</t>
  </si>
  <si>
    <t>4-047-282-2210802-100-2017/18-004</t>
  </si>
  <si>
    <t>4-047-282-2110000-100-2017/18-005</t>
  </si>
  <si>
    <t>Purchase of fuel, repairs, maintainance,printing,stationery,rent,telephone,travel and subsistence, office tea</t>
  </si>
  <si>
    <t>4-047-282-2110000-111-2017/18-001</t>
  </si>
  <si>
    <t>Hire of transport, repairs and maintainance, printing, stationery,airtime,travel and subsistence</t>
  </si>
  <si>
    <t>4-047-282-2210802-111-2017/18-002</t>
  </si>
  <si>
    <t>NG-CDFC/PMC/ capacity building</t>
  </si>
  <si>
    <t>4-047-282-2210700-111-2017/18-003</t>
  </si>
  <si>
    <t>Payment of training  expenses for NG-CDFC training and PMC capacity building and allowances</t>
  </si>
  <si>
    <t>4-047-282-2640101-103-2017/18-001</t>
  </si>
  <si>
    <t>4-047-282-2640102-103-2017/18-002</t>
  </si>
  <si>
    <t>Njenga primary school</t>
  </si>
  <si>
    <t>4-047-282-2630204-104-2017/18-001</t>
  </si>
  <si>
    <t>School playing field rehabilitation through removing cotton soil, filling with red soil, plant grass and install new 2 goal posts and mark the field at Kshs.5,400,000 and construction of strong room for ICT hub (Kshs.2,000,000)</t>
  </si>
  <si>
    <t>Embakasi Girls Secondary School</t>
  </si>
  <si>
    <t>4-047-282-2630205-104-2017/18-001</t>
  </si>
  <si>
    <t>Completion of domitory; doors, windows, internal finishing,external finishing, plumbing and electrical works</t>
  </si>
  <si>
    <t xml:space="preserve">AA villa police post </t>
  </si>
  <si>
    <t>4-047-282-2640507-113-2017/18-001</t>
  </si>
  <si>
    <t>Construction of 200m perimeter wall</t>
  </si>
  <si>
    <t>Pipeline police post</t>
  </si>
  <si>
    <t>4-047-282-2640507-113-2017/18-003</t>
  </si>
  <si>
    <t>Construction of strong room to host ICT hub</t>
  </si>
  <si>
    <t>Kwa Reuben chief office</t>
  </si>
  <si>
    <t>4-047-282-2640507-113-2017/18-004</t>
  </si>
  <si>
    <t>Imara Daima chief office</t>
  </si>
  <si>
    <t>4-047-282-2640507-113-2017/18-005</t>
  </si>
  <si>
    <t>4-047-282-2640101-023-2017/18-001</t>
  </si>
  <si>
    <t>4-047-282-2640510-110-2017/18-001</t>
  </si>
  <si>
    <t>Construction of Drainage channels to create passable environment during rainy seasons</t>
  </si>
  <si>
    <t>EMBAKASI SOUTH Football Tournament</t>
  </si>
  <si>
    <t>4-047-282-2640509-112-2017/18-001</t>
  </si>
  <si>
    <t xml:space="preserve">Carry out constituency and ward sports tournament and winning teams awarded with trophies, sports wear and balls
</t>
  </si>
  <si>
    <t>Constituency Innovation hub at Njenga ward at Njenga pri sch</t>
  </si>
  <si>
    <t>4-047-282-2211311-108-2017/18-001</t>
  </si>
  <si>
    <t xml:space="preserve">Installation of satellite Antenna , Router, Digital Access Kit and Digital Ruggedized tablets, Wi-Fi with outdoor wireless devise complete with installation accessories </t>
  </si>
  <si>
    <t>Constituency Innovation hub at kware ward at Imara daima  chief camp</t>
  </si>
  <si>
    <t>4-047-282-2211311-108-2017/18-002</t>
  </si>
  <si>
    <t>Constituency Innovation hub at pipeline ward  at pipeline police post</t>
  </si>
  <si>
    <t>4-047-282-2211311-108-2017/18-003</t>
  </si>
  <si>
    <t>Constituency Innovation hub at kwa Reuben ward at kwa Reuben  chief camp</t>
  </si>
  <si>
    <t>4-047-282-2211311-108-2017/18-004</t>
  </si>
  <si>
    <t>Embakasi south constituency strategic plan</t>
  </si>
  <si>
    <t>4-047-282-2211310-108-2017/18-001</t>
  </si>
  <si>
    <t>Stakeholder forums, drafting, printing and launching of a 5 year strategic plan</t>
  </si>
  <si>
    <t>4-047-282-AP1-100-2017/2018-001</t>
  </si>
  <si>
    <t>4-047-282-2640100-103-2017/18-001</t>
  </si>
  <si>
    <t>Constituency Innovation hub at kware ward at kware chief camp</t>
  </si>
  <si>
    <t>4-047-282-2211311-108-2017/18-005</t>
  </si>
  <si>
    <t>Kware chief camp</t>
  </si>
  <si>
    <t>4-047-282-2640507-113-2017/18-002</t>
  </si>
  <si>
    <t>Construction of strong room  to host ICT hub</t>
  </si>
  <si>
    <t>AMOUNT (KSHS.)</t>
  </si>
  <si>
    <t>Njenga Police Station</t>
  </si>
  <si>
    <t>Construction of 4 storey police staff residential houses</t>
  </si>
  <si>
    <t>Kware Chief's Office</t>
  </si>
  <si>
    <t>4-047-282-2640507-113-2017/18-006</t>
  </si>
  <si>
    <t>Construction of a chief's office block</t>
  </si>
  <si>
    <t>Njenga Primary School</t>
  </si>
  <si>
    <t>Completion of 12 classrooms block (electrical works)</t>
  </si>
  <si>
    <t>4-047-282-2640200-101-2017/18-001</t>
  </si>
  <si>
    <t xml:space="preserve">To cater for any unforeseen occurences within the Constituency </t>
  </si>
  <si>
    <t>PROJECT GFS CODELIST FOR EMBAKASI EAST NATIONAL GOVERNMENT CONSTITUENCY DEVELOPMENT FUND</t>
  </si>
  <si>
    <t>4-047-285-2110000-100-2017/18-001</t>
  </si>
  <si>
    <t>4-047-285-2210000-100-2017/18-002</t>
  </si>
  <si>
    <t>4-047-285-2120101-100-2017/18-003</t>
  </si>
  <si>
    <t>4-047-285-2120201-100-2017/18-004</t>
  </si>
  <si>
    <t>4-047-285-2210000-100-2017/18-005</t>
  </si>
  <si>
    <t>NG-CDF Office furnitures</t>
  </si>
  <si>
    <t>4-047-285-3110901-100-2017/18-006</t>
  </si>
  <si>
    <t>Purchase of 1executive office table and 2 executive chairs and 10 Boardroom chairs and an office cabinet.</t>
  </si>
  <si>
    <t>4-047-285-2210000-285-2017/18-001</t>
  </si>
  <si>
    <t>4-047-285-2210802-285-2017/18-002</t>
  </si>
  <si>
    <t>4-047-11-2210700-285-2017/18-003</t>
  </si>
  <si>
    <t>4-047-285-2640101-103- 2017/18-001</t>
  </si>
  <si>
    <t xml:space="preserve">Bursary Tertiary Institutions </t>
  </si>
  <si>
    <t>4-047-285-2640102-103-2017/18-002</t>
  </si>
  <si>
    <t>4-047-285-2640200-101-2017/18-001</t>
  </si>
  <si>
    <t>Donholm primary school</t>
  </si>
  <si>
    <t>4-047-285-2630204-104-2017/18-001</t>
  </si>
  <si>
    <t>Re-roofing of 12 classrooms, fixing of IT5 box profile roofing sheets, fixing of rainwater goods and fascia board, fixing of new window panes, glazing and replacing of chipboard ceiling.</t>
  </si>
  <si>
    <t>Donholm primary school toilet</t>
  </si>
  <si>
    <t>4-047-285-2630204-104-2017/18-002</t>
  </si>
  <si>
    <t>Renovation of the existing toilet blocks in ECD section, staff section, upper classes section ground floor, upper classes section first floor, lower classes section for boys, lower classes section for girls. The works  comprises of removal of old worn out sanitary fittings and fixing new sanitary fittings, paint works, new floor finish, fixing of new doors complete with door frames and locks, fixing new window panes and glazing, construction of a new water tank tower and 3 no high level water tank each 10,000 liters.</t>
  </si>
  <si>
    <t>Edevele primary school-upper</t>
  </si>
  <si>
    <t>4-047-285-2630204-104-2017/18-003</t>
  </si>
  <si>
    <t>Construction of a  20 doors toilet block- 10 doors Block for girls and 10 doors Block for boys in the upper primary school</t>
  </si>
  <si>
    <t>Edevele primary school-lower</t>
  </si>
  <si>
    <t>4-047-285-2630204-104-2017/18-004</t>
  </si>
  <si>
    <t>Construction of a  20 doors toilet block- 10 doors Block for girls and 10 doors Block for boys in the lower primary school</t>
  </si>
  <si>
    <t>4-047-285-2640509-112-2017/18-001</t>
  </si>
  <si>
    <t>Embakasi Garrison Secondary School</t>
  </si>
  <si>
    <t>4-047-285-2640510-110- 2017/18-001</t>
  </si>
  <si>
    <t xml:space="preserve">Installation of 2, 20 meters high solar masts </t>
  </si>
  <si>
    <t>4-047-285-2211311-108-2017/18-001</t>
  </si>
  <si>
    <t xml:space="preserve">Installation of satellite antenna, router, digital access kit, digital ruggedized tablet, Wi- Fi with outdoor wireless device complete with 12U cabinet complete with installation accessories </t>
  </si>
  <si>
    <t>Utawala Secondary School</t>
  </si>
  <si>
    <t>4-047-285-2211311-108-2017/18-002</t>
  </si>
  <si>
    <t>Mihango Chief's Office</t>
  </si>
  <si>
    <t>4-047-285-2211311-108-2017/18-003</t>
  </si>
  <si>
    <t>Soweto Chief's Office</t>
  </si>
  <si>
    <t>4-047-285-2211311-108-2017/18-004</t>
  </si>
  <si>
    <t>Development of constituency strategic plan 2017/2018-2021/2022</t>
  </si>
  <si>
    <t>Embakasi ward Security high Mast.</t>
  </si>
  <si>
    <t>4-047-285-2640507-285-2017/18-001</t>
  </si>
  <si>
    <t>Installation of a 30 meters Security high mast with 8 security lights of 400 watts in Embakasi ward, Embakasi village.</t>
  </si>
  <si>
    <t>Lower savannah ward Security high Mast.</t>
  </si>
  <si>
    <t>4-047-285-2640507-285-2017/18-002</t>
  </si>
  <si>
    <t>Installation of a 30 meters Security high mast with 8 security lights of 400 watts in lower savannah ward boundary between shauri yako and central zones.</t>
  </si>
  <si>
    <t>Upper savannah ward Security high Mast.</t>
  </si>
  <si>
    <t>4-047-285-2640507-285-2017/18-003</t>
  </si>
  <si>
    <t>Installation of a 30 meters Security high mast with 8 security lights of 400 watts in upper savannah ward ,vumilia village</t>
  </si>
  <si>
    <t>Mihango ward Security high Mast.</t>
  </si>
  <si>
    <t>4-047-285-2640507-285-2017/18-004</t>
  </si>
  <si>
    <t>Installation of a 30 meters Security high mast with 8 security lights of 400 watts in mihango ward, chokaa village</t>
  </si>
  <si>
    <t>4-047-285-2640101-103-2017/18-001</t>
  </si>
  <si>
    <t>Tassia  Market Road 1.6 Km</t>
  </si>
  <si>
    <t>4-047-285-2640101-107- 2017/18-001</t>
  </si>
  <si>
    <t>Cut to spoil  in soft material, Heavy grading  with  watering &amp; compaction, Hardcore,Gravel   patching,Culvert installion 450mm with  surround,Ditch  excavation Ditch  cleaning</t>
  </si>
  <si>
    <t>Vumilia Center Access Road 0.6Km</t>
  </si>
  <si>
    <t>4-047-285-2640200-107-2017/18-002</t>
  </si>
  <si>
    <t>Cut to spoil  in soft material, Heavy grading  with  watering &amp; compaction, Hardcore,Gravel   patching,Culvert installion 600mm with  surround,Ditch  excavation Ditch  cleaning</t>
  </si>
  <si>
    <t>PROJECT GFS CODELIST FOR EMBAKASI NORTH NATIONAL GOVERNMENT CONSTITUENCY DEVELOPMENT FUND</t>
  </si>
  <si>
    <t>4-047-283-2110000-100-2017/2018-001</t>
  </si>
  <si>
    <t>4-047-283-2210000-100-2017/2018-002</t>
  </si>
  <si>
    <t>4-047-283-2120101-100-2017/2018-003</t>
  </si>
  <si>
    <t>4-047-283-2120201-100-2017/2018-004</t>
  </si>
  <si>
    <t>4-047-283-2210802-100-2017/2018-005</t>
  </si>
  <si>
    <t>4-047-283-2210000-111-2017/2018-001</t>
  </si>
  <si>
    <t>4-047-283-2210802-111-2017/2018-002</t>
  </si>
  <si>
    <t>4-047-283-2210802-111-2017/2018-003</t>
  </si>
  <si>
    <t>4-047-283-2210802-111-2017/2018-004</t>
  </si>
  <si>
    <t>4-047-283-2640200-101-2017/2018-283</t>
  </si>
  <si>
    <t>4-047-283-2040510-110-2017/2018-001</t>
  </si>
  <si>
    <t>Purchase of 2 metallic dustbins for the following beneficiaries each costing (Kshs.10,405.15) Marura Primary School, Kariobangi North Pri. Sch.,Kariobangi North Health Centre Kariobangi North Girls Sec. sch, Our Lady of Fatima Secondary School, Dandora Primary School, Dandora Girls Sec. Sch., Dandora 1 Senior Chief, Dandora 1 health centre, James Gichuru Primary School, Wangu Primary School, Dandora Secondary School,  Dandora Phase 1 Assistant Chief’s office, Tom Mboya Primary School, Dandora Phase1 D.O’s office, Dandora 2 Health Centre, Tom Mboya Primary School, Ushirika Primary School, Ronald Ngala Primary School, Dandora 1 Assistant Chief office, Purchase and installation of 5,000 litres water tanks for the following beneficiaries (each  1 tank  costing Kshs.110,000), Our Lady of Fatima Sec. Sch., Marura Pri. Sch., Kariobangi Chief’s Area office, Dandora Girls Sec. Sch., Dandora Phase 1 Health Clinic, James Gichuru Pri. Sch., Wangu Pri. Sch., Tom Mboya Pri.Sch., Dandora 41 Health Centre, Dandora Phase 4&amp;5 D.O’s Office, Ronald Ngala Pri. Sch.,Ushirika Pri. Sch.</t>
  </si>
  <si>
    <t>4-047-283-2640101-103-2017/2018-001</t>
  </si>
  <si>
    <t>4-047-283-2640101-103-2017/2018-002</t>
  </si>
  <si>
    <t>4-047-283-2640509-112-2017/2018</t>
  </si>
  <si>
    <t>Carry out Constituency sports tournament and the winning teams/schools be awarded with trophies, balls and games kits</t>
  </si>
  <si>
    <t>James Gichuru Primary School</t>
  </si>
  <si>
    <t>4-047-283-2630204-104-2017/2018-001</t>
  </si>
  <si>
    <t>Additional funds for construction of perimeter wall 30m</t>
  </si>
  <si>
    <t>Tom Mboya Playing Grounds</t>
  </si>
  <si>
    <t>4-047-283-2630204-104-2017/2018-002</t>
  </si>
  <si>
    <t>Completion of the playing ground i.e  installation of the 3 floodlights</t>
  </si>
  <si>
    <t>Kariobangi North Primary School</t>
  </si>
  <si>
    <t>4-047-283-2630204-104-2017/2018-003</t>
  </si>
  <si>
    <t>Construction of perimeter wall 224m (Kshs.1,500,000.00), Purchase of 200 school desks and chairs (Kshs.600,000.00)</t>
  </si>
  <si>
    <t>Wangu Primary School</t>
  </si>
  <si>
    <t>4-047-283-2630204-104-2017/2018-004</t>
  </si>
  <si>
    <t>Purchase of 100 desks and chairs</t>
  </si>
  <si>
    <t>Dandora Primary School</t>
  </si>
  <si>
    <t>4-047-283-2630204-104-2017/2018-005</t>
  </si>
  <si>
    <t>Completion of two classrooms slabbing, walling and internal finishes (Kshs. 2,800,000.00), Purchase of 100 school desks (Kshs.300,000)</t>
  </si>
  <si>
    <t>Ronald Ngala Primary School</t>
  </si>
  <si>
    <t>4-047-283-2630204-104-2017/2018-006</t>
  </si>
  <si>
    <t>Purchaseof 100 school desks and chairs</t>
  </si>
  <si>
    <t>4-047-283-2630204-104-2017/2018-007</t>
  </si>
  <si>
    <t>Purchase of 1 energy saving jiko Kshs. 300,000.00, Purchase of 200 school desks and chairs Kshs. 600,000.00</t>
  </si>
  <si>
    <t>Tom Mboya Primary School</t>
  </si>
  <si>
    <t>4-047-283-2630204-104-2017/2018-008</t>
  </si>
  <si>
    <t>Construction of 224m perimeter wall Kshs.5,000,000.00, Purchase of 65 school desks and chairs Kshs. 193,965.50</t>
  </si>
  <si>
    <t>SECONDARY SCH00LS</t>
  </si>
  <si>
    <t>Dandora Girls Secondary School</t>
  </si>
  <si>
    <t>4-047-283-2630205-104-2017/2018-001</t>
  </si>
  <si>
    <t>Construction of 3 storey building made up of 4 classrooms (Kshs.9,000,000.00), Purchase of 100 school desks and chairs (Kshs.300,000.00)</t>
  </si>
  <si>
    <t>Ushirika Secondary School</t>
  </si>
  <si>
    <t>4-047-283-2630205-104-2017/2018-002</t>
  </si>
  <si>
    <t>Completion of the administration block i.e electrical,works, plastering, painting and general finishes</t>
  </si>
  <si>
    <t>Kariobangi North Girls Secondary School</t>
  </si>
  <si>
    <t>4-047-283-2630205-104-2017/2018-003</t>
  </si>
  <si>
    <t>Purchase of 33 school desks and chairs</t>
  </si>
  <si>
    <t>Dandora Secondary School</t>
  </si>
  <si>
    <t>4-047-283-2630205-104-2017/2018-004</t>
  </si>
  <si>
    <t>Completion of perimeter wall 240m</t>
  </si>
  <si>
    <t>Kariobangi Police Station</t>
  </si>
  <si>
    <t>4-047-283-2040507-113-2016/2017-001</t>
  </si>
  <si>
    <t>Completion of office; plastering and fixing the doors plus windows</t>
  </si>
  <si>
    <t>Kinyago Police Station</t>
  </si>
  <si>
    <t>4-047-283-2040507-113-2016/2017-002</t>
  </si>
  <si>
    <t>Completion of the prison cell including the armory,roofing, tiles plastering, painting, electrical works</t>
  </si>
  <si>
    <t>Kariobangi North Area Chief’s Office</t>
  </si>
  <si>
    <t>4-047-283-2040507-113-2017/2018-003</t>
  </si>
  <si>
    <t>Construction of 4 door toilet</t>
  </si>
  <si>
    <t>Dandora 1 Area Chief's Office</t>
  </si>
  <si>
    <t>4-047-283-2040507-113-2017/2018-004</t>
  </si>
  <si>
    <t xml:space="preserve">Construction of the area chief’s office to completion </t>
  </si>
  <si>
    <t>Dandora Phase 2 Area Chief’s Office</t>
  </si>
  <si>
    <t>4-047-283-2040507-113-2017/2018-007</t>
  </si>
  <si>
    <t>Dandora Phase 4 and 5 Chief’s Office</t>
  </si>
  <si>
    <t>4-047-283-2040507-113-2017/2018-010</t>
  </si>
  <si>
    <t>Dandora 1</t>
  </si>
  <si>
    <t>Putting up of 1 high mast light kshs 2,000,000.00</t>
  </si>
  <si>
    <t>Dandora 2</t>
  </si>
  <si>
    <t>4-047-283-2040507-113-2017/2018-006</t>
  </si>
  <si>
    <t>Installation of 2 highmast security light</t>
  </si>
  <si>
    <t>Dandora 3</t>
  </si>
  <si>
    <t>4-047-283-2040507-113-2017/2018-008</t>
  </si>
  <si>
    <t>Installation of a high mast light Kshs. 2,000,000.00</t>
  </si>
  <si>
    <t>Dandora 4&amp;5</t>
  </si>
  <si>
    <t>4-047-283-2040507-113-2017/2018-009</t>
  </si>
  <si>
    <t>PROJECT GFS CODELIST FOR MAKADARA NATIONAL GOVERNMENT CONSTITUENCY DEVELOPMENT FUND</t>
  </si>
  <si>
    <t>4-047-287-2110000-100-2017/18-001</t>
  </si>
  <si>
    <t>4-047-287-2210000-100-2017/18-002</t>
  </si>
  <si>
    <t>Purchase of fuel, repairs and maintenance, printing, photocopies, internet services stationery, travel and subsistence, office tea.</t>
  </si>
  <si>
    <t>4-047-287-2120101-100-2017/18-003</t>
  </si>
  <si>
    <t>4-047-287-2120201-100-2017/18-004</t>
  </si>
  <si>
    <t>4-047-287-2210802-100-2017/18-005</t>
  </si>
  <si>
    <t>4-047-287-2210000-111-2017/18-001</t>
  </si>
  <si>
    <t>4-047-287-2210802-111-2017/18-002</t>
  </si>
  <si>
    <t>4-047-287-2210700-111-2017/18-003</t>
  </si>
  <si>
    <t>4-047-287-2640200-101-2017/18-001</t>
  </si>
  <si>
    <t>4-047-287-2640101-103-2017/18-001</t>
  </si>
  <si>
    <t>4-047-287-2640102-103-2017/18-001</t>
  </si>
  <si>
    <t>Star of hope primary school</t>
  </si>
  <si>
    <t>4-047-287-2630204-104-2017/18-002</t>
  </si>
  <si>
    <t>Construction of 8 new classrooms</t>
  </si>
  <si>
    <t>Joseph apundo primary school</t>
  </si>
  <si>
    <t>4-047-287-2630204-104-2017/18-003</t>
  </si>
  <si>
    <t>Rehabilitation of school borehole (Kshs.1,000,000) replacement of doors windows, ceilings and notice boards (Kshs.1,500,000) replacement of electricity fittings (Kshs.500,000) painting of entire school (Kshs.1,218,841.75)</t>
  </si>
  <si>
    <t>Dr. livingstone primary school</t>
  </si>
  <si>
    <t>4-047-287-2630204-104-2017/18-004</t>
  </si>
  <si>
    <t>Renovation of 4 classrooms re-roofing  (Kshs.800,000) replacement of wooden doors and windows (Kshs.400,000) flooring (Kshs.800,000) electrical works (Kshs.200,000) painting (Kshs.800,000)</t>
  </si>
  <si>
    <t>St Johns primary school</t>
  </si>
  <si>
    <t>4-047-287-2630204-104-2017/18-005</t>
  </si>
  <si>
    <t xml:space="preserve">Supply of 24 office desks with hanging drawers, 1 fabric high back chair, 2 fabric visitors chair, 1 way work station, I hanging drawer, 24 fabric chairs without arms and 1 metallic filling cabinet </t>
  </si>
  <si>
    <t>Dr Krapf Primary School</t>
  </si>
  <si>
    <t>4-047-287-2630204-104-2017/18-006</t>
  </si>
  <si>
    <t>Ofafa Jericho primary school</t>
  </si>
  <si>
    <t>4-047-287-2630204-104-2017/18-007</t>
  </si>
  <si>
    <t>Plainsview primary school</t>
  </si>
  <si>
    <t>4-047-287-2630204-104-2017/18-008</t>
  </si>
  <si>
    <t xml:space="preserve">Supply of 24 office desks with hanging drawers, 1 fabric High back chair, 2 fabric visitors chair, 1 way work station, I hanging drawer, 24 fabric chairs without arms and 1 metallic filling cabinet </t>
  </si>
  <si>
    <t>Kaloleni Primary school</t>
  </si>
  <si>
    <t>4-047-287-2630204-104-2017/18-009</t>
  </si>
  <si>
    <t>Rehabilitation of toilet block - Painting (Kshs 120,000), Replacement of doors(Kshs 80,000),Replacement of Absestos (Kshs 200,000),Replacement of Ceilings (Kshs 100,000), Replacement of floor (Kshs 200,000)</t>
  </si>
  <si>
    <t>St Paul Primary school</t>
  </si>
  <si>
    <t>4-047-287-2630204-104-2017/18-010</t>
  </si>
  <si>
    <t>Renovation of school (Replacement of ceiling of 8 classrooms (Kshs.400,000) replacement of wooden doors and windows (Kshs.300,000) Flooring (Kshs.900,00) electrical works (Kshs.100,000) painting (Kshs.1,300,000)</t>
  </si>
  <si>
    <t>Baraka primary school</t>
  </si>
  <si>
    <t>4-047-287-2630204-104-2017/18-011</t>
  </si>
  <si>
    <t>Construction of 4 new classrooms</t>
  </si>
  <si>
    <t>Star of hope secondary school</t>
  </si>
  <si>
    <t>4-047-287-2630204-104-2017/18-001</t>
  </si>
  <si>
    <t>Installation of fixtures and fittings in the 10 toilets (Kshs.1,500,00) Plumbing works and tiles (Kshs.1,800,000) Connection of the toilets to the Main Nairobi City county sewer line (Kshs.2,500,000)</t>
  </si>
  <si>
    <t>4-047-287-2640509-112-2017/18-001</t>
  </si>
  <si>
    <t>Makongeni secondary school</t>
  </si>
  <si>
    <t>4-047-287-2211311-108-2017/18-001</t>
  </si>
  <si>
    <t>Installation of satellite ntenna, router, digital access kit and digital ruggedized tablets, Wi-Fi with outdoor wireless devise complete with 12U cabinet complete with installation accessories</t>
  </si>
  <si>
    <t>Makadara NG-CDF Office</t>
  </si>
  <si>
    <t>4-047-287-2211311-108-2017/18-002</t>
  </si>
  <si>
    <t>4-047-287-2211311-108-2017/18-003</t>
  </si>
  <si>
    <t xml:space="preserve">Harambee primary school </t>
  </si>
  <si>
    <t>4-047-287-2211311-108-2017/18-004</t>
  </si>
  <si>
    <t>4-047-287-2211310-108-2017/18-001</t>
  </si>
  <si>
    <t>Developing a Constituency strategic plan 2018-2022</t>
  </si>
  <si>
    <t>4-047-287-2640510-113-2017/18-001</t>
  </si>
  <si>
    <t>Purchase and installation of energy saving Jikos (2 burner,25 litres with 2 sufurias energy saving jiko and two 300 litres energy saving jiko with 4 sufurias) at Star of hope primary school, star of hope secondary school and Canon apollo primary school Kshs  578,735.33 each</t>
  </si>
  <si>
    <t>Various primary schools (list attached)</t>
  </si>
  <si>
    <t>Purchase of  desks.</t>
  </si>
  <si>
    <t>4-047-287-AP1-100-2017/2018-001</t>
  </si>
  <si>
    <t>4-047-287-2640100-103-2017/18-001</t>
  </si>
  <si>
    <t>4-047-285-AP1-100-2017/2018-001</t>
  </si>
  <si>
    <t>4-047-285-2640100-103-2017/18-001</t>
  </si>
  <si>
    <t xml:space="preserve">                                   FINANCIAL YEAR 2017/2018 </t>
  </si>
  <si>
    <t>4-047-287-2640102-103-2017/18-002</t>
  </si>
  <si>
    <t>Additional funds for Construction of 8 new classrooms</t>
  </si>
  <si>
    <t>Dr. livingstone pry sch</t>
  </si>
  <si>
    <t>Renovation of 4 classrooms (replacement of wooden doors and windows)</t>
  </si>
  <si>
    <t>Additional funds for construction of 4 new classrooms up to slab level.</t>
  </si>
  <si>
    <t>Replacement of floor (Kshs.2,500,000) and painting of the school external and internal walls (Kshs.831,034.32) building)</t>
  </si>
  <si>
    <t>Buruburu girls secondary school</t>
  </si>
  <si>
    <t>Construction of perimeter wall 450 meters</t>
  </si>
  <si>
    <t>4-047-287-2640510-110-2017/18-001</t>
  </si>
  <si>
    <t>Purchase and installation of energy saving Jikos ( 2 burner 25 litres with two sufurias energy saving jiko  and two 300 litres energy saving jikos with 4 sufurias) at Bahati Primary School</t>
  </si>
  <si>
    <t>PROJECT GFS CODELIST FOR KASARANI NATIONAL GOVERNMENT CONSTITUENCY DEVELOPMENT FUND BOARD</t>
  </si>
  <si>
    <t>ADMINISTRATION &amp; RECURRENT EXPENDITURES</t>
  </si>
  <si>
    <t>4-047-280-2110000-100-2017/18-001</t>
  </si>
  <si>
    <t>4-047-280-2210000-100-2017/18-002</t>
  </si>
  <si>
    <t xml:space="preserve">Purchase of fuel, repairs and maintenance, printing, stationery, telephone, travel and subsistence </t>
  </si>
  <si>
    <t>4-047-280-2120101-100-2017/18-003</t>
  </si>
  <si>
    <t>4-047-280-2120101-100-2017/18-004</t>
  </si>
  <si>
    <t>4-047-280-2210802-100-2017/18-005</t>
  </si>
  <si>
    <t>4-047-280-2210000-111-2017/18-001</t>
  </si>
  <si>
    <t>4-047-280-2210802-111-2017/18-002</t>
  </si>
  <si>
    <t>NG-CDF / PMC Capacity Building</t>
  </si>
  <si>
    <t>4-047-280-2210700-111-2017/18-003</t>
  </si>
  <si>
    <t>Undertake training of the PMCs/NG-CDFCs/Staff on NG-CDF related issues</t>
  </si>
  <si>
    <t>4-047-280-2640200-101-2017/18-001</t>
  </si>
  <si>
    <t>4-047-280-2640101-103-2017/18-001</t>
  </si>
  <si>
    <t>Payment of bursaries to needy students</t>
  </si>
  <si>
    <t>4-047-280-2640102-103-2017/18-002</t>
  </si>
  <si>
    <t>4-047-280-2640509-112-2017/18-001</t>
  </si>
  <si>
    <t>Carry out constituency sports tournament and winning teams to be awarded with trophies, balls and games kits.</t>
  </si>
  <si>
    <t>Ruai Primary School</t>
  </si>
  <si>
    <t>4-047-280-2640510-110-2017/18-001</t>
  </si>
  <si>
    <t>Purchase &amp; planting of tree seedlings</t>
  </si>
  <si>
    <t>Murema Primary School</t>
  </si>
  <si>
    <t>4-047-280-2640510-110-2017/18-002</t>
  </si>
  <si>
    <t>Njiru Primary School</t>
  </si>
  <si>
    <t>4-047-280-2640510-110-2017/18-003</t>
  </si>
  <si>
    <t>Claycity Secondary School</t>
  </si>
  <si>
    <t>4-047-280-2640510-110-2017/18-004</t>
  </si>
  <si>
    <t>Kasarani Primary School</t>
  </si>
  <si>
    <t>4-047-280-2640510-110-2017/18-005</t>
  </si>
  <si>
    <t>John Njoroge Secondary School</t>
  </si>
  <si>
    <t>4-047-280-2640510-110-2017/18-006</t>
  </si>
  <si>
    <t>4-047-280-2640510-110-2017/18-007</t>
  </si>
  <si>
    <t>Ruai Girls’ Secondary School</t>
  </si>
  <si>
    <t>4-047-280-2640510-110-2017/18-008</t>
  </si>
  <si>
    <t>4-047-280-2640510-110-2017/18-009</t>
  </si>
  <si>
    <t>Purchase and installation of two 10,000 liters water tanks</t>
  </si>
  <si>
    <t>Ruai Girls Secondary School</t>
  </si>
  <si>
    <t>4-047-280-2640510-110-2017/18-010</t>
  </si>
  <si>
    <t>Supply of two energy saving jikos (Kshs.200,000) and 10 metallic garbage disposal bins (Kshs.97,089.22)</t>
  </si>
  <si>
    <t>4-047-280-2630204-104-2017/18-001</t>
  </si>
  <si>
    <t>Construction of a perimeter wall for 10 acre land- phase I</t>
  </si>
  <si>
    <t>4-047-280-2630204-104-2017/18-002</t>
  </si>
  <si>
    <t>Construction of 4 number of classrooms with a slab</t>
  </si>
  <si>
    <t>4-047-280-2630204-104-2017/18-003</t>
  </si>
  <si>
    <t>Purchase of 100 lockers @ Kshs.5000</t>
  </si>
  <si>
    <t>Jehova Jire Primary School</t>
  </si>
  <si>
    <t>4-047-280-2630204-104-2017/18-004</t>
  </si>
  <si>
    <t>Highway Manyatta Primary School</t>
  </si>
  <si>
    <t>4-047-280-2630204-104-2017/18-005</t>
  </si>
  <si>
    <t>Getuamba Primary School</t>
  </si>
  <si>
    <t>4-047-280-2630204-104-2017/18-006</t>
  </si>
  <si>
    <t>4-047-280-2630204-104-2017/18-007</t>
  </si>
  <si>
    <t>4-047-280-2630204-104-2017/18-008</t>
  </si>
  <si>
    <t>4-047-280-2630204-104-2017/18-009</t>
  </si>
  <si>
    <t>Drumville Primary School</t>
  </si>
  <si>
    <t>4-047-280-2630204-104-2017/18-010</t>
  </si>
  <si>
    <t>Ng’ondo Primary School</t>
  </si>
  <si>
    <t>4-047-280-2630204-104-2017/18-011</t>
  </si>
  <si>
    <t>4-047-280-2630204-104-2017/18-012</t>
  </si>
  <si>
    <t>4-047-280-2630204-104-2017/18-013</t>
  </si>
  <si>
    <t>St. Dominic Secondary School</t>
  </si>
  <si>
    <t>4-047-280-2630205-104-2017/18-001</t>
  </si>
  <si>
    <t>Construction of 4 number classrooms with a slab</t>
  </si>
  <si>
    <t>4-047-280-2630205-104-2017/18-002</t>
  </si>
  <si>
    <t>Purchase of 150 lockers @ Kshs.5000</t>
  </si>
  <si>
    <t>4-047-280-2630205-104-2017/18-003</t>
  </si>
  <si>
    <t>4-047-280-2630205-104-2017/18-004</t>
  </si>
  <si>
    <t>Construction of a 4 door latrine</t>
  </si>
  <si>
    <t>4-047-280-2630205-104-2017/18-005</t>
  </si>
  <si>
    <t>Purchase of a 51 seater school bus</t>
  </si>
  <si>
    <t xml:space="preserve">Ruai DCC’s Office </t>
  </si>
  <si>
    <t>4-047-280-2640507-113-2017/18-001</t>
  </si>
  <si>
    <t>Construction of 4 door latrine</t>
  </si>
  <si>
    <t>Njiru NG-CDF Office</t>
  </si>
  <si>
    <t>4-047-280-2211311-108-2017/18-001</t>
  </si>
  <si>
    <t xml:space="preserve">Installation of satellite antenna, router, digital Access Kit and digital ruggedized tablets, Wi-Fi with outdoor wireless devise complete with 12U cabinet complete with installation accessories. </t>
  </si>
  <si>
    <t>Ruai DCC’s Office</t>
  </si>
  <si>
    <t>4-047-280-2211311-108-2017/18-002</t>
  </si>
  <si>
    <t>Mwiki Police Station</t>
  </si>
  <si>
    <t>4-047-280-2211311-108-2017/18-003</t>
  </si>
  <si>
    <t>Kasarani New DCC’s office</t>
  </si>
  <si>
    <t>4-047-280-2211311-108-2017/18-004</t>
  </si>
  <si>
    <t>4-047-280-2211310-108-2017/18-002</t>
  </si>
  <si>
    <t>Development of constituency Strategic plan 2018-2022</t>
  </si>
  <si>
    <t>PROJECT GFS CODELIST FOR KASARANI NATIONAL GOVERNMENT CONSTITUENCY DEVELOPMENT FUND</t>
  </si>
  <si>
    <t xml:space="preserve"> FINANCIAL YEAR 2017/2018</t>
  </si>
  <si>
    <t xml:space="preserve">                               </t>
  </si>
  <si>
    <t>4-047-280-2640510-110-2017/18-011</t>
  </si>
  <si>
    <t>4-047-280-2640510-110-2017/18-012</t>
  </si>
  <si>
    <t>Purchase &amp; planting of tree seedlings for schools</t>
  </si>
  <si>
    <t>Carry out Constituency Sports tournament and cater for sports awards</t>
  </si>
  <si>
    <t xml:space="preserve">                                         </t>
  </si>
  <si>
    <t>4-047-280-3110202-108-2017/18-005</t>
  </si>
  <si>
    <t>Completion of the NG-CDF office- floor, electrical works, painting, plastering</t>
  </si>
  <si>
    <t>Office furniture and equipment</t>
  </si>
  <si>
    <t>4-047-280-3111001-108-2017/18-006</t>
  </si>
  <si>
    <t>Purchase of office furniture and equipment - 5 work stations,10 boardroom seats,1 kyocera copier,8 staff computers,2 executive seats and their tables</t>
  </si>
  <si>
    <t>PROJECT GFS CODELIST FOR WESTLANDS NATIONAL GOVERNMENT CONSTITUENCY DEVELOPMENT FUND</t>
  </si>
  <si>
    <t>4-047-274-2110000-100-2017/2018-001</t>
  </si>
  <si>
    <t>4-047-274-2210000-100-2017/2018-002</t>
  </si>
  <si>
    <t>4-047-274-2120101-100-2017/2018-003</t>
  </si>
  <si>
    <t>4-047-274-2210802-100-2017/2018-004</t>
  </si>
  <si>
    <t>4-047-274-2210000-111-2017/2018-001</t>
  </si>
  <si>
    <t>4-047-274-2210802-111-2017/2018-002</t>
  </si>
  <si>
    <t>4-047-274-2210700-111-2017/2018-003</t>
  </si>
  <si>
    <t>4-047-274-2640200-101-2017/2018-001</t>
  </si>
  <si>
    <t>4-047-274-2640509-112-2017/2018-001</t>
  </si>
  <si>
    <t>4-047-274-2211310-108-2017/2018-001</t>
  </si>
  <si>
    <t>Preparation, printing and launch of the strategic plan</t>
  </si>
  <si>
    <t>4-047-274-2640101-103-2017/2018-001</t>
  </si>
  <si>
    <t>4-047-274-2640102-103-2017/2018-002</t>
  </si>
  <si>
    <t>New kihumbuini Primary School</t>
  </si>
  <si>
    <t>4-047-274-2630204-104-2017/2018-001</t>
  </si>
  <si>
    <t>Rehabilitation of 8 classrooms @Kshs.4,500,000.00) (painting, floor repairs, windows and doors repairs, electricity wiring repairs.)-. Supply of 100 desks and chairs-@Kshs.500,000.00</t>
  </si>
  <si>
    <t>Kihumbuini Primary School</t>
  </si>
  <si>
    <t>4-047-274-2630204-104-2017/2018-002</t>
  </si>
  <si>
    <t>Bohra Primary School</t>
  </si>
  <si>
    <t>4-047-274-2630204-104-2017/2018-003</t>
  </si>
  <si>
    <t>Rehabilitation of 4 classrooms @Kshs.2,000,000.00) (painting, replacement of ceiling boards, floor repairs, windows and doors repairs.) Top up in construction of two classrooms for plaster, floor, Verandah, outer wall finishing and painting @Kshs.1,500,000</t>
  </si>
  <si>
    <t>Lower Kabete Primary School</t>
  </si>
  <si>
    <t>4-047-274-2630204-104-2017/2018-004</t>
  </si>
  <si>
    <t>Top up in the construction of 2 classrooms for plaster, floor, Verandah, outer wall finishing and painting.</t>
  </si>
  <si>
    <t>Highridge Primary School  Renovation</t>
  </si>
  <si>
    <t>4-047-274-2630204-104-2017/2018-005</t>
  </si>
  <si>
    <t>Lay cabro blocks at the front parking area, painting, windows and doors repairs of the library.</t>
  </si>
  <si>
    <r>
      <t>Loresho</t>
    </r>
    <r>
      <rPr>
        <sz val="12"/>
        <color indexed="8"/>
        <rFont val="Footlight MT Light"/>
        <family val="1"/>
      </rPr>
      <t xml:space="preserve"> Primary School</t>
    </r>
  </si>
  <si>
    <t>4-047-274-2630204-104-2017/2018-006</t>
  </si>
  <si>
    <t>Top up in the construction of 2 classrooms for plaster, floor, verandah, outer wall finishing and painting.</t>
  </si>
  <si>
    <t xml:space="preserve">North Highridge Secondary </t>
  </si>
  <si>
    <t>4-047-274-2630205-104-2017/2018-001</t>
  </si>
  <si>
    <t>Vet. Lab Secondary School</t>
  </si>
  <si>
    <t>4-047-274-2630205-104-2017/2018-002</t>
  </si>
  <si>
    <t>Rehabilitation of 2 classrooms (painting, replacement of ceiling boards, floor repairs, windows and doors repairs, partitioning) @Kshs.2,500,000 and purchase of 100 desks and chairs @Kshs.500,000</t>
  </si>
  <si>
    <t>4-047-274-3110202-108-2017/2018-001</t>
  </si>
  <si>
    <t xml:space="preserve">Construction of NG-CDF office </t>
  </si>
  <si>
    <t>Highridge Chiefs’ Office</t>
  </si>
  <si>
    <t>4-047-274-2211311-108-2017/2018-001</t>
  </si>
  <si>
    <t>Installation of satellite antenna, router, digital access kit and digital ruggedized tablets, Wi-Fi with outdoor wireless devise complete with 12U cabinet complete with installation accessories</t>
  </si>
  <si>
    <t>Kangemi ACCs’ Office Compound</t>
  </si>
  <si>
    <t>4-047-274-2211311-108-2017/2018-002</t>
  </si>
  <si>
    <t>Karura Chiefs’ Office</t>
  </si>
  <si>
    <t>4-047-274-2211311-108-2017/2018-003</t>
  </si>
  <si>
    <t>DCCs Office Westlands</t>
  </si>
  <si>
    <t>4-047-274-2211311-108-2017/2018-004</t>
  </si>
  <si>
    <t>Highridge secondary school</t>
  </si>
  <si>
    <t>4-047-274-2640510-110-2017/2018-001</t>
  </si>
  <si>
    <t>Purchase and installation of 10,000 litres tank</t>
  </si>
  <si>
    <t>Cheleta Primary school</t>
  </si>
  <si>
    <t>4-047-274-2640510-110-2017/2018-002</t>
  </si>
  <si>
    <t>Karura Forest Primary School</t>
  </si>
  <si>
    <t>4-047-274-2640510-110-2017/2018-003</t>
  </si>
  <si>
    <t>4-047-274-2640510-110-2017/2018-004</t>
  </si>
  <si>
    <t>Kangemi Primary School</t>
  </si>
  <si>
    <t>4-047-274-2640510-110-2017/2018-005</t>
  </si>
  <si>
    <t>4-047-274-2640510-110-2017/2018-006</t>
  </si>
  <si>
    <t>New Kihumbuini Primary School</t>
  </si>
  <si>
    <t>4-047-274-2640510-110-2017/2018-007</t>
  </si>
  <si>
    <t>Kabete Vet. Lab Primary</t>
  </si>
  <si>
    <t>4-047-274-2640510-110-2017/2018-008</t>
  </si>
  <si>
    <t>Loresho Primary</t>
  </si>
  <si>
    <t>4-047-274-2640510-110-2017/2018-009</t>
  </si>
  <si>
    <t>4-047-274-2640510-110-2017/2018-010</t>
  </si>
  <si>
    <t>Farasi Lane Primary</t>
  </si>
  <si>
    <t>4-047-274-2640510-110-2017/2018-011</t>
  </si>
  <si>
    <t>Agha Khan Primary</t>
  </si>
  <si>
    <t>4-047-274-2640510-110-2017/2018-012</t>
  </si>
  <si>
    <t>unallocated</t>
  </si>
  <si>
    <t>4-047-274-2210000-100-2017/18-002</t>
  </si>
  <si>
    <t>4-047-274-2210700-111-2017/18-003</t>
  </si>
  <si>
    <t>e</t>
  </si>
  <si>
    <t>4-047-274-2640200-101-2017/18-001</t>
  </si>
  <si>
    <t>SOCIAL SECURITY</t>
  </si>
  <si>
    <t>NHIF Social security fund</t>
  </si>
  <si>
    <t>4-047-274-2640103-103-2017/18-003</t>
  </si>
  <si>
    <t>To cater for healthcare services to the vulnerable groups in the society</t>
  </si>
  <si>
    <t>4-047-274-2630204-104-2017/18-001</t>
  </si>
  <si>
    <t>Top up in Rehabilitation of 8 classrooms Kshs 500,000.00) ( painting, floor repairs, windows and doors repairs, electricity wiring repairs.)-. Construction of a perimeter wall (150 meters—kshs. 2,000,000)</t>
  </si>
  <si>
    <t>4-047-274-2630204-104-2017/18-007</t>
  </si>
  <si>
    <t>Rehabilitation of 3classrooms (painting, replacement of ceiling boards, floor repairs, windows and doors repairs.)</t>
  </si>
  <si>
    <t>4-047-274-2630204-104-2017/18-008</t>
  </si>
  <si>
    <t>Purchase of 77 desks and chairs</t>
  </si>
  <si>
    <t>4-047-274-2630204-104-2017/18-009</t>
  </si>
  <si>
    <t>Purchas of 100 desks and chairs</t>
  </si>
  <si>
    <t>4-047-274-2630204-104-2017/18-010</t>
  </si>
  <si>
    <t>Vet Lab N. Secondary School</t>
  </si>
  <si>
    <t>4-047-274-2630205-104-2017/18-003</t>
  </si>
  <si>
    <t>Purchas eof 100 desks and chairs</t>
  </si>
  <si>
    <t>Highridge Secondary School</t>
  </si>
  <si>
    <t>4-047-274-2630205-104-2017/18-004</t>
  </si>
  <si>
    <t>Loresho Secondary School</t>
  </si>
  <si>
    <t>4-047-274-2630205-104-2017/18-005</t>
  </si>
  <si>
    <t>Farasi Lane Secondary School</t>
  </si>
  <si>
    <t>4-047-274-2630205-104-2017/18-006</t>
  </si>
  <si>
    <t>PROJECT GFS CODELIST FOR DAGORETTI SOUTH NATIONAL GOVERNMENT CONSTITUENCY DEVELOPMENT FUND</t>
  </si>
  <si>
    <t>4-047-276-2640101-103-2017/18-001</t>
  </si>
  <si>
    <t>4-047-276-2640102-103-2017/18-002</t>
  </si>
  <si>
    <t>Bursary Vocational Schools</t>
  </si>
  <si>
    <t>4-047-276-2640102-103-2017/18-003</t>
  </si>
  <si>
    <t>Payment for hairdressing</t>
  </si>
  <si>
    <t>4-047-276-2640102-103-2017/18-004</t>
  </si>
  <si>
    <t>Payment for driving</t>
  </si>
  <si>
    <t>PROJECT GFS CODELIST FOR MATHARE NATIONAL GOVERNMENT CONSTITUENCY DEVELOPMENT FUND</t>
  </si>
  <si>
    <t>4-047-290-2210000-100-2017/18-001</t>
  </si>
  <si>
    <t>4-047-290-2210000-100-2017/18-002</t>
  </si>
  <si>
    <t>4-047-290-2120101-100-2017/18-003</t>
  </si>
  <si>
    <t xml:space="preserve">NHIF </t>
  </si>
  <si>
    <t>4-047-290-2120201-100-2017/18-004</t>
  </si>
  <si>
    <t xml:space="preserve">Payment of NHIF deductions. </t>
  </si>
  <si>
    <t>4-047-290-2210802-100-2017/18-005</t>
  </si>
  <si>
    <t xml:space="preserve">Payment of committee expenses, transport, conferences. </t>
  </si>
  <si>
    <t>4-047-290-2210802-111-2017/18-001</t>
  </si>
  <si>
    <t xml:space="preserve">Payment of committee sitting allowances, transport, conferences. </t>
  </si>
  <si>
    <t>4-047-290-2210700-111-2017/18-002</t>
  </si>
  <si>
    <t>Undertake training of the PMCs/NG-CDFCs and office staff on NG-CDF related issues.</t>
  </si>
  <si>
    <t xml:space="preserve">Emergency  </t>
  </si>
  <si>
    <t>4-047-290-2640200-101-2017/18-001</t>
  </si>
  <si>
    <t xml:space="preserve">To cater for any unforeseen occurrences in the constituency during the financial year.  </t>
  </si>
  <si>
    <t>4-047-290-2640509-112-2017/18-001</t>
  </si>
  <si>
    <t xml:space="preserve">Organize 4 constituency sports tournaments and award of trophies, balls and games kits  to the winning teams. </t>
  </si>
  <si>
    <t xml:space="preserve"> Bursary Secondary Schools </t>
  </si>
  <si>
    <t>4-047-290-2640100-103-2017/18-001</t>
  </si>
  <si>
    <t xml:space="preserve">Payment of bursary to needy students. </t>
  </si>
  <si>
    <t xml:space="preserve"> Bursary Tertiary Schools </t>
  </si>
  <si>
    <t>Ndururuno Primary School</t>
  </si>
  <si>
    <t>4-047-290-2640510-110-2017/18-001</t>
  </si>
  <si>
    <t>St.Theresa Primary School</t>
  </si>
  <si>
    <t>4-047-290-2640510-110-2017/18-002</t>
  </si>
  <si>
    <t>Huruma Administration Police Camp</t>
  </si>
  <si>
    <t>4-047-290-2640510-110-2017/18-003</t>
  </si>
  <si>
    <t xml:space="preserve">Landscaping &amp; tree planting </t>
  </si>
  <si>
    <t>4-047-290-2640510-110-2017/18-004</t>
  </si>
  <si>
    <t>4-047-290-2640510-110-2017/18-005</t>
  </si>
  <si>
    <t>Huruma Secondary School</t>
  </si>
  <si>
    <t>4-047-290-2640510-110-2017/18-006</t>
  </si>
  <si>
    <t xml:space="preserve">NG-CDF Hall </t>
  </si>
  <si>
    <t>4-047-290-2640510-110-2017/18-007</t>
  </si>
  <si>
    <t>Ndururuno Primary school</t>
  </si>
  <si>
    <t>4-047-290-2640510-110-2017/18-008</t>
  </si>
  <si>
    <t xml:space="preserve">Purchase and installation of 2 energy saving jikos </t>
  </si>
  <si>
    <t>4-047-290-2640510-110-2017/18-009</t>
  </si>
  <si>
    <t>4-047-290-2640510-110-2017/18-010</t>
  </si>
  <si>
    <t>St.Theresa secondary school</t>
  </si>
  <si>
    <t>4-047-290-2640510-110-2017/18-011</t>
  </si>
  <si>
    <t>Installation of two(2)10,000 litre water tanks.</t>
  </si>
  <si>
    <t>Old Mathare primary School</t>
  </si>
  <si>
    <t>4-047-290-2640510-110-2017/18-012</t>
  </si>
  <si>
    <t>4-047-290-2640510-110-2017/18-013</t>
  </si>
  <si>
    <t xml:space="preserve"> Strategic plan for Mathare Constituency</t>
  </si>
  <si>
    <t>4-047-290-2211310-108-2017/18-001</t>
  </si>
  <si>
    <t>Preparation, printing and launching of 5 year constituency strategic plan(2017-2022)</t>
  </si>
  <si>
    <t>NG-CDF Office Mathare</t>
  </si>
  <si>
    <t xml:space="preserve"> 4-047-290-2211311-108-2017/18-001 </t>
  </si>
  <si>
    <t>Installation of satellite antenna, router, digital access kit, digital ruggedized tablets, Wi- Fi with outdoor wireless device complete with 12U cabinet complete with installation accessories.</t>
  </si>
  <si>
    <t>NG-CDF HALL Huruma</t>
  </si>
  <si>
    <t xml:space="preserve"> 4-045-261-2211311-108-2017/18-002</t>
  </si>
  <si>
    <t xml:space="preserve"> 4-047-290-2211311-108-2017/18-003</t>
  </si>
  <si>
    <t>Old Mathare Secondary School</t>
  </si>
  <si>
    <t xml:space="preserve"> 4-047-290-2211311-108-2017/18-004</t>
  </si>
  <si>
    <t>4-047-290-2630204-104-2017/18-001</t>
  </si>
  <si>
    <t xml:space="preserve">Renovation of three classrooms-flooring, wiring, plastering Kshs.900,000.00)
purchase of desks (30 pcs) (Kshs.100,000.00)
</t>
  </si>
  <si>
    <t>St.Theresa Primary school</t>
  </si>
  <si>
    <t>4-047-290-2630204-104-2017/18-002</t>
  </si>
  <si>
    <t xml:space="preserve">Renovation of St. Theresa’s Primary School  (2 classrooms) roofing, flooring, electrical wiring - Kshs.1,000,000 
remodeling swimming pool, plastering, painting, excavation (10m*10m) Kshs.2,000,000
</t>
  </si>
  <si>
    <t>4-047-290-2630204-104-2017/18-003</t>
  </si>
  <si>
    <t xml:space="preserve">Construction of two(2) classrooms-Phase 1 </t>
  </si>
  <si>
    <t xml:space="preserve">4-047-290-2630205-104-2017/18-002
</t>
  </si>
  <si>
    <t xml:space="preserve">Construction of administration block (Kshs.2,500,000.00) Construction of 2 classrooms (Kshs 2,500,000)
renovation of wooden block of existing two classrooms :electricals,re-roofing, flooring (Kshs.1,000,000.00)
</t>
  </si>
  <si>
    <t>Upgrading of Old Mathare Secondary School</t>
  </si>
  <si>
    <t xml:space="preserve">4-047-290-2630205-104-2017/18-003
</t>
  </si>
  <si>
    <t xml:space="preserve">Construction of modern staff rooms and administration block Phase1 (Kshs.2,000,000.00) renovation of the existing wooden block (2 classrooms) re-roofing,flooring, plastering (Kshs.1,000,000.00)
</t>
  </si>
  <si>
    <t>Huruma Police Station</t>
  </si>
  <si>
    <t>4-047-290-2640507-113-2017/18-001</t>
  </si>
  <si>
    <r>
      <t xml:space="preserve">Fencing of 50m*30m (Kshs.3,000,000.00)
Construction of 2 staff houses (Kshs.3,000,000.00)
Installation of water Tank (7)10,000Lrts Kshs.1,000,000.00 </t>
    </r>
    <r>
      <rPr>
        <sz val="12"/>
        <color indexed="10"/>
        <rFont val="Footlight MT Light"/>
        <family val="1"/>
      </rPr>
      <t/>
    </r>
  </si>
  <si>
    <t>4-047-290-2640507-113-2017/18-002</t>
  </si>
  <si>
    <t xml:space="preserve">Construction of perimeter wall 30m*60m (Kshs.2,000,000.00)
Construction of 2 staff houses Phase 1 (Kshs.3,200,000.00)
installation of 7 water tanks*10,000litre (Kshs.1,080,000.00)
refurbishment of existing 3 staff houses re-roofing, painting, plumbing, flooring @ Kshs 720,000
</t>
  </si>
  <si>
    <t>NG-CDF OFFICE.</t>
  </si>
  <si>
    <t>NG-CDF office Mathare</t>
  </si>
  <si>
    <t>4-047-290-3110104-108-2016/17-001</t>
  </si>
  <si>
    <t xml:space="preserve">Completion :window panes tiling, painting, office furniture ; staff desks-4, staff chairs-4,fire proof safes-2,visitor's bench-2, reception desk-2) 
perimeter wall 20m*50m 
gate,marrum 
</t>
  </si>
  <si>
    <t xml:space="preserve">Mathare Social Hall NG-CDF Hall </t>
  </si>
  <si>
    <t>4-047-290-3110104-108-2017/18-002</t>
  </si>
  <si>
    <t xml:space="preserve">Mathare Social Hall Renovation: plastering, electrical wiring, installation of 1 water tanks 10,000litre@ Kshs 722,974.80 
construction of a perimeter wall 50m*40m (Kshs.1,177,025.00)
purchase of prefabrications(Extension of NG-CDF Office and Do's office @ Kshs.500,000.00
equipping of the gymnasium in the NG-CDF Hall; Thread will,weights and pulleys (Kshs.500,000.00)
</t>
  </si>
  <si>
    <t>4-047-290-AP1-100-2017/2018-001</t>
  </si>
  <si>
    <t>4-047-290-2630205-104-2017-18-001</t>
  </si>
  <si>
    <t>Purchase of school Bus 51 seater(Phase 1) Co-Funded by the B.O.G</t>
  </si>
  <si>
    <t>Tertiary Education Resource Center(Mabatini Ward)</t>
  </si>
  <si>
    <t>4-047-290-3110104-108-2017/18-003</t>
  </si>
  <si>
    <r>
      <t>Construction of a tertiary resource center-Phase I foundation (Kshs.2,000,000.00) (</t>
    </r>
    <r>
      <rPr>
        <sz val="12"/>
        <color indexed="10"/>
        <rFont val="Footlight MT Light"/>
        <family val="1"/>
      </rPr>
      <t>Ownership and management of project o be specified)</t>
    </r>
  </si>
  <si>
    <t xml:space="preserve"> Employees’ Salaries </t>
  </si>
  <si>
    <t>4-047-290-2110000-100-2017/18-001</t>
  </si>
  <si>
    <t xml:space="preserve"> Goods and Services </t>
  </si>
  <si>
    <t>4-047-290-2210000-100-2017/18-003</t>
  </si>
  <si>
    <t xml:space="preserve"> NG-CDFC/PMC Capacity Building </t>
  </si>
  <si>
    <t>4-047-290-2640509-112-2017/18-002</t>
  </si>
  <si>
    <t>Organise 4 constituency sports tournaments and award of trophies,balls and games kits to the winning teams</t>
  </si>
  <si>
    <t xml:space="preserve">Environment projects </t>
  </si>
  <si>
    <t xml:space="preserve">Tree Plnting in :- Kiboro Primary -100,000.00                                                Valley Bridge(2 acres)-127,586.34  (Sourcing  of tree seedlings- Kshs 70,000,Transport - Kshs 32,000 and preparation of seedbed - Kshs 25,586.20)                     </t>
  </si>
  <si>
    <t xml:space="preserve">  Huruma Secondary School</t>
  </si>
  <si>
    <t>4-045-261-2211311-108-2017/18-002</t>
  </si>
  <si>
    <t>Construction of classroom and administration block(four storey building)</t>
  </si>
  <si>
    <t xml:space="preserve">Valley Bridge Primary </t>
  </si>
  <si>
    <t>4-047-290-2211311-108-2017/18-003</t>
  </si>
  <si>
    <t xml:space="preserve">Renovation of the 4 classrooms- Tiling,Plastering and Painting and Acquisition of 100 lockers@ 5,000.00 
</t>
  </si>
  <si>
    <t>Kiboro Primary school</t>
  </si>
  <si>
    <t>4-047-290-2211311-108-2017/18-004</t>
  </si>
  <si>
    <t xml:space="preserve">Renovation of 6  classrooms-Tiling, Plastering, Painting and Acquisition of 100 lockers @5,000.00
</t>
  </si>
  <si>
    <t>4-047-290-2640100-103-2017/18-002</t>
  </si>
  <si>
    <t>4-047-290-2640200-100-2017/18-001</t>
  </si>
  <si>
    <t>To cater for any unforseen occurences in the Constituency during the Financial Year</t>
  </si>
  <si>
    <t>PROJECT GFS CODELIST FOR EMBAKASI WEST NATIONAL GOVERNMENT CONSTITUENCY DEVELOPMENT FUND</t>
  </si>
  <si>
    <t>4-047-286-2110000-100-2017/2018-001</t>
  </si>
  <si>
    <t>4-047-286-2210000-100-2017/2018-002</t>
  </si>
  <si>
    <t>Repairs and maintenance, telephone, travel &amp; subsistence, toners and office tea</t>
  </si>
  <si>
    <t>4-047-286-2120101-100-2017/2018-004</t>
  </si>
  <si>
    <t>Payment of NSSf deductions</t>
  </si>
  <si>
    <t>4-047-286-2120201-100-2017/2018-005</t>
  </si>
  <si>
    <t>4-047-286-2210802-100-2017/2018-005</t>
  </si>
  <si>
    <t>4-047-286-2210000-111-2017/2018-001</t>
  </si>
  <si>
    <t>Printing, Stationery, Airtime, Travel and Subsistence</t>
  </si>
  <si>
    <t>4-047-286-2210802-111-2017/2018-002</t>
  </si>
  <si>
    <t>4-047-286-2210700-111-2017/2018-003</t>
  </si>
  <si>
    <t>4-047-286-2640200-101-2017/2018-005</t>
  </si>
  <si>
    <t>To cater for emergencies (unforeseen disasters within the financial year)</t>
  </si>
  <si>
    <t>4-047-286-2640509-112-2017/2018-001</t>
  </si>
  <si>
    <t>Sponsoring sports tournament and procuring games kits and uniforms for sports teams(boxing, football, netball and basketball)</t>
  </si>
  <si>
    <t>4-047-286-2640101-103-2017/2018-001</t>
  </si>
  <si>
    <t>Bursary tertiary Schools</t>
  </si>
  <si>
    <t>4-047-286-2640102-103-2017/2018-002</t>
  </si>
  <si>
    <t>Social security Programmes</t>
  </si>
  <si>
    <t>4-047-286-2640105-103-2017/2018-003</t>
  </si>
  <si>
    <t>To cater for health care services for vulnerable groups in the constituency through provision of National Health Insurance Fund(NHIF)</t>
  </si>
  <si>
    <t>4-047-286-2630204-104-2017/2018-001</t>
  </si>
  <si>
    <t>Construction of 120m perimeter wall with 3m height (phase 1)</t>
  </si>
  <si>
    <t>Kwa Maji Police Post</t>
  </si>
  <si>
    <t>4-047-286-2640507-113-2017/2018-001</t>
  </si>
  <si>
    <t>Construction of Police Post, 5 rooms men and women cells, a chain-link fence and a modern gate.</t>
  </si>
  <si>
    <t>City Cotton Chief’s Camp</t>
  </si>
  <si>
    <t>4-047-286-2640507-113-2017/2018-002</t>
  </si>
  <si>
    <t>Construction of chief’s office, one storey  to house Chief and assistant chief and a multipurpose hall</t>
  </si>
  <si>
    <t>4-047-286-2200311-108-2017/2018-001</t>
  </si>
  <si>
    <t>Installation of satellite Antenna , Router, Digital Access Kit and Digital Ruggedized tablets, Wi-Fi with outdoor wireless devise complete with installation accessories at four sites</t>
  </si>
  <si>
    <t xml:space="preserve">Access Road to schools </t>
  </si>
  <si>
    <t>4-047-286-2640507-107-2017/2018-001</t>
  </si>
  <si>
    <t>Construction of Access road (by tarmacking) from Busara Primary School- Peter Kibukosya  Secondary   School- Peter kibukosya  primary (403m)</t>
  </si>
  <si>
    <t>4-047-286-2211310-108-2017/2018-001</t>
  </si>
  <si>
    <t>Preparation of strategic plan from 2018-2023 for the constituency</t>
  </si>
  <si>
    <t xml:space="preserve">Umoja 1 Primary </t>
  </si>
  <si>
    <t>4-047-286-2640510-110-2017/2018-001</t>
  </si>
  <si>
    <t>Tree planting (Kshs.30,000), Landscaping(Kshs.40,000) and installation of metallic dust bins( Ksh 45,747.12)</t>
  </si>
  <si>
    <t>Unity Primary</t>
  </si>
  <si>
    <t>Busara Primary</t>
  </si>
  <si>
    <t>Peter Kibukosya Primary</t>
  </si>
  <si>
    <t>Kifaru Primary</t>
  </si>
  <si>
    <t>Tumaini Primary</t>
  </si>
  <si>
    <t>Supa loaf Primary</t>
  </si>
  <si>
    <t>Kariobangi South Primary</t>
  </si>
  <si>
    <t>Nairobi River Primary</t>
  </si>
  <si>
    <t>Buruburu 1 Primary</t>
  </si>
  <si>
    <t>Uhuru Primary</t>
  </si>
  <si>
    <t>Peter Kubukosya Secondary School</t>
  </si>
  <si>
    <t>Dr Mwenje Secondary School</t>
  </si>
  <si>
    <t>Umoja 2 Chief’s camp</t>
  </si>
  <si>
    <t>4-047-286-AP1-100-2017/2018-001</t>
  </si>
  <si>
    <t>4-047-286-2640100-103-2017/18-001</t>
  </si>
  <si>
    <t>Umoja 1 Primary-ICT HUB construction</t>
  </si>
  <si>
    <t>4-047-286-2200311-108-2017/2018-002</t>
  </si>
  <si>
    <t>Construction and equipping of a constituency ICT innovation Hub, work stations, furniture and fittings</t>
  </si>
  <si>
    <t>4-047-286-2640200-101-2017/2018-001</t>
  </si>
  <si>
    <t>Peter Kibukosya Secondary School</t>
  </si>
  <si>
    <t>4-047-286-2630205-104-2017/2018-001</t>
  </si>
  <si>
    <t>Construction  of a Twin Laboratory including fittings</t>
  </si>
  <si>
    <t>Tumaini Primary School</t>
  </si>
  <si>
    <t>4-047-286-2630204-104-2017/2018-002</t>
  </si>
  <si>
    <t>Additional funds for the construction of 670m perimeter wall with 3m height (phase 1I)</t>
  </si>
  <si>
    <t>PROJECT GFS CODELIST FOR EMBAKASI CENTRAL NATIONAL GOVERNMENT CONSTITUENCY DEVELOPMENT FUND</t>
  </si>
  <si>
    <t>4-047-284-2110000-100-2017/18-001</t>
  </si>
  <si>
    <t>4-047-284-2210000-100-2017/18-002</t>
  </si>
  <si>
    <t>Repairs and maintenance, printing, stationery, telephone, travel and subsistence, tonners and office tea.</t>
  </si>
  <si>
    <t>4-047-284-2120101-100-2017/18-003</t>
  </si>
  <si>
    <t>4-047-284-2120201-100-2017/18-004</t>
  </si>
  <si>
    <t>4-047-284-2210802-100-2017/18-005</t>
  </si>
  <si>
    <t>4-047-284-2210000-111-2017/18-001</t>
  </si>
  <si>
    <t>Printing, stationery, airtime, travel and subsistence.</t>
  </si>
  <si>
    <t>4-047-284-2210802-111-2017/18-002</t>
  </si>
  <si>
    <t>4-047-284-2210700-111-2017/18-003</t>
  </si>
  <si>
    <t>4-047-284-2640200-101-2017/18-001</t>
  </si>
  <si>
    <t xml:space="preserve">Sports Tournaments </t>
  </si>
  <si>
    <t>Carry out constituency sports tournament and the winning teams/schools to be awarded with trophies balls and game kits</t>
  </si>
  <si>
    <t>4-047-284- 2211311 -108-2017/18-001</t>
  </si>
  <si>
    <t>Installation of satellite antenna, router, digital access kit and digital ruggedized tablets, Wi-Fi with outdoor wireless devise complete with 12U cabinet complete with installation accessories at Embakasi Central Resource Center and NG-CDF Office resource Center and 2 other sites</t>
  </si>
  <si>
    <t>4-047-284-2640101-103-2017/18-001</t>
  </si>
  <si>
    <t xml:space="preserve">4-047-284-2640102-103-2017/18-002 </t>
  </si>
  <si>
    <t>4-047-284-22113010-108-2017/2018-001</t>
  </si>
  <si>
    <t>Kayole North Primary - 3 classrooms</t>
  </si>
  <si>
    <t>4-047-284-2630204-108-2017/2018-001</t>
  </si>
  <si>
    <t>Construction of 3 new classrooms</t>
  </si>
  <si>
    <t>Thawabu Primary- Renovation of toilet block</t>
  </si>
  <si>
    <t>4-047-284-2630204-108-2017/2018-002</t>
  </si>
  <si>
    <t>Replacement of all the cisterns and toilets, plumbing works, painting and re-roofing</t>
  </si>
  <si>
    <t>Supply of 700 3 seater desks</t>
  </si>
  <si>
    <t>4-047-284-2630204-108-2017/2018-003</t>
  </si>
  <si>
    <t>Supply of 700-  3 seater school desks as follows:- Kayole North Primary School (100 desks), Thawabu Primary School (100 desks), Mwangaza Primary School (100 desks), Imara Primary School (100 desks), Kayole 1 Primary School (100 desks), Bondeni Primary School (100 desks), Komarock Primary School (100 desks)</t>
  </si>
  <si>
    <t>Imara Primary  School Perimeter Wall</t>
  </si>
  <si>
    <t>4-047-284-2630204-108-2017/2018-004</t>
  </si>
  <si>
    <t>Construction of a perimeter wall (792 Meters)</t>
  </si>
  <si>
    <t>4-047-284-2630204-108-2017/2018-005</t>
  </si>
  <si>
    <t>4-047-284-3110202-108-2017/2018-005</t>
  </si>
  <si>
    <t>Purchase of new furniture and equipment for the new office- 4 executive desks and chairs (480,000), 30 boardroom chairs (650,000), boardroom table (120,000), 4 workstations (160,000), BizHub photocopy machine (350,000),  4 steel cabinets (140,000), Shredder(50,000), Reception desk and furniture furniture (250,386.57)</t>
  </si>
  <si>
    <t>4-047-284-2640510-110-2017/2018-001</t>
  </si>
  <si>
    <t>Installation of (2) 20 meters high solar masts in Kayole 1 Primary School</t>
  </si>
  <si>
    <t xml:space="preserve">Totals                                                 </t>
  </si>
  <si>
    <t>4-047-284-AP1-100-2017/2018-001</t>
  </si>
  <si>
    <t>4-047-284-2640100-103-2017/18-001</t>
  </si>
  <si>
    <t>Mwangaza Primary  sch</t>
  </si>
  <si>
    <t>4-047-284-2630204-104-2017/18-001</t>
  </si>
  <si>
    <t>Construction of a perimeter wall- 300 Meters</t>
  </si>
  <si>
    <t>Kayole Police Station</t>
  </si>
  <si>
    <t>4-047-284-2640507-113-2017/18-001</t>
  </si>
  <si>
    <t>Installation of 4 solar powered, 11 meters high security lights at Kayole Police Station.</t>
  </si>
  <si>
    <t>PROJECT GFS CODELIST FOR LANGATA NATIONAL GOVERNMENT CONSTITUENCY DEVELOPMENT FUND</t>
  </si>
  <si>
    <t>4-110-047-289-2110000-100-2017/18-001</t>
  </si>
  <si>
    <t>Payment of staff salaries, gratuities, PAYE.</t>
  </si>
  <si>
    <t>4-047-277-2120101-100-2017/18-002</t>
  </si>
  <si>
    <t>Payment of NHIF</t>
  </si>
  <si>
    <t>4-047-277-2120201-100-2017/18-003</t>
  </si>
  <si>
    <t>4-110-047-289-2210000-100-2017/18-002</t>
  </si>
  <si>
    <t>Purchase of fuel, repairs and maintenance, printing, stationery, telephone, travel and subsistence, office tea and legal costs.</t>
  </si>
  <si>
    <t>4-110-047-289-2120101-100-2017/18-003</t>
  </si>
  <si>
    <t>4-110-047-289-2120201-100-2017/18-004</t>
  </si>
  <si>
    <t>4-110-047-289-2210802-100-2017/18-005</t>
  </si>
  <si>
    <t>4-047-289-2210000-111-2017/18-001</t>
  </si>
  <si>
    <t>4-047-289-2640101-103-2017/18-001</t>
  </si>
  <si>
    <t>Bursary Tertiary institutions (universities &amp; colleges)</t>
  </si>
  <si>
    <t>4-047-289-2640102-103-2017/18-001</t>
  </si>
  <si>
    <t>4-047-277-2640200-101-2017/2018-001</t>
  </si>
  <si>
    <t>4-047-277-2630204-104-2017/2018-001</t>
  </si>
  <si>
    <t>Construction of a modern kitchen to completion(foundation, walling, plastering, painting,  roofing and  tiling)Kshs.2,000,000, Purchase of 50 desks and lockers Kshs. 200,000</t>
  </si>
  <si>
    <t>Highrise Primary School</t>
  </si>
  <si>
    <t>4-047-277-2630204-104-2017/2018-002</t>
  </si>
  <si>
    <t>Construction of two classrooms to completion Kshs.2,000,000 each (walling, plastering, painting, roofing, tiling) Kshs. 4,000,000, Purchase of 50 desks and lockers Kshs. 200,000</t>
  </si>
  <si>
    <t>Karen C  Primary School</t>
  </si>
  <si>
    <t>4-047-277-2630204-104-2017/2018-003</t>
  </si>
  <si>
    <t>Construction of a perimeter wall (Length 100 mtrs * 2.4 mtrs height) Kshs.2,000,000, Purchaase of 50 desks and lockers Kshs.200,000, Computer laboratory infrastructure (fitting of carrels and chairs) Kshs. 513,100</t>
  </si>
  <si>
    <t>Langata West  Primary School</t>
  </si>
  <si>
    <t>4-047-277-2630204-104-2017/2018-004</t>
  </si>
  <si>
    <t>Construction of an ablution block to completion (12 door no toilets) Kshs 2,000,000, Computer laboratory infrastructure (fitting of carrels, chairs and accessories) Kshs 513,100, Purchase of 50 desks and lockers @ 4,000 Kshs 200,000</t>
  </si>
  <si>
    <t>Ngei  Primary School</t>
  </si>
  <si>
    <t>4-047-277-2630204-104-2017/2018-005</t>
  </si>
  <si>
    <t>Equipping of the school computer laboratory; supply of 10 computers kshs.400,000, fitting of carrels, laboratory shelves/partitioning  and accessories (sockets &amp; switches) Kshs.113,100, Purchase of 50 desks and lockers Kshs.200,000</t>
  </si>
  <si>
    <t>Kongoni Primary School</t>
  </si>
  <si>
    <t>4-047-277-2630204-104-2017/2018-006</t>
  </si>
  <si>
    <t>Installation of rust proof water piping system  from the storage to all appliances(administration block, toilets, classrooms, library block) in the school Kshs.413,100, Procurement and installation of a 10,000 ltrs plastic tank kshs.100,000, Purchase of 50 desks and lockers Kshs 200,000</t>
  </si>
  <si>
    <t>Ngong Forest Primary School</t>
  </si>
  <si>
    <t>4-047-277-2630204-104-2017/2018-007</t>
  </si>
  <si>
    <t>Prrocuement and installation of a 10,000liters tank at Kshs.100,000, rust proof water connection/piping from the storage tank to the ablution block and plumbing works in the ablution block at Kshs.413,507 and purchase of 50 desks and lockers Kshs.200,000</t>
  </si>
  <si>
    <t>Langata Barracks Primary School</t>
  </si>
  <si>
    <t>4-047-277-2630204-104-2017/2018-008</t>
  </si>
  <si>
    <t xml:space="preserve">Renovation of two classrooms (ceiling, painting, tiling, steel doors &amp; windows @ Kshs.350,000 per classroom, Purchase of 50 desks and lockers Kshs.200,000. </t>
  </si>
  <si>
    <t>St Mary’s Karen Primary School</t>
  </si>
  <si>
    <t>4-047-277-2630204-104-2017/2018-009</t>
  </si>
  <si>
    <t>Computer laboratory infrastructure; Fitting of carrels, library shelves/partitioning Kshs. 373,100, Purchase of 50 chairs @ 2,000 Kshs.100,000, Purchase and Fitting of accessories; electrical sockets and switches Kshs.40,000</t>
  </si>
  <si>
    <t>Uhuru Gardens Primary School</t>
  </si>
  <si>
    <t>4-047-277-2630204-104-2017/2018-010</t>
  </si>
  <si>
    <t>Purchase of 50 desks and lockers @ Kshs.4,000</t>
  </si>
  <si>
    <t>Langata Road Primary School</t>
  </si>
  <si>
    <t>4-047-277-2630204-104-2017/2018-011</t>
  </si>
  <si>
    <t>Karen C Secondary School</t>
  </si>
  <si>
    <t>4-047-277-2630205-104-2017/2018-001</t>
  </si>
  <si>
    <t>Construction of an ablution block(walling, roofing, tiling, painting) (8 no door toilets)</t>
  </si>
  <si>
    <t>Langata High School</t>
  </si>
  <si>
    <t>4-047-277-2630205-104-2017/2018-002</t>
  </si>
  <si>
    <t>Construction of a perimeter wall (110 mtrs length by 2.4mtrs height)</t>
  </si>
  <si>
    <t>Langata DCC Office</t>
  </si>
  <si>
    <t>4-047-277-2640507-113-2017/2018-001</t>
  </si>
  <si>
    <t>Office completion (plastering, doors and windows, electricity wiring and connection and plumbing works)- 2nd phase</t>
  </si>
  <si>
    <t>Ngeno Estate police post</t>
  </si>
  <si>
    <t>4-047-277-2640507-113-2017/2018-003</t>
  </si>
  <si>
    <t>Construction of a police post to completion(walling, roofing, ceiling, painting, tiling, plumbing &amp; electrical works)</t>
  </si>
  <si>
    <t>Nairobi West Prison</t>
  </si>
  <si>
    <t>4-047-277-2640507-113-2017/2018-004</t>
  </si>
  <si>
    <t>Langata Police Station</t>
  </si>
  <si>
    <t>4-047-277-2640507-113-2017/2018-005</t>
  </si>
  <si>
    <t>Drilling of a borehole @ Kshs.2,800,000, Procurement and Installation of 2 water tanks (Kshs.200,000)</t>
  </si>
  <si>
    <t>NG-CDF Strategic plan</t>
  </si>
  <si>
    <t>4-047-277-2211310-108-2017/2018-001</t>
  </si>
  <si>
    <t>Development of a five year constituency strategic plan</t>
  </si>
  <si>
    <t>Constituency Sports Tournamnet</t>
  </si>
  <si>
    <t>4-047-277-2640509-112-2017/2018-001</t>
  </si>
  <si>
    <t>DCC Headquarters</t>
  </si>
  <si>
    <t>4-047-277-3110701-108-2017/2018-001</t>
  </si>
  <si>
    <t>Installation of satelite antenna, router, Digital ruggedized Tablet, WI-FI with outdoor wireless device complete with 12U cabinet with installation accessories by Telkom Kenya Ltd.</t>
  </si>
  <si>
    <t>Silanga Social Hall</t>
  </si>
  <si>
    <t>4-047-277-3110701-108-2017/2018-002</t>
  </si>
  <si>
    <t>Installation of Satelite antenna, Router, Digital ruggedized Tablet, WI-FI with outdoor wireless device complete with 12U cabinet with installation accessories by Telkom Kenya Ltd.</t>
  </si>
  <si>
    <t>4-047-277-3110701-108-2017/2018-003</t>
  </si>
  <si>
    <t>Mugumoini Chief's Camp</t>
  </si>
  <si>
    <t>4-047-277-3110701-108-2017/2018-004</t>
  </si>
  <si>
    <t>4-047-277-AP1-100-2017/2018-001</t>
  </si>
  <si>
    <t>4-047-277-2640100-103-2017/18-001</t>
  </si>
  <si>
    <t>Kismayu Vilage security mast</t>
  </si>
  <si>
    <t>4-047-277-2640507-113-2017/2018-002</t>
  </si>
  <si>
    <t>Installation of flood light (security mast-30 mtrs height)</t>
  </si>
  <si>
    <t>Ngong Forest Kshs.1,736,206.90- Planting of tree seedlings</t>
  </si>
  <si>
    <t>4-047-277-2110000-100-2017/2018-001</t>
  </si>
  <si>
    <t>Payment of staff salaries, gratuities and PAYE</t>
  </si>
  <si>
    <t>4-047-277-2210802-111-2017/2018-005</t>
  </si>
  <si>
    <t xml:space="preserve">Constituency 
Sports Tournament
</t>
  </si>
  <si>
    <t>4-047-277-2640510-110-2017/2018-001</t>
  </si>
  <si>
    <t xml:space="preserve">Construction of two big modern energy saving jikos for the Madaraka Primary school kitchen. </t>
  </si>
  <si>
    <t>4-047-277-2640510-110-2017/2018-002</t>
  </si>
  <si>
    <t>Planting of Seedlings and unblocking of school drainages in Highrise Primary School</t>
  </si>
  <si>
    <t>4-047-277-2640101-103-2017/2018-001</t>
  </si>
  <si>
    <t>Bursary Tertiary Institutions(Universities &amp; Colleges)</t>
  </si>
  <si>
    <t>4-047-277-2640102-103-2017/2018-002</t>
  </si>
  <si>
    <t>Renovation of 8 classrooms and an office; Painting</t>
  </si>
  <si>
    <t>Kongoni primary school</t>
  </si>
  <si>
    <t>Field leveling and installation of goal posts (boys and girls)</t>
  </si>
  <si>
    <t>Langata barracks primary school</t>
  </si>
  <si>
    <t>Construction of 8 doors ablution block</t>
  </si>
  <si>
    <t>Langata barracks secondary school</t>
  </si>
  <si>
    <t>4-047-277-2630205-104-2017/2018-003</t>
  </si>
  <si>
    <t>Conversion of a multipurpose hall into a library (flooring, plastering, ceiling, electrical works and fixing of furniture)</t>
  </si>
  <si>
    <t>PROJECT GFS CODELIST FOR RUARAKA NATIONAL GOVERNMENT CONSTITUENCY DEVELOPMENT FUND</t>
  </si>
  <si>
    <t>4-110-047-281-2110000-100-2017/18-001</t>
  </si>
  <si>
    <t>4-110-047-281-2210000-100-2017/18-002</t>
  </si>
  <si>
    <t>4-110-047-281-2120101-100-2017/18-003</t>
  </si>
  <si>
    <t>4-110-047-281-2120201-100-2017/18-004</t>
  </si>
  <si>
    <t>4-110-047-281-2210802-100-2017/18-005</t>
  </si>
  <si>
    <t>4-110-047-281-2210000-111-2017/18-001</t>
  </si>
  <si>
    <t>4-047-281-2210802-111-2017/2018-002</t>
  </si>
  <si>
    <t>4-047-281-2210700-111-2017/2018-003</t>
  </si>
  <si>
    <t>4-047-281-2640101-103-2017/18-001</t>
  </si>
  <si>
    <t>4-047-281-2640102-103-2017/18-001</t>
  </si>
  <si>
    <t>Heidimarie Mathare 4A Primary School</t>
  </si>
  <si>
    <t>4-047-281-2630204-104-2017/18-001</t>
  </si>
  <si>
    <t>Purchase of 282 Desks</t>
  </si>
  <si>
    <t>Ngunyumu Primary School</t>
  </si>
  <si>
    <t>4-047-281-2630204-104-2017/18-002</t>
  </si>
  <si>
    <t xml:space="preserve">Babadogo Primary School </t>
  </si>
  <si>
    <t>4-047-281-2630204-104-2017/18-003</t>
  </si>
  <si>
    <t>Daniel Komboni Primary School</t>
  </si>
  <si>
    <t>4-047-281-2630204-104-2017/18-004</t>
  </si>
  <si>
    <t>Drive inn Primary School</t>
  </si>
  <si>
    <t>4-047-281-2630204-104-2017/18-005</t>
  </si>
  <si>
    <t>Mathare North Primary School</t>
  </si>
  <si>
    <t>4-047-281-2630204-104-2017/18-006</t>
  </si>
  <si>
    <t>4-047-281-2630204-104-2017/18-007</t>
  </si>
  <si>
    <t>Completion of the hall; putting terrazzo, electrification, painting of the store and the main hall</t>
  </si>
  <si>
    <t>4-047-281-2630204-104-2017/18-008</t>
  </si>
  <si>
    <t>Construction of a perimeter wall (300 meters) and retaining wall(120 meters).</t>
  </si>
  <si>
    <t>Babadogo Secondary School</t>
  </si>
  <si>
    <t>Purchase and installation of 50 computers  (HP Core I3 4GB500 18”)</t>
  </si>
  <si>
    <t>Ruaraka High School</t>
  </si>
  <si>
    <t>Purchase and installation of 50 computers (HP Core I3 4GB500 18”)</t>
  </si>
  <si>
    <t>4-047-281-2640509-112-2017/18-001</t>
  </si>
  <si>
    <t>CONSTITUENCY ICT HUB PROJECTS</t>
  </si>
  <si>
    <t>Kasarani Resource Centre</t>
  </si>
  <si>
    <t>4-047-281-2211311-108-2017/18-001</t>
  </si>
  <si>
    <t>Ruaraka NG-CDF Office</t>
  </si>
  <si>
    <t>4-047-281-2211311-108-2017/18-002</t>
  </si>
  <si>
    <t>Babadogo Secondary</t>
  </si>
  <si>
    <t>4-047-281-2211311-108-2017/18-003</t>
  </si>
  <si>
    <t>Ruaraka High</t>
  </si>
  <si>
    <t>4-047-281-2211311-108-2017/18-004</t>
  </si>
  <si>
    <t>4-047-281-2211310-108-2017/18-001</t>
  </si>
  <si>
    <t>4-047-281-2640200-101-2017/18-001</t>
  </si>
  <si>
    <t>Ngomongo Police Station Staff Houses</t>
  </si>
  <si>
    <t>4-047-281-2640507-113-2017/18-001</t>
  </si>
  <si>
    <t>4-047-281-2640510-113-2017/18-001</t>
  </si>
  <si>
    <t>Installation of two 11 meters solar masts at Ngomongo  Police station</t>
  </si>
  <si>
    <t>4-047-281-2210000-100-2017/2018-002</t>
  </si>
  <si>
    <t>4-047-281-2640200-101-2017/2018-002</t>
  </si>
  <si>
    <t>Luckysummer  Chief’s Camp</t>
  </si>
  <si>
    <t>4-047-281-2640507-113-2017/2018-002</t>
  </si>
  <si>
    <t>Construction of Administration police Houses (Six Units of one Bedroom); Sub-structure Works</t>
  </si>
  <si>
    <t>4-047-281-2630205-104-2017/2018-003</t>
  </si>
  <si>
    <t xml:space="preserve">Purchase of 51 seater School Bus </t>
  </si>
  <si>
    <t>Additional funds for the construction of a six units (one bedroom each unit) of police houses at Ngomongo police station.       Ground Floor: Plastering, Plumbing, Flooring, Painting and electrical works  First floor: Walling, Flooring, Ceiling, windows, Plumbing, Electrical works, painting and door installation.</t>
  </si>
  <si>
    <t>PROJECT GFS CODELIST FOR KIBRA NATIONAL GOVERNMENT CONSTITUENCY DEVELOPMENT FUND</t>
  </si>
  <si>
    <t>4-047-278 -2110000-100-2017/2018 -001</t>
  </si>
  <si>
    <t>4-047-278-2210000-100- 2017/2018-002</t>
  </si>
  <si>
    <t>4-047-278-2120101-100-2017/2018-003</t>
  </si>
  <si>
    <t>4-047-278-2120201-100-2017/2018-004</t>
  </si>
  <si>
    <t>4-047-278-2210802-100-2017/2018-005</t>
  </si>
  <si>
    <t>4-047-278-2210000-111- 2017/2018-001</t>
  </si>
  <si>
    <t>4-047-278-2210802-111-2017/2018-002</t>
  </si>
  <si>
    <t>4-047-278-2210700-111-2017/2018-003</t>
  </si>
  <si>
    <t>Undertake Training of the PMCs/NG-CDFC and Staffs on NG-CDF Related issues</t>
  </si>
  <si>
    <t>4-047-278-2640200-101-2017/2018-001</t>
  </si>
  <si>
    <t>4-047-278-2640510-110-2017/2018-001</t>
  </si>
  <si>
    <t>Carry out tree planting exercise in Mbagathi secondary school, Mbagathi Primary school, Olympic Secondary school, Kibera Primary School, Shadrack Kimalel Secondary School, Shadrack Kimalel Primary School, Joseph Kangethe Primary School, Kibera Secondary School, Olympic primary School, Raila Educational Sec Sch, Raila Primary School and Jamhuri Primary school at a cost of Kshs 144,683.90 per school.</t>
  </si>
  <si>
    <t>4-047-278-2640509-112-2017/2018-001</t>
  </si>
  <si>
    <t>Carry out Constituency Sports tournament and the winning teams to be awarded with trophies, balls and Uniforms.</t>
  </si>
  <si>
    <t>4-047-278-2640101-103-2017/2018-001</t>
  </si>
  <si>
    <t>Bursary Tertiary Institutions (University &amp; Colleges)</t>
  </si>
  <si>
    <t>4-047-278-2640102-103-2017/2018-002</t>
  </si>
  <si>
    <t>PRIMARY EDUCATION</t>
  </si>
  <si>
    <t>Kibera Primary School.</t>
  </si>
  <si>
    <t>4-047-278-2630204-104-2017/2018-001</t>
  </si>
  <si>
    <t>First phase funding for construction of lavatory block that will contain eight modern girls toilet.</t>
  </si>
  <si>
    <t>Olympic Primary School</t>
  </si>
  <si>
    <t>4-047-278-2630204-104-2017/2018-002</t>
  </si>
  <si>
    <t>Construction of perimeter wall for approximately fifteen meters long and height of approximately 3.5 meters high</t>
  </si>
  <si>
    <t>4-047-278-2630204-104-2017/2018-003</t>
  </si>
  <si>
    <t>Installation of new window panes in fifteen classrooms.</t>
  </si>
  <si>
    <t>SEONDARY EDUCATION</t>
  </si>
  <si>
    <t>Mbagathi Secondary school</t>
  </si>
  <si>
    <t>4-047-278-2630205-104-2017/2018-001</t>
  </si>
  <si>
    <t>Final phase funding to carry out finishes in the school. This will entail installation of window panes, paint works, electrical works, polishing of terrazzo, fixing of grills, plumbing work, Installation of fire fighting pipes, installation of overhead water tanks, installation of toilets, kitchen basis  and hand washing basin.This is a sinlge storied building</t>
  </si>
  <si>
    <t>Raila Educational Centre</t>
  </si>
  <si>
    <t>4-047-278-2630205-104-2017/2018-002</t>
  </si>
  <si>
    <t>Construction of perimeter wall of approximately 200 meters long and a height of 4 metres.</t>
  </si>
  <si>
    <t>Kibera Secondary School</t>
  </si>
  <si>
    <t>4-047-278-2630205-104-2017/2018-003</t>
  </si>
  <si>
    <t>Second phase funding for the construction of new Secondary School in Kibera Primary School. The school will have 12 modern classrooms, 3 laboratory, administration office and ablution block. This amount will be utilized in construction of the structure of the first floor and walling of second floor. This is two storied building.</t>
  </si>
  <si>
    <t>4-047-278-2630205-104-2017/2018-004</t>
  </si>
  <si>
    <t>Purchase of 80 school lockers and chairs</t>
  </si>
  <si>
    <t>4-047-278-2630205-104-2017/2018-005</t>
  </si>
  <si>
    <t>Purchase of 100 school lockers and chairs</t>
  </si>
  <si>
    <t>4-047-278-2630205-104-2017/2018-006</t>
  </si>
  <si>
    <t>Purchase of 60 school lockers and chairs</t>
  </si>
  <si>
    <t>Olympic Secondary School</t>
  </si>
  <si>
    <t>4-047-278-2630205-104-2017/2018-007</t>
  </si>
  <si>
    <t>4-047-278-2211310-108-2017/2018-001</t>
  </si>
  <si>
    <t>To facilitate in preparation, facts collection designing, typesetting and printing of Kibra Constituency Strategic plan</t>
  </si>
  <si>
    <t>4-047-278-2211311-108-2017/2018-001</t>
  </si>
  <si>
    <t>Installation of satellite Antenna, Router, Digital Access Kit and Digital Ruggedized tablets, Wi-Fi with outdoor wireless devise complete with 12U cabinet complete with installation accessories in Woodley ward,Makina ward,Sarang’ombe ward and Laini saba ward at a cost of Kshs.1,169,256.80 each</t>
  </si>
  <si>
    <t>4-047-281-AP1-100-2017/2018-001</t>
  </si>
  <si>
    <t>4-047-281-2640100-103-2017/18-001</t>
  </si>
  <si>
    <t>4-047-278-2210000-100- 2017/18-002</t>
  </si>
  <si>
    <t>4-047-278-2210802-111-2017/18-002</t>
  </si>
  <si>
    <t>4-047-278-2640509-112-2017/18-001</t>
  </si>
  <si>
    <t>4-047-278-2640101-103-2017/18-001</t>
  </si>
  <si>
    <t>Bursary Tertiary Institution (universities,  &amp; Colleges)</t>
  </si>
  <si>
    <t>4-047-278-2640102-103-2017/18-002</t>
  </si>
  <si>
    <t xml:space="preserve">Payment of bursary to needy student </t>
  </si>
  <si>
    <t>Primary School</t>
  </si>
  <si>
    <t>Kibera Primary School</t>
  </si>
  <si>
    <t>4-047-278-2630204-104-2017/18-004</t>
  </si>
  <si>
    <t>Purchase of 51 seater bus</t>
  </si>
  <si>
    <t>PROJECT GFS CODELIST FOR ROYSAMBU NATIONAL GOVERNMENT CONSTITUENCY DEVELOPMENT FUND</t>
  </si>
  <si>
    <t>4-047-279-2110000-100-2017/2018-001</t>
  </si>
  <si>
    <t>4-047-279-2210000-100-2017/2018-002</t>
  </si>
  <si>
    <t>Purchase of fuel,repairs and maintenance,printing, stationery, telephone, travel and subsistence, office tea</t>
  </si>
  <si>
    <t>4-047-279-2120101-100-2017/2018-003</t>
  </si>
  <si>
    <t>4-047-279-2120201-100-2017/2018-004</t>
  </si>
  <si>
    <t>Committee  Expenses</t>
  </si>
  <si>
    <t>4-047-279-2210802-100-2017/2018-005</t>
  </si>
  <si>
    <t>Payment of Committee sitting allowances, transport,conferences</t>
  </si>
  <si>
    <t>4-047-279-2210000-111-2017/2018-001</t>
  </si>
  <si>
    <t>Purchase of fuel,repairs and maintenance, printing, stationery, airtime, travel and subsistence</t>
  </si>
  <si>
    <t>4-047-279-2210802-111-2017/2018-002</t>
  </si>
  <si>
    <t>4-047-279-2210700-111-2017/2018-003</t>
  </si>
  <si>
    <t>4-047-279-2640101-103-2017/2018-001</t>
  </si>
  <si>
    <t>Bursary Tertiary Institutions (Universities &amp; Colleges)</t>
  </si>
  <si>
    <t>4-047-279-2640102-103-2017/2018-002</t>
  </si>
  <si>
    <t>4-047-279-2640200-101-2017/2018-001</t>
  </si>
  <si>
    <t>To cater for any unforeseen occurences in the constituency during financial year</t>
  </si>
  <si>
    <t>4-047-279-2640510-110-2017/2018-001</t>
  </si>
  <si>
    <t>Installation of metallic dust bins with a swing stand in 13 public primary schools namely: Njatahini, Roysambu, Marurui, Githurai, Mahiga, Kahawa, Kamiti, Kiwanja, Garden Estate, Muthaiga, Thika, Thika Road, Kenyatta University, G.S.U and 4 public secondary schools, namely, Kahawa Garrison, Kamiti, Garden Estate and Kiwanja. Each will benefit with 2metallic dust bins @Kshs. 51,064.88</t>
  </si>
  <si>
    <t>Constituency  Sports Tournaments</t>
  </si>
  <si>
    <t>4-047-279-2640508-112-2017/2018-001</t>
  </si>
  <si>
    <t>Organize Constituency Tournaments for Volleyball,Football and Boxing-Sponsor Teams (No.1,2 &amp; 3)at County level and subsequent to national level</t>
  </si>
  <si>
    <t>Garden Estate Secondary School (Phase 3)</t>
  </si>
  <si>
    <t>4-047-279-2630205-104-2017/2018-001</t>
  </si>
  <si>
    <t>Additional funds for the construction a 3-storey building of (16NO. classrooms) -2nd floor; superstructure walling, slab, roofing, fixing doors and windows, electrification, internal and external finishes and painting</t>
  </si>
  <si>
    <t>Garden Estate Secondary School (Ablution Block)</t>
  </si>
  <si>
    <t>4-047-279-2630205-104-2017/2018-002</t>
  </si>
  <si>
    <t>Additional funds for construction of ablution block with a strong foundation to support a 3-storey building and installation of a Bio-digester.</t>
  </si>
  <si>
    <t>Kiwanja Secondary School (Phase 2)</t>
  </si>
  <si>
    <t>4-047-279-2630205-104-2017/2018-003</t>
  </si>
  <si>
    <t>Additional funds for construction of a 3-storey building made of 12No. classrooms. 1st floor- superstructure walling, slab roofing, fixing doors and windows, electrification, internal and external finishes and painting</t>
  </si>
  <si>
    <t>Kamiti Secondary School</t>
  </si>
  <si>
    <t>4-047-279-2630205-104-2017/2018-006</t>
  </si>
  <si>
    <t>Additional funds for the completion of dining hall(roofing, plastering, painting and terrazzo flooring and a modern kitchen</t>
  </si>
  <si>
    <t>Kiwanja Secondary School (Ablution Block)</t>
  </si>
  <si>
    <t>4-047-279-2630205-104-2017/2017-007</t>
  </si>
  <si>
    <t>Construction of ablution block with a strong foundation to support 3-storey building and installation of a bio-digester.</t>
  </si>
  <si>
    <t>Kiwanja Secondary School (Laboratory)</t>
  </si>
  <si>
    <t>4-047-279-2630205-104-2015/2016-008</t>
  </si>
  <si>
    <t xml:space="preserve">Construction of a modern twin laboratory </t>
  </si>
  <si>
    <t>Kiwanja Primary School (Ablution Block)</t>
  </si>
  <si>
    <t>4-047-279-2630204-104-2017/2018-005</t>
  </si>
  <si>
    <t>Additional funds for the construction of ablution block with 10No water closets for boys and girls (roofing, fixing doors &amp; windows, internal &amp; external finishes and painting works.</t>
  </si>
  <si>
    <t>Githurai Chief &amp; AP Houses Camp</t>
  </si>
  <si>
    <t>4-047-279-2640507-108-2015/2016-001</t>
  </si>
  <si>
    <t>Additional funds for the construction of 6 AP houses (one bedroom house) with strong foundation that will support two other floors.</t>
  </si>
  <si>
    <t>Githurai Chief's Office</t>
  </si>
  <si>
    <t>4-047-279-2211311-108-2017/2018-001</t>
  </si>
  <si>
    <t>Marurui Health Centre</t>
  </si>
  <si>
    <t>4-047-279-2211311-108-2017/2018-002</t>
  </si>
  <si>
    <t>Kahawa West Chief's Office</t>
  </si>
  <si>
    <t>4-047-279-2211311-108-2017/2018-003</t>
  </si>
  <si>
    <t>Kiwanja Secondary School</t>
  </si>
  <si>
    <t>4-047-279-2211311-108-2017/2018-004</t>
  </si>
  <si>
    <t>4-047-279-2211310-108-2017/2018-002</t>
  </si>
  <si>
    <t>Preparation of a strategic plan for a period of 5 years( 2018-2022)</t>
  </si>
  <si>
    <t>4-047-279-AP1-100-2017/2018-001</t>
  </si>
  <si>
    <t>4-047-279-2640100-103-2017/18-001</t>
  </si>
  <si>
    <t>PROJECT GFS CODELIST FOR STAREHE NATIONAL GOVERNMENT CONSTITUENCY DEVELOPMENT FUND</t>
  </si>
  <si>
    <t>4-034-289-2110000-100-2017/2018-001</t>
  </si>
  <si>
    <t xml:space="preserve">Payment of staff salaries, NHIF and gratuity </t>
  </si>
  <si>
    <t>4-034-289-2210000-100-2017/2018-002</t>
  </si>
  <si>
    <t>4-034-289-2120101-100-2017/2018-003</t>
  </si>
  <si>
    <t>4-034-289-2210802-100-2017/2018-004</t>
  </si>
  <si>
    <t>MONITORIMG &amp; EVALUATION/CAPACITY BUILDING</t>
  </si>
  <si>
    <t>4-034-289-2210000-111-2017/2018-001</t>
  </si>
  <si>
    <t>4-034-289-2210802-111-2017/2018-002</t>
  </si>
  <si>
    <t>4-034-289-2210700-111-2017/2018-003</t>
  </si>
  <si>
    <t>4-034-289-2640200-101-2017/2018-001</t>
  </si>
  <si>
    <t>4-034-289-2640101-103-2017/2018-001</t>
  </si>
  <si>
    <t>4-034-289-2640102-103-2017/2018-002</t>
  </si>
  <si>
    <t>Pumwani Primary</t>
  </si>
  <si>
    <t>4-034-289-2640510-110-2017/2018-001</t>
  </si>
  <si>
    <t>Tree planting</t>
  </si>
  <si>
    <t>Mukuru Primary</t>
  </si>
  <si>
    <t>4-034-289-2640510-110-2017/2018-002</t>
  </si>
  <si>
    <t>Moi Primary</t>
  </si>
  <si>
    <t>4-034-289-2640510-110-2017/2018-003</t>
  </si>
  <si>
    <t>Muslim Primary</t>
  </si>
  <si>
    <t>4-034-289-2640510-110-2017/2018-004</t>
  </si>
  <si>
    <t>St. Bridgit Primary</t>
  </si>
  <si>
    <t>4-034-289-2640510-110-2017/2018-005</t>
  </si>
  <si>
    <t>St. Catherine Primary</t>
  </si>
  <si>
    <t>4-034-289-2640510-110-2017/2018-006</t>
  </si>
  <si>
    <t>Riverbank Primary</t>
  </si>
  <si>
    <t>4-034-289-2640510-110-2017/2018-007</t>
  </si>
  <si>
    <t>Dr. Ribiero Primary</t>
  </si>
  <si>
    <t>4-034-289-2640510-110-2017/2018-008</t>
  </si>
  <si>
    <t>Parkroad Primary</t>
  </si>
  <si>
    <t>4-034-289-2640510-110-2017/2018-009</t>
  </si>
  <si>
    <t>Ngara Girls</t>
  </si>
  <si>
    <t>4-034-289-2640510-110-2017/2018-010</t>
  </si>
  <si>
    <t>Jamhuri High School</t>
  </si>
  <si>
    <t>4-034-289-2640510-110-2017/2018-011</t>
  </si>
  <si>
    <t>Pumwani Boys High School</t>
  </si>
  <si>
    <t>4-034-289-2640510-110-2017/2018-012</t>
  </si>
  <si>
    <t>Our Lady of Mercy Primary</t>
  </si>
  <si>
    <t>4-034-289-2640510-110-2017/2018-013</t>
  </si>
  <si>
    <t>Mariakani Primary school</t>
  </si>
  <si>
    <t>4-034-289-2640510-110-2017/2018-014</t>
  </si>
  <si>
    <t>4-034-289-2640509-112-2017/2018-001</t>
  </si>
  <si>
    <t>Carry out constituency sports tournament and the winning teams/schools to be awarded with trophies, balls, and games kits equipment</t>
  </si>
  <si>
    <t>Mukuru Primary School</t>
  </si>
  <si>
    <t>4-034-289-2630204-104-2017/2018-001</t>
  </si>
  <si>
    <t xml:space="preserve">Purchase of 150 desks </t>
  </si>
  <si>
    <t>Our Lady of Mercy  Primary School</t>
  </si>
  <si>
    <t>4-034-289-2630204-104-2017/2018-002</t>
  </si>
  <si>
    <t>St Catherine  Primary school</t>
  </si>
  <si>
    <t>4-034-289-2630204-104-2017/2018-003</t>
  </si>
  <si>
    <t>Mariakani primary school</t>
  </si>
  <si>
    <t>4-034-289-2630204-104-2017/2018-004</t>
  </si>
  <si>
    <t>Additional funds for construction of perimeter wall(150m)</t>
  </si>
  <si>
    <t>Moi Avenue Primary school</t>
  </si>
  <si>
    <t>4-034-289-2630204-104-2017/2018-005</t>
  </si>
  <si>
    <t>St Peter  Primary school</t>
  </si>
  <si>
    <t>4-034-289-2630204-104-2017/2018-006</t>
  </si>
  <si>
    <t>Removal of asbestos and reroofing of for 4 classrooms</t>
  </si>
  <si>
    <t>River Bank Primary School</t>
  </si>
  <si>
    <t>4-034-289-2630204-104-2017/2018-007</t>
  </si>
  <si>
    <t>Construction of a perimeter wall 70m</t>
  </si>
  <si>
    <t>Muslim primary school</t>
  </si>
  <si>
    <t>4-034-289-2630204-104-2017/2018-008</t>
  </si>
  <si>
    <t>Our Lady of mercy secondary school</t>
  </si>
  <si>
    <t>4-034-289-2630205-104-2017/2018-001</t>
  </si>
  <si>
    <t xml:space="preserve">Construction of dormitory (phase 1) </t>
  </si>
  <si>
    <t>Ngara Girls high school</t>
  </si>
  <si>
    <t>4-034-289-2630205-104-2017/2018-002</t>
  </si>
  <si>
    <t>Additional funds for construction of dining hall; screeding and electrical works</t>
  </si>
  <si>
    <t>Dr Ribiero Complex</t>
  </si>
  <si>
    <t>4-034-289-2630205-104-2017/2018-003</t>
  </si>
  <si>
    <t>Construction of perimeter wall (150m)</t>
  </si>
  <si>
    <t>Pangani girls secondary school</t>
  </si>
  <si>
    <t>4-034-289-2630205-104-2017/2018-004</t>
  </si>
  <si>
    <t>Pumwani girls Secondary School</t>
  </si>
  <si>
    <t>4-034-289-2630205-104-2017/2018-005</t>
  </si>
  <si>
    <t>Construction of Home science laboratory phase1</t>
  </si>
  <si>
    <t>Pumwani Boys Secondary School</t>
  </si>
  <si>
    <t>4-034-289-2630205-104-2017/2018-006</t>
  </si>
  <si>
    <t xml:space="preserve">Ngara Police Post </t>
  </si>
  <si>
    <t>4-034-289-2640507-113-2017/2018-001</t>
  </si>
  <si>
    <t>Construction of 24 door ablution block</t>
  </si>
  <si>
    <t>Hazina Chief's Camp</t>
  </si>
  <si>
    <t>4-034-289-2640507-113-2017/2018-002</t>
  </si>
  <si>
    <t>Construction of chief's camp</t>
  </si>
  <si>
    <t xml:space="preserve">Kariokor AP camp </t>
  </si>
  <si>
    <t>4-034-289-2640507-108-2017/2018-003</t>
  </si>
  <si>
    <t>Construction of 10 AP houses and ablution block</t>
  </si>
  <si>
    <t>Pangani Police Station</t>
  </si>
  <si>
    <t>4-034-289-2640507-113-2017/2018-004</t>
  </si>
  <si>
    <t>Construction of child protection unit</t>
  </si>
  <si>
    <t>4-034-289-2640507-113-2017/2018-005</t>
  </si>
  <si>
    <t xml:space="preserve"> Additional funds for construction of perimeter wall(50m)</t>
  </si>
  <si>
    <t>Hazina Chief camp</t>
  </si>
  <si>
    <t>4-034-289-2211311-108-2017/2018-001</t>
  </si>
  <si>
    <t>Pangani Pry</t>
  </si>
  <si>
    <t>4-034-289-2211311-108-2017/2018-002</t>
  </si>
  <si>
    <t>Central Police Station</t>
  </si>
  <si>
    <t>4-034-289-2211311-108-2017/2018-003</t>
  </si>
  <si>
    <t>Kariokor Kwa chief's Camp</t>
  </si>
  <si>
    <t>4-034-289-2211311-108-2017/2018-004</t>
  </si>
  <si>
    <t>Purchase of container and fabrication (partitioning, creating doors, windows and roof) for installation of ICT hubs</t>
  </si>
  <si>
    <t>4-034-289-2211310-108-2017/2018-001</t>
  </si>
  <si>
    <t>Preparation of the 2017-2022 strategic plan</t>
  </si>
  <si>
    <t>4-047-289-AP1-100-2017/2018-001</t>
  </si>
  <si>
    <t>4-047-289-2640100-103-2017/18-001</t>
  </si>
  <si>
    <t>PROJECT GFS CODELIST FOR STAREHE  NATIONAL GOVERNMENT CONSTITUENCY DEVELOPMENT FUND</t>
  </si>
  <si>
    <t>PROJECT TITLE</t>
  </si>
  <si>
    <t>4-047-289-2210802-100-2017/18-004</t>
  </si>
  <si>
    <t>4-047-289-2210700-111-2017/18-003</t>
  </si>
  <si>
    <t>4-047-289-2640200-101-2017/18-001</t>
  </si>
  <si>
    <t>4-047-289-2640509-112-2017/18-001</t>
  </si>
  <si>
    <t>Carry out constituency sports tournament and the winning teams/schools to be awarded with trophies, balls, and games kits equipment.</t>
  </si>
  <si>
    <t>4-047-289-2640510-110-2017/18-015</t>
  </si>
  <si>
    <t>Purchase and installation of 10,000 litre water tank for CGHU secondary School and Parklands Primary school</t>
  </si>
  <si>
    <t>4-047-289-2640102-103-2017/18-002</t>
  </si>
  <si>
    <t>Pumwani  Primary School</t>
  </si>
  <si>
    <t>4-047-289-2630204-104-2017/18-009</t>
  </si>
  <si>
    <t>4-047-289-2630204-104-2017/18-010</t>
  </si>
  <si>
    <t>Pumwani Primary School</t>
  </si>
  <si>
    <t>4-047-289-2630204-104-2017/18-011</t>
  </si>
  <si>
    <t>Purcahse and installation of 10,000ltr tank</t>
  </si>
  <si>
    <t>PROJECT GFS CODELIST FOR KAMUKUNJI NATIONAL GOVERNMENT CONSTITUENCY DEVELOPMENT FUND</t>
  </si>
  <si>
    <t>4-047-288-2640200-101-2017/2018-001</t>
  </si>
  <si>
    <t xml:space="preserve">Zawadi Primary School </t>
  </si>
  <si>
    <t>4-047-288-2630204-104-2017/2018-008</t>
  </si>
  <si>
    <t xml:space="preserve">Renovations of main block of 8 classrooms ( Floor tiles, windows, roofing, ceiling, painting and putting terrazzo on all corridors </t>
  </si>
  <si>
    <t>Zawadi Secondary School</t>
  </si>
  <si>
    <t>4-047-288-2630205-104-2017/2018-003</t>
  </si>
  <si>
    <t xml:space="preserve">Completion of two storey building made up of 4 classrooms and two toilet blocks; slabbing and tiling </t>
  </si>
  <si>
    <t>St. Teresas Boys Secondary School</t>
  </si>
  <si>
    <t>4-047-288-2630205-104-2017/2018-004</t>
  </si>
  <si>
    <t>Renovations of 16 classrooms (painting, floor tiles and windows repairs) (Kshs.2,900,000) painting of administration block (Kshs.400,000)</t>
  </si>
  <si>
    <t>PROJECT GFS CODELIST FOR HOMABAY TOWN NATIONAL GOVERNMENT CONSTITUENCY DEVELOPMENT FUND</t>
  </si>
  <si>
    <t xml:space="preserve">Employees' salaries  </t>
  </si>
  <si>
    <t>4-043-249-2110000-100-2017/2018-001</t>
  </si>
  <si>
    <t xml:space="preserve">Payment of staff salaries and service gratuity </t>
  </si>
  <si>
    <t>4-043-249-2210000-100-2017/2018-002</t>
  </si>
  <si>
    <t>Purchase of fuel, repairs, maintanance, printing, stationery, telephone, travel and subsistance, office tea, newspapers.</t>
  </si>
  <si>
    <t>4-043-249-2120101-100-2017/2018-003</t>
  </si>
  <si>
    <t>4-043-249-2120201-100-2017/2018-004</t>
  </si>
  <si>
    <t>4-043-249-2210802-100-2017/2018-005</t>
  </si>
  <si>
    <t>Payment of NG-CDFC sitting allowances, transport and conferences.</t>
  </si>
  <si>
    <t>4-043-249-2210000-111-2017/2018-001</t>
  </si>
  <si>
    <t>4-043-249-2210700-111-2017/2018-002</t>
  </si>
  <si>
    <t>Constituency Oversight Committee Expenses</t>
  </si>
  <si>
    <t>4-043-249-2210802-111-2017/2018-003</t>
  </si>
  <si>
    <t>4-043-249-2640200-101-2017/2018-001</t>
  </si>
  <si>
    <t>4-043-249-2640101-103-2017/2018-001</t>
  </si>
  <si>
    <t>4-043-249-2640102-103-2017/2018-002</t>
  </si>
  <si>
    <t>Arujo Primary School</t>
  </si>
  <si>
    <t>4-043-249-2630204-104-2017/2018-001</t>
  </si>
  <si>
    <t>Construction of administration block: (fittings, plastering and painting)</t>
  </si>
  <si>
    <t>Asego Primary School</t>
  </si>
  <si>
    <t>4-043-249-2630204-104-2017/2018-002</t>
  </si>
  <si>
    <t xml:space="preserve">Renovation of 5 classrooms: (walling, roofing, plastering and painting) </t>
  </si>
  <si>
    <t xml:space="preserve">Got Kochungo Primary School </t>
  </si>
  <si>
    <t>4-043-249-2630204-104-2017/2018-003</t>
  </si>
  <si>
    <t>Completion and renovations of 3 classrooms: (fittings, plastering and painting)</t>
  </si>
  <si>
    <t xml:space="preserve">Got Kokech Primary School </t>
  </si>
  <si>
    <t>4-043-249-2630204-104-2017/2018-004</t>
  </si>
  <si>
    <t xml:space="preserve">Renovation of 3 classrooms: (fittings, plastering and painting) </t>
  </si>
  <si>
    <t xml:space="preserve">Lake Primary School </t>
  </si>
  <si>
    <t>4-043-249-2630204-104-2017/2018-005</t>
  </si>
  <si>
    <t xml:space="preserve">Completion of administration block: (roofing, fittings plastering and painting) </t>
  </si>
  <si>
    <t xml:space="preserve">Hon. Kaluma Kotewa Primary School </t>
  </si>
  <si>
    <t>4-043-249-2630204-104-2017/2018-006</t>
  </si>
  <si>
    <t>Completion of 2 classrooms: (fittings, plastering and painting)</t>
  </si>
  <si>
    <t xml:space="preserve">Kambeke Primary School </t>
  </si>
  <si>
    <t>4-043-249-2630204-104-2017/2018-007</t>
  </si>
  <si>
    <t>Completionof 2 classrooms: (walling, roofing and plastering)</t>
  </si>
  <si>
    <t>Loorateng' Primary School</t>
  </si>
  <si>
    <t>4-043-249-2630204-104-2017/2018-008</t>
  </si>
  <si>
    <t>Completion of 2 classrooms: (walling, roofing and plastering)</t>
  </si>
  <si>
    <t>Maguje Primary School</t>
  </si>
  <si>
    <t>4-043-249-2630204-104-2017/2018-009</t>
  </si>
  <si>
    <t>Completion of 6 classrooms (fittings, plastering and painting)</t>
  </si>
  <si>
    <t>Manga Primary School</t>
  </si>
  <si>
    <t>4-043-249-2630204-104-2017/2018-010</t>
  </si>
  <si>
    <t>Construction of administration block: (walling, roofing and plastering)</t>
  </si>
  <si>
    <t>Nyakune Primary School</t>
  </si>
  <si>
    <t>4-043-249-2630204-104-2017/2018-011</t>
  </si>
  <si>
    <t>Construction of 2 classrooms (walling, roofing and plastering)</t>
  </si>
  <si>
    <t xml:space="preserve">Nyalkinyi Primary School </t>
  </si>
  <si>
    <t>4-043-249-2630204-104-2017/2018-012</t>
  </si>
  <si>
    <t>Completion of 4 classrooms: (plastering and painting)</t>
  </si>
  <si>
    <t xml:space="preserve">Nyatago Kachar Primary School </t>
  </si>
  <si>
    <t>4-043-249-2630204-104-2017/2018-013</t>
  </si>
  <si>
    <t>Completion of administration block (fittings, plastering and painting)</t>
  </si>
  <si>
    <t>Ogande Mixed Primary</t>
  </si>
  <si>
    <t>4-043-249-2630204-104-2017/2018-014</t>
  </si>
  <si>
    <t>Completion of 2 classrooms and renovation of 3 classrooms (roofing, plastering and painting)</t>
  </si>
  <si>
    <t>Olodo Primary School</t>
  </si>
  <si>
    <t>4-043-249-2630204-104-2017/2018-015</t>
  </si>
  <si>
    <t>Completion of administration block (fittings, roofing and plastering)</t>
  </si>
  <si>
    <t>Orego Primary School</t>
  </si>
  <si>
    <t>4-043-249-2630204-104-2017/2018-016</t>
  </si>
  <si>
    <t>Pundo Kalanya Primary School</t>
  </si>
  <si>
    <t>4-043-249-2630204-104-2017/2018-017</t>
  </si>
  <si>
    <t>Completion of 2 classrooms: (roofing, fittings, plastering and painting)</t>
  </si>
  <si>
    <t>Roba Primary School</t>
  </si>
  <si>
    <t>4-043-249-2630204-104-2017/2018-018</t>
  </si>
  <si>
    <t>Completion of administration block: (fittings, plastering and painting)</t>
  </si>
  <si>
    <t xml:space="preserve">Sero Primary School </t>
  </si>
  <si>
    <t>4-043-249-2630204-104-2017/2018-019</t>
  </si>
  <si>
    <t>Completion of 4 classrooms: (fittings, plastering, painting and roofing)</t>
  </si>
  <si>
    <t>Wahambla Primary School</t>
  </si>
  <si>
    <t>4-043-249-2630204-104-2017/2018-020</t>
  </si>
  <si>
    <t>Completion of 2 classrooms: (walling, roofing, plastering and painting)</t>
  </si>
  <si>
    <t>Watata Primary School</t>
  </si>
  <si>
    <t>4-043-249-2630204-104-2017/2018-021</t>
  </si>
  <si>
    <t>Kuja Primary School</t>
  </si>
  <si>
    <t>4-043-249-2630204-104-2017/2018-022</t>
  </si>
  <si>
    <t>Completion of 3 classrooms (walling, roofing and plastering)</t>
  </si>
  <si>
    <t>Wiga Primary School</t>
  </si>
  <si>
    <t>4-043-249-2630204-104-2017/2018-023</t>
  </si>
  <si>
    <t>Completion of 4 classrooms: (roofing, fittings, plastering and painting)</t>
  </si>
  <si>
    <t>Chiga Primary School</t>
  </si>
  <si>
    <t>4-043-249-2630204-104-2017/2018-024</t>
  </si>
  <si>
    <t>Renovation of 7 classrooms (fittings, plastering and painting)</t>
  </si>
  <si>
    <t xml:space="preserve">Chiga Mixed Secondary School </t>
  </si>
  <si>
    <t>4-043-249-2630205-104-2017/2018-001</t>
  </si>
  <si>
    <t>Construction of library (walling, roofing and plastering)</t>
  </si>
  <si>
    <t>Gogo Katuma Mixed Secondary School</t>
  </si>
  <si>
    <t>4-043-249-2630205-104-2017/2018-002</t>
  </si>
  <si>
    <t>Completion of laboratory (walling, roofing and plastering)</t>
  </si>
  <si>
    <t>Ndiru Boys Secondary School</t>
  </si>
  <si>
    <t>4-043-249-2630205-104-2017/2018-003</t>
  </si>
  <si>
    <t>Completion of 2 classrooms (walling, roofing and plastering)</t>
  </si>
  <si>
    <t>Ogande Mixed Secondary School</t>
  </si>
  <si>
    <t>4-043-249-2630205-104-2017/2018-004</t>
  </si>
  <si>
    <t>Ogande Special School</t>
  </si>
  <si>
    <t>4-043-249-2630205-104-2017/2018-005</t>
  </si>
  <si>
    <t>Completion of 2 classrooms (roofing, fittings and plastering)</t>
  </si>
  <si>
    <t>Ojunge Mixed Secondary School</t>
  </si>
  <si>
    <t>4-043-249-2630205-104-2017/2018-006</t>
  </si>
  <si>
    <t>Pap Ndege Mixed Secondary School</t>
  </si>
  <si>
    <t>4-043-249-2630205-104-2017/2018-007</t>
  </si>
  <si>
    <t>Completion of 2  classrooms: (walling, roofing and plastering)</t>
  </si>
  <si>
    <t xml:space="preserve">Rabuor Masawa Mixed Secondary School </t>
  </si>
  <si>
    <t>4-043-249-2630205-104-2017/2018-008</t>
  </si>
  <si>
    <t>Dr. Mbai Mixed Secondary School</t>
  </si>
  <si>
    <t>4-043-249-2630205-104-2017/2018-009</t>
  </si>
  <si>
    <t>Completion of administration block (fitting, plastering and painting)</t>
  </si>
  <si>
    <t>Wiobiero Mixed Secondary School</t>
  </si>
  <si>
    <t>4-043-249-2630205-104-2017/2018-010</t>
  </si>
  <si>
    <t>Construction of laboratory (walling, roofing and plastering)</t>
  </si>
  <si>
    <t>4-043-249-AP1-100-2017/2018-001</t>
  </si>
  <si>
    <t>4-043-249-2640100-103-2017/18-001</t>
  </si>
  <si>
    <t>Pala Masogo Mixed Secondary</t>
  </si>
  <si>
    <t>4-043-249-2630205-104-2017/2018-011</t>
  </si>
  <si>
    <t>Opening and grading of Pala Masogo-Nyangu Primary School Road to access to the School.</t>
  </si>
  <si>
    <t xml:space="preserve">Anding`o Primary School </t>
  </si>
  <si>
    <t>4.043.249.2630204.104.2017/2018.026</t>
  </si>
  <si>
    <t>Grading and Gravelling of Lorateng-Andingo-Kogwe Road to enable access to the school</t>
  </si>
  <si>
    <t>Ogande Primary School</t>
  </si>
  <si>
    <t>4.043.249.2730204.104.2017/2018.027</t>
  </si>
  <si>
    <t>Opening and grading of Sero Primary-Ogande Primary-Ogande Special School-Kambeke Primary Road to enable access to schools.</t>
  </si>
  <si>
    <t>1.043.249.2830204.104.2017/2018.028</t>
  </si>
  <si>
    <t>Grading,Gravelling and Culverting of Kogwe-Kuja Primary Road to enable access to the schools</t>
  </si>
  <si>
    <t>Ndiru Primary School</t>
  </si>
  <si>
    <t>3.043.249.2930204.104.2017/2018.029</t>
  </si>
  <si>
    <t>Grading,Gravelling and Culverting of Ndiru-Nyakoyo-Omoro accesss Road to enable access to the school</t>
  </si>
  <si>
    <t>Disii Primary School</t>
  </si>
  <si>
    <t>2.043.249.3030204.104.2017/2018.030</t>
  </si>
  <si>
    <t>Grading,Gravelling and Culverting of Disii-Ndege-Yogo Road to enable access to the school</t>
  </si>
  <si>
    <t>2.043.249.3130204.104.2017/2018.031</t>
  </si>
  <si>
    <t>Grading,Gravelling and Culverting of Imbo-Maguje Road to access to  the School.</t>
  </si>
  <si>
    <t>1.043.249.3230204.104.2017/2018.032</t>
  </si>
  <si>
    <t>Grading,Gravelling and Culverting of Sero-Pundo Kalanya Primary School Road to enable access to the school</t>
  </si>
  <si>
    <t xml:space="preserve">Ogongo Katuma Primary </t>
  </si>
  <si>
    <t>2.043.249.3330204.104.2017/2018.033</t>
  </si>
  <si>
    <t>Grading and Gravelling Ogongo-Nyagidha Road to enable access to the school.</t>
  </si>
  <si>
    <t>DEFERED BECAUSE OF STRATEGIC PLAN</t>
  </si>
  <si>
    <r>
      <t xml:space="preserve">Constituency Sports </t>
    </r>
    <r>
      <rPr>
        <b/>
        <sz val="12"/>
        <color indexed="8"/>
        <rFont val="Footlight MT Light"/>
        <family val="1"/>
      </rPr>
      <t>subject to NG-CDFC factoring in the strategic plan</t>
    </r>
  </si>
  <si>
    <t>4-043-249-2640509-112-2017/2018-001</t>
  </si>
  <si>
    <t>Carry out constituency sports tournament and the winning teams/schools to be awarded with trophies, balls, and games kits.</t>
  </si>
  <si>
    <r>
      <t xml:space="preserve">Environment </t>
    </r>
    <r>
      <rPr>
        <b/>
        <sz val="12"/>
        <color indexed="8"/>
        <rFont val="Footlight MT Light"/>
        <family val="1"/>
      </rPr>
      <t>subject to NG-CDFC factoring in the strategic plan</t>
    </r>
  </si>
  <si>
    <t>4-043-249-2640510-110-2017/2018-001</t>
  </si>
  <si>
    <t>Organizing constituency tree planting activities in 10 schools per ward, planting 300 seedlings per school and establishment of 4 tree nursaries one in each ward</t>
  </si>
  <si>
    <t>PROJECT GFS CODELIST FOR UGENYA NATIONAL GOVERNMENT CONSTITUENCY DEVELOPMENT FUND</t>
  </si>
  <si>
    <t xml:space="preserve">Employee Salaries </t>
  </si>
  <si>
    <t>4-041-232-2110000-100-2017/18-001</t>
  </si>
  <si>
    <t>4-041-232-2210000-100-2017/18-002</t>
  </si>
  <si>
    <t>Purchase of fuel, repairs &amp; maintenance, printing, stationery, telephone, travel &amp; subsistence, office tea.</t>
  </si>
  <si>
    <t>4-041-232-2120101-100-2017/18-004</t>
  </si>
  <si>
    <t>4-041-232-2120201-100-2017/18-005</t>
  </si>
  <si>
    <t>4-041-232-2210802-100-2017/18-006</t>
  </si>
  <si>
    <t>4-041-232-2210000-111-2017/18-001</t>
  </si>
  <si>
    <t>4-041-232-2210700-111-2017/18-002</t>
  </si>
  <si>
    <t xml:space="preserve">Undertake the training of NG-CDFC's and PMC's on NG-CDF related issues. </t>
  </si>
  <si>
    <t>4-041-232-2210802-111-2017/18-003</t>
  </si>
  <si>
    <t>4-041-232-2640200-101-2017/18-001</t>
  </si>
  <si>
    <t>Funding for emergency interventions that will be required during the 2017/2018 financial Year.</t>
  </si>
  <si>
    <t>Bursaries Secondary Schools</t>
  </si>
  <si>
    <t>4-041-232-2640101-103-2017/18-001</t>
  </si>
  <si>
    <t xml:space="preserve">Award of bursaries to students in secondary schools </t>
  </si>
  <si>
    <t xml:space="preserve">Bursaries Tertiary Institutions </t>
  </si>
  <si>
    <t>4-041-232-2640102-103-2017/18-002</t>
  </si>
  <si>
    <t>Award of bursaries to students in universities and middle level colleges.</t>
  </si>
  <si>
    <t>Bursaries Special Schools</t>
  </si>
  <si>
    <t>4-041-232-2640105-103-2017/18-003</t>
  </si>
  <si>
    <t>Award of bursaries to disabled students in primary, secondary &amp; tertiary institutions.</t>
  </si>
  <si>
    <t xml:space="preserve">Bar Oninge Primary School </t>
  </si>
  <si>
    <t>4-041-232-2630204-104-2017/18-001</t>
  </si>
  <si>
    <t>Fencing of two (2) acre school compound with barbed wire &amp; treated posts.</t>
  </si>
  <si>
    <t xml:space="preserve">Lunga Primary School. </t>
  </si>
  <si>
    <t>4-041-232-2630204-104-2017/18-002</t>
  </si>
  <si>
    <t xml:space="preserve">Construction of administration block to completion </t>
  </si>
  <si>
    <t xml:space="preserve">St. Joseph's Ochiel Primary School. </t>
  </si>
  <si>
    <t>4-041-232-2630204-104-2017/18-003</t>
  </si>
  <si>
    <t xml:space="preserve">Construction of two (2) classrooms to completion. </t>
  </si>
  <si>
    <t xml:space="preserve">Magombe Primary School. </t>
  </si>
  <si>
    <t>4-041-232-2630204-104-2017/18-004</t>
  </si>
  <si>
    <t xml:space="preserve">Construction of one (1) classroom to completion </t>
  </si>
  <si>
    <t xml:space="preserve">Murumba Primary School. </t>
  </si>
  <si>
    <t>4-041-232-2630204-104-2017/18-005</t>
  </si>
  <si>
    <t>Luanda Primary School.</t>
  </si>
  <si>
    <t>4-041-232-2630204-104-2017/18-006</t>
  </si>
  <si>
    <t xml:space="preserve">Renovation of three (3) classrooms - installation of fittings, re-screeding of floors, plastering &amp; painting. </t>
  </si>
  <si>
    <t xml:space="preserve">Anyiko Primary Special School. </t>
  </si>
  <si>
    <t>4-041-232-2630204-104-2017/18-007</t>
  </si>
  <si>
    <t xml:space="preserve">Inungo Primary School. </t>
  </si>
  <si>
    <t>4-041-232-2630204-104-2017/18-008</t>
  </si>
  <si>
    <t xml:space="preserve">Completion of two (2) classrooms- installation of fittings, plastering &amp; painting. </t>
  </si>
  <si>
    <t xml:space="preserve">Uring Primary School. </t>
  </si>
  <si>
    <t>4-041-232-2630204-104-2017/18-009</t>
  </si>
  <si>
    <t xml:space="preserve">Udira Primary School. </t>
  </si>
  <si>
    <t>4-041-232-2630204-104-2017/18-010</t>
  </si>
  <si>
    <t>Renovation of seven (7) classrooms - re-screeding of floors and painting.</t>
  </si>
  <si>
    <t xml:space="preserve">Bar Odar Primary Special School. </t>
  </si>
  <si>
    <t>4-041-232-2630204-104-2017/18-011</t>
  </si>
  <si>
    <t xml:space="preserve">Sega Special School. </t>
  </si>
  <si>
    <t>4-041-232-2630204-104-2017/18-012</t>
  </si>
  <si>
    <t xml:space="preserve">Purchase of additional 0.45ha of land for school expansion. </t>
  </si>
  <si>
    <t xml:space="preserve">Ukwala Boys Primary School. </t>
  </si>
  <si>
    <t>4-041-232-2630204-104-2017/18-013</t>
  </si>
  <si>
    <t>Fencing of one (1) acre of land with barbed wire &amp; treated posts.</t>
  </si>
  <si>
    <t xml:space="preserve">Mathiwa Primary School. </t>
  </si>
  <si>
    <t>4-041-232-2630204-104-2017/18-014</t>
  </si>
  <si>
    <t xml:space="preserve">Completion of administration block - installation of fittings, plastering and painting. </t>
  </si>
  <si>
    <t xml:space="preserve">Lifunga Primary School. </t>
  </si>
  <si>
    <t>4-041-232-2630204-104-2017/18-015</t>
  </si>
  <si>
    <t>Drilling &amp; equipping of borehole</t>
  </si>
  <si>
    <t xml:space="preserve">Simur Primary School. </t>
  </si>
  <si>
    <t>4-041-232-2630204-104-2017/18-016</t>
  </si>
  <si>
    <t>Fencing of two (2) acres of land with treated posts &amp; barbed wire &amp; purchase &amp; installation of gate.</t>
  </si>
  <si>
    <t xml:space="preserve">Lwero Primary School. </t>
  </si>
  <si>
    <t>4-041-232-2630204-104-2017/18-017</t>
  </si>
  <si>
    <t xml:space="preserve">Hafumbre Secondary School. </t>
  </si>
  <si>
    <t>4-041-232-2630205-104-2017/18-001</t>
  </si>
  <si>
    <t xml:space="preserve">Got Odima Secondary School. </t>
  </si>
  <si>
    <t>4-041-232-2630205-104-2017/18-002</t>
  </si>
  <si>
    <t xml:space="preserve">Construcion of one (1) laboratory to completion. </t>
  </si>
  <si>
    <t xml:space="preserve">Inungo Secondary School. </t>
  </si>
  <si>
    <t>4-041-232-2630205-104-2017/18-003</t>
  </si>
  <si>
    <t xml:space="preserve">Construction of an administration block to completion. </t>
  </si>
  <si>
    <t xml:space="preserve">Got Nanga Secondary School. </t>
  </si>
  <si>
    <t>4-041-232-2630205-104-2017/18-004</t>
  </si>
  <si>
    <t xml:space="preserve">Kogere Secondary School. </t>
  </si>
  <si>
    <t>4-041-232-2630205-104-2017/18-005</t>
  </si>
  <si>
    <t xml:space="preserve">Udira Secondary School. </t>
  </si>
  <si>
    <t>4-041-232-2630205-104-2017/18-006</t>
  </si>
  <si>
    <t xml:space="preserve">Siwar Secondary School. </t>
  </si>
  <si>
    <t>4-041-232-2630205-104-2017/18-007</t>
  </si>
  <si>
    <t>Ugenya Technical Training Institute.</t>
  </si>
  <si>
    <t>4-041-232-2630206-104-2017/18-001</t>
  </si>
  <si>
    <t>Installation of water tower (Kshs.900,000.00), purchase &amp; installation of 10,000 litre tank (Kshs.80,000.00) &amp; purchase &amp; installation of water pump (Kshs.220,000.00)</t>
  </si>
  <si>
    <t>4-041-232-2630206-104-2017/18-002</t>
  </si>
  <si>
    <t>Construction of two (2) blocks of three (3) door pit latrines to completion.</t>
  </si>
  <si>
    <t>4-041-232-2630206-104-2017/18-003</t>
  </si>
  <si>
    <t>Fencing of One (1) acre of facility with concrete posts &amp; chain link (Kshs.700,000.00) &amp; laying of cabro from gate to administration block. (Kshs.700,000.00)</t>
  </si>
  <si>
    <t>Ugenya Forestry College</t>
  </si>
  <si>
    <t>4-041-232-2630206-104-2017/18-004</t>
  </si>
  <si>
    <t xml:space="preserve">Completion of three classrooms (roofing, installation of fittings, plastering &amp; painting) </t>
  </si>
  <si>
    <t>4-041-232-2630206-104-2017/18-005</t>
  </si>
  <si>
    <t xml:space="preserve">Ugenya Agricultural College </t>
  </si>
  <si>
    <t>4-041-232-2630206-104-2017/18-006</t>
  </si>
  <si>
    <t>Construction of two (2) blocks of three (3) door latrines</t>
  </si>
  <si>
    <t>4-041-232-2630206-104-2017/18-007</t>
  </si>
  <si>
    <t xml:space="preserve">Fencing of four (4) acres of land with barbed wire and treated posts. </t>
  </si>
  <si>
    <t>4-041-232-2630206-104-2017/18-008</t>
  </si>
  <si>
    <t xml:space="preserve">Construction of administration block to completion. </t>
  </si>
  <si>
    <t xml:space="preserve">Assistant Chief's Office - Nyayombe </t>
  </si>
  <si>
    <t>4-041-232-2640507-113-2017/18-001</t>
  </si>
  <si>
    <t>Fencing of half an acre of land with treated poles &amp; barbed wire.</t>
  </si>
  <si>
    <t xml:space="preserve">Assistant Chief's Office - Karadolo East </t>
  </si>
  <si>
    <t>4-041-232-2640507-113-2017/18-002</t>
  </si>
  <si>
    <t xml:space="preserve">Completion of office - plastering &amp; painting. </t>
  </si>
  <si>
    <t xml:space="preserve">Assistant Chief's Office - Bar Ndege </t>
  </si>
  <si>
    <t>4-041-232-2640507-113-2017/18-003</t>
  </si>
  <si>
    <t xml:space="preserve">Construction of office to completion. </t>
  </si>
  <si>
    <t xml:space="preserve">Assistant Chief's Office - Ramunde </t>
  </si>
  <si>
    <t>4-041-232-2640507-113-2017/18-004</t>
  </si>
  <si>
    <t>Assistant County Commissioner's Office - Sihay</t>
  </si>
  <si>
    <t>4-041-232-2640507-113-2017/18-005</t>
  </si>
  <si>
    <t xml:space="preserve">Administration Police Post - Siranga </t>
  </si>
  <si>
    <t>4-041-232-2640507-113-2017/18-006</t>
  </si>
  <si>
    <t>Completion of five (5) police houses (walling, roofing, installation of fittings, plastering &amp; painting)</t>
  </si>
  <si>
    <t xml:space="preserve">Ukwala Police Station </t>
  </si>
  <si>
    <t>4-041-232-2640507-113-2017/18-007</t>
  </si>
  <si>
    <t>Renovation of administration block (installation of fittings, plastering and painting)</t>
  </si>
  <si>
    <t xml:space="preserve">Ugenya OCPD's Office </t>
  </si>
  <si>
    <t>4-041-232-2640507-113-2017/18-008</t>
  </si>
  <si>
    <t xml:space="preserve">Purchase of furniture - one (1) executive desk, one (1) executive chair, two (2) visitors chairs and one (1) lockable metal cabinet. </t>
  </si>
  <si>
    <t>4-041-232-2640509-112-2016/17-001</t>
  </si>
  <si>
    <t>Orgainzation of a constituency wide sports tornament in all four wards between april &amp; december, 2018 where wining teams will be awarded with trophies.</t>
  </si>
  <si>
    <t>Ugenya Medical Training College</t>
  </si>
  <si>
    <t>4-041-232-2211311-108-2017/18-001</t>
  </si>
  <si>
    <t xml:space="preserve">Installation of satellite antenna,Router, Digital Ruggedized tablets, wifi with outdoor wireless devise complete with 12U cabinet complete with installation accessories </t>
  </si>
  <si>
    <t>Ndenga Secondary School</t>
  </si>
  <si>
    <t>4-041-232-2211311-108-2017/18-002</t>
  </si>
  <si>
    <t>4-041-232-2211311-108-2017/18-003</t>
  </si>
  <si>
    <t xml:space="preserve">Ugenya NG-CDF Office </t>
  </si>
  <si>
    <t>4-041-232-2211311-108-2017/18-004</t>
  </si>
  <si>
    <t>4-041-232-2211310-108-2017/18-001</t>
  </si>
  <si>
    <t>Development of a strategic plan for the period 2017/18 to 2022/2023</t>
  </si>
  <si>
    <t>4-041-232-3110202-108-2017/18-001</t>
  </si>
  <si>
    <t>Installation of tank stand (Kshs.900,000.00) and 10,000 litre overhead tank (Kshs.600,000.70)</t>
  </si>
  <si>
    <t>4-041-232-3110202-108-2017/18-002</t>
  </si>
  <si>
    <t xml:space="preserve">Completion of septic tank - construction of sides and top. </t>
  </si>
  <si>
    <t>4-041-232-AP1-100-2017/2018-001</t>
  </si>
  <si>
    <t>4-041-232-2640100-103-2017/18-001</t>
  </si>
  <si>
    <t xml:space="preserve">Ugenya Teachers College </t>
  </si>
  <si>
    <t>4-041-232-2640510-110-2017/18-001</t>
  </si>
  <si>
    <t xml:space="preserve">Establish tree nursery &amp; tree planting at the college </t>
  </si>
  <si>
    <t xml:space="preserve">Ugenya Technical Institute </t>
  </si>
  <si>
    <t>4-041-232-2640510-110-2017/18-002</t>
  </si>
  <si>
    <t>4-041-232-2640510-110-2017/18-003</t>
  </si>
  <si>
    <t>4-041-232-2640510-110-2017/18-004</t>
  </si>
  <si>
    <t>PROJECT GFS CODELIST FOR NYANDO NATIONAL GOVERNMENT CONSTITUENCY DEVELOPMENT FUND</t>
  </si>
  <si>
    <t>4-042-242-2110000-100-2017/18-001</t>
  </si>
  <si>
    <t>4-042-242-2110000-100-2017/18-002</t>
  </si>
  <si>
    <t>4-042-242-2120101-100-2017/18-003</t>
  </si>
  <si>
    <t>4-042-242-2120201-100-2017/18-004</t>
  </si>
  <si>
    <t>4-042-242-2210802-100-2017/18-005</t>
  </si>
  <si>
    <t>Payment of sitting allowances</t>
  </si>
  <si>
    <t>4-042-242-2210000-111-2017/18-001</t>
  </si>
  <si>
    <t>4-042-242-2210802-111-2017/18-002</t>
  </si>
  <si>
    <t>Projects monitoring and evaluation field allowances.</t>
  </si>
  <si>
    <t>NG-CDFC/PMC and Staff capacity building</t>
  </si>
  <si>
    <t>4-042-242-2210700-111-2017/18-003</t>
  </si>
  <si>
    <t>4-042-242-2640200-101-2017/18-001</t>
  </si>
  <si>
    <t>Emergency reserve to cater for unforeseen occurances</t>
  </si>
  <si>
    <t>4-042-242-2211310-108-2017/18-001</t>
  </si>
  <si>
    <t>Preparation of Nyando NG-CDF Strategic Plan 2017-2022</t>
  </si>
  <si>
    <t>4-042-242-2640509-112-2017/18-001</t>
  </si>
  <si>
    <t>Support sporting activities in the constituency by organizing tournaments and winning teams awarded trophies</t>
  </si>
  <si>
    <t>4-042-242-2640101-103-2017/18-001</t>
  </si>
  <si>
    <t>Bursary awards to needy students.</t>
  </si>
  <si>
    <t>4-042-242-2640102-103-2017/18-002</t>
  </si>
  <si>
    <t>Achego Central Primary School</t>
  </si>
  <si>
    <t>4-042-242-2630204-104-2017/18-001</t>
  </si>
  <si>
    <t>Completion of one classroom, (fittings, plastering and painting)</t>
  </si>
  <si>
    <t>4-042-242-2630204-104-2017/18-002</t>
  </si>
  <si>
    <t>Construction of barbed wire fence and gate for 3 acres.</t>
  </si>
  <si>
    <t>Angoro Primary School</t>
  </si>
  <si>
    <t>4-042-242-2630204-104-2017/18-003</t>
  </si>
  <si>
    <t>Apondo Primary School</t>
  </si>
  <si>
    <t>4-042-242-2630204-104-2017/18-004</t>
  </si>
  <si>
    <t>Arombo Primary School</t>
  </si>
  <si>
    <t>4-042-242-2630204-104-2017/18-005</t>
  </si>
  <si>
    <t>Awasi Primary School</t>
  </si>
  <si>
    <t>4-042-242-2630204-104-2017/18-006</t>
  </si>
  <si>
    <t>Completion of two classrooms, (plastering and painting)</t>
  </si>
  <si>
    <t>4-042-242-2630204-104-2017/18-007</t>
  </si>
  <si>
    <t>Construction of three door pit latrines.</t>
  </si>
  <si>
    <t>Ayucha Primary School</t>
  </si>
  <si>
    <t>4-042-242-2630204-104-2017/18-008</t>
  </si>
  <si>
    <t>Construction of barbed wire fence and gate for 3 acres</t>
  </si>
  <si>
    <t>Bondo Kachola Primary School</t>
  </si>
  <si>
    <t>4-042-242-2630204-104-2017/18-009</t>
  </si>
  <si>
    <t>Bungu Koraga Primary School</t>
  </si>
  <si>
    <t>4-042-242-2630204-104-2017/18-010</t>
  </si>
  <si>
    <t>Construction of three classrooms.</t>
  </si>
  <si>
    <t>Bwanda Primary School</t>
  </si>
  <si>
    <t>4-042-242-2630204-104-2017/18-011</t>
  </si>
  <si>
    <t>Ger-Liech Primary School</t>
  </si>
  <si>
    <t>4-042-242-2630204-104-2017/18-012</t>
  </si>
  <si>
    <t>Holo Orucho Primary School</t>
  </si>
  <si>
    <t>4-042-242-2630204-104-2017/18-013</t>
  </si>
  <si>
    <t>Completion of two classrooms, (roofing, fittings, plastering and painting)</t>
  </si>
  <si>
    <t>Hongo Ogosa Primary School</t>
  </si>
  <si>
    <t>4-042-242-2630204-104-2017/18-014</t>
  </si>
  <si>
    <t>Hongo Radhiang Primary School</t>
  </si>
  <si>
    <t>4-042-242-2630204-104-2017/18-015</t>
  </si>
  <si>
    <t>Kadete Primary School</t>
  </si>
  <si>
    <t>4-042-242-2630204-104-2017/18-016</t>
  </si>
  <si>
    <t>Kaluore Primary School</t>
  </si>
  <si>
    <t>4-042-242-2630204-104-2017/18-017</t>
  </si>
  <si>
    <t>Completion of one classroom, (roofing, fittings, plastering and painting)</t>
  </si>
  <si>
    <t>Kamunda Primary School</t>
  </si>
  <si>
    <t>4-042-242-2630204-104-2017/18-018</t>
  </si>
  <si>
    <t>Kandaria Primary School</t>
  </si>
  <si>
    <t>4-042-242-2630204-104-2017/18-019</t>
  </si>
  <si>
    <t>Kanyangoro Primary School</t>
  </si>
  <si>
    <t>4-042-242-2630204-104-2017/18-020</t>
  </si>
  <si>
    <t>Kanyipola Primary School</t>
  </si>
  <si>
    <t>4-042-242-2630204-104-2017/18-021</t>
  </si>
  <si>
    <t>Karombe Primary School</t>
  </si>
  <si>
    <t>4-042-242-2630204-104-2017/18-022</t>
  </si>
  <si>
    <t>Kasangany Primary School</t>
  </si>
  <si>
    <t>4-042-242-2630204-104-2017/18-023</t>
  </si>
  <si>
    <t>Katolo Primary School</t>
  </si>
  <si>
    <t>4-042-242-2630204-104-2017/18-024</t>
  </si>
  <si>
    <t>Kibarwa Primary School</t>
  </si>
  <si>
    <t>4-042-242-2630204-104-2017/18-025</t>
  </si>
  <si>
    <t>Kochieng Primary School</t>
  </si>
  <si>
    <t>4-042-242-2630204-104-2017/18-026</t>
  </si>
  <si>
    <t>Rehabilitation of two classrooms (plastering and painting)</t>
  </si>
  <si>
    <t>Kogwedhi Primary School</t>
  </si>
  <si>
    <t>4-042-242-2630204-104-2017/18-027</t>
  </si>
  <si>
    <t>4-042-242-2630204-104-2017/18-028</t>
  </si>
  <si>
    <t>Completion of two classrooms (plastering and painting)</t>
  </si>
  <si>
    <t>Korowe Primary School</t>
  </si>
  <si>
    <t>4-042-242-2630204-104-2017/18-029</t>
  </si>
  <si>
    <t>Completion of two classrooms, (fittings, plastering and painting)</t>
  </si>
  <si>
    <t>Korwana Primary School</t>
  </si>
  <si>
    <t>4-042-242-2630204-104-2017/18-030</t>
  </si>
  <si>
    <t>Kowala Primary School</t>
  </si>
  <si>
    <t>4-042-242-2630204-104-2017/18-031</t>
  </si>
  <si>
    <t>Completion of one classroom, (plastering and painting)</t>
  </si>
  <si>
    <t>Kuth Awendo Primary School</t>
  </si>
  <si>
    <t>4-042-242-2630204-104-2017/18-032</t>
  </si>
  <si>
    <t>Lela Primary School</t>
  </si>
  <si>
    <t>4-042-242-2630204-104-2017/18-033</t>
  </si>
  <si>
    <t>Luora Ayweyo Primary School</t>
  </si>
  <si>
    <t>4-042-242-2630204-104-2017/18-034</t>
  </si>
  <si>
    <t>Mao Primary School</t>
  </si>
  <si>
    <t>4-042-242-2630204-104-2017/18-035</t>
  </si>
  <si>
    <t>Completion of two door pit latrines, (roofing, fittings, plastering and painting)</t>
  </si>
  <si>
    <t>Masogo Primary School</t>
  </si>
  <si>
    <t>4-042-242-2630204-104-2017/18-036</t>
  </si>
  <si>
    <t>Mbega Primary School</t>
  </si>
  <si>
    <t>4-042-242-2630204-104-2017/18-037</t>
  </si>
  <si>
    <t>Miguye Primary School</t>
  </si>
  <si>
    <t>4-042-242-2630204-104-2017/18-038</t>
  </si>
  <si>
    <t>Completion of one classroom, (plastering and tilling)</t>
  </si>
  <si>
    <t>Miringo Primary School</t>
  </si>
  <si>
    <t>4-042-242-2630204-104-2017/18-039</t>
  </si>
  <si>
    <t>Nyakakana Primary School</t>
  </si>
  <si>
    <t>4-042-242-2630204-104-2017/18-040</t>
  </si>
  <si>
    <t>Nyamkebe Primary School</t>
  </si>
  <si>
    <t>4-042-242-2630204-104-2017/18-041</t>
  </si>
  <si>
    <t>Nyamurundu Primary School</t>
  </si>
  <si>
    <t>4-042-242-2630204-104-2017/18-042</t>
  </si>
  <si>
    <t>Nyamware Primary School</t>
  </si>
  <si>
    <t>4-042-242-2630204-104-2017/18-043</t>
  </si>
  <si>
    <t>4-042-242-2630204-104-2017/18-044</t>
  </si>
  <si>
    <t>Completion of one classroom (roofing, fittings, plastering tiling and painting)</t>
  </si>
  <si>
    <t>Nyangande Prmary School</t>
  </si>
  <si>
    <t>4-042-242-2630204-104-2017/18-045</t>
  </si>
  <si>
    <t>Nyarombe Priamary School</t>
  </si>
  <si>
    <t>4-042-242-2630204-104-2017/18-046</t>
  </si>
  <si>
    <t>Nyomwaro Primary School</t>
  </si>
  <si>
    <t>4-042-242-2630204-104-2017/18-047</t>
  </si>
  <si>
    <t>Obugi Primary School</t>
  </si>
  <si>
    <t>4-042-242-2630204-104-2017/18-048</t>
  </si>
  <si>
    <t>Odienya Primary School</t>
  </si>
  <si>
    <t>4-042-242-2630204-104-2017/18-049</t>
  </si>
  <si>
    <t>Ogwedhi PAG Primary School</t>
  </si>
  <si>
    <t>4-042-242-2630204-104-2017/18-050</t>
  </si>
  <si>
    <t>Rehabilitation of three classrooms (plastering and painting)</t>
  </si>
  <si>
    <t>Ogenya Primary School</t>
  </si>
  <si>
    <t>4-042-242-2630204-104-2017/18-051</t>
  </si>
  <si>
    <t>Ojere Primary School</t>
  </si>
  <si>
    <t>4-042-242-2630204-104-2017/18-052</t>
  </si>
  <si>
    <t>Okana Primary School</t>
  </si>
  <si>
    <t>4-042-242-2630204-104-2017/18-053</t>
  </si>
  <si>
    <t>Okiro Primary School</t>
  </si>
  <si>
    <t>4-042-242-2630204-104-2017/18-054</t>
  </si>
  <si>
    <t>Olasi Primary School</t>
  </si>
  <si>
    <t>4-042-242-2630204-104-2017/18-055</t>
  </si>
  <si>
    <t>Ombaka Primary School</t>
  </si>
  <si>
    <t>4-042-242-2630204-104-2017/18-056</t>
  </si>
  <si>
    <t>Onera Primary School</t>
  </si>
  <si>
    <t>4-042-242-2630204-104-2017/18-057</t>
  </si>
  <si>
    <t>4-042-242-2630204-104-2017/18-058</t>
  </si>
  <si>
    <t>Ongeche Primary School</t>
  </si>
  <si>
    <t>4-042-242-2630204-104-2017/18-059</t>
  </si>
  <si>
    <t>Completion of one classroom (fittings, plastering and painting)</t>
  </si>
  <si>
    <t>Onongno Primary School</t>
  </si>
  <si>
    <t>4-042-242-2630204-104-2017/18-060</t>
  </si>
  <si>
    <t>Oren Primary School</t>
  </si>
  <si>
    <t>4-042-242-2630204-104-2017/18-061</t>
  </si>
  <si>
    <t>Oseth Primary School</t>
  </si>
  <si>
    <t>4-042-242-2630204-104-2017/18-062</t>
  </si>
  <si>
    <t>Osino Primary School</t>
  </si>
  <si>
    <t>4-042-242-2630204-104-2017/18-063</t>
  </si>
  <si>
    <t>Ranjira Primary School</t>
  </si>
  <si>
    <t>4-042-242-2630204-104-2017/18-064</t>
  </si>
  <si>
    <t>Reru A.I.C Primary School</t>
  </si>
  <si>
    <t>4-042-242-2630204-104-2017/18-065</t>
  </si>
  <si>
    <t>Sare Primary School</t>
  </si>
  <si>
    <t>4-042-242-2630204-104-2017/18-066</t>
  </si>
  <si>
    <t>Siany Kabonyo Primary School</t>
  </si>
  <si>
    <t>4-042-242-2630204-104-2017/18-067</t>
  </si>
  <si>
    <t>St. Anne Ahero Primary School</t>
  </si>
  <si>
    <t>4-042-242-2630204-104-2017/18-068</t>
  </si>
  <si>
    <t>Construction of three door pit latrines</t>
  </si>
  <si>
    <t>Wanganga Primary School</t>
  </si>
  <si>
    <t>4-042-242-2630204-104-2017/18-069</t>
  </si>
  <si>
    <t>Waradho Primary School</t>
  </si>
  <si>
    <t>4-042-242-2630204-104-2017/18-070</t>
  </si>
  <si>
    <t>Yogo Primary School</t>
  </si>
  <si>
    <t>4-042-242-2630204-104-2017/18-071</t>
  </si>
  <si>
    <t>Completion of two classrooms, painting</t>
  </si>
  <si>
    <t>Apondo Secondary School</t>
  </si>
  <si>
    <t>4-042-242-2630205-104-2017/18-001</t>
  </si>
  <si>
    <t>Completion of laboratory (plastering and painting)</t>
  </si>
  <si>
    <t>Awasi PAG Boys Secondary School</t>
  </si>
  <si>
    <t>4-042-242-2630205-104-2017/18-002</t>
  </si>
  <si>
    <t>Disi Secondary School</t>
  </si>
  <si>
    <t>4-042-242-2630205-104-2017/18-003</t>
  </si>
  <si>
    <t>Kandaria Mixed Secondary School</t>
  </si>
  <si>
    <t>4-042-242-2630205-104-2017/18-004</t>
  </si>
  <si>
    <t>Kochogo High Scool</t>
  </si>
  <si>
    <t>4-042-242-2630205-104-2017/18-005</t>
  </si>
  <si>
    <t>Instalment payment for the school bus</t>
  </si>
  <si>
    <t>Kowuor Mixed Secondary School</t>
  </si>
  <si>
    <t>4-042-242-2630205-104-2017/18-006</t>
  </si>
  <si>
    <t>Miguye Mixed Secondary School</t>
  </si>
  <si>
    <t>4-042-242-2630205-104-2017/18-007</t>
  </si>
  <si>
    <t>4-042-242-2630205-104-2017/18-008</t>
  </si>
  <si>
    <t>Completion of two classrooms (fittings, plastering and painting)</t>
  </si>
  <si>
    <t>Nduru Secondary School</t>
  </si>
  <si>
    <t>4-042-242-2630205-104-2017/18-009</t>
  </si>
  <si>
    <t>Nyalenda Girls Secondary School</t>
  </si>
  <si>
    <t>4-042-242-2630205-104-2017/18-010</t>
  </si>
  <si>
    <t>Onjiko Kobongo Mixed Secondary School</t>
  </si>
  <si>
    <t>4-042-242-2630205-104-2017/18-011</t>
  </si>
  <si>
    <t>Oren Secondary School</t>
  </si>
  <si>
    <t>4-042-242-2630205-104-2017/18-012</t>
  </si>
  <si>
    <t>Completion of four classrooms; Ceiling</t>
  </si>
  <si>
    <t>Reru A.I.C Secondary School</t>
  </si>
  <si>
    <t>4-042-242-2630205-104-2017/18-013</t>
  </si>
  <si>
    <t>St. Camilus Ogwedhi Mixed Secondary School</t>
  </si>
  <si>
    <t>4-042-242-2630205-104-2017/18-014</t>
  </si>
  <si>
    <t>Okanja Mixed Secondary School</t>
  </si>
  <si>
    <t>4-042-242-2630205-104-2017/18-015</t>
  </si>
  <si>
    <t>St. Christopher Ayweyo RC Secondary School</t>
  </si>
  <si>
    <t>4-042-242-2630205-104-2017/18-016</t>
  </si>
  <si>
    <t>4-042-242-2640510-110-2017/18-001</t>
  </si>
  <si>
    <t>Apondo Mixed Secondary School</t>
  </si>
  <si>
    <t>4-042-242-2640510-110-2017/18-002</t>
  </si>
  <si>
    <t>4-042-242-2640510-110-2017/18-003</t>
  </si>
  <si>
    <t>4-042-242-2640510-110-2017/18-004</t>
  </si>
  <si>
    <t>Additional funds for construction of three door pit latrines</t>
  </si>
  <si>
    <t>Karanda Mixed Secondary School</t>
  </si>
  <si>
    <t>4-042-242-2640510-110-2017/18-006</t>
  </si>
  <si>
    <t xml:space="preserve">Construction of three door pit latrines </t>
  </si>
  <si>
    <t>Ahero Police Station</t>
  </si>
  <si>
    <t>4-042-242-2640507-113-2017/18-001</t>
  </si>
  <si>
    <t>Kadibo Division ACC office</t>
  </si>
  <si>
    <t>4-042-242-2640507-113-2017/18-002</t>
  </si>
  <si>
    <t>Construction of barbed wire fence and gate for 2 acres</t>
  </si>
  <si>
    <t>Kombura location Chiefs Office</t>
  </si>
  <si>
    <t>4-042-242-2640507-113-2017/18-003</t>
  </si>
  <si>
    <t>Construction of  Chiefs office, (plastering and painting)</t>
  </si>
  <si>
    <t>Withur Administration Police Post</t>
  </si>
  <si>
    <t>4-042-242-2640507-113-2017/18-004</t>
  </si>
  <si>
    <t>Construction of Administration Police and Chiefs office, (roofing, fittings, plastering and painting)</t>
  </si>
  <si>
    <t>Awasi Market - DCC's Office</t>
  </si>
  <si>
    <t>4-042-242-2211311-108-2017/18-001</t>
  </si>
  <si>
    <t>Installation of satelite antenna, router, digital access kit, digital ruggedized tablets, WI-FI with outdoor wireless device complete with 12U cabinet with installation accessories.</t>
  </si>
  <si>
    <t>Ahero Market - NG-CDF Office</t>
  </si>
  <si>
    <t>4-042-242-2211311-108-2017/18-002</t>
  </si>
  <si>
    <t>Installation of satelite antenna, router, digital access kit, digital ruggedized tablets, WI-FI with outdoor wireless device complete with 12U cabinet with installation accessories</t>
  </si>
  <si>
    <t>Rabuor Market ACCs Office</t>
  </si>
  <si>
    <t>4-042-242-2211311-108-2017/18-003</t>
  </si>
  <si>
    <t>Nyangande Market Chief's Office</t>
  </si>
  <si>
    <t>4-042-242-2211311-108-2017/18-004</t>
  </si>
  <si>
    <t>4-044-257-AP1-100-2017/2018-001</t>
  </si>
  <si>
    <t>4-044-257-2640100-103-2017/18-001</t>
  </si>
  <si>
    <t>Kanyangoro Secondary School</t>
  </si>
  <si>
    <t>4-042-242-2640510-110-2017/18-005</t>
  </si>
  <si>
    <r>
      <t xml:space="preserve">Construction of three door pit latrines - </t>
    </r>
    <r>
      <rPr>
        <sz val="12"/>
        <color indexed="10"/>
        <rFont val="Footlight MT Light"/>
        <family val="1"/>
      </rPr>
      <t>Activity to be as per the minute</t>
    </r>
  </si>
  <si>
    <t>PROJECT GFS CODELIST FOR BOBASI NATIONAL GOVERNMENT CONSTITUENCY DEVELOPMENT FUND</t>
  </si>
  <si>
    <t>4-045-264-2110000-100-2017/18-001</t>
  </si>
  <si>
    <t xml:space="preserve">Purchase of fuel, repairs and maintenance, printing, stationery, telephone, travel and subsistence and office tea. </t>
  </si>
  <si>
    <t>4-045-264-2210802-100-2017/18-004</t>
  </si>
  <si>
    <t>4-045-264-2210000-111-2017/18-001</t>
  </si>
  <si>
    <t>4-045-264-2210802-111-2017/18-002</t>
  </si>
  <si>
    <t>4-045-264-2210700-111-2017/18-003</t>
  </si>
  <si>
    <t>4-045-264-2640200-101-2017/18-001</t>
  </si>
  <si>
    <t xml:space="preserve">Constituency Sports, festivals and Tournaments. </t>
  </si>
  <si>
    <t>4-045-264-2640509-112-2017/18-001</t>
  </si>
  <si>
    <t>Carry out constituency sports, festivals and tournaments and the winning teams to be awarded with trophies, balls, and games kits</t>
  </si>
  <si>
    <t xml:space="preserve">Constituency strategic plan </t>
  </si>
  <si>
    <t>4-045-264-2211310-108-2017/18-001</t>
  </si>
  <si>
    <t>Carrying out a 5 year strategic plan and its launch within the constituency.</t>
  </si>
  <si>
    <t>4-045-264-2640100-103-2017/18-002</t>
  </si>
  <si>
    <t>Payment for bursary to needy students.</t>
  </si>
  <si>
    <t>Rusinga primary school</t>
  </si>
  <si>
    <t>4-045-264-2630204-104-2017/18-001</t>
  </si>
  <si>
    <t>Construction of four door Boys toilets(Kshs.1,250,000) and four door girls toilets (Kshs.1,250,000)</t>
  </si>
  <si>
    <t>Nyoera primary school</t>
  </si>
  <si>
    <t>4-045-264-2630204-104-2017/18-002</t>
  </si>
  <si>
    <t xml:space="preserve">Reroofing of 6 classrooms </t>
  </si>
  <si>
    <t>Chitago DOK primary school</t>
  </si>
  <si>
    <t>4-045-264-2630204-104-2017/18-003</t>
  </si>
  <si>
    <t>Renovation by; Reroofing of 6 classrooms (Kshs.600,000), painting and flooring of four classrooms(Kshs. 400,000).</t>
  </si>
  <si>
    <t>Ebigogo primary school</t>
  </si>
  <si>
    <t>4-045-264-2630204-104-2017/18-004</t>
  </si>
  <si>
    <t>Construction of 2 New classrooms</t>
  </si>
  <si>
    <t>Riomoro primary school</t>
  </si>
  <si>
    <t>4-045-264-2630204-104-2017/18-005</t>
  </si>
  <si>
    <t xml:space="preserve">Reroofing of 4 classrooms (Kshs.400,000),  and construction of 6 door toilets(Kshs.200,000)  </t>
  </si>
  <si>
    <t>Bosansa primary school</t>
  </si>
  <si>
    <t>4-045-264-2630204-104-2017/18-006</t>
  </si>
  <si>
    <t>Mochengo primary school</t>
  </si>
  <si>
    <t>4-045-264-2630204-104-2017/18-007</t>
  </si>
  <si>
    <t>Reroofing of 4 classrooms</t>
  </si>
  <si>
    <t>Nyamache primary school</t>
  </si>
  <si>
    <t>4-045-264-2630204-104-2017/18-008</t>
  </si>
  <si>
    <t>Riontweka primary school</t>
  </si>
  <si>
    <t>4-045-264-2630204-104-2017/18-009</t>
  </si>
  <si>
    <t>Completion of 2 classrooms: (plastering &amp; flooring)</t>
  </si>
  <si>
    <t>St. Peter and Paul Primary School</t>
  </si>
  <si>
    <t>4-045-264-2630204-104-2017/18-010</t>
  </si>
  <si>
    <t>Completion of  administration block: (plastering, flooring)</t>
  </si>
  <si>
    <t>Oganda primary school</t>
  </si>
  <si>
    <t>4-045-264-2630204-104-2017/18-011</t>
  </si>
  <si>
    <t>Completion of 1 classroom (plastering, painting and flooring)</t>
  </si>
  <si>
    <t>Nyamarambe Getare primary school</t>
  </si>
  <si>
    <t>4-045-264-2630204-104-2017/18-012</t>
  </si>
  <si>
    <t>Nyagesa PAG primary school</t>
  </si>
  <si>
    <t>4-045-264-2630204-104-2017/18-013</t>
  </si>
  <si>
    <t>Reroofing of 5 classrooms</t>
  </si>
  <si>
    <t>Gorova ELCK</t>
  </si>
  <si>
    <t>4-045-264-2630204-104-2017/18-014</t>
  </si>
  <si>
    <t>Reroofing of 10 classrooms</t>
  </si>
  <si>
    <t>Nyamatera DEB primary school</t>
  </si>
  <si>
    <t>4-045-264-2630204-104-2017/18-015</t>
  </si>
  <si>
    <t>Reroofing of 7 classrooms</t>
  </si>
  <si>
    <t>Nyamisaro primary school</t>
  </si>
  <si>
    <t>4-045-264-2630204-104-2017/18-016</t>
  </si>
  <si>
    <t>Nyamagwa Girls Secondary School</t>
  </si>
  <si>
    <r>
      <t>Construction of Dormitory: (Erection, roofing &amp; plastering of 1</t>
    </r>
    <r>
      <rPr>
        <vertAlign val="superscript"/>
        <sz val="12"/>
        <color indexed="8"/>
        <rFont val="Footlight MT Light"/>
        <family val="1"/>
      </rPr>
      <t>st</t>
    </r>
    <r>
      <rPr>
        <sz val="12"/>
        <color indexed="8"/>
        <rFont val="Footlight MT Light"/>
        <family val="1"/>
      </rPr>
      <t xml:space="preserve"> floor)</t>
    </r>
  </si>
  <si>
    <t>St.Paul’s Nyacheki DOK Secondary school</t>
  </si>
  <si>
    <t>Completion of science laboratory: (plastering, flooring &amp; fittings)</t>
  </si>
  <si>
    <t>Nyabiosi secondary school</t>
  </si>
  <si>
    <t>Completion of science laboratory: (fittings, plastering &amp; painting</t>
  </si>
  <si>
    <t>Enchoro Emma secondary school</t>
  </si>
  <si>
    <t>Completion of science laboratory: (fittings &amp; plastering)</t>
  </si>
  <si>
    <t>St. Teresa’s Girls Sec. School - Nyangusu</t>
  </si>
  <si>
    <t xml:space="preserve">Nyamagwa Chief’s Office </t>
  </si>
  <si>
    <t>4-045-264-2640510-110-2017/18-001</t>
  </si>
  <si>
    <t>Construction of 3 door pit  latrines and urinal</t>
  </si>
  <si>
    <t xml:space="preserve">Riomoro Primary School </t>
  </si>
  <si>
    <t>4-045-264-2640510-110-2017/18-002</t>
  </si>
  <si>
    <t>Construction of 6 door pit  latrines</t>
  </si>
  <si>
    <t xml:space="preserve">Rikura Primary School </t>
  </si>
  <si>
    <t>4-045-264-2640510-110-2017/18-003</t>
  </si>
  <si>
    <t xml:space="preserve">Rionsoti Primary School </t>
  </si>
  <si>
    <t>4-045-264-2640510-110-2017/18-004</t>
  </si>
  <si>
    <t xml:space="preserve">Mosasa Primary School </t>
  </si>
  <si>
    <t>4-045-264-2640510-110-2017/18-005</t>
  </si>
  <si>
    <t>Construction of 6 door Pit Latrines</t>
  </si>
  <si>
    <t xml:space="preserve">Kegoch Primary School </t>
  </si>
  <si>
    <t>4-045-264-2640510-110-2017/18-006</t>
  </si>
  <si>
    <t>Construction of 6 door Reinforced Pit Latrines</t>
  </si>
  <si>
    <t xml:space="preserve">Riamotari Primary School </t>
  </si>
  <si>
    <t>4-045-264-2640510-110-2017/18-007</t>
  </si>
  <si>
    <t>Nyamagwa chief’s office</t>
  </si>
  <si>
    <t>4-045-264-2640507-113-2017/18-001</t>
  </si>
  <si>
    <t>Completion of chief’s office by; Roofing, plastering and installation of steel doors and windows.</t>
  </si>
  <si>
    <t>Nyabite chief’s office</t>
  </si>
  <si>
    <t>Completion of chief’s office (roofing, plastering and installation of steel doors and windows)</t>
  </si>
  <si>
    <t>4-045-264-3110202-108-2017/18-001</t>
  </si>
  <si>
    <t>NG-CDF Office extension and repainting</t>
  </si>
  <si>
    <t>4-045-264-3111000-108-2017/18-001</t>
  </si>
  <si>
    <t>Purchase of 2 desktop computers, 2 laptops, 2 fireproof cabinets and 1 camera</t>
  </si>
  <si>
    <t>NG-CDF office innovation hub (CIH)</t>
  </si>
  <si>
    <t>4-045-264-2211311-108-2017/18-001</t>
  </si>
  <si>
    <t>Installation of satellite Antenna, Router, Digital Access Kit and Digital Ruggedized tablets, Wi-Fi with outdoor wireless devise complete with 12U cabinet complete with installation accessories.</t>
  </si>
  <si>
    <t>Nyakegogi Secondary School</t>
  </si>
  <si>
    <t>4-045-264-2211311-108-2017/18-002</t>
  </si>
  <si>
    <t>Rusinga Secondary School</t>
  </si>
  <si>
    <t>4-045-264-2211311-108-2017/18-003</t>
  </si>
  <si>
    <t>St. Paul's Nyacheki Secondary School</t>
  </si>
  <si>
    <t>4-045-264-2211311-108-2017/18-004</t>
  </si>
  <si>
    <t>4-045-264-AP1-100-2017/2018-001</t>
  </si>
  <si>
    <t>4-045-264-2640100-103-2017/18-001</t>
  </si>
  <si>
    <t>Nyamagwa girls primary boarding</t>
  </si>
  <si>
    <t>4-045-264-2630204-104-2017/18-017</t>
  </si>
  <si>
    <t>Nyakegogi secondary school</t>
  </si>
  <si>
    <t>Purchase of 62 seater school bus</t>
  </si>
  <si>
    <t>Borangi SDA secondary school</t>
  </si>
  <si>
    <t>Mosora Secondary School</t>
  </si>
  <si>
    <t>Naikuru secondary school</t>
  </si>
  <si>
    <r>
      <t xml:space="preserve">Rogongo secondary school </t>
    </r>
    <r>
      <rPr>
        <b/>
        <sz val="12"/>
        <color indexed="8"/>
        <rFont val="Footlight MT Light"/>
        <family val="1"/>
      </rPr>
      <t>Conditional approval</t>
    </r>
    <r>
      <rPr>
        <sz val="12"/>
        <color indexed="8"/>
        <rFont val="Footlight MT Light"/>
        <family val="1"/>
      </rPr>
      <t xml:space="preserve">
NG-CDFC to provide evidence of availability of balance.
</t>
    </r>
  </si>
  <si>
    <t>4-045-264-2210000-100-2017/18-002</t>
  </si>
  <si>
    <t>4-045-264-2120101-100-2017/18-003</t>
  </si>
  <si>
    <r>
      <t>4-045-264-2630205-104-2017/18-006</t>
    </r>
    <r>
      <rPr>
        <sz val="11"/>
        <color theme="1"/>
        <rFont val="Calibri"/>
        <family val="2"/>
        <scheme val="minor"/>
      </rPr>
      <t/>
    </r>
  </si>
  <si>
    <r>
      <t>4-045-264-2630205-104-2017/18-007</t>
    </r>
    <r>
      <rPr>
        <sz val="11"/>
        <color theme="1"/>
        <rFont val="Calibri"/>
        <family val="2"/>
        <scheme val="minor"/>
      </rPr>
      <t/>
    </r>
  </si>
  <si>
    <r>
      <t>4-045-264-2630205-104-2017/18-008</t>
    </r>
    <r>
      <rPr>
        <sz val="11"/>
        <color theme="1"/>
        <rFont val="Calibri"/>
        <family val="2"/>
        <scheme val="minor"/>
      </rPr>
      <t/>
    </r>
  </si>
  <si>
    <r>
      <t>4-045-264-2630205-104-2017/18-009</t>
    </r>
    <r>
      <rPr>
        <sz val="11"/>
        <color theme="1"/>
        <rFont val="Calibri"/>
        <family val="2"/>
        <scheme val="minor"/>
      </rPr>
      <t/>
    </r>
  </si>
  <si>
    <r>
      <t>4-045-264-2630205-104-2017/18-010</t>
    </r>
    <r>
      <rPr>
        <sz val="11"/>
        <color theme="1"/>
        <rFont val="Calibri"/>
        <family val="2"/>
        <scheme val="minor"/>
      </rPr>
      <t/>
    </r>
  </si>
  <si>
    <t>4-045-264-2630205-104-2017/18-001</t>
  </si>
  <si>
    <r>
      <t>4-045-264-2630205-104-2017/18-002</t>
    </r>
    <r>
      <rPr>
        <sz val="11"/>
        <color theme="1"/>
        <rFont val="Calibri"/>
        <family val="2"/>
        <scheme val="minor"/>
      </rPr>
      <t/>
    </r>
  </si>
  <si>
    <r>
      <t>4-045-264-2630205-104-2017/18-003</t>
    </r>
    <r>
      <rPr>
        <sz val="11"/>
        <color theme="1"/>
        <rFont val="Calibri"/>
        <family val="2"/>
        <scheme val="minor"/>
      </rPr>
      <t/>
    </r>
  </si>
  <si>
    <r>
      <t>4-045-264-2630205-104-2017/18-004</t>
    </r>
    <r>
      <rPr>
        <sz val="11"/>
        <color theme="1"/>
        <rFont val="Calibri"/>
        <family val="2"/>
        <scheme val="minor"/>
      </rPr>
      <t/>
    </r>
  </si>
  <si>
    <r>
      <t>4-045-264-2630205-104-2017/18-005</t>
    </r>
    <r>
      <rPr>
        <sz val="11"/>
        <color theme="1"/>
        <rFont val="Calibri"/>
        <family val="2"/>
        <scheme val="minor"/>
      </rPr>
      <t/>
    </r>
  </si>
  <si>
    <t>PROJECT GFS CODELIST FOR NORTH MUGIRANGO NATIONAL GOVERNMENT CONSTITUENCY DEVELOPMENT FUND</t>
  </si>
  <si>
    <t>Purchase of office furniture and general equipment</t>
  </si>
  <si>
    <t>Purchase of NG-CDF 3 computers and laptop and software’s installations.</t>
  </si>
  <si>
    <t>4-046-272--2640200-101-2017/2018-001</t>
  </si>
  <si>
    <t>4-046-272-2211310-108-2017/2018-001</t>
  </si>
  <si>
    <t>To draw 5 year Strategic plan for the constituency</t>
  </si>
  <si>
    <t>4-046-272-2640101-103-2017/2018-001</t>
  </si>
  <si>
    <t>4-046-272-2640102-103-2017/2018-002</t>
  </si>
  <si>
    <t>Gisage Primary School</t>
  </si>
  <si>
    <t>4-046-272-2630204-104-2017/2018-001</t>
  </si>
  <si>
    <t>Roofing, plastering of 1 classroom Kshs.300,000.00 and construction of 1 classroom Kshs.500,000.00</t>
  </si>
  <si>
    <t>Ekerubo Gietai Boarding Primary School</t>
  </si>
  <si>
    <t>4-046-272-2630204-104-2017/2018-002</t>
  </si>
  <si>
    <t>Construction of 4 pit latrines with eight doors for girls and boys each kshs.200,000.00</t>
  </si>
  <si>
    <t>Ekerubo Gietai Day Primary School</t>
  </si>
  <si>
    <t>4-046-272-2630204-104-2017/2018-003</t>
  </si>
  <si>
    <t>Construction of 2 pit latrines with six doors for girls and boys each Kshs.200,000.00</t>
  </si>
  <si>
    <t>Nyamatuta Primary School</t>
  </si>
  <si>
    <t>4-046-272-2630204-104-2017/2018-004</t>
  </si>
  <si>
    <t>Construction of 2 classrooms each Kshs.800,000.00</t>
  </si>
  <si>
    <t>Maagonga Primary School</t>
  </si>
  <si>
    <t>4-046-272-2630204-104-2017/2018-005</t>
  </si>
  <si>
    <t xml:space="preserve">Construction of 4 classrooms each Kshs.500,000.00 </t>
  </si>
  <si>
    <t>Rianyamage Primary School</t>
  </si>
  <si>
    <t>4-046-272-2630204-104-2017/2018-006</t>
  </si>
  <si>
    <t xml:space="preserve">Renovation of 5 classrooms (roofing, plastering, fitting of window and doors) </t>
  </si>
  <si>
    <t>Mesobwa Primary School</t>
  </si>
  <si>
    <t>4-046-272-2630204-104-2017/2018-007</t>
  </si>
  <si>
    <t>Nyairanga Secondary School</t>
  </si>
  <si>
    <t>4-046-272-2630205-104-2017/2018-001</t>
  </si>
  <si>
    <t xml:space="preserve">Installation of 10,000 litres steel tower  tank Kshs.500,000 </t>
  </si>
  <si>
    <t>Misambi Secondary School</t>
  </si>
  <si>
    <t>4-046-272-2630205-104-2017/2018-002</t>
  </si>
  <si>
    <t>Nyamauro Secondary School</t>
  </si>
  <si>
    <t>4-046-272-2630205-104-2017/2018-003</t>
  </si>
  <si>
    <t>Roofing, plastering, painting of 2 classrooms @Kshs.500,000.00 and laboratory @ Kshs.1,000,000.00</t>
  </si>
  <si>
    <t>Enkinda S.D.A Secondary School</t>
  </si>
  <si>
    <t>4-046-272-2630205-104-2017/2018-006</t>
  </si>
  <si>
    <t>Roofing, plastering, fixing doors and windows of dinning hall.</t>
  </si>
  <si>
    <t>Eronge Mixed Secondary School</t>
  </si>
  <si>
    <t>4-046-272-2630205-104-2017/2018-009</t>
  </si>
  <si>
    <t xml:space="preserve">Construction of 1 boys' dormitory to completion. </t>
  </si>
  <si>
    <t>Nyambiri Secondary School</t>
  </si>
  <si>
    <t>4-046-272-2630205-104-2017/2018-010</t>
  </si>
  <si>
    <t xml:space="preserve">Fitting windows, doors ,painting of 2 classrooms each Kshs.250,000.00 </t>
  </si>
  <si>
    <t>Matongo Mixed Secondary School</t>
  </si>
  <si>
    <t>4-046-272-2630205-104-2017/2018-011</t>
  </si>
  <si>
    <t>Roofing, fitting of windows, doors and painting of 1 classroom.</t>
  </si>
  <si>
    <t>Getare Secondary School</t>
  </si>
  <si>
    <t>4-046-272-2630205-104-2017/2018-012</t>
  </si>
  <si>
    <t>Roofing, fitting of windows, doors and painting of 2 classrooms to completion.</t>
  </si>
  <si>
    <t>Mogongo Girls Secondary School</t>
  </si>
  <si>
    <t>4-046-272-2630205-104-2017/2018-013</t>
  </si>
  <si>
    <t>Construction of 1 dormitory for girls with an estension room for matron @Kshs.1,100,000.00 and 5 doors pit latrine @Kshs.400,000.00</t>
  </si>
  <si>
    <t>Esanige Technical Secondary School</t>
  </si>
  <si>
    <t>4-046-272-2630205-104-2017/2018-014</t>
  </si>
  <si>
    <t>Plastering, fitting of windows, painting of 2 classrooms @Kshs.1,300,000.00 and construction of 4 doors pit latrines @ Kshs.200,000.00</t>
  </si>
  <si>
    <t>Esanige Special School</t>
  </si>
  <si>
    <t>4-046-272-2630205-104-2017/2018-015</t>
  </si>
  <si>
    <t>Construction of 2 dormitories for girls and boys to completion.</t>
  </si>
  <si>
    <r>
      <t xml:space="preserve">St.Claire Gekendo Secondary School </t>
    </r>
    <r>
      <rPr>
        <b/>
        <sz val="12"/>
        <color indexed="8"/>
        <rFont val="Footlight MT Light"/>
        <family val="1"/>
      </rPr>
      <t/>
    </r>
  </si>
  <si>
    <t>4-046-272-2630205-104-2017/2018-016</t>
  </si>
  <si>
    <t>Construction of 1 dormitory for girls with an extension room for matron Kshs.1,800,000.00 and 2 doors pit latrine Kshs.400,000.00</t>
  </si>
  <si>
    <t>Itibo Chiefs Office (Bomwagamo</t>
  </si>
  <si>
    <t>4-046-272-2640507-113-2017/2018-001</t>
  </si>
  <si>
    <t>Construction of Chiefs Office to completion Kshs.1,000,000.00 and 2  door pit latrines Kshs.200,000.00</t>
  </si>
  <si>
    <t>Itibo Chiefs Camp</t>
  </si>
  <si>
    <t>4-046-272-2640507-113-2017/2018-002</t>
  </si>
  <si>
    <t>Construction of Chiefs Office to completion.</t>
  </si>
  <si>
    <t>Magwagwa Police Post</t>
  </si>
  <si>
    <t>4-046-272-2640507-113-2017/2018-005</t>
  </si>
  <si>
    <t>Construction of police houses Kshs.1,100,000.00 and 6 doors pit Latrines with  4 Bathrooms to completion Kshs.993,825.00</t>
  </si>
  <si>
    <t>Ikonge Administration Police line</t>
  </si>
  <si>
    <t>Construction of residential block with 8 cubes @Kshs.1,600,000.00 and  2 pit latrines of 2 doors each Kshs.400,000.00</t>
  </si>
  <si>
    <t>NG-CDF Ekerenyo</t>
  </si>
  <si>
    <t>4-046-273-2211311-108-2017/18-001</t>
  </si>
  <si>
    <t>Installation of an internet system and services comprising of a satellite antenna, router, digital access kit and a digital ruggedized tablets, WI-FI with outdoor wireless devise complete with 12U cabinet complete with installation accessories.</t>
  </si>
  <si>
    <t>Youth Empowerment Centre</t>
  </si>
  <si>
    <t>4-046-273-2211311-108-2017/18-002</t>
  </si>
  <si>
    <t xml:space="preserve">Misambi Chiefs Office   </t>
  </si>
  <si>
    <t>4-046-273-2211311-108-2017/18-003</t>
  </si>
  <si>
    <t>Magwagwa Chief’s Office</t>
  </si>
  <si>
    <t>4-046-273-2211311-108-2017/18-004</t>
  </si>
  <si>
    <t>4-046-272-AP1-100-2017/2018-001</t>
  </si>
  <si>
    <t>4-046-272-2640100-103-2017/18-001</t>
  </si>
  <si>
    <t>Installment purchase of 45 seater school bus Kshs.800,000.00</t>
  </si>
  <si>
    <t>Installment purchase of 45 seater school bus Kshs.500,000.00</t>
  </si>
  <si>
    <t>Nyagokiani Secondary School</t>
  </si>
  <si>
    <t>4-046-272-2630205-104-2017/2018-004</t>
  </si>
  <si>
    <t xml:space="preserve">Installment purchase of 45 seater school bus. </t>
  </si>
  <si>
    <t>Ftr. Kaiser Nyamonge Secondary School</t>
  </si>
  <si>
    <t>4-046-272-2630205-104-2017/2018-005</t>
  </si>
  <si>
    <t>Riomego Mixed Secondary School</t>
  </si>
  <si>
    <t>4-046-272-2630205-104-2017/2018-007</t>
  </si>
  <si>
    <r>
      <t xml:space="preserve">Nyamusi Girls Secondary School </t>
    </r>
    <r>
      <rPr>
        <b/>
        <sz val="12"/>
        <color indexed="8"/>
        <rFont val="Footlight MT Light"/>
        <family val="1"/>
      </rPr>
      <t>Not recommended for approval</t>
    </r>
    <r>
      <rPr>
        <sz val="12"/>
        <color indexed="8"/>
        <rFont val="Footlight MT Light"/>
        <family val="1"/>
      </rPr>
      <t xml:space="preserve">
NG-CDFC to allocate adequate funds to ensure a one off payment.
</t>
    </r>
  </si>
  <si>
    <t>4-046-272-2630205-104-2017/2018-008</t>
  </si>
  <si>
    <t xml:space="preserve">NGCDF Vehicle(Toyota Land Cruiser Long chassis)Recommended for conditional approval
Committee to submit a report from the mechanical engineer/officer on the status of the vehicles;
Committee to officially request the Board for authority to dispose the vehicles.
Upon Board’s approval to dispose, the Committee should provide evidence that it has initiated the process of disposing the two existing vehicles.
</t>
  </si>
  <si>
    <t>4-046-272-3110701-108-2017/2018-001</t>
  </si>
  <si>
    <t>Purchase of Toyota Land Cruiser with short chassis and wrench</t>
  </si>
  <si>
    <t xml:space="preserve">Iteresi Primary School </t>
  </si>
  <si>
    <t>4-046-272--2640510-110-2017/2018-001</t>
  </si>
  <si>
    <t xml:space="preserve"> Planting trees </t>
  </si>
  <si>
    <t>4-046-272--2640510-110-2017/2018-002</t>
  </si>
  <si>
    <t xml:space="preserve">Maagonga primary school   </t>
  </si>
  <si>
    <t>4-046-272--2640510-110-2017/2018-003</t>
  </si>
  <si>
    <t xml:space="preserve">Mesobwa Primary School  </t>
  </si>
  <si>
    <t>4-046-272--2640510-110-2017/2018-004</t>
  </si>
  <si>
    <t xml:space="preserve">Mesobwa Primary School </t>
  </si>
  <si>
    <t>4-046-272--2640510-110-2017/2018-005</t>
  </si>
  <si>
    <t xml:space="preserve">Enkinda SDA Secondary School </t>
  </si>
  <si>
    <t>4-046-272--2640510-110-2017/2018-006</t>
  </si>
  <si>
    <t>4-046-272--2640510-110-2017/2018-007</t>
  </si>
  <si>
    <t>Nyamusi Girls Secondary School</t>
  </si>
  <si>
    <t>4-046-272--2640510-110-2017/2018-008</t>
  </si>
  <si>
    <t>4-046-272--2640510-110-2017/2018-009</t>
  </si>
  <si>
    <t xml:space="preserve">Esanige Special Secondary School </t>
  </si>
  <si>
    <t>4-046-272--2640510-110-2017/2018-010</t>
  </si>
  <si>
    <t xml:space="preserve">Getare Secondary School </t>
  </si>
  <si>
    <t>4-046-272--2640510-110-2017/2018-011</t>
  </si>
  <si>
    <r>
      <t xml:space="preserve">Matongo Mixed Secondary School </t>
    </r>
    <r>
      <rPr>
        <b/>
        <sz val="12"/>
        <color indexed="8"/>
        <rFont val="Footlight MT Light"/>
        <family val="1"/>
      </rPr>
      <t>Recommended for conditional approval</t>
    </r>
    <r>
      <rPr>
        <sz val="12"/>
        <color indexed="8"/>
        <rFont val="Footlight MT Light"/>
        <family val="1"/>
      </rPr>
      <t xml:space="preserve">
NG-CDFC to provide breakdown of how Kshs.133,554 will be spent towards planting of trees in the schools and the acreage.
Committee to specify the number of tree seedlings to be planted
</t>
    </r>
  </si>
  <si>
    <t>4-046-272--2640510-110-2017/2018-012</t>
  </si>
  <si>
    <r>
      <t xml:space="preserve">Constituency Sports Tournament </t>
    </r>
    <r>
      <rPr>
        <b/>
        <sz val="12"/>
        <color indexed="8"/>
        <rFont val="Footlight MT Light"/>
        <family val="1"/>
      </rPr>
      <t>Recommended for conditional approval</t>
    </r>
    <r>
      <rPr>
        <sz val="12"/>
        <color indexed="8"/>
        <rFont val="Footlight MT Light"/>
        <family val="1"/>
      </rPr>
      <t xml:space="preserve">
The project to be captured in the minutes
</t>
    </r>
  </si>
  <si>
    <t>To conduct sports tournaments in the constituency and the winning teams awarded with trophies.</t>
  </si>
  <si>
    <t>4-046-272-2110000-100-2017/2018-001</t>
  </si>
  <si>
    <t>4-046-272-2210000-100-2017/2018-002</t>
  </si>
  <si>
    <t>4-046-272-3111000-100-2017/2018-003</t>
  </si>
  <si>
    <t>4-046-272-2120101-100-2017/2018-004</t>
  </si>
  <si>
    <t>4-046-272-2120201-100-2017/2018-005</t>
  </si>
  <si>
    <t>4-046-272-2210802-100-2017/2018-006</t>
  </si>
  <si>
    <t>4-046-272-2110000-111-2017/2018-001</t>
  </si>
  <si>
    <t>4-046-272-2210802-111-2017/2018-002</t>
  </si>
  <si>
    <t>4-046-272-2210700-111-2017/2018-003</t>
  </si>
  <si>
    <t>4-046-272--2640509-112-2017/2018-001</t>
  </si>
  <si>
    <t>PROJECT GFS CODELIST FOR SUBA NORTH NATIONAL GOVERNMENT CONSTITUENCY DEVELOPMENT FUND</t>
  </si>
  <si>
    <t>AMOUNT (KSHS)</t>
  </si>
  <si>
    <t>4-043-251-2110000-100-2017/18-001</t>
  </si>
  <si>
    <t>4-043-251-2210000-100-2017/18-002</t>
  </si>
  <si>
    <t>Transport, repair and maintenance printing, stationeries, telephone, travel and subsistence, office tea.</t>
  </si>
  <si>
    <t>4-043-251-2120101-100-2017/18-003</t>
  </si>
  <si>
    <t>4-043-251-2210802-100-2017/18-004</t>
  </si>
  <si>
    <t xml:space="preserve">Payment of committee sitting allowances, transport and conferences. </t>
  </si>
  <si>
    <t>4-043-251-2210000-111-2017/18-001</t>
  </si>
  <si>
    <t>Printing, stationeries, airtime, travel and subsistence.</t>
  </si>
  <si>
    <t>4-043-251-2210802-111-2017/18-002</t>
  </si>
  <si>
    <t>Payment of committee allowances transport and conferences</t>
  </si>
  <si>
    <t xml:space="preserve">NG-CDFC/PMC Capacity Bulding </t>
  </si>
  <si>
    <t>4-043-251-2210700-111-2017/18-003</t>
  </si>
  <si>
    <t>Undertake training of the PMCS, NG-CDFCs on NG-CDF related issues</t>
  </si>
  <si>
    <t>4-043-251-2640200-101-2017/18-001</t>
  </si>
  <si>
    <t>Allocation is meant to fund any emergency that may arise during the financial year 2017/2018 within the constituency.</t>
  </si>
  <si>
    <t>4-043-251-2210700-108-2017/18-001</t>
  </si>
  <si>
    <t>Development and launching of  Suba North  constituency strategic plan for 2017/2018-2021/2022</t>
  </si>
  <si>
    <t>4-043-251-2640101-103-2017/18-001</t>
  </si>
  <si>
    <t>4-043-251-2640102-103-2017/18-002</t>
  </si>
  <si>
    <t>4-043-251-2640105-103-2017/18-003</t>
  </si>
  <si>
    <t>Ogando Primary School</t>
  </si>
  <si>
    <t>4-043-251-2630204-104-2017/18-001</t>
  </si>
  <si>
    <t>Fencing of school compound 200m by 300m with barbed wire and chain links and installation of gate.</t>
  </si>
  <si>
    <t>Got Nyasumbi Primary School</t>
  </si>
  <si>
    <t>4-043-251-2630204-104-2017/18-002</t>
  </si>
  <si>
    <t>Completion of administration block (plastering, painting, installation of windows and doors, branding)</t>
  </si>
  <si>
    <t>Nyamaji Primary School</t>
  </si>
  <si>
    <t>4-043-251-2630204-104-2017/18-003</t>
  </si>
  <si>
    <t>Completion of administration block (roofing, plastering, painting, installation of windows and doors, branding)</t>
  </si>
  <si>
    <t>Wamwanga Primary School</t>
  </si>
  <si>
    <t>4-043-251-2630204-104-2017/18-004</t>
  </si>
  <si>
    <t>Eddie Memorial Primary School</t>
  </si>
  <si>
    <t>4-043-251-2630204-104-2017/18-005</t>
  </si>
  <si>
    <t>Wanyama Primary School</t>
  </si>
  <si>
    <t>4-043-251-2630204-104-2017/18-006</t>
  </si>
  <si>
    <t>Completion of one classroom (plastering, painting, installation of windows and door and branding)</t>
  </si>
  <si>
    <t>Nyamuga Primary School</t>
  </si>
  <si>
    <t>4-043-251-2630204-104-2017/18-007</t>
  </si>
  <si>
    <t>4-043-251-2630204-104-2017/18-008</t>
  </si>
  <si>
    <t>Completion of classroom (painting and branding)</t>
  </si>
  <si>
    <t>Nyamuga Special Primary School</t>
  </si>
  <si>
    <t>4-043-251-2630204-104-2017/18-009</t>
  </si>
  <si>
    <t>Wasaria Primary School</t>
  </si>
  <si>
    <t>4-043-251-2630204-104-2017/18-010</t>
  </si>
  <si>
    <t>Construction of girls latrine 3 doors</t>
  </si>
  <si>
    <t>Waregi Primary School</t>
  </si>
  <si>
    <t>4-043-251-2630204-104-2017/18-011</t>
  </si>
  <si>
    <t>Fencing of school compound 150m by 300m with barbed wire and chain links and installation of gate.</t>
  </si>
  <si>
    <t>Kamgere Primary School</t>
  </si>
  <si>
    <t>4-043-251-2630204-104-2017/18-012</t>
  </si>
  <si>
    <t>Utajo Primary School</t>
  </si>
  <si>
    <t>4-043-251-2630204-104-2017/18-013</t>
  </si>
  <si>
    <t>Completion of one classroom (roofing, plastering, painting, windows, door and branding)</t>
  </si>
  <si>
    <t>Kakrigu Primary School</t>
  </si>
  <si>
    <t>4-043-251-2630204-104-2017/18-014</t>
  </si>
  <si>
    <t>Renovation of one classroom (re-roofing, plastering, painting, fitting and branding)</t>
  </si>
  <si>
    <t>Kiwari Primary School</t>
  </si>
  <si>
    <t>4-043-251-2630204-104-2017/18-015</t>
  </si>
  <si>
    <t>Completion of administration block (roofing, plastering, installation of windows and door, painting and branding)</t>
  </si>
  <si>
    <t>Rinya Primary School</t>
  </si>
  <si>
    <t>4-043-251-2630204-104-2017/18-016</t>
  </si>
  <si>
    <t>Completion of one classroom (fitting, painting and branding)</t>
  </si>
  <si>
    <t>Mawanga Primary School</t>
  </si>
  <si>
    <t>4-043-251-2630204-104-2017/18-017</t>
  </si>
  <si>
    <t>Soklo Primary School</t>
  </si>
  <si>
    <t>4-043-251-2630204-104-2017/18-018</t>
  </si>
  <si>
    <t>Wakiangata Primary School</t>
  </si>
  <si>
    <t>4-043-251-2630204-104-2017/18-019</t>
  </si>
  <si>
    <t>Kakrigu Mfangano Primary School</t>
  </si>
  <si>
    <t>4-043-251-2630204-104-2017/18-020</t>
  </si>
  <si>
    <t>Nyakweri Primary School</t>
  </si>
  <si>
    <t>4-043-251-2630204-104-2017/18-021</t>
  </si>
  <si>
    <t>Completion of one classroom (plastering, painting, installation of windows, door and branding)</t>
  </si>
  <si>
    <t>Misori Primary School</t>
  </si>
  <si>
    <t>4-043-251-2630204-104-2017/18-022</t>
  </si>
  <si>
    <t>Completion of administration block (roofing, plastering, installation of door and windows, painting &amp; branding)</t>
  </si>
  <si>
    <t>Kitenyi Primary School</t>
  </si>
  <si>
    <t>4-043-251-2630204-104-2017/18-023</t>
  </si>
  <si>
    <t>Completion of one classroom (plastering, fitting of window panes, door, painting and branding)</t>
  </si>
  <si>
    <t>Mauta Primary School</t>
  </si>
  <si>
    <t>4-043-251-2630204-104-2017/18-024</t>
  </si>
  <si>
    <t>Mbita Primary School</t>
  </si>
  <si>
    <t>4-043-251-2630204-104-2017/18-025</t>
  </si>
  <si>
    <t>Re-roofing of six classrooms</t>
  </si>
  <si>
    <t>Kisui Primary School</t>
  </si>
  <si>
    <t>4-043-251-2630204-104-2017/18-026</t>
  </si>
  <si>
    <t>Completion of administration block  (roofing, plastering, windows &amp; doors, painting and branding)</t>
  </si>
  <si>
    <t>Kamsama Primary School</t>
  </si>
  <si>
    <t>4-043-251-2630204-104-2017/18-027</t>
  </si>
  <si>
    <t>Completion of one classroom (windows, door, plastering, painting and branding)</t>
  </si>
  <si>
    <t>Alero Primary School</t>
  </si>
  <si>
    <t>4-043-251-2630204-104-2017/18-028</t>
  </si>
  <si>
    <t>Completion of one classroom (plastering, painting, fitting and branding)</t>
  </si>
  <si>
    <t>Kitare Primary School</t>
  </si>
  <si>
    <t>4-043-251-2630204-104-2017/18-029</t>
  </si>
  <si>
    <t>Completion of  one classroom (windows, door, plastering, painting and branding)</t>
  </si>
  <si>
    <t>Kuge Primary School</t>
  </si>
  <si>
    <t>4-043-251-2630204-104-2017/18-030</t>
  </si>
  <si>
    <t>Completion of one classroom (plastering, painting, windows, door &amp; branding). In partnership with community</t>
  </si>
  <si>
    <t>Uwi Primary School</t>
  </si>
  <si>
    <t>4-043-251-2630204-104-2017/18-031</t>
  </si>
  <si>
    <t xml:space="preserve">Purchase of 66 Desks </t>
  </si>
  <si>
    <t>Kamato Secondary School</t>
  </si>
  <si>
    <t>4-043-251-2630205-104-2017/18-001</t>
  </si>
  <si>
    <t>Additional fund for construction of Laboratory (walling and roofing)</t>
  </si>
  <si>
    <t>Lambwe Secondary School</t>
  </si>
  <si>
    <t>4-043-251-2630205-104-2017/18-002</t>
  </si>
  <si>
    <t>Renovation of 3 classrooms- (flooring and re-roofing)</t>
  </si>
  <si>
    <t>Wandiji Secondary School</t>
  </si>
  <si>
    <t>4-043-251-2630205-104-2017/18-003</t>
  </si>
  <si>
    <t>Completion of Sick Bay (plastering, windows, door, wiring, painting and branding)</t>
  </si>
  <si>
    <t>Kamasengre Secondary School</t>
  </si>
  <si>
    <t>4-043-251-2630205-104-2017/18-004</t>
  </si>
  <si>
    <t>Completion of storey building made up of four classrooms (plastering, putting grills and painting)</t>
  </si>
  <si>
    <t>Kaswanga Girls Secondary School</t>
  </si>
  <si>
    <t>4-043-251-2630205-104-2017/18-005</t>
  </si>
  <si>
    <t>Completion of Dormitory (roofing, plastering, painting)</t>
  </si>
  <si>
    <t>Waware Secondary School</t>
  </si>
  <si>
    <t>4-043-251-2630205-104-2017/18-006</t>
  </si>
  <si>
    <t>Completion of Laboratory (flooring, gassing system, plumbing system, electric installation system, fitting, plastering, storage units and branding)</t>
  </si>
  <si>
    <t>Rusinga Girls Secondary School</t>
  </si>
  <si>
    <t>4-043-251-2630205-104-2017/18-007</t>
  </si>
  <si>
    <t>Completion of Dormitory (roofing, plastering, windows &amp; doors, painting and branding)</t>
  </si>
  <si>
    <t>Wakula Secondary School</t>
  </si>
  <si>
    <t>4-043-251-2630205-104-2017/18-008</t>
  </si>
  <si>
    <t>Wasamo Girls Secondary School</t>
  </si>
  <si>
    <t>4-043-251-2630205-104-2017/18-009</t>
  </si>
  <si>
    <t>Uozi Secondary School</t>
  </si>
  <si>
    <t>4-043-251-2630205-104-2017/18-010</t>
  </si>
  <si>
    <t>Completion of Girls Dormitory (plastering, windows and doors, painting and branding)</t>
  </si>
  <si>
    <t>Sen. Otieno Kajwang High School- Gera</t>
  </si>
  <si>
    <t>4-043-251-2630205-104-2017/18-011</t>
  </si>
  <si>
    <t>Additonal fund for completion of dormitory (plastering, windows &amp; doors, painting)</t>
  </si>
  <si>
    <t>St. Michaels Nyasumbi Secondary School</t>
  </si>
  <si>
    <t>4-043-251-2630205-104-2017/18-012</t>
  </si>
  <si>
    <t>Purchase of 60 lockers and 60 chairs</t>
  </si>
  <si>
    <t>St. Stephen Kirindo Secondary School</t>
  </si>
  <si>
    <t>4-043-251-2630205-104-2017/18-013</t>
  </si>
  <si>
    <t>Construction a pit latrine 2 doors each for boys and girls including urinal for boys.</t>
  </si>
  <si>
    <t>Kayanja Secondary School</t>
  </si>
  <si>
    <t>4-043-251-2630205-104-2017/18-014</t>
  </si>
  <si>
    <t>Usao Secondary School</t>
  </si>
  <si>
    <t>4-043-251-2630205-104-2017/18-015</t>
  </si>
  <si>
    <r>
      <t>Additional funds for construction of Science Laboratory</t>
    </r>
    <r>
      <rPr>
        <sz val="12"/>
        <rFont val="Footlight MT Light"/>
        <family val="1"/>
      </rPr>
      <t>- Walling</t>
    </r>
  </si>
  <si>
    <t>Nyandeng'a Secondary School</t>
  </si>
  <si>
    <t>4-043-251-2630205-104-2017/18-016</t>
  </si>
  <si>
    <r>
      <t>Additional funds for construction of administration Block</t>
    </r>
    <r>
      <rPr>
        <sz val="12"/>
        <rFont val="Footlight MT Light"/>
        <family val="1"/>
      </rPr>
      <t>- Walling</t>
    </r>
  </si>
  <si>
    <t>Ngodhe Secondary School</t>
  </si>
  <si>
    <t>4-043-251-2630205-104-2017/18-017</t>
  </si>
  <si>
    <r>
      <t>Additonal funds for construction of Dormitory</t>
    </r>
    <r>
      <rPr>
        <sz val="12"/>
        <rFont val="Footlight MT Light"/>
        <family val="1"/>
      </rPr>
      <t>- Walling</t>
    </r>
  </si>
  <si>
    <t xml:space="preserve">Kiumba Beach Educational </t>
  </si>
  <si>
    <t>4-043-251-2630206-104-2017/18-018</t>
  </si>
  <si>
    <t>Additional funds for completion of storied building to accommodate conference room, book store and an office (fixing, ceiling joint, ceiling board fecer board, wiring, flooring, render work, painting)</t>
  </si>
  <si>
    <t>Sub-County Headquater</t>
  </si>
  <si>
    <t>4-043-251-2640507-113-2017/18-001</t>
  </si>
  <si>
    <t>Construction of Sub-County Headquarters office</t>
  </si>
  <si>
    <t>Remba Island Police Post</t>
  </si>
  <si>
    <t>4-043-251-2640507-113-2017/18-002</t>
  </si>
  <si>
    <t>Construction of Toilet 3 doors</t>
  </si>
  <si>
    <t>Ringiti Island Police Post</t>
  </si>
  <si>
    <t>4-043-251-2640507-113-2017/18-003</t>
  </si>
  <si>
    <t>Sena Division Headquater</t>
  </si>
  <si>
    <t>4-043-251-2640507-113-2017/18-004</t>
  </si>
  <si>
    <t>Renovation of ACC's House (re-roofing, plastering, painting, installation of windows &amp; doors and branding</t>
  </si>
  <si>
    <t>4-043-251-2211311- 108-2017/18-001</t>
  </si>
  <si>
    <t>Mainstreaming ICT project at grassroot in one ward in Suba North constitueny and Suba North NG-CDF Office to provide youth with platform for digital opportunities through Installation of satellite antenna,Router,Digital Access Kit and Digital Ruggedized Tablets, Wi-Fi with outdoor wireless devise complete with 12 U cabinet accessories at Kshs 1,169,256.80 each</t>
  </si>
  <si>
    <t>Completion of Suba North NG-CDF Office (fitting, plastering, render work, ceiling joint, ceiling board, electrical work, plumbing, flooring, painting and branding)</t>
  </si>
  <si>
    <t>4-043-251-AP1-100-2017/2018-001</t>
  </si>
  <si>
    <t>4-043-251-2640100-103-2017/18-001</t>
  </si>
  <si>
    <t>Rusang ring road to Wakondo Primary School Access Road</t>
  </si>
  <si>
    <t>4-043-251-2630204-104-2017/2018-032</t>
  </si>
  <si>
    <t>Bush clearing, dozzer work, gravelling 2KM road</t>
  </si>
  <si>
    <r>
      <t xml:space="preserve">Nyamaji Primary to Kisaka Primar to Ndhuru Primary Road (3.5km) </t>
    </r>
    <r>
      <rPr>
        <b/>
        <sz val="12"/>
        <color indexed="8"/>
        <rFont val="Footlight MT Light"/>
        <family val="1"/>
      </rPr>
      <t>Conditional approval</t>
    </r>
    <r>
      <rPr>
        <sz val="12"/>
        <color indexed="8"/>
        <rFont val="Footlight MT Light"/>
        <family val="1"/>
      </rPr>
      <t xml:space="preserve">
NG-CDFC to submit a letter from KeRRA confirming that the Roads are National Government Roads and that they are not in KeRRA’s annual work programme
</t>
    </r>
  </si>
  <si>
    <t>4-043-251-2630204-104-2017/2018-033</t>
  </si>
  <si>
    <t xml:space="preserve">Bush clearing, dozzer work, gravelling 3.5KM road </t>
  </si>
  <si>
    <r>
      <t xml:space="preserve">Kong'eche </t>
    </r>
    <r>
      <rPr>
        <b/>
        <sz val="12"/>
        <color indexed="8"/>
        <rFont val="Footlight MT Light"/>
        <family val="1"/>
      </rPr>
      <t>Conditional approval</t>
    </r>
    <r>
      <rPr>
        <sz val="12"/>
        <color indexed="8"/>
        <rFont val="Footlight MT Light"/>
        <family val="1"/>
      </rPr>
      <t xml:space="preserve">
NG-CDFC to confirm involvement of the local administration and relevant departments in the management and sustainability of the masts once installed. 
NG-CDFC to state the size and the capacity of the masts
</t>
    </r>
  </si>
  <si>
    <t>4-043-251-2640507-113-2017/10-005</t>
  </si>
  <si>
    <t>Installtion of solar security lights in kong'eche area</t>
  </si>
  <si>
    <r>
      <t xml:space="preserve">Environmetal project </t>
    </r>
    <r>
      <rPr>
        <b/>
        <sz val="12"/>
        <rFont val="Footlight MT Light"/>
        <family val="1"/>
      </rPr>
      <t>Declined</t>
    </r>
    <r>
      <rPr>
        <sz val="12"/>
        <rFont val="Footlight MT Light"/>
        <family val="1"/>
      </rPr>
      <t xml:space="preserve">
Cleaning of beaches is recurrent in nature and also falls under the devolved functions 
</t>
    </r>
  </si>
  <si>
    <t>4-043-251-2640510-110-2017/2018-001</t>
  </si>
  <si>
    <t>Clean up  of Litare and Nyachebe beach - purchase cleaning materials i.e gloves, wheelbarrows, jembes, spades, gumboots, disinfectants, racks, slashers, pangas and branded t-shirts for Suba North Environmental Day.</t>
  </si>
  <si>
    <r>
      <t xml:space="preserve">Sports Activities </t>
    </r>
    <r>
      <rPr>
        <b/>
        <sz val="12"/>
        <rFont val="Footlight MT Light"/>
        <family val="1"/>
      </rPr>
      <t>Conditional approval</t>
    </r>
    <r>
      <rPr>
        <sz val="12"/>
        <rFont val="Footlight MT Light"/>
        <family val="1"/>
      </rPr>
      <t xml:space="preserve">
NG-CDFC to give clear description on what is to be done and the related cost for each activity
 </t>
    </r>
  </si>
  <si>
    <t>4-043-251-2640509-112-2016/2017-001</t>
  </si>
  <si>
    <t>Purchase of sport uniforms balls and trohies and organize youth  sports/support school for organize co-curricular activities</t>
  </si>
  <si>
    <t>PROJECT GFS CODELIST FOR KITUTU CHACHE SOUTH NATIONAL GOVERNMENT CONSTITUENCY DEVELOPMENT FUND</t>
  </si>
  <si>
    <t>4-045-269-2110000-100-2017/18-001</t>
  </si>
  <si>
    <t>4-045-269-2210000-100-2017/18-002</t>
  </si>
  <si>
    <t>4-045-269-2120101-100-2017/18-003</t>
  </si>
  <si>
    <t>4-045-269-2120201-100-2017/18-004</t>
  </si>
  <si>
    <t>4-045-269-2210802-100-2017/18-005</t>
  </si>
  <si>
    <t>4-045-269-2210000-111-2017/18-001</t>
  </si>
  <si>
    <t>4-045-269-2210802-111-2017/18-002</t>
  </si>
  <si>
    <t>4-045-269-2210700-111-2017/18-003</t>
  </si>
  <si>
    <t>Undertake training of the PMCs/NG-CDFCs on NG- related issues</t>
  </si>
  <si>
    <t>4-045-269-2640200-101-2017/18-001</t>
  </si>
  <si>
    <t xml:space="preserve">Constituency sports tournament </t>
  </si>
  <si>
    <t>4-045-269-2640509-112-2017/18-001</t>
  </si>
  <si>
    <t>4-045-269-2211310-108-2017/18-001</t>
  </si>
  <si>
    <t>Preparation of 5 year constituency strategic plan.</t>
  </si>
  <si>
    <t>4-045-269-2640101-103-2017/18-001</t>
  </si>
  <si>
    <t>4-045-269-2640102-103-2017/18-002</t>
  </si>
  <si>
    <t>Nyabundo  Primary School</t>
  </si>
  <si>
    <t>4-045-269-2630204-104-2017/18-001</t>
  </si>
  <si>
    <t>Completion of 2 classrooms; (plastering, flooring and painting)</t>
  </si>
  <si>
    <t>Mariiba Primary School</t>
  </si>
  <si>
    <t>4-045-269-2630204-104-2017/18-002</t>
  </si>
  <si>
    <t>Completion of administration block; (roofing, fixing doors and windows ,plastering, flooring and painting)</t>
  </si>
  <si>
    <t>Jogoo Primary school</t>
  </si>
  <si>
    <t>4-045-269-2630204-104-2017/18-003</t>
  </si>
  <si>
    <t>Completion of 3 classrooms; (plastering, flooring and painting)</t>
  </si>
  <si>
    <t>Nyanchogochi Primary School</t>
  </si>
  <si>
    <t>4-045-269-2630204-104-2017/18-004</t>
  </si>
  <si>
    <t>Completion of 3 classrooms; (fixing doors and windows , plastering, flooring and painting)</t>
  </si>
  <si>
    <t>Keore Primary School</t>
  </si>
  <si>
    <t>4-045-269-2630204-104-2017/18-005</t>
  </si>
  <si>
    <t>Matieko Primary School</t>
  </si>
  <si>
    <t>4-045-269-2630204-104-2017/18-006</t>
  </si>
  <si>
    <t>Completion of multipurpose hall (fixing doors and windows, plastering ,flooring and painting)</t>
  </si>
  <si>
    <t>Nyamondo Primary School</t>
  </si>
  <si>
    <t>4-045-269-2630204-104-2017/18-007</t>
  </si>
  <si>
    <t>Getembe Secondary School</t>
  </si>
  <si>
    <t>4-045-269-2630205-104-2017/18-001</t>
  </si>
  <si>
    <t>Payment of installment for bus purchased.</t>
  </si>
  <si>
    <t>Nyatieko Mixed Secondary School</t>
  </si>
  <si>
    <t>4-045-269-2630205-104-2017/18-002</t>
  </si>
  <si>
    <t>St. Patrick’s Secondary School</t>
  </si>
  <si>
    <t>4-045-269-2630205-104-2017/18-003</t>
  </si>
  <si>
    <t>Payment of  installment for bus purchased (Kshs.2,000,000.00).and completion of tuition block; Fixing doors and windows, flooring, plastering and painting (Kshs.2,000,000.00)</t>
  </si>
  <si>
    <t>Kanunda Secondary School</t>
  </si>
  <si>
    <t>4-045-269-2630205-104-2017/18-004</t>
  </si>
  <si>
    <t>Payment of   installment for bus purchased.</t>
  </si>
  <si>
    <t>St. Catherine Iranda Secondary School</t>
  </si>
  <si>
    <t>4-045-269-2630205-104-2017/18-005</t>
  </si>
  <si>
    <t>Ong’icha Secondary School</t>
  </si>
  <si>
    <t>4-045-269-2630205-104-2017/18-006</t>
  </si>
  <si>
    <t>Raganga Secondary School</t>
  </si>
  <si>
    <t>4-045-269-2630205-104-2017/18-007</t>
  </si>
  <si>
    <t>Completion of tuition block; (fixing doors and windows, flooring, plastering and painting)</t>
  </si>
  <si>
    <t>Kiong’ongi Secondary School</t>
  </si>
  <si>
    <t>4-045-269-2630205-104-2017/18-008</t>
  </si>
  <si>
    <t>Completion of four classrooms; (roofing, fixing doors and windows, flooring, plastering and painting)</t>
  </si>
  <si>
    <t>Botori Administration Police Units</t>
  </si>
  <si>
    <t>4-045-269-2640507-113-2017/18-001</t>
  </si>
  <si>
    <t>Completion of 5 Administration Police units; (roofing, plastering, flooring, fixing doors and windows and painting</t>
  </si>
  <si>
    <t>Nyatieko Chief’s Office</t>
  </si>
  <si>
    <t>4-045-269-2640507-113-2017/18-002</t>
  </si>
  <si>
    <r>
      <t>Construction of chief’s office; foundation, walling, flooring, roofing, plastering and fixing doors and windows (Kshs.1,500,000.00) and 5 Administration Police  units</t>
    </r>
    <r>
      <rPr>
        <sz val="12"/>
        <color indexed="60"/>
        <rFont val="Footlight MT Light"/>
        <family val="1"/>
      </rPr>
      <t xml:space="preserve"> </t>
    </r>
    <r>
      <rPr>
        <sz val="12"/>
        <color indexed="8"/>
        <rFont val="Footlight MT Light"/>
        <family val="1"/>
      </rPr>
      <t>foundation, walling, flooring, roofing, plastering and fixing doors and windows (Kshs.2,500,000) at Igege area</t>
    </r>
  </si>
  <si>
    <t>Construction of NG-CDF Office.</t>
  </si>
  <si>
    <t>4-045-269-3110202-108-2017/18-001</t>
  </si>
  <si>
    <t>Construction of NG-CDF  office; (foundation, walling, roofing, and fixing doors and windows)</t>
  </si>
  <si>
    <t>Kitutu Central D.C.C Office</t>
  </si>
  <si>
    <t>4-045-269-2211311-108-2017/18-001</t>
  </si>
  <si>
    <t>Kitutu Chache South NG-CDF Office</t>
  </si>
  <si>
    <t>4-045-269-2211311-108-2017/18-002</t>
  </si>
  <si>
    <t>Mosocho  ACC’s office</t>
  </si>
  <si>
    <t>4-045-269-2211311-108-2017/18-003</t>
  </si>
  <si>
    <t>Nyaore Polytechnic</t>
  </si>
  <si>
    <t>4-045-269-2211311-108-2017/18-004</t>
  </si>
  <si>
    <t>4-045-269-AP1-100-2017/2018-001</t>
  </si>
  <si>
    <t>4-045-269-2640100-103-2017/18-001</t>
  </si>
  <si>
    <t>Nyatieko Primary School</t>
  </si>
  <si>
    <t>4-045-269-2640510-110-2017/18-001</t>
  </si>
  <si>
    <t>Purchase of tree seedlings and facilitating Planting of trees</t>
  </si>
  <si>
    <t>New(ongoing)</t>
  </si>
  <si>
    <t>Nyamorenyo Primary School</t>
  </si>
  <si>
    <t>4-045-269-2640510-110-2017/18-002</t>
  </si>
  <si>
    <t>New (Ongoing)</t>
  </si>
  <si>
    <t>Raganga Primary School</t>
  </si>
  <si>
    <t>4-045-269-2640510-110-2017/18-003</t>
  </si>
  <si>
    <t>4-045-269-2640510-110-2017/18-004</t>
  </si>
  <si>
    <t>Sakawa Primary School</t>
  </si>
  <si>
    <t>4-045-269-2640510-110-2017/18-005</t>
  </si>
  <si>
    <t>Nyaore Primary School</t>
  </si>
  <si>
    <t>4-045-269-2640510-110-2017/18-006</t>
  </si>
  <si>
    <t>Nyanguru Primary School</t>
  </si>
  <si>
    <t>4-045-269-2640510-110-2017/18-007</t>
  </si>
  <si>
    <t>Kioge Primary School</t>
  </si>
  <si>
    <t>4-045-269-2640510-110-2017/18-008</t>
  </si>
  <si>
    <t>St.Josephs Nyabururu Primary School</t>
  </si>
  <si>
    <t>4-045-269-2640510-110-2017/18-009</t>
  </si>
  <si>
    <r>
      <t xml:space="preserve">Getembe Primary School </t>
    </r>
    <r>
      <rPr>
        <b/>
        <sz val="12"/>
        <color indexed="8"/>
        <rFont val="Footlight MT Light"/>
        <family val="1"/>
      </rPr>
      <t>Conditional approval</t>
    </r>
    <r>
      <rPr>
        <sz val="12"/>
        <color indexed="8"/>
        <rFont val="Footlight MT Light"/>
        <family val="1"/>
      </rPr>
      <t xml:space="preserve">
NG-CDFC to provide breakdown on how Kshs.173,620 would be spent towards planting of trees in the schools and specify the acreage.
</t>
    </r>
  </si>
  <si>
    <t>4-045-269-2640510-110-2017/18-010</t>
  </si>
  <si>
    <t>PROJECT GFS CODELIST FOR SUNA EAST NATIONAL GOVERNMENT CONSTITUENCY DEVELOPMENT FUND</t>
  </si>
  <si>
    <t>4-044-255-2110000-100-2017/18-001</t>
  </si>
  <si>
    <t>4-044-255-2210802-100-2017/2018-002</t>
  </si>
  <si>
    <t>4-044-255-2210000-100-2017/18-003</t>
  </si>
  <si>
    <t>4-044-255-2120101-100-2017/18-004</t>
  </si>
  <si>
    <t>Payment of statutory deductions</t>
  </si>
  <si>
    <t>4-044-255-2210000-111-2017/18-001</t>
  </si>
  <si>
    <t>4-044-255-2210802-111-2017/18-002</t>
  </si>
  <si>
    <t>4-044-255-2210700-111-2017/18-003</t>
  </si>
  <si>
    <t>4-044-255-2640200-101-2017/18-001</t>
  </si>
  <si>
    <t>Midoti Football Club</t>
  </si>
  <si>
    <t>4-044-255-2640509-112-2017/18-001</t>
  </si>
  <si>
    <t>Purchase of sports kits i.e. balls, uniforms.</t>
  </si>
  <si>
    <t>Kowiti Fooball Club</t>
  </si>
  <si>
    <t>4-044-255-2640509-112-2017/18-002</t>
  </si>
  <si>
    <t>Got Kachola  Football Club</t>
  </si>
  <si>
    <t>4-044-255-2640509-112-2017/18-003</t>
  </si>
  <si>
    <t>Radienya Football Club</t>
  </si>
  <si>
    <t>4-044-255-2640509-112-2017/18-004</t>
  </si>
  <si>
    <t>Kwa Football Club</t>
  </si>
  <si>
    <t>4-044-255-2640509-112-2017/18-005</t>
  </si>
  <si>
    <t>Rayudhi Football Club</t>
  </si>
  <si>
    <t>4-044-255-2640509-112-2017/18-006</t>
  </si>
  <si>
    <t>Magina Football Club</t>
  </si>
  <si>
    <t>4-044-255-2640509-112-2017/18-007</t>
  </si>
  <si>
    <t>Thidhna Football Club</t>
  </si>
  <si>
    <t>4-044-255-2640509-112-2017/18-008</t>
  </si>
  <si>
    <t>Anganga Football Club</t>
  </si>
  <si>
    <t>4-044-255-2640509-112-2017/18-009</t>
  </si>
  <si>
    <t>Ogwedhi Football Club</t>
  </si>
  <si>
    <t>4-044-255-2640509-112-2017/18-010</t>
  </si>
  <si>
    <t>Sagegi Football Club</t>
  </si>
  <si>
    <t>4-044-255-2640509-112-2017/18-011</t>
  </si>
  <si>
    <t>Kadika Football Club</t>
  </si>
  <si>
    <t>4-044-255-2640509-112-2017/18-012</t>
  </si>
  <si>
    <t>MigoriYuoth Football Club</t>
  </si>
  <si>
    <t>4-044-255-2640509-112-2017/18-013</t>
  </si>
  <si>
    <t>Rabuor Taya Football Club</t>
  </si>
  <si>
    <t>4-044-255-2640509-112-2017/18-014</t>
  </si>
  <si>
    <t>Remo Football Club</t>
  </si>
  <si>
    <t>4-044-255-2640509-112-2017/18-015</t>
  </si>
  <si>
    <t>Wi Arot Football Club</t>
  </si>
  <si>
    <t>4-044-255-2640509-112-2017/18-016</t>
  </si>
  <si>
    <t>Bam-got Football Club</t>
  </si>
  <si>
    <t>4-044-255-2640509-112-2017/18-017</t>
  </si>
  <si>
    <t>Alara Football Club</t>
  </si>
  <si>
    <t>4-044-255-2640509-112-2017/18-018</t>
  </si>
  <si>
    <t>Siling Football Club</t>
  </si>
  <si>
    <t>4-044-255-2640509-112-2017/18-019</t>
  </si>
  <si>
    <t>4-044-255-2640101-103-2017/18-001</t>
  </si>
  <si>
    <t>Bursary Tertiary Institutions(Colleges &amp; Universities)</t>
  </si>
  <si>
    <t>4-044-255-2640102-103-2017/18-002</t>
  </si>
  <si>
    <t xml:space="preserve">Ngege Primary School </t>
  </si>
  <si>
    <t>4-044-255-2630204-104-2017/2018-001</t>
  </si>
  <si>
    <t>Plastering and painting of administration block</t>
  </si>
  <si>
    <t>Ochieng Orwa Primary School</t>
  </si>
  <si>
    <t>4-044-255-2630204-104-2017/2018-002</t>
  </si>
  <si>
    <t>Fitting , plastering and painting of two classrooms</t>
  </si>
  <si>
    <t>Onyalo Primary School</t>
  </si>
  <si>
    <t>4-044-255-2630204-104-2017/2018-003</t>
  </si>
  <si>
    <t>Roofing,fitting , plastering and painting of the administration block</t>
  </si>
  <si>
    <t>Ombo Primary School</t>
  </si>
  <si>
    <t>4-044-255-2630204-104-2017/2018-004</t>
  </si>
  <si>
    <t>Fitting , plastering and painting of the administration block</t>
  </si>
  <si>
    <t>Pundo apuoche Primary School</t>
  </si>
  <si>
    <t>4-044-255-2630204-104-2017/2018-005</t>
  </si>
  <si>
    <t>Fitting and plastering of two classrooms</t>
  </si>
  <si>
    <t>Ting'na Primary School</t>
  </si>
  <si>
    <t>4-044-255-2630204-104-2017/2018-006</t>
  </si>
  <si>
    <t>Roofing,fitting and plastering and painting of two classrooms</t>
  </si>
  <si>
    <t>Nyamongo Primary School</t>
  </si>
  <si>
    <t>4-044-255-2630204-104-2017/2018-007</t>
  </si>
  <si>
    <t>Construction of a 1km school access road</t>
  </si>
  <si>
    <t>Kakrao Primary School</t>
  </si>
  <si>
    <t>4-044-255-2630204-104-2017/2018-008</t>
  </si>
  <si>
    <t>Mabubi primary School</t>
  </si>
  <si>
    <t>4-044-255-2630204-104-2017/2018-009</t>
  </si>
  <si>
    <t>Roofing,fitting,plastering,painting of four classrooms</t>
  </si>
  <si>
    <t>Alara Primary School</t>
  </si>
  <si>
    <t>4-044-255-2630204-104-2017/2018-010</t>
  </si>
  <si>
    <t>Kilimanjaro Primary School</t>
  </si>
  <si>
    <t>4-044-255-2630204-104-2017/2018-011</t>
  </si>
  <si>
    <t>Roofing,fitting,plastering,painting of the administration block</t>
  </si>
  <si>
    <t>Rabuor Taya Primary School</t>
  </si>
  <si>
    <t>4-044-255-2630204-104-2017/2018-012</t>
  </si>
  <si>
    <t>Construction of storeyed building with eight classrooms(foundation, walling, completing of 1st floor and roofing)</t>
  </si>
  <si>
    <t>Nyango Secondary School</t>
  </si>
  <si>
    <t>4-044-255-2630205-104-2017/2018-001</t>
  </si>
  <si>
    <t>Construction of laboratory to completion</t>
  </si>
  <si>
    <t>Nyamongo Secondary School</t>
  </si>
  <si>
    <t>4-044-255-2630205-104-2017/2018-002</t>
  </si>
  <si>
    <t xml:space="preserve">Walling,roofing,fitting,plastering and painting of the  administration block </t>
  </si>
  <si>
    <t>Kwa Secondary School</t>
  </si>
  <si>
    <t>4-044-255-2630205-104-2017/2018-003</t>
  </si>
  <si>
    <t xml:space="preserve">Walling,roofing,fitting,plastering and  of the  twin dormitory </t>
  </si>
  <si>
    <t>Kikoma Secondary School</t>
  </si>
  <si>
    <t>4-044-255-2630205-104-2017/2018-004</t>
  </si>
  <si>
    <t xml:space="preserve">Construction of lintel,slabbing,roofing,fitting of the  laboratory </t>
  </si>
  <si>
    <t>Siling Secondary School</t>
  </si>
  <si>
    <t>4-044-255-2630205-104-2017/2018-005</t>
  </si>
  <si>
    <t>Roofing, fitting, plastering and painting of the laboratory</t>
  </si>
  <si>
    <t>Nyaduong Secondary School</t>
  </si>
  <si>
    <t>4-044-255-2630205-104-2017/2018-006</t>
  </si>
  <si>
    <t>Concreting first floor slab of a dormitory</t>
  </si>
  <si>
    <t>Godngoche Secondary School</t>
  </si>
  <si>
    <t>4-044-255-2630205-104-2017/2018-007</t>
  </si>
  <si>
    <t>Construction of an overhead tank (Kshs.1,200,000.00 and power pump installation (Kshs.300,000.00 and piping(Kshs.400,000.00)</t>
  </si>
  <si>
    <t>Mwache Secondary School</t>
  </si>
  <si>
    <t>4-044-255-2630205-104-2017/2018-008</t>
  </si>
  <si>
    <t>Roofing,fitting,plastering and painting of the laboratory</t>
  </si>
  <si>
    <t>Onyalo Secondary School</t>
  </si>
  <si>
    <t>4-044-255-2630205-104-2017/2018-009</t>
  </si>
  <si>
    <t>Construction of the dining hall</t>
  </si>
  <si>
    <t>Witharaga Secondary School</t>
  </si>
  <si>
    <t>4-044-255-2630205-104-2017/2018-010</t>
  </si>
  <si>
    <t xml:space="preserve">Onyalo Secondary School </t>
  </si>
  <si>
    <t>4-044-255-2630205-104-2017/2018-011</t>
  </si>
  <si>
    <t>Rabuor Ap Post</t>
  </si>
  <si>
    <t>4-044-255-2640507-113-2017/2018-001</t>
  </si>
  <si>
    <t>Roofing,fitting,plastering,painting of 6 units of the AP post(Kshs.900,000.00) construction of 4 door latrine (Kshs.400,000) and fencing of 2 acres of land (Kshs.400,000)</t>
  </si>
  <si>
    <t>Godjope AP Post</t>
  </si>
  <si>
    <t>4-044-255-2640507-113-2017/2018-002</t>
  </si>
  <si>
    <t>Construction of 6 units of AP houses</t>
  </si>
  <si>
    <t>Thidnha AP Post</t>
  </si>
  <si>
    <t>4-044-255-2640507-113-2017/2018-003</t>
  </si>
  <si>
    <t>Fencing three quartes of an acre with barbed wire (Kshs.250,000) and three door toilet construction.(Kshs.200,000)</t>
  </si>
  <si>
    <t>Mikiria AP Post</t>
  </si>
  <si>
    <t>4-044-255-2640507-113-2017/2018-004</t>
  </si>
  <si>
    <t>Fencing half an acre with barbed wire (Kshs.150,000) and three door toilet construction.(Kshs.150,000) and painting of the six units(Kshs.100,000)</t>
  </si>
  <si>
    <t>Suna Rabuor Chief's Office</t>
  </si>
  <si>
    <t>4-044-255-2640507-113-2017/2018-005</t>
  </si>
  <si>
    <t>Fitting and painting of sub chiefs office</t>
  </si>
  <si>
    <t>4-044-255-2211310-108-2017/18-001</t>
  </si>
  <si>
    <t>Suna East NG-CDF Office</t>
  </si>
  <si>
    <t>4-044-255-2211311-108-2017/18-001</t>
  </si>
  <si>
    <t>Implementation of site  through telkom kenya ltd in procuring the system and services( satellite antenna,router,digital access kit,and digital ruggeddizedtablets,Wi-fi with outdoor wireless devise complete with 12U cabinet complete with installation accessories.</t>
  </si>
  <si>
    <t>Suna Rabuor D.Os Office</t>
  </si>
  <si>
    <t>4-044-255-2211311-108-2017/18-002</t>
  </si>
  <si>
    <t xml:space="preserve">Godjope Health Centre </t>
  </si>
  <si>
    <t>4-044-255-2211311-108-2017/18-003</t>
  </si>
  <si>
    <t>Anjego Dispensary</t>
  </si>
  <si>
    <t>4-044-255-2211311-108-2017/18-004</t>
  </si>
  <si>
    <t>4-044-255-2640100-103-2017/18-001</t>
  </si>
  <si>
    <t>PROJECT GFS CODELIST FOR RARIEDA NATIONAL GOVERNMENT CONSTITUENCY DEVELOPMENT FUND</t>
  </si>
  <si>
    <t>4-041-237-2110000-100-2017/2018-001</t>
  </si>
  <si>
    <t>4-041-237-2210000-100-2017/2018-002</t>
  </si>
  <si>
    <t xml:space="preserve">Purchase of printing, stationery, telephone, travel and subsistence, utilities,office tea, repairs &amp; maintenance of machines, fuel, MV maintenance &amp; equipment.  </t>
  </si>
  <si>
    <t>Ongoimg</t>
  </si>
  <si>
    <t>4-041-237-2120101-100-2017/2018-003</t>
  </si>
  <si>
    <t>4-041-237-2120201-100-2017/2018-004</t>
  </si>
  <si>
    <t>4-041-237-2210802-100-2017/2018-005</t>
  </si>
  <si>
    <t>Monitoring &amp; Evaluation/Capacity Building</t>
  </si>
  <si>
    <t>4-041-237-2210000-111-2017/2018-001</t>
  </si>
  <si>
    <t>4-041-237-2210802-111-2017/2018-002</t>
  </si>
  <si>
    <t>4-041-237-2210700-111-2016/2017-003</t>
  </si>
  <si>
    <t>4-041-237-2640101-103-2017/2018-001</t>
  </si>
  <si>
    <t>Provision of bursary to bright needy students</t>
  </si>
  <si>
    <t>Bursary Tertiary/University</t>
  </si>
  <si>
    <t>4-041-237-2640102-103-2017/2018-002</t>
  </si>
  <si>
    <t>4-041-237-2211310-108-2017/2018-001</t>
  </si>
  <si>
    <t>Development of constituency strategic plan 2018-2022</t>
  </si>
  <si>
    <t>Bar-Kogonga Primary School</t>
  </si>
  <si>
    <t>4-041-237-2630204-104-2017/2018-001</t>
  </si>
  <si>
    <t>Fencing of the school- poles, barbed wire.</t>
  </si>
  <si>
    <t>Othoche Primary School</t>
  </si>
  <si>
    <t>4-041-237-2630204-104-2017/2018-002</t>
  </si>
  <si>
    <t>Completion of 2 classrooms- plastering &amp; panting</t>
  </si>
  <si>
    <t>Rachar Primary School</t>
  </si>
  <si>
    <t>4-041-237-2630204-104-2017/2018-003</t>
  </si>
  <si>
    <t xml:space="preserve">Completion of 1 classroom- doors, windows, plastering &amp; painting </t>
  </si>
  <si>
    <t>Langu Primary School</t>
  </si>
  <si>
    <t>4-041-237-2630204-104-2017/2018-004</t>
  </si>
  <si>
    <t xml:space="preserve"> Kametho Primary School</t>
  </si>
  <si>
    <t>4-041-237-2630204-104-2017/2018-005</t>
  </si>
  <si>
    <t>Completion of 1 No. classroom- roofing, windows, doors &amp; painting</t>
  </si>
  <si>
    <t>Kayundi Primary School</t>
  </si>
  <si>
    <t>4-041-237-2630204-104-2017/2018-006</t>
  </si>
  <si>
    <t>Completion of 2 classrooms- roofing ,plastering &amp; painting</t>
  </si>
  <si>
    <t>Kakremba Primary School</t>
  </si>
  <si>
    <t>4-041-237-2630204-104-2017/2018-007</t>
  </si>
  <si>
    <t>Pala Kobong Sec. Sch.</t>
  </si>
  <si>
    <t>4-041-237-2630204-104-2017/2018-008</t>
  </si>
  <si>
    <t>Construction of 1 classroom- foundation, walling, roofing, doors, windows &amp; painting</t>
  </si>
  <si>
    <t>Kagwa Primary School</t>
  </si>
  <si>
    <t>4-041-237-2630204-104-2017/2018-009</t>
  </si>
  <si>
    <t>Construction of 4 door pitlarine-digging, foundation, walling, roofing, doors &amp; painting</t>
  </si>
  <si>
    <t>Tuju Primary School</t>
  </si>
  <si>
    <t>4-041-237-2630204-104-2017/2018-010</t>
  </si>
  <si>
    <t>Nyakongo Primary School</t>
  </si>
  <si>
    <t>4-041-237-2630204-104-2017/2018-011</t>
  </si>
  <si>
    <t>Akuom Primary School</t>
  </si>
  <si>
    <t>4-041-237-2630204-104-2017/2018-012</t>
  </si>
  <si>
    <t>Fencing of the school- poles, barbed wire &amp; gate installation</t>
  </si>
  <si>
    <t>Kahoya Primary School</t>
  </si>
  <si>
    <t>4-041-237-2630204-104-2017/2018-013</t>
  </si>
  <si>
    <t>Ojawa Primary School</t>
  </si>
  <si>
    <t>4-041-237-2630204-104-2017/2018-014</t>
  </si>
  <si>
    <t>Renovation of 2 classrooms- walling, roofing, doors &amp; windows</t>
  </si>
  <si>
    <t>Aduoyo Primary School</t>
  </si>
  <si>
    <t>4-041-237-2630204-104-2017/2018-015</t>
  </si>
  <si>
    <t>Renovation of 2 classrooms- walling, roofing &amp; doors</t>
  </si>
  <si>
    <t>Kitambo Primary School</t>
  </si>
  <si>
    <t>4-041-237-2630204-104-2017/2018-016</t>
  </si>
  <si>
    <t>4-041-237-2630204-104-2017/2018-017</t>
  </si>
  <si>
    <t>Rambugu Primary School</t>
  </si>
  <si>
    <t>4-041-237-2630204-104-2017/2018-018</t>
  </si>
  <si>
    <t>Fencing of the school- poles, barbed wire and gate installation.</t>
  </si>
  <si>
    <t>Obaga Primary School</t>
  </si>
  <si>
    <t>4-041-237-2630204-104-2017/2018-019</t>
  </si>
  <si>
    <t>Construction of administration block- foundation, walling &amp; roofing</t>
  </si>
  <si>
    <t>Rakombe Primary School</t>
  </si>
  <si>
    <t>4-041-237-2630204-104-2017/2018-020</t>
  </si>
  <si>
    <t>Construction of one classroom- foundation &amp; walling</t>
  </si>
  <si>
    <t>Kiswaro Primary School</t>
  </si>
  <si>
    <t>4-041-237-2630204-104-2017/2018-021</t>
  </si>
  <si>
    <t>Tiga Primary School</t>
  </si>
  <si>
    <t>4-041-237-2630204-104-2017/2018-022</t>
  </si>
  <si>
    <t>Nyamor Primary School</t>
  </si>
  <si>
    <t>4-041-237-2630204-104-2017/2018-023</t>
  </si>
  <si>
    <t>Nyagoko Primary School</t>
  </si>
  <si>
    <t>4-041-237-2630204-104-2017/2018-024</t>
  </si>
  <si>
    <t>Rehabilitation of 3 classes- walling, roofing &amp; painting</t>
  </si>
  <si>
    <t>Maugo Primary School</t>
  </si>
  <si>
    <t>4-041-237-2630204-104-2017/2018-025</t>
  </si>
  <si>
    <t>Majango Primary School</t>
  </si>
  <si>
    <t>4-041-237-2630204-104-2017/2018-026</t>
  </si>
  <si>
    <t>Kobonyo Primary School</t>
  </si>
  <si>
    <t>4-041-237-2630204-104-2017/2018-027</t>
  </si>
  <si>
    <t>Kolo Primary School</t>
  </si>
  <si>
    <t>4-041-237-2630204-104-2017/2018-028</t>
  </si>
  <si>
    <t>Kunya Primary School</t>
  </si>
  <si>
    <t>4-041-237-2630204-104-2017/2018-029</t>
  </si>
  <si>
    <t>Ranyala Primary School</t>
  </si>
  <si>
    <t>4-041-237-2630204-104-2017/2018-030</t>
  </si>
  <si>
    <t>Ndigwa Primary School</t>
  </si>
  <si>
    <t>4-041-237-2630204-104-2017/2018-031</t>
  </si>
  <si>
    <t>Ramoya Primar y School</t>
  </si>
  <si>
    <t>4-041-237-2630204-104-2017/2018-032</t>
  </si>
  <si>
    <t>Rabel Primary School</t>
  </si>
  <si>
    <t>4-041-237-2630204-104-2017/2018-033</t>
  </si>
  <si>
    <t>Renovation of 1 classroom- walling, roofing, doors &amp; windows</t>
  </si>
  <si>
    <t>Kadundo Primary</t>
  </si>
  <si>
    <t>4-041-237-2630204-104-2017/2018-034</t>
  </si>
  <si>
    <t>4-041-237-2630204-104-2017/2018-035</t>
  </si>
  <si>
    <t>Construction of  4 door pitlatrine- digging, walling &amp; roofing</t>
  </si>
  <si>
    <t>Kandhere Primary School</t>
  </si>
  <si>
    <t>4-041-237-2630204-104-2017/2018-036</t>
  </si>
  <si>
    <t>Renovation of 4 classrooms-walling, roofing, windows</t>
  </si>
  <si>
    <t>Rariw Primary School</t>
  </si>
  <si>
    <t>4-041-237-2630204-104-2017/2018-037</t>
  </si>
  <si>
    <t>Kokise Primary School</t>
  </si>
  <si>
    <t>4-041-237-2630204-104-2017/2018-038</t>
  </si>
  <si>
    <t>Gagra Secondary School</t>
  </si>
  <si>
    <t>4-041-237-2630205-104-2017/2018-001</t>
  </si>
  <si>
    <t xml:space="preserve">Compleation of 1 classroom- doors, windows, plastering &amp; painting </t>
  </si>
  <si>
    <t>Nguka Secondary School</t>
  </si>
  <si>
    <t>4-041-237-2630205-104-2017/2018-002</t>
  </si>
  <si>
    <t>Completion of 2 classrooms-foundation, walling, roofing, doors, windows &amp; painting</t>
  </si>
  <si>
    <t>Kamin Ogedo Secondary School</t>
  </si>
  <si>
    <t>4-041-237-2630205-104-2017/2018-003</t>
  </si>
  <si>
    <t>Raliew Secondary School</t>
  </si>
  <si>
    <t>4-041-237-2630205-104-2017/2018-004</t>
  </si>
  <si>
    <t>Boi Seconday School</t>
  </si>
  <si>
    <t>4-041-237-2630205-104-2017/2018-005</t>
  </si>
  <si>
    <t>Eng. Gumbo Rambira Girls Sec. Sch.</t>
  </si>
  <si>
    <t>4-041-237-2630205-104-2017/2018-006</t>
  </si>
  <si>
    <t>Completion of administration block-roofing, windows, doors, plastering and painting</t>
  </si>
  <si>
    <t>Nyagoko Secondary School</t>
  </si>
  <si>
    <t>4-041-237-2630205-104-2017/2018-007</t>
  </si>
  <si>
    <t>Completion of dormitory phase 2- worktops, flooring &amp; painting</t>
  </si>
  <si>
    <t>Okela Secondary School</t>
  </si>
  <si>
    <t>4-041-237-2630205-104-2017/2018-008</t>
  </si>
  <si>
    <t>Construction of a dormitory phase 2 -walling, roofing , fittings &amp; painting</t>
  </si>
  <si>
    <t>Migowa Mixed Secondary School</t>
  </si>
  <si>
    <t>4-041-237-2630205-104-2017/2018-009</t>
  </si>
  <si>
    <t>Construction of a laboratory phase 2- walling &amp; roofing</t>
  </si>
  <si>
    <t>Masala Secondary School</t>
  </si>
  <si>
    <t>4-041-237-2630205-104-2017/2018-010</t>
  </si>
  <si>
    <t>completion of laboratory- painting &amp; gass piping</t>
  </si>
  <si>
    <t>St Silvester Girls Secondary School</t>
  </si>
  <si>
    <t>4-041-237-2630205-104-2017/2018-011</t>
  </si>
  <si>
    <t>Completion of twin staff houses- doors, windows, platering &amp; painting</t>
  </si>
  <si>
    <t>Makasembo Secondary School</t>
  </si>
  <si>
    <t>4-041-237-2630205-104-2017/2018-012</t>
  </si>
  <si>
    <t>Kawuondi Secondary School</t>
  </si>
  <si>
    <t>4-041-237-2630205-104-2017/2018-013</t>
  </si>
  <si>
    <t>Construction of a laboratory phase 1- foundation</t>
  </si>
  <si>
    <t>Nyabera Secondary School</t>
  </si>
  <si>
    <t>4-041-237-2630205-104-2017/2018-014</t>
  </si>
  <si>
    <t>Construction of laboratory phase 1- foundation &amp; walling</t>
  </si>
  <si>
    <t>Ramba Boys High School</t>
  </si>
  <si>
    <t>4-041-237-2630205-104-2017/2018-015</t>
  </si>
  <si>
    <t>Construction of a sick bay - foundation, walling, roofing, windows &amp; painting</t>
  </si>
  <si>
    <t>Oboch Secondary School</t>
  </si>
  <si>
    <t>4-041-237-2630205-104-2017/2018-016</t>
  </si>
  <si>
    <t>Luoro Secondary School</t>
  </si>
  <si>
    <t>4-041-237-2630205-104-2017/2018-017</t>
  </si>
  <si>
    <t>Ndwara Mixed Sec. Sch.</t>
  </si>
  <si>
    <t>4-041-237-2630205-104-2017/2018-018</t>
  </si>
  <si>
    <t>Saradidi Secondary School</t>
  </si>
  <si>
    <t>4-041-237-2630205-104-2017/2018-019</t>
  </si>
  <si>
    <t>Chianda Secndary School</t>
  </si>
  <si>
    <t>4-041-237-2630205-104-2017/2018-020</t>
  </si>
  <si>
    <t>Construction of 1 classrooms- foundation, walling, roofing, doors, windows &amp; painting</t>
  </si>
  <si>
    <t>Nyamasore Secondary School</t>
  </si>
  <si>
    <t>4-041-237-2630205-104-2017/2018-021</t>
  </si>
  <si>
    <t>Renovation of laboratory- flooring &amp; painting</t>
  </si>
  <si>
    <t>Ruma Secondary School</t>
  </si>
  <si>
    <t>4-041-237-2630205-104-2017/2018-022</t>
  </si>
  <si>
    <t>Construction of laboratory- phase 1- foundation &amp; walling</t>
  </si>
  <si>
    <t>Agok Secondary School</t>
  </si>
  <si>
    <t>4-041-237-2630205-104-2017/2018-023</t>
  </si>
  <si>
    <t>Naya Secondary School</t>
  </si>
  <si>
    <t>4-041-237-2630205-104-2017/2018-024</t>
  </si>
  <si>
    <t>St Marks Wagaya Sec Sch.</t>
  </si>
  <si>
    <t>4-041-237-2630205-104-2017/2018-025</t>
  </si>
  <si>
    <t>NG-CDF office site</t>
  </si>
  <si>
    <t>4-041-237-2630206-104-2017/2018-002</t>
  </si>
  <si>
    <t>Partner with the ministry of ICT in procuring ICT system software through installation of satelite antenna, router, digital access kit and digital ruggedized tablets, WIFI with outdoor wireless devise complete with 12U cabinet complete with installation accessories</t>
  </si>
  <si>
    <t>Madiany ADCC offices site</t>
  </si>
  <si>
    <t>4-041-237-2630206-104-2017/2018-003</t>
  </si>
  <si>
    <t>Asembo bay chief offices</t>
  </si>
  <si>
    <t>4-041-237-2630206-104-2017/2018-004</t>
  </si>
  <si>
    <t xml:space="preserve"> Lwak chief offices</t>
  </si>
  <si>
    <t>4-041-237-2630206-104-2017/2018-005</t>
  </si>
  <si>
    <t>Mahaya Chiefs Office</t>
  </si>
  <si>
    <t>4-041-237-2640507-113-2017/2018-001</t>
  </si>
  <si>
    <t>Construction of 2 AP line staff houses- foundation, walling &amp; roofing</t>
  </si>
  <si>
    <t>Asembo Bay Police Post</t>
  </si>
  <si>
    <t>4-041-237-2640507-113-2017/2018-002</t>
  </si>
  <si>
    <t>Completion of 2 police staff houses- roofing &amp; painting</t>
  </si>
  <si>
    <t>Ndori Police Station</t>
  </si>
  <si>
    <t>4-041-237-2640507-113-2017/2018-003</t>
  </si>
  <si>
    <t>Completion of 2 police houses &amp; pitlatrines- roofing, plastering &amp; painting(Kshs.550,000)&amp; construction of 2 doors pitlatrines(Kshs.150,000)</t>
  </si>
  <si>
    <t>Eas Uyoma Chiefs Office</t>
  </si>
  <si>
    <t>4-041-237-2640507-113-2017/2018-004</t>
  </si>
  <si>
    <t>Renovation of chiefs office- flooring &amp; painting</t>
  </si>
  <si>
    <t>4-041-237-2640509-112-2017/2018-001</t>
  </si>
  <si>
    <t>To facilitate hosting of  constituency sports tournament  by purchasing balls, uniforms, boots, refreshments and trophies for teams participating in the tournament</t>
  </si>
  <si>
    <t>Kanyichudo Primary School</t>
  </si>
  <si>
    <t>4-041-237-2640510-110-2017/2018-001</t>
  </si>
  <si>
    <t>Konjiko Primary School</t>
  </si>
  <si>
    <t>4-041-237-2640510-110-2017/2018-002</t>
  </si>
  <si>
    <t>Construction of 4 door Pitlarine-Digging, foundation, walling, roofing, doors &amp; painting</t>
  </si>
  <si>
    <t>Akom Primary School</t>
  </si>
  <si>
    <t>4-041-237-2640510-110-2017/2018-003</t>
  </si>
  <si>
    <t>Rangengni Primary School</t>
  </si>
  <si>
    <t>4-041-237-2640510-110-2017/2018-004</t>
  </si>
  <si>
    <t>Kandaria Secondary School</t>
  </si>
  <si>
    <t>4-041-237-2640510-110-2017/2018-005</t>
  </si>
  <si>
    <t>4-041-237-2640510-110-2017/2018-006</t>
  </si>
  <si>
    <t>Got Bondo Primary School</t>
  </si>
  <si>
    <t>4-041-237-2640510-110-2017/2018-007</t>
  </si>
  <si>
    <t>Siger Primary School</t>
  </si>
  <si>
    <t>4-041-237-2640510-110-2017/2018-008</t>
  </si>
  <si>
    <t>Mahaya Mixed Sec. School</t>
  </si>
  <si>
    <t>4-041-237-2640510-110-2017/2018-009</t>
  </si>
  <si>
    <t>4-041-237-2640510-110-2017/2018-010</t>
  </si>
  <si>
    <t>4-041-237-2640510-110-2017/2018-011</t>
  </si>
  <si>
    <t>Ochienga Primary School</t>
  </si>
  <si>
    <t>4-041-237-2640510-110-2017/2018-012</t>
  </si>
  <si>
    <t>Ramogi Ochieng Oneko Sech. Sch.</t>
  </si>
  <si>
    <t>4-041-237-2640510-110-2017/2018-013</t>
  </si>
  <si>
    <t>Gagra Primary School</t>
  </si>
  <si>
    <t>4-041-237-2640510-110-2017/2018-014</t>
  </si>
  <si>
    <t>Tuju Secondary School</t>
  </si>
  <si>
    <t>4-041-237-2640510-110-2017/2018-015</t>
  </si>
  <si>
    <t>Nyabera Primary School</t>
  </si>
  <si>
    <t>4-041-237-2640510-110-2017/2018-016</t>
  </si>
  <si>
    <t>4-041-237-2640510-110-2017/2018-017</t>
  </si>
  <si>
    <t>Naya Primary School</t>
  </si>
  <si>
    <t>4-041-237-2640510-110-2017/2018-018</t>
  </si>
  <si>
    <t>Ndigwa Secondary School</t>
  </si>
  <si>
    <t>4-041-237-2640510-110-2017/2018-019</t>
  </si>
  <si>
    <t>4-041-237-2640510-110-2017/2018-020</t>
  </si>
  <si>
    <t>Mirau Primary School</t>
  </si>
  <si>
    <t>4-041-237-2640510-110-2017/2018-021</t>
  </si>
  <si>
    <t>Rarienda Sub County headquarters</t>
  </si>
  <si>
    <t>4-041-237-2640510-110-2017/2018-022</t>
  </si>
  <si>
    <t>4-041-237-2640200-101-2016/2017-001</t>
  </si>
  <si>
    <t>Allocation for emergency cases in the constituency</t>
  </si>
  <si>
    <t>NG-CDFC OFFICES</t>
  </si>
  <si>
    <t>NG-CDFC OFFICES Renovation</t>
  </si>
  <si>
    <t>4-041-237-3110302-108-2017/2018-001</t>
  </si>
  <si>
    <t>Renovation of office- flooring(Kshs.400,000), tiling(Kshs.600,000) and purchase of furniture 4No executive tables/seats(Kshs.500,000), 7No filling cabinets(Kshs.400,000) 3No laptop computers(Kshs.376,421.06) for the new office</t>
  </si>
  <si>
    <t>SOCIAL HALLS</t>
  </si>
  <si>
    <t>Kobong Community Hall</t>
  </si>
  <si>
    <t>4-041-237-2640511-108-2017/2018-001</t>
  </si>
  <si>
    <t>Painting of the hall(Kshs.300,000)and construction of 4 pitlatrines(Kshs.200,000)</t>
  </si>
  <si>
    <t>4-041-237-AP1-100-2017/2018-001</t>
  </si>
  <si>
    <t>4-041-237-2640100-103-2017/18-001</t>
  </si>
  <si>
    <r>
      <t xml:space="preserve">Chianda Community Hall </t>
    </r>
    <r>
      <rPr>
        <b/>
        <sz val="12"/>
        <color indexed="8"/>
        <rFont val="Footlight MT Light"/>
        <family val="1"/>
      </rPr>
      <t>Conditional approval</t>
    </r>
    <r>
      <rPr>
        <sz val="12"/>
        <color indexed="8"/>
        <rFont val="Footlight MT Light"/>
        <family val="1"/>
      </rPr>
      <t xml:space="preserve">
NG-CDFC to submit information on ownership, management and sustainability of the project
Committee to confirm if it is a complete phase since activity indicated is up to walling.
 </t>
    </r>
  </si>
  <si>
    <t>4-041-237-2640511-108-2017/2018-002</t>
  </si>
  <si>
    <t>Construction of chianda community hall- foundation &amp; walling</t>
  </si>
  <si>
    <r>
      <t xml:space="preserve">Rarieda TTC </t>
    </r>
    <r>
      <rPr>
        <b/>
        <sz val="12"/>
        <color indexed="8"/>
        <rFont val="Footlight MT Light"/>
        <family val="1"/>
      </rPr>
      <t xml:space="preserve">Conditional approval
</t>
    </r>
    <r>
      <rPr>
        <sz val="12"/>
        <color indexed="8"/>
        <rFont val="Footlight MT Light"/>
        <family val="1"/>
      </rPr>
      <t xml:space="preserve">
NG-CDFC to submit approval letter from the Ministry of Education for the establishment of the TTC
Committee to ensure that they obtain land agreement, valuation reports and undertake land search to ascertain whether there are any encumbrances
</t>
    </r>
  </si>
  <si>
    <t>4-041-237-2630206-104-2017/2018-001</t>
  </si>
  <si>
    <t>Purchase of 10 acres land for construction of a teachers training college</t>
  </si>
  <si>
    <t>Project Code</t>
  </si>
  <si>
    <t>ADMINISTRATION RECURRENT EXPENDITURE</t>
  </si>
  <si>
    <t>4-041-237-2110000-100-2017/2018-002</t>
  </si>
  <si>
    <t xml:space="preserve">Purchase of printing, stationery, telephone, travel and subsistence, Utilities, office tea, Repairs &amp; maintenance of machines, fuel, MV Maintenance &amp; equipment.  </t>
  </si>
  <si>
    <t>4-041-237-2110000-100-2017/2018-005</t>
  </si>
  <si>
    <t>4-041-237-2640200-101-2017/2018-001</t>
  </si>
  <si>
    <t>Lusi Primary School</t>
  </si>
  <si>
    <t>4-041-237-2630204-104-2017/2018-039</t>
  </si>
  <si>
    <t>Construction of  4 door pitlatrine- Digging, walling &amp; roofing</t>
  </si>
  <si>
    <t>Tanga Primary School</t>
  </si>
  <si>
    <t>4-041-237-2630204-104-2017/2018-040</t>
  </si>
  <si>
    <t>Kadundo Primary School</t>
  </si>
  <si>
    <t>4-041-237-2630204-104-2017/2018-041</t>
  </si>
  <si>
    <t>Agok Primary School</t>
  </si>
  <si>
    <t>4-041-237-2630204-104-2017/2018-042</t>
  </si>
  <si>
    <t>Sangla Primary School</t>
  </si>
  <si>
    <t>4-041-237-2630204-104-2017/2018-043</t>
  </si>
  <si>
    <t>St Gabriels Gagra Secondary School</t>
  </si>
  <si>
    <t>4-041-237-2630205-104-2017/2018-026</t>
  </si>
  <si>
    <t>St Philips Wera Mixed Secondary School</t>
  </si>
  <si>
    <t>4-041-237-2630205-104-2017/2018-027</t>
  </si>
  <si>
    <t>4-041-237-2630205-104-2017/2018-028</t>
  </si>
  <si>
    <t>School drainage system- Murraming&amp; digging trenches to improve on drainage</t>
  </si>
  <si>
    <t>Nyakongo Girls Seconday School</t>
  </si>
  <si>
    <t>4-041-237-2630205-104-2017/2018-029</t>
  </si>
  <si>
    <t>Completion of a laboratory- Plastering, work tops, gas piping, water system, doors windows, painting</t>
  </si>
  <si>
    <t>4-041-237-2630205-104-2017/2018-030</t>
  </si>
  <si>
    <t>Purchase of laboratory Furniture- Tables, stools  &amp; equipment</t>
  </si>
  <si>
    <t>KMTC Rarieda</t>
  </si>
  <si>
    <t>Construction of male dormitory -Foundation, walling, roofing, plastering, windows, doors &amp; painting</t>
  </si>
  <si>
    <t>To facilitate hosting of  constituency sports tournament  by purchasing balls, uniforms, boots and trophies for teams participating in the tournament</t>
  </si>
  <si>
    <t>4-044-255-2110000-100-2017/2018-001</t>
  </si>
  <si>
    <t>4-044-255-2120101-100-2017/2018-004</t>
  </si>
  <si>
    <t>Payment of employers contribution to NSSF</t>
  </si>
  <si>
    <t>4-044-255-2210802-111-2017/2018-002</t>
  </si>
  <si>
    <t>4-044-255-2640200-101-2017/2018-001</t>
  </si>
  <si>
    <t xml:space="preserve">Kwa Hills primary school </t>
  </si>
  <si>
    <t>4-044-255-2630204-104-2017/2018-018</t>
  </si>
  <si>
    <t>Roofing, Plastering fitting and painting of administration block</t>
  </si>
  <si>
    <t>Rabuor Taya primary school</t>
  </si>
  <si>
    <t>4-044-255-2630204-104-2017/2018-051</t>
  </si>
  <si>
    <t>Plastering fitting and painting of administration block</t>
  </si>
  <si>
    <t>Anjego primary school</t>
  </si>
  <si>
    <t>4-044-255-2630204-104-2017/2018-017</t>
  </si>
  <si>
    <t xml:space="preserve"> Fitting , Plastering and painting of  three classrooms</t>
  </si>
  <si>
    <t>Muhaya primary school</t>
  </si>
  <si>
    <t>4-044-255-2630204-104-2017/2018-029</t>
  </si>
  <si>
    <t>Fitting , Plastering and painting of  three classrooms</t>
  </si>
  <si>
    <t>Siling  primary. school</t>
  </si>
  <si>
    <t>4-044-255-2630204-104-2017/2018-013</t>
  </si>
  <si>
    <t>Thidhna primary school</t>
  </si>
  <si>
    <t>4-044-255-2630204-104-2017/2018-016</t>
  </si>
  <si>
    <t xml:space="preserve"> Roofing, Fitting and Plastering and painting of Two classrooms</t>
  </si>
  <si>
    <t>Onyalo primary school</t>
  </si>
  <si>
    <t>Roofing, Fitting and Plastering and painting of administration block</t>
  </si>
  <si>
    <t>Midoti primary school</t>
  </si>
  <si>
    <t>4-044-255-2630204-104-2017/2018-026</t>
  </si>
  <si>
    <t xml:space="preserve">  Plastering and painting  of Three classrooms</t>
  </si>
  <si>
    <t>Kikoma secondary school</t>
  </si>
  <si>
    <t>4-044-255-2630205-104-2017/2018-012</t>
  </si>
  <si>
    <t>Fitting, plastering and painting of the laboratory</t>
  </si>
  <si>
    <t>Sagegi Secondary school</t>
  </si>
  <si>
    <t>4-044-255-2630205-104-2017/2018-045</t>
  </si>
  <si>
    <t>Roofing, fitting and painting of the dormitory</t>
  </si>
  <si>
    <t>PROJECT GFS CODELIST FOR HOMA BAY NATIONAL GOVERNMENT CONSTITUENCY DEVELOPMENT FUND</t>
  </si>
  <si>
    <t>4-043-249-2110000-100-2017/2018-002</t>
  </si>
  <si>
    <r>
      <t> </t>
    </r>
    <r>
      <rPr>
        <b/>
        <sz val="12"/>
        <color indexed="8"/>
        <rFont val="Footlight MT Light"/>
        <family val="1"/>
      </rPr>
      <t>ENVIRONMENT</t>
    </r>
  </si>
  <si>
    <t>Organizing Constituency tree planting activities and establishment of tree nursery</t>
  </si>
  <si>
    <t>4-043-249-2640510-110-2017/2018-002</t>
  </si>
  <si>
    <t>4-045-249-2211310-108-2017/2018-001</t>
  </si>
  <si>
    <t>Development of Homabay Town constituency 5 year strategic plan</t>
  </si>
  <si>
    <t>Bishop Okulu Magare Girls High School</t>
  </si>
  <si>
    <t>Construction of dormitory: foundation, Super structure and Roofing</t>
  </si>
  <si>
    <t>PROJECT GFS CODELIST FOR BOMACHOGE CHACHE NATIONAL GOVERNMENT CONSTITUENCY DEVELOPMENT FUND</t>
  </si>
  <si>
    <t>4-045-265-2110000-100-2017/18-001</t>
  </si>
  <si>
    <t>4-045-265-2210802-100-2017/18-004</t>
  </si>
  <si>
    <t>4-045-265-2210000-111-2017/18-001</t>
  </si>
  <si>
    <t>4-045-265-2210802-111-2017/18-002</t>
  </si>
  <si>
    <t>4-045-265-2210700-111-2017/18-003</t>
  </si>
  <si>
    <t>Undertake training of the PMCs/CDFCs on NG-CDF related issues</t>
  </si>
  <si>
    <t>4-045-265-2640102-103-2017/18-001</t>
  </si>
  <si>
    <t>Machongo PAG Primary School</t>
  </si>
  <si>
    <t>4-045-265-2630204-104-2017/18-001</t>
  </si>
  <si>
    <t>Costruction of administration block</t>
  </si>
  <si>
    <t>Nyansakia II primary school</t>
  </si>
  <si>
    <t>4-045-265-2630204-104-2017/18-002</t>
  </si>
  <si>
    <t>Construction of verandah, flooring, plastering and fittings for 5 classrooms.</t>
  </si>
  <si>
    <t>Buyonge DEB primary school</t>
  </si>
  <si>
    <t>4-045-265-2630204-104-2017/18-003</t>
  </si>
  <si>
    <t xml:space="preserve">Replacement of worn out roof for 5 classrooms </t>
  </si>
  <si>
    <t>Nyaburumbasi DOK primary school</t>
  </si>
  <si>
    <t>4-045-265-2630204-104-2017/18-004</t>
  </si>
  <si>
    <t>Replacement of worn out roof for 5 classrooms</t>
  </si>
  <si>
    <t>Gitono primary school</t>
  </si>
  <si>
    <t>4-045-265-2630204-104-2017/18-005</t>
  </si>
  <si>
    <t>Gakero DEB primary school</t>
  </si>
  <si>
    <t>4-045-265-2630204-104-2017/18-006</t>
  </si>
  <si>
    <t>Nyamaonde DEB primary school</t>
  </si>
  <si>
    <t>4-045-265-2630204-104-2017/18-007</t>
  </si>
  <si>
    <t>Fittings, plastering and glazing of 7 classrooms</t>
  </si>
  <si>
    <t>Nyantogo DEB primary school</t>
  </si>
  <si>
    <t>4-045-265-2630204-104-2017/18-008</t>
  </si>
  <si>
    <t>Kineni PEFA primary school</t>
  </si>
  <si>
    <t>4-045-265-2630204-104-2017/18-009</t>
  </si>
  <si>
    <t>Fittings for 7 classrooms and one staff room</t>
  </si>
  <si>
    <t>Nyamasege primary school</t>
  </si>
  <si>
    <t>4-045-265-2630204-104-2017/18-010</t>
  </si>
  <si>
    <t>Re-roofing, flooring and glazing of 5 classrooms</t>
  </si>
  <si>
    <t>Moogi primary school</t>
  </si>
  <si>
    <t>4-045-265-2630204-104-2017/18-011</t>
  </si>
  <si>
    <t>Nyataro primary school</t>
  </si>
  <si>
    <t>4-045-265-2630204-104-2017/18-012</t>
  </si>
  <si>
    <t>Additional funding for completion of ground floor of the storey tuition block; walling, plastering and flooring.</t>
  </si>
  <si>
    <t>Riakimai primary school</t>
  </si>
  <si>
    <t>4-045-265-2630204-104-2017/18-013</t>
  </si>
  <si>
    <t>Construction of 6 door toilets</t>
  </si>
  <si>
    <t>Riteke primary school</t>
  </si>
  <si>
    <t>4-045-265-2630204-104-2017/18-014</t>
  </si>
  <si>
    <t>Construction of one new classroom (Kshs.500,000) and construction of 4 door toilet (Kshs.300,000)</t>
  </si>
  <si>
    <t>Nyagenke primary school</t>
  </si>
  <si>
    <t>4-045-265-2630204-104-2017/18-015</t>
  </si>
  <si>
    <t>Tunta primary school</t>
  </si>
  <si>
    <t>4-045-265-2630204-104-2017/18-016</t>
  </si>
  <si>
    <t>Tendere secondary</t>
  </si>
  <si>
    <r>
      <t>Plastering, flooring and painting of the 3</t>
    </r>
    <r>
      <rPr>
        <vertAlign val="superscript"/>
        <sz val="12"/>
        <rFont val="Footlight MT Light"/>
        <family val="1"/>
      </rPr>
      <t>rd</t>
    </r>
    <r>
      <rPr>
        <sz val="12"/>
        <rFont val="Footlight MT Light"/>
        <family val="1"/>
      </rPr>
      <t xml:space="preserve"> floor of an ongoing Boys dormitory </t>
    </r>
  </si>
  <si>
    <t>Machongo Secondary school</t>
  </si>
  <si>
    <t xml:space="preserve">walling, columns, and shuttering of first floor of an ongoing tuition block </t>
  </si>
  <si>
    <t>Nyataro secondary school</t>
  </si>
  <si>
    <t>Nyaburumbasi secondary school</t>
  </si>
  <si>
    <t>Additional funds for construction of boys dormitory; floor slab, walling and casting floor.</t>
  </si>
  <si>
    <t>Itare Secondary school</t>
  </si>
  <si>
    <t>Additional funding for the completion of school hall; plastering, flooring, painting, fittings and glazing.</t>
  </si>
  <si>
    <t>Nyamoronga Secondary school</t>
  </si>
  <si>
    <t>Bombaba secondary school</t>
  </si>
  <si>
    <t>Construction of a science lab</t>
  </si>
  <si>
    <t>Kebere Secondary school</t>
  </si>
  <si>
    <t>Maroba secondary school</t>
  </si>
  <si>
    <t>Sengera Police post</t>
  </si>
  <si>
    <t>4-045-265-2640507-113-2017/18-001</t>
  </si>
  <si>
    <t>Construction of 4 door toilets (Kshs.300,000), purchase and installation of water tank 10,000l and gutters(Kshs.200,000)</t>
  </si>
  <si>
    <t>Boochi chache chief’s office</t>
  </si>
  <si>
    <t>4-045-265-2640507-113-2017/18-002</t>
  </si>
  <si>
    <t>Additional funds for walling, plastering and roofing of the chief’s office.</t>
  </si>
  <si>
    <t>Matongo sub-location Ass.chief’s office</t>
  </si>
  <si>
    <t>4-045-265-2640507-113-2017/18-003</t>
  </si>
  <si>
    <t>Construction of office.</t>
  </si>
  <si>
    <t>Kineni sub-location Ass.chief’s office</t>
  </si>
  <si>
    <t>4-045-265-2640507-113-2017/18-004</t>
  </si>
  <si>
    <t>Kebere chief’s office</t>
  </si>
  <si>
    <t>4-045-265-2640507-113-2017/18-005</t>
  </si>
  <si>
    <t>Walling, plastering, roofing, flooring and fitting of the chief’s office.</t>
  </si>
  <si>
    <t>Kanyimbo chief’s office</t>
  </si>
  <si>
    <t>4-045-265-2640507-113-2017/18-006</t>
  </si>
  <si>
    <t>Additional funds for completion of administration block; plastering and painting.</t>
  </si>
  <si>
    <t>Ibencho location chief’s office</t>
  </si>
  <si>
    <t>4-045-265-2640507-113-2017/18-007</t>
  </si>
  <si>
    <t>Getumbe - mogambi Security road</t>
  </si>
  <si>
    <t>4-045-265-2640507-113-2017/18-008</t>
  </si>
  <si>
    <t>Opening, bush clearing, murraming of 2.1km road.</t>
  </si>
  <si>
    <t>Sofaset – Egetuki security road</t>
  </si>
  <si>
    <t>4-045-265-2640507-113-2017/18-009</t>
  </si>
  <si>
    <t>Opening, bush clearing, Murraming of 1 km road.</t>
  </si>
  <si>
    <t>Keragia – Mwobo security road</t>
  </si>
  <si>
    <t>4-045-265-2640507-113-2017/18-010</t>
  </si>
  <si>
    <t>Bush clearing, murraming of 1.5km road.</t>
  </si>
  <si>
    <t>Kebege-Nyataro Security road</t>
  </si>
  <si>
    <t>4-045-265-2640507-113-2017/18-011</t>
  </si>
  <si>
    <t>Bush clearing, murraming of 0.8 km road.</t>
  </si>
  <si>
    <t>Boochi chache Assistant chief’s office</t>
  </si>
  <si>
    <t>4-045-265-2640507-113-2017/18-012</t>
  </si>
  <si>
    <t>Construction of the assistant chief’s office.</t>
  </si>
  <si>
    <t>4-045-265-2640509-112-2017/18-001</t>
  </si>
  <si>
    <t>Carry out constituency sports, festivals and tournaments and the winning teams to be awarded with trophies, balls, and games kits.</t>
  </si>
  <si>
    <t>Nyamatitira water spring</t>
  </si>
  <si>
    <t>4-045-265-2640510-110-2017/18-001</t>
  </si>
  <si>
    <t>Water protection (slab and piping).</t>
  </si>
  <si>
    <t>Riondari water spring</t>
  </si>
  <si>
    <t>4-045-265-2640510-110-2017/18-002</t>
  </si>
  <si>
    <t>Mobondo water spring</t>
  </si>
  <si>
    <t>4-045-265-2640510-110-2017/18-003</t>
  </si>
  <si>
    <t>Ria-yobinaris water spring</t>
  </si>
  <si>
    <t>4-045-265-2640510-110-2017/18-004</t>
  </si>
  <si>
    <t>Riakiyondi water spring</t>
  </si>
  <si>
    <t>4-045-265-2640510-110-2017/18-005</t>
  </si>
  <si>
    <t>4-045-265-3110202-108-2017/18-001</t>
  </si>
  <si>
    <t>Construction of septic tank(kshs.1,800,000) leveling of ground around the office(Kshs.200,000) and mounting of cabros(Kshs.681,594.79)</t>
  </si>
  <si>
    <t>St. Angela Sengera girls high school innovation Hubs</t>
  </si>
  <si>
    <t>4-045-265-2211311-108-2017/2018-001</t>
  </si>
  <si>
    <t>Installation of satellite antenna, router, digital access kit and digital ruggedized tablets, Wi-Fi with outdoor wireless devise complete with 12U cabinet complete with installation accessories.</t>
  </si>
  <si>
    <t>Misesi police post innovation Hubs</t>
  </si>
  <si>
    <t>4-045-265-2211311-108-2017/2018-002</t>
  </si>
  <si>
    <t>NG-CDF Office innovation Hubs</t>
  </si>
  <si>
    <t>4-045-265-2211311-108-2017/2018-003</t>
  </si>
  <si>
    <t>Egetuki ACC’s office innovation Hubs</t>
  </si>
  <si>
    <t>4-045-265-2211311-108-2017/2018-004</t>
  </si>
  <si>
    <t>4-045-265-2211310-108-2017/2018-001</t>
  </si>
  <si>
    <t>4-045-265-2640200-101-2017/18-001</t>
  </si>
  <si>
    <t>PROJECT GFS CODELIST FOR BOMACHOGE CHACHE  NATIONAL GOVERNMENT CONSTITUENCY DEVELOPMENT FUND</t>
  </si>
  <si>
    <r>
      <t>4-045-265-</t>
    </r>
    <r>
      <rPr>
        <sz val="12"/>
        <color indexed="8"/>
        <rFont val="Footlight MT Light"/>
        <family val="1"/>
      </rPr>
      <t>2210000-100-2017/18-002</t>
    </r>
  </si>
  <si>
    <t>MONITORING,EVALUATTION &amp; CAPACITY BUILDING</t>
  </si>
  <si>
    <t xml:space="preserve">Nyataro Secondary School </t>
  </si>
  <si>
    <t xml:space="preserve">Shuttering of ground floor and walling (Kshs.600,000), plastering ,internal and external finishes of ground floor (Ksh.400,000) to create 2 additional classrooms </t>
  </si>
  <si>
    <t>Mochorwa Secondary school</t>
  </si>
  <si>
    <t>Construction of science Labaratory</t>
  </si>
  <si>
    <t>Nyamboga primary school</t>
  </si>
  <si>
    <t>4-045-265-2630204-104-2017/18-017</t>
  </si>
  <si>
    <t xml:space="preserve">Re- roofing of 5 classrooms </t>
  </si>
  <si>
    <t xml:space="preserve">Re- roofing of 6 classrooms </t>
  </si>
  <si>
    <t xml:space="preserve">Kebere primary </t>
  </si>
  <si>
    <t>4-045-265-2630204-104-2017/18-018</t>
  </si>
  <si>
    <t xml:space="preserve">Re- roofing of 9 classrooms  </t>
  </si>
  <si>
    <t xml:space="preserve">Getuki primary </t>
  </si>
  <si>
    <t>4-045-265-2630204-104-2017/18-019</t>
  </si>
  <si>
    <t xml:space="preserve">Matagaro primary </t>
  </si>
  <si>
    <t>4-045-265-2630204-104-2017/18-020</t>
  </si>
  <si>
    <t xml:space="preserve">Re- roofing of 2 classrooms </t>
  </si>
  <si>
    <t xml:space="preserve">Mang’ere Primary </t>
  </si>
  <si>
    <t>4-045-265-2630204-104-2017/18-021</t>
  </si>
  <si>
    <t xml:space="preserve">Construction of  3 classrooms  </t>
  </si>
  <si>
    <t xml:space="preserve">Tendere primary </t>
  </si>
  <si>
    <t>4-045-265-2630204-104-2017/18-022</t>
  </si>
  <si>
    <t>Walling of ground floor tution block and internal and external finishes to create two additional classrooms (Ksh 1,500,000), roof renovation of 5 classrooms (Sh, 500,000)</t>
  </si>
  <si>
    <t xml:space="preserve">Keragia- Mwobo Security Road </t>
  </si>
  <si>
    <t>Construction of culverts</t>
  </si>
  <si>
    <t>4-045-265-AP1-100-2017/2018-001</t>
  </si>
  <si>
    <t>4-045-265-2640100-103-2017/18-001</t>
  </si>
  <si>
    <t>Maroba/Nyabisiongororo/ Ibencho/ Moogi Areas</t>
  </si>
  <si>
    <t>4-045-265-2640506-108-2017/18-009</t>
  </si>
  <si>
    <t>Installation of solar flood lights</t>
  </si>
  <si>
    <t>Sengera market centre</t>
  </si>
  <si>
    <t>4-045-265-2640506-108-2017/18-010</t>
  </si>
  <si>
    <t>Ibencho market centre</t>
  </si>
  <si>
    <t>4-045-265-2640506-108-2017/18-011</t>
  </si>
  <si>
    <t>Getuki Market centre</t>
  </si>
  <si>
    <t>4-045-265-2640506-108-2017/18-013</t>
  </si>
  <si>
    <t>Nyansara secondary school</t>
  </si>
  <si>
    <t xml:space="preserve">Purchase of school bus </t>
  </si>
  <si>
    <t>Buyonge secondary</t>
  </si>
  <si>
    <t>Purchase of school bus .</t>
  </si>
  <si>
    <t>Mesabakwa secondary school</t>
  </si>
  <si>
    <t>Gakero SDA Secondary school</t>
  </si>
  <si>
    <t>St. Edward Nyabioto secondary school</t>
  </si>
  <si>
    <t>Gakero ELCK secondary school</t>
  </si>
  <si>
    <t>Purchase of school bus.</t>
  </si>
  <si>
    <t>4-045-265-2210000-100-2017/18-002</t>
  </si>
  <si>
    <t>4-045-265-2120101-100-2017/18-003</t>
  </si>
  <si>
    <r>
      <t>4-045-265-2630204-104-2017/18-003</t>
    </r>
    <r>
      <rPr>
        <sz val="11"/>
        <color theme="1"/>
        <rFont val="Calibri"/>
        <family val="2"/>
        <scheme val="minor"/>
      </rPr>
      <t/>
    </r>
  </si>
  <si>
    <r>
      <t>4-045-265-2630204-104-2017/18-004</t>
    </r>
    <r>
      <rPr>
        <sz val="11"/>
        <color theme="1"/>
        <rFont val="Calibri"/>
        <family val="2"/>
        <scheme val="minor"/>
      </rPr>
      <t/>
    </r>
  </si>
  <si>
    <r>
      <t>4-045-265-2630204-104-2017/18-005</t>
    </r>
    <r>
      <rPr>
        <sz val="11"/>
        <color theme="1"/>
        <rFont val="Calibri"/>
        <family val="2"/>
        <scheme val="minor"/>
      </rPr>
      <t/>
    </r>
  </si>
  <si>
    <r>
      <t>4-045-265-2630204-104-2017/18-006</t>
    </r>
    <r>
      <rPr>
        <sz val="11"/>
        <color theme="1"/>
        <rFont val="Calibri"/>
        <family val="2"/>
        <scheme val="minor"/>
      </rPr>
      <t/>
    </r>
  </si>
  <si>
    <r>
      <t>4-045-265-2630204-104-2017/18-007</t>
    </r>
    <r>
      <rPr>
        <sz val="11"/>
        <color theme="1"/>
        <rFont val="Calibri"/>
        <family val="2"/>
        <scheme val="minor"/>
      </rPr>
      <t/>
    </r>
  </si>
  <si>
    <r>
      <t>4-045-265-2630204-104-2017/18-008</t>
    </r>
    <r>
      <rPr>
        <sz val="11"/>
        <color theme="1"/>
        <rFont val="Calibri"/>
        <family val="2"/>
        <scheme val="minor"/>
      </rPr>
      <t/>
    </r>
  </si>
  <si>
    <r>
      <t>4-045-265-2630204-104-2017/18-009</t>
    </r>
    <r>
      <rPr>
        <sz val="11"/>
        <color theme="1"/>
        <rFont val="Calibri"/>
        <family val="2"/>
        <scheme val="minor"/>
      </rPr>
      <t/>
    </r>
  </si>
  <si>
    <r>
      <t>4-045-265-2630204-104-2017/18-002</t>
    </r>
    <r>
      <rPr>
        <sz val="11"/>
        <color theme="1"/>
        <rFont val="Calibri"/>
        <family val="2"/>
        <scheme val="minor"/>
      </rPr>
      <t/>
    </r>
  </si>
  <si>
    <r>
      <t>4-045-265-2630204-104-2017/18-013</t>
    </r>
    <r>
      <rPr>
        <sz val="11"/>
        <color theme="1"/>
        <rFont val="Calibri"/>
        <family val="2"/>
        <scheme val="minor"/>
      </rPr>
      <t/>
    </r>
  </si>
  <si>
    <t>PROJECT GFS CODELIST FOR UGUNJA NATIONAL GOVERNMENT CONSTITUENCY DEVELOPMENT FUND</t>
  </si>
  <si>
    <t>4-041-233-2110000-100-2017/18-001</t>
  </si>
  <si>
    <t>4-041-233-2210000-100-2017/18-002</t>
  </si>
  <si>
    <t>4-041-233-2120101-100-2017/18-003</t>
  </si>
  <si>
    <t>4-041-233-2120201-100-2017/18-004</t>
  </si>
  <si>
    <t>4-041-233-2210802-100-2017/18-005</t>
  </si>
  <si>
    <t>Payment of committee sitting allowances, transport, conferences and communication.</t>
  </si>
  <si>
    <t>4-041-233-2210000-111-2017/18-001</t>
  </si>
  <si>
    <t>4-041-233-2210802-111-2017/18-002</t>
  </si>
  <si>
    <t>4-041-233-2210700-111-2017/18-003</t>
  </si>
  <si>
    <t>4-041-233-2640101-103-2017/18-001</t>
  </si>
  <si>
    <t>Bursary Tertiary Institutions (Colleges and Universities)</t>
  </si>
  <si>
    <t>4-041-233-2640102-103-2017/18-002</t>
  </si>
  <si>
    <t>4-041-233-2120201-103-2017/18-004</t>
  </si>
  <si>
    <t>Payment of NHIF to  adult and vulnerable people</t>
  </si>
  <si>
    <t>4-041-233-2640509-112-2017/18-001</t>
  </si>
  <si>
    <t>4-041-233-2640200-101-2017/18-001</t>
  </si>
  <si>
    <t>Ligala Kabiero primary School</t>
  </si>
  <si>
    <t>4-041-233-2630204-104-2017/18-001</t>
  </si>
  <si>
    <t>Ukalama Primary School</t>
  </si>
  <si>
    <t>4-041-233-2630204-104-2017/18-002</t>
  </si>
  <si>
    <t>Renovation of three (3) classrooms by plastering, installation of fittings and painting at a cost of Kshs.1,000,000.00 and construction of four door pit latrine to completion at a cost of Kshs.200,000.00.</t>
  </si>
  <si>
    <t>Markuny Primary School</t>
  </si>
  <si>
    <t>4-041-233-2630204-104-2017/18-003</t>
  </si>
  <si>
    <t>Construction of two (2) classrooms to completion</t>
  </si>
  <si>
    <t>Ambira Primary School</t>
  </si>
  <si>
    <t>4-041-233-2630204-104-2017/18-004</t>
  </si>
  <si>
    <t>Renovations of three (3) classrooms by plastering, installation of fitting and painting.</t>
  </si>
  <si>
    <t>Musiko Primary School</t>
  </si>
  <si>
    <t>4-041-233-2630204-104-2017/18-005</t>
  </si>
  <si>
    <t>Construction of one (1) classroom to completion</t>
  </si>
  <si>
    <t>Ogeda Primary School</t>
  </si>
  <si>
    <t>4-041-233-2630204-104-2017/18-006</t>
  </si>
  <si>
    <t>Construction of four (4) door pit latrine to completion</t>
  </si>
  <si>
    <t>Uriya Magoya Primary School</t>
  </si>
  <si>
    <t>4-041-233-2630204-104-2017/18-007</t>
  </si>
  <si>
    <t>Construction of (4) four doors pit latrine</t>
  </si>
  <si>
    <t>Ulumba Primary School</t>
  </si>
  <si>
    <t>4-041-233-2630204-104-2015/15-008</t>
  </si>
  <si>
    <t>Wang Otong Primary School</t>
  </si>
  <si>
    <t>4-041-233-2630204-104-2017/18-009</t>
  </si>
  <si>
    <t>Construction of four(4) door pit latrine to completion</t>
  </si>
  <si>
    <t>Daho Primary School</t>
  </si>
  <si>
    <t>4-041-233-2630204-104-2017/18-010</t>
  </si>
  <si>
    <t>Mauna Primary School</t>
  </si>
  <si>
    <t>4-041-233-2630204-104-2017/18-011</t>
  </si>
  <si>
    <t>Fencing of the school compound with barbed wire</t>
  </si>
  <si>
    <t>Sigomere Primary School</t>
  </si>
  <si>
    <t>4-041-233-2630204-104-2017/18-012</t>
  </si>
  <si>
    <t>Siror Primary School</t>
  </si>
  <si>
    <t>4-041-233-2630204-104-2017/18-013</t>
  </si>
  <si>
    <t>Renovation of three(3) classrooms  by plastering, installation of fitting and painting</t>
  </si>
  <si>
    <t>Lunjre Primary School</t>
  </si>
  <si>
    <t>4-041-233-2630204-104-2017/18-014</t>
  </si>
  <si>
    <t>Madungu Primary School</t>
  </si>
  <si>
    <t>4-041-233-2630204-104-2017/18-015</t>
  </si>
  <si>
    <t>Construction of (4) four doors latrine</t>
  </si>
  <si>
    <t>Ulwani Primary School</t>
  </si>
  <si>
    <t>4-041-233-2630204-104-2017/18-016</t>
  </si>
  <si>
    <t>Ngunya Primary School</t>
  </si>
  <si>
    <t>4-041-233-2630204-104-2017/18-017</t>
  </si>
  <si>
    <t>Construction of one  (1) computer laboratory; foundation and walling in partnership with safaricom to completion as a community contribution</t>
  </si>
  <si>
    <t xml:space="preserve">Equator Learning Centre </t>
  </si>
  <si>
    <t>4-041-233-2630204-104-2017/18-018</t>
  </si>
  <si>
    <t>Completion of one (1) library by plastering and painting</t>
  </si>
  <si>
    <t xml:space="preserve">Ngunya Primary School </t>
  </si>
  <si>
    <t>4-041-233-2630204-104-2017/18-019</t>
  </si>
  <si>
    <t>Completion of the administration block by plastering and painting</t>
  </si>
  <si>
    <t>Mudaho  Primary School</t>
  </si>
  <si>
    <t>4-041-233-2630204-104-2017/18-020</t>
  </si>
  <si>
    <t>Completion of one (1) administration block by plastering and painting.</t>
  </si>
  <si>
    <t>Sidindi Secondary School</t>
  </si>
  <si>
    <t>4-041-233-2630205-104-2017/18-001</t>
  </si>
  <si>
    <t>Completion of two (2) classrooms by installation of fittings, plastering and painting</t>
  </si>
  <si>
    <t>Ugenya High School</t>
  </si>
  <si>
    <t>4-041-233-2630205-104-2017/18-002</t>
  </si>
  <si>
    <t>Completion of one (1) dormitory by plastering Kshs.600,000.00 and painting Kshs.400,000.00.</t>
  </si>
  <si>
    <t>Rambula Secondary School</t>
  </si>
  <si>
    <t>4-041-233-2630205-104-2017/18-003</t>
  </si>
  <si>
    <t>Completion of one (1) twin science laboratory by installation of fittings Kshs.1,000,000.00, installation of work tops Kshs.800,000.00, plastering Kshs.687,531.00 and painting Kshs.200,000.00</t>
  </si>
  <si>
    <t>Madungu Secondary school</t>
  </si>
  <si>
    <t>4-041-233-2630205-104-2017/18-004</t>
  </si>
  <si>
    <t>Completion of one (1) Twin science laboratory by walling Kshs.1,000,000.00, lintel installation Kshs.500,000.00, roofing Kshs.1,000,000.00, Installation of fittings Kshs.1,000,000.00, installation of work tops Kshs.1,000,000.00, plastering  Kshs.800,000.00 and painting Kshs.333,150.00.</t>
  </si>
  <si>
    <t>Rangala Girls Secondary School</t>
  </si>
  <si>
    <t>4-041-233-2630205-104-2017/18-005</t>
  </si>
  <si>
    <t>Completion of one (1) abolution block by walling Kshs. 1,000,000.00, fittings installation Kshs. 1,000,000.00, plastering Kshs. 409,600.90</t>
  </si>
  <si>
    <t xml:space="preserve">Ogeda Secondary School </t>
  </si>
  <si>
    <t>4-041-233-2630205-104-2017/18-006</t>
  </si>
  <si>
    <t>Completion of one (1) classroom by plastering and painting</t>
  </si>
  <si>
    <t>Ugunja Technical Training Institute</t>
  </si>
  <si>
    <t>4-030-233-2630206-104-2017/18-001</t>
  </si>
  <si>
    <t>Drilling of water borehole in the institute and equipping Kshs.3,700,000.00, erection of elevated steel tank Kshs.3,000,000.00 and installation of  one water kiosk Kshs.599,277.27</t>
  </si>
  <si>
    <t>Ugunja Assistant County Commissioner's Residence</t>
  </si>
  <si>
    <t>4-041-233-2640507-113-2017/18-001</t>
  </si>
  <si>
    <t>Completion of two (2) bedroomed house by plumbing and painting</t>
  </si>
  <si>
    <t xml:space="preserve">Sikalame Administration Centre </t>
  </si>
  <si>
    <t>4-041-233-2640507-113-2017/18-002</t>
  </si>
  <si>
    <t>Completion  of Assistant County Commissioner’s Office by painting and installation of fittings</t>
  </si>
  <si>
    <t xml:space="preserve">Sikalame Administration Centre   </t>
  </si>
  <si>
    <t>4-041-233-2640507-113-2017/18-003</t>
  </si>
  <si>
    <t>Completion of the administration centre complex by plastering, installation of fittings and painting</t>
  </si>
  <si>
    <t>North Uholo Chiefs Office</t>
  </si>
  <si>
    <t>4-041-233-2640507-113-2017/18-004</t>
  </si>
  <si>
    <t>Completion of chiefs office complex structure by installation of fittings, plastering and painting.</t>
  </si>
  <si>
    <t>Ugunja Sub-County Offices</t>
  </si>
  <si>
    <t>4-041-233-2640507-113-2017/18-005</t>
  </si>
  <si>
    <t>Completion of one sub-county offices to house national government function offices  by walling Kshs.1,500,00.00, installation of lintel Kshs.1,500,000.00, roofing Kshs.1, 200,000.00 and installation of fittings Kshs.800,000.00</t>
  </si>
  <si>
    <t>Ambira Administration Police  Camp</t>
  </si>
  <si>
    <t>4-041-233-2640507-113-2017/18-006</t>
  </si>
  <si>
    <t>Construction of two (2) units houses to completion</t>
  </si>
  <si>
    <t xml:space="preserve">Ugunja Assistant Chief's office </t>
  </si>
  <si>
    <t>4-041-233-2640507-113-2017/18-007</t>
  </si>
  <si>
    <t>Renovations of the office by plastering and painting.</t>
  </si>
  <si>
    <t xml:space="preserve">Sigomere Administration police Line </t>
  </si>
  <si>
    <t>4-041-233-2640507-113-2017/18-008</t>
  </si>
  <si>
    <t>Completion of two (2) housing units by roofing, installation of fittings, plastering and painting</t>
  </si>
  <si>
    <t xml:space="preserve">Sikalame  Administrative Centre </t>
  </si>
  <si>
    <t>4-041-233-2640507-113-2017/18-009</t>
  </si>
  <si>
    <t>Implementation of constituency innovation hub (CIH) by installing satellite antenna, router, digital access kit, digital ruggedized tablet, and WI-FI with outdoor wireless devise complete with installation accessories.</t>
  </si>
  <si>
    <t>Sigomere Administrative Centre</t>
  </si>
  <si>
    <t>4-041-233-2640507-113-2017/18-010</t>
  </si>
  <si>
    <t>Ugunja Administrative Centre</t>
  </si>
  <si>
    <t>4-041-233-2640507-113-2017/18-011</t>
  </si>
  <si>
    <t>Ugunja NG-CDFC Office</t>
  </si>
  <si>
    <t>4-041-233-3110202-108-2017/18-01</t>
  </si>
  <si>
    <t>Ugunja Constituency Strategic Plan</t>
  </si>
  <si>
    <t>4-041-233-2211310-108-2017/18-01</t>
  </si>
  <si>
    <t>Development of the Constituency strategic plan by facilitating public participation, remunerating expert, production of copies and launching the documents to assist in the  implementation of projects for the period of five (5) years.</t>
  </si>
  <si>
    <t>4-041-233-AP1-100-2017/2018-001</t>
  </si>
  <si>
    <t>4-041-233-2640100-103-2017/18-001</t>
  </si>
  <si>
    <t>Dendyo  Primary School</t>
  </si>
  <si>
    <t>4-041-233-2640510-110-2017/18-001</t>
  </si>
  <si>
    <t>Sirandumb Primary School</t>
  </si>
  <si>
    <t>Ngop Misiengni Primary School</t>
  </si>
  <si>
    <t>Ugana Primary School</t>
  </si>
  <si>
    <r>
      <t xml:space="preserve">Markuny  primary </t>
    </r>
    <r>
      <rPr>
        <b/>
        <u/>
        <sz val="12"/>
        <color indexed="8"/>
        <rFont val="Footlight MT Light"/>
        <family val="1"/>
      </rPr>
      <t>Conditional approval</t>
    </r>
    <r>
      <rPr>
        <sz val="12"/>
        <color indexed="8"/>
        <rFont val="Footlight MT Light"/>
        <family val="1"/>
      </rPr>
      <t xml:space="preserve">
</t>
    </r>
    <r>
      <rPr>
        <b/>
        <sz val="12"/>
        <color indexed="8"/>
        <rFont val="Footlight MT Light"/>
        <family val="1"/>
      </rPr>
      <t>NG-CDFC to provide breakdown of how Kshs. 200,000 will be spend in each school.</t>
    </r>
    <r>
      <rPr>
        <sz val="12"/>
        <color indexed="8"/>
        <rFont val="Footlight MT Light"/>
        <family val="1"/>
      </rPr>
      <t xml:space="preserve">
</t>
    </r>
  </si>
  <si>
    <t xml:space="preserve">Purchase of fuel, repairs and maintenance, printing, stationery, telephone, travel and subsistence and office tea, </t>
  </si>
  <si>
    <t>Payment of Committee sitting allowances, transport, conferences and communication.</t>
  </si>
  <si>
    <t>Got Osimbo primary school</t>
  </si>
  <si>
    <t>4-041-233-2630204-104-2017/18-021</t>
  </si>
  <si>
    <t>Ngunya Secondary School</t>
  </si>
  <si>
    <t>4-041-233-2630205-104-2017/18-007</t>
  </si>
  <si>
    <t>Purchasing of 2.5 Ha Piece of land for the school expansion.</t>
  </si>
  <si>
    <t>Simenya Secondary School</t>
  </si>
  <si>
    <t>4-041-233-2630205-104-2017/18-008</t>
  </si>
  <si>
    <t>Construction of one twin Laboratory to completion</t>
  </si>
  <si>
    <t>Ugunja sub-county  offices</t>
  </si>
  <si>
    <t>4-041-233-2640507-108-2017/18-005</t>
  </si>
  <si>
    <r>
      <t>Addition of funds towards Completion of one sub-Count</t>
    </r>
    <r>
      <rPr>
        <sz val="12"/>
        <color indexed="8"/>
        <rFont val="Footlight MT Light"/>
        <family val="1"/>
      </rPr>
      <t>y office by  plastering and installation of Ceiling Board.</t>
    </r>
  </si>
  <si>
    <t>PROJECT GFS CODELIST FOR KASIPUL NATIONAL GOVERNMENT CONSTITUENCY DEVELOPMENT FUND</t>
  </si>
  <si>
    <t>Employees' Salary</t>
  </si>
  <si>
    <t>4-043-245-2110000-100-2017/18-001</t>
  </si>
  <si>
    <t>Payments of all benefits accruing to the NG-CDFC staff</t>
  </si>
  <si>
    <t>4-043-245-2210000-100-2017/18-002</t>
  </si>
  <si>
    <t>Purchase of fuel, oil and lubricants ,printing, stationery, telephone expenses , office tea, office utilities, security services, bank charges and commissions, travel and subsistence and routine maintenance of vehicles and other transport equipment</t>
  </si>
  <si>
    <t xml:space="preserve"> NSSF</t>
  </si>
  <si>
    <t>4-043-245-2120101-100-2017/18-003</t>
  </si>
  <si>
    <t>4-043-245-2120201-100-2017/18-004</t>
  </si>
  <si>
    <t>Payment of employees contribution to NHIF</t>
  </si>
  <si>
    <t>4-043-245-2210802-100-2017/18-005</t>
  </si>
  <si>
    <t>4-043-245-2210000-111-2017/18-001</t>
  </si>
  <si>
    <t>Purchase of fuel, oil, lubricants, stationery, telephone expenses , vehicle hire ,refreshments and other  related goods and services</t>
  </si>
  <si>
    <t>4-043-245-2210802-111-2017/18-002</t>
  </si>
  <si>
    <t>Payment of committee sitting allowances , other allowances to NG-CDFC members, transport, conference facilities</t>
  </si>
  <si>
    <t>4-043-245-2210700-111-2017/18-003</t>
  </si>
  <si>
    <t>4-043-245-2640200-101-2017/18-001</t>
  </si>
  <si>
    <t>4-043-245-2640101-103-2017/18-001</t>
  </si>
  <si>
    <t>Fee payments for needy students in secondary schools</t>
  </si>
  <si>
    <t>Bursary -Tertiary Institutions</t>
  </si>
  <si>
    <t>4-043-245-2640102-103-2017/18-002</t>
  </si>
  <si>
    <r>
      <t xml:space="preserve">Fee payments for needy students in </t>
    </r>
    <r>
      <rPr>
        <sz val="12"/>
        <color indexed="8"/>
        <rFont val="Footlight MT Light"/>
        <family val="1"/>
      </rPr>
      <t>tertiary institutions</t>
    </r>
  </si>
  <si>
    <t>Bursary -Special schools</t>
  </si>
  <si>
    <t>4-043-245-2640105-103-2017/18-003</t>
  </si>
  <si>
    <r>
      <t xml:space="preserve">Fee payments for needy students in </t>
    </r>
    <r>
      <rPr>
        <sz val="12"/>
        <color indexed="8"/>
        <rFont val="Footlight MT Light"/>
        <family val="1"/>
      </rPr>
      <t>special schools</t>
    </r>
  </si>
  <si>
    <t>Social Security  Programmes</t>
  </si>
  <si>
    <t>4-043-245-2120201-103-2017/18-004</t>
  </si>
  <si>
    <t>NHIF payment for elderly</t>
  </si>
  <si>
    <t>Dol Primary School</t>
  </si>
  <si>
    <t>4-043-245-2630204-104-2017/18-001</t>
  </si>
  <si>
    <t>Renovation of 3 classrooms: plastering, fittings and painting</t>
  </si>
  <si>
    <t>Magungu Primary School</t>
  </si>
  <si>
    <t>4-043-245-2630204-104-2017/18-002</t>
  </si>
  <si>
    <t>Completion of 2 classrooms: roofing, plastering, fittings and painting</t>
  </si>
  <si>
    <t>Wirabuor Primary School</t>
  </si>
  <si>
    <t>4-043-245-2630204-104-2017/18-003</t>
  </si>
  <si>
    <t>Nyambare Primary School</t>
  </si>
  <si>
    <t>4-043-245-2630204-104-2017/18-004</t>
  </si>
  <si>
    <t>Drilling and equipping of water borehole</t>
  </si>
  <si>
    <t>Got Kagumbo Primary School</t>
  </si>
  <si>
    <t>4-043-245-2630204-104-2017/18-005</t>
  </si>
  <si>
    <t>Construction of  4 doors pit latrines</t>
  </si>
  <si>
    <t>Nyagowa Primary School</t>
  </si>
  <si>
    <t>4-043-245-2630204-104-2017/18-006</t>
  </si>
  <si>
    <t xml:space="preserve">Renovation of 4 classrooms: plastering, fittings and painting </t>
  </si>
  <si>
    <t>Kotieno Primary School</t>
  </si>
  <si>
    <t>4-043-245-2630204-104-2017/18-007</t>
  </si>
  <si>
    <t>Completion of administration block: roofing and plastering</t>
  </si>
  <si>
    <t>4-043-245-2630204-104-2017/18-008</t>
  </si>
  <si>
    <t>Completion of administration block: outside wall plastering, wiring and painting</t>
  </si>
  <si>
    <t>Ngulu Primary School</t>
  </si>
  <si>
    <t>4-043-245-2630204-104-2017/18-009</t>
  </si>
  <si>
    <t>Kogwang Primary School</t>
  </si>
  <si>
    <t>4-043-245-2630204-104-2017/18-010</t>
  </si>
  <si>
    <t>Completion of 4 classrooms: plastering, fittings and painting</t>
  </si>
  <si>
    <t>Buoye Primary School</t>
  </si>
  <si>
    <t>4-043-245-2630204-104-2017/18-011</t>
  </si>
  <si>
    <t>Nyandiwa Primary School</t>
  </si>
  <si>
    <t>4-043-245-2630204-104-2017/18-012</t>
  </si>
  <si>
    <t>Ondiwa Gamba Primary School</t>
  </si>
  <si>
    <t>4-043-245-2630204-104-2017/18-013</t>
  </si>
  <si>
    <t>Completion of 2 classrooms: plastering, fittings and painting</t>
  </si>
  <si>
    <t>Ojwando Primary School</t>
  </si>
  <si>
    <t>4-043-245-2630204-104-2017/18-014</t>
  </si>
  <si>
    <t>Renovation of 2 classrooms: plastering, fittings and painting</t>
  </si>
  <si>
    <t>Nyaingu Primary School</t>
  </si>
  <si>
    <t>4-043-245-2630204-104-2017/18-015</t>
  </si>
  <si>
    <t>Construction of  1 classroom</t>
  </si>
  <si>
    <t>Masanga Primary School</t>
  </si>
  <si>
    <t>4-043-245-2630204-104-2017/18-016</t>
  </si>
  <si>
    <t>Kombaka Primary School</t>
  </si>
  <si>
    <t>4-043-245-2630204-104-2017/18-017</t>
  </si>
  <si>
    <t>Karabok Primary School</t>
  </si>
  <si>
    <t>4-043-245-2630204-104-2017/18-018</t>
  </si>
  <si>
    <t>Mang’ang’a  Primary School</t>
  </si>
  <si>
    <t>4-043-245-2630204-104-2017/18-019</t>
  </si>
  <si>
    <t>Kaluoch Primary School</t>
  </si>
  <si>
    <t>4-043-245-2630204-104-2017/18-020</t>
  </si>
  <si>
    <t>4-043-245-2630204-104-2017/18-021</t>
  </si>
  <si>
    <t>Aolo Primary School</t>
  </si>
  <si>
    <t>4-043-245-2630204-104-2017/18-022</t>
  </si>
  <si>
    <t>Fencing of the school compound with cedar posts and gate installation</t>
  </si>
  <si>
    <t>God Nyango Primary School</t>
  </si>
  <si>
    <t>4-043-245-2630204-104-2017/18-023</t>
  </si>
  <si>
    <t>Opondo Primary School</t>
  </si>
  <si>
    <t>4-043-245-2630204-104-2017/18-024</t>
  </si>
  <si>
    <t>Aramo Primary School</t>
  </si>
  <si>
    <t>4-043-245-2630204-104-2017/18-025</t>
  </si>
  <si>
    <t>Dol Mixed Secondary School</t>
  </si>
  <si>
    <t>4-043-245-2630205-104-2017/18-001</t>
  </si>
  <si>
    <t xml:space="preserve">Completion of laboratory: construction of the chimney, gas piping, water system and tables </t>
  </si>
  <si>
    <t>God Agulu Mixed Secondary School</t>
  </si>
  <si>
    <t>4-043-245-2630205-104-2017/18-002</t>
  </si>
  <si>
    <t>Completion of laboratory: gas piping, cabinets, electrical wiring and water tank</t>
  </si>
  <si>
    <t>Nyagowa Mixed Secondary School</t>
  </si>
  <si>
    <t>4-043-245-2630205-104-2017/18-003</t>
  </si>
  <si>
    <t>Completion of dormitory: walling,  roofing and fittings</t>
  </si>
  <si>
    <t>St. Peter’s Kotieno  Mixed Secondary School</t>
  </si>
  <si>
    <t>4-043-245-2630205-104-2017/18-004</t>
  </si>
  <si>
    <t>Eng. Peter Owidi Nyahera Girls’ Secondary School</t>
  </si>
  <si>
    <t>4-043-245-2630205-104-2017/18-005</t>
  </si>
  <si>
    <t>Mithui Mixed Secondary School</t>
  </si>
  <si>
    <t>4-043-245-2630205-104-2017/18-006</t>
  </si>
  <si>
    <t>Wire Mixed Secondary School</t>
  </si>
  <si>
    <t>4-043-245-2630205-104-2017/18-007</t>
  </si>
  <si>
    <t>Agoro Sare Mixed Secondary School</t>
  </si>
  <si>
    <t>4-043-245-2630205-104-2017/18-008</t>
  </si>
  <si>
    <t>Completion of storey tuition block: plastering and fittings</t>
  </si>
  <si>
    <t>Kachieng Mixed Secondary School</t>
  </si>
  <si>
    <t>4-043-245-2630205-104-2017/18-009</t>
  </si>
  <si>
    <t xml:space="preserve">Construction of administration block </t>
  </si>
  <si>
    <t>Karabok Mixed Secondary School</t>
  </si>
  <si>
    <t>4-043-245-2630205-104-2017/18-010</t>
  </si>
  <si>
    <t>Construction of girls’ dormitory</t>
  </si>
  <si>
    <t>St. Teresa’s Nyalgosi Mixed Secondary School</t>
  </si>
  <si>
    <t>4-043-245-2630205-104-2017/18-011</t>
  </si>
  <si>
    <t>Completion  of administration block: roofing, plastering and fittings</t>
  </si>
  <si>
    <t>Nyalenda Mixed Secondary School</t>
  </si>
  <si>
    <t>4-043-245-2630205-104-2017/18-012</t>
  </si>
  <si>
    <t>Completion of dormitory: roofing, plastering, fittings and painting</t>
  </si>
  <si>
    <t>Nyafare Mixed Secondary School</t>
  </si>
  <si>
    <t>4-043-245-2630205-104-2017/18-013</t>
  </si>
  <si>
    <t>Completion of laboratory: plastering and fittings</t>
  </si>
  <si>
    <t>Kosele Mixed Secondary School</t>
  </si>
  <si>
    <t>4-043-245-2630205-104-2017/18-014</t>
  </si>
  <si>
    <t>Saye Mixed Secondary School</t>
  </si>
  <si>
    <t>4-043-245-2630205-104-2017/18-015</t>
  </si>
  <si>
    <t>Sino DOH Secondary School</t>
  </si>
  <si>
    <t>4-043-245-2630205-104-2017/18-016</t>
  </si>
  <si>
    <t>Kodera South Chiefs Office Hall</t>
  </si>
  <si>
    <t>Completion of office hall: plastering and painting</t>
  </si>
  <si>
    <t>Kowidi Chiefs Office</t>
  </si>
  <si>
    <t>Completion of office hall: plastering and fittings</t>
  </si>
  <si>
    <t>West Kamagak Chiefs Office</t>
  </si>
  <si>
    <t>Construction of 3 doors pit latrine</t>
  </si>
  <si>
    <t>Nyalenda  Chiefs Office</t>
  </si>
  <si>
    <t xml:space="preserve">Oyugis Administration Police </t>
  </si>
  <si>
    <t>Construction of  administration police  line</t>
  </si>
  <si>
    <t>Sino Kagolla Chiefs Office</t>
  </si>
  <si>
    <t>Construction of 3 doors pit  latrine @Kshs.150,000 , fencing with cedar posts @Kshs.150,000 and office painting @Kshs.100,000</t>
  </si>
  <si>
    <t>Happy Home Soccer Team</t>
  </si>
  <si>
    <t>4-043-245-2640509-112-2017/18-001</t>
  </si>
  <si>
    <r>
      <t xml:space="preserve">Purchase </t>
    </r>
    <r>
      <rPr>
        <sz val="12"/>
        <color indexed="8"/>
        <rFont val="Footlight MT Light"/>
        <family val="1"/>
      </rPr>
      <t xml:space="preserve">of sports uniforms and balls </t>
    </r>
  </si>
  <si>
    <t>Nyangiela Football Club</t>
  </si>
  <si>
    <t>4-043-245-2640509-112-2017/18-002</t>
  </si>
  <si>
    <t>Mithui Volleyball Club</t>
  </si>
  <si>
    <t>4-043-245-2640509-112-2017/18-003</t>
  </si>
  <si>
    <t>Osaka Gymnasium Club</t>
  </si>
  <si>
    <t>4-043-245-2640509-112-2017/18-004</t>
  </si>
  <si>
    <t>Kasino Football Club</t>
  </si>
  <si>
    <t>4-043-245-2640509-112-2017/18-005</t>
  </si>
  <si>
    <t>Kosele Football Club</t>
  </si>
  <si>
    <t>4-043-245-2640509-112-2017/18-006</t>
  </si>
  <si>
    <t>Mang’ang’a Football Club</t>
  </si>
  <si>
    <t>4-043-245-2640509-112-2017/18-007</t>
  </si>
  <si>
    <t>Mititi Football Club</t>
  </si>
  <si>
    <t>4-043-245-2640509-112-2017/18-008</t>
  </si>
  <si>
    <t>Wayara Football Club</t>
  </si>
  <si>
    <t>4-043-245-2640509-112-2017/18-009</t>
  </si>
  <si>
    <t>Onyigo Football Club</t>
  </si>
  <si>
    <t>4-043-245-2640509-112-2017/18-010</t>
  </si>
  <si>
    <t>Kwoyo Football Club</t>
  </si>
  <si>
    <t>4-043-245-2640509-112-2017/18-011</t>
  </si>
  <si>
    <t>Janske United Football Club</t>
  </si>
  <si>
    <t>4-043-245-2640509-112-2017/18-012</t>
  </si>
  <si>
    <t>4-043-245-2211310-108-2017/18-001</t>
  </si>
  <si>
    <t xml:space="preserve">Development of the constituency strategic plan </t>
  </si>
  <si>
    <t>CONSTITUENCY INNOVATION HUB PROJECTS</t>
  </si>
  <si>
    <t>Kodera South Resource Centre Innovation Hub</t>
  </si>
  <si>
    <t>4-043-245-2211311-108-2017/18-001</t>
  </si>
  <si>
    <t>Oyugis Town Chiefs Office Innovation Hub</t>
  </si>
  <si>
    <t>4-043-245-2211311-108-2017/18-002</t>
  </si>
  <si>
    <t>South Kachien Chiefs Office Innovation Hub</t>
  </si>
  <si>
    <t>4-043-245-2211311-108-2017/18-003</t>
  </si>
  <si>
    <t>East Kamagak Chiefs Office Innovation Hub</t>
  </si>
  <si>
    <t>4-043-245-2211311-108-2017/18-004</t>
  </si>
  <si>
    <t>4-043-245-AP1-100-2017/2018-001</t>
  </si>
  <si>
    <t>4-043-245-2640100-103-2017/18-001</t>
  </si>
  <si>
    <t xml:space="preserve">                         FINANCIAL YEAR 2017/2018</t>
  </si>
  <si>
    <t>Employ salary</t>
  </si>
  <si>
    <t>Payments of all benefits accruing to the NG-CDFC Staff</t>
  </si>
  <si>
    <t>EMERGENCY  </t>
  </si>
  <si>
    <t>4-043-245-2640102-103-2016/17-001</t>
  </si>
  <si>
    <t>Fees payments for needy students in secondary schools</t>
  </si>
  <si>
    <t>Renovation of 2 Classrooms: Plastering, fittings and painting</t>
  </si>
  <si>
    <t>Bonge Primary School</t>
  </si>
  <si>
    <t>4-043-245-2630204-104-2017/18-026</t>
  </si>
  <si>
    <t>Awuoro Primary School</t>
  </si>
  <si>
    <t>4-043-245-2630204-104-2017/18-027</t>
  </si>
  <si>
    <t>Yala Primary School</t>
  </si>
  <si>
    <t>4-043-245-2630204-104-2017/18-028</t>
  </si>
  <si>
    <t>Renovation of 1 Classroom: Plastering, fittings and painting</t>
  </si>
  <si>
    <t>Nyatindo Primary School</t>
  </si>
  <si>
    <t>4-043-245-2630204-104-2017/18-029</t>
  </si>
  <si>
    <t>Renovation of 3 Classrooms: Roofing, Plastering, fittings and painting</t>
  </si>
  <si>
    <t>Simbiri Primary School</t>
  </si>
  <si>
    <t>4-043-245-2630204-104-2017/18-030</t>
  </si>
  <si>
    <t>Yadh Welo Primary School</t>
  </si>
  <si>
    <t>4-043-245-2630204-104-2017/18-031</t>
  </si>
  <si>
    <t>Completion of 1 classroom: : Outside wall plastering &amp;  painting @150,000 and renovation of 2 classrooms: Plastering, fittings and painting @400,000</t>
  </si>
  <si>
    <t>Karabok Secondary School</t>
  </si>
  <si>
    <t>4-043-245-2630205-104-2017/18-017</t>
  </si>
  <si>
    <t>OTHER</t>
  </si>
  <si>
    <t xml:space="preserve">Additional funds for development of the constituency Strategic Plan </t>
  </si>
  <si>
    <t>4-043-245-2640507-113-2017/18-001</t>
  </si>
  <si>
    <t>4-043-245-2640507-113-2017/18-002</t>
  </si>
  <si>
    <t>4-043-245-2640507-113-2017/18-003</t>
  </si>
  <si>
    <t>4-043-245-2640507-113-2017/18-004</t>
  </si>
  <si>
    <t>4-043-245-2640507-113-2017/18-005</t>
  </si>
  <si>
    <t>4-043-245-2640507-113-2017/18-006</t>
  </si>
  <si>
    <t>PROJECT GFS CODELIST FOR SUBA SOUTH NATIONAL GOVERNMENT CONSTITUENCY DEVELOPMENT FUND</t>
  </si>
  <si>
    <t>4-043-252-2110000-100-2017/2018-001</t>
  </si>
  <si>
    <t>4-043-252-2120101-100-2017/2018-002</t>
  </si>
  <si>
    <t>NSSF Employer contribution</t>
  </si>
  <si>
    <t>4-043-252-2210000-100-2017/2018-003</t>
  </si>
  <si>
    <t>Purchase of fuel, repairs and maintenance, printing, photocopies, internet services, stationery, travel and subsistence, office tea and other office  running expenses</t>
  </si>
  <si>
    <t>4-043-252-2210802-100-2017/2018-004</t>
  </si>
  <si>
    <t>4-043-252-2210000-111-2017/2018-001</t>
  </si>
  <si>
    <t>Purchase of fuel, repairs and maintenance, printing, stationery, Airtime, travel and subsistence and other related costs</t>
  </si>
  <si>
    <t>4-043-252-2210802-111-2017/2018-002</t>
  </si>
  <si>
    <t>4-043-252-2210700-111-2017/2018-003</t>
  </si>
  <si>
    <t>Undertake Training of the PMCs/NG-CDFC on NG-CDF related issues</t>
  </si>
  <si>
    <t>4-043-252-2640101-103-2017/2018-001</t>
  </si>
  <si>
    <t>4-043-252-2640102-103-2017/2018-002</t>
  </si>
  <si>
    <t>Payment of bursary to needy students in middle level colleges and universities</t>
  </si>
  <si>
    <t>4-043-252-2640509-112-2017/2018-001</t>
  </si>
  <si>
    <t xml:space="preserve">Purchase of uniforms , balls and trophies to be awarded to winning teams  in tournaments  </t>
  </si>
  <si>
    <t xml:space="preserve">Nyenga Secondary School  water project </t>
  </si>
  <si>
    <t>4-043-252-2640510-110-2017/2018-001</t>
  </si>
  <si>
    <t xml:space="preserve">Barbed wire fencing of Nyenga Secondary school   bore hole  to secure the solar powered pump area of approximately  50ft length by 50ft width  </t>
  </si>
  <si>
    <t>4-043-252-2640200-101-2017/2018-001</t>
  </si>
  <si>
    <t>Suba South NG-CDF Office Gingo</t>
  </si>
  <si>
    <t>4-043-252-2211311-108-2017/2018-001</t>
  </si>
  <si>
    <t xml:space="preserve">Installation of satellite antenna, Router, Digital Access Kit and Digital Ruggedized Tablets, Wi-Fi with outdoor wireless devise complete with 12 U cabinet </t>
  </si>
  <si>
    <t>4-043-252-2211310-108-2017/2018-001</t>
  </si>
  <si>
    <t>Development and launching of constituency strategic plan for 2017/2018-2021/2022</t>
  </si>
  <si>
    <t>Ngeri Primary School</t>
  </si>
  <si>
    <t>4-043-252-2630204-100-2017/2018-001</t>
  </si>
  <si>
    <t xml:space="preserve">Construction of 1 new classroom : foundation to roofing </t>
  </si>
  <si>
    <t>Wira Primary School</t>
  </si>
  <si>
    <t>4-043-252-2630204-100-2017/2018-002</t>
  </si>
  <si>
    <t>Construction of 1 new classroom from foundation to finishing</t>
  </si>
  <si>
    <t>Got Kombuto Primary School</t>
  </si>
  <si>
    <t>4-043-252-2630204-100-2017/2018-003</t>
  </si>
  <si>
    <t xml:space="preserve">Barbed wire fencing of the school compound  approximately 200ft length  by 200ft width </t>
  </si>
  <si>
    <t>Mwirendia Primary School</t>
  </si>
  <si>
    <t>4-043-252-2630204-100-2017/2018-004</t>
  </si>
  <si>
    <t>Barbed wire fencing of the school compound  approximately 200ft length  by 200ft width</t>
  </si>
  <si>
    <t>Ragwe Primary School</t>
  </si>
  <si>
    <t>4-043-252-2630204-100-2017/2018-005</t>
  </si>
  <si>
    <t>Victor Musoga Primary School</t>
  </si>
  <si>
    <t>4-043-252-2630204-100-2017/2018-006</t>
  </si>
  <si>
    <t xml:space="preserve">Construction of 1 new classroom :  foundation to roofing </t>
  </si>
  <si>
    <t>Sumba Primary School</t>
  </si>
  <si>
    <t>4-043-252-2630204-100-2017/2018-007</t>
  </si>
  <si>
    <t>Construction of 1 new classroom from foundation to fitting and plastering</t>
  </si>
  <si>
    <t>Nyalkembo Primary School</t>
  </si>
  <si>
    <t>4-043-252-2630204-100-2017/2018-008</t>
  </si>
  <si>
    <t>Ongoro Primary School</t>
  </si>
  <si>
    <t>4-043-252-2630204-100-2017/2018-009</t>
  </si>
  <si>
    <t>Sawanka Primary School</t>
  </si>
  <si>
    <t>4-043-252-2630204-100-2017/2018-010</t>
  </si>
  <si>
    <t>Construction of 1 new classroom : foundation to fitting and plastering</t>
  </si>
  <si>
    <t>Ongalo Primary School</t>
  </si>
  <si>
    <t>4-043-252-2630204-100-2017/2018-011</t>
  </si>
  <si>
    <t xml:space="preserve">Construction of 1 new classroom : foundation to painting  </t>
  </si>
  <si>
    <t>Malongo Primary School</t>
  </si>
  <si>
    <t>4-043-252-2630204-100-2017/2018-012</t>
  </si>
  <si>
    <t>Ramula Primary School</t>
  </si>
  <si>
    <t>4-043-252-2630204-100-2017/2018-013</t>
  </si>
  <si>
    <t>Completion of 4  classrooms : fittings to painting</t>
  </si>
  <si>
    <t>Tonga Primary School</t>
  </si>
  <si>
    <t>4-043-252-2630204-100-2017/2018-014</t>
  </si>
  <si>
    <t xml:space="preserve">Renovation  of 2 classrooms:  walling and roofing </t>
  </si>
  <si>
    <t>Rehabilitation</t>
  </si>
  <si>
    <t>Mwiyoyo Primary School</t>
  </si>
  <si>
    <t>4-043-252-2630204-100-2017/2018-015</t>
  </si>
  <si>
    <t>Completion of 2 classrooms:  fittings, plastering and painting.</t>
  </si>
  <si>
    <t>Mwiraria Primary School</t>
  </si>
  <si>
    <t>4-043-252-2630204-100-2017/2018-016</t>
  </si>
  <si>
    <t>Kwikongo Primary School</t>
  </si>
  <si>
    <t>4-043-252-2630204-100-2017/2018-017</t>
  </si>
  <si>
    <t>Completion of 1 classroom: roofing and fittings.</t>
  </si>
  <si>
    <t>Nyakasera Primary School</t>
  </si>
  <si>
    <t>4-043-252-2630204-100-2017/2018-018</t>
  </si>
  <si>
    <t>Completion of 2 classrooms: fittings, plastering and painting.</t>
  </si>
  <si>
    <t>Kibura Primary School</t>
  </si>
  <si>
    <t>4-043-252-2630204-100-2017/2018-019</t>
  </si>
  <si>
    <t>Nyaburu Primary School</t>
  </si>
  <si>
    <t>4-043-252-2630204-100-2017/2018-020</t>
  </si>
  <si>
    <t xml:space="preserve">Construction of 1 new classroom : foundation to plastering </t>
  </si>
  <si>
    <t>Nyasoti Primary School</t>
  </si>
  <si>
    <t>4-043-252-2630204-100-2017/2018-021</t>
  </si>
  <si>
    <t>Got Adundo Primary School</t>
  </si>
  <si>
    <t>4-043-252-2630204-100-2017/2018-022</t>
  </si>
  <si>
    <t>Ligongo Primary School</t>
  </si>
  <si>
    <t>4-043-252-2630204-100-2017/2018-023</t>
  </si>
  <si>
    <t>Drilling of bore hole, installation of solar water pumping unit and 10,000 litre UPVC water  tank and fetching point</t>
  </si>
  <si>
    <t>Kumbatha Primary School</t>
  </si>
  <si>
    <t>4-043-252-2630204-100-2017/2018-024</t>
  </si>
  <si>
    <t>Pundo Primary School</t>
  </si>
  <si>
    <t>4-043-252-2630204-100-2017/2018-025</t>
  </si>
  <si>
    <t>Renovation of 3 classrooms: walling, roofing and painting</t>
  </si>
  <si>
    <t>Nyamadede Primary School</t>
  </si>
  <si>
    <t>4-043-252-2630204-100-2017/2018-026</t>
  </si>
  <si>
    <t>Kithereka Primary School</t>
  </si>
  <si>
    <t>4-043-252-2630204-100-2017/2018-027</t>
  </si>
  <si>
    <t>Koga Primary School</t>
  </si>
  <si>
    <t>4-043-252-2630204-100-2017/2018-028</t>
  </si>
  <si>
    <t xml:space="preserve">Completion of Administration block : fittings, plastering and painting </t>
  </si>
  <si>
    <t>Sanjweru Primary School</t>
  </si>
  <si>
    <t>4-043-252-2630204-100-2017/2018-029</t>
  </si>
  <si>
    <t>Completion of Administration block : roofing, fitting and plastering</t>
  </si>
  <si>
    <t>God Keyo Primary School</t>
  </si>
  <si>
    <t>4-043-252-2630204-100-2017/2018-030</t>
  </si>
  <si>
    <t>Drilling of bore hole ,installation of solar water pumping unit and 10,000 litre UPVC water  tank and fetching point</t>
  </si>
  <si>
    <t>Nyawacha Primary School</t>
  </si>
  <si>
    <t>4-043-252-2630204-100-2017/2018-031</t>
  </si>
  <si>
    <t>Construction of 1 new classroom : Foundation to painting</t>
  </si>
  <si>
    <t>God Oloo Mixed Secondary School</t>
  </si>
  <si>
    <t>4-043-252-2630205-100-2017/2018-001</t>
  </si>
  <si>
    <t>4-043-252-2630205-100-2017/2018-002</t>
  </si>
  <si>
    <t>Construction of boys dormitory from  foundation to window level</t>
  </si>
  <si>
    <t>St. Merceline Kigoto Mixed Secondary School</t>
  </si>
  <si>
    <t>4-043-252-2630205-100-2017/2018-003</t>
  </si>
  <si>
    <t>Completion of a dining hall from roofing, fittings and plastering</t>
  </si>
  <si>
    <t>St. Joseph Olando Mixed Secondary School</t>
  </si>
  <si>
    <t>4-043-252-2630205-100-2017/2018-004</t>
  </si>
  <si>
    <t>Completion of 2 classrooms :  fitting, plastering and painting</t>
  </si>
  <si>
    <t>Magunga Township Mixed Secondary School</t>
  </si>
  <si>
    <t>4-043-252-2630205-100-2017/2018-005</t>
  </si>
  <si>
    <t xml:space="preserve">Construction of a science laboratory from foundation to lintel </t>
  </si>
  <si>
    <t>Kiabuya Mixed Secondary School</t>
  </si>
  <si>
    <t>4-043-252-2630205-100-2017/2018-006</t>
  </si>
  <si>
    <t xml:space="preserve">Completion of science laboratory: Fitting of work tops and piping </t>
  </si>
  <si>
    <t>Seka Mixed Secondary School</t>
  </si>
  <si>
    <t>4-043-252-2630205-100-2017/2018-007</t>
  </si>
  <si>
    <t>Completion of administration block from lintel to painting</t>
  </si>
  <si>
    <t xml:space="preserve">God bura secondary School </t>
  </si>
  <si>
    <t>4-043-252-2630205-100-2017/2018-008</t>
  </si>
  <si>
    <t>Initial and the final allocation towards co-funding of a school bus purchased on loan by the school</t>
  </si>
  <si>
    <t>Ligongo Secondary School</t>
  </si>
  <si>
    <t>4-043-252-2630205-100-2017/2018-009</t>
  </si>
  <si>
    <t>Construction of 1 classroom from foundation to painting</t>
  </si>
  <si>
    <t>Hon. John Mbadi Oma Secondary School</t>
  </si>
  <si>
    <t>4-043-252-2630205-100-2017/2018-010</t>
  </si>
  <si>
    <t>Construction of Science Laboratory  from foundation to Fittings</t>
  </si>
  <si>
    <t>Miramba Secondary School</t>
  </si>
  <si>
    <t>4-043-252-2630205-100-2017/2018-011</t>
  </si>
  <si>
    <t xml:space="preserve">Completion  of one classroom :  plastering to painting </t>
  </si>
  <si>
    <t>St. Antony Nyandiwa Secondary School</t>
  </si>
  <si>
    <t>4-043-252-2630205-100-2017/2018-012</t>
  </si>
  <si>
    <t>Completion of dormitory:  plastering to painting</t>
  </si>
  <si>
    <t>Mark Matunga Kiwa Mixed Secondary School</t>
  </si>
  <si>
    <t>4-043-252-2630205-100-2017/2018-013</t>
  </si>
  <si>
    <t>Completion of Science Laboratory:  Roofing, fittings, plastering, piping and painting</t>
  </si>
  <si>
    <t>Kisaku Secondary School</t>
  </si>
  <si>
    <t>4-043-252-2630205-100-2017/2018-014</t>
  </si>
  <si>
    <t>Completion of science lab.: Fittings, plastering and piping</t>
  </si>
  <si>
    <t>Koyombe Secondary School</t>
  </si>
  <si>
    <t>4-043-252-2630205-100-2017/2018-015</t>
  </si>
  <si>
    <t>Construction of 1 classroom, from foundation to painting.</t>
  </si>
  <si>
    <t>Ragwe Secondary School</t>
  </si>
  <si>
    <t>4-043-252-2630205-100-2017/2018-016</t>
  </si>
  <si>
    <t>Completion of Science laboratory:  slabbing, roofing, fittings and plastering.</t>
  </si>
  <si>
    <t>Ngeri Girls Secondary School</t>
  </si>
  <si>
    <t>4-043-252-2630205-100-2017/2018-017</t>
  </si>
  <si>
    <t>Rowo Secondary School</t>
  </si>
  <si>
    <t>4-043-252-2630205-100-2017/2018-018</t>
  </si>
  <si>
    <t>Kianyumba Mixed Secondary School</t>
  </si>
  <si>
    <t>4-043-252-2630205-100-2017/2018-019</t>
  </si>
  <si>
    <t>Completion of Science Laboratory, Roofing and doors and windows fittings</t>
  </si>
  <si>
    <t>Yongo Secondary School</t>
  </si>
  <si>
    <t>4-043-252-2630205-100-2017/2018-020</t>
  </si>
  <si>
    <t>Construction of 1 classroom, from foundation to plastering</t>
  </si>
  <si>
    <t>Nyakiya Secondary School</t>
  </si>
  <si>
    <t>4-043-252-2630205-100-2017/2018-021</t>
  </si>
  <si>
    <t>Completion of science laboratory:   Fittings, plastering,  and piping</t>
  </si>
  <si>
    <t>Nyadenda Secondary School</t>
  </si>
  <si>
    <t>4-043-252-2630205-100-2017/2018-022</t>
  </si>
  <si>
    <t>4-043-252-AP1-100-2017/2018-001</t>
  </si>
  <si>
    <t>4-043-252-2640100-103-2017/18-001</t>
  </si>
  <si>
    <t>S/No.</t>
  </si>
  <si>
    <t>ADMINISTRATION AND RECURENT EXPENDITURE</t>
  </si>
  <si>
    <t>4-043-252-2110000-100-2017/2018-003</t>
  </si>
  <si>
    <t xml:space="preserve">Purchase of fuel, repairs and maintenance, printing, photocopies, internet services stationery, travel and subsistence, office tea and other office  running expenses </t>
  </si>
  <si>
    <t>Payment of Committee field  allowances, transport, conferences</t>
  </si>
  <si>
    <t>NGCDF office</t>
  </si>
  <si>
    <r>
      <t>4-043-252-</t>
    </r>
    <r>
      <rPr>
        <sz val="12"/>
        <color indexed="8"/>
        <rFont val="Footlight MT Light"/>
        <family val="1"/>
      </rPr>
      <t>3110202-108-2017/2018-001</t>
    </r>
  </si>
  <si>
    <t>Fitting of shelves in a 12ft by 14 ft room to set up a registry for document storage</t>
  </si>
  <si>
    <r>
      <t xml:space="preserve">  </t>
    </r>
    <r>
      <rPr>
        <b/>
        <sz val="12"/>
        <color indexed="8"/>
        <rFont val="Footlight MT Light"/>
        <family val="1"/>
      </rPr>
      <t xml:space="preserve"> Emergency </t>
    </r>
  </si>
  <si>
    <t xml:space="preserve">   Emergency </t>
  </si>
  <si>
    <t>Bursary - Tertiary Schools</t>
  </si>
  <si>
    <t>Mukende Primary School</t>
  </si>
  <si>
    <t>4-043-252-2630204-104-2017/2018-032</t>
  </si>
  <si>
    <t>Construction of 2 new class rooms : foundation to  finishing</t>
  </si>
  <si>
    <t>Kirambo  Primary School</t>
  </si>
  <si>
    <t>4-043-252-2630204-104-2017/2018-033</t>
  </si>
  <si>
    <t>Completion of one new class room: Roofing ,fittings, plastering and painting</t>
  </si>
  <si>
    <t xml:space="preserve">Ragwe Mixed Secondary </t>
  </si>
  <si>
    <t>4-043-252-2630205-104-2017/2018-016</t>
  </si>
  <si>
    <t>Completion of Science laboratory: Roofing, fittings and plastering</t>
  </si>
  <si>
    <t>Gingo Mixed Secondary School</t>
  </si>
  <si>
    <t>4-043-252-2630205-104-2017/2018-023</t>
  </si>
  <si>
    <t>Completion of Girls Dormitory: Roofing, fittings and plastering</t>
  </si>
  <si>
    <t>Nyenga Mixed Secondary School</t>
  </si>
  <si>
    <t>4-043-252-2630205-104-2017/2018-024</t>
  </si>
  <si>
    <t>Construction of a kitchen: Roofing , fittings, plastering and painting</t>
  </si>
  <si>
    <t>St. Mercelline Kigoto Mixed Secondary  School</t>
  </si>
  <si>
    <t>4-043-252-2630205-104-2017/2018-025</t>
  </si>
  <si>
    <t>Completion of boys dormitory : Lintel, roofing  and fittings</t>
  </si>
  <si>
    <t>Hon. John Mbadi Oma Mixed Secondary School</t>
  </si>
  <si>
    <t>4-043-252-2630205-104-2017/2018-010</t>
  </si>
  <si>
    <t>Completion of Science Laboratory: Worktops , piping, plastering  and painting</t>
  </si>
  <si>
    <t>PROJECT GFS CODELIST FOR ALEGO USONGA NATIONAL GOVERNMENT CONSTITUENCY DEVELOPMENT FUND</t>
  </si>
  <si>
    <t>4-041-234-2110000-100-2017/18-001</t>
  </si>
  <si>
    <t>4-041-234-2210000-100-2017/18-002</t>
  </si>
  <si>
    <t>4-041-234-2120101-100-2017/18-003</t>
  </si>
  <si>
    <t>4-041-234-2210802-100-2017/18-004</t>
  </si>
  <si>
    <t>4-041-234-2210000-111-2017/18-001</t>
  </si>
  <si>
    <t>4-041-234-2210802-111-2017/18-002</t>
  </si>
  <si>
    <t>4-041-234-2210700-111-2017/18-003</t>
  </si>
  <si>
    <t>4-041-234-2640101-103-2017/18-001</t>
  </si>
  <si>
    <t>4-041-234-2640102-103-2017/18-002</t>
  </si>
  <si>
    <t>4-041-234-2640103-103-2017/18-003</t>
  </si>
  <si>
    <t>Provision of bursary awards to needy students in special schools</t>
  </si>
  <si>
    <t>Sports Constituency tournament</t>
  </si>
  <si>
    <t>4-041-234-2640509-112-2017/18-001</t>
  </si>
  <si>
    <t xml:space="preserve">Carry out sports activities constituency sport tournament and the winning teams/schools to be awarded with trophies, balls and games kits. </t>
  </si>
  <si>
    <t>4-041-234-2640201-101-2017/18-001</t>
  </si>
  <si>
    <t>Supporting of urgent unforeseen need for expenditure.</t>
  </si>
  <si>
    <t>4-041-234-2211310-108-2017/18-001</t>
  </si>
  <si>
    <t xml:space="preserve">Formulation of 5-year strategic plan </t>
  </si>
  <si>
    <t>Matera Primary School</t>
  </si>
  <si>
    <t>4-041-234-2630204-104-2017/18-001</t>
  </si>
  <si>
    <t>Completion of 2 No. classrooms  (plastering ,painting, floor finishes, doors and windows)</t>
  </si>
  <si>
    <t>Barding Primary School</t>
  </si>
  <si>
    <t>4-041-234-2630204-104-2017/18-002</t>
  </si>
  <si>
    <t>Completion of 1 No. classroom (plastering ,painting, floor finishes, doors and windows)</t>
  </si>
  <si>
    <t>Sigana Primary School</t>
  </si>
  <si>
    <t>4-041-234-2630204-104-2017/18-003</t>
  </si>
  <si>
    <t>Renovation of one classroom (plastering ,painting, floor finishes, doors and windows)</t>
  </si>
  <si>
    <t>Usula Primary School</t>
  </si>
  <si>
    <t>4-041-234-2630204-104-2017/18-004</t>
  </si>
  <si>
    <t>Completion of 1 No. classroom (plastering, painting, fixing of doors and windows glasses</t>
  </si>
  <si>
    <t>4-041-234-2630204-104-2017/18-005</t>
  </si>
  <si>
    <t>Agoro Oyombe Primary School</t>
  </si>
  <si>
    <t>4-041-234-2630204-104-2017/18-006</t>
  </si>
  <si>
    <t>Renovation of three number classroom (wall preparation and painting, floor repair, roof painting)</t>
  </si>
  <si>
    <t>Urim Primary School</t>
  </si>
  <si>
    <t>4-041-234-2630204-104-2017/18-007</t>
  </si>
  <si>
    <t>Sirinde Primary School</t>
  </si>
  <si>
    <t>4-041-234-2630204-104-2017/18-008</t>
  </si>
  <si>
    <t>Drilling and equipping water borehole</t>
  </si>
  <si>
    <t>Uhembo Primary School</t>
  </si>
  <si>
    <t>4-041-234-2630204-104-2017/18-009</t>
  </si>
  <si>
    <t>Nyang’oma Kogelo Primary School</t>
  </si>
  <si>
    <t>4-041-234-2630204-104-2017/18-010</t>
  </si>
  <si>
    <t>Naaman Akumu Primary School</t>
  </si>
  <si>
    <t>4-041-234-2630204-104-2017/18-011</t>
  </si>
  <si>
    <t>Umala Primary School.</t>
  </si>
  <si>
    <t>4-041-234-2630204-104-2017/18-012</t>
  </si>
  <si>
    <t>Sidundo Primary School</t>
  </si>
  <si>
    <t>4-041-234-2630204-104-2017/18-013</t>
  </si>
  <si>
    <t>Uhuyi Primary School</t>
  </si>
  <si>
    <t>4-041-234-2630204-104-2017/18-014</t>
  </si>
  <si>
    <t>Construction of 1 number classroom.</t>
  </si>
  <si>
    <t>Uloma Kodero Primary School</t>
  </si>
  <si>
    <t>4-041-234-2630204-104-2017/18-015</t>
  </si>
  <si>
    <t>Goro Primary School</t>
  </si>
  <si>
    <t>4-041-234-2630204-104-2017/18-016</t>
  </si>
  <si>
    <t>Construction of (1) classrooms to completion.</t>
  </si>
  <si>
    <t>Pap Oriang Primary School</t>
  </si>
  <si>
    <t>4-041-234-2630204-104-2017/18-017</t>
  </si>
  <si>
    <t>Renovation of (3) classrooms to completion (wall preparation and painting, floor repair, roof painting).</t>
  </si>
  <si>
    <t>Awelo Primary School</t>
  </si>
  <si>
    <t>4-041-234-2630204-104-2017/18-018</t>
  </si>
  <si>
    <t>Bar Kodhiambo Primary School</t>
  </si>
  <si>
    <t>4-041-234-2630204-104-2017/18-019</t>
  </si>
  <si>
    <t>Construction of office administration block to completion</t>
  </si>
  <si>
    <t>Pap Nyadiel Primary School</t>
  </si>
  <si>
    <t>4-041-234-2630204-104-2017/18-020</t>
  </si>
  <si>
    <t>Agoro Oyombe Secondary School</t>
  </si>
  <si>
    <t>4-041-234-3110701-104-2017/18-001</t>
  </si>
  <si>
    <t>Completion of administration block (plastering, windows glassing painting, ceiling board ,tiling work, plumbing works,electrical works)</t>
  </si>
  <si>
    <t>Holy Cross Secondary School</t>
  </si>
  <si>
    <t>4-041-234-3110701-104-2017/18-002</t>
  </si>
  <si>
    <t>St. Christopher Pal Pal</t>
  </si>
  <si>
    <t>4-041-234-2630205-104-2017/18-003</t>
  </si>
  <si>
    <t>Completion of 1 classroom (plaster, floor screed, painting, glassing works)</t>
  </si>
  <si>
    <t>Dirk Allison Secondary School</t>
  </si>
  <si>
    <t>4-041-234-2630205-104-2017/18-004</t>
  </si>
  <si>
    <t>Completion of 1 laboratory block (plastering, floor finish, plumbing, electrical, mechanical, painting, doors, windows and glassing works)</t>
  </si>
  <si>
    <t>Siaya Township Secondary School</t>
  </si>
  <si>
    <t>4-041-234-2630205-104-2017/18-005</t>
  </si>
  <si>
    <t>Completion of gas and water system (plumbing works, drainage/water articulation works, gas works)</t>
  </si>
  <si>
    <t>Nyasita Secondary School</t>
  </si>
  <si>
    <t>4-041-234-2630205-104-2017/18-006</t>
  </si>
  <si>
    <t>Upanda Secondary School</t>
  </si>
  <si>
    <t>4-041-234-2630205-104-2017/18-007</t>
  </si>
  <si>
    <t>Uyoma Kobare Secondary School</t>
  </si>
  <si>
    <t>4-041-234-2630205-104-2017/18-008</t>
  </si>
  <si>
    <t>Construction of  office administration block</t>
  </si>
  <si>
    <t>Karapul Secondary School</t>
  </si>
  <si>
    <t>4-041-234-2630205-104-2017/18-009</t>
  </si>
  <si>
    <t>Ojwando Secondary School</t>
  </si>
  <si>
    <t>4-041-234-2630205-104-2017/18-010</t>
  </si>
  <si>
    <t>Construction of 1 No. classroom</t>
  </si>
  <si>
    <t>Pal Pal Secondary School</t>
  </si>
  <si>
    <t>4-041-234-2630205-104-2017/18-011</t>
  </si>
  <si>
    <t>Boro Chief's Camp</t>
  </si>
  <si>
    <t>4-041-234-2640506-108-2017/18-001</t>
  </si>
  <si>
    <t>Renovation of chief's office (roofing ,plastering and fittings)</t>
  </si>
  <si>
    <t>Kowet Chief's Camp</t>
  </si>
  <si>
    <t>4-041-234-2640506-108-2017/18-002</t>
  </si>
  <si>
    <t>Completion of chief's office (plastering ,floor work, glassing work, ceiling board and painting)</t>
  </si>
  <si>
    <t>Nyadorera Police Base</t>
  </si>
  <si>
    <t>4-041-234-2640506-108-2017/18-003</t>
  </si>
  <si>
    <t>Completion of police post (roofing, plastering fittings)</t>
  </si>
  <si>
    <t>Ting’wang’i Police Post</t>
  </si>
  <si>
    <t>4-041-234-2640506-108-2017/18-004</t>
  </si>
  <si>
    <t>4-041-234-2640506-108-2017/18-005</t>
  </si>
  <si>
    <t>Construction of 4 administration police houses</t>
  </si>
  <si>
    <t>Constituency environmental activities</t>
  </si>
  <si>
    <t>4-041-234-2640510-110-2017/18-001</t>
  </si>
  <si>
    <t>Purchase and planting of tree seedlings in Sumba chiefs compound, Nyadorera A  chiefs compound, Nyadorera B  chiefs office, Olwa  chiefs compound, Umala  chiefs compound, Kowet  chief compound Koyiyeyo chiefs compound, Obambo ass chiefs compound, St Christopher palpal secondary school, Agoro oyombe secondary school, Karapul secondary school, Achage primary school ,Usula secondary school, Sidundo primary school,awelo primary school,usingu secondary school,ojwando primary school, nyajuok primary school @ 96,455.94</t>
  </si>
  <si>
    <t xml:space="preserve"> NG-CDF Office </t>
  </si>
  <si>
    <t>4-041-234-2211311-108-2017/18-001</t>
  </si>
  <si>
    <t>Sumba chief's compound</t>
  </si>
  <si>
    <t>4-041-234-2211311-108-2017/18-002</t>
  </si>
  <si>
    <t>Nyadorea A Chiefs Compound</t>
  </si>
  <si>
    <t>4-041-234-2211311-108-2017/18-003</t>
  </si>
  <si>
    <t>Nyadorea B Chiefs Office</t>
  </si>
  <si>
    <t>4-041-234-2211311-108-2017/18-004</t>
  </si>
  <si>
    <t>4-041-234-AP1-100-2017/2018-001</t>
  </si>
  <si>
    <t>4-041-234-2640100-103-2017/18-001</t>
  </si>
  <si>
    <t>4-041-234-2110000-100-2017/18-002</t>
  </si>
  <si>
    <t xml:space="preserve">Purchase of fuel, repairs and maintenance, printing, 
stationery, telephone, travel and subsistence, and office tea </t>
  </si>
  <si>
    <t>Payment of committee sitting allowances, transport and conference facilities</t>
  </si>
  <si>
    <t>4-041-234-2640101-103-2017/18-002</t>
  </si>
  <si>
    <t>4-041-234-2640101-103-2017/18-003</t>
  </si>
  <si>
    <t>Renovation of 2 Classrooms:(roof replacement, walls preparations &amp; painting, floor works, fixing of steel casement windows and doors)</t>
  </si>
  <si>
    <t>Hono Secondary School</t>
  </si>
  <si>
    <t>4-041-234-2630205-104-2017/18-013</t>
  </si>
  <si>
    <t>Construction of Dormitory block phase 1</t>
  </si>
  <si>
    <t>4-041-234-2630205-104-2017/18-014</t>
  </si>
  <si>
    <t>Construction of 2 three-Doors Pit Latrines for Ladies and Gents</t>
  </si>
  <si>
    <t>Alego-Usonga NG-CDF Office Complex</t>
  </si>
  <si>
    <t xml:space="preserve">4-041-234-3110202-108-2017/18-002  </t>
  </si>
  <si>
    <t>Purchase of Office Furnitures, Equipment Supplies and Installation of ACs for the new Alego-Usonga NG-CDF Offices Siaya{(Structured cabling and telephoning = K.sh.294,282.00), (Air Conditioning &amp; Machine Installations-5No.5KW 18,000 Btu/hr ACs, 5No.ACs Points, 5No. 20ADP Switch flush, 5No.Micro power protection unit, 1 Consumer unit, 30m sub-main cables &amp;7 Crabtrees = K.sh.1,485,514.00), (Office furniture –2 Reception desks, 2 Link chair/waiting, 1 executive office table, 1 executive office chair, 4 Adjuscent office chairs, 102Sm red floor carpet, one Four way movable workstation, 5 Water dispensers, one Extension socket unit cable = K.sh. 1,493,432.00), (Installation of reception counter, sliding aluminum reception windows, office signage, office sign board, office pin boards = K.sh.434,874.40)(all inclusive of VAT)}</t>
  </si>
  <si>
    <t>4-041-234-3110202-108-2017/18-003</t>
  </si>
  <si>
    <t>Construction of external 2 Door pit latrine= K.sh. 300,000.00, Modification of 18 Upper floor windows = K.sh.86,400.00,re-tiling to section of upper floor rooms, corridors and stairwell approx. 116Sm = K.sh. 400,800.00, Water articulation within the wet rooms and replacement of water pump = K.sh. 250,000.00, repair of defective office gate= K.sh. 45,000.00, Correction of security lights= K.sh. 80,000.00, Supply of standby generator = K.sh 250,000.00 generator house= K.sh.300,000.00, attending to lateral wall cracks and office painting = K.sh.579,697.60</t>
  </si>
  <si>
    <t>Completion of 2 classrooms  (plastering and painting)</t>
  </si>
  <si>
    <t>PROJECT GFS CODELIST FOR KURIA WEST NATIONAL GOVERNMENT CONSTITUENCY DEVELOPMENT FUND</t>
  </si>
  <si>
    <t>4-044-259-2110000-100-2017/2018-001</t>
  </si>
  <si>
    <t>Payment of employees salaries and gratuity</t>
  </si>
  <si>
    <t>4-044-259-2110000-100-2017/2018-003</t>
  </si>
  <si>
    <t>Payment of NSSF to staff</t>
  </si>
  <si>
    <t>4-044-259-210000-100-2017/2018-004</t>
  </si>
  <si>
    <t>Payment of NHIF to staff</t>
  </si>
  <si>
    <t>4-044-259-2110000-100-2017/2018-002</t>
  </si>
  <si>
    <t>4-044-259-2210000-111-2017/2018-001</t>
  </si>
  <si>
    <t>4-044-259-2210000-111-2017/2018-002</t>
  </si>
  <si>
    <t>4-044-259-2210000-111-2017/2018-003</t>
  </si>
  <si>
    <t>4-044-259-2640200-101-2017/2018-001</t>
  </si>
  <si>
    <t>4-044-259-2640508-112-2017/2018-001</t>
  </si>
  <si>
    <t>4-044-259-2211310-108-2017/2018-001</t>
  </si>
  <si>
    <t>4-044-259-2640101-103-2017/2018-001</t>
  </si>
  <si>
    <t>Payment of bursary to needy students in secondary school</t>
  </si>
  <si>
    <t>4-044-259-2640101-103-2017/2018-002</t>
  </si>
  <si>
    <t>Payment of bursary to needy students in Universities and colleges</t>
  </si>
  <si>
    <t>Bursary to special schools</t>
  </si>
  <si>
    <t>4-044-259-2640101-103-2017/2018-003</t>
  </si>
  <si>
    <t>Payment of bursary to needy students  in special schools</t>
  </si>
  <si>
    <t>Kubweye Primary</t>
  </si>
  <si>
    <t>4-044-259-2630204-104-2017/2018-001</t>
  </si>
  <si>
    <t>Fixing lintel roofing and plastering of teachers quarters</t>
  </si>
  <si>
    <t>Sirori Simba Primary</t>
  </si>
  <si>
    <t>4-044-259-2630204-104-2017/2018-002</t>
  </si>
  <si>
    <t>Gukipimo Primary</t>
  </si>
  <si>
    <t>4-044-259-2630204-104-2017/2018-003</t>
  </si>
  <si>
    <t xml:space="preserve">Flooring of 3 classrooms and fixing of shutters </t>
  </si>
  <si>
    <t>Komomange  Primary</t>
  </si>
  <si>
    <t>4-044-259-2630204-104-2017/2018-004</t>
  </si>
  <si>
    <t xml:space="preserve">Reroofing of 3 classrooms  </t>
  </si>
  <si>
    <t>Nyamaharaga Primary</t>
  </si>
  <si>
    <t>4-044-259-2630204-104-2017/2018-005</t>
  </si>
  <si>
    <t>Nyamaharaga PAG Primary</t>
  </si>
  <si>
    <t>4-044-259-2630204-104-2017/2018-006</t>
  </si>
  <si>
    <t xml:space="preserve">Additional funds for casting floor slab of second floor storey clssrooms </t>
  </si>
  <si>
    <t>Korobnyige  Primary</t>
  </si>
  <si>
    <t>4-044-259-2630204-104-2017/2018-007</t>
  </si>
  <si>
    <t xml:space="preserve">Reroofing and plastering of 2 classrooms  </t>
  </si>
  <si>
    <t>Kengariso Primary</t>
  </si>
  <si>
    <t>4-044-259-2630204-104-2017/2018-008</t>
  </si>
  <si>
    <t xml:space="preserve">Additional funds for plastering , fixing shutters and painting of 2 classrooms  </t>
  </si>
  <si>
    <t>Duvescog Primary</t>
  </si>
  <si>
    <t>4-044-259-2630204-104-2017/2018-009</t>
  </si>
  <si>
    <t xml:space="preserve"> Flooring and reroofing of 3 classrooms  </t>
  </si>
  <si>
    <t>Biamiti Primary</t>
  </si>
  <si>
    <t>4-044-259-2630204-104-2017/2018-010</t>
  </si>
  <si>
    <t xml:space="preserve"> Plastering and flooring of 3 classrooms  </t>
  </si>
  <si>
    <t>Mabera Primary</t>
  </si>
  <si>
    <t>4-044-259-2630204-104-2017/2018-011</t>
  </si>
  <si>
    <t xml:space="preserve"> Flooring and plastering 3 classrooms </t>
  </si>
  <si>
    <t>Nyankore Primary</t>
  </si>
  <si>
    <t>4-044-259-2630204-104-2017/2018-012</t>
  </si>
  <si>
    <t>Komorege Primary</t>
  </si>
  <si>
    <t>4-044-259-2630204-104-2017/2018-013</t>
  </si>
  <si>
    <t xml:space="preserve"> Construction of 1 classroom </t>
  </si>
  <si>
    <t>Rongabi Primary</t>
  </si>
  <si>
    <t>4-044-259-2630204-104-2017/2018-014</t>
  </si>
  <si>
    <t xml:space="preserve"> Reroofing and plastering of 3 classrooms  </t>
  </si>
  <si>
    <t>Ngisiru Primary</t>
  </si>
  <si>
    <t>4-044-259-2630204-104-2017/2018-015</t>
  </si>
  <si>
    <t xml:space="preserve"> Flooring plastering and painting of 2 classrooms  </t>
  </si>
  <si>
    <t>Boremagongo Primary</t>
  </si>
  <si>
    <t>4-044-259-2630204-104-2017/2018-016</t>
  </si>
  <si>
    <t>Moheto Primary</t>
  </si>
  <si>
    <t>4-044-259-2630204-104-2017/2018-017</t>
  </si>
  <si>
    <t xml:space="preserve">Roofing,  plastering and painting of 3 ongoing classrooms </t>
  </si>
  <si>
    <t xml:space="preserve">Kugisngisi Primary </t>
  </si>
  <si>
    <t>4-044-259-2630204-104-2017/2018-018</t>
  </si>
  <si>
    <t xml:space="preserve">Flooring and repainting of 4 classrooms  </t>
  </si>
  <si>
    <t>Rokere Primary</t>
  </si>
  <si>
    <t>4-044-259-2630204-104-2017/2018-019</t>
  </si>
  <si>
    <t>Flooring,  plastering and fixing of shutters of 1 classroom</t>
  </si>
  <si>
    <t>St Kizito Primary</t>
  </si>
  <si>
    <t>4-044-259-2630204-104-2017/2018-020</t>
  </si>
  <si>
    <t xml:space="preserve">Flooring and painting of 3 classrooms  </t>
  </si>
  <si>
    <t>Igena Primary</t>
  </si>
  <si>
    <t>4-044-259-2630204-104-2017/2018-021</t>
  </si>
  <si>
    <t xml:space="preserve">Plastering and painting of 2 classrooms and fixing shutters  </t>
  </si>
  <si>
    <t>Nyamwini Primary</t>
  </si>
  <si>
    <t>4-044-259-2630204-104-2017/2018-022</t>
  </si>
  <si>
    <t xml:space="preserve">Plastering, fixing shutters and painting 2 classrooms  </t>
  </si>
  <si>
    <t>Giosahi Primary</t>
  </si>
  <si>
    <t>4-044-259-2630204-104-2017/2018-023</t>
  </si>
  <si>
    <t xml:space="preserve">Construction of classroom </t>
  </si>
  <si>
    <t>Iraha Primary</t>
  </si>
  <si>
    <t>4-044-259-2630204-104-2017/2018-024</t>
  </si>
  <si>
    <t>Fixing renter, walling, plastering and painting of ongoing 1 classroom</t>
  </si>
  <si>
    <t>Gosese Primary</t>
  </si>
  <si>
    <t>4-044-259-2630204-104-2017/2018-025</t>
  </si>
  <si>
    <t xml:space="preserve">Plastering, shutters and flooring of administration </t>
  </si>
  <si>
    <t>Ngochoni Primary</t>
  </si>
  <si>
    <t>4-044-259-2630204-104-2017/2018-026</t>
  </si>
  <si>
    <t xml:space="preserve">Plastering and flooring of 3 classrooms  </t>
  </si>
  <si>
    <t>Kiburanga Primary</t>
  </si>
  <si>
    <t>4-044-259-2630204-104-2017/2018-027</t>
  </si>
  <si>
    <t>Fixing lintel, roofing and plastering of administration block</t>
  </si>
  <si>
    <t>Muchebe Primary</t>
  </si>
  <si>
    <t>4-044-259-2630204-104-2017/2018-028</t>
  </si>
  <si>
    <t xml:space="preserve">Reroofing of 5 classrooms  </t>
  </si>
  <si>
    <t>Korogati Primary</t>
  </si>
  <si>
    <t>4-044-259-2630204-104-2017/2018-029</t>
  </si>
  <si>
    <t xml:space="preserve">Roofing and plastering of administration block </t>
  </si>
  <si>
    <t>Isibania Primary</t>
  </si>
  <si>
    <t>4-044-259-2630204-104-2017/2018-030</t>
  </si>
  <si>
    <t>Roofing and plastering of administration block</t>
  </si>
  <si>
    <t>Keburui Primary</t>
  </si>
  <si>
    <t>4-044-259-2630204-104-2017/2018-031</t>
  </si>
  <si>
    <t>Sorore Primary</t>
  </si>
  <si>
    <t>4-044-259-2630204-104-2017/2018-032</t>
  </si>
  <si>
    <t xml:space="preserve">Reroofing and plastering of 3  classrooms  </t>
  </si>
  <si>
    <t>Sagegi Primary</t>
  </si>
  <si>
    <t>4-044-259-2630204-104-2017/2018-033</t>
  </si>
  <si>
    <t xml:space="preserve">Flooring, plastering and painting of 3 classrooms  </t>
  </si>
  <si>
    <t>Nyamararangere Primary</t>
  </si>
  <si>
    <t>4-044-259-2630204-104-2017/2018-034</t>
  </si>
  <si>
    <t xml:space="preserve">Painting and wiring of administration block </t>
  </si>
  <si>
    <t>4-044-259-2630204-104-2017/2018-035</t>
  </si>
  <si>
    <t>Nyamagagana Primary</t>
  </si>
  <si>
    <t>4-044-259-2630204-104-2017/2018-036</t>
  </si>
  <si>
    <t xml:space="preserve">Construction of 1  new classroom </t>
  </si>
  <si>
    <t>Nyatira Primary</t>
  </si>
  <si>
    <t>4-044-259-2630204-104-2017/2018-037</t>
  </si>
  <si>
    <t xml:space="preserve">Construction of new twin house  </t>
  </si>
  <si>
    <t>St Mathias Kohanga Primary</t>
  </si>
  <si>
    <t>4-044-259-2630204-104-2017/2018-038</t>
  </si>
  <si>
    <t xml:space="preserve">Construction of 1 new classroom  </t>
  </si>
  <si>
    <t xml:space="preserve">Taranganya Boarding Girls </t>
  </si>
  <si>
    <t>4-044-259-2630204-104-2017/2018-039</t>
  </si>
  <si>
    <t xml:space="preserve">Casting slab of ongoing storey dormitory </t>
  </si>
  <si>
    <t>Taranganya Mixed Primary</t>
  </si>
  <si>
    <t>4-044-259-2630204-104-2017/2018-040</t>
  </si>
  <si>
    <t xml:space="preserve">Reroofing and plastering of 3 classrooms </t>
  </si>
  <si>
    <t>Kehancha Primary</t>
  </si>
  <si>
    <t>4-044-259-2630204-104-2017/2018-042</t>
  </si>
  <si>
    <t xml:space="preserve">Construction of one new classroom </t>
  </si>
  <si>
    <t>Ndamukia Primary</t>
  </si>
  <si>
    <t>4-044-259-2630204-104-2017/2018-043</t>
  </si>
  <si>
    <t xml:space="preserve">Plastering and painting of 1 ongoing and fixing shutters classrooms </t>
  </si>
  <si>
    <t xml:space="preserve">Nyabirongo Girls </t>
  </si>
  <si>
    <t>4-044-259-2630204-104-2017/2018-044</t>
  </si>
  <si>
    <t xml:space="preserve">Plastering of ongoing dormitory </t>
  </si>
  <si>
    <t>Gekamiri Primary</t>
  </si>
  <si>
    <t>4-044-259-2630204-104-2017/2018-045</t>
  </si>
  <si>
    <t xml:space="preserve">Construction of 1 new classroom </t>
  </si>
  <si>
    <t>Taragwiti Primary</t>
  </si>
  <si>
    <t>4-044-259-2630204-104-2017/2018-046</t>
  </si>
  <si>
    <t xml:space="preserve">Flooring and repainting of 3 classrooms  </t>
  </si>
  <si>
    <t>Kubwaha Primary</t>
  </si>
  <si>
    <t>4-044-259-2630204-104-2017/2018-047</t>
  </si>
  <si>
    <t xml:space="preserve">Reroofing of 3 classrooms </t>
  </si>
  <si>
    <t>Masaba Primary</t>
  </si>
  <si>
    <t>4-044-259-2630204-104-2017/2018-048</t>
  </si>
  <si>
    <t xml:space="preserve">Painting window panes and flooring of 3 classrooms </t>
  </si>
  <si>
    <t xml:space="preserve">Nyawaitanchiria  Primary </t>
  </si>
  <si>
    <t>4-044-259-2630204-104-2017/2018-049</t>
  </si>
  <si>
    <t xml:space="preserve">Flooring and plastering 3 classrooms </t>
  </si>
  <si>
    <t>Nyamekoma Primary</t>
  </si>
  <si>
    <t>4-044-259-2630204-104-2017/2018-050</t>
  </si>
  <si>
    <t xml:space="preserve">Flooring and painting of 2 classrooms </t>
  </si>
  <si>
    <t xml:space="preserve">Nyangoge Secondary </t>
  </si>
  <si>
    <t>4-044-259-2630205-104-2017/2018-001</t>
  </si>
  <si>
    <t xml:space="preserve">Construction of laboratory </t>
  </si>
  <si>
    <t>Nyamagagana Secondary</t>
  </si>
  <si>
    <t>4-044-259-2630205-104-2017/2018-002</t>
  </si>
  <si>
    <t xml:space="preserve">Flooring and fixing shutters of laboratory </t>
  </si>
  <si>
    <t xml:space="preserve">Kombe Secondary </t>
  </si>
  <si>
    <t>4-044-259-2630205-104-2017/2018-003</t>
  </si>
  <si>
    <t xml:space="preserve">Flooring and plaster shutters of laboratory </t>
  </si>
  <si>
    <t>Chacha Moronge Sorore Secondary</t>
  </si>
  <si>
    <t>4-044-259-2630205-104-2017/2018-004</t>
  </si>
  <si>
    <t xml:space="preserve">Roofing and plastering of dormitory   </t>
  </si>
  <si>
    <t>Kugisingis Secondary</t>
  </si>
  <si>
    <t>4-044-259-2630205-104-2017/2018-005</t>
  </si>
  <si>
    <t xml:space="preserve">Roofing, plastering and flooring of dormitory  </t>
  </si>
  <si>
    <t>Iraha Secondary</t>
  </si>
  <si>
    <t>4-044-259-2630205-104-2017/2018-006</t>
  </si>
  <si>
    <t xml:space="preserve">Plastering and flooring of 4 classrooms  </t>
  </si>
  <si>
    <t xml:space="preserve">St Mathias Nyanchabo Secondary </t>
  </si>
  <si>
    <t>4-044-259-2630205-104-2017/2018-007</t>
  </si>
  <si>
    <t xml:space="preserve">Construction of  1 classroom (Kshs.600,000) and plastering of 1 classroom (Kshs.200,000)  </t>
  </si>
  <si>
    <t>4-044-259-2630205-104-2017/2018-008</t>
  </si>
  <si>
    <t>Plastering, flooring, fixing of shutters  and painting of 2 classrooms</t>
  </si>
  <si>
    <t>Nyabokarange Secondary</t>
  </si>
  <si>
    <t>4-044-259-2630205-104-2017/2018-009</t>
  </si>
  <si>
    <t xml:space="preserve">Gwikonge Secondary </t>
  </si>
  <si>
    <t>4-044-259-2630205-104-2017/2018-010</t>
  </si>
  <si>
    <t xml:space="preserve">Kombe Chief's Office </t>
  </si>
  <si>
    <t>4-044-259-2640507-113-2017/2018-001</t>
  </si>
  <si>
    <t>Kumumwamu Police Line</t>
  </si>
  <si>
    <t>4-044-259-2640507-113-2017/2018-002</t>
  </si>
  <si>
    <t>Bugumbe West Chief's Office</t>
  </si>
  <si>
    <t>4-044-259-2640507-113-2017/2018-003</t>
  </si>
  <si>
    <t xml:space="preserve">Plastering and painting of office </t>
  </si>
  <si>
    <t>Nyamosense AP Camp</t>
  </si>
  <si>
    <t>4-044-259-2640507-113-2017/2018-004</t>
  </si>
  <si>
    <t xml:space="preserve">Construction of 3 AP houses  </t>
  </si>
  <si>
    <t>Komosoko Assistant  Chief Office</t>
  </si>
  <si>
    <t>4-044-259-2640507-113-2017/2018-005</t>
  </si>
  <si>
    <t>Plastering, fixing panes and painting of office</t>
  </si>
  <si>
    <t xml:space="preserve">Nyamagagana Assistant Chief's Office </t>
  </si>
  <si>
    <t>4-044-259-2640507-113-2017/2018-006</t>
  </si>
  <si>
    <t>Painting and fixing of window panes to the office</t>
  </si>
  <si>
    <t>Isibania OCS Residence</t>
  </si>
  <si>
    <t>4-044-259-2640507-113-2017/2018-007</t>
  </si>
  <si>
    <t>Painting, wiring and plumbing of OCS residence</t>
  </si>
  <si>
    <t>Mabera Resource Center</t>
  </si>
  <si>
    <t>4-044-259-2640507-113-2017/2018-008</t>
  </si>
  <si>
    <t>Painting and wiring of resource center</t>
  </si>
  <si>
    <t>Isibania Sub Location Assistant Chief's Office</t>
  </si>
  <si>
    <t>4-044-259-2640507-113-2017/2018-009</t>
  </si>
  <si>
    <t xml:space="preserve">Construction of new office </t>
  </si>
  <si>
    <t xml:space="preserve">Nyanchabo Assistant Chief's Office </t>
  </si>
  <si>
    <t>4-044-259-2640507-113-2017/2018-010</t>
  </si>
  <si>
    <t xml:space="preserve">Painting and wiring of office  </t>
  </si>
  <si>
    <t>Nyamekongoroto Adult Center</t>
  </si>
  <si>
    <t>4-044-259-2640507-113-2017/2018-011</t>
  </si>
  <si>
    <t>Plastering of ongoing 2 classrooms</t>
  </si>
  <si>
    <t>Taragwiti AP  Camp</t>
  </si>
  <si>
    <t>4-044-259-2640507-113-2017/2018-012</t>
  </si>
  <si>
    <t xml:space="preserve">Construction of 2 new AP houses   </t>
  </si>
  <si>
    <t xml:space="preserve">Ngisiru Assistant  Chief's Office  </t>
  </si>
  <si>
    <t>4-044-259-2640507-113-2017/2018-013</t>
  </si>
  <si>
    <t>Walling and roofing of office</t>
  </si>
  <si>
    <t>Mabera DCC Office</t>
  </si>
  <si>
    <t>4-044-259-2640507-113-2017/2018-014</t>
  </si>
  <si>
    <t>Fix shutters, reroofing, ceiling and painting of office</t>
  </si>
  <si>
    <t xml:space="preserve">NG-CDF Office Kehancha </t>
  </si>
  <si>
    <t>4-044-259-2211311-108-2017/2018-001</t>
  </si>
  <si>
    <t>Partner with ministry of ICT in procuring ICT system software through installation of satellite antenna, router, digital access kit and digital ruggedized tablets, Wi-Fi with outdoor wireless devise complete with 12U cabinet complete with installation accessories</t>
  </si>
  <si>
    <t>Masaba Resource Center</t>
  </si>
  <si>
    <t>4-044-259-2211311-108-2017/2018-002</t>
  </si>
  <si>
    <t xml:space="preserve">Mabera Resource Center </t>
  </si>
  <si>
    <t>4-044-259-2211311-108-2017/2018-003</t>
  </si>
  <si>
    <t xml:space="preserve">Isibania DO's Office </t>
  </si>
  <si>
    <t>4-044-259-2211311-108-2017/2018-004</t>
  </si>
  <si>
    <t>4-044-259-AP1-100-2017/2018-001</t>
  </si>
  <si>
    <t>4-044-259-2640100-103-2017/18-001</t>
  </si>
  <si>
    <t>planting of treesat the NGCDFC compound and DCC's compound</t>
  </si>
  <si>
    <t>Website</t>
  </si>
  <si>
    <t>4-044-259-2210500-108-2017/18-001</t>
  </si>
  <si>
    <t>Launching and maintenanance of  NGCDF WEBSITE</t>
  </si>
  <si>
    <t xml:space="preserve">Tarosekiadispensary - Kengariso Primary  </t>
  </si>
  <si>
    <t xml:space="preserve">CONSTRUCTION OF BOX CULVERT ON ROAD OPENED BY NGCDF CONNECTING SCHOOL TO DISPENSARY </t>
  </si>
  <si>
    <t>4-044-259-3110202-108-2017/2018-001</t>
  </si>
  <si>
    <t>General Renovation of the NG-CDF Office block, floor   (Painting of Walls, Replacing of Ceiling rewiring, and painting, Putting of tiles, Plumbing, Drainage &amp; Curtains- 600,000/=). and Equipping of NGCDF Hall with Chairs -600,000.00 and construction car park</t>
  </si>
  <si>
    <t>PROJECT GFS CODELIST FOR KITUTU MASABA NATIONAL GOVERNMENT CONSTITUENCY DEVELOPMENT FUND</t>
  </si>
  <si>
    <t xml:space="preserve"> 4-046-270-2110000-100-2017/2018-001 </t>
  </si>
  <si>
    <t xml:space="preserve">Payment of staff salaries and gratuity.  </t>
  </si>
  <si>
    <t xml:space="preserve"> 4-046-270-2210000-100-2017/2018-002 </t>
  </si>
  <si>
    <t xml:space="preserve"> NSSF </t>
  </si>
  <si>
    <t xml:space="preserve"> 4-046-270-2120101-100-2017/2018-005 </t>
  </si>
  <si>
    <t xml:space="preserve">Payment of NSSF deductions. </t>
  </si>
  <si>
    <t xml:space="preserve"> NHIF </t>
  </si>
  <si>
    <t xml:space="preserve"> 4-046-270-2120201-100-2017/2018-006 </t>
  </si>
  <si>
    <t xml:space="preserve"> 4-046-270-2210802-100-2017/2018-007 </t>
  </si>
  <si>
    <t xml:space="preserve">4-046-270-2210000-111-2017/2018-001 </t>
  </si>
  <si>
    <t xml:space="preserve"> 4-046-270-2210802-111-2017/2018-002 </t>
  </si>
  <si>
    <t xml:space="preserve"> 4-046-270-2210700-111-2017/2018-003 </t>
  </si>
  <si>
    <t xml:space="preserve"> 4-046-270-2640200-101-2017/2018-001 </t>
  </si>
  <si>
    <t>To cater for any urgent unforeseen occurrences in the constituency during the financial year.</t>
  </si>
  <si>
    <t xml:space="preserve"> Sports </t>
  </si>
  <si>
    <t xml:space="preserve"> 4-046-270-2640509-112-2017/2018-001 </t>
  </si>
  <si>
    <t xml:space="preserve">Organize constituency sports tournament and award of balls and game skits to the participating teams in all wards. </t>
  </si>
  <si>
    <t>4-046-270-2211311-108-2017/2018-001</t>
  </si>
  <si>
    <t>Development of constituency 5 year strategic plan</t>
  </si>
  <si>
    <t xml:space="preserve">Bursary Secondary Schools </t>
  </si>
  <si>
    <t xml:space="preserve"> 4-046-270-2640101-103-2017/2018-001 </t>
  </si>
  <si>
    <t xml:space="preserve">Bursary Tertiary Institutions (Colleges and Universities) </t>
  </si>
  <si>
    <t xml:space="preserve"> 4-046-270-2640102-103-2017/2018-002 </t>
  </si>
  <si>
    <t>Omoyo Primary School</t>
  </si>
  <si>
    <t xml:space="preserve"> 4-046-270-2630204-104-2017/2018-001 </t>
  </si>
  <si>
    <t>Riooga Primary School</t>
  </si>
  <si>
    <t xml:space="preserve"> 4-046-270-2630204-104-2017/2018-002</t>
  </si>
  <si>
    <t xml:space="preserve">Completion of 3 classrooms (roofing, plastering, windows, doors, floors, veranda and painting) </t>
  </si>
  <si>
    <t>Kiamwarimu Primary School</t>
  </si>
  <si>
    <t xml:space="preserve"> 4-046-270-2630204-104-2017/2018-003</t>
  </si>
  <si>
    <t>Renovations of 8 classrooms- roof replacement.</t>
  </si>
  <si>
    <t>Nyasumi Primary School</t>
  </si>
  <si>
    <t xml:space="preserve"> 4-046-270-2630204-104-2017/2018-004</t>
  </si>
  <si>
    <t>Kiamogiti Primary School</t>
  </si>
  <si>
    <t xml:space="preserve"> 4-046-270-2630204-104-2017/2018-005</t>
  </si>
  <si>
    <t>Completion of 5 classrooms  (roofing, plastering, windows, doors and painting)</t>
  </si>
  <si>
    <t>Kebirichi Primary School</t>
  </si>
  <si>
    <t xml:space="preserve"> 4-046-270-2630204-104-2017/2018-006</t>
  </si>
  <si>
    <t>Completion of 3 classrooms (plastering, windows and doors)</t>
  </si>
  <si>
    <t>Gesure Primary School</t>
  </si>
  <si>
    <t xml:space="preserve"> 4-046-270-2630204-104-2017/2018-007</t>
  </si>
  <si>
    <t>Renovations of 5 classrooms (roof replacement, flooring and painting)</t>
  </si>
  <si>
    <t xml:space="preserve">Omogomba Primary </t>
  </si>
  <si>
    <t xml:space="preserve"> 4-046-270-2630204-104-2017/2018-008</t>
  </si>
  <si>
    <t>Renovations of 5 classrooms (roof replacement and plastering)</t>
  </si>
  <si>
    <t>Metamaywa SDA Primary School</t>
  </si>
  <si>
    <t xml:space="preserve"> 4-046-270-2630204-104-2017/2018-009</t>
  </si>
  <si>
    <t>Nyaigesa Primary School</t>
  </si>
  <si>
    <t xml:space="preserve"> 4-046-270-2630204-104-2017/2018-010</t>
  </si>
  <si>
    <t>Chitago Primary School</t>
  </si>
  <si>
    <t xml:space="preserve"> 4-046-270-2630204-104-2017/2018-011</t>
  </si>
  <si>
    <t>Renovations of 8 classrooms (roof replacement, plastering, flooring and painting)</t>
  </si>
  <si>
    <t>Kierira Primary School</t>
  </si>
  <si>
    <t xml:space="preserve"> 4-046-270-2630204-104-2017/2018-012</t>
  </si>
  <si>
    <t>Botana Primary School</t>
  </si>
  <si>
    <t xml:space="preserve"> 4-046-270-2630204-104-2017/2018-013</t>
  </si>
  <si>
    <t xml:space="preserve">Renovations of 4 classrooms (floors, plastering and painting) </t>
  </si>
  <si>
    <t>Mokwerero Primary School</t>
  </si>
  <si>
    <t xml:space="preserve"> 4-046-270-2630204-104-2017/2018-014</t>
  </si>
  <si>
    <t>Completion of 4 classrooms (plastering, veranda, windows, doors and painting)</t>
  </si>
  <si>
    <t>Omogwa Primary School</t>
  </si>
  <si>
    <t xml:space="preserve"> 4-046-270-2630204-104-2017/2018-015</t>
  </si>
  <si>
    <t>Completion of 2 classrooms (windows, doors, plastering, veranda, flooring and painting)</t>
  </si>
  <si>
    <t>Kiendege Primary School</t>
  </si>
  <si>
    <t xml:space="preserve"> 4-046-270-2630204-104-2017/2018-016</t>
  </si>
  <si>
    <t>Completion of 8 classrooms (plastering, floors, veranda pillars and flooring)</t>
  </si>
  <si>
    <t>Ikonge Primary School</t>
  </si>
  <si>
    <t xml:space="preserve"> 4-046-270-2630204-104-2017/2018-017</t>
  </si>
  <si>
    <t>Completion of 8 classrooms and administration block (walling, roofing, doors, windows and plastering)</t>
  </si>
  <si>
    <t>Nyachichi Primary School</t>
  </si>
  <si>
    <t xml:space="preserve"> 4-046-270-2630204-104-2017/2018-018</t>
  </si>
  <si>
    <t>Completion of 3 classrooms (plastering, windows, doors and painting)</t>
  </si>
  <si>
    <t>Nyabigege DOK Primary school</t>
  </si>
  <si>
    <t xml:space="preserve"> 4-046-270-2630204-104-2017/2018-019</t>
  </si>
  <si>
    <t>Completion of 4 classrooms (roofing, plastering, windows and doors)</t>
  </si>
  <si>
    <t>Mokorongosi Primary School</t>
  </si>
  <si>
    <t xml:space="preserve"> 4-046-270-2630204-104-2017/2018-020</t>
  </si>
  <si>
    <t>Renovations of 8 classrooms, roof replacement and painting</t>
  </si>
  <si>
    <t>Riyabe DEB Primary School</t>
  </si>
  <si>
    <t xml:space="preserve"> 4-046-270-2630204-104-2017/2018-021</t>
  </si>
  <si>
    <t>Riamachana Primary School</t>
  </si>
  <si>
    <t xml:space="preserve"> 4-046-270-2630204-104-2017/2018-022</t>
  </si>
  <si>
    <t>Completion of 8 classrooms and administration block (windows, doors, plastering and painting)</t>
  </si>
  <si>
    <t>Nyaguku Primary School</t>
  </si>
  <si>
    <t xml:space="preserve"> 4-046-270-2630204-104-2017/2018-023</t>
  </si>
  <si>
    <t>Riaranga Primary School</t>
  </si>
  <si>
    <t xml:space="preserve"> 4-046-270-2630204-104-2017/2018-024</t>
  </si>
  <si>
    <t>Renovations of 4 classrooms (roof replacement, plastering and painting)</t>
  </si>
  <si>
    <t>Riong’uti Primary School</t>
  </si>
  <si>
    <t xml:space="preserve"> 4-046-270-2630204-104-2017/2018-025</t>
  </si>
  <si>
    <t>Renovation of  4 classrooms (roof replacement, plastering, windows and doors)</t>
  </si>
  <si>
    <t>Mokomoni Primary School</t>
  </si>
  <si>
    <t xml:space="preserve"> 4-046-270-2630204-104-2017/2018-026</t>
  </si>
  <si>
    <t>Renovations of 2 classrooms (roofing and plastering, windows, doors, veranda and painting)</t>
  </si>
  <si>
    <t>Bogwendo PAG Primary School</t>
  </si>
  <si>
    <t xml:space="preserve"> 4-046-270-2630204-104-2017/2018-027</t>
  </si>
  <si>
    <t>Renovations of 8 classrooms i.e roof replacement, doors, windows, plastering and painting</t>
  </si>
  <si>
    <t>Nyambogo Primary School</t>
  </si>
  <si>
    <t xml:space="preserve"> 4-046-270-2630204-104-2017/2018-028</t>
  </si>
  <si>
    <t>Mochenwa Secondary School</t>
  </si>
  <si>
    <t xml:space="preserve"> 4-046-270-2630205-104-2017/2018-001</t>
  </si>
  <si>
    <t>Completion of 8 classrooms (roofing, plastering ,doors, windows, veranda and painting)</t>
  </si>
  <si>
    <t>Esani Secondary School</t>
  </si>
  <si>
    <t xml:space="preserve"> 4-046-270-2630205-104-2017/2018-002</t>
  </si>
  <si>
    <t xml:space="preserve">Construction of storey tuition block i.e first floor, walling, plastering, floors </t>
  </si>
  <si>
    <t>Sungututa Secondary School</t>
  </si>
  <si>
    <t xml:space="preserve"> 4-046-270-2630205-104-2017/2018-003</t>
  </si>
  <si>
    <t>Completion of library and administration block i.e plastering, windows and painting</t>
  </si>
  <si>
    <t>St. Yuvinalis Nyamakoroto Secondary School</t>
  </si>
  <si>
    <t xml:space="preserve"> 4-046-270-2630205-104-2017/2018-004</t>
  </si>
  <si>
    <t>Completion of administration block i.e roofing, plastering, windows and painting</t>
  </si>
  <si>
    <t>Miriri Secondary School</t>
  </si>
  <si>
    <t xml:space="preserve"> 4-046-270-2630205-104-2017/2018-005</t>
  </si>
  <si>
    <r>
      <t>Completion of 1</t>
    </r>
    <r>
      <rPr>
        <vertAlign val="superscript"/>
        <sz val="12"/>
        <color indexed="8"/>
        <rFont val="Footlight MT Light"/>
        <family val="1"/>
      </rPr>
      <t>st</t>
    </r>
    <r>
      <rPr>
        <sz val="12"/>
        <color indexed="8"/>
        <rFont val="Footlight MT Light"/>
        <family val="1"/>
      </rPr>
      <t xml:space="preserve"> floor tuition storey building (walling, roofing, windows, doors and plastering)</t>
    </r>
  </si>
  <si>
    <t>St. Lukes Nyasumi Secondary School</t>
  </si>
  <si>
    <t xml:space="preserve"> 4-046-270-2630205-104-2017/2018-006</t>
  </si>
  <si>
    <t>St. Alexander Kiomakondo Secondary School</t>
  </si>
  <si>
    <t xml:space="preserve"> 4-046-270-2630205-104-2017/2018-007</t>
  </si>
  <si>
    <t>Completion of 2 classrooms (roofing, plastering, windows, doors and painting)</t>
  </si>
  <si>
    <t>Nyaikuro Secondary School</t>
  </si>
  <si>
    <t xml:space="preserve"> 4-046-270-2630205-104-2017/2018-008</t>
  </si>
  <si>
    <t>Construction of dormitory for girls (foundation, slab, walling and roofing)</t>
  </si>
  <si>
    <t xml:space="preserve">4-046-270-2640510-110-2017/2018-001 </t>
  </si>
  <si>
    <t>Purchase and planting of tree seedlings in the following schools: Ekerubo Primary School, Kiomakondo Primary School, Kerora  Primary School, Nyaisa  Primary School, Ikobe  Primary School, Kiogutwa  Primary School, Nyambaria  Primary School, Geke  Primary School, Gekano  Primary School, Rigoma  Primary School, Riyabe  Primary School, Biticha  Primary School, Gesima  Primary School, Esani  Primary School, Mokomoni  Primary School, Kenani  Primary School, Bonyunyu  Primary School and Miriri Primary School Each @ Kshs.96,455.94</t>
  </si>
  <si>
    <t xml:space="preserve">Nyangori AP Post </t>
  </si>
  <si>
    <t>4-046-270-2640507-113-2017/2018-001</t>
  </si>
  <si>
    <t>Completion of police line  3 units and office (plastering, flooring, doors and windows)</t>
  </si>
  <si>
    <t xml:space="preserve"> On going</t>
  </si>
  <si>
    <t>Nyaguku Chief's Office</t>
  </si>
  <si>
    <t>4-046-270-2640507-113-2017/2018-002</t>
  </si>
  <si>
    <t>Construction of chiefs office to completion.</t>
  </si>
  <si>
    <t>Gesima D.O’s Residence</t>
  </si>
  <si>
    <t>4-046-270-2640507-113-2017/2018-003</t>
  </si>
  <si>
    <t>Completion of D.O’s residence (plastering, floors, windows, doors, painting and veranda)</t>
  </si>
  <si>
    <t>4-045-268-2211311-108-2017/2018-001</t>
  </si>
  <si>
    <t>Manga DCC’s Office</t>
  </si>
  <si>
    <t>4-045-268-2211311-108-2017/2018-002</t>
  </si>
  <si>
    <t>Masaba North DCC’s Office</t>
  </si>
  <si>
    <t>4-045-268-2211311-108-2017/2018-003</t>
  </si>
  <si>
    <t>Gesima DO’s Office</t>
  </si>
  <si>
    <t>4-045-268-2211311-108-2017/2018-004</t>
  </si>
  <si>
    <t>4-046-270-AP1-100-2017/2018-001</t>
  </si>
  <si>
    <t>4-046-270-2640100-103-2017/18-001</t>
  </si>
  <si>
    <t>St. Mary's Ekerubo Secondary School</t>
  </si>
  <si>
    <t xml:space="preserve"> 4-046-270-2630205-104-2017/2018-009</t>
  </si>
  <si>
    <t>Riooga Secondary School</t>
  </si>
  <si>
    <t xml:space="preserve"> 4-046-270-2630205-104-2017/2018-010</t>
  </si>
  <si>
    <t>Nyaisa Manga Secondary School</t>
  </si>
  <si>
    <t xml:space="preserve"> 4-046-270-2630205-104-2017/2018-011</t>
  </si>
  <si>
    <r>
      <t xml:space="preserve">Riyabe Secondary School </t>
    </r>
    <r>
      <rPr>
        <b/>
        <sz val="12"/>
        <color indexed="8"/>
        <rFont val="Footlight MT Light"/>
        <family val="1"/>
      </rPr>
      <t xml:space="preserve">Declined
</t>
    </r>
    <r>
      <rPr>
        <sz val="12"/>
        <color indexed="8"/>
        <rFont val="Footlight MT Light"/>
        <family val="1"/>
      </rPr>
      <t xml:space="preserve">
NG-CDFC to allocate the funds to one school to ensure a one off payment.
The NG-CDFC had indicated that they would allocate the balances in 2018/19 Financial Year
</t>
    </r>
  </si>
  <si>
    <t xml:space="preserve"> 4-046-270-2630205-104-2017/2018-012</t>
  </si>
  <si>
    <t xml:space="preserve"> Goods and Services</t>
  </si>
  <si>
    <t>Purchase of 2 computers @ Kshs. 82,000/= 1 laptop @ Kshs. 50,000/=, 1 Printer @ Kshs. 110,000/=, 2 UPS @ Kshs. 20,758.62, 1 Photocopier @ 90,000/= and generator @ Kshs. 30,000/</t>
  </si>
  <si>
    <t>MONITORING,EVALUATION AND CAPAPCITY BUILDING</t>
  </si>
  <si>
    <t xml:space="preserve"> 4-046-270-2210000-111-2017/2018-001 </t>
  </si>
  <si>
    <t xml:space="preserve"> Purchase of fuel, repairs and maintenance, printing, stationery, Airtime, travel and subsistence </t>
  </si>
  <si>
    <t xml:space="preserve"> Committee Expenses </t>
  </si>
  <si>
    <t xml:space="preserve"> NGCDFC/ PMC Capacity Building </t>
  </si>
  <si>
    <t xml:space="preserve"> Undertake Training of the PMCs/NGCDFCs on NGCDF Related issues </t>
  </si>
  <si>
    <t xml:space="preserve"> Emergency  </t>
  </si>
  <si>
    <t xml:space="preserve"> To cater for any Urgent unforeseen occurrences in the constituency during the financial year  </t>
  </si>
  <si>
    <t xml:space="preserve"> Payment of bursary to needy students </t>
  </si>
  <si>
    <t xml:space="preserve"> Bursary Tertiary (Colleges and Universities) </t>
  </si>
  <si>
    <t xml:space="preserve"> Payment of bursary to needy students</t>
  </si>
  <si>
    <t xml:space="preserve"> 4-046-270-3110202-104-2017/2018-009</t>
  </si>
  <si>
    <t xml:space="preserve"> TOTAL  </t>
  </si>
  <si>
    <t>PROJECT GFS CODELIST FOR WEST MUGIRANGO NATIONAL GOVERNMENT CONSTITUENCY DEVELOPMENT FUND</t>
  </si>
  <si>
    <t>4-046-271-2210000-111-2017/18-001</t>
  </si>
  <si>
    <t>Payment  of staff salaries and gratuity</t>
  </si>
  <si>
    <t>4-046-271-2210000-111-2017/18-002</t>
  </si>
  <si>
    <t>Payment of rent, security, utilities and purchase of fuel, repairs and maintenance ,printing, stationaries, telephone, travel and subsistence and office tea</t>
  </si>
  <si>
    <t>4-046-271-3111000-111-2017/18-003</t>
  </si>
  <si>
    <t>Purchase of desktop and laptop</t>
  </si>
  <si>
    <t>4-046-271-2120101-100-2017/18-004</t>
  </si>
  <si>
    <t>Staff NSSF remittances</t>
  </si>
  <si>
    <t>4-046-271-2120201-100-2017/18-005</t>
  </si>
  <si>
    <t>Staff NHIF remittances</t>
  </si>
  <si>
    <t>Committee allowance and expenses</t>
  </si>
  <si>
    <t>4-046-271-2210802-100-2017/18-006</t>
  </si>
  <si>
    <t>Payment of committee allowances, conferences, per-diems and other related expenses</t>
  </si>
  <si>
    <t xml:space="preserve">Purchase of fuel, repairs and maintenance,printing, stationery, airtime, travel and subsistence during evaluation &amp; monitoring </t>
  </si>
  <si>
    <t>4-046-271-2210802-111-2017/18-002</t>
  </si>
  <si>
    <t>Payment of committee allowances, transport, conferences during monitoring &amp; evaluation.</t>
  </si>
  <si>
    <t>NG-CDFC/PMC/Staff capacity building</t>
  </si>
  <si>
    <t>4-046-271-2210700-100-2017/18-003</t>
  </si>
  <si>
    <t>Undertake training of NG-CDFC/PMC/staff on NGCDF related issues.</t>
  </si>
  <si>
    <t>4-046-271-2640200-101-2017/18-001</t>
  </si>
  <si>
    <t>To cater for unforeseen emergency occurrences within the constituency</t>
  </si>
  <si>
    <t>Constituency  strategic plan</t>
  </si>
  <si>
    <t>4-046-271-2211310-108-2017/18-001</t>
  </si>
  <si>
    <t>Developing a visionary 5 year strategic plan for constituency</t>
  </si>
  <si>
    <t>West Mugirango  constituency Sports tournament</t>
  </si>
  <si>
    <t>4-046-271-2640509-112-2017/18-001</t>
  </si>
  <si>
    <t>Carry out constituency sports tournament, Purchase of uniforms and balls for team and the winning teams/schools to be awarded with trophies, balls and games kit.</t>
  </si>
  <si>
    <t>Bursary Universities, colleges and vocational institutions</t>
  </si>
  <si>
    <t>4-046-271-2640102-103-2017/18-001</t>
  </si>
  <si>
    <t>4-046-271-2640101-103-2017/18-002</t>
  </si>
  <si>
    <t>Social security programs</t>
  </si>
  <si>
    <t>4-046-271-2120201-103-2017/18-003</t>
  </si>
  <si>
    <t>Facilitation of Social Security Programs</t>
  </si>
  <si>
    <t>Ikurucha Primary School</t>
  </si>
  <si>
    <t>4-046-271-2630204-104-2017/18-001</t>
  </si>
  <si>
    <t>Construction of administration block: (foundation , walling, plastering, flooring, roofing  and fixing of windows and doors)</t>
  </si>
  <si>
    <t>Rangenyo Primary School</t>
  </si>
  <si>
    <t>4-046-271-2630204-104-2017/18-002</t>
  </si>
  <si>
    <t>Renovation of  2 classrooms : (roofing, replacement of windows, doors, painting &amp; flooring)</t>
  </si>
  <si>
    <t>Kebirigo  Primary School</t>
  </si>
  <si>
    <t>4-046-271-2630204-104-2017/18-003</t>
  </si>
  <si>
    <t>Completion of water borehole; installation of submersible pump, Purchase of Water storage tanks(2No.5000lt),erection of raisers and distribution of Water in Kebirigo Primary School, Kebirigo Secondary School</t>
  </si>
  <si>
    <t>Ekarama Primary School</t>
  </si>
  <si>
    <t>4-046-271-2630204-104-2017/18-004</t>
  </si>
  <si>
    <t>Purchase of Water storage tanks(2No, 5000),erection of raisers and distribution of Water in Ekerama Primary School</t>
  </si>
  <si>
    <t>Nyaisa  Primary School</t>
  </si>
  <si>
    <t>4-046-271-2630204-104-2017/18-005</t>
  </si>
  <si>
    <t>Renovation of 4 classrooms – Roofing and plastering</t>
  </si>
  <si>
    <t>Ikobe  Primary School</t>
  </si>
  <si>
    <t>4-046-271-2630204-104-2017/18-006</t>
  </si>
  <si>
    <t>Renovation of 2 classrooms – Roofing and plastering</t>
  </si>
  <si>
    <t>Bonyunyu Primary School</t>
  </si>
  <si>
    <t>4-046-271-2630204-104-2017/18-007</t>
  </si>
  <si>
    <t>Completion of a dormitory - (roofing, flooring, plastering, shutting electrical works)</t>
  </si>
  <si>
    <t>Bosiango Primary School</t>
  </si>
  <si>
    <t>4-046-271-2630204-104-2017/18-008</t>
  </si>
  <si>
    <t>Renovation of  2 classrooms : roofing &amp; flooring</t>
  </si>
  <si>
    <t>Masosa Primary School</t>
  </si>
  <si>
    <t>4-046-271-2630204-104-2017/18-009</t>
  </si>
  <si>
    <t>Construction of 1 classroom: (foundation , plastering, flooring, roofing  and fixing of windows and doors)</t>
  </si>
  <si>
    <t>Mobamba Primary School</t>
  </si>
  <si>
    <t>4-046-271-2630204-104-2017/18-010</t>
  </si>
  <si>
    <t>Enchoro Primary School</t>
  </si>
  <si>
    <t>4-046-271-2630204-104-2017/18-011</t>
  </si>
  <si>
    <t>Nyameru  Primary School</t>
  </si>
  <si>
    <t>4-046-271-2630204-104-2017/18-012</t>
  </si>
  <si>
    <t>Nyamira Boys High School</t>
  </si>
  <si>
    <t>4-046-271-2640205-104-2017/18-001</t>
  </si>
  <si>
    <t>Completion of multi-purpose hall: (plastering, flooring, painting and electrical works)</t>
  </si>
  <si>
    <t>Gucha  Secondary School</t>
  </si>
  <si>
    <t>4-046-271-2640205-104-2017/18-002</t>
  </si>
  <si>
    <t>Gianchore Secondary School</t>
  </si>
  <si>
    <t>4-046-271-2640205-104-2017/18-003</t>
  </si>
  <si>
    <t>Construction of 1 classroom: (foundation, plastering, roofing and flooring, fixing doors, windows and painting)</t>
  </si>
  <si>
    <t>Nyakeminchia  Secondary School</t>
  </si>
  <si>
    <t>4-046-271-2640205-104-2017/18-004</t>
  </si>
  <si>
    <t>Construction of a dormitory – (foundation, roofing, flooring, plastering, and electrical works)</t>
  </si>
  <si>
    <t>Nyabisimba Secondary School</t>
  </si>
  <si>
    <t>4-046-271-2640205-104-2017/18-005</t>
  </si>
  <si>
    <t>Construct 1 classroom : (foundation , plastering, flooring, roofing  and fixing of windows and doors)</t>
  </si>
  <si>
    <t>Kuura Secondary School</t>
  </si>
  <si>
    <t>4-046-271-2640205-104-2017/18-006</t>
  </si>
  <si>
    <t>Construct 1 classroom: (foundation , plastering, flooring, roofing  and fixing of windows and doors)</t>
  </si>
  <si>
    <t>Makairo Secondary School</t>
  </si>
  <si>
    <t>4-046-271-2640205-104-2017/18-007</t>
  </si>
  <si>
    <t>Construct 1 classroom  : (foundation, plastering, flooring, roofing  and fixing of windows and doors)</t>
  </si>
  <si>
    <t>Nyamaiya Secondary School</t>
  </si>
  <si>
    <t>4-046-271-2640205-104-2017/18-008</t>
  </si>
  <si>
    <t>Construction of a dormitory (foundation, walling, roofing and plastering)</t>
  </si>
  <si>
    <t>St Charles Lwanga-Nyansabakwa High School</t>
  </si>
  <si>
    <t>4-046-271-2640205-104-2017/18-009</t>
  </si>
  <si>
    <t>Etono Secondary School</t>
  </si>
  <si>
    <t>4-046-271-2640205-104-2017/18-010</t>
  </si>
  <si>
    <t>Keera Chief's Camp</t>
  </si>
  <si>
    <t>4-046-271-2640507-113-2017/18-001</t>
  </si>
  <si>
    <t>Construction of Chief’s Office: (foundation, plastering, flooring, roofing  and fixing of windows and door)</t>
  </si>
  <si>
    <t>Gesero Chief's Camp</t>
  </si>
  <si>
    <t>4-046-271-2640507-113-2017/18-002</t>
  </si>
  <si>
    <t>Renovation of Chief’s Office – (roofing, plastering, painting)</t>
  </si>
  <si>
    <t>Motobo Chief's Camp/AP Post</t>
  </si>
  <si>
    <t>4-046-271-2640507-113-2017/18-003</t>
  </si>
  <si>
    <t>Construction of  cell (Kshs.1,000,000.00) , 2 door Pit Latrine (Kshs.500,000.00)</t>
  </si>
  <si>
    <t>Kebirigo Chief's Camp/AP Post camp</t>
  </si>
  <si>
    <t>4-046-271-2640507-113-2017/18-004</t>
  </si>
  <si>
    <t>Completion of Chief’s office; (plastering, roofing and painting, fixing of windows and doors)@Kshs.500,000 and Construction of  2 door Pit Latrine (foundation, walling, plastering, flooring and roofing)@Kshs.500,000</t>
  </si>
  <si>
    <t>West Mugirango NG-CDF Office</t>
  </si>
  <si>
    <t>4-046-271-3110202-108-2017/18-001</t>
  </si>
  <si>
    <t>Completion of superstructure of NG-CDF building (plastering, flooring, painting, and electrical works@Kshs.5,000,000 , Construction of septic tank and concrete fence (Kshs.2,500,000.00)</t>
  </si>
  <si>
    <t>NG-CDFC Office Furnishing</t>
  </si>
  <si>
    <t>4-046-271-3111000-108-2017/18-001</t>
  </si>
  <si>
    <t>Purchase of assorted furniture for NG-CDF Boardroom, reception and other relevant offices: purchasing of office Executive chairs-4 Executive Tables-2 and curtains</t>
  </si>
  <si>
    <t>Nyamira NG-CDF Office</t>
  </si>
  <si>
    <t>4-046-271-2211311-108-2017/18-001</t>
  </si>
  <si>
    <t>Sironga Chief's Compound</t>
  </si>
  <si>
    <t>4-046-271-2211311-108-2017/18-002</t>
  </si>
  <si>
    <t>Kebirigo- Chief's Compound</t>
  </si>
  <si>
    <t>4-046-271-2211311-108-2017/18-003</t>
  </si>
  <si>
    <t>Bokiambori/ Nyamaiya-ACCs Compound</t>
  </si>
  <si>
    <t>4-046-271-2211311-108-2017/18-004</t>
  </si>
  <si>
    <t>4-046-271-2211311-108-2017/18-005</t>
  </si>
  <si>
    <t>Construction of a building to house ICT Hub Project</t>
  </si>
  <si>
    <t>4-046-271-2211311-108-2017/18-006</t>
  </si>
  <si>
    <t>Bokiambori/ Nyamaiya ACCs Compound</t>
  </si>
  <si>
    <t>4-046-271-2211311-108-2017/18-007</t>
  </si>
  <si>
    <t>4-046-271-2211311-108-2017/18-008</t>
  </si>
  <si>
    <t>Otanyore  Primary School</t>
  </si>
  <si>
    <t>4-046-271-2640510-110-2017/18-001</t>
  </si>
  <si>
    <t>Planting of assorted tree varieties in the school compound.</t>
  </si>
  <si>
    <t>kiambere  Primary School</t>
  </si>
  <si>
    <t>4-046-271-2640510-110-2017/18-002</t>
  </si>
  <si>
    <t>Omosasa Primary School</t>
  </si>
  <si>
    <t>4-046-271-2640510-110-2017/18-003</t>
  </si>
  <si>
    <t>Gekomoni Primary School</t>
  </si>
  <si>
    <t>4-046-271-2640510-110-2017/18-004</t>
  </si>
  <si>
    <t>Nyaigesa   Primary School</t>
  </si>
  <si>
    <t>4-046-271-2640510-110-2017/18-005</t>
  </si>
  <si>
    <t xml:space="preserve"> Tinga Primary School</t>
  </si>
  <si>
    <t>4-046-271-2640510-110-2017/18-006</t>
  </si>
  <si>
    <t>Kuura   Primary School</t>
  </si>
  <si>
    <t>4-046-271-2640510-110-2017/18-007</t>
  </si>
  <si>
    <t xml:space="preserve"> Bundo  Primary School</t>
  </si>
  <si>
    <t>4-046-271-2640510-110-2017/18-008</t>
  </si>
  <si>
    <t>Tente Primary School</t>
  </si>
  <si>
    <t>4-046-271-2640510-110-2017/18-009</t>
  </si>
  <si>
    <t>Riasindani  Primary School</t>
  </si>
  <si>
    <t>4-046-271-2640510-110-2017/18-010</t>
  </si>
  <si>
    <t>Nyamwetureko  Primary School</t>
  </si>
  <si>
    <t>4-046-271-2640510-110-2017/18-011</t>
  </si>
  <si>
    <t>Nyamaiya Ward Water Spring</t>
  </si>
  <si>
    <t>4-046-271-2640510-110-2017/18-012</t>
  </si>
  <si>
    <t>Protection of water spring at Nkora, Nyansabakwa &amp; Bondeka areas slabbing and piping</t>
  </si>
  <si>
    <t>Bonyamatuta Ward Water Spring</t>
  </si>
  <si>
    <t>4-046-271-2640510-110-2017/18-013</t>
  </si>
  <si>
    <t>Protection of water spring at Nyabisimba, Bosose &amp; Kebirigo areas Slabbing and piping</t>
  </si>
  <si>
    <t>4-046-271-AP1-100-2017/2018-001</t>
  </si>
  <si>
    <t>4-046-271-2640100-103-2017/18-001</t>
  </si>
  <si>
    <t>PROJECT GFS CODELIST FOR KARACHUONYO NATIONAL GOVERNMENT CONSTITUENCY DEVELOPMENT FUND</t>
  </si>
  <si>
    <t>4-043-247-2110000-100-2017/18-001</t>
  </si>
  <si>
    <t>4-043-247-2210000-100-2017/18-002</t>
  </si>
  <si>
    <t>4-043-247-2120101-100-2017/18-003</t>
  </si>
  <si>
    <t>4-043-247-2120201-100-2017/18-004</t>
  </si>
  <si>
    <t>4-043-247-2210802-100-2017/18-005</t>
  </si>
  <si>
    <t>4-043-247-2210000-111-2017/18-001</t>
  </si>
  <si>
    <t>4-043-247-2210802-111-2017/18-002</t>
  </si>
  <si>
    <t>NG-CDFC/NG-CDFC Staff, PMC Capacity Building</t>
  </si>
  <si>
    <t>4-043-247-2210700-111-2017/18-003</t>
  </si>
  <si>
    <t>4-043-247-2640200-101-2017/18-001</t>
  </si>
  <si>
    <t>4-043-247-2640509-112-2017/18-001</t>
  </si>
  <si>
    <t>Sports football tournament within constituency whereby the winning teams will be awarded with: balls, football uniforms, medals, trophies.</t>
  </si>
  <si>
    <t>4-043-247-2640510-110-2017/18-001</t>
  </si>
  <si>
    <t>Planting of trees seedlings inclusive of erecting a protective short fence around the seedlings in the following schools @Kshs.62,007.35; Kandiege Primary School, Nyangau Primary School, Osakwe Primary School, Ndonyo Primary School, Kiingi Primary School, Sombro Primary School, Kokoth Primary School, Siala Primary School, Ayub Akoko Primary School, Kideswa Primary School, Misita Primary School, Bware Primary School, Daraja Primary School, Kamwala Primary School, Kobala Primary School, Soko Kagwa Primary School, Orire Primary School, Oyombe Secondary School, Wimagak Primary School, Soko Kogira Primary School, Ndere Primary School, Nyanja Rateng' Primary School, Nduga Primary School, Nyasanja Primary School, Kimira Primary School, Leita Primary School, Kital Primary School, Otok Secondary School</t>
  </si>
  <si>
    <t>Strategic plan review</t>
  </si>
  <si>
    <t>4-043-247-2211310-108-2017/18-001</t>
  </si>
  <si>
    <t>Review of 2015/2016 strategic plan to realign it with other local development plans; the National medium and long term National development priorities; sustainable development goals and medium term plan III for Kenya vision 2030.</t>
  </si>
  <si>
    <t>4-043-247-2640101-103-2017/18-001</t>
  </si>
  <si>
    <t>Bursary Tertiary Instituitions (Colleges and Universities)</t>
  </si>
  <si>
    <t>4-043-247-2640102-103-2017/18-002</t>
  </si>
  <si>
    <t>Kanyadhiang' Primary School</t>
  </si>
  <si>
    <t>4-043-247-2630204-104-2017/18-001</t>
  </si>
  <si>
    <t>Bware Primary School</t>
  </si>
  <si>
    <t>4-043-247-2630204-104-2017/18-002</t>
  </si>
  <si>
    <t>Fencing of 3 acres compound  using barbed wire and cedar poles.</t>
  </si>
  <si>
    <t>Gendia Primary School</t>
  </si>
  <si>
    <t>4-043-247-2630204-104-2017/18-003</t>
  </si>
  <si>
    <t>4-043-247-2630204-104-2017/18-004</t>
  </si>
  <si>
    <t>Construction of 2 (2 door) pit latrines to completion.</t>
  </si>
  <si>
    <t>Wang' adonji Primary School</t>
  </si>
  <si>
    <t>4-043-247-2630204-104-2017/18-005</t>
  </si>
  <si>
    <t xml:space="preserve">Purchase of 3 (10,000 litres) water tanks @ Kshs.210,000 and installation (erection of tank base, guttering, piping) @ Kshs.290,000 </t>
  </si>
  <si>
    <t>Nyangao Primary School</t>
  </si>
  <si>
    <t>4-043-247-2630204-104-2017/18-006</t>
  </si>
  <si>
    <t>Kodhoch Primary School</t>
  </si>
  <si>
    <t>4-043-247-2630204-104-2017/18-007</t>
  </si>
  <si>
    <t>Completion of 1 classroom (plastering, painting)</t>
  </si>
  <si>
    <t>Oriwo Primary School</t>
  </si>
  <si>
    <t>4-043-247-2630204-104-2017/18-008</t>
  </si>
  <si>
    <t>Fencing of 1.5 acres compound using barbed wire and cedar poles.</t>
  </si>
  <si>
    <t>Kandiege Primary School</t>
  </si>
  <si>
    <t>4-043-247-2630204-104-2017/18-009</t>
  </si>
  <si>
    <t>Nyakech Primary School</t>
  </si>
  <si>
    <t>4-043-247-2630204-104-2017/18-010</t>
  </si>
  <si>
    <t>Fencing of 2 acres compound with barbed wire and cedar poles.</t>
  </si>
  <si>
    <t>Raongo Primary School</t>
  </si>
  <si>
    <t>4-043-247-2630204-104-2017/18-011</t>
  </si>
  <si>
    <t>Purchase of 66 desks.</t>
  </si>
  <si>
    <t>4-043-247-2630204-104-2017/18-012</t>
  </si>
  <si>
    <t xml:space="preserve">Purchase of 1 (10,000 litres) water tanks @ Kshs.70,000 and installation (erection of tank base, guttering, piping) @ Kshs.80,000 </t>
  </si>
  <si>
    <t>Warao Primary School</t>
  </si>
  <si>
    <t>4-043-247-2630204-104-2017/18-013</t>
  </si>
  <si>
    <t>Renovation of 2 classrooms (floor screeding, fittings, plastering and painting)</t>
  </si>
  <si>
    <t>Kimira Primary School</t>
  </si>
  <si>
    <t>4-043-247-2630204-104-2017/18-014</t>
  </si>
  <si>
    <t>Fencing of 4 acres compound with barbed wire and cedar poles.</t>
  </si>
  <si>
    <t>Awach Primary School</t>
  </si>
  <si>
    <t>4-043-247-2630204-104-2017/18-015</t>
  </si>
  <si>
    <t>Fencing of 3.5 acres compound with barbed wire and cedar poles.</t>
  </si>
  <si>
    <t>4-043-247-2630204-104-2017/18-016</t>
  </si>
  <si>
    <t>Rongo Nyagowa Primary School</t>
  </si>
  <si>
    <t>4-043-247-2630204-104-2017/18-017</t>
  </si>
  <si>
    <t>Construction of a (2 door) pit latrine to completion.</t>
  </si>
  <si>
    <t>Alego Primary School</t>
  </si>
  <si>
    <t>4-043-247-2630204-104-2017/18-018</t>
  </si>
  <si>
    <t>4-043-247-2630204-104-2017/18-019</t>
  </si>
  <si>
    <t>Fencing of 2.5 acres compound with barbed wire and cedar poles.</t>
  </si>
  <si>
    <t>Oriang Manyuanda Primary School</t>
  </si>
  <si>
    <t>4-043-247-2630204-104-2017/18-020</t>
  </si>
  <si>
    <t>Otok Primary School</t>
  </si>
  <si>
    <t>4-043-247-2630204-104-2017/18-021</t>
  </si>
  <si>
    <t>Oyombe Primary School</t>
  </si>
  <si>
    <t>4-043-247-2630204-104-2017/18-022</t>
  </si>
  <si>
    <t>Rabware Primary School</t>
  </si>
  <si>
    <t>4-043-247-2630204-104-2017/18-023</t>
  </si>
  <si>
    <t>Construction of a (2 door) pit latrine to completion</t>
  </si>
  <si>
    <t>Seme Primary School</t>
  </si>
  <si>
    <t>4-043-247-2630204-104-2017/18-024</t>
  </si>
  <si>
    <t>4-043-247-2630204-104-2017/18-025</t>
  </si>
  <si>
    <t>Omboga Primary School</t>
  </si>
  <si>
    <t>4-043-247-2630204-104-2017/18-026</t>
  </si>
  <si>
    <t>Purchase of 50 desks.</t>
  </si>
  <si>
    <t>Yao Kamolo Primary School</t>
  </si>
  <si>
    <t>4-043-247-2630204-104-2017/18-027</t>
  </si>
  <si>
    <t>Wi Magak Primary School</t>
  </si>
  <si>
    <t>4-043-247-2630204-104-2017/18-028</t>
  </si>
  <si>
    <t>Soko Kogira Primary School</t>
  </si>
  <si>
    <t>4-043-247-2630204-104-2017/18-029</t>
  </si>
  <si>
    <t>Kamolo Primary School</t>
  </si>
  <si>
    <t>4-043-247-2630204-104-2017/18-030</t>
  </si>
  <si>
    <t>Kowuor Primary School</t>
  </si>
  <si>
    <t>4-043-247-2630204-104-2017/18-031</t>
  </si>
  <si>
    <t>Kisindi Primary School</t>
  </si>
  <si>
    <t>4-043-247-2630204-104-2017/18-032</t>
  </si>
  <si>
    <t>Completion of footbridge (decking, slabbing, girders)</t>
  </si>
  <si>
    <t>4-043-247-2630204-104-2017/18-033</t>
  </si>
  <si>
    <t>Completion of 2 classrooms (walling, roofing, plastering, doors, windows, painting)</t>
  </si>
  <si>
    <t>Jonyo Primary School</t>
  </si>
  <si>
    <t>4-043-247-2630204-104-2017/18-034</t>
  </si>
  <si>
    <t>Renovation of 5 classrooms (extension of verandah)</t>
  </si>
  <si>
    <t>Kawiti Primary School</t>
  </si>
  <si>
    <t>4-043-247-2630204-104-2017/18-035</t>
  </si>
  <si>
    <t>Lwala Primary School</t>
  </si>
  <si>
    <t>4-043-247-2630204-104-2017/18-036</t>
  </si>
  <si>
    <t xml:space="preserve">Purchase of 1 (10,000 litres) water tanks @ 70,000 and installation (erection of tank base, guttering, piping) @ 80,000 </t>
  </si>
  <si>
    <t>Onyando Primary School</t>
  </si>
  <si>
    <t>4-043-247-2630204-104-2017/18-037</t>
  </si>
  <si>
    <t>purchase of 50 desks</t>
  </si>
  <si>
    <t>4-043-247-2630204-104-2017/18-038</t>
  </si>
  <si>
    <t>Kasibos Primary School</t>
  </si>
  <si>
    <t>4-043-247-2630204-104-2017/18-039</t>
  </si>
  <si>
    <t>Koboo Primary School</t>
  </si>
  <si>
    <t>4-043-247-2630204-104-2017/18-040</t>
  </si>
  <si>
    <t>Completion of classroom (roofing, fittings, plastering, painting)</t>
  </si>
  <si>
    <t>Wagwe Primary School</t>
  </si>
  <si>
    <t>4-043-247-2630204-104-2017/18-041</t>
  </si>
  <si>
    <t>Seka Kamser Primary School</t>
  </si>
  <si>
    <t>4-043-247-2630204-104-2017/18-042</t>
  </si>
  <si>
    <t>Completion of administration block (plastering, painting)</t>
  </si>
  <si>
    <t>4-043-247-2630204-104-2017/18-043</t>
  </si>
  <si>
    <t>Karabondi Primary School</t>
  </si>
  <si>
    <t>4-043-247-2630204-104-2017/18-044</t>
  </si>
  <si>
    <t>Completion of classroom (fittings, plastering, painting)</t>
  </si>
  <si>
    <t>St. Douglas Weta Primary School</t>
  </si>
  <si>
    <t>4-043-247-2630204-104-2017/18-045</t>
  </si>
  <si>
    <t>Completion of 3 classrooms (screeding of interior and exterior, plastering and painting)</t>
  </si>
  <si>
    <t>Oluti Primary School</t>
  </si>
  <si>
    <t>4-043-247-2630204-104-2017/18-046</t>
  </si>
  <si>
    <t>Migingo Primary School</t>
  </si>
  <si>
    <t>4-043-247-2630204-104-2017/18-047</t>
  </si>
  <si>
    <t>Construction of a 2 (2 door) pit latrine to completion.</t>
  </si>
  <si>
    <t>Kotonje Mixed Secondary School</t>
  </si>
  <si>
    <t>4-043-247-2630205-104-2017/18-001</t>
  </si>
  <si>
    <t>Completion of classroom (plastering and painting)</t>
  </si>
  <si>
    <t>Siburi Secondary School</t>
  </si>
  <si>
    <t>4-043-247-2630205-104-2017/18-002</t>
  </si>
  <si>
    <t>Construction of dormitory.</t>
  </si>
  <si>
    <t>St. John God Ndonyo Mixed Secondary School</t>
  </si>
  <si>
    <t>4-043-247-2630205-104-2017/18-003</t>
  </si>
  <si>
    <t>Kandiege Mixed Secondary School</t>
  </si>
  <si>
    <t>4-043-247-2630205-104-2017/18-004</t>
  </si>
  <si>
    <t>Completion of dormitory (roofing, fittings, plastering and painting)</t>
  </si>
  <si>
    <t>Oyombe Secondary School</t>
  </si>
  <si>
    <t>4-043-247-2630205-104-2017/18-005</t>
  </si>
  <si>
    <t>Gogo Secondary School</t>
  </si>
  <si>
    <t>4-043-247-2630205-104-2017/18-006</t>
  </si>
  <si>
    <t>Completion of 2 staff houses (plastering and painting)</t>
  </si>
  <si>
    <t>Kanam Mixed Secondary School</t>
  </si>
  <si>
    <t>4-043-247-2630205-104-2017/18-007</t>
  </si>
  <si>
    <t>Completion of laboratory (worktop, plastering and painting)</t>
  </si>
  <si>
    <t>Otaro Secondary School</t>
  </si>
  <si>
    <t>4-043-247-2630205-104-2017/18-008</t>
  </si>
  <si>
    <t>Completion of dormitory (roofing, fittings and plastering)</t>
  </si>
  <si>
    <t>Ojijo Oteko Secondary School</t>
  </si>
  <si>
    <t>4-043-247-2630205-104-2017/18-009</t>
  </si>
  <si>
    <t>Karabondi girls Secondary School</t>
  </si>
  <si>
    <t>4-043-247-2630205-104-2017/18-010</t>
  </si>
  <si>
    <t>Completion of science laboratory initially funded by community (roofing, plastering, fittings and worktops)</t>
  </si>
  <si>
    <t>4-043-247-2630205-104-2017/18-011</t>
  </si>
  <si>
    <t>Kobuya Secondary School</t>
  </si>
  <si>
    <t>4-043-247-2630205-104-2017/18-012</t>
  </si>
  <si>
    <t>Completion of laboratory (plastering, fittings, worktops and painting)</t>
  </si>
  <si>
    <t>Osodo Secondary School</t>
  </si>
  <si>
    <t>4-043-247-2630205-104-2017/18-013</t>
  </si>
  <si>
    <t>Completion of 1 classroom (painting and finishing)</t>
  </si>
  <si>
    <t>Akwakra Mixed Secondary School</t>
  </si>
  <si>
    <t>4-043-247-2630205-104-2017/18-014</t>
  </si>
  <si>
    <t>Kanyamfwa Secondary School</t>
  </si>
  <si>
    <t>4-043-247-2630205-104-2017/18-015</t>
  </si>
  <si>
    <t>Completion of dormitory (walling, roofing, fittings, plastering and painting)</t>
  </si>
  <si>
    <t>Rachuonyo North dcc's office</t>
  </si>
  <si>
    <t>4-043-247-2640507-113-2017/18-001</t>
  </si>
  <si>
    <t>Construction of tank base, installation of pipes and gutterrs</t>
  </si>
  <si>
    <t>Kanam B chief's office</t>
  </si>
  <si>
    <t>4-043-247-2640507-113-2017/18-002</t>
  </si>
  <si>
    <t>Completion of chief's office (partitioning, roofing, fittings)</t>
  </si>
  <si>
    <t>Senior chief Rambira location</t>
  </si>
  <si>
    <t>4-043-247-2640507-113-2017/18-003</t>
  </si>
  <si>
    <t>Karabondi chief's camp</t>
  </si>
  <si>
    <t>4-043-247-2640507-113-2017/18-004</t>
  </si>
  <si>
    <t>4-043-247-2640507-113-2017/18-005</t>
  </si>
  <si>
    <t>Purchase of office furniture (10 office chairs @ Kshs.50,000, 2 executive tables @ Kshs.80,000, 2 waiting benches @ Kshs.20,000)</t>
  </si>
  <si>
    <t>4-043-247-2211311-108-2017/18-001</t>
  </si>
  <si>
    <t>Kandiege Chief's Office</t>
  </si>
  <si>
    <t>4-043-247-2211311-108-2017/18-002</t>
  </si>
  <si>
    <t>Pala Resource Center</t>
  </si>
  <si>
    <t>4-043-247-2211311-108-2017/18-003</t>
  </si>
  <si>
    <t>Wang Chieng Chief's Office</t>
  </si>
  <si>
    <t>4-043-247-2211311-108-2017/18-004</t>
  </si>
  <si>
    <t>4-043-247-AP1-100-2017/2018-001</t>
  </si>
  <si>
    <t>4-043-247-2640100-103-2017/18-001</t>
  </si>
  <si>
    <t>To cater for sports football tournament within constituency whereby the winning teams will be awarded with: balls, football uniforms, medals, trophies.</t>
  </si>
  <si>
    <t>Planting of trees seedlings inclusive of erecting a protective short fence around the seedlings in the following schools @ 32,512.32: Adita primary; Gendia primary; Kimira primary; Buru primary; Homalime primary; Koliech primary; Kamolo primary</t>
  </si>
  <si>
    <t>Bursary Tertiary instituitions (Colleges and universities)</t>
  </si>
  <si>
    <t>Karabondi primary school</t>
  </si>
  <si>
    <t>Karabondi girls secondary school</t>
  </si>
  <si>
    <t>Completion of science laboratory (roofing, plastering, fittings, worktops)</t>
  </si>
  <si>
    <t>PROJECT GFS CODELIST FOR BORABU NATIONAL GOVERNMENT CONSTITUENCY DEVELOPMENT FUND</t>
  </si>
  <si>
    <t>4-046-273- 2110000-100-2017/18-001</t>
  </si>
  <si>
    <t>4-046-273-2210000-100-2017/18-002</t>
  </si>
  <si>
    <t>Purchase of office stationery, fuel, vehicle repairs, telephone expenses and subsistence</t>
  </si>
  <si>
    <t>4-046-273-3111000-100-2017/18-004</t>
  </si>
  <si>
    <t>Purchase of one office printer/desk top computer</t>
  </si>
  <si>
    <t>4-046-273-2120101-100-2017/18-005</t>
  </si>
  <si>
    <t>4-046-273-2120201-100-2017/18-006</t>
  </si>
  <si>
    <t>4-046-273-2210802-100-2017/18-007</t>
  </si>
  <si>
    <t>Committee sitting allowances and expenses</t>
  </si>
  <si>
    <t>4-046-273-2210000-111-2017/18-001</t>
  </si>
  <si>
    <t>Purchase of stationery, fuel, vehicle repairs, telephone expenses and subsistence in monitoring and evaluation</t>
  </si>
  <si>
    <t>4-046-273-2210802-111-2017/18-002</t>
  </si>
  <si>
    <t>Payment of NG-CDFC monitoring and evaluation allowances and  related activities.</t>
  </si>
  <si>
    <t>4-046-273-2210700-111-2017/18-003</t>
  </si>
  <si>
    <t>NG-CDFC/PMC training initiatives and capacity building expenses for proper project implementation</t>
  </si>
  <si>
    <t>4-046-273-2640200-101-2017/18-001</t>
  </si>
  <si>
    <t>Reserve fund for emergencies and disasters within the Constituency</t>
  </si>
  <si>
    <t xml:space="preserve">Borabu Constituency Sports </t>
  </si>
  <si>
    <t>4-046-273-2640509-112-2017/18-001</t>
  </si>
  <si>
    <t>Facilitation of sports activities  within the constituency by awarding winning teams with balls, games kits and shoes.</t>
  </si>
  <si>
    <t>Bursary for Universities and Colleges</t>
  </si>
  <si>
    <t>4-046-273-2640102-103-2017/18-001</t>
  </si>
  <si>
    <t xml:space="preserve">Fees payment for needy students in colleges and universities </t>
  </si>
  <si>
    <t>4-046-273-2640101-103-2017/18-002</t>
  </si>
  <si>
    <t>Fees payment for needy students in Secondary Schools</t>
  </si>
  <si>
    <t>Nyankono Primary School</t>
  </si>
  <si>
    <t>4-046-273-2630204-104-2017/18-001</t>
  </si>
  <si>
    <t>Completion of administration block: roofing, plastering, electrical works and painting.</t>
  </si>
  <si>
    <t>Matunwa Primary School</t>
  </si>
  <si>
    <t>4-046-273-2630204-104-2017/18-002</t>
  </si>
  <si>
    <t>Completion of 8 door twin pit latrine: plastering, painting and electrical works.</t>
  </si>
  <si>
    <t>Ensoko Primary School</t>
  </si>
  <si>
    <t>4-046-273-2630204-104-2017/18-003</t>
  </si>
  <si>
    <t>Completion of 4 door twin pit latrine: plastering, painting and electrical works.</t>
  </si>
  <si>
    <t>Menyenya Primary School</t>
  </si>
  <si>
    <t>4-046-273-2630204-104-2017/18-004</t>
  </si>
  <si>
    <t>Completion of 4 classrooms: plastering, flooring, painting and electrical works.</t>
  </si>
  <si>
    <t>Kineni Primary School</t>
  </si>
  <si>
    <t>4-046-273-2630204-104-2017/18-005</t>
  </si>
  <si>
    <t>Completion of 4 classrooms: plastering, flooring,painting and electrical works</t>
  </si>
  <si>
    <t>Ibara Primary School</t>
  </si>
  <si>
    <t>4-046-273-2630204-104-2017/18-006</t>
  </si>
  <si>
    <t>Completion of 3 classrooms: plastering,  painting and electrical works</t>
  </si>
  <si>
    <t>Endiba Primary School</t>
  </si>
  <si>
    <t>4-046-273-2630204-104-2017/18-008</t>
  </si>
  <si>
    <t>Renovation of 3 classrooms :roofing, flooring, fixing doors and windows and painting</t>
  </si>
  <si>
    <t>Egentubi Sec School</t>
  </si>
  <si>
    <t>4-046-273-2630204-104-2017/18-009</t>
  </si>
  <si>
    <t>Renovation of 2 classrooms: roofing, flooring, fixing doors and windows and painting</t>
  </si>
  <si>
    <t>Ekige Primary SCHOOL</t>
  </si>
  <si>
    <t>4-046-273-2630204-104-2017/18-010</t>
  </si>
  <si>
    <t>Construction of 4 door  pit latrine: digging of pit, foundation, walling , painting and electrical works.</t>
  </si>
  <si>
    <t>Riensune Primary School</t>
  </si>
  <si>
    <t>4-046-273-2630204-104-2017/18-011</t>
  </si>
  <si>
    <t>Renovation of 2 classrooms: flooring, plastering and painting.</t>
  </si>
  <si>
    <t>Nyamiranga Primary School</t>
  </si>
  <si>
    <t>4-046-273-2630204-104-2017/18-012</t>
  </si>
  <si>
    <t>Renovation of 2 classrooms: roofing, flooring, fixing doors and windows and painting.</t>
  </si>
  <si>
    <t>Nyaronde Primary School</t>
  </si>
  <si>
    <t>4-046-273-2630204-104-2017/18-013</t>
  </si>
  <si>
    <t>Renovation of 3 classrooms: roofing, flooring, fixing doors and windows and painting</t>
  </si>
  <si>
    <t>Nyankongo Primary School</t>
  </si>
  <si>
    <t>4-046-273-2630204-104-2017/18-014</t>
  </si>
  <si>
    <t>Nyabikomu Primary School</t>
  </si>
  <si>
    <t>4-046-273-2630204-104-2017/18-015</t>
  </si>
  <si>
    <t>Renovation of 2 classrooms: roofing, repair of walls, doors, windows and painting.</t>
  </si>
  <si>
    <t>Omonono Primary School</t>
  </si>
  <si>
    <t>4-046-273-2630204-104-2017/18-016</t>
  </si>
  <si>
    <t>Construction of a 3 door  pit latrine: digging of pit, foundation, walling , painting and electrical works.</t>
  </si>
  <si>
    <t>Esise Primary School</t>
  </si>
  <si>
    <t>4-046-273-2630204-104-2017/18-017</t>
  </si>
  <si>
    <t>Saiga Ngiya Primary School</t>
  </si>
  <si>
    <t>4-046-273-2630204-104-2017/18-018</t>
  </si>
  <si>
    <t>Construction of 1 classroom: foundation, walling, roofing, fixing of walls, doors, windows and painting and electrical works.</t>
  </si>
  <si>
    <t>Amakura Primary School</t>
  </si>
  <si>
    <t>4-046-273-2630204-104-2017/18-019</t>
  </si>
  <si>
    <t>Renovation of 3 classrooms: roofing, repair of walls, doors, windows and painting.</t>
  </si>
  <si>
    <t>Nyagware Primary School</t>
  </si>
  <si>
    <t>4-046-273-2630204-104-2017/18-020</t>
  </si>
  <si>
    <t>Renovation of 2 classrooms: roofing, repair of walls, doors, windows and painting</t>
  </si>
  <si>
    <t>Raitigo Primary School</t>
  </si>
  <si>
    <t>4-046-273-2630204-104-2017/18-021</t>
  </si>
  <si>
    <t xml:space="preserve">Renovation of 2 classrooms: roofing, repair of walls, doors, windows, floor and painting </t>
  </si>
  <si>
    <t>Riorangi Water Spring</t>
  </si>
  <si>
    <t>4-046-273-2630204-104-2017/18-022</t>
  </si>
  <si>
    <t>Protection of one water spring: escavation of spring area, Installation of hardcore, plastering and fencing spring area. The water spring to avail water to Mogusii Primary School.</t>
  </si>
  <si>
    <t>Endiba Water Spring</t>
  </si>
  <si>
    <t>4-046-273-2630204-104-2017/18-023</t>
  </si>
  <si>
    <t>Protection of one water spring: escavation of spring area, Installation of hardcore, plastering and fencing spring area.The water spring to avail water to Kiabonyoru Primary School.</t>
  </si>
  <si>
    <t>Riarege Water Spring</t>
  </si>
  <si>
    <t>4-046-273-2630204-104-2017/18-024</t>
  </si>
  <si>
    <t>Protection of one water spring: escavation of spring area, Installation of hardcore, plastering and fencing spring area. The water spring to avail water to Nyankongo Primary School.</t>
  </si>
  <si>
    <t>Simbauti water spring</t>
  </si>
  <si>
    <t>4-046-273-2630204-104-2017/18-025</t>
  </si>
  <si>
    <t>Protection of one water spring :Escavation of spring area, Installation of hardcore, plastering and fencing spring area. The water spring to avail water to Mogusii Primary School.</t>
  </si>
  <si>
    <t>Rionkundi water spring</t>
  </si>
  <si>
    <t>4-046-273-2630204-104-2017/18-026</t>
  </si>
  <si>
    <t>Protection of one water spring :Escavation of spring area, Installation of hardcore, plastering and fencing spring area. The water spring to avail water to Simbauti Primary School.</t>
  </si>
  <si>
    <t>Keberigo -Ibara Primary Road</t>
  </si>
  <si>
    <t>4-046-273-2630204-104-2017/18-027</t>
  </si>
  <si>
    <t>Grading of road linking to Ibara Primary School-1Km</t>
  </si>
  <si>
    <t>Nyagware Primary -Omonono Primary Road - Chinunda Junction</t>
  </si>
  <si>
    <t>4-046-273-2630204-104-2017/18-028</t>
  </si>
  <si>
    <t>Grading of road linking Nyagware Primary School and Omonono Primary School-2.5Km</t>
  </si>
  <si>
    <t xml:space="preserve">Mogusii Junction - Ekige Primary Road </t>
  </si>
  <si>
    <t>4-046-273-2630204-104-2017/18-029</t>
  </si>
  <si>
    <t>Grading of road linking Mogusii Junction and Ekige Primary School-2km</t>
  </si>
  <si>
    <t xml:space="preserve">Memisi Junction- Memisi Primary Road </t>
  </si>
  <si>
    <t>4-046-273-2630204-104-2017/18-030</t>
  </si>
  <si>
    <t>Grading of road linking Memisi Junction and Memisi Primary School-2km</t>
  </si>
  <si>
    <t>Nyabikomu Primary - Nyangoge Secondary School Bridge</t>
  </si>
  <si>
    <t>4-046-273-2630204-104-2017/18-031</t>
  </si>
  <si>
    <t>Construction of a makeshift bridge connecting Nyabikomu Primary school and Nyangoge Secondary School</t>
  </si>
  <si>
    <t>Ibara Boarding Primary School</t>
  </si>
  <si>
    <t>4-046-273-2630204-104-2017/18-032</t>
  </si>
  <si>
    <t>Funds for purchase of a school bus in conjunction with the institution</t>
  </si>
  <si>
    <t>Nyakwerema Secondary School</t>
  </si>
  <si>
    <t>4-046-273-2630205-104-2017/18-001</t>
  </si>
  <si>
    <t>Final installment  for purchase of a school bus</t>
  </si>
  <si>
    <t>Omonayo Secondary School</t>
  </si>
  <si>
    <t>4-046-273-2630205-104-2017/18-002</t>
  </si>
  <si>
    <t>Nyangoge Secondary School</t>
  </si>
  <si>
    <t>4-046-273-2630205-104-2017/18-003</t>
  </si>
  <si>
    <t>Nyandoche II Secondary School</t>
  </si>
  <si>
    <t>4-046-273-2630205-104-2017/18-004</t>
  </si>
  <si>
    <t>Mwongori High School</t>
  </si>
  <si>
    <t>4-046-273-2630205-104-2017/18-005</t>
  </si>
  <si>
    <t>Mogusii Secondary School</t>
  </si>
  <si>
    <t>4-046-273-2630205-104-2017/18-006</t>
  </si>
  <si>
    <t>Completion of administration block: roofing, plastering, fixing doors and windows.</t>
  </si>
  <si>
    <t>AIC Gietai Girls Sec School</t>
  </si>
  <si>
    <t>4-046-273-2630205-104-2017/18-007</t>
  </si>
  <si>
    <t>Construction of dormitory: plastering, flooring and fixing doors and windows.</t>
  </si>
  <si>
    <t>Egentubi Secondary School</t>
  </si>
  <si>
    <t>4-046-273-2630205-104-2017/18-008</t>
  </si>
  <si>
    <t>Completion of dormitory: plastering, flooring and fixing doors and windows.</t>
  </si>
  <si>
    <t>Eronge SDA Sec School</t>
  </si>
  <si>
    <t>4-046-273-2630205-104-2017/18-011</t>
  </si>
  <si>
    <t>Construction of one classroom: foundation, walling, plastering, flooring ,roofing, electrical works and fixing doors, windows and painting.</t>
  </si>
  <si>
    <t>Nyamiranga Secondary School</t>
  </si>
  <si>
    <t>4-046-273-2630205-104-2017/18-012</t>
  </si>
  <si>
    <t>Construction of a dormitory: foundation, walling and roofing.</t>
  </si>
  <si>
    <t>Borabu Sub-County AP Staff House</t>
  </si>
  <si>
    <t>4-046-273-2640507-113-2017/18-001</t>
  </si>
  <si>
    <t>Completion of an AP staff house: plastering, fixing doors and windows, electrical works and painting.</t>
  </si>
  <si>
    <t>Kitaru Chief's Office</t>
  </si>
  <si>
    <t>4-046-273-2640507-113-2017/18-002</t>
  </si>
  <si>
    <t>Completion of  Chief's Office: roofing, plastering, painting and electrical works.</t>
  </si>
  <si>
    <t>Kiabonyoru DO'S Office</t>
  </si>
  <si>
    <t>4-046-273-2640507-113-2017/18-003</t>
  </si>
  <si>
    <t>Completion of  DO's Office: plastering, painting and electrical works.</t>
  </si>
  <si>
    <t>Omonono Ass Chief's Office</t>
  </si>
  <si>
    <t>4-046-273-2640507-113-2017/18-004</t>
  </si>
  <si>
    <t>Completion of  Assistant Chief's Office: plastering, painting and electrical works.</t>
  </si>
  <si>
    <t>Borabu Police Station</t>
  </si>
  <si>
    <t>4-046-273-2640507-113-2017/18-005</t>
  </si>
  <si>
    <t>Completion of  Borabu Police Station Office:plastering, painting and electrical works.</t>
  </si>
  <si>
    <t>Riontonyi Police Station</t>
  </si>
  <si>
    <t>4-046-273-2640507-113-2017/18-006</t>
  </si>
  <si>
    <t>Completion of 3 door  pit latrine: walling, painting, roofing and electrical works.</t>
  </si>
  <si>
    <t>4-046-273-2640506-108-2017/18-001</t>
  </si>
  <si>
    <t>Installation of 8 transformers  through the matching program in conjunction with REA in Mekenene ward, Kiabonyoru ward, Esise ward and Nyansiongo ward</t>
  </si>
  <si>
    <t>Mwongori Primary School</t>
  </si>
  <si>
    <t>4-046-273-2640510-110-2017/18-001</t>
  </si>
  <si>
    <t>Planting of assorted tree varieties in the school compound</t>
  </si>
  <si>
    <t>Onsando Girls  Secondary School</t>
  </si>
  <si>
    <t>4-046-273-2640510-110-2017/18-002</t>
  </si>
  <si>
    <t>4-046-273-2640510-110-2017/18-003</t>
  </si>
  <si>
    <t>4-046-273-2640510-110-2017/18-004</t>
  </si>
  <si>
    <t>Masige Primary School</t>
  </si>
  <si>
    <t>4-046-273-2640510-110-2017/18-005</t>
  </si>
  <si>
    <t>Tindereti Primary School</t>
  </si>
  <si>
    <t>4-046-273-2640510-110-2017/18-006</t>
  </si>
  <si>
    <t>St Andrew's Kagwa Boarding Primary School</t>
  </si>
  <si>
    <t>4-046-273-2640510-110-2017/18-007</t>
  </si>
  <si>
    <t>Simbauti Primary School</t>
  </si>
  <si>
    <t>4-046-273-2640510-110-2017/18-008</t>
  </si>
  <si>
    <t>Gesibei Primary School</t>
  </si>
  <si>
    <t>4-046-273-2640510-110-2017/18-009</t>
  </si>
  <si>
    <t>4-046-273-2640510-110-2017/18-010</t>
  </si>
  <si>
    <t>Magombo Primary School</t>
  </si>
  <si>
    <t>4-046-273-2640510-110-2017/18-011</t>
  </si>
  <si>
    <t>Ensinyo Primary School</t>
  </si>
  <si>
    <t>4-046-273-2640510-110-2017/18-012</t>
  </si>
  <si>
    <t>Endemu Primary School</t>
  </si>
  <si>
    <t>4-046-273-2640510-110-2017/18-013</t>
  </si>
  <si>
    <t>Borabu Teachers Training College</t>
  </si>
  <si>
    <t>4-046-273-2630203-108-2017/18-001</t>
  </si>
  <si>
    <t>Additional funds for completion of Borabu TTC tuition block in conjunction with the Ministry of Education on a 50:50 basis.walling and electrical works</t>
  </si>
  <si>
    <t>Getare DO'S Office Innovation Hub</t>
  </si>
  <si>
    <t>4-046-273-2211311-108-2017/18-01</t>
  </si>
  <si>
    <t>Mekenene DO'S Office Innovation Hub</t>
  </si>
  <si>
    <t>4-046-273-2211311-108-2017/18-02</t>
  </si>
  <si>
    <t>Esise DO'S Office Innovation Hub</t>
  </si>
  <si>
    <t>4-046-273-2211311-108-2017/18-03</t>
  </si>
  <si>
    <t>Borabu Sub County Office Innovation Hub</t>
  </si>
  <si>
    <t>4-046-273-2211311-108-2017/18-04</t>
  </si>
  <si>
    <t>Borabu NG-CDF Office Construction</t>
  </si>
  <si>
    <t>4-046-273-3110202-108-2017/18-001</t>
  </si>
  <si>
    <t xml:space="preserve">Part allocation for construction of an NG-CDF Office: walling and roofing </t>
  </si>
  <si>
    <t>4-046-273-AP1-100-2017/2018-001</t>
  </si>
  <si>
    <t>4-046-273-2640100-103-2017/18-001</t>
  </si>
  <si>
    <t>Nyakwerema Primary School</t>
  </si>
  <si>
    <t>4-046-273-2630204-104-2017/18-007</t>
  </si>
  <si>
    <t>Construction of 2 classrooms: foundation, walling , roofing and plastering.</t>
  </si>
  <si>
    <t>Nsicha Secondary School</t>
  </si>
  <si>
    <t>4-046-273-2630205-104-2017/18-009</t>
  </si>
  <si>
    <t>Construction of a dormitory: foundation and walling</t>
  </si>
  <si>
    <t>Onsando Girls Sec School</t>
  </si>
  <si>
    <t>4-046-273-2630205-104-2017/18-010</t>
  </si>
  <si>
    <t>Purchase of office stationary, fuel, vehicle repairs, telephone expenses and subsistence</t>
  </si>
  <si>
    <t>Committee Allowances and Expenses</t>
  </si>
  <si>
    <t>Universities &amp; Colleges</t>
  </si>
  <si>
    <t>Fees Payment for needy students in colleges and universities</t>
  </si>
  <si>
    <t>Secondary School Bursary</t>
  </si>
  <si>
    <t>Fees Payment for needy students in Secondary Schools</t>
  </si>
  <si>
    <t>Purchase of stationary, fuel, vehicle repairs, telephone expenses and subsistence in monitoring &amp; evaluation</t>
  </si>
  <si>
    <t>Committee monitoring &amp; evaluation expenses</t>
  </si>
  <si>
    <t>Installation of Dustbins</t>
  </si>
  <si>
    <t>4-046-273-2640510-110-2017/18-014</t>
  </si>
  <si>
    <t>Installation of 1 metallic dustbin in Kiabonyoru DO's Office, Nyaramba AP Post, Bonyarorande Chief's Office, Nyaramba Pry Sch, Nyangoge Pry Sch, Nyamiranga Pry Sch, Nyakwerema Sec Sch, Omonono Sec Sch,Egentubi sec. sch,Nyankongo Pry sch, Mekenene DO's Office, Mogusii Pry Sch, Kiang'eni DO's Office, Kitaru Pry Sch, Mwongori Polytechnic, Esise DO's Office, Riotonyi Police Station, Kineni Sec Sch, Raitigo Sec Sch, Ensakia Pry Sch, Borabu DCC Office, Borabu NG-CDF Office, Borabu Police Station, Tindereti Pry Sch and Nyandoche II Pry Sch each Kshs.16,000</t>
  </si>
  <si>
    <t>Riamanoti Primary School</t>
  </si>
  <si>
    <t>4-046-273-2640510-110-2017/18-015</t>
  </si>
  <si>
    <t>Tree planting of assorted tree varieties within the institution</t>
  </si>
  <si>
    <t>Emboye Primary School</t>
  </si>
  <si>
    <t>4-046-273-2640510-110-2017/18-016</t>
  </si>
  <si>
    <t>Mogusii Primary School</t>
  </si>
  <si>
    <t>4-046-273-2640510-110-2017/18-017</t>
  </si>
  <si>
    <t>Isoge Primary School</t>
  </si>
  <si>
    <t>4-046-273-2640510-110-2017/18-018</t>
  </si>
  <si>
    <t>Nyangoge Primary School</t>
  </si>
  <si>
    <t>4-046-273-2640510-110-2017/18-019</t>
  </si>
  <si>
    <t>Borabu NG-CDF Sports Activities</t>
  </si>
  <si>
    <t>Facilitation sports activities for men and women within the constituency through conducting of sports activities and purchase of sports Kits, Trophies  and balls</t>
  </si>
  <si>
    <t>Mecheo Secondary School</t>
  </si>
  <si>
    <t>4-046-273-2630205-104-2017/18-013</t>
  </si>
  <si>
    <t>Completion of a staff house: Plastering, electrical works and painting</t>
  </si>
  <si>
    <t>St Mathew's Mulumba Secondary School</t>
  </si>
  <si>
    <t>4-046-273-2630205-104-2017/18-014</t>
  </si>
  <si>
    <t>Construction of a Staff House :Foundation, walling and roofing</t>
  </si>
  <si>
    <t>Omonono Secondary School</t>
  </si>
  <si>
    <t>4-046-273-2630205-104-2017/18-015</t>
  </si>
  <si>
    <t>Construction of one classroom: Foundation, walling, Roofing, flooring, electrical works and painting</t>
  </si>
  <si>
    <t>4-046-273-2630204-104-2017/18-033</t>
  </si>
  <si>
    <t>Completion of renovation of 7 classrooms:repair of walls and floor</t>
  </si>
  <si>
    <t>Completion of Pit Latrine:Plastering,Painting and electrical works</t>
  </si>
  <si>
    <t>4-046-273-2630204-104-2017/18-034</t>
  </si>
  <si>
    <t>Completion of Renovation of 9 classrooms:Repair of Roof</t>
  </si>
  <si>
    <t>Completion of Administration Block:Roofing, plastering, painting and electrical works</t>
  </si>
  <si>
    <t>Completion of 3   of classrooms:Plastering, painting and electrical works</t>
  </si>
  <si>
    <t xml:space="preserve">Completion of Renovation of 15 classrooms:Plastering </t>
  </si>
  <si>
    <t>Completion of Renovation of 10 classrooms:Repair of Floor and walls</t>
  </si>
  <si>
    <t>Kebuse Primary School</t>
  </si>
  <si>
    <t>4-046-273-2630204-104-2017/18-035</t>
  </si>
  <si>
    <t>Completion of of 3 classrooms:Plastering, electrical works and painting</t>
  </si>
  <si>
    <t>Completion of of 2 classrooms:Plastering, electrical works and painting</t>
  </si>
  <si>
    <t>Construction of of 2 classrooms:Foundation, Walling,Plastering, Roofing,electrical works and painting</t>
  </si>
  <si>
    <t>Renovation of two classrooms:Repair of floor, Roof, wall and fixing doors and windows</t>
  </si>
  <si>
    <t>Mote Oguto Primary School</t>
  </si>
  <si>
    <t>4-046-273-2630204-104-2017/18-036</t>
  </si>
  <si>
    <t>Completion of chiefs office:Fixing doors and windows and painting</t>
  </si>
  <si>
    <t>Bonyarorande AP Line Staff House</t>
  </si>
  <si>
    <t>4-046-273-2640507-113-2017/18-007</t>
  </si>
  <si>
    <t>Construction of a staff House:Foundation, walling, roofing,plastering, painting and electrical works</t>
  </si>
  <si>
    <t>Nyaramba Assistant Chief's Office</t>
  </si>
  <si>
    <t>4-046-273-2640507-113-2017/18-008</t>
  </si>
  <si>
    <t>Construction of assistant Chiefs Office:Foundation, walling, roofing,plastering, painting and electrical works</t>
  </si>
  <si>
    <t>PROJECT GFS CODELIST FOR SOUTH MUGIRANGO NATIONAL GOVERNMENT CONSTITUENCY DEVELOPMENT FUND</t>
  </si>
  <si>
    <t xml:space="preserve">Employee's Salaries </t>
  </si>
  <si>
    <t>4-045-262-2110000-100-2017/18-001</t>
  </si>
  <si>
    <t>Payment of staff salaries, gratuity and allowances.</t>
  </si>
  <si>
    <t>4-045-262-2210000-100-2017/18-002</t>
  </si>
  <si>
    <t xml:space="preserve">Purchase of fuel, repairs and, maintenance, printing, stationery, telephone, travel and subsistence, office tea. </t>
  </si>
  <si>
    <t>4-045-262-2120101-100-2017/18-003</t>
  </si>
  <si>
    <t>4-045-262-2120201-100-2017/18-004</t>
  </si>
  <si>
    <t>4-045-262-2210000-100-2017/18-005</t>
  </si>
  <si>
    <t xml:space="preserve">Payment of committee sitting allowances, conferences. </t>
  </si>
  <si>
    <t>4-045-262-2210000-111-2017/18-001</t>
  </si>
  <si>
    <t>Purchase of fuel, repairs and paintenance, printing, stationery, airtime, travel and subsidence.</t>
  </si>
  <si>
    <t>4-045-262-2210000-111-2017/18-002</t>
  </si>
  <si>
    <t>4-045-262-2210700-111-2017/18-003</t>
  </si>
  <si>
    <t>Undertake training of the NG-CDFC/PMCs on NG-CDF related Issues</t>
  </si>
  <si>
    <t>4-045-262-2640200-101-2017/18-001</t>
  </si>
  <si>
    <t>To cater for any unforseen occurences in the constituency during the financial year.</t>
  </si>
  <si>
    <t>4-045-262-2640101-103-2017/18-001</t>
  </si>
  <si>
    <t>4-045-262-2640102-103-2017/18-002</t>
  </si>
  <si>
    <t>4-045-262-2640509-108-2017/18-001</t>
  </si>
  <si>
    <t>Carry out constituency sports tournament and the winning teams/ schools to be awarded with trophies, balls and games kit.</t>
  </si>
  <si>
    <t xml:space="preserve">Riamorori Water Spring </t>
  </si>
  <si>
    <t>4-045-262-2640510-110-2017/18-001</t>
  </si>
  <si>
    <t>Protection of water spring (excavation and slabbing).</t>
  </si>
  <si>
    <t>Omoseni Water Spring</t>
  </si>
  <si>
    <t>4-045-262-2640510-110-2017/18-002</t>
  </si>
  <si>
    <t>Riatembi Water Spring</t>
  </si>
  <si>
    <t>4-045-262-2640510-110-2017/18-003</t>
  </si>
  <si>
    <t>Riokeraka Water Spring</t>
  </si>
  <si>
    <t>4-045-262-2640510-110-2017/18-004</t>
  </si>
  <si>
    <t>Riakenyere Water Spring</t>
  </si>
  <si>
    <t>4-045-262-2640510-110-2017/18-005</t>
  </si>
  <si>
    <t>Riondabu Water Spring</t>
  </si>
  <si>
    <t>4-045-262-2640510-110-2017/18-006</t>
  </si>
  <si>
    <t>Riogindi Water Spring</t>
  </si>
  <si>
    <t>4-045-262-2640510-110-2017/18-007</t>
  </si>
  <si>
    <t>Riakeunde Water Spring</t>
  </si>
  <si>
    <t>4-045-262-2640510-110-2017/18-008</t>
  </si>
  <si>
    <t>Getionkio Water Spring</t>
  </si>
  <si>
    <t>4-045-262-2640510-110-2017/18-009</t>
  </si>
  <si>
    <t>Riokendi Water Spring</t>
  </si>
  <si>
    <t>4-045-262-2640510-110-2017/18-010</t>
  </si>
  <si>
    <t>Mwomwoga Water spring</t>
  </si>
  <si>
    <t>4-045-262-2640510-110-2017/18-011</t>
  </si>
  <si>
    <t>4-045-262-2630204-104-2017/18-001</t>
  </si>
  <si>
    <t>Painting of 8 classrooms and administration office.</t>
  </si>
  <si>
    <t>Nyagichenche Primary</t>
  </si>
  <si>
    <t>4-045-262-2630204-104-2017/18-002</t>
  </si>
  <si>
    <t>Construction of administration block.</t>
  </si>
  <si>
    <t>Bomonyama Primary School</t>
  </si>
  <si>
    <t>4-045-262-2630204-104-2017/18-003</t>
  </si>
  <si>
    <t>Plastering, fitting and painting of 4 classrooms.</t>
  </si>
  <si>
    <t>Getono Primary School</t>
  </si>
  <si>
    <t>4-045-262-2630204-104-2017/18-004</t>
  </si>
  <si>
    <t>Construction of 4 classrooms.</t>
  </si>
  <si>
    <t>Makara Primary School</t>
  </si>
  <si>
    <t>4-045-262-2630204-104-2017/18-005</t>
  </si>
  <si>
    <t>Completion of administration office; plastering, painting, fitting and fixtures.</t>
  </si>
  <si>
    <t>Nyakembene Primary School</t>
  </si>
  <si>
    <t>4-045-262-2630204-104-2017/18-006</t>
  </si>
  <si>
    <t>Nyakorere Primary School</t>
  </si>
  <si>
    <t>4-045-262-2630204-104-2017/18-007</t>
  </si>
  <si>
    <t>Gesonso Primary School</t>
  </si>
  <si>
    <t>4-045-262-2630204-104-2017/18-008</t>
  </si>
  <si>
    <t>Construction of 2 classrooms.</t>
  </si>
  <si>
    <t>Keburanchogu Primary School</t>
  </si>
  <si>
    <t>4-045-262-2630204-104-2017/18-009</t>
  </si>
  <si>
    <t>Rangeti SDA boarding  Primary School</t>
  </si>
  <si>
    <t>4-045-262-2630204-104-2017/18-010</t>
  </si>
  <si>
    <t>Plastering, fitting and painting of multipurpose hall.</t>
  </si>
  <si>
    <t>Eburi Primary School</t>
  </si>
  <si>
    <t>4-045-262-2630204-104-2017/18-011</t>
  </si>
  <si>
    <t>Bomware Primary School.</t>
  </si>
  <si>
    <t>4-045-262-2630204-104-2017/18-012</t>
  </si>
  <si>
    <t>Renovation of 4 classrooms; plastering, fitting and painting</t>
  </si>
  <si>
    <t>Nyakembene Secondary School</t>
  </si>
  <si>
    <t>4-045-262-2630205-104-2017/18-001</t>
  </si>
  <si>
    <t>Manywanda Girls Secondary School</t>
  </si>
  <si>
    <t>4-045-262-2630205-104-2017/18-002</t>
  </si>
  <si>
    <t>Nyasasa Secondary  School</t>
  </si>
  <si>
    <t>4-045-262-2630205-104-2017/18-003</t>
  </si>
  <si>
    <t>Ramoya Girls Secondary School</t>
  </si>
  <si>
    <t>4-045-262-2630205-104-2017/18-004</t>
  </si>
  <si>
    <t>Slabbing of 2nd floor of storey library.</t>
  </si>
  <si>
    <t>Esaka Secondary Primary School</t>
  </si>
  <si>
    <t>4-045-262-2630205-104-2017/18-005</t>
  </si>
  <si>
    <t>Plastering, painting and glazing of 4 classrooms.</t>
  </si>
  <si>
    <t>St.Fapian makara Secondary School</t>
  </si>
  <si>
    <t>4-045-262-2630205-104-2017/18-006</t>
  </si>
  <si>
    <t>Construction of 5 classrooms.</t>
  </si>
  <si>
    <t>Nyatwoni SDA Secondary School</t>
  </si>
  <si>
    <t>4-045-262-2630205-104-2017/18-007</t>
  </si>
  <si>
    <t>Ayora Secondary School</t>
  </si>
  <si>
    <t>4-045-262-2630205-104-2017/18-008</t>
  </si>
  <si>
    <t>Ndonyo Secondary  School</t>
  </si>
  <si>
    <t>4-045-262-2630205-104-2017/18-009</t>
  </si>
  <si>
    <t xml:space="preserve">Plastering, fitting and painting of dormitory </t>
  </si>
  <si>
    <t>Kiendege Secondary School</t>
  </si>
  <si>
    <t>4-045-262-2630205-104-2017/18-010</t>
  </si>
  <si>
    <t>Roofing,plastering and fiiting of science laboratory</t>
  </si>
  <si>
    <t>Ikoba Secondary School</t>
  </si>
  <si>
    <t>4-045-262-2630205-104-2017/18-011</t>
  </si>
  <si>
    <t xml:space="preserve">Plastering, fitting and painting of dining hall. </t>
  </si>
  <si>
    <t>Tabaka township Secondary School</t>
  </si>
  <si>
    <t>4-045-262-2630205-104-2017/18-012</t>
  </si>
  <si>
    <t xml:space="preserve">Kisii university- Nyangweta Campus </t>
  </si>
  <si>
    <t>4-045-262-2630206-104-2017/18-001</t>
  </si>
  <si>
    <t>Screeding, plumbing and tilling of 4  lecture halls and administration offices.</t>
  </si>
  <si>
    <t>Ritumbe Social Hall</t>
  </si>
  <si>
    <t>4-045-262-2211311-108-2017/18-001</t>
  </si>
  <si>
    <t>Refurbishing; painting, fittings and fixtures at Ritumbe social hall (Kshs.1,000,000)  and installation of ICT infrastructure; satelite antenna, router, digital access kit and digital ruggedized tablets,Wi-Fi with outdoor wireless device complete with 12U cabinet complete with installation accessories  (Kshs.1,169,257.50)</t>
  </si>
  <si>
    <t>NG-CDF Hall</t>
  </si>
  <si>
    <t>4-045-262-2211311-108-2017/18-002</t>
  </si>
  <si>
    <t>Refurbishing; painting, fittings and fixtures at NG-CDF Hall (Kshs.1,000,000)  and installation of ICT infrastructure; satelite antenna, router, digital access kit and digital ruggedized tablets,Wi-Fi with outdoor wireless device complete with 12U cabinet complete with installation accessories  (Kshs.1,169,257.50)</t>
  </si>
  <si>
    <t xml:space="preserve">Etago Social Hall </t>
  </si>
  <si>
    <t>4-045-262-2211311-108-2017/18-003</t>
  </si>
  <si>
    <t>Refurbishing; painting, fittings and fixtures at Etago Social Hall (Kshs.1,000,000)  and installation of ICT infrastructure; satelite antenna, router, digital access kit and digital ruggedized tablets,Wi-Fi with outdoor wireless device complete with 12U cabinet complete with installation accessories  (Kshs.1,169,257.50)</t>
  </si>
  <si>
    <t xml:space="preserve">Moticho Chief’s Office  </t>
  </si>
  <si>
    <t>4-045-262-2211311-108-2017/18-004</t>
  </si>
  <si>
    <t>Refurbishing; painting, fittings and fixtures at Moticho Chief’s Office  (Kshs.1,000,000)  and installation of ICT infrastructure; satelite antenna, router, digital access kit and digital ruggedized tablets,Wi-Fi with outdoor wireless device complete with 12U cabinet complete with installation accessories  (Kshs.1,169,257.50)</t>
  </si>
  <si>
    <t>Office furniture and fittings</t>
  </si>
  <si>
    <t>4-045-262-3111000-108-2017/18-001</t>
  </si>
  <si>
    <t>Purchase, fixing and fitting of office furniture (office executive chairs and office cabinets)</t>
  </si>
  <si>
    <t xml:space="preserve">Bonyancha Administration Police Post </t>
  </si>
  <si>
    <t>4-045-262-2640507-108-2017/18-001</t>
  </si>
  <si>
    <t>Construction of staff house.</t>
  </si>
  <si>
    <t>Bomonyara Assistant Chief's Office</t>
  </si>
  <si>
    <t>4-045-262-2640507-108-2017/18-002</t>
  </si>
  <si>
    <t>Plastering and painting of administration office.</t>
  </si>
  <si>
    <t>Nyansore Assistant Chief's Office</t>
  </si>
  <si>
    <t>4-045-262-2640507-108-2017/18-003</t>
  </si>
  <si>
    <t>Construction of administration office.</t>
  </si>
  <si>
    <t>Omogwa ACC office</t>
  </si>
  <si>
    <t>4-045-262-2640507-108-2017/18-004</t>
  </si>
  <si>
    <t>Plastering, glazing and painting of administration office.</t>
  </si>
  <si>
    <t>Chief's Office Kabiero Location</t>
  </si>
  <si>
    <t>4-045-262-2640507-108-2017/18-005</t>
  </si>
  <si>
    <t>Chief's Office Nyakembene Location</t>
  </si>
  <si>
    <t>4-045-262-2640507-108-2017/18-006</t>
  </si>
  <si>
    <t>Plastering and painting of administration office Kshs.100,000.00 and Kshs.100,000.00 construction of 2 door  pit latrine</t>
  </si>
  <si>
    <t>Assistant Chief's Office Muma Sub Location</t>
  </si>
  <si>
    <t>4-045-262-2640507-108-2017/18-007</t>
  </si>
  <si>
    <t>Moticho Administration police Camp</t>
  </si>
  <si>
    <t>4-045-262-2640507-108-2017/18-008</t>
  </si>
  <si>
    <t>Construction of 2 staff houses</t>
  </si>
  <si>
    <t>4-045-262-2211310-108-2017/18-003</t>
  </si>
  <si>
    <t>Consultation fee,consultative forums, factsheet data colletion, printing and launching of the strategic plan.</t>
  </si>
  <si>
    <t>4-045-262-AP1-100-2017/2018-001</t>
  </si>
  <si>
    <t>4-045-262-2640100-103-2017/18-001</t>
  </si>
  <si>
    <t xml:space="preserve">Payment Of Staff Salaries, Gratuity And Allowances </t>
  </si>
  <si>
    <t xml:space="preserve">Purchase Of Fuel, Repairs and Maintenance, Printing, Stationery, Telephone, Travel And Subsistence, Office Tea </t>
  </si>
  <si>
    <t>Payment Of Committee Sitting Allowances, Conferences</t>
  </si>
  <si>
    <t>Purchase Of Fuel, Repairs and Maintenance, Printing, Stationery, Airtime</t>
  </si>
  <si>
    <t>Payment Of Committee Sitting&amp; Field Allowances,Conferences,Transport ,Travel and Subsistence</t>
  </si>
  <si>
    <t>Bursary: Secondary Schools</t>
  </si>
  <si>
    <t>Payment Of Bursary To Needy Students</t>
  </si>
  <si>
    <t>Bursary: Universities and Tertiary Institutions</t>
  </si>
  <si>
    <t>Carry out constituency sports tournament and the winning teams/Schools to be awarded with trophies,balls and games kits</t>
  </si>
  <si>
    <t>Nyachenge ELCK primary school</t>
  </si>
  <si>
    <t>4-045-262-2630204-104-2017/18-013</t>
  </si>
  <si>
    <t xml:space="preserve"> Construction of Administration office</t>
  </si>
  <si>
    <t>Nyangweta SDA primary school</t>
  </si>
  <si>
    <t>4-045-262-2630204-104-2017/18-014</t>
  </si>
  <si>
    <t xml:space="preserve">Construction  of 3 classrooms </t>
  </si>
  <si>
    <t xml:space="preserve">Nchoro primary school </t>
  </si>
  <si>
    <t>4-045-262-2630204-104-2017/18-015</t>
  </si>
  <si>
    <t xml:space="preserve">Ibencho primary school </t>
  </si>
  <si>
    <t>4-045-262-2630204-104-2017/18-016</t>
  </si>
  <si>
    <t>Nyamiomu primary school</t>
  </si>
  <si>
    <t>4-045-262-2630204-104-2017/18-017</t>
  </si>
  <si>
    <t>Kiabigoria Secondary school</t>
  </si>
  <si>
    <t>4-045-262-2630205-104-2017/18-013</t>
  </si>
  <si>
    <t>Muma Secondary school</t>
  </si>
  <si>
    <t>4-045-262-2630205-104-2017/18-014</t>
  </si>
  <si>
    <t>ENVIRONEMNT</t>
  </si>
  <si>
    <t>Ronkoba water spring</t>
  </si>
  <si>
    <t>4-045-262-2640510-110-2017/18-012</t>
  </si>
  <si>
    <t>Protection of water spring(excavation and slabbing)</t>
  </si>
  <si>
    <t>PROJECT GFS CODELIST FOR NYATIKE NATIONAL GOVERNMENT CONSTITUENCY DEVELOPMENT FUND</t>
  </si>
  <si>
    <t>4-044-258-2110000-100-2017/18-001</t>
  </si>
  <si>
    <t>Payment of staff salaries.</t>
  </si>
  <si>
    <t>4-044-258-2210000-100-2017/18-002</t>
  </si>
  <si>
    <t>4-044-258-2120201-100-2017/18-003</t>
  </si>
  <si>
    <t>4-044-258-2120101-100-2017/18-004</t>
  </si>
  <si>
    <t>4-044-258-2210802-100-2017/18-005</t>
  </si>
  <si>
    <t>4-044-258-2210000-111-2017/18-001</t>
  </si>
  <si>
    <t>Purchase of fuel, repairs, travel and subsistence, stationery, airtime.</t>
  </si>
  <si>
    <t>4-044-258-2210802-111-2017/18-002</t>
  </si>
  <si>
    <t xml:space="preserve">Payment of committee allowances, transport, conferences. </t>
  </si>
  <si>
    <t>4-044-258-2210700-111-2017/18-003</t>
  </si>
  <si>
    <t>Capacity building for NG-CDFC/PMC and other stakeholders.</t>
  </si>
  <si>
    <t>4-044-258-2640200-101-2015/2016-001</t>
  </si>
  <si>
    <t>4-044-258-2640509-112-2017/2018-001</t>
  </si>
  <si>
    <t>Carry out constituency sports tournament and the winning teams to be awarded with trophies, balls, and games kits.</t>
  </si>
  <si>
    <t>4-044-258-2640101-103-2017/18-001</t>
  </si>
  <si>
    <t>Bursary Special Needs</t>
  </si>
  <si>
    <t> 4-044-258-2640105-103-2017/18-002</t>
  </si>
  <si>
    <t>4-044-258-2640102-103-2017/18-003</t>
  </si>
  <si>
    <t>4-044-258-2211310-108-2017/2018-001</t>
  </si>
  <si>
    <t>Development of a strategic plan for Nyatike Constituency</t>
  </si>
  <si>
    <t>Chamachichi Secondary School</t>
  </si>
  <si>
    <t>4-044-258-2640510-110-2017/18-001</t>
  </si>
  <si>
    <t>Obware  Secondary School</t>
  </si>
  <si>
    <t>4-044-258-2640510-110-2017/18-002</t>
  </si>
  <si>
    <t>Amoyo Secondary School</t>
  </si>
  <si>
    <t>4-044-258-2640510-110-2017/18-003</t>
  </si>
  <si>
    <t>St. Josephs Alendo Girls Secondary School</t>
  </si>
  <si>
    <t>4-044-258-2640510-110-2017/18-004</t>
  </si>
  <si>
    <t>Senye Secondary School</t>
  </si>
  <si>
    <t>4-044-258-2640510-110-2017/18-005</t>
  </si>
  <si>
    <t>Mikei Mixed Secondary School</t>
  </si>
  <si>
    <t>4-044-258-2640510-110-2017/18-006</t>
  </si>
  <si>
    <t>St. Gemma Girls Secondary School</t>
  </si>
  <si>
    <t>4-044-258-2640510-110-2017/18-007</t>
  </si>
  <si>
    <t>Olando Mixed Secondary School</t>
  </si>
  <si>
    <t>4-044-258-2640510-110-2017/18-008</t>
  </si>
  <si>
    <t>St. Marys Winjo Secondary School</t>
  </si>
  <si>
    <t>4-044-258-2640510-110-2017/18-009</t>
  </si>
  <si>
    <t>Nyandema Secondary School</t>
  </si>
  <si>
    <t>4-044-258-2640510-110-2017/18-010</t>
  </si>
  <si>
    <t>St. Jacobs Kolanya Secondary School</t>
  </si>
  <si>
    <t>4-044-258-2640510-110-2017/18-011</t>
  </si>
  <si>
    <t>Moi Nyatike Secondary School</t>
  </si>
  <si>
    <t>4-044-258-2640510-110-2017/18-012</t>
  </si>
  <si>
    <t>Nyabomo Primary School</t>
  </si>
  <si>
    <t>4-044-258-2630204-104-2017/18-001</t>
  </si>
  <si>
    <t>Construction of 2 classrooms (foundation slab, walling ,roofing, fittings, plastering and painting)</t>
  </si>
  <si>
    <t>Kiasa Primary School</t>
  </si>
  <si>
    <t>4-044-258-2630204-104-2017/18-002</t>
  </si>
  <si>
    <t>Construction of 2 classrooms (foundation slab, walling, roofing, fittings, plastering and painting)</t>
  </si>
  <si>
    <t>Mikei Primary School</t>
  </si>
  <si>
    <t>4-044-258-2630204-104-2017/18-003</t>
  </si>
  <si>
    <t>Renovation of 2 classrooms (plastering , fitting and paintings)</t>
  </si>
  <si>
    <t>Kabuto Primary School</t>
  </si>
  <si>
    <t>4-044-258-2630204-104-2017/18-004</t>
  </si>
  <si>
    <t>Owiro Primary School</t>
  </si>
  <si>
    <t>4-044-258-2630204-104-2017/18-005</t>
  </si>
  <si>
    <t>4-044-258-2630204-104-2017/18-006</t>
  </si>
  <si>
    <t>4-044-258-2630204-104-2017/18-007</t>
  </si>
  <si>
    <t>Fencing of the School and fixing of gate, chain link Kshs.1,400,000.00; Gate Kshs.100,000.00</t>
  </si>
  <si>
    <t>Pap Ndege Primary School</t>
  </si>
  <si>
    <t>4-044-258-2630204-104-2017/18-008</t>
  </si>
  <si>
    <t>Got Ong'er Primary School</t>
  </si>
  <si>
    <t>4-044-258-2630204-104-2017/18-009</t>
  </si>
  <si>
    <t>Ogongo Primary School</t>
  </si>
  <si>
    <t>4-044-258-2630204-104-2017/18-010</t>
  </si>
  <si>
    <t>Orore Primary School</t>
  </si>
  <si>
    <t>4-044-258-2630204-104-2017/18-011</t>
  </si>
  <si>
    <t>Construction of 1 classroom (foundation slab, walling, roofing)</t>
  </si>
  <si>
    <t>Modi Primary School</t>
  </si>
  <si>
    <t>4-044-258-2630204-104-2017/18-012</t>
  </si>
  <si>
    <t>Renovation of 2 classrooms (flooring and fittings)</t>
  </si>
  <si>
    <t>BL Tezza Complex Secondary School</t>
  </si>
  <si>
    <t>4-044-258-2630205-104-2017/18-001</t>
  </si>
  <si>
    <t>Completion of 2 twin laboratory storey building: Natural stone walling, fittings, plumbing, roofing, plastering and paintings.</t>
  </si>
  <si>
    <t>Rabwao Secondary School</t>
  </si>
  <si>
    <t>4-044-258-2630205-104-2017/18-002</t>
  </si>
  <si>
    <t>Construction of administration block (foundation slab, walling, roofing)</t>
  </si>
  <si>
    <t>Bande Girls</t>
  </si>
  <si>
    <t>4-044-258-2630205-104-2017/18-003</t>
  </si>
  <si>
    <t>Construction of 2 classrooms (foundation slab, walling, roofing)</t>
  </si>
  <si>
    <t>Olasi Secondary School</t>
  </si>
  <si>
    <t>4-044-258-2630205-104-2017/18-004</t>
  </si>
  <si>
    <t>Construction of dormitory: (foundation slab,walling,roofing)</t>
  </si>
  <si>
    <t>Lwanda Magwar Secondary School</t>
  </si>
  <si>
    <t>4-044-258-2630205-104-2017/18-005</t>
  </si>
  <si>
    <t>Construction of dinning hall (foundation slab, walling, roofing)</t>
  </si>
  <si>
    <t>Ndiwa Girls</t>
  </si>
  <si>
    <t>4-044-258-2630205-104-2017/18-006</t>
  </si>
  <si>
    <t>Construction of twin laboratory (foundation slab, walling, roofing)</t>
  </si>
  <si>
    <t xml:space="preserve">Moi Nyatike Secondary School </t>
  </si>
  <si>
    <t>4-044-258-2630205-104-2017/18-007</t>
  </si>
  <si>
    <t>Construction of reinforced concrete storage tank 50M3 Kshs.1,200,000.00; piping works and chambers for supply within the school Kshs.1,000,000.00; purchase of 2 storage tanks 10M3 Kshs.150,000.00;  erect elevated steel tower and fittings Kshs.650,000.00</t>
  </si>
  <si>
    <t>Agenga Secondary School</t>
  </si>
  <si>
    <t>4-044-258-2630205-104-2017/18-008</t>
  </si>
  <si>
    <t>4-044-258-2630205-104-2017/18-009</t>
  </si>
  <si>
    <t>Completion of 1 classroom (plastering, fittings and painting)</t>
  </si>
  <si>
    <t>Gunga Secondary School</t>
  </si>
  <si>
    <t>4-044-258-2630205-104-2017/18-010</t>
  </si>
  <si>
    <t>Sidika Secondary School</t>
  </si>
  <si>
    <t>4-044-258-2630205-104-2017/18-011</t>
  </si>
  <si>
    <t>Completion of administration block (floor slab, plastering, fittings)</t>
  </si>
  <si>
    <t>St. Josephs’ Alendo Girls Secondary School</t>
  </si>
  <si>
    <t>4-044-258-2630205-104-2017/18-012</t>
  </si>
  <si>
    <t>Construction of dormitory; foundation slab, walling to lintel.</t>
  </si>
  <si>
    <t>God Keyo Secondary School</t>
  </si>
  <si>
    <t>4-044-258-2630205-104-2017/18-013</t>
  </si>
  <si>
    <t>Renovation of 3 classrooms: flooring, fittings and painting Kshs.600,000.00; Purchase of sets of lockers with chairs Kshs.200,000.00</t>
  </si>
  <si>
    <t>St. Sabianus Owich Secondary School</t>
  </si>
  <si>
    <t>4-044-258-2630205-104-2017/18-014</t>
  </si>
  <si>
    <t>Renovation of 2 classrooms (flooring, fittings and painting)</t>
  </si>
  <si>
    <t>4-044-258-2630205-104-2017/18-015</t>
  </si>
  <si>
    <t>Purchase of 40 sets of lockers with chairs</t>
  </si>
  <si>
    <t>Kumoni Secondary School</t>
  </si>
  <si>
    <t>4-044-258-2630205-104-2017/18-016</t>
  </si>
  <si>
    <t>Akala Secondary School</t>
  </si>
  <si>
    <t>4-044-258-2630205-104-2017/18-017</t>
  </si>
  <si>
    <t>Kimai Secondary School</t>
  </si>
  <si>
    <t>4-044-258-2630205-104-2017/18-018</t>
  </si>
  <si>
    <t>4-044-258-2630205-104-2017/18-019</t>
  </si>
  <si>
    <t>Purchase of 5 No. HP 600 GI Desktop Computers (duocore) intel duo core 2.7 Ghz processor , 500 GB Hdd, 4GB ddr3 ram expandable DVD writer, Network card USB Ports, Key Board and mouse, 20’’ monitor</t>
  </si>
  <si>
    <t>4-044-258-2630205-104-2017/18-020</t>
  </si>
  <si>
    <t>4-044-258-2630205-104-2017/18-021</t>
  </si>
  <si>
    <t>4-044-258-2630205-104-2017/18-022</t>
  </si>
  <si>
    <t>4-044-258-2630205-104-2017/18-023</t>
  </si>
  <si>
    <t>Kanga Onditi Secondary School</t>
  </si>
  <si>
    <t>4-044-258-2630205-104-2017/18-024</t>
  </si>
  <si>
    <t>Gunga Chiefs Office</t>
  </si>
  <si>
    <t>4-044-258-2640507-113-2017/18-001</t>
  </si>
  <si>
    <t>Construction of office (foundation slab, walling, roofing, plastering)</t>
  </si>
  <si>
    <t>Agenga Chiefs Office</t>
  </si>
  <si>
    <t>4-044-258-2640507-113-2017/18-002</t>
  </si>
  <si>
    <t>CID Office Nyatike</t>
  </si>
  <si>
    <t>4-044-258-2640507-113-2017/18-003</t>
  </si>
  <si>
    <t>Completion of  office block (plastering, fittings and painting)</t>
  </si>
  <si>
    <t>Nyatike NG-CDFC Office</t>
  </si>
  <si>
    <t>4-044-258-2640507-113-2017/18-004</t>
  </si>
  <si>
    <t>Renovation works: paving slabs, flooring with tiles, plastering damaged walls, fittings of damaged doors and windows, ceilings and painting.</t>
  </si>
  <si>
    <t xml:space="preserve">Sori  ACC Constituency Innovation Hub </t>
  </si>
  <si>
    <t>4-044-256-2211311-108-2017/18-001</t>
  </si>
  <si>
    <t>Installation of satellite antenna, router, digital access kit, digital ruggedized tablets, WiFi with outdoor wireless devise complete with 12 U cabinets with installation accessories.</t>
  </si>
  <si>
    <t xml:space="preserve">Wath Ong'er NG-CDF Office Constituency Innovation Hub </t>
  </si>
  <si>
    <t>4-044-256-2211311-108-2017/18-002</t>
  </si>
  <si>
    <t xml:space="preserve">Nyatike DCC Constituency Innovation Hub </t>
  </si>
  <si>
    <t>4-044-256-2211311-108-2017/18-003</t>
  </si>
  <si>
    <t xml:space="preserve">Muhuru ACC Constituency Innovation Hub </t>
  </si>
  <si>
    <t>4-044-256-2211311-108-2017/18-004</t>
  </si>
  <si>
    <t>4-044-258-AP1-100-2017/2018-001</t>
  </si>
  <si>
    <t>4-044-258-2640100-103-2017/18-001</t>
  </si>
  <si>
    <t>Capacity building of NG-CDFC/PMC and other stakeholders</t>
  </si>
  <si>
    <t>4-044-258-2640200-101-2017/18-001</t>
  </si>
  <si>
    <t>4-044-258-2640509-112-2017/18-001</t>
  </si>
  <si>
    <t>4-044-258-2640510-110-2017/18-013</t>
  </si>
  <si>
    <t xml:space="preserve">Tree Planting </t>
  </si>
  <si>
    <t>Akala  Secondary School</t>
  </si>
  <si>
    <t>4-044-258-2640510-110-2017/18-014</t>
  </si>
  <si>
    <t>Nyangere Secondary School</t>
  </si>
  <si>
    <t>4-044-258-2640510-110-2015/16-015</t>
  </si>
  <si>
    <t>Kanyandiko Primary School</t>
  </si>
  <si>
    <t>4-044-258-2630204-104-2017/18-014</t>
  </si>
  <si>
    <t>Construction of 1 No. classrooms:foundation slab, walling,roofing, fittings, plastering and painting</t>
  </si>
  <si>
    <t>Nyagod jope Primary School</t>
  </si>
  <si>
    <t>4-044-258-2630204-104-2017/18-015</t>
  </si>
  <si>
    <t>Renovation of 2 No. classrooms: flooring, fittings and paintings.</t>
  </si>
  <si>
    <t>Kopala Secondary School</t>
  </si>
  <si>
    <t>4-044-258-2630205-104-2017/18-025</t>
  </si>
  <si>
    <t xml:space="preserve">Construction of  Twin Laboratory: foundation slab, walling to lintel </t>
  </si>
  <si>
    <t>4-044-258-2630205-104-2017/18-026</t>
  </si>
  <si>
    <t>Construction of Dormitory:foundation slab, walling to lintel</t>
  </si>
  <si>
    <t>D.O.s Office Agenga</t>
  </si>
  <si>
    <t>4-044-258-2640507-113-2017/18-005</t>
  </si>
  <si>
    <t>Construction of office: Foundation slab, walling to lintel</t>
  </si>
  <si>
    <t>4-044-258-2630204-104-2017/18-013</t>
  </si>
  <si>
    <r>
      <t>Drilling of water borehole:drilling works and development Kshs. 1,718,000;borehole equiping with sub-murcible pump Kshs. 685,000.00;Installation of solar panels with control panels Kshs. 713,580.00;provision of elevated steel tower for anchoring solar panels and PVC storage tank 10m3 Kshs. 596,800.00;supply and installation of Pvc tank 10m3 Kshs. 126,000.00;construction of standard water kiosk Kshs. 485,000.000;piping works for raising and distribution mains Kshs. 675,620.00</t>
    </r>
    <r>
      <rPr>
        <b/>
        <sz val="12"/>
        <color indexed="10"/>
        <rFont val="Footlight MT Light"/>
        <family val="1"/>
      </rPr>
      <t>(the issue can be solved)</t>
    </r>
  </si>
  <si>
    <t>PROJECT GFS CODELIST FOR NYARIBARI CHACHE NATIONAL GOVERNMENT CONSTITUENCY DEVELOPMENT FUND</t>
  </si>
  <si>
    <t>4-045-267-2110000-100-2017/18-001</t>
  </si>
  <si>
    <t>Purchase of fuel, repairs and maintenance, printing, stationery, telephone, travel and subsistence and office tea.</t>
  </si>
  <si>
    <t>4-045-267-2210802-100-2017/18-004</t>
  </si>
  <si>
    <t>4-045-267-2210000-111-2017/18-001</t>
  </si>
  <si>
    <t>4-045-267-2210802-111-2017/18-002</t>
  </si>
  <si>
    <t>4-045-267-2210700-111-2017/18-003</t>
  </si>
  <si>
    <t>Undertake training of the PMCs/NG-CDFCs on CDF related issues</t>
  </si>
  <si>
    <t>4-045-267-2640200-101-2017/18-001</t>
  </si>
  <si>
    <t>Constituency Sports, festivals and Tournaments.</t>
  </si>
  <si>
    <t>4-045-267-2640509-112-2017/18-001</t>
  </si>
  <si>
    <t>4-045-267-2640102-103-2017/18-001</t>
  </si>
  <si>
    <t>Payment of bursary to needy students in university and college institutions.</t>
  </si>
  <si>
    <t>4-045-267-2640101-103-2017/18-002</t>
  </si>
  <si>
    <t>Payment of bursary to needy students in secondary schools.</t>
  </si>
  <si>
    <t>Maburi Primary School</t>
  </si>
  <si>
    <t>4-045-267-2630204-104-2017/18-001</t>
  </si>
  <si>
    <t>Kabwori SDA Primary School</t>
  </si>
  <si>
    <t>4-045-267-2630204-104-2017/18-002</t>
  </si>
  <si>
    <t>Riabamanyi Primary  School</t>
  </si>
  <si>
    <t>4-045-267-2630204-104-2017/18-003</t>
  </si>
  <si>
    <t>Kiong'anyo Primary School</t>
  </si>
  <si>
    <t>4-045-267-2630204-104-2017/18-004</t>
  </si>
  <si>
    <t>Flooring, plastering, painting of 4 classrooms.</t>
  </si>
  <si>
    <t>Kiogoro DEB Primary School</t>
  </si>
  <si>
    <t>4-045-267-2630204-104-2017/18-005</t>
  </si>
  <si>
    <t>Riomweri Primary School</t>
  </si>
  <si>
    <t>4-045-267-2630204-104-2017/18-006</t>
  </si>
  <si>
    <t>Matunwa Primary  School</t>
  </si>
  <si>
    <t>4-045-267-2630204-104-2017/18-007</t>
  </si>
  <si>
    <t>Otamba Primary School</t>
  </si>
  <si>
    <t>4-045-267-2630204-104-2017/18-008</t>
  </si>
  <si>
    <t>Gekomu DOK Primary School</t>
  </si>
  <si>
    <t>4-045-267-2630204-104-2017/18-09</t>
  </si>
  <si>
    <t>Replacement of worn out roof for 8 classrooms</t>
  </si>
  <si>
    <t>Chindwani Primary School</t>
  </si>
  <si>
    <t>4-045-267-2630204-104-2017/18-010</t>
  </si>
  <si>
    <t>Nyanderema Primary</t>
  </si>
  <si>
    <t>4-045-267-2630204-104-2017/18-011</t>
  </si>
  <si>
    <t>Nyabiosi Primary School</t>
  </si>
  <si>
    <t>4-045-267-2630204-104-2017/18-012</t>
  </si>
  <si>
    <t xml:space="preserve">Nyanderema Primary School </t>
  </si>
  <si>
    <t>4-045-267-2630204-104-2017/18-013</t>
  </si>
  <si>
    <t>Plastering and painting of 2 classrooms</t>
  </si>
  <si>
    <t>Nyataro Primary School</t>
  </si>
  <si>
    <t>4-045-267-2630204-104-2017/18-014</t>
  </si>
  <si>
    <t>Construction of 1 classroom (Kshs.500,000) and 3 door pit latrines (Kshs.250,000)</t>
  </si>
  <si>
    <t>Nyosia Primary School</t>
  </si>
  <si>
    <t>4-045-267-2630204-104-2017/18-015</t>
  </si>
  <si>
    <t>Amariba Secondary School</t>
  </si>
  <si>
    <t>Purchase of 64 seater school bus</t>
  </si>
  <si>
    <t>Nyabiosi Secondary School</t>
  </si>
  <si>
    <t>4-045-267-2630205-104-2017/18-002</t>
  </si>
  <si>
    <t xml:space="preserve">Amasago Secondary School </t>
  </si>
  <si>
    <t>4-045-267-2630205-104-2017/18-003</t>
  </si>
  <si>
    <t>Completion of tuition block ; electrical wiring and fitting ,plasterintg and painting (Kshs.900,000.00) and Equipping of Dining hall (45 tables and 50 benches and 2 large cabinets for  kshs.500,000.00) and 100 additional lockers Kshs.200,000.00 )</t>
  </si>
  <si>
    <t xml:space="preserve">Taracha Secondary School </t>
  </si>
  <si>
    <t>4-045-267-2630205-104-2017/18-004</t>
  </si>
  <si>
    <t>Riabamanyi Secondary School</t>
  </si>
  <si>
    <t>4-045-267-2630205-104-2017/18-005</t>
  </si>
  <si>
    <t>Nyansira Secondary School</t>
  </si>
  <si>
    <t>4-045-267-2630205-104-2017/18-006</t>
  </si>
  <si>
    <t>Boronyi secondary School</t>
  </si>
  <si>
    <t>4-045-267-2630205-104-2017/18-007</t>
  </si>
  <si>
    <t>Nyanko Chief's Office</t>
  </si>
  <si>
    <t>4-045-267-2640507-113-2017/18-001</t>
  </si>
  <si>
    <t>Installation of pillars and walling of the first floor of the chief’s office.</t>
  </si>
  <si>
    <t>Matunwa Chief's Office Camp</t>
  </si>
  <si>
    <t>4-045-267-2640507-113-2017/18-002</t>
  </si>
  <si>
    <t>Construction of chief’s office</t>
  </si>
  <si>
    <t>Kegati AP Line</t>
  </si>
  <si>
    <t>4-045-267-2640507-113-2017/18-003</t>
  </si>
  <si>
    <t>Construction of AP line.</t>
  </si>
  <si>
    <t>Kiogoro ACC's Office</t>
  </si>
  <si>
    <t>4-045-267-2640507-113-2017/18-004</t>
  </si>
  <si>
    <t>Renovation of Kiogoro ACC’s office and residence (Kshs.1,000,000) and construction of one door toilet (Kshs.100,000), installation of 10,000ltrs water tank (Kshs.80,000) &amp; fencing of the compound using barbed wire (Kshs.120,000)</t>
  </si>
  <si>
    <t>Saragita’s Water Spring</t>
  </si>
  <si>
    <t>4-045-267-2640510-110-2017/18-001</t>
  </si>
  <si>
    <t xml:space="preserve">Reconstruction of the spring, piping, slab </t>
  </si>
  <si>
    <t>Mongoni Water Spring</t>
  </si>
  <si>
    <t>4-045-267-2640510-110-2017/18-002</t>
  </si>
  <si>
    <t>Reconstruction of the spring, piping, slab</t>
  </si>
  <si>
    <t>Riasango Water Spring</t>
  </si>
  <si>
    <t>4-045-267-2640510-110-2017/18-003</t>
  </si>
  <si>
    <t>Ibeno AP line</t>
  </si>
  <si>
    <t>4-045-267-2640510-110-2017/18-004</t>
  </si>
  <si>
    <t>Construction of four door toilets.</t>
  </si>
  <si>
    <t>4-045-267-AP1-100-2017/2018-001</t>
  </si>
  <si>
    <t>4-045-267-2640100-103-2017/18-001</t>
  </si>
  <si>
    <t>Birongo Health Centre</t>
  </si>
  <si>
    <t>4-045-267-2630207-105-2017/18-002</t>
  </si>
  <si>
    <t>Windows, doors, painting and plastering</t>
  </si>
  <si>
    <t>Nyamagwa Dispensary</t>
  </si>
  <si>
    <t>4-045-267-2630207-105-2017/18-003</t>
  </si>
  <si>
    <t>Nyakebako Dispensary</t>
  </si>
  <si>
    <t>4-045-267-2630207-105-2017/18-004</t>
  </si>
  <si>
    <t>Boronyi Health Centre</t>
  </si>
  <si>
    <t>4-045-267-2630207-105-2017/18-005</t>
  </si>
  <si>
    <t>Flooring ,plastering, walling , painting, windows and doors</t>
  </si>
  <si>
    <t>Kiogoro Health Centre</t>
  </si>
  <si>
    <t>4-045-267-2630207-105-2017/18-001</t>
  </si>
  <si>
    <t>Flooring ,Plastering, walling , painting, windows and doors</t>
  </si>
  <si>
    <t>Completion of Amariba Secondary School  Modern Multipurpose hall ( Ceiling, Tiles, electrical wiring, plumbing, Painting, windows/ panes and Doors</t>
  </si>
  <si>
    <t>Nyaribari Chache NG-CDF Offices (Keumbu)</t>
  </si>
  <si>
    <t>4-045-267-3110202-113-2017/18-001</t>
  </si>
  <si>
    <t>Completion of one storey building, Plastering of ground floor, Flooring &amp; Tiles, electrical works, mechanical works (Plumbing),  Doors, Window panes, completion of Steel windows, plastering of concrete  ceiling and general painting.</t>
  </si>
  <si>
    <t>4-045-267-2210000-100-2017/18-002</t>
  </si>
  <si>
    <t>4-045-267-2120101-100-2017/18-003</t>
  </si>
  <si>
    <t>Completion of tuition block; walling, plastering and flooring)</t>
  </si>
  <si>
    <r>
      <t>4-045-267-</t>
    </r>
    <r>
      <rPr>
        <sz val="12"/>
        <color indexed="8"/>
        <rFont val="Footlight MT Light"/>
        <family val="1"/>
      </rPr>
      <t>2630205-104-2017/18-008</t>
    </r>
  </si>
  <si>
    <t>PROJECT GFS CODELIST FOR KISUMU EAST NATIONAL GOVERNMENT CONSTITUENCY DEVELOPMENT FUND</t>
  </si>
  <si>
    <t>4-042-238-2110000-100-2017/18-001</t>
  </si>
  <si>
    <t>4-042-238-2210000-100-2017/18-002</t>
  </si>
  <si>
    <t>Payment of office rent, security, utilities and purchase of fuel, repairs and maintenance, printing, stationery, telephone, travel and subsistence, office tea.</t>
  </si>
  <si>
    <t>4-042-238-2120201-100-2017/18-003</t>
  </si>
  <si>
    <t>4-042-238-2120101-100-2017/18-004</t>
  </si>
  <si>
    <t>4-042-238-2210802-100-2017/18-005</t>
  </si>
  <si>
    <t>4-042-238-2210000-111-2017/18-001</t>
  </si>
  <si>
    <t>4-042-238-2210802-111-2017/18-002</t>
  </si>
  <si>
    <t>CDFC/PMC &amp; Staff Capacity Building</t>
  </si>
  <si>
    <t>4-042-238-2210700-111-2017/18-003</t>
  </si>
  <si>
    <t>Bursary – Secondary Schools</t>
  </si>
  <si>
    <t xml:space="preserve">4-042-238-2640101-103-2017/18-001 </t>
  </si>
  <si>
    <t xml:space="preserve"> Bursary to cater needy students in secondary schools.</t>
  </si>
  <si>
    <t>Bursary - Tertiary institutions ( Universities and Colleges)</t>
  </si>
  <si>
    <t>4-042-238-2640102-103-2017/18-002</t>
  </si>
  <si>
    <t>Bursary funds to cater for needy students in tertiary institutions.</t>
  </si>
  <si>
    <t>Bursary - Special Schools</t>
  </si>
  <si>
    <t>4-042-238-2640105-103-2017/18-003</t>
  </si>
  <si>
    <t>Bursary funds to cater for needy students in special schools and institutions.</t>
  </si>
  <si>
    <t>Alango Primary School</t>
  </si>
  <si>
    <t>4-042-238-2630204-104-2017/18-001</t>
  </si>
  <si>
    <t>Completion of renovation works on 5 classrooms (activities: painting and glazing)</t>
  </si>
  <si>
    <t>Ayaro Primary School</t>
  </si>
  <si>
    <t>4-042-238-2630204-104-2017/18-002</t>
  </si>
  <si>
    <t>Completion of 1 classroom (flooring)</t>
  </si>
  <si>
    <t>Dago Primary School</t>
  </si>
  <si>
    <t>4-042-238-2630204-104-2017/18-003</t>
  </si>
  <si>
    <t>Additional funds for the construction of of 4 No classrooms on the 2nd floor (walling, roofing, and staircases)</t>
  </si>
  <si>
    <t>Kadiju Primary School</t>
  </si>
  <si>
    <t>4-042-238-2630204-104-2017/18-004</t>
  </si>
  <si>
    <t>Completion of 2 new classrooms (windows and doors, glazing, wall plastering, flooring, painting and electrical works</t>
  </si>
  <si>
    <t>Kasagam Primary School</t>
  </si>
  <si>
    <t>4-042-238-2630204-104-2017/18-005</t>
  </si>
  <si>
    <t>Completion of renovation works on 3 classrooms (painting works and general finishes)</t>
  </si>
  <si>
    <t>Kibos Primary School</t>
  </si>
  <si>
    <t>4-042-238-2630204-104-2017/18-006</t>
  </si>
  <si>
    <t>Completion of toilet construction (painting and general finishes)</t>
  </si>
  <si>
    <t>4-042-238-2630204-104-2017/18-007</t>
  </si>
  <si>
    <t>Completion of renovation works on 3 classrooms (painting and glazing works)</t>
  </si>
  <si>
    <t>Obwolo Primary School</t>
  </si>
  <si>
    <t>4-042-238-2630204-104-2017/18-008</t>
  </si>
  <si>
    <t>Completion of administration block (roofing, finishes and painting)</t>
  </si>
  <si>
    <t>Okok Primary School</t>
  </si>
  <si>
    <t>4-042-238-2630204-104-2017/18-009</t>
  </si>
  <si>
    <t>Completion of 1 classroom ( painting and decoration)</t>
  </si>
  <si>
    <t>Omungi Primary School</t>
  </si>
  <si>
    <t>4-042-238-2630204-104-2017/18-010</t>
  </si>
  <si>
    <t>Completion of 2 new classrooms (wall plastering, flooring, painting and electrical works)</t>
  </si>
  <si>
    <t>Orongo Primary School</t>
  </si>
  <si>
    <t>4-042-238-2630204-104-2017/18-011</t>
  </si>
  <si>
    <t>Completion of renovation of 4 classrooms (plastering and painting)</t>
  </si>
  <si>
    <t>Rae Kajulu Primary School</t>
  </si>
  <si>
    <t>4-042-238-2630204-104-2017/18-012</t>
  </si>
  <si>
    <t>Completion of 1classroom (painting and electrical works)</t>
  </si>
  <si>
    <t>Rae Kanyaika Pri School</t>
  </si>
  <si>
    <t>4-042-238-2630204-104-2017/18-013</t>
  </si>
  <si>
    <t>Completion of 1 classroom (flooring , painting and general finishes)</t>
  </si>
  <si>
    <t>St Mark Nyabera Primary School</t>
  </si>
  <si>
    <t>4-042-238-2630204-104-2017/18-014</t>
  </si>
  <si>
    <t>Renovation of administration block (ceiling and paintwork)</t>
  </si>
  <si>
    <t>St. John Masawa Primary School</t>
  </si>
  <si>
    <t>4-042-238-2630204-104-2017/18-015</t>
  </si>
  <si>
    <t>4-042-238-2630204-104-2017/18-016</t>
  </si>
  <si>
    <t>Completion of 5 door toilet construction (painting and general finishes)</t>
  </si>
  <si>
    <t>Tido Primary School</t>
  </si>
  <si>
    <t>4-042-238-2630204-104-2017/18-017</t>
  </si>
  <si>
    <t>Completion of 2 new classrooms (flooring, painting and electrical works)</t>
  </si>
  <si>
    <t>Wandiege Primary School</t>
  </si>
  <si>
    <t>4-042-238-2630204-104-2017/18-018</t>
  </si>
  <si>
    <t>Construction of 8 No. classrooms phase 2 (walling at the 1st  floor, completion of ground floor- plastering of ground floor, door and window fittings, floor finishes, glazing, painting and electrical works)</t>
  </si>
  <si>
    <t>Obwolo Secondary School</t>
  </si>
  <si>
    <t>4-042-238-2630205-104-2017/18-002</t>
  </si>
  <si>
    <t>Completion of 2 new classrooms ( sliding door partition, painting and general finishes)</t>
  </si>
  <si>
    <t>Renja Secondary School</t>
  </si>
  <si>
    <t>4-042-238-2630205-104-2017/18-003</t>
  </si>
  <si>
    <t>Completion of VIP toilets (4 door): fixing of doors and windows, plaster, flooring and general finishes</t>
  </si>
  <si>
    <t xml:space="preserve">                                                                                                                                                                                                                                      </t>
  </si>
  <si>
    <t>4-042-238-2630205-104-2017/18-004</t>
  </si>
  <si>
    <t xml:space="preserve">Construction of a new administration  block </t>
  </si>
  <si>
    <t>St. Dominic Bukna Secondary School</t>
  </si>
  <si>
    <t>4-042-238-2630205-104-2017/18-005</t>
  </si>
  <si>
    <t>Completion of construction of science laboratory (worktops, mechanical works, plumbing works, gas chamber construction, painting and decoration)</t>
  </si>
  <si>
    <t>4-042-238-2630205-104-2017/18-006</t>
  </si>
  <si>
    <t>Completion of 10 door toilets (roofing, doors, plaster, fittings, painting and decoration)</t>
  </si>
  <si>
    <t>Gita  Administration Police Camp</t>
  </si>
  <si>
    <t>4-42-238-2640507-113-2017/18-001</t>
  </si>
  <si>
    <t>Completion of AP housing 4 units (plaster, doors and windows, flooring, painting  and decoration)</t>
  </si>
  <si>
    <t>Nyabera Administration Police Camp</t>
  </si>
  <si>
    <t>4-042-238-2640507-113-2017/18-002</t>
  </si>
  <si>
    <t>Construction of 6 new flushable toilets (Ksh.1,475,000)  and connection to connection to KIWASCO main sewer line(Ksh.25,000)</t>
  </si>
  <si>
    <t>Obwolo Administration Police Camp</t>
  </si>
  <si>
    <t>4-042-238-2640507-113-2017/18-003</t>
  </si>
  <si>
    <t>Completion of AP housing 4units (roofing, plastering, flooring , fittings, painting and general finishes)</t>
  </si>
  <si>
    <t>Otiak chiefs camp</t>
  </si>
  <si>
    <t>4-042-238-260507-113-2017/18-004</t>
  </si>
  <si>
    <t>Completion of 3 AP housing units (plastering, flooring , fittings, painting and general finishes)</t>
  </si>
  <si>
    <t>Ragumo Administration Police Camp</t>
  </si>
  <si>
    <t>4-042-238-260507-113-2017/18-005</t>
  </si>
  <si>
    <t>Completion of 4 AP housing units (fittings, painting and general finishes)</t>
  </si>
  <si>
    <t>Rweya Administration Police Camp</t>
  </si>
  <si>
    <t>4-042-238-260507-113-2017/18-006</t>
  </si>
  <si>
    <t>Completion of 3 AP housing units (fittings, painting and general finishes)</t>
  </si>
  <si>
    <t>Furniture for DCC's Office</t>
  </si>
  <si>
    <t>4-042-238-3110000-113-2017/18-007</t>
  </si>
  <si>
    <t>Purchase of office equipment and furniture (2 executive desks, cabinets,(3), office tables ( 4), office chairs (8)</t>
  </si>
  <si>
    <t xml:space="preserve">NG-CDF OFFICES </t>
  </si>
  <si>
    <t xml:space="preserve">NG-CDF Office Construction </t>
  </si>
  <si>
    <t>4-042-238-3110202-108-2017/18-001</t>
  </si>
  <si>
    <t>4-042-238-2211310-108-2017/18-001</t>
  </si>
  <si>
    <t>Provision for development of a 5 year constituency strategic plan</t>
  </si>
  <si>
    <t>Rweya Chief’s Camp</t>
  </si>
  <si>
    <t>4-042-238-2211311-108-2017/18-001</t>
  </si>
  <si>
    <t>Funds set aside for the procurement of System and Services comprising of Satellite antennae, Routers, Digital Access Kits and Digital Ruggedized tablets, WIFI with outdoor wireless device complete with 12U Cabinet complete with installation accessories.</t>
  </si>
  <si>
    <t>Gita Chief’s Camp</t>
  </si>
  <si>
    <t>4-042-238-2211311-108-2017/18-002</t>
  </si>
  <si>
    <t>4-042-238-2211311-108-2017/18-003</t>
  </si>
  <si>
    <t xml:space="preserve">Funds set aside for the procurement of System and Services comprising of Satellite antennae, Routers, Digital Access Kits and Digital Ruggedized tablets, WIFI with outdoor wireless device complete with 12U Cabinet complete with installation accessories. </t>
  </si>
  <si>
    <t>Nyabera Youth Center</t>
  </si>
  <si>
    <t>4-042-238-2211311-108-2017/18-004</t>
  </si>
  <si>
    <t>Kisumu East Constituency Tournament</t>
  </si>
  <si>
    <t>4-042-238-2640509-112-2017/18-001</t>
  </si>
  <si>
    <t>To facilitate sports tournament within the constituency where teams will be awarded with kits and balls.</t>
  </si>
  <si>
    <t>Obwolo Primary School Playground</t>
  </si>
  <si>
    <t>4-042-238-2640509-112-2017/18-002</t>
  </si>
  <si>
    <t>Rehabilitation of playing field: leveling and drainage works.</t>
  </si>
  <si>
    <t>4-042-238-26405010-110-2017/18-001</t>
  </si>
  <si>
    <t>Tree planting in schools ( Kindu Primary School (Kshs.50,000), Oriang Primary School (Kshs.50,000), Got Nyabondo Primary School (Kshs.50,000), Got Nyabondo Secondary School (Kshs.50,000), Obino Primary School (Kshs.50,000), Kibos Secondary School (Kshs.50,000), Kibos Primary School (Kshs.50,000), Kunya Primary School (Kshs.50,000), Dr. Aloo Gumbi Secondary School (Kshs.50,000), Kindu Secondary School (Kshs.50,000), St Alloys Mayenya Secondary School (Kshs.50,000), Nyaimbo Primary school (Kshs.50,000), Rae Kanyaika primary school (Kshs.50,000), Bungu primary school (Kshs.50,000) Anywang primary school (Kshs.50,000)</t>
  </si>
  <si>
    <t>4-042-238-2640200-101-2017/18-001</t>
  </si>
  <si>
    <t>Funds set aside for to cater for unforeseen occurrences during the financial year.</t>
  </si>
  <si>
    <t>4-042-238-AP1-100-2017/2018-001</t>
  </si>
  <si>
    <t>4-042-238-2640100-103-2017/18-001</t>
  </si>
  <si>
    <t>Payment of Office Rent, Security, Utilities and Purchase of fuel, repairs and maintenance, printing, stationery, telephone, travel and subsistence, office tea</t>
  </si>
  <si>
    <t>Bursary - Secondary</t>
  </si>
  <si>
    <t>Bursary - Tertiary / Universities</t>
  </si>
  <si>
    <t>Completion of 2 New Classrooms (Terrazzo Finish)</t>
  </si>
  <si>
    <t>Completion of Renovation Works on 3 Classrooms ( flooring )</t>
  </si>
  <si>
    <t>Completion of 2 New Classrooms (painting and general Finishes)</t>
  </si>
  <si>
    <t>4-042-238-2630204-104-2017/18-019</t>
  </si>
  <si>
    <t>Kindu RC primary School</t>
  </si>
  <si>
    <t>4-042-238-2630204-104-2017/18-020</t>
  </si>
  <si>
    <t>Completion of 2 Classrooms ( Floor Finishes)</t>
  </si>
  <si>
    <t>Nyalunya Primary School</t>
  </si>
  <si>
    <t>4-042-238-2630204-104-2017/18-021</t>
  </si>
  <si>
    <t>Completion of 1 New Classroom (Terrazzo Finish)</t>
  </si>
  <si>
    <t>Ogango Primary School</t>
  </si>
  <si>
    <t>4-042-238-2630204-104-2017/18-022</t>
  </si>
  <si>
    <t>Completion of renovation of 2 Classrooms (painting and general Finishes)</t>
  </si>
  <si>
    <t>Senior Chief Onunga School for the Deaf</t>
  </si>
  <si>
    <t>4-042-238-2630204-104-2017/18-023</t>
  </si>
  <si>
    <t>Completion of administration block (Doors, Windows, General Finishes, Painting)</t>
  </si>
  <si>
    <t>4-042-238-2640507-108-2017/18-001</t>
  </si>
  <si>
    <t>Completion of 4 Administration Police Housing units ( Plaster, Doors and Windows, Flooring, Painting  and Decoration)</t>
  </si>
  <si>
    <t>4-042-238-2640507-108-2017/18-003</t>
  </si>
  <si>
    <t>Completion of 4 Administration Police housing units ( Roofing, Plastering, Flooring , Fittings, Painting and General Finishes)</t>
  </si>
  <si>
    <t>4-042-238-2640507-108-2017/18-005</t>
  </si>
  <si>
    <t>Completion of 4 Administration Police housing units (Fittings, Painting and General Finishes)</t>
  </si>
  <si>
    <t>4-042-238-2640507-108-2017/18-006</t>
  </si>
  <si>
    <t>Completion of 3 Administration Police housing units (Fittings, Painting and General Finishes)</t>
  </si>
  <si>
    <t>4-042-238-3110104-108-2017/18-003</t>
  </si>
  <si>
    <t>Construction of 50m Perimeter Wall ( Kshs.1,650,000)  , Gate ( Kshs.100,000) and Guard Sentry (Kshs.750,000)</t>
  </si>
  <si>
    <t>Rehabilitation of Playing Field: Completion of Spectator Stand</t>
  </si>
  <si>
    <t> On Going</t>
  </si>
  <si>
    <t>Funds set aside to cater for unforeseen occurrences during the Financial Year.</t>
  </si>
  <si>
    <t>Completion of Phase 1 of NGCDF Office construction and commencement of phase 2; phase 1: septic tank, plumbing works, window glazing, painting and electrical works (Kshs.2,700,000) phase 2: walling of 1st floor, roofing, windows and doors, plaster , flooring, painting and electrical works (Ksh.5,300,000) office partitions and purchase of curtains (Ksh.2,000,000)</t>
  </si>
  <si>
    <t>PROJECT GFS CODELIST FOR KISUMU WEST NATIONAL GOVERNMENT CONSTITUENCY DEVELOPMENT FUND</t>
  </si>
  <si>
    <t>4-042-239-2110000-100-2017/18-001</t>
  </si>
  <si>
    <t>4-042-239-2210000-100-2017/18-002</t>
  </si>
  <si>
    <t>4-042-239-2120101-100-2017/18-003</t>
  </si>
  <si>
    <t>4-042-239-2120201-100-2017/18-004</t>
  </si>
  <si>
    <t>4-042-239-2210802-100-2017/18-005</t>
  </si>
  <si>
    <t>4-042-239-2210000-111-2017/18-001</t>
  </si>
  <si>
    <t>Commitee Expenses</t>
  </si>
  <si>
    <t>4-042-239-2210802-111-2017/18-002</t>
  </si>
  <si>
    <t>4-042-239-2210700-111-2017/18-003</t>
  </si>
  <si>
    <t>4-042-239-2640200-101-2017/18-001</t>
  </si>
  <si>
    <t>4-042-239-2640509-112-2017/18-001</t>
  </si>
  <si>
    <t>Carry out constituency sports tournament and award trophies, ball and games kits to winning teams.</t>
  </si>
  <si>
    <t>Dago Kokore Primary School</t>
  </si>
  <si>
    <t>4-042-239-2640509-112-2017/18-002</t>
  </si>
  <si>
    <t>Leveling of football pitch.</t>
  </si>
  <si>
    <t xml:space="preserve">Yath Rateng Primary School </t>
  </si>
  <si>
    <t>4-042-239-2640510-110-2017/2018-001</t>
  </si>
  <si>
    <t xml:space="preserve">Planting of assorted trees and kay apple around the fence </t>
  </si>
  <si>
    <t>Obede Primary School</t>
  </si>
  <si>
    <t>4-042-239-2640510-110-2017/2018-002</t>
  </si>
  <si>
    <t>Sidika Primary School</t>
  </si>
  <si>
    <t>4-042-239-2640510-110-2017/2018-003</t>
  </si>
  <si>
    <t xml:space="preserve">Olouwa Primary School </t>
  </si>
  <si>
    <t>4-042-239-2640510-110-2017/2018-004</t>
  </si>
  <si>
    <t>Gongo Primary School</t>
  </si>
  <si>
    <t>4-042-239-2640510-110-2017/2018-005</t>
  </si>
  <si>
    <t>Ochok Kadongo Primary School</t>
  </si>
  <si>
    <t>4-042-239-2640510-110-2017/2018-006</t>
  </si>
  <si>
    <t>Wandega Primary School</t>
  </si>
  <si>
    <t>4-042-239-2640510-110-2017/2018-007</t>
  </si>
  <si>
    <t xml:space="preserve">Ulalo Primary School </t>
  </si>
  <si>
    <t>4-042-239-2640510-110-2017/2018-008</t>
  </si>
  <si>
    <t>Kawino Primary School</t>
  </si>
  <si>
    <t>4-042-239-2640510-110-2017/2018-009</t>
  </si>
  <si>
    <t>Kirembe Primary School</t>
  </si>
  <si>
    <t>4-042-239-2640510-110-2017/2018-010</t>
  </si>
  <si>
    <t>Newa Primary School</t>
  </si>
  <si>
    <t>4-042-239-2640510-110-2017/2018-011</t>
  </si>
  <si>
    <t>Dr. Robert Ouko Primary School</t>
  </si>
  <si>
    <t>4-042-239-2640510-110-2017/2018-012</t>
  </si>
  <si>
    <t>Sanganyinya Primary School</t>
  </si>
  <si>
    <t>4-042-239-2640510-110-2017/2018-013</t>
  </si>
  <si>
    <t>Mbaka Oromo  Primary School</t>
  </si>
  <si>
    <t>4-042-239-2640510-110-2017/2018-014</t>
  </si>
  <si>
    <t>Eluhobe Primary School</t>
  </si>
  <si>
    <t>4-042-239-2640510-110-2017/2018-015</t>
  </si>
  <si>
    <t>4-042-239-2640101-103-2017/18-001</t>
  </si>
  <si>
    <t>4-042-239-2640102-103-2017/18-002</t>
  </si>
  <si>
    <t>4-042-239-2630204-104-2017/18-001</t>
  </si>
  <si>
    <t>Renovation of 2 classrooms (finishes-floor terrazzo, painting and decoration )</t>
  </si>
  <si>
    <t>4-042-239-2630204-104-2017/18-002</t>
  </si>
  <si>
    <t>Additional funds for completion of renovation of 4 classrooms (electrical finishes painting and decorations)</t>
  </si>
  <si>
    <t>Orinde Primary School</t>
  </si>
  <si>
    <t>4-042-239-2630204-104-2017/18-003</t>
  </si>
  <si>
    <t>Additional funds for completion of  renovation of 5 classrooms; plastering, floor terrazzo, painting, decorations), electrical works; wiring and electrical fittings</t>
  </si>
  <si>
    <t>Tiengre Primary School</t>
  </si>
  <si>
    <t>4-042-239-2630204-104-2017/18-004</t>
  </si>
  <si>
    <t>Additional funds for completion of administration block (electrical works, painting and decorations and flooring</t>
  </si>
  <si>
    <t>Gee Primary School</t>
  </si>
  <si>
    <t>4-042-239-2630204-104-2017/18-005</t>
  </si>
  <si>
    <t>Additional funds for completion of 1 classroom (general finishes and electrical works)</t>
  </si>
  <si>
    <t>Aboge Primary School</t>
  </si>
  <si>
    <t>4-042-239-2630204-104-2017/18-006</t>
  </si>
  <si>
    <t>Additional funds for completion of 2 classrooms (electrical works,  painting and decorations, general finishes)</t>
  </si>
  <si>
    <t>Mbaka Oromo Primary School</t>
  </si>
  <si>
    <t>4-042-239-2630204-104-2017/18-007</t>
  </si>
  <si>
    <t>Additional funds for completion of renovation of verandah; general finishes, painting and decorations</t>
  </si>
  <si>
    <t>4-042-239-2630204-104-2017/18-008</t>
  </si>
  <si>
    <t>Additional funds for completion  of renovation of 3 classrooms (electrical works; wiring, painting and decorations)</t>
  </si>
  <si>
    <t>4-042-239-2630204-104-2017/18-009</t>
  </si>
  <si>
    <t>Additional funds for completion of 1 classroom (general finishes, painting and decorations)</t>
  </si>
  <si>
    <t>Ulalo Secondary School</t>
  </si>
  <si>
    <t>4-042-239-2630205-104-2017/18-001</t>
  </si>
  <si>
    <t>Additional funds for completion of laboratory (doors, windows, electrical works, plumbing works, pavement slabs, plaster works, painting and decoration)</t>
  </si>
  <si>
    <t>Dago Kokore Secondary School</t>
  </si>
  <si>
    <t>4-042-239-2630205-104-2017/18-002</t>
  </si>
  <si>
    <t>Bar Korumba Secondary School</t>
  </si>
  <si>
    <t>4-042-239-2630205-104-2017/18-003</t>
  </si>
  <si>
    <t>Additional funds for completion of administration block (internal plumbing and drainage, internal windows and doors)</t>
  </si>
  <si>
    <t>Usare Secondary School</t>
  </si>
  <si>
    <t>4-042-239-2630205-104-2017/18-004</t>
  </si>
  <si>
    <t>Additional funds for completion of administration block (internal plumbing and drainage, septic tank, water tank)</t>
  </si>
  <si>
    <t>Eluhobe Secondary School</t>
  </si>
  <si>
    <t>4-042-239-2630205-104-2017/18-005</t>
  </si>
  <si>
    <t>Additional funds for construction of laboratory</t>
  </si>
  <si>
    <t>Huma Secondary School</t>
  </si>
  <si>
    <t>4-042-239-2630205-104-2017/18-006</t>
  </si>
  <si>
    <t>Ogada Secondary School</t>
  </si>
  <si>
    <t>4-042-239-2630205-104-2017/18-007</t>
  </si>
  <si>
    <t>Additional funds for completion of dining hall (walling, roofing, plaster works, painting and decoration, doors and windows)</t>
  </si>
  <si>
    <t>Sianda Secondary School</t>
  </si>
  <si>
    <t>4-042-239-2630205-104-2017/18-008</t>
  </si>
  <si>
    <t>Chulaimbo Secondary School</t>
  </si>
  <si>
    <t>4-042-239-2630205-104-2017/18-009</t>
  </si>
  <si>
    <t xml:space="preserve">Additional funds for construction of storey  dormitory (slab works, staircase, walling, roofing) </t>
  </si>
  <si>
    <t xml:space="preserve">Obede Secondary School </t>
  </si>
  <si>
    <t>4-042-239-2630205-104-2017/18-010</t>
  </si>
  <si>
    <t>Additional funds for construction of storey multi- purpose hall (slab works, staircase, walling, doors and windows, roofing, painting and decoration)</t>
  </si>
  <si>
    <t>Obambo Secondary School</t>
  </si>
  <si>
    <t>4-042-239-2630205-104-2017/18-011</t>
  </si>
  <si>
    <t>Additional funds for construction of laboratory (walling, roofing, doors and windows, plumbing works, electrical works, painting and decorations)</t>
  </si>
  <si>
    <t>Bishop Okoth Ojolla Secondary School</t>
  </si>
  <si>
    <t>4-042-239-2630205-104-2017/18-012</t>
  </si>
  <si>
    <t>Dago  Thim Secondary</t>
  </si>
  <si>
    <t>4-042-239-2630205-104-2017/18-013</t>
  </si>
  <si>
    <t>Additional funds for construction of library cum administration block (roofing, beams and column)</t>
  </si>
  <si>
    <t>Dago  Police Station</t>
  </si>
  <si>
    <t>4-042-239-2640507-113-2017/18-001</t>
  </si>
  <si>
    <t xml:space="preserve">Additional funds for construction of 10 door staff house (painting and decoration, floor tiling, electrical works and plumbing works </t>
  </si>
  <si>
    <t> Ojolla AP Houses</t>
  </si>
  <si>
    <t>4-042-239-2640507-113-2017/18-002</t>
  </si>
  <si>
    <t>Additional funds for construction of 10  door staff  houses block; kitchen works tops, water tank, pavement slab and ceiling)</t>
  </si>
  <si>
    <t>North Kapounja Assistant Chief's Office</t>
  </si>
  <si>
    <t>4-042-239-2640507-113-2017/18-004</t>
  </si>
  <si>
    <t xml:space="preserve">Additional funds for completion of assistant chief's office (painting and decoration, electrical works, ceiling and general finishes </t>
  </si>
  <si>
    <t>Kogony Assistant Chief's Office</t>
  </si>
  <si>
    <t>4-042-239-2640507-113-2017/18-005</t>
  </si>
  <si>
    <t>Additional funds for completion of 10 door administration police quarters (substructures, walling, roofing, fittings, finishes, painting and decoration.</t>
  </si>
  <si>
    <t>Ogal AP Police Post</t>
  </si>
  <si>
    <t xml:space="preserve">Additional funds for completion of construction of 5 door staff house; roofing, plasterworks, fittings, finishes, painting and decoration </t>
  </si>
  <si>
    <t>4-042-239-108-2211310-2017/18-001</t>
  </si>
  <si>
    <t>Development of strategic plan for 2017-2022, launch and printing</t>
  </si>
  <si>
    <t>Kisumu West NG-CDF Offices</t>
  </si>
  <si>
    <t>4-042-239-108-2211311-2017/18-001</t>
  </si>
  <si>
    <t>Ramogi Institute of Advanced Technology College</t>
  </si>
  <si>
    <t>4-042-239-108-2211311-2017/18-002</t>
  </si>
  <si>
    <t>Otonglo ACC offices</t>
  </si>
  <si>
    <t>4-042-239-108-2211311-2017/18-003</t>
  </si>
  <si>
    <t>Maseno University</t>
  </si>
  <si>
    <t>4-042-239-108-2211311-2017/18-004</t>
  </si>
  <si>
    <t>4-042-239-AP1-100-2017/2018-001</t>
  </si>
  <si>
    <t>4-042-239-2640100-103-2017/18-001</t>
  </si>
  <si>
    <t>ADMINSTRATIVE AND RECURRENT EXPENDITURE</t>
  </si>
  <si>
    <t>NG-CDFC/PMC CAPACITY BUILDING</t>
  </si>
  <si>
    <t xml:space="preserve">Leveling of football pitch </t>
  </si>
  <si>
    <t>SECONDARY SHOOLS</t>
  </si>
  <si>
    <t>Additional funds for Construction of storey multi- purpose hall ( slab works, staircase, walling, doors and windows, roofing, painting and decoration)</t>
  </si>
  <si>
    <r>
      <t>Additional funds for Construction of 1</t>
    </r>
    <r>
      <rPr>
        <vertAlign val="superscript"/>
        <sz val="12"/>
        <color indexed="8"/>
        <rFont val="Footlight MT Light"/>
        <family val="1"/>
      </rPr>
      <t>st</t>
    </r>
    <r>
      <rPr>
        <sz val="12"/>
        <color indexed="8"/>
        <rFont val="Footlight MT Light"/>
        <family val="1"/>
      </rPr>
      <t xml:space="preserve"> floor of science complex ( roofing, beam columns )</t>
    </r>
  </si>
  <si>
    <t>Dago Thim Secondary School</t>
  </si>
  <si>
    <t xml:space="preserve">Additional funds for Construction of library cum administration block ( roofing, beams and column) </t>
  </si>
  <si>
    <t>Additional funds for completion of library (beams and columns, staircase, balustrade, and general finishes)</t>
  </si>
  <si>
    <t>Additional funds for completion of laboratory (septic tank, soak pit, gas system and general finishes)</t>
  </si>
  <si>
    <t>Additional funds for construction of administration block plastering, windows and door, painting and decoration, roof cover, ceiling, painting and decorations)</t>
  </si>
  <si>
    <r>
      <t>Additional funds for completion of 1</t>
    </r>
    <r>
      <rPr>
        <vertAlign val="superscript"/>
        <sz val="12"/>
        <color indexed="8"/>
        <rFont val="Footlight MT Light"/>
        <family val="1"/>
      </rPr>
      <t>st</t>
    </r>
    <r>
      <rPr>
        <sz val="12"/>
        <color indexed="8"/>
        <rFont val="Footlight MT Light"/>
        <family val="1"/>
      </rPr>
      <t xml:space="preserve"> floor of science complex (roofing, beam columns)</t>
    </r>
  </si>
  <si>
    <t>PROJECT GFS CODELIST FOR BOMACHOGE BORABU NATIONAL GOVERNMENT CONSTITUENCY DEVELOPMENT FUND</t>
  </si>
  <si>
    <t>4-045-263-2110000-100-2017/2018-001</t>
  </si>
  <si>
    <t>Staff salaries and NHIF and gratuity</t>
  </si>
  <si>
    <t>Office Goods and Services</t>
  </si>
  <si>
    <t>4-045-263-2210000-100-2017/2018-002</t>
  </si>
  <si>
    <t>Vehicle repair, fuel and maintenance, printing, stationery, telephone, travel and subsistence, and office tea.</t>
  </si>
  <si>
    <t>NSSF Employers Contribution</t>
  </si>
  <si>
    <t>4-045-263-2120101-100-2017/2018-003</t>
  </si>
  <si>
    <t>Statutory NSSF for the NG-CDFC staff</t>
  </si>
  <si>
    <t>NG-CDFC Committee Expenses</t>
  </si>
  <si>
    <t>4-045-263-2210802-100-2017/2018-004</t>
  </si>
  <si>
    <t>Committee sitting allowances, transport refunds, conference fee and airtime.</t>
  </si>
  <si>
    <t>4-045-263-2210000-111-2017/2018-001</t>
  </si>
  <si>
    <t>Fuel, repairs and maintenance, printing, stationery, airtime, travel and subsistence for Monitoring &amp; Evaluation  committee.</t>
  </si>
  <si>
    <t>4-045-263-2210802-111-2017/2018-002</t>
  </si>
  <si>
    <t>Committee sitting allowances, transport, conferences</t>
  </si>
  <si>
    <t>4-045-263-2210700-111-2017/2018-003</t>
  </si>
  <si>
    <t>Training of the PMCs/NG-CDFCs on NG-CDF issues</t>
  </si>
  <si>
    <t>4-045-263-2640200-101-2017/2018-001</t>
  </si>
  <si>
    <t>To cater for any unforeseen occurrences</t>
  </si>
  <si>
    <t>4-045-263-2211310-108-2017/18-001</t>
  </si>
  <si>
    <t>Formulation of strategic plan in line with NG-CDF strategic plan of 2018-2022</t>
  </si>
  <si>
    <t>4-045-263-2640509-112-2017/2018-001</t>
  </si>
  <si>
    <t>Constituency sports tournament and awards of trophies, balls, and games kits.</t>
  </si>
  <si>
    <t>4-045-263-2640101-103-2017/2018-001</t>
  </si>
  <si>
    <t>Bursary for needy student in secondary schools</t>
  </si>
  <si>
    <t>Bursary Tertiary Institutions (Colleges)</t>
  </si>
  <si>
    <t>4-045-263-2640102-103-2017/2018-002</t>
  </si>
  <si>
    <t>Bursary for needy student in colleges</t>
  </si>
  <si>
    <t>Nyakorere Library</t>
  </si>
  <si>
    <t>4-045-263-2211311-108-2017/2018-001</t>
  </si>
  <si>
    <t xml:space="preserve">Installation of satellite antenna, router, digital access kit, digital ruggedized tablet, Wi- Fi with outdoor wireless device complete with 12U cabinet complete with installation accessories devices by telcom kenya ltd. </t>
  </si>
  <si>
    <t>Kenyenya Hall</t>
  </si>
  <si>
    <t>4-045-263-2211311-108-2017/2018-002</t>
  </si>
  <si>
    <t>Gesabakwa Secondary school</t>
  </si>
  <si>
    <t>4-045-263-2211311-108-2017/2018-003</t>
  </si>
  <si>
    <t xml:space="preserve">Installation of satellite antenna, router, digital access kit, digital ruggedized tablet, Wi- Fi with outdoor wireless device complete with 12U cabinet complete with installation accessories devices by  telcom kenya ltd. </t>
  </si>
  <si>
    <t>Okeire / Magena ACC Office</t>
  </si>
  <si>
    <t>4-045-263-2211311-108-2017/2018-004</t>
  </si>
  <si>
    <t>Keore C.O.G Primary school</t>
  </si>
  <si>
    <t>4-045-263-2630204-104-2017/2018-001</t>
  </si>
  <si>
    <r>
      <t>Additional  funding of a storey building of 8 classes (1</t>
    </r>
    <r>
      <rPr>
        <vertAlign val="superscript"/>
        <sz val="12"/>
        <color indexed="8"/>
        <rFont val="Footlight MT Light"/>
        <family val="1"/>
      </rPr>
      <t>st</t>
    </r>
    <r>
      <rPr>
        <sz val="12"/>
        <color indexed="8"/>
        <rFont val="Footlight MT Light"/>
        <family val="1"/>
      </rPr>
      <t xml:space="preserve"> floor in terms of walling plastering and casting,  of the 2</t>
    </r>
    <r>
      <rPr>
        <vertAlign val="superscript"/>
        <sz val="12"/>
        <color indexed="8"/>
        <rFont val="Footlight MT Light"/>
        <family val="1"/>
      </rPr>
      <t>nd</t>
    </r>
    <r>
      <rPr>
        <sz val="12"/>
        <color indexed="8"/>
        <rFont val="Footlight MT Light"/>
        <family val="1"/>
      </rPr>
      <t xml:space="preserve"> floor and plastering of 1st floor)</t>
    </r>
  </si>
  <si>
    <t>Riokindo primary school</t>
  </si>
  <si>
    <t>4-045-263-2630204-104-2017/2018-002</t>
  </si>
  <si>
    <r>
      <t>Additional funding of a storey building of 8 classes (1</t>
    </r>
    <r>
      <rPr>
        <vertAlign val="superscript"/>
        <sz val="12"/>
        <color indexed="8"/>
        <rFont val="Footlight MT Light"/>
        <family val="1"/>
      </rPr>
      <t>st</t>
    </r>
    <r>
      <rPr>
        <sz val="12"/>
        <color indexed="8"/>
        <rFont val="Footlight MT Light"/>
        <family val="1"/>
      </rPr>
      <t xml:space="preserve"> floor in terms of walling plastering and casting,  of the 2</t>
    </r>
    <r>
      <rPr>
        <vertAlign val="superscript"/>
        <sz val="12"/>
        <color indexed="8"/>
        <rFont val="Footlight MT Light"/>
        <family val="1"/>
      </rPr>
      <t>nd</t>
    </r>
    <r>
      <rPr>
        <sz val="12"/>
        <color indexed="8"/>
        <rFont val="Footlight MT Light"/>
        <family val="1"/>
      </rPr>
      <t xml:space="preserve"> floor and plastering of 1st floor)</t>
    </r>
  </si>
  <si>
    <t>Eberege DEB Primary school</t>
  </si>
  <si>
    <t>4-045-263-2630204-104-2017/2018-003</t>
  </si>
  <si>
    <t>Kiabugesi primary school</t>
  </si>
  <si>
    <t>4-045-263-2630204-104-2017/2018-004</t>
  </si>
  <si>
    <r>
      <t>Additional  funding of a storey building of 8 classes (1</t>
    </r>
    <r>
      <rPr>
        <vertAlign val="superscript"/>
        <sz val="12"/>
        <color indexed="8"/>
        <rFont val="Footlight MT Light"/>
        <family val="1"/>
      </rPr>
      <t>st</t>
    </r>
    <r>
      <rPr>
        <sz val="12"/>
        <color indexed="8"/>
        <rFont val="Footlight MT Light"/>
        <family val="1"/>
      </rPr>
      <t xml:space="preserve"> floor in terms of walling plastering and casting,  of the 2</t>
    </r>
    <r>
      <rPr>
        <vertAlign val="superscript"/>
        <sz val="12"/>
        <color indexed="8"/>
        <rFont val="Footlight MT Light"/>
        <family val="1"/>
      </rPr>
      <t>nd</t>
    </r>
    <r>
      <rPr>
        <sz val="12"/>
        <color indexed="8"/>
        <rFont val="Footlight MT Light"/>
        <family val="1"/>
      </rPr>
      <t xml:space="preserve"> floor and plastering of 1</t>
    </r>
    <r>
      <rPr>
        <vertAlign val="superscript"/>
        <sz val="12"/>
        <color indexed="8"/>
        <rFont val="Footlight MT Light"/>
        <family val="1"/>
      </rPr>
      <t>st</t>
    </r>
    <r>
      <rPr>
        <sz val="12"/>
        <color indexed="8"/>
        <rFont val="Footlight MT Light"/>
        <family val="1"/>
      </rPr>
      <t xml:space="preserve"> floor)</t>
    </r>
  </si>
  <si>
    <t>Magena DEB Primary school</t>
  </si>
  <si>
    <t>4-045-263-2630204-104-2017/2018-005</t>
  </si>
  <si>
    <t>Ritembu primary school</t>
  </si>
  <si>
    <t>4-045-263-2630204-104-2017/2018-006</t>
  </si>
  <si>
    <t>Emesa A.I.C Primary School</t>
  </si>
  <si>
    <t>4-045-263-2630204-104-2017/2018-007</t>
  </si>
  <si>
    <t>Ndereti orphanage primary school</t>
  </si>
  <si>
    <t>4-045-263-2630204-104-2017/2018-008</t>
  </si>
  <si>
    <t xml:space="preserve">Walling, doors, windows, floor and painting of 3 classes </t>
  </si>
  <si>
    <t>Magena Special school</t>
  </si>
  <si>
    <t>4-045-263-2630204-104-2017/2018-009</t>
  </si>
  <si>
    <t>Plastering, windows, doors, flooring and painting of twin dormitory</t>
  </si>
  <si>
    <t>Oroche Primary school</t>
  </si>
  <si>
    <t>4-045-263-2630204-104-2017/2018-010</t>
  </si>
  <si>
    <t>Purchase of 0.3 acre  land</t>
  </si>
  <si>
    <t>Mokomoni primary school</t>
  </si>
  <si>
    <t>4-045-263-2630204-104-2017/2018-011</t>
  </si>
  <si>
    <t xml:space="preserve">Construction of 3 classrooms </t>
  </si>
  <si>
    <t>Iyenga primary school</t>
  </si>
  <si>
    <t>4-045-263-2630204-104-2017/2018-012</t>
  </si>
  <si>
    <t>Rianyanchabera primary school</t>
  </si>
  <si>
    <t>4-045-263-2630204-104-2017/2018-013</t>
  </si>
  <si>
    <t>Ichuni Primary school</t>
  </si>
  <si>
    <t>4-045-263-2630204-104-2017/2018-014</t>
  </si>
  <si>
    <t>Nyambunwa Primary school</t>
  </si>
  <si>
    <t>4-045-263-2630204-104-2017/2018-015</t>
  </si>
  <si>
    <t>Construction of 8 doors pit latrines</t>
  </si>
  <si>
    <t>Nyamisaro Primary school</t>
  </si>
  <si>
    <t>4-045-263-2630204-104-2017/2018-016</t>
  </si>
  <si>
    <t>Construction of 4 doors pit latrines</t>
  </si>
  <si>
    <t>Kerongorori Secondary school</t>
  </si>
  <si>
    <t>4-045-263-2630205-104-2017/2018-001</t>
  </si>
  <si>
    <t>Additional funding for purchase of school bus by co funding with the school PA and the NG-CDF.</t>
  </si>
  <si>
    <t>Igorera secondary school</t>
  </si>
  <si>
    <t>4-045-263-2630205-104-2017/2018-002</t>
  </si>
  <si>
    <t>Additional funding for the purchase of school bus by co funding with PA and the NG-CDF.</t>
  </si>
  <si>
    <t>Sengera SDA sec school</t>
  </si>
  <si>
    <t>4-045-263-2630205-104-2017/2018-003</t>
  </si>
  <si>
    <t>Walling, roofing, doors, windows, ground floor and first floor of a dormitory.</t>
  </si>
  <si>
    <t>Moteiribe sec school</t>
  </si>
  <si>
    <t>4-045-263-2630205-104-2017/2018-004</t>
  </si>
  <si>
    <t>Casting, plastering, doors, windows, roofing,  flooring of 2 classes</t>
  </si>
  <si>
    <t>Kebabe Sec. School</t>
  </si>
  <si>
    <t>4-045-263-2630205-104-2017/2018-005</t>
  </si>
  <si>
    <t>Construction of 2 staff and 6 student toilets</t>
  </si>
  <si>
    <t>Nyakorere Sec. School</t>
  </si>
  <si>
    <t>4-045-263-2630205-104-2017/2018-006</t>
  </si>
  <si>
    <t>Walling, roofing and plastering of library</t>
  </si>
  <si>
    <t>Magenge SDA Secondary school</t>
  </si>
  <si>
    <t>4-045-263-2630205-104-2017/2018-007</t>
  </si>
  <si>
    <t>Construction of 2 classrooms (Kshs.1,000,000) and completion of 2 classrooms; plastering, doors, windows and floor (Kshs.500,000)</t>
  </si>
  <si>
    <t>New/on-going</t>
  </si>
  <si>
    <t>Emesa AIC Secondary school</t>
  </si>
  <si>
    <t>St. Francis Metembe secondary school</t>
  </si>
  <si>
    <t>4-045-263-2630205-104-2017/2018-008</t>
  </si>
  <si>
    <t>Riokindo Boys Secondary school</t>
  </si>
  <si>
    <t>4-045-263-2630205-104-2017/2018-009</t>
  </si>
  <si>
    <t>Plastering, doors, windows and floor of dormitory</t>
  </si>
  <si>
    <t>St. Mary’s Nyabiore girls secondary school</t>
  </si>
  <si>
    <t>4-045-263-2630205-104-2017/2018-010</t>
  </si>
  <si>
    <t>Nyaibate secondary school</t>
  </si>
  <si>
    <t>4-045-263-2630205-104-2017/2018-011</t>
  </si>
  <si>
    <t>Bokimonge location chief’s office</t>
  </si>
  <si>
    <t>4-045-263-2630507-113-2017/2018-001</t>
  </si>
  <si>
    <t>Completion of chief’s office (roofing &amp; plastering)</t>
  </si>
  <si>
    <t>Magenche location chief’s office</t>
  </si>
  <si>
    <t>4-045-263-2630507-113-2017/2018-002</t>
  </si>
  <si>
    <t>Completion of chief’s office (roofing, plastering, doors, floors, painting and  windows)</t>
  </si>
  <si>
    <t>Mokubo location chief’s office</t>
  </si>
  <si>
    <t>4-045-263-2630507-113-2017/2018-003</t>
  </si>
  <si>
    <t>Ritembu location chief’s office</t>
  </si>
  <si>
    <t>4-045-263-2630507-113-2017/2018-004</t>
  </si>
  <si>
    <t>Completion of chief’s office from lintel level to roofing, plastering, windows doors, and flooring</t>
  </si>
  <si>
    <t>Bombaba East chief’s office</t>
  </si>
  <si>
    <t>4-045-263-2630507-113-2017/2018-005</t>
  </si>
  <si>
    <t>Kenyenya police station</t>
  </si>
  <si>
    <t>4-045-263-2630507-113-2017/2018-006</t>
  </si>
  <si>
    <t xml:space="preserve">Construction of 3 houses of 1 bedroomed self-contained </t>
  </si>
  <si>
    <t>DCC’s office Kenyenya</t>
  </si>
  <si>
    <t>4-045-263-2630507-113-2017/2018-007</t>
  </si>
  <si>
    <t>Fencing of 1 acre DCC’s office Kenyenya with chain link and construction of 3 sentry box at the gate.</t>
  </si>
  <si>
    <t>Magenche Patrol base</t>
  </si>
  <si>
    <t>4-045-263-2630507-113-2017/2018-008</t>
  </si>
  <si>
    <t>Construction of Magenche police post report office.</t>
  </si>
  <si>
    <t>4-045-263-AP1-100-2017/2018-001</t>
  </si>
  <si>
    <t>4-045-263-2640100-103-2017/18-001</t>
  </si>
  <si>
    <t>Nyakorere primary school</t>
  </si>
  <si>
    <t>4-045-263-2640510-110-2017/2018-001</t>
  </si>
  <si>
    <t>Purchase and planting of seedling</t>
  </si>
  <si>
    <t>Riribe primary school</t>
  </si>
  <si>
    <t>4-045-263-2640510-110-2017/2018-002</t>
  </si>
  <si>
    <t>Mobirona primary school</t>
  </si>
  <si>
    <t>4-045-263-2640510-110-2017/2018-003</t>
  </si>
  <si>
    <t xml:space="preserve">Riaima primary school </t>
  </si>
  <si>
    <t>4-045-263-2640510-110-2017/2018-004</t>
  </si>
  <si>
    <t>4-045-263-2640510-110-2017/2018-005</t>
  </si>
  <si>
    <t>4-045-263-2640510-110-2017/2018-006</t>
  </si>
  <si>
    <t>Emesa primary school</t>
  </si>
  <si>
    <t>4-045-263-2640510-110-2017/2018-007</t>
  </si>
  <si>
    <r>
      <t xml:space="preserve">Nyangeti primary school </t>
    </r>
    <r>
      <rPr>
        <b/>
        <u/>
        <sz val="12"/>
        <color indexed="8"/>
        <rFont val="Footlight MT Light"/>
        <family val="1"/>
      </rPr>
      <t xml:space="preserve">Conditional approval 
</t>
    </r>
    <r>
      <rPr>
        <sz val="12"/>
        <color indexed="8"/>
        <rFont val="Footlight MT Light"/>
        <family val="1"/>
      </rPr>
      <t xml:space="preserve">
</t>
    </r>
    <r>
      <rPr>
        <b/>
        <sz val="12"/>
        <color indexed="8"/>
        <rFont val="Footlight MT Light"/>
        <family val="1"/>
      </rPr>
      <t>NG-CDFC to provide breakdown of how the funds will be spend in each school and the acreage.</t>
    </r>
    <r>
      <rPr>
        <sz val="12"/>
        <color indexed="8"/>
        <rFont val="Footlight MT Light"/>
        <family val="1"/>
      </rPr>
      <t xml:space="preserve">
</t>
    </r>
  </si>
  <si>
    <t>4-045-263-2640510-110-2017/2018-008</t>
  </si>
  <si>
    <t>4-045-263-2210802-111-2017/18-004</t>
  </si>
  <si>
    <t>4-045-263-2640200-101-2017/18-001</t>
  </si>
  <si>
    <t>4-045-263-2640101-103-2017/18-001</t>
  </si>
  <si>
    <t>4-045-263-2640101-103-2017/18-002</t>
  </si>
  <si>
    <t>Riokindo  Primary School</t>
  </si>
  <si>
    <t>4-045-263-2630204-104-2017/18-002</t>
  </si>
  <si>
    <t>Additional funding of a  2 storey building of 8 classrooms (ground floor interms of walling plastering and casting of 1st floor and plastering)</t>
  </si>
  <si>
    <t>Emesa Primary school</t>
  </si>
  <si>
    <t>4-045-263-2630204-104-2017/18-007</t>
  </si>
  <si>
    <t>4-045-263-2630204-104-2017/18-001</t>
  </si>
  <si>
    <t>PROJECT GFS CODELIST FOR SEME NATIONAL GOVERNMENT CONSTITUENCY DEVELOPMENT FUND</t>
  </si>
  <si>
    <t xml:space="preserve">Amount(Kshs) </t>
  </si>
  <si>
    <t>4-042-241-2110000-100-2017/2018-001</t>
  </si>
  <si>
    <t>4-042-241-2110000-100-2017/2018-002</t>
  </si>
  <si>
    <t>4-042-241-2120101-100-2017/2018-003</t>
  </si>
  <si>
    <t>Payment of staff NSSF deductions.</t>
  </si>
  <si>
    <t>4-042-241-2120201-100-2017/2018-004</t>
  </si>
  <si>
    <t>Payment of staff NHIF deductions.</t>
  </si>
  <si>
    <t>4-042-241-2210802-100-2017/2018-005</t>
  </si>
  <si>
    <t>Payment of committee allowances, travel and subsistence.</t>
  </si>
  <si>
    <t>4-042-241-2210000-111-2017/2018-001</t>
  </si>
  <si>
    <t>4-042-241-2210802-111-2017/2018-002</t>
  </si>
  <si>
    <t>4-042-241-2210700-111-2017/2018-003</t>
  </si>
  <si>
    <t>4-042-241-2640200-101-2017/2018-001</t>
  </si>
  <si>
    <t>Emergency reserve for urgent and unforeseen need for expenditures that may occur in the constituency.</t>
  </si>
  <si>
    <t>4-042-241-2640101-103-2017/2018-001</t>
  </si>
  <si>
    <t>4-042-241-2640102-103-2017/2018-002</t>
  </si>
  <si>
    <t>Mariwa Primary School</t>
  </si>
  <si>
    <t>4-042-241-2640509-112-2017/2018-001</t>
  </si>
  <si>
    <t xml:space="preserve">Purchase of uniform, discuss, short put, javelin uniforms. </t>
  </si>
  <si>
    <t>4-042-241-2640509-112-2017/2018-002</t>
  </si>
  <si>
    <t>Facilitate constituency ball games tournament where winning teams are awarded uniforms, trophies and balls</t>
  </si>
  <si>
    <t>4-042-241-2211310-108-2017/2018-002</t>
  </si>
  <si>
    <t>Ratta Primary School Hall</t>
  </si>
  <si>
    <t>4-042-241-2630204-104-2017/2018-001</t>
  </si>
  <si>
    <t>Fittings and plastering of hall.</t>
  </si>
  <si>
    <t>Bar Korwa Primary School</t>
  </si>
  <si>
    <t>4-042-241-2630204-104-2017/2018-002</t>
  </si>
  <si>
    <t>Renovation of roof for 5 classrooms.</t>
  </si>
  <si>
    <t>Nduru Kadero Primary School</t>
  </si>
  <si>
    <t>4-042-241-2630204-104-2017/2018-003</t>
  </si>
  <si>
    <t>Construction 3 door toilet</t>
  </si>
  <si>
    <t>Anyanga Primary School</t>
  </si>
  <si>
    <t>4-042-241-2630204-104-2017/2018-004</t>
  </si>
  <si>
    <t>Roofing plastering , fitting of two classrooms</t>
  </si>
  <si>
    <t>Asino Primary School</t>
  </si>
  <si>
    <t>4-042-241-2630204-104-2017/2018-005</t>
  </si>
  <si>
    <t>Fitting of school gate</t>
  </si>
  <si>
    <t>Nyalik Primary School</t>
  </si>
  <si>
    <t>4-042-241-2630204-104-2017/2018-006</t>
  </si>
  <si>
    <t>Walling and roofing of 3 door toilet</t>
  </si>
  <si>
    <t>Ochara Primary School</t>
  </si>
  <si>
    <t>4-042-241-2630204-104-2017/2018-007</t>
  </si>
  <si>
    <t>Walling, roofing &amp; fitting  2 classrooms started by community.</t>
  </si>
  <si>
    <t>Jimo Primary School</t>
  </si>
  <si>
    <t>4-042-241-2630204-104-2017/2018-008</t>
  </si>
  <si>
    <t>Renovation of roof and floor for 3 classrooms</t>
  </si>
  <si>
    <t>Ngere Primary School</t>
  </si>
  <si>
    <t>4-042-241-2630204-104-2017/2018-009</t>
  </si>
  <si>
    <t xml:space="preserve">Renovation of roof and floor for 3 classrooms </t>
  </si>
  <si>
    <t>Osewre Primary School</t>
  </si>
  <si>
    <t>4-042-241-2630204-104-2017/2018-010</t>
  </si>
  <si>
    <t>Renovation of roof and floors for 3 classrooms</t>
  </si>
  <si>
    <t>Alungo Primary School</t>
  </si>
  <si>
    <t>4-042-241-2630204-104-2017/2018-011</t>
  </si>
  <si>
    <t>Pith Kochiel Primary School</t>
  </si>
  <si>
    <t>4-042-241-2630204-104-2017/2018-012</t>
  </si>
  <si>
    <t>Purchase of land (3 acres)</t>
  </si>
  <si>
    <t>Rapogi Primary School</t>
  </si>
  <si>
    <t>4-042-241-2630204-104-2017/2018-013</t>
  </si>
  <si>
    <t>Walling roofing fitting of  administration block started by community.</t>
  </si>
  <si>
    <t>Obola Primary School Hall</t>
  </si>
  <si>
    <t>4-042-241-2630204-104-2017/2018-014</t>
  </si>
  <si>
    <t>Walling and roofing of hall</t>
  </si>
  <si>
    <t>Nyamgun Primary School</t>
  </si>
  <si>
    <t>4-042-241-2630204-104-2017/2018-015</t>
  </si>
  <si>
    <t>Roofing, ring beam, fittings, floor of 2 classrooms.</t>
  </si>
  <si>
    <t>Korumba Primary School</t>
  </si>
  <si>
    <t>4-042-241-2630204-104-2017/2018-016</t>
  </si>
  <si>
    <t>Construction to completion of 1 classroom.</t>
  </si>
  <si>
    <t>Oruga Primary School</t>
  </si>
  <si>
    <t>4-042-241-2630204-104-2017/2018-017</t>
  </si>
  <si>
    <t>Akonya Primary School</t>
  </si>
  <si>
    <t>4-042-241-2630204-104-2017/2018-018</t>
  </si>
  <si>
    <t>Okode Primary School</t>
  </si>
  <si>
    <t>4-042-241-2630204-104-2017/2018-019</t>
  </si>
  <si>
    <t>Malela Primary School</t>
  </si>
  <si>
    <t>4-042-241-2630204-104-2017/2018-020</t>
  </si>
  <si>
    <t>Kambudi Primary School</t>
  </si>
  <si>
    <t>4-042-241-2630204-104-2017/2018-021</t>
  </si>
  <si>
    <t>4-042-241-2630204-104-2017/2018-022</t>
  </si>
  <si>
    <t>4-042-241-2630204-104-2017/2018-023</t>
  </si>
  <si>
    <t>Completion of 1 classroom – (fitting cable, plastering, floorwork)</t>
  </si>
  <si>
    <t>4-042-241-2630204-104-2017/2018-024</t>
  </si>
  <si>
    <t>Renovation of 1 classroom – (roofwork, window panes, floorwork)</t>
  </si>
  <si>
    <t>Nyamisri Primary School</t>
  </si>
  <si>
    <t>4-042-241-2630204-104-2017/2018-025</t>
  </si>
  <si>
    <t>Renovation of 2 classrooms – (fittings, plastering, floorwork)</t>
  </si>
  <si>
    <t>Awanya Primary School</t>
  </si>
  <si>
    <t>4-042-241-2630204-104-2017/2018-026</t>
  </si>
  <si>
    <t>Renovation of roof  and floor for 3 classrooms.</t>
  </si>
  <si>
    <t>Kamagore Primary School</t>
  </si>
  <si>
    <t>4-042-241-2630204-104-2017/2018-027</t>
  </si>
  <si>
    <t xml:space="preserve">Construction of school gate </t>
  </si>
  <si>
    <t>Kirindo Primary School</t>
  </si>
  <si>
    <t>4-042-241-2630204-104-2017/2018-028</t>
  </si>
  <si>
    <t>Fencing of 5 acres using barbed wire</t>
  </si>
  <si>
    <t>Omuya Secondary School</t>
  </si>
  <si>
    <t>4-042-241-2630205-104-2017/2018-001</t>
  </si>
  <si>
    <t>Walling, roofing, piping and fitting of laboratory.</t>
  </si>
  <si>
    <t>Asol Secondary School</t>
  </si>
  <si>
    <t>4-042-241-2630205-104-2017/2018-003</t>
  </si>
  <si>
    <t>Alwala Secondary School</t>
  </si>
  <si>
    <t>4-042-241-2630205-104-2017/2018-004</t>
  </si>
  <si>
    <t>Part payment of school bus.</t>
  </si>
  <si>
    <t>Bishop Abiero Oruga</t>
  </si>
  <si>
    <t>4-042-241-2630205-104-2017/2018-005</t>
  </si>
  <si>
    <t>Roofing, plastering and fitting of one classroom.</t>
  </si>
  <si>
    <t>St. John Ngutu Secondary School</t>
  </si>
  <si>
    <t>4-042-241-2630205-104-2017/2018-006</t>
  </si>
  <si>
    <t>Bonde Secondary School</t>
  </si>
  <si>
    <t>4-042-241-2630205-104-2017/2018-007</t>
  </si>
  <si>
    <t>Orando Secondary School</t>
  </si>
  <si>
    <t>4-042-241-2630205-104-2017/2018-008</t>
  </si>
  <si>
    <t>Construction to completion of 2 classrooms.</t>
  </si>
  <si>
    <t>Magwar Model Secondary School</t>
  </si>
  <si>
    <t>4-042-241-2630205-104-2017/2018-009</t>
  </si>
  <si>
    <t>Nyatigo Secondary School</t>
  </si>
  <si>
    <t>4-042-241-2630205-104-2017/2018-010</t>
  </si>
  <si>
    <t>Roofing of two classrooms started by community.</t>
  </si>
  <si>
    <t>Ranen Girls Secondary School</t>
  </si>
  <si>
    <t>4-042-241-2630205-104-2017/2018-011</t>
  </si>
  <si>
    <t>Fencing of school compound.</t>
  </si>
  <si>
    <t>Kombewa KMTC</t>
  </si>
  <si>
    <t>4-042-241-2630206-104-2017/2018-001</t>
  </si>
  <si>
    <t>Ceiling &amp; tiling of four classrooms</t>
  </si>
  <si>
    <t>Seme TTI</t>
  </si>
  <si>
    <t>4-042-241-2630206-104-2017/2018-002</t>
  </si>
  <si>
    <t>Fencing using concrete poles and chain link, construction of gate at Kshs.2,500,000,  construction of 3 pit latrines (2 doors) at Kshs.500,000</t>
  </si>
  <si>
    <t>Harambee AP Post</t>
  </si>
  <si>
    <t>4-042-241-2640507-108-2017/2018-001</t>
  </si>
  <si>
    <t>Construction of 2 housing units &amp; two door toilets</t>
  </si>
  <si>
    <t>Manywanda AP Post</t>
  </si>
  <si>
    <t>4-042-241-2640507-108-2017/2018-002</t>
  </si>
  <si>
    <t xml:space="preserve">Construction of 3 housing units </t>
  </si>
  <si>
    <t>NG-CDF Office - Borehole Rehabilitation</t>
  </si>
  <si>
    <t>4-042-241-3110202-108-2017/2018-001</t>
  </si>
  <si>
    <t xml:space="preserve">Drilling of borehole &amp; installation of pump </t>
  </si>
  <si>
    <t>NG-CDF Office Hall</t>
  </si>
  <si>
    <t>4-042-241-3110202-108-2017/2018-002</t>
  </si>
  <si>
    <t>Construction of 600 sitting capacity Hall</t>
  </si>
  <si>
    <t>NG-CDF Office - purchase of furniture and equipment</t>
  </si>
  <si>
    <t>4-042-241-3111000-108-2017/2018-001</t>
  </si>
  <si>
    <t xml:space="preserve">Purchase of 3 laptops at Kshs.210,000, 2 cabinets at Kshs.50,000, photocopier at Kshs.150,000, 5 chairs at Kshs.90,000 </t>
  </si>
  <si>
    <t>4-042-241-2211311-108-2017/2018-001</t>
  </si>
  <si>
    <t>Reru Chief's Office</t>
  </si>
  <si>
    <t>4-042-241-2211311-108-2017/2018-002</t>
  </si>
  <si>
    <t>Harambee Chief's Office</t>
  </si>
  <si>
    <t>4-042-241-2211311-108-2017/2018-003</t>
  </si>
  <si>
    <t>Kit Mikayi Chief's Office</t>
  </si>
  <si>
    <t>4-042-241-2211311-108-2017/2018-004</t>
  </si>
  <si>
    <t>NG CDF Office</t>
  </si>
  <si>
    <t>4-042-241-2640510-110-2017/2018-001</t>
  </si>
  <si>
    <t>Purchase and installation of 10,000 litres water tank</t>
  </si>
  <si>
    <t>St Peters Kajulu Secondary School</t>
  </si>
  <si>
    <t>4-042-241-2640510-110-2017/2018-002</t>
  </si>
  <si>
    <t>Nyarombo Primary School</t>
  </si>
  <si>
    <t>4-042-241-2640510-110-2017/2018-003</t>
  </si>
  <si>
    <t>Diemo Secondary school</t>
  </si>
  <si>
    <t>4-042-241-2640510-110-2017/2018-004</t>
  </si>
  <si>
    <t>Bishop Abiero Oruga Secondary School</t>
  </si>
  <si>
    <t>4-042-241-2640510-110-2017/2018-005</t>
  </si>
  <si>
    <t>Manywanda secondary School</t>
  </si>
  <si>
    <t>4-042-241-2640510-110-2017/2018-006</t>
  </si>
  <si>
    <t>Alungu Secondary School</t>
  </si>
  <si>
    <t>4-042-241-2640510-110-2017/2018-007</t>
  </si>
  <si>
    <t>St Paul Secondary School</t>
  </si>
  <si>
    <t>4-042-241-2640510-110-2017/2018-008</t>
  </si>
  <si>
    <t>Nyawanga Secondary School</t>
  </si>
  <si>
    <t>4-042-241-2640510-110-2017/2018-009</t>
  </si>
  <si>
    <t>4-042-241-AP1-100-2017/2018-001</t>
  </si>
  <si>
    <t>4-042-241-2640100-103-2017/18-001</t>
  </si>
  <si>
    <t>4-042-241-2210000-100-2017/2018-002</t>
  </si>
  <si>
    <t>Payment of committee allowances, travel and subsistence</t>
  </si>
  <si>
    <t>Undertake Training of the PMCs/NG-CDFCs on NGCDF Related issues</t>
  </si>
  <si>
    <t>Payment of bursary to needy students in Secondary Schools.</t>
  </si>
  <si>
    <t>Emergency reserve for urgent and unforeseen need for expenditure that may occur in the constituency</t>
  </si>
  <si>
    <t>Kaloka Primary School</t>
  </si>
  <si>
    <t>4-042-241-2630204-104-2017/2018-029</t>
  </si>
  <si>
    <t>Installation of school gate</t>
  </si>
  <si>
    <t>Atoya Primary School</t>
  </si>
  <si>
    <t>4-042-241-2630204-104-2017/2018-030</t>
  </si>
  <si>
    <t>Construction to completion of 1 classroom</t>
  </si>
  <si>
    <t>Rachilo Primary School</t>
  </si>
  <si>
    <t>4-042-241-2630204-104-2017/2018-031</t>
  </si>
  <si>
    <t>Construction to completion of 2 classrooms</t>
  </si>
  <si>
    <t>Otwero Primary School</t>
  </si>
  <si>
    <t>4-042-241-2630204-104-2017/2018-032</t>
  </si>
  <si>
    <t>Olare Primary School</t>
  </si>
  <si>
    <t>4-042-241-2630204-104-2017/2018-033</t>
  </si>
  <si>
    <t>Rapogi Girls Secondary School</t>
  </si>
  <si>
    <t>4-042-241-2630205-104-2017/2018-012</t>
  </si>
  <si>
    <t>Walling, roofing, fittings and plastering of dormitory</t>
  </si>
  <si>
    <t>4-042-241-2630205-104-2017/2018-013</t>
  </si>
  <si>
    <t>Screeding and tiling of one classroom</t>
  </si>
  <si>
    <t>Manywanda Administration Police  Post</t>
  </si>
  <si>
    <t>4-042-241-2460507-113-2017/2018-002</t>
  </si>
  <si>
    <t>Construction to completion of 2 Administration Police housing units</t>
  </si>
  <si>
    <t>Nyaguda Administration Police  Post</t>
  </si>
  <si>
    <t>4-042-241-2460507-113-2017/2018-003</t>
  </si>
  <si>
    <t>PROJECT GFS CODELIST FOR URIRI NATIONAL GOVERNMENT CONSTITUENCY DEVELOPMENT FUND</t>
  </si>
  <si>
    <t>4-044-257-2640509-112-2017/18-001</t>
  </si>
  <si>
    <t>Carry out constituency sports tournament at North, Central, South, East and West Kanyamkago and the winning teams/schools to be awarded with trophies, balls, and games kits</t>
  </si>
  <si>
    <t>4-044-257-2211310-108-2017/18-001</t>
  </si>
  <si>
    <t xml:space="preserve">Development of a five year constituency strategic plan </t>
  </si>
  <si>
    <t>Masoge Primary School</t>
  </si>
  <si>
    <t>4-044-257-2630204-104-2017/18-001</t>
  </si>
  <si>
    <t>Renovation of 3 classrooms (plastering, painting, fittings &amp; fixtures, ceilling.</t>
  </si>
  <si>
    <t>Nyaroya Konditi Primary School</t>
  </si>
  <si>
    <t>4-044-257-2630204-104-2017/18-002</t>
  </si>
  <si>
    <t>Completion of 1 classroom (walling, roofing, plastering, painting at Kshs.500,000 &amp; construction of  2 door pit latrines @ Kshs.300,000</t>
  </si>
  <si>
    <t xml:space="preserve">Koduogo Primary School </t>
  </si>
  <si>
    <t>4-044-257-2630204-104-2017/18-003</t>
  </si>
  <si>
    <t>Completion of 1 classroom (painting, plastering &amp; flooring)</t>
  </si>
  <si>
    <t xml:space="preserve">Amoso Primary School </t>
  </si>
  <si>
    <t>4-044-257-2630204-104-2017/18-004</t>
  </si>
  <si>
    <t>Renovation of 3 classrooms (painting, plastering, flooring, fixtures)</t>
  </si>
  <si>
    <t>Okumbo Primary School</t>
  </si>
  <si>
    <t>4-044-257-2630204-104-2017/18-005</t>
  </si>
  <si>
    <t>Completion of 1 classroom (painting, plastering, flooring)</t>
  </si>
  <si>
    <t>Rae Kondiala Primary School</t>
  </si>
  <si>
    <t>4-044-257-2630204-104-2017/18-006</t>
  </si>
  <si>
    <t>Completion of 1 classroom; painting, plastering, flooring @ Kshs.300,000 &amp; construction of 2door pit latrine @ Kshs.200,000</t>
  </si>
  <si>
    <t xml:space="preserve">Anding'o Primary School </t>
  </si>
  <si>
    <t>4-044-257-2630204-104-2017/18-007</t>
  </si>
  <si>
    <t>Completion of staff house; painting, plastering, flooring@ Kshs.300,000 &amp; construction of 1 classroom @kshs.500,000</t>
  </si>
  <si>
    <t xml:space="preserve">Ombo Primary School </t>
  </si>
  <si>
    <t>4-044-257-2630204-104-2017/18-008</t>
  </si>
  <si>
    <t>Completion of 2 classrooms; (painting, plastering flooring)</t>
  </si>
  <si>
    <t>Lwanda Konyuna Primary School</t>
  </si>
  <si>
    <t>4-044-257-2630204-104-2017/18-009</t>
  </si>
  <si>
    <t>Completion of 2 classrooms (painting, plastering, flooring)</t>
  </si>
  <si>
    <t>Kalii Primary School</t>
  </si>
  <si>
    <t>4-044-257-2630204-104-2017/18-010</t>
  </si>
  <si>
    <t>Completion of 2 classrooms (painting, plastering, flooring, fixtures)</t>
  </si>
  <si>
    <t>Piny Owacho Primary School</t>
  </si>
  <si>
    <t>4-044-257-2630204-104-2017/18-011</t>
  </si>
  <si>
    <t>Renovation of 1 classroom (painting, plastering, flooring)</t>
  </si>
  <si>
    <t xml:space="preserve">Ramuoma Primary School </t>
  </si>
  <si>
    <t>4-044-257-2630204-104-2017/18-012</t>
  </si>
  <si>
    <t>Renovation of 1 classroom (painting, plastering, flooring, fixtures) @ Kshs.500,000 , Fencing of compound, approximate area of 200*150M2 @Kshs.220,000 and purchase of school gate @Kshs.80,000</t>
  </si>
  <si>
    <t xml:space="preserve">Nyamilu Primary School </t>
  </si>
  <si>
    <t>4-044-257-2630204-104-2017/18-013</t>
  </si>
  <si>
    <t>Renovation of 2 classrooms (painting, plastering, flooring, ceiling, fitting&amp; fixtures)</t>
  </si>
  <si>
    <t>Kagito Primary School</t>
  </si>
  <si>
    <t>4-044-257-2630204-104-2017/18-014</t>
  </si>
  <si>
    <t>Renovation of 1 classroom; (painting, plastering, fitting &amp; fixtures @ Kshs.300,000) fencing of school compound approximate area of 200*100M2 @ Kshs.200,000</t>
  </si>
  <si>
    <t>Oyani Primary School</t>
  </si>
  <si>
    <t>4-044-257-2630204-104-2017/18-015</t>
  </si>
  <si>
    <t>Fencing of the school compound; aproximate area of 300x150m2 @Kshs.420,000  and installation of gate@Kshs.80,000</t>
  </si>
  <si>
    <t xml:space="preserve">Kodero Primary School </t>
  </si>
  <si>
    <t>4-044-257-2630204-104-2017/18-016</t>
  </si>
  <si>
    <t>Completion of 1 classroom (painting, flooring, roofing, fittings &amp; fixtures)</t>
  </si>
  <si>
    <t>Milimani Nyajuok Primary School</t>
  </si>
  <si>
    <t>4-044-257-2630204-104-2017/18-017</t>
  </si>
  <si>
    <t>Completion of 1 classroom (painting, flooring, roofing,  fittings &amp; fixtures)</t>
  </si>
  <si>
    <t xml:space="preserve">Dago Primary School </t>
  </si>
  <si>
    <t>4-044-257-2630204-104-2017/18-018</t>
  </si>
  <si>
    <t>Puche Primary School</t>
  </si>
  <si>
    <t>4-044-257-2630204-104-2017/18-019</t>
  </si>
  <si>
    <t>God Sibuoche Primary School</t>
  </si>
  <si>
    <t>4-044-257-2630204-104-2017/18-020</t>
  </si>
  <si>
    <t>Ongenga Primary School</t>
  </si>
  <si>
    <t>4-044-257-2630204-104-2017/18-021</t>
  </si>
  <si>
    <t xml:space="preserve">Midida Primary School </t>
  </si>
  <si>
    <t>4-044-257-2630204-104-2017/18-022</t>
  </si>
  <si>
    <t xml:space="preserve">Osogo Primary School </t>
  </si>
  <si>
    <t>4-044-257-2630204-104-2017/18-023</t>
  </si>
  <si>
    <t>Completion of 2 classrooms (painting, flooring, roofing, fittings &amp; fixtures)</t>
  </si>
  <si>
    <t>Kamsaki Primary School</t>
  </si>
  <si>
    <t>4-044-257-2630204-104-2017/18-024</t>
  </si>
  <si>
    <t>Magongo Primary School</t>
  </si>
  <si>
    <t>4-044-257-2630204-104-2017/18-025</t>
  </si>
  <si>
    <t>4-044-257-2630204-104-2017/18-026</t>
  </si>
  <si>
    <t>Sigiria Primary School</t>
  </si>
  <si>
    <t>4-044-257-2630204-104-2017/18-027</t>
  </si>
  <si>
    <t>Renovation of 2 classrooms (painting, flooring, fitting &amp; fixtures)</t>
  </si>
  <si>
    <t xml:space="preserve">Edemba Primary School </t>
  </si>
  <si>
    <t>4-044-257-2630204-104-2017/18-028</t>
  </si>
  <si>
    <t>Completion of 1 classroom (painting, flooring, roofing, fitting&amp; fixtures)</t>
  </si>
  <si>
    <t xml:space="preserve">Kisugunwa Primary School </t>
  </si>
  <si>
    <t>4-044-257-2630204-104-2017/18-029</t>
  </si>
  <si>
    <t>Renovation of 2 classrooms (painting, flooring, fittings &amp; fixtures)</t>
  </si>
  <si>
    <t>Kisangura Primary School</t>
  </si>
  <si>
    <t>4-044-257-2630204-104-2017/18-030</t>
  </si>
  <si>
    <t>Renovation of 2 classrooms Kshs.500,000 (painting, flooring, plastering) construction of a 4 door pit latrine @ Kshs.300,000</t>
  </si>
  <si>
    <t xml:space="preserve">Kamuga Primary School </t>
  </si>
  <si>
    <t>4-044-257-2630204-104-2017/18-031</t>
  </si>
  <si>
    <t xml:space="preserve">Lwala Primary School </t>
  </si>
  <si>
    <t>4-044-257-2630204-104-2017/18-032</t>
  </si>
  <si>
    <t xml:space="preserve">Nduru Primary School </t>
  </si>
  <si>
    <t>4-044-257-2630204-104-2017/18-033</t>
  </si>
  <si>
    <t>St. Thomas Wikongaro Primary School</t>
  </si>
  <si>
    <t>4-044-257-2630204-104-2017/18-034</t>
  </si>
  <si>
    <t>Renovation of  2 classrooms (painting, flooring, fittings &amp; fixtures)</t>
  </si>
  <si>
    <t xml:space="preserve">Pith Nyadundo Primary School </t>
  </si>
  <si>
    <t>4-044-257-2630204-104-2017/18-035</t>
  </si>
  <si>
    <t>Luoro Primary School</t>
  </si>
  <si>
    <t>4-044-257-2630204-104-2017/18-036</t>
  </si>
  <si>
    <t>Construction of pit latrine 5 doors for girls and 5 for boys.</t>
  </si>
  <si>
    <t xml:space="preserve">Kambaga Primary School </t>
  </si>
  <si>
    <t>4-044-257-2630204-104-2017/18-037</t>
  </si>
  <si>
    <t>Completion of 4 classrooms (painting, flooring, fittings &amp; fixtures)</t>
  </si>
  <si>
    <t>4-044-257-2630204-104-2017/18-038</t>
  </si>
  <si>
    <t xml:space="preserve">Completion of  2 classrooms (painting, flooring, fitting &amp; fixtures) </t>
  </si>
  <si>
    <t>Uriri Constituency Furniture for Primary Schools</t>
  </si>
  <si>
    <t>4-044-257-2630205-104-2017/18-038</t>
  </si>
  <si>
    <t xml:space="preserve">Supply of desks to Uriri Constituency Primary schools, (Gogo, God Jaoko, Ongoro, Dago, Konduru, Kambogo, Oyani SDA, Got Kodero, Nyabinga, Nyamage, Murram Kokiri, Korwa, Osogo Kannyodera, Andingo Odeny Odhoch, Ong’ora Kakuru, Obama, Nyaroya Konditi, Othoro, Kokello, Wapongo, Kuna, Rapogi Mixed, Obwongo Twagi, Akonjo, Ong’ora, Ondomee, Nyamasare, Rae, Nyambeche,  Mori, Chunge, Nduru, Lwala, Manyonge, Oruba, Uriri, Kolwal,Magongo, Korondo, Mukuyu, Bware, Achuth, , Arambe, St. Mary’s Oyola, Ober, Manyatta, Kambaga, Nyakurkuma, ThimJope, St. Thomas Wikongaro, Pith Nyadundo, Lwanda Konyuna, Miruya, Ombo, Nyabera, Kalii, Nyaobe, Pinyowacho, Ramuoma, Rombe, Kagito, Got Kawino, Kanyakech (20 desks per school) for 65 Primary schools. </t>
  </si>
  <si>
    <t>St. Joseph’s Rapogi High School</t>
  </si>
  <si>
    <t>4-044-257-2630205-104-2017/18-001</t>
  </si>
  <si>
    <t>Co-funding with PTA to construct dormitory (walling, plastering, slabbing)</t>
  </si>
  <si>
    <t>Rapogi Girls  Secondary School</t>
  </si>
  <si>
    <t>4-044-257-2630205-104-2017/18-002</t>
  </si>
  <si>
    <t>St. Paul’s Ombo Secondary School</t>
  </si>
  <si>
    <t>4-044-257-2630205-104-2017/18-003</t>
  </si>
  <si>
    <t>Rombe Mixed Secondary School</t>
  </si>
  <si>
    <t>4-044-257-2630205-104-2017/18-005</t>
  </si>
  <si>
    <t>Konduru Secondary School</t>
  </si>
  <si>
    <t>4-044-257-2630205-104-2017/18-006</t>
  </si>
  <si>
    <t>Completion of 2 classrooms (plastering, painting, walling, flooring)</t>
  </si>
  <si>
    <t>Bishop Anyolo Korwa mixed Secondary School</t>
  </si>
  <si>
    <t>4-044-257-2630205-104-2017/18-007</t>
  </si>
  <si>
    <t>Renovation of 4 classrooms; (painting, flooring, fittings &amp; fixtures)</t>
  </si>
  <si>
    <t>Korondo Mixed Secondary School</t>
  </si>
  <si>
    <t>4-044-257-2630205-104-2017/18-008</t>
  </si>
  <si>
    <t>Achuth Mixed Secondary School</t>
  </si>
  <si>
    <t>4-044-257-2630205-104-2017/18-009</t>
  </si>
  <si>
    <t>St. Pius Uriri Boys High School</t>
  </si>
  <si>
    <t>4-044-257-2630205-104-2017/18-010</t>
  </si>
  <si>
    <t>Roofing of dining hall.</t>
  </si>
  <si>
    <t>St. Lwanga Ober Mixed Secondary School</t>
  </si>
  <si>
    <t>4-044-257-2630205-104-2017/18-011</t>
  </si>
  <si>
    <t>North Kanyamkago Ward</t>
  </si>
  <si>
    <t>4-044-257-2640510-110-2017/18-001</t>
  </si>
  <si>
    <t xml:space="preserve">Tree planting at( Andingo Primary School, Rapogi Mixed Primary School, Kuna Primary School, Masoge Primary School, Akonjo Primary School, Chunge Secondary School, Masoge Secondary School)@ksh49,876.85 </t>
  </si>
  <si>
    <t>West Kanyamkago Ward</t>
  </si>
  <si>
    <t>4-044-257-2640510-110-2017/18-002</t>
  </si>
  <si>
    <t>Tree planting at (Midada Primary School, Osogo Primary School, Kodero Primary School, Kambogo Primary School , Ongenga Primary School, Korwa Secondary School, Midida Secondary School) @ Kshs.49,876.85</t>
  </si>
  <si>
    <t>South Kanyamkago Ward</t>
  </si>
  <si>
    <t>4-044-257-2640510-110-2017/18-003</t>
  </si>
  <si>
    <t>Tree planting at (Bware Primary School, Kamsaki Primary School, Oruba Primary School,Sigiria Primary School, Lwala Primary School Korondo Secondary School)@Kshs.50,000</t>
  </si>
  <si>
    <t>Central Kanyamkago Ward</t>
  </si>
  <si>
    <t>4-044-257-2640510-110-2017/18-004</t>
  </si>
  <si>
    <t xml:space="preserve">Tree planting at (Nyamilu Primary School, Rombe Primary School, Kagito Primary School, Piny Owacho, Kalii Primary School, Ombo Secondary School) @Kshs.50,000 </t>
  </si>
  <si>
    <t>East Kanyamkago Ward</t>
  </si>
  <si>
    <t>4-044-257-2640510-110-2017/18-005</t>
  </si>
  <si>
    <t>Tree planting at ( Manyatta Primary School, Luoro Primary School, Arambe Primary School, St. Marys Oyola Wikongaro Primary School, Achuth Secondary School, Achuth Primary School Kisangura Primary School) @Kshs.54,741.375</t>
  </si>
  <si>
    <t>4-044-257-2640507-113-2017/18-001</t>
  </si>
  <si>
    <t>Completion of office- floor tiling, fitting and fixtures, painting, Kshs.2,000,000 and fencing of the compound an approximate area of 350x200m2@ Kshs.500,000.00</t>
  </si>
  <si>
    <t>NG- CDF Motorcycle</t>
  </si>
  <si>
    <t>4-044-257-2640507-113-2017/18-003</t>
  </si>
  <si>
    <t>Purchase of Motor Cycle(Honda)</t>
  </si>
  <si>
    <t>4-044-257-2211311-108-2017/18-001</t>
  </si>
  <si>
    <t>Uriri Resource Centre</t>
  </si>
  <si>
    <t>4-044-257-2211311-108-2017/18-002</t>
  </si>
  <si>
    <t xml:space="preserve">Osogo Chief’s Camp </t>
  </si>
  <si>
    <t>4-044-257-2211311-108-2017/18-003</t>
  </si>
  <si>
    <t>Thimjope Chief’s Camp</t>
  </si>
  <si>
    <t>4-044-257-2211311-108-2017/18-004</t>
  </si>
  <si>
    <t xml:space="preserve">Uriri DCC Residence </t>
  </si>
  <si>
    <t>4-044-257-2640113-113-2017/18-001</t>
  </si>
  <si>
    <t>Fencing of the DCC’s residential compound an approximate area of 150x150m2(Kshs.319,900) and installation of a gate (Kshs.80,000)</t>
  </si>
  <si>
    <t>Uriri A.P Line</t>
  </si>
  <si>
    <t>4-044-257-2640113-113-2017/18-002</t>
  </si>
  <si>
    <t>Construction of 2 units AP houses.</t>
  </si>
  <si>
    <t>Nyaobe Asst. Chief’s Office</t>
  </si>
  <si>
    <t>4-044-257-2640113-113-2017/18-003</t>
  </si>
  <si>
    <t>Completion of Chief’s Office (flooring, fitting, fixtures, plastering&amp; painting)</t>
  </si>
  <si>
    <t>Piny Owacho Chief’s Camp</t>
  </si>
  <si>
    <t>4-044-257-2640113-113-2017/18-004</t>
  </si>
  <si>
    <t>Construction of Chief’s Office.</t>
  </si>
  <si>
    <t>4-044-257-2110000-100-2017/18-001</t>
  </si>
  <si>
    <t>4-044-257-2210000-100-2017/18-002</t>
  </si>
  <si>
    <t>4-044-257-2120101-100-2017/18-005</t>
  </si>
  <si>
    <t>4-044-257-2120201-100-2017/18-006</t>
  </si>
  <si>
    <t>4-044-257-2210802-100-2017/18-007</t>
  </si>
  <si>
    <t>4-044-257-2210000-111-2017/18-001</t>
  </si>
  <si>
    <t>4-044-257-2210802-111-2017/18-002</t>
  </si>
  <si>
    <t>4-044-257-2210700-111-2017/18-003</t>
  </si>
  <si>
    <t>4-044-257-2640101-103-2017/18-001</t>
  </si>
  <si>
    <t>4-044-257-2640102-103-2017/18-002</t>
  </si>
  <si>
    <t>4-044-257-2640104-103-2017/18-004</t>
  </si>
  <si>
    <t>To cater for any unforeseen occurences in the Constituency during the financial year</t>
  </si>
  <si>
    <t>Arambe Mixed Sec Sch</t>
  </si>
  <si>
    <t>4-044-257-2630205-104-2017/18-012</t>
  </si>
  <si>
    <t>Co-funding with PTA to purchase school bus.</t>
  </si>
  <si>
    <r>
      <t xml:space="preserve">St. Michael’s Piny Owacho Secondary School </t>
    </r>
    <r>
      <rPr>
        <b/>
        <sz val="12"/>
        <color indexed="8"/>
        <rFont val="Footlight MT Light"/>
        <family val="1"/>
      </rPr>
      <t>Recommended for conditional approval</t>
    </r>
    <r>
      <rPr>
        <sz val="12"/>
        <color indexed="8"/>
        <rFont val="Footlight MT Light"/>
        <family val="1"/>
      </rPr>
      <t xml:space="preserve">
NG-CDFC to provide proof that the Parents Association (PA) has collected adequate funds as a top up for the purchase of the bus to ensure a one off payment.
 </t>
    </r>
  </si>
  <si>
    <t>4-044-257-2630205-104-2017/18-004</t>
  </si>
  <si>
    <t xml:space="preserve">Co-funding with PTA to purchase school bus </t>
  </si>
  <si>
    <t xml:space="preserve">NG-CDF Van Recommended for conditional approval
Committee to submit a report from the mechanical engineer/officer on the status of the vehicles;
Committee to officially request the Board for authority to dispose the vehicles.
Upon Board’s approval to dispose, the Committee should provide evidence that it has initiated the process of disposing the two existing vehicles.
NG-CDFC to allocate adequate funds for the purchase of the vehicle
</t>
  </si>
  <si>
    <t>4-044-257-2640507-113-2017/18-002</t>
  </si>
  <si>
    <t>First installment for the Purchase of NG-CDF Van (Land Cruiser)</t>
  </si>
  <si>
    <t>PROJECT GFS CODELIST FOR KURIA EAST NATIONAL GOVERNMENT CONSTITUENCY DEVELOPMENT FUND</t>
  </si>
  <si>
    <t>4-044-260-2110000-100-2017/2018-001</t>
  </si>
  <si>
    <t>4-044-260-2210000-100-2017/2018-002</t>
  </si>
  <si>
    <t>Purchase of office Furniture/Equipments</t>
  </si>
  <si>
    <t>4-044-260-3111000-100-2017/2018-003</t>
  </si>
  <si>
    <t>Purchase of office chairs, tables and IT equipments</t>
  </si>
  <si>
    <t>4-044-260-2120101-100-2017/2018-004</t>
  </si>
  <si>
    <t>4-044-260-2120201-100-2017/2018-005</t>
  </si>
  <si>
    <t>4-044-260-2210802-100-2017/2018-006</t>
  </si>
  <si>
    <t>4-044-260-2210000-111-2017/2018-001</t>
  </si>
  <si>
    <t>4-044-260-2210802-111-2017/2018-002</t>
  </si>
  <si>
    <t>4-022-11-2210700-111-2017/2018-003</t>
  </si>
  <si>
    <t>4-044-260-2640101-103- 2017/2018-001</t>
  </si>
  <si>
    <t>Bursary Tertiary Institutions(Colleges and Universities)</t>
  </si>
  <si>
    <t>4-044-260-2640102-103-2017/2018-002</t>
  </si>
  <si>
    <t>4-044-260-2640105-103-2017/2018-003</t>
  </si>
  <si>
    <t>4-044-260-2640200-101-2017/2018-001</t>
  </si>
  <si>
    <t>Bongebo Boarding Primary</t>
  </si>
  <si>
    <t>4-044-260-2630204-104-2017/2018-001</t>
  </si>
  <si>
    <t>Construction of three new classrooms.</t>
  </si>
  <si>
    <t>4-044-260-2630204-104-2017/2018-002</t>
  </si>
  <si>
    <t>Construction of a new girl’s dormitory.</t>
  </si>
  <si>
    <t>Girigiri Primary</t>
  </si>
  <si>
    <t>4-044-260-2630204-104-2017/2018-003</t>
  </si>
  <si>
    <t>Renovation of 8 classrooms; flooring, roofing, plastering, doors, windows and painting.</t>
  </si>
  <si>
    <t>Gokeharaka Primary</t>
  </si>
  <si>
    <t>4-044-260-2630204-104-2017/2018-004</t>
  </si>
  <si>
    <t>Guretta Primary</t>
  </si>
  <si>
    <t>4-044-260-2630204-104-2017/2018-005</t>
  </si>
  <si>
    <t>Flooring and plastering of administration block.</t>
  </si>
  <si>
    <t>Kebare Primary</t>
  </si>
  <si>
    <t>4-044-260-2630204-104-2017/2018-006</t>
  </si>
  <si>
    <t>Komotobo School for the deaf</t>
  </si>
  <si>
    <t>4-044-260-2630204-104-2017/2018-007</t>
  </si>
  <si>
    <t>Renovation of  administration block; plastering, painting and wiring</t>
  </si>
  <si>
    <t>Koromangucha Primary</t>
  </si>
  <si>
    <t>4-044-260-2630204-104-2017/2018-008</t>
  </si>
  <si>
    <t>Additional funds for; walling, flooring and roofing of an ongoing administration block</t>
  </si>
  <si>
    <t>Nyamagogwi Primary</t>
  </si>
  <si>
    <t>4-044-260-2630204-104-2017/2018-009</t>
  </si>
  <si>
    <t>Renovation of a classroom; roofing and plastering.</t>
  </si>
  <si>
    <t>Nyamtiro Boarding primary.</t>
  </si>
  <si>
    <t>4-044-260-2630204-104-2017/2018-010</t>
  </si>
  <si>
    <t>Purchase of 10 acres of land</t>
  </si>
  <si>
    <t>Simbori Primary</t>
  </si>
  <si>
    <t>4-044-260-2630204-104-2017/2018-011</t>
  </si>
  <si>
    <t xml:space="preserve">Renovation of 4 classrooms; fixing flooring, roofing, doors, windows and painting </t>
  </si>
  <si>
    <t>Gwitembe Secondary</t>
  </si>
  <si>
    <t>4-044-260-2630205-104-2017/2018-001</t>
  </si>
  <si>
    <t xml:space="preserve">Completion of an ongoing kitchen cum dining hall; flooring and plastering and painting. </t>
  </si>
  <si>
    <t>Komotobo Secondary School</t>
  </si>
  <si>
    <t>4-044-260-2630205-104-2017/2018-002</t>
  </si>
  <si>
    <t>Maeta Secondary School</t>
  </si>
  <si>
    <t>4-044-260-2630205-104-2017/2018-003</t>
  </si>
  <si>
    <t xml:space="preserve">Completion of an ongoing dormitory; plastering, wiring and painting </t>
  </si>
  <si>
    <t>Masangora Girls Secondary</t>
  </si>
  <si>
    <t>4-044-260-2630205-104-2017/2018-004</t>
  </si>
  <si>
    <t>4-044-260-2630205-104-2017/2018-005</t>
  </si>
  <si>
    <t>Purchase of 60 lockers, 60 chairs, 2 conference tables, 2 cabinets and 14 office desks.</t>
  </si>
  <si>
    <t>Nyabikongori mixed secondary school</t>
  </si>
  <si>
    <t>4-044-260-2630205-104-2017/2018-006</t>
  </si>
  <si>
    <t xml:space="preserve">Completion of an ongoing laboratory; fixing floor, plastering and wiring </t>
  </si>
  <si>
    <t>Taragai Secondary</t>
  </si>
  <si>
    <t>4-044-260-2630205-104-2017/2018-007</t>
  </si>
  <si>
    <t>Nyamaranya Girls secondary</t>
  </si>
  <si>
    <t>4-044-260-2630205-104-2017/2018-008</t>
  </si>
  <si>
    <t>Kendege Technical Training Institute</t>
  </si>
  <si>
    <t>4-044-260-2630206-104-2017/2018-001</t>
  </si>
  <si>
    <t>Opening of the road  from the main road to the TTI (1KM)</t>
  </si>
  <si>
    <t>Biangongo Chief's Office</t>
  </si>
  <si>
    <t>4-044-260-2640507-113-2017/2018-001</t>
  </si>
  <si>
    <t>Completion of an ongoing chief's office; plastering, celling and painting.</t>
  </si>
  <si>
    <t>Getongoroma AP Line</t>
  </si>
  <si>
    <t>4-044-260-2640507-113-2017/2018-002</t>
  </si>
  <si>
    <t>Completion of 4 staff houses; plastering, wiring and painting</t>
  </si>
  <si>
    <t>Ihore Assistant Chief's Office</t>
  </si>
  <si>
    <t>4-044-260-2640507-113-2017/2018-003</t>
  </si>
  <si>
    <t>Completion of assistant chief’s office; plastering, painting, fixing doors and windows.</t>
  </si>
  <si>
    <t>Itongo Chief's Office</t>
  </si>
  <si>
    <t>4-044-260-2640507-113-2017/2018-004</t>
  </si>
  <si>
    <t>Construction of new office</t>
  </si>
  <si>
    <t>Koromangucha Ap line</t>
  </si>
  <si>
    <t>4-044-260-2640507-113-2017/2018-005</t>
  </si>
  <si>
    <t>Construction of three new staff quarters.</t>
  </si>
  <si>
    <t>Kuria East Divisional Police Headquarters</t>
  </si>
  <si>
    <t>4-044-260-2640507-113-2017/2018-006</t>
  </si>
  <si>
    <t xml:space="preserve">Completion of divisional police headquarter offices; fixing doors, tilling, glassing and painting </t>
  </si>
  <si>
    <t>Ntimaru Deputy County Commissioner residence</t>
  </si>
  <si>
    <t>4-044-260-2640507-113-2017/2018-007</t>
  </si>
  <si>
    <t>Renovation; ceilling, tilling, wiring and painting of deputy county commissioner residence</t>
  </si>
  <si>
    <t>Nyabasi West Chief's Office</t>
  </si>
  <si>
    <t>4-044-260-2640507-113-2017/2018-008</t>
  </si>
  <si>
    <t>Completion of chief’s office; flooring, fixing doors, windows, ceiling, plastering and painting.</t>
  </si>
  <si>
    <t xml:space="preserve">Nyamaranya Assistant Chief's Office </t>
  </si>
  <si>
    <t>4-044-260-2640507-113-2017/2018-009</t>
  </si>
  <si>
    <t>Completion of Assistant Chief's Office; plastering and painting.</t>
  </si>
  <si>
    <t xml:space="preserve">Komotobo Mixed Secondary </t>
  </si>
  <si>
    <t>4-044-260-2640509-112-2017/2018-001</t>
  </si>
  <si>
    <t>Additional funds for levelling of football, volleyball and handball play ground</t>
  </si>
  <si>
    <t xml:space="preserve">Kendege TTI </t>
  </si>
  <si>
    <t>4-044-260-2640510-110- 2017/2018-001</t>
  </si>
  <si>
    <t>Fencing of Kendege TTI with round poles and barbed wire (5 acres)</t>
  </si>
  <si>
    <t>NG-CDF Compound</t>
  </si>
  <si>
    <t>4-044-260-2640510-110- 2017/2018-002</t>
  </si>
  <si>
    <t>Purchase of 4 water tanks and installation of water gutters 5,000lts</t>
  </si>
  <si>
    <t>Chinato  DO (ACC1)</t>
  </si>
  <si>
    <t>4-044-260-2211311-108-2017/2018-001</t>
  </si>
  <si>
    <t>Kegonga Sub County Office</t>
  </si>
  <si>
    <t>4-044-260-2211311-108-2017/2018-002</t>
  </si>
  <si>
    <t>Ntimaru Sub County Office</t>
  </si>
  <si>
    <t>4-044-260-2211311-108-2017/2018-003</t>
  </si>
  <si>
    <t>Gokeharaka DO (ACC1)</t>
  </si>
  <si>
    <t>4-044-260-2211311-108-2017/2018-004</t>
  </si>
  <si>
    <t>4-044-260-2211310-108-2017/2018-001</t>
  </si>
  <si>
    <t>Development of constituency strategic plan for 2017/2018-2020/2021</t>
  </si>
  <si>
    <t>4-044-260-AP1-100-2017/2018-001</t>
  </si>
  <si>
    <t>4-044-260-2640100-103-2017/18-001</t>
  </si>
  <si>
    <t>4-022-111-2210000-100-2017/2018-002</t>
  </si>
  <si>
    <t>4-022-260-2210700-111-2017/2018-003</t>
  </si>
  <si>
    <t>Kendege  Primary</t>
  </si>
  <si>
    <t>4-044-260-2630204-104-2017/2018-012</t>
  </si>
  <si>
    <t>Kendege Primary</t>
  </si>
  <si>
    <t>4-044-260-2630204-104-2017/2018-013</t>
  </si>
  <si>
    <t>Construction of new four door pit latrine.</t>
  </si>
  <si>
    <t>Kugitimo  Primary</t>
  </si>
  <si>
    <t>4-044-260-2630204-104-2017/2018-014</t>
  </si>
  <si>
    <t>Construction of new three door pit latrine.</t>
  </si>
  <si>
    <t>Nyakehomo Primary</t>
  </si>
  <si>
    <t>4-044-260-2630204-104-2017/2018-015</t>
  </si>
  <si>
    <t>Construction of new three door pit latrine</t>
  </si>
  <si>
    <t>Kohero  Primary</t>
  </si>
  <si>
    <t>4-044-260-2630204-104-2017/2018-016</t>
  </si>
  <si>
    <t>Renovation of four classrooms:Flooring,fixing windows,doors,doors, plastering and painting</t>
  </si>
  <si>
    <t>Seronga primary</t>
  </si>
  <si>
    <t>4-044-260-2630204-104-2017/2018-017</t>
  </si>
  <si>
    <t>Nyankongo  Primary</t>
  </si>
  <si>
    <t>4-044-260-2630204-104-2017/2018-018</t>
  </si>
  <si>
    <t>Construction of two new Classrooms</t>
  </si>
  <si>
    <t>Nyamotambe  Primary</t>
  </si>
  <si>
    <t>4-044-260-2630204-104-2017/2018-019</t>
  </si>
  <si>
    <t>Renovation of six classrooms: Flooring, fixing windows, Doors, plastering and painting.</t>
  </si>
  <si>
    <t>St.Peter’s Kegonga Boys Secondary</t>
  </si>
  <si>
    <t>4-044-260-2630205-104-2017/2018-009</t>
  </si>
  <si>
    <t>Gwitembe Police Post</t>
  </si>
  <si>
    <t>4-044-260-2640507-113-2017/2018-010</t>
  </si>
  <si>
    <t xml:space="preserve">Organize sports tournament whereby the winning teams will be awarded with trophies and uniforms </t>
  </si>
  <si>
    <t>Kuria East Sub County Residence</t>
  </si>
  <si>
    <t>4-044-260-2640510-110- 2017/2018-003</t>
  </si>
  <si>
    <t>Purchase and Planting of trees</t>
  </si>
  <si>
    <t>Ntimaru sub County Headquarter</t>
  </si>
  <si>
    <t>4-044-260-2640510-110- 2017/2018-004</t>
  </si>
  <si>
    <t>Kegonga police station</t>
  </si>
  <si>
    <t>4-044-260-2640510-110- 2017/2018-005</t>
  </si>
  <si>
    <t>PROJECT GFS CODELIST FOR BONCHARI NATIONAL GOVERNMENT CONSTITUENCY DEVELOPMENT FUND</t>
  </si>
  <si>
    <t xml:space="preserve"> 4-045-261-2110000-100-2017/2018-001 </t>
  </si>
  <si>
    <t xml:space="preserve"> 4-045-261-2210000-100-2017/2018-002 </t>
  </si>
  <si>
    <t xml:space="preserve"> 4-045-261-2120101-100-2017/2018-005 </t>
  </si>
  <si>
    <t xml:space="preserve"> 4-045-261-2120201-100-2017/2018-006 </t>
  </si>
  <si>
    <t xml:space="preserve"> 4-045-261-2210802-100-2017/2018-007 </t>
  </si>
  <si>
    <t xml:space="preserve"> 4-045-261-2210000-111-2017/2018-001 </t>
  </si>
  <si>
    <t xml:space="preserve">Purchase of fuel, repairs and maintenance, printing, stationery, airtime, travel and subsistence. </t>
  </si>
  <si>
    <t xml:space="preserve"> 4-045-261-2210802-111-2017/2018-002 </t>
  </si>
  <si>
    <t xml:space="preserve"> 4-045-261-2210700-111-2017/2018-003 </t>
  </si>
  <si>
    <t xml:space="preserve"> 4-045-261-2640200-101-2017/2018-001 </t>
  </si>
  <si>
    <t xml:space="preserve">To cater for any urgent unforeseen occurrences in the constituency during the financial year.  </t>
  </si>
  <si>
    <t xml:space="preserve"> 4-045-261-2640509-112-2017/2018-001 </t>
  </si>
  <si>
    <t xml:space="preserve">Organize constituency sports tournament and award of balls and game skits  to the participating teams. </t>
  </si>
  <si>
    <t xml:space="preserve">Environmental projects </t>
  </si>
  <si>
    <t xml:space="preserve"> 4-045-261-2640510-110-2017/2018-001 </t>
  </si>
  <si>
    <t>Purchase and planting of tree seedlings in the following schools: Masagoye Primary School,Riamagige Primary School,Ekerore Primary School, Kirwanda Primary School, Mwamisoko Primary School, Nyakungu  Primary School, Nyamerako  Primary School, Nyamare  Primary School, Nyangiti  Primary School, Itibo  Primary School, Rianyapara  Primary School, Isamwera  Primary School, Kioge  Primary School,  Mugori  Primary School, Sugunana  Primary School, Nyamaya  Primary School, Ebate  Primary School, Mwata High School, Nyotoima High School and Ekerubo High School  Each @ Kshs.86,810.35</t>
  </si>
  <si>
    <t xml:space="preserve"> 4-045-261-2211310-108-2017/2018-001 </t>
  </si>
  <si>
    <t xml:space="preserve">Development of constituency strategic plan </t>
  </si>
  <si>
    <t>CONSTITUENCY WEBSITE</t>
  </si>
  <si>
    <t>Constituency Website</t>
  </si>
  <si>
    <t xml:space="preserve"> 4-045-261-2211310-108-2017/2018-002 </t>
  </si>
  <si>
    <t xml:space="preserve">Development of constituency website </t>
  </si>
  <si>
    <t>NG-CDF Office Suneka</t>
  </si>
  <si>
    <t xml:space="preserve"> 4-045-261-2211311-108-2017/2018-001 </t>
  </si>
  <si>
    <t xml:space="preserve">Installation of satellite antenna, router, digital access kit, digital ruggedized tablets, Wi- Fi with outdoor wireless device complete with 12U cabinet complete with installation accessories devices in partnership with Telkom Kenya Ltd. </t>
  </si>
  <si>
    <t>Kerina DCC's Office</t>
  </si>
  <si>
    <t xml:space="preserve"> 4-045-261-2211311-108-2017/2018-002</t>
  </si>
  <si>
    <t>Rianyabaro Centre of Excellence School</t>
  </si>
  <si>
    <t xml:space="preserve"> 4-045-261-2211311-108-2017/2018-003</t>
  </si>
  <si>
    <t xml:space="preserve">Igonga Secondary School </t>
  </si>
  <si>
    <t xml:space="preserve"> 4-045-261-2211311-108-2017/2018-004</t>
  </si>
  <si>
    <t xml:space="preserve"> 4-045-261-2640101-103-2017/2018-001 </t>
  </si>
  <si>
    <t xml:space="preserve"> 4-045-261-2640102-103-2017/2018-002 </t>
  </si>
  <si>
    <t xml:space="preserve">Kirwanda Primary School </t>
  </si>
  <si>
    <t xml:space="preserve"> 4-045-261-2630204-104-2017/2018-001 </t>
  </si>
  <si>
    <t xml:space="preserve">Mosando Primary School </t>
  </si>
  <si>
    <t xml:space="preserve"> 4-045-261-2630204-104-2017/2018-002</t>
  </si>
  <si>
    <t xml:space="preserve">Nyakung’u Primary School </t>
  </si>
  <si>
    <t xml:space="preserve"> 4-045-261-2630204-104-2017/2018-003</t>
  </si>
  <si>
    <t>Completion of administration block; (flooring, walling, plastering, dooring, windows and painting)</t>
  </si>
  <si>
    <t xml:space="preserve">Nyamare Primary School </t>
  </si>
  <si>
    <t xml:space="preserve"> 4-045-261-2630204-104-2017/2018-004</t>
  </si>
  <si>
    <t xml:space="preserve">Mugori Primary School </t>
  </si>
  <si>
    <t xml:space="preserve"> 4-045-261-2630204-104-2017/2018-005</t>
  </si>
  <si>
    <t xml:space="preserve">Ekerubo Primary School </t>
  </si>
  <si>
    <t xml:space="preserve"> 4-045-261-2630204-104-2017/2018-006</t>
  </si>
  <si>
    <t xml:space="preserve">Completion of administration block (roofing, plastering and flooring) </t>
  </si>
  <si>
    <t xml:space="preserve">Kebute Primary School </t>
  </si>
  <si>
    <t xml:space="preserve"> 4-045-261-2630204-104-2017/2018-007</t>
  </si>
  <si>
    <t xml:space="preserve">Completion of 2 classrooms (roofing, plastering, flooring, doors and windows) </t>
  </si>
  <si>
    <t xml:space="preserve">Botoro Primary School </t>
  </si>
  <si>
    <t xml:space="preserve"> 4-045-261-2630204-104-2017/2018-008</t>
  </si>
  <si>
    <t xml:space="preserve">Construction of 1 classroom to completion. </t>
  </si>
  <si>
    <t xml:space="preserve">Kiabusura Primary School </t>
  </si>
  <si>
    <t xml:space="preserve"> 4-045-261-2630204-104-2017/2018-009</t>
  </si>
  <si>
    <t xml:space="preserve">Bomariba Primary School </t>
  </si>
  <si>
    <t xml:space="preserve"> 4-045-261-2630204-104-2017/2018-010</t>
  </si>
  <si>
    <t xml:space="preserve">Nyabieyo Primary School </t>
  </si>
  <si>
    <t xml:space="preserve"> 4-045-261-2630204-104-2017/2018-011</t>
  </si>
  <si>
    <t xml:space="preserve">Riamagige Primary School </t>
  </si>
  <si>
    <t xml:space="preserve"> 4-045-261-2630204-104-2017/2018-012</t>
  </si>
  <si>
    <t xml:space="preserve">Completion of 3 classrooms (plastering, flooring, doors and windows). </t>
  </si>
  <si>
    <t xml:space="preserve">Nyamaya Primary School </t>
  </si>
  <si>
    <t xml:space="preserve"> 4-045-261-2630204-104-2017/2018-013</t>
  </si>
  <si>
    <t xml:space="preserve">Masagoye Primary School </t>
  </si>
  <si>
    <t xml:space="preserve"> 4-045-261-2630204-104-2017/2018-014</t>
  </si>
  <si>
    <t>Completion of the 3 classrooms (slab, walling, roofing, doors, windows, plastering, flooring, and painting).</t>
  </si>
  <si>
    <t xml:space="preserve">Itibo Primary School </t>
  </si>
  <si>
    <t xml:space="preserve"> 4-045-261-2630204-104-2017/2018-015</t>
  </si>
  <si>
    <t>Bitare Primary School</t>
  </si>
  <si>
    <t xml:space="preserve"> 4-045-261-2630204-104-2017/2018-016</t>
  </si>
  <si>
    <t>Completion of 2 classrooms (plastering, flooring, painting, roofing, doors and windows).</t>
  </si>
  <si>
    <t>Kerina Special School</t>
  </si>
  <si>
    <t xml:space="preserve"> 4-045-261-2630204-104-2017/2018-017</t>
  </si>
  <si>
    <t>Completion of 2 classrooms (plastering, flooring, doors, roofing, windows, veranda and painting).</t>
  </si>
  <si>
    <t>Nyangiti Primary School</t>
  </si>
  <si>
    <t xml:space="preserve"> 4-045-261-2630204-104-2017/2018-018</t>
  </si>
  <si>
    <t>Completion of 4 classrooms (plastering, doors, windows, floors, painting, veranda).</t>
  </si>
  <si>
    <t xml:space="preserve">Nyamerako Ekerubo Secondary School  </t>
  </si>
  <si>
    <t xml:space="preserve"> 4-045-261-2630205-104-2017/2018-001</t>
  </si>
  <si>
    <t>Completion of administration block (foundation, walling, doors, windows, painting, flooring and roofing)</t>
  </si>
  <si>
    <t xml:space="preserve">St. Theresa's Bogiakumu Secondary School </t>
  </si>
  <si>
    <t xml:space="preserve"> 4-045-261-2630205-104-2017/2018-002</t>
  </si>
  <si>
    <t xml:space="preserve">Completion of laboratory (plastering, flooring, doors, windowing and painting) </t>
  </si>
  <si>
    <t xml:space="preserve">Iruma Secondary School </t>
  </si>
  <si>
    <t xml:space="preserve"> 4-045-261-2630205-104-2017/2018-003</t>
  </si>
  <si>
    <t xml:space="preserve">Construction of 1 classroom to completion (foundation, walling, roofing, doors, windows, plastering and painting) </t>
  </si>
  <si>
    <t xml:space="preserve">Mwata Secondary School </t>
  </si>
  <si>
    <t xml:space="preserve"> 4-045-261-2630205-104-2017/2018-004</t>
  </si>
  <si>
    <t xml:space="preserve">Completion of tuition block  (flooring, plastering, veranda, painting and ceiling) </t>
  </si>
  <si>
    <t xml:space="preserve">Botoro Secondary School </t>
  </si>
  <si>
    <t xml:space="preserve"> 4-045-261-2630205-104-2017/2018-005</t>
  </si>
  <si>
    <t xml:space="preserve">Construction of storey tuition block 1st floor (pillars, and slab) </t>
  </si>
  <si>
    <t xml:space="preserve">St. Anns Nyangoge Girls Secondary School </t>
  </si>
  <si>
    <t xml:space="preserve"> 4-045-261-2630205-104-2017/2018-006</t>
  </si>
  <si>
    <t>Completion of dormitory at lintel level  (roofing,plastering, flooring, windows, painting and doors)</t>
  </si>
  <si>
    <t xml:space="preserve">Ekerubo High School </t>
  </si>
  <si>
    <t xml:space="preserve"> 4-045-261-2630205-104-2017/2018-007</t>
  </si>
  <si>
    <t>Construction of dormitory to completion (foundation, slab, walling, roofing, plastering, doors, windows , veranda and painting)</t>
  </si>
  <si>
    <t xml:space="preserve">Bonyaoro Girls Secondary School </t>
  </si>
  <si>
    <t xml:space="preserve"> 4-045-261-2630205-104-2017/2018-008</t>
  </si>
  <si>
    <t xml:space="preserve">Isamwera Secondary School </t>
  </si>
  <si>
    <t xml:space="preserve"> 4-045-261-2630205-104-2017/2018-009</t>
  </si>
  <si>
    <t xml:space="preserve">Construction of storey tuition block (2nd floor pillars and slab) </t>
  </si>
  <si>
    <t xml:space="preserve">Nyabieyo Secondary School </t>
  </si>
  <si>
    <t xml:space="preserve"> 4-045-261-2630205-104-2017/2018-010</t>
  </si>
  <si>
    <t xml:space="preserve">Riamonting'a Secondary School </t>
  </si>
  <si>
    <t xml:space="preserve"> 4-045-261-2630205-104-2017/2018-011</t>
  </si>
  <si>
    <t xml:space="preserve">Completion of tuition block (flooring, plastering, veranda, painting and ceiling) </t>
  </si>
  <si>
    <t xml:space="preserve">Sugunana Secondary School </t>
  </si>
  <si>
    <t xml:space="preserve"> 4-045-261-2630205-104-2017/2018-012</t>
  </si>
  <si>
    <t xml:space="preserve">Itibo Secondary School </t>
  </si>
  <si>
    <t xml:space="preserve"> 4-045-261-2630205-104-2017/2018-013</t>
  </si>
  <si>
    <t xml:space="preserve">Bitare Secondary School </t>
  </si>
  <si>
    <t xml:space="preserve"> 4-045-261-2630205-104-2017/2018-014</t>
  </si>
  <si>
    <t xml:space="preserve">Completion of laboratory (roofing, plastering, flooring, doors, windowing and painting) </t>
  </si>
  <si>
    <t xml:space="preserve">Kiabusura secondary school </t>
  </si>
  <si>
    <t xml:space="preserve"> 4-045-261-2630205-104-2017/2018-015</t>
  </si>
  <si>
    <t>Construction of 1 classroom to completion @ Kshs.500,000 and construction of 6 doors pit latrines; digging, foundation, basement, walling, roofing, doors, plastering and painting @ Kshs.473,834.86</t>
  </si>
  <si>
    <t xml:space="preserve">St. Anns Nyangoge Secondary School </t>
  </si>
  <si>
    <t xml:space="preserve"> 4-045-261-2630205-104-2017/2018-016</t>
  </si>
  <si>
    <t xml:space="preserve">Drilling and equipping of school borehole </t>
  </si>
  <si>
    <t>Ekerore Secondary School</t>
  </si>
  <si>
    <t xml:space="preserve"> 4-045-261-2630205-104-2017/2018-017</t>
  </si>
  <si>
    <t>Completion of 10 doors pit latrines (walling, roofing, doors, painting, veranda and flooring)</t>
  </si>
  <si>
    <t xml:space="preserve">Bonyanchaire Chief's office </t>
  </si>
  <si>
    <t>4-045-261-2640507-113-2017/2018-006</t>
  </si>
  <si>
    <t xml:space="preserve">Construction of chief's office (foundation, walling, roofing) </t>
  </si>
  <si>
    <t xml:space="preserve">Nyamwari chief's office </t>
  </si>
  <si>
    <t>4-045-261-2640507-113-2017/2018-007</t>
  </si>
  <si>
    <t xml:space="preserve">Bokeire chief's office </t>
  </si>
  <si>
    <t>4-045-261-2640507-113-2017/2018-008</t>
  </si>
  <si>
    <t>4-045-261-AP1-100-2017/2018-001</t>
  </si>
  <si>
    <t>4-045-261-2640100-103-2017/18-001</t>
  </si>
  <si>
    <t xml:space="preserve">Botoro Market centre </t>
  </si>
  <si>
    <t>4-045-261-2640507-113-2017/2018-001</t>
  </si>
  <si>
    <t xml:space="preserve">Purchase and installation of 1high mast solar lighting system </t>
  </si>
  <si>
    <t xml:space="preserve">Ekerorano Market centre </t>
  </si>
  <si>
    <t>4-045-261-2640507-113-2017/2018-002</t>
  </si>
  <si>
    <t xml:space="preserve">Nyabioto centre </t>
  </si>
  <si>
    <t>4-045-261-2640507-113-2017/2018-003</t>
  </si>
  <si>
    <t xml:space="preserve">Nyagwekoa centre </t>
  </si>
  <si>
    <t>4-045-261-2640507-113-2017/2018-004</t>
  </si>
  <si>
    <t>4-045-261-2210000-100-2017/18-002</t>
  </si>
  <si>
    <t xml:space="preserve">Purchase of fuel, purchase of office furniture, purchase of computers , stationery, telephone, travel and subsistence, office tea </t>
  </si>
  <si>
    <t>4-045-261-2210000-111-2017/18-001</t>
  </si>
  <si>
    <t>4-045-261-2210802-111-2017/18-002</t>
  </si>
  <si>
    <t>4-045-261-2210700-111-2017/18-003</t>
  </si>
  <si>
    <t xml:space="preserve">Undertake Training of the PMCs/NGCDFCs on NGCDF Related issues </t>
  </si>
  <si>
    <t>4-045-261-2210700-111-2017/18-001</t>
  </si>
  <si>
    <t xml:space="preserve">To cater for any Urgent unforeseen occurrences in the constituency during the financial year  </t>
  </si>
  <si>
    <t>Suneka Primary School</t>
  </si>
  <si>
    <t>4-045-261-2630204-104-2017/18-019</t>
  </si>
  <si>
    <t>Construction of storey tuition block, ground floor 4 classrooms, foundation, slab, walling, floor, pillars, plastering, doors, windows, painting, slab.</t>
  </si>
  <si>
    <t>PROJECT GFS CODELIST FOR GEM NATIONAL GOVERNMENT CONSTITUENCY DEVELOPMENT FUND</t>
  </si>
  <si>
    <t>4-041-235-2110000-100-2017/18-001</t>
  </si>
  <si>
    <t>4-041-235-2120101-100-2017/18-002</t>
  </si>
  <si>
    <t>4-041-235-2120101-100-2017/18-003</t>
  </si>
  <si>
    <t>4-041-235-2210802-100-2017/18-004</t>
  </si>
  <si>
    <t>4-041-235-2210000-111-2017/18-001</t>
  </si>
  <si>
    <t>4-041-235-2210802-111-2017/18-002</t>
  </si>
  <si>
    <t>4-041-235-2210700-111-2017/18-003</t>
  </si>
  <si>
    <t>Undertake training of the PMCS/NG-CDFCs on NG-CDF related issues</t>
  </si>
  <si>
    <t>4-041-235-2640200-101-2017/18-001</t>
  </si>
  <si>
    <t>To cater for unforeseen emergency occurrences within the constituency during the financial year.</t>
  </si>
  <si>
    <t>4-041-235-2640101-103-2017/18-001</t>
  </si>
  <si>
    <t>4-041-235-2640102-103-2017/18-002</t>
  </si>
  <si>
    <t>4-041-235-2640509-112-2017/18-001</t>
  </si>
  <si>
    <t>Organizing constituency tournament and awarding balls and uniforms to competing teams</t>
  </si>
  <si>
    <t xml:space="preserve">Nango Gonda primary </t>
  </si>
  <si>
    <t>4-041-235-2640510-110-2017/18-001</t>
  </si>
  <si>
    <t>Omindo Primary School</t>
  </si>
  <si>
    <t>4-041-235-2640510-110-2017/18-002</t>
  </si>
  <si>
    <t>Tatro Primary School</t>
  </si>
  <si>
    <t>4-041-235-2640510-110-2017/18-003</t>
  </si>
  <si>
    <t>Mulare Primary School</t>
  </si>
  <si>
    <t>4-041-235-2640510-110-2017/18-004</t>
  </si>
  <si>
    <t xml:space="preserve">Kayieye Primary School </t>
  </si>
  <si>
    <t>4-041-235-2640510-110-2017/18-005</t>
  </si>
  <si>
    <t>Malele Primary School</t>
  </si>
  <si>
    <t>4-041-235-2640510-110-2017/18-006</t>
  </si>
  <si>
    <t>Mutumbu Chief’s Camp</t>
  </si>
  <si>
    <t>4-041-235-2640510-110-2017/18-007</t>
  </si>
  <si>
    <t>4-041-235-2630204-104-2017/18-001</t>
  </si>
  <si>
    <t>Floor screeding , plastering, fittings, painting and replacing parts of the roof of 2 classrooms</t>
  </si>
  <si>
    <t>Dienya  Primary School</t>
  </si>
  <si>
    <t>4-041-235-2630204-104-2017/18-002</t>
  </si>
  <si>
    <t>Foundation, walling, roofing, Fitting, plastering and painting of 1 classroom</t>
  </si>
  <si>
    <t>Nyagondo primary school</t>
  </si>
  <si>
    <t>4-041-235-2630204-104-2017/18-003</t>
  </si>
  <si>
    <t>Ginga Primary School</t>
  </si>
  <si>
    <t>4-041-235-2630204-104-2017/18-004</t>
  </si>
  <si>
    <t>Rawalo Primary school</t>
  </si>
  <si>
    <t>4-041-235-2630204-104-2017/18-005</t>
  </si>
  <si>
    <t>Foundation, walling, roofing, plastering, fitting and painting of  std 1 classroom</t>
  </si>
  <si>
    <t>Siriwo  Primary school</t>
  </si>
  <si>
    <t>4-041-235-2630204-104-2017/18-006</t>
  </si>
  <si>
    <t>Migosi  Primary school</t>
  </si>
  <si>
    <t>4-041-235-2630204-104-2017/18-007</t>
  </si>
  <si>
    <t>Kojuok  Primary school</t>
  </si>
  <si>
    <t>4-041-235-2630204-104-2017/18-008</t>
  </si>
  <si>
    <t>Foundation, walling, roofing, plastering, fitting and painting of standard 1 classroom</t>
  </si>
  <si>
    <t>4-041-235-2630204-104-2017/18-009</t>
  </si>
  <si>
    <t>Flooring, Plastering, fitting and painting of 1 classroom</t>
  </si>
  <si>
    <t>Obidha Primary school</t>
  </si>
  <si>
    <t>4-041-235-2630204-104-2017/18-010</t>
  </si>
  <si>
    <t>Onding  Primary School</t>
  </si>
  <si>
    <t>4-041-235-2630204-104-2017/18-011</t>
  </si>
  <si>
    <t>Lihanda  Primary school</t>
  </si>
  <si>
    <t>4-041-235-2630204-104-2017/18-012</t>
  </si>
  <si>
    <t xml:space="preserve">Sagam primary school </t>
  </si>
  <si>
    <t>4-041-235-2630204-104-2017/18-013</t>
  </si>
  <si>
    <t>Anyiko Primary school</t>
  </si>
  <si>
    <t>4-041-235-2630204-104-2017/18-014</t>
  </si>
  <si>
    <t>Rembe primary school</t>
  </si>
  <si>
    <t>4-041-235-2630204-104-2017/18-015</t>
  </si>
  <si>
    <t>Uganga  Primary school</t>
  </si>
  <si>
    <t>4-041-235-2630204-104-2017/18-016</t>
  </si>
  <si>
    <t>Nyabeda  Primary school</t>
  </si>
  <si>
    <t>4-041-235-2630204-104-2017/18-017</t>
  </si>
  <si>
    <t>Foundation, walling, roofing, Fitting, plastering and painting of 2 classrooms</t>
  </si>
  <si>
    <t>Mwadi Primary School</t>
  </si>
  <si>
    <t>4-041-235-2630204-104-2017/18-018</t>
  </si>
  <si>
    <t>Mutumbu Primary school</t>
  </si>
  <si>
    <t>4-041-235-2630204-104-2017/18-019</t>
  </si>
  <si>
    <t>Sirembe  Primary school</t>
  </si>
  <si>
    <t>4-041-235-2630204-104-2017/18-020</t>
  </si>
  <si>
    <t>Ndegwe Primary School</t>
  </si>
  <si>
    <t>4-041-235-2630204-104-2017/18-021</t>
  </si>
  <si>
    <t>Floor screeding , plastering, fittings, painting and replacing parts of the roof of 2  classrooms</t>
  </si>
  <si>
    <t>4-041-235-2630204-104-2017/18-022</t>
  </si>
  <si>
    <t xml:space="preserve"> NG-CDF Office Wagai</t>
  </si>
  <si>
    <t>4-041-235-2211311-108-2017/18-001</t>
  </si>
  <si>
    <t xml:space="preserve">Towards provision of 4 internet access hubs system and services comprising of a satellite antenna, router, digital access kit and digital ruggedized tablets, WI-FI with outdoor wireless device complete with 12U cabinet complete with installation accessories </t>
  </si>
  <si>
    <t xml:space="preserve"> Mutumbu Chief’s Camp</t>
  </si>
  <si>
    <t>4-041-235-2211311-108-2017/18-002</t>
  </si>
  <si>
    <t xml:space="preserve"> Yala Chief’s Camp</t>
  </si>
  <si>
    <t>4-041-235-2211311-108-2017/18-003</t>
  </si>
  <si>
    <t xml:space="preserve">Rera KMTC </t>
  </si>
  <si>
    <t>4-041-235-2211311-108-2017/18-004</t>
  </si>
  <si>
    <t>4-041-235-2211310-108-2017/18-001</t>
  </si>
  <si>
    <t>Development of constituency strategic plan 2018-2023</t>
  </si>
  <si>
    <t>NG-CDF Office Wagai</t>
  </si>
  <si>
    <t>041-235-3110202-108-2017/18-001</t>
  </si>
  <si>
    <t>Wiring, fitting, painting, partitioning ,  floor tilling and ceiling board</t>
  </si>
  <si>
    <t>Mutumbu Police Station</t>
  </si>
  <si>
    <t>4-041-235-2640507-113-2017/18-001</t>
  </si>
  <si>
    <t>Foundation, walling, roofing, painting, plastering, fitting of AP twin staff house (Kshs.2,000,000) and chief’s office(Kshs.1,200,000) and chain link fencing ( 1 acre land ) (Kshs.800,000)</t>
  </si>
  <si>
    <t>Ndere AP Camp</t>
  </si>
  <si>
    <t>4-041-235-2640507-113-2017/18-002</t>
  </si>
  <si>
    <t>Foundation, walling, roofing, plastering, painting, fitting   of 2 unit pit latrines.</t>
  </si>
  <si>
    <t>Anyiko AP Camp</t>
  </si>
  <si>
    <t>4-041-235-2640507-113-2017/18-003</t>
  </si>
  <si>
    <t>Floor screeding, plastering, painting, fittings, roofing of the office.</t>
  </si>
  <si>
    <t>Sawagongo AP Camp</t>
  </si>
  <si>
    <t>4-041-235-2640507-113-2017/18-004</t>
  </si>
  <si>
    <t>Floor screeding , plastering, fittings, painting and replacing parts of the roof of 4 units staff houses.</t>
  </si>
  <si>
    <t>Yala AP camp</t>
  </si>
  <si>
    <t>4-041-235-2640507-113-2017/18-005</t>
  </si>
  <si>
    <t>Foundation, walling, roofing, plastering, painting, and fittings of staff house (Kshs.1,000,000) and installation of 10,000 litres water tank (Kshs.100,000)</t>
  </si>
  <si>
    <t>Mutumbu AP Camp</t>
  </si>
  <si>
    <t>4-041-235-2640507-113-2017/18-006</t>
  </si>
  <si>
    <t>Installation of 10000 litre water tank</t>
  </si>
  <si>
    <t>Nyabeda AP Camp</t>
  </si>
  <si>
    <t>4-041-235-2640507-113-2017/18-007</t>
  </si>
  <si>
    <t>Nyangweso AP Camp</t>
  </si>
  <si>
    <t>4-041-235-2640507-113-2017/18-008</t>
  </si>
  <si>
    <t>Ramula AP camp</t>
  </si>
  <si>
    <t>4-041-235-2640507-113-2017/18-009</t>
  </si>
  <si>
    <t>Connection of electricity (Kshs.50,000) and installation of 10,000 litre water tank (Kshs.100,000)</t>
  </si>
  <si>
    <t>Ulumbi Resource Centre</t>
  </si>
  <si>
    <t>4-041-235-2630206-104-2017/18-001</t>
  </si>
  <si>
    <t>Plastering, fitting and painting of the resource centre</t>
  </si>
  <si>
    <t>Kambare Secondary School</t>
  </si>
  <si>
    <t>Kaudha Secondary School</t>
  </si>
  <si>
    <t>4-041-235-2630205-104- 2017/18-002</t>
  </si>
  <si>
    <t>Uthanya Secondary School</t>
  </si>
  <si>
    <t>4-041-235-2630205-104- 2017/18-003</t>
  </si>
  <si>
    <t>Foundation, walling, roofing plastering, painting and fitting of 1 classroom</t>
  </si>
  <si>
    <t>Dienya Secondary School</t>
  </si>
  <si>
    <t>4-041-235-2630205-104- 2017/18-004</t>
  </si>
  <si>
    <t>Floor screeding, plastering, painting and roofing of 1 classroom.</t>
  </si>
  <si>
    <t>Kotoo secondary school</t>
  </si>
  <si>
    <t>4-041-235-2630205-104- 2017/18-005</t>
  </si>
  <si>
    <t>Uranga Secondary school</t>
  </si>
  <si>
    <t>4-041-235-2630205-104- 2017/18-006</t>
  </si>
  <si>
    <t>Foundation, walling, roofing, fitting, plastering and painting of 1 classroom</t>
  </si>
  <si>
    <t>4-041-235-AP1-100-2017/2018-001</t>
  </si>
  <si>
    <t>4-041-235-2640100-103-2017/18-001</t>
  </si>
  <si>
    <r>
      <t xml:space="preserve">NG-CDF Vehicle </t>
    </r>
    <r>
      <rPr>
        <sz val="12"/>
        <color indexed="8"/>
        <rFont val="Footlight MT Light"/>
        <family val="1"/>
      </rPr>
      <t xml:space="preserve">Conditional approval
Committee to officially request the Board for authority to dispose the vehicle.
NG-CDFC to submit a report from the mechanical engineer/officer on the status of the vehicle.
Upon Board’s approval to dispose, the Committee should provide evidence that it has initiated the process of disposal
</t>
    </r>
  </si>
  <si>
    <t>4-041-235-3110701-108-2017/18-001</t>
  </si>
  <si>
    <t>Purchase of  NG-CDF toyota ranger vehicle</t>
  </si>
  <si>
    <t>ADMINISTRATION/RECURRENT EXEPENDITURE</t>
  </si>
  <si>
    <t>4-041-235-2110000-100-2017/18-002</t>
  </si>
  <si>
    <t>4-041-235-2210802-100-2017/18-003</t>
  </si>
  <si>
    <t>4-041-235-2210802-111-2017/18-001</t>
  </si>
  <si>
    <t>pay committee allowances and expenses</t>
  </si>
  <si>
    <t>PMCs &amp; NGCDFC training and capacity building</t>
  </si>
  <si>
    <t>facilitate staff and committee training</t>
  </si>
  <si>
    <t>4-041-235-2210802-111-2017/18-003</t>
  </si>
  <si>
    <t>purchase of fuels, repairs of motor vehicles &amp; purchase stationery</t>
  </si>
  <si>
    <t>4-041-178-2640509-112-2017/18-001</t>
  </si>
  <si>
    <t>facilitate hosting of soccer tournament</t>
  </si>
  <si>
    <t>Bursary(secondary schools)</t>
  </si>
  <si>
    <t>Bursary (tertiary)</t>
  </si>
  <si>
    <t>4-041-235-2640101-103-2017/18-002</t>
  </si>
  <si>
    <t>Got Kokwiri primary school</t>
  </si>
  <si>
    <t>4-041-235-2630204-104-2017/18-023</t>
  </si>
  <si>
    <t>Renovation of  two classrooms fixing new roof and shatters</t>
  </si>
  <si>
    <t>Kaudha Primary school</t>
  </si>
  <si>
    <t>4-041-235-2630204-104-2017/18-024</t>
  </si>
  <si>
    <t xml:space="preserve">Renovate three classrooms( fix new roof, and painting) </t>
  </si>
  <si>
    <t>Ligoma Primary school</t>
  </si>
  <si>
    <t>4-041-235-2630204-104-2017/18-025</t>
  </si>
  <si>
    <t>construct one  new classroom</t>
  </si>
  <si>
    <t>Mutumbu primary school</t>
  </si>
  <si>
    <t>4-041-235-2630204-104-2017/18-026</t>
  </si>
  <si>
    <t>Purchase two acres of land for school expansion</t>
  </si>
  <si>
    <t>Wambusa primary school</t>
  </si>
  <si>
    <t>4-041-235-2630204-104-2017/18-027</t>
  </si>
  <si>
    <t>Nyawara primary school</t>
  </si>
  <si>
    <t>4-041-235-2630204-104-2017/18-028</t>
  </si>
  <si>
    <t>Purchase school  desks 23 number (Kshs 5,000)</t>
  </si>
  <si>
    <t>4-041-235-2630204-104-2017/18-029</t>
  </si>
  <si>
    <t>Onding primary school</t>
  </si>
  <si>
    <t>4-041-235-2630204-104-2017/18-030</t>
  </si>
  <si>
    <t xml:space="preserve">Ndere primary school </t>
  </si>
  <si>
    <t>4-041-235-2630204-104-2017/18-031</t>
  </si>
  <si>
    <t>4-041-235-2630204-104-2017/18-032</t>
  </si>
  <si>
    <t>Kaudha secondary school</t>
  </si>
  <si>
    <t>4-041-235-2630205-104-2017/18-007</t>
  </si>
  <si>
    <t>Renovate by fixing new roof to laboratory block</t>
  </si>
  <si>
    <t>District county commissioner headquarters sanitation project</t>
  </si>
  <si>
    <t>4-041-235-2640507-113-2017/18-010</t>
  </si>
  <si>
    <t>install rain water harvesting system with 5000 Litres water tank(kshs 250,000) and construct 4 door pit latrines( kshs 530,000)</t>
  </si>
  <si>
    <t>PROJECT GFS CODELIST FOR RONGO NATIONAL GOVERNMENT CONSTITUENCY DEVELOPMENT FUND</t>
  </si>
  <si>
    <t>4-044-253-2110000-100-2017/18-001</t>
  </si>
  <si>
    <t>4-044-253-2210000-100-2017/18-002</t>
  </si>
  <si>
    <t>Purchase of fuel, repairs and maintenance, printing, stationery, telephone, travel and subsistence, office tea ,unanticipated expenses and related expenses</t>
  </si>
  <si>
    <t>4-044-253-2120101-100-2017/18-003</t>
  </si>
  <si>
    <t>4-044-253-2120201-100-2017/18-004</t>
  </si>
  <si>
    <t>4-044-253-2210802-100-2017/18-005</t>
  </si>
  <si>
    <t>Payment Of Committee Sitting Allowances, Conferences and related expenses</t>
  </si>
  <si>
    <t>4-044-253-2210000-111-2017/18-001</t>
  </si>
  <si>
    <t>Purchase of fuel, repairs and maintenance, printing, stationery, airtime, and related expenses</t>
  </si>
  <si>
    <t>4-044-253-2210802-111-2017/18-002</t>
  </si>
  <si>
    <t>Payment of committee sitting allowances, conferences, transport ,travel and subsistence and related expenses.</t>
  </si>
  <si>
    <t>NGCDFC/PMCs Capacity Building</t>
  </si>
  <si>
    <t>4-044-253-2210700-111-2017/18-003</t>
  </si>
  <si>
    <t>Undertake training of the NG-CDFC/PMCs On NG-CDF related Issues</t>
  </si>
  <si>
    <t>4-044-253-2640101-103-2017/18-001</t>
  </si>
  <si>
    <t>Bursary Tertiary institutions (Universities and Colleges)</t>
  </si>
  <si>
    <t>4-044-253-2640102-103-2017/18-002</t>
  </si>
  <si>
    <t>4-044-253-2211310-108-201/18-006</t>
  </si>
  <si>
    <t>Review of the strategic plan</t>
  </si>
  <si>
    <t>4-044-253-2640200-101-2017/18-001</t>
  </si>
  <si>
    <t>Nyakwere Primary School</t>
  </si>
  <si>
    <t>4-044-253-2630204-104-2017/18-001</t>
  </si>
  <si>
    <t xml:space="preserve">Contruction of 1 Classroom </t>
  </si>
  <si>
    <t>Kitunja Primary School</t>
  </si>
  <si>
    <t>4-044-253-2630204-104-2017/18-002</t>
  </si>
  <si>
    <t>Completion of 2 Classrooms-Plastering, painting and decoration</t>
  </si>
  <si>
    <t>Kodero Bara  Primary School</t>
  </si>
  <si>
    <t>4-044-253-2630204-104-2017/18-004</t>
  </si>
  <si>
    <t>Construction of administration Block</t>
  </si>
  <si>
    <t>Opapo Primary School</t>
  </si>
  <si>
    <t>4-044-253-2630204-104-2017/18-005</t>
  </si>
  <si>
    <t>Rongo  Primary School</t>
  </si>
  <si>
    <t>4-044-253-2630204-104-2017/18-006</t>
  </si>
  <si>
    <t>Contruction of 2 Classrooms</t>
  </si>
  <si>
    <t>Kosodo Primary School</t>
  </si>
  <si>
    <t>4-044-253-2630204-104-2017/18-007</t>
  </si>
  <si>
    <t>Completion of administration block: Fixing of doors, windows, ceiling, painting and decoration.</t>
  </si>
  <si>
    <t>4-044-253-2630204-104-2017/18-008</t>
  </si>
  <si>
    <t xml:space="preserve">Construction 1 Classroom </t>
  </si>
  <si>
    <t>4-044-253-2630204-104-2017/18-009</t>
  </si>
  <si>
    <t>Nyarach Primary School</t>
  </si>
  <si>
    <t>4-044-253-2630204-104-2017/18-010</t>
  </si>
  <si>
    <t>Rare Primary School</t>
  </si>
  <si>
    <t>4-044-253-2630204-104-2017/18-011</t>
  </si>
  <si>
    <t>Renovation of 5 Classrooms; plastering, floor screed, fixing doors and windows, painting and decoration</t>
  </si>
  <si>
    <t>Kamondi Primary School</t>
  </si>
  <si>
    <t>4-044-253-2630204-104-2017/18-012</t>
  </si>
  <si>
    <t>Completion of 1 Classroom; fixing of doors and windows, plastering and rendering, floor screed, painting and decoration</t>
  </si>
  <si>
    <t>Matagaro Primary School</t>
  </si>
  <si>
    <t>4-044-253-2630204-104-2017/18-013</t>
  </si>
  <si>
    <t>Installation of 1 100kva transformer and supply of electricity to  the school and surrounding areas in collaboration with Rural Electrification Authority</t>
  </si>
  <si>
    <t>Kadianga Primary School</t>
  </si>
  <si>
    <t>4-044-253-2630204-104-2017/18-014</t>
  </si>
  <si>
    <t>Installation of 1 No. 100kva transformer and supply of electrifying to  the school and surrounding areas in collaboration with Rural Electrification Authority</t>
  </si>
  <si>
    <t>Omware Primary School</t>
  </si>
  <si>
    <t>4-044-253-2630204-104-2017/18-015</t>
  </si>
  <si>
    <t>Oyugi Ogango Girls Secondary School</t>
  </si>
  <si>
    <t>4-044-253-2630205-104-2017/18-001</t>
  </si>
  <si>
    <t xml:space="preserve">Completion of 3 Storey dormitory-roofing, painting and decoration, Finishes </t>
  </si>
  <si>
    <t xml:space="preserve">On Going </t>
  </si>
  <si>
    <t>St Marys Nyangao Secondary School</t>
  </si>
  <si>
    <t>4-044-253-2630205-104-2017/18-002</t>
  </si>
  <si>
    <t xml:space="preserve">Completion of Administration Block &amp; Library; Fixing of doors, Floor Screed, Tiling, Painting And Decoration     </t>
  </si>
  <si>
    <t>St Jonathan Secondary School</t>
  </si>
  <si>
    <t>4-044-253-2630205-104-2017/18-003</t>
  </si>
  <si>
    <t xml:space="preserve">Fixing Internal Doors to Administration Block and Window Panes, Floor Screed, Plastering, Painting and Decoration to 4 Classrooms </t>
  </si>
  <si>
    <t xml:space="preserve">St Joseph Tuk Jowi Girls Sec School-    </t>
  </si>
  <si>
    <t>4-044-253-2630205-104-2017/18-004</t>
  </si>
  <si>
    <t>Completion Of Twin Science Laboratory-Walling,Roofing,Floor screeding,Doors and Windows,</t>
  </si>
  <si>
    <t>Kuna Secondary School</t>
  </si>
  <si>
    <t>4-044-253-2630205-104-2017/18-005</t>
  </si>
  <si>
    <t>Lango Arek Secondary School</t>
  </si>
  <si>
    <t>4-044-253-2630205-104-2017/18-006</t>
  </si>
  <si>
    <t xml:space="preserve">Installation of school gate and leveling/landscaping of school compound. </t>
  </si>
  <si>
    <t>Rongo University</t>
  </si>
  <si>
    <t>4-044-253-2630206-104-2017/18-001</t>
  </si>
  <si>
    <t>Siala Technical Training Institute</t>
  </si>
  <si>
    <t>4-044-253-2630206-104-2017/18-002</t>
  </si>
  <si>
    <t>Completion of dining hall/kitchen; plastering and rendering ,fixing windows and doors ,floor Screed, painting and decoration</t>
  </si>
  <si>
    <t>Ngodhe Assistant Chief's office</t>
  </si>
  <si>
    <t>4-044-253-2640507-113-2017/18-001</t>
  </si>
  <si>
    <t>Installation of 1 100kva transformer and supply of electricity to Ngodhe Assistant Chief's office and surrounding areas in collaboration with Rural Electrification Authority</t>
  </si>
  <si>
    <t>Kobado Chief's Camp</t>
  </si>
  <si>
    <t>4-044-253-2640507-113-2017/18-002</t>
  </si>
  <si>
    <t>Construction of Chief's office and AP Post</t>
  </si>
  <si>
    <t>Opapo AP Post</t>
  </si>
  <si>
    <t>4-044-253-2640507-113-2017/18-003</t>
  </si>
  <si>
    <t>Construction of AP Post</t>
  </si>
  <si>
    <t>CONSTITUENCY ICT HUBS</t>
  </si>
  <si>
    <t>Central Kamagambo Ward ICT Hub Centre at the NG-CDF Office</t>
  </si>
  <si>
    <t>4-044-253-2211311-108-2017/18-001</t>
  </si>
  <si>
    <t>East Kamagambo Ward ICT Hub Centre located at Opapo Market</t>
  </si>
  <si>
    <t>4-044-253-2211311-108-2017/18-002</t>
  </si>
  <si>
    <t xml:space="preserve">North Kamagambo Ward ICT Hub Centre located at Kobado Chiefs Camp </t>
  </si>
  <si>
    <t>4-044-253-2211311-108-2017/18-003</t>
  </si>
  <si>
    <t xml:space="preserve">South Kamagambo Ward ICT Hub Centre located at Cham gi wadu DOs office Compound </t>
  </si>
  <si>
    <t>4-044-253-2211311-108-2017/18-004</t>
  </si>
  <si>
    <t>Constructing a building to house ICT Hub equipments</t>
  </si>
  <si>
    <t xml:space="preserve">North Kamagambo Ward ICT Hub Centre located at Kobado Chief's Camp </t>
  </si>
  <si>
    <t xml:space="preserve">South Kamagambo Ward ICT Hub Centre located at Cham gi wadu DO's office Compound </t>
  </si>
  <si>
    <t>4-044-253-2640509-112-2017/18-001</t>
  </si>
  <si>
    <t>To conduct constituency sports tournament and purchase sports gears to be distributed to the participating teams and clubs registered in the Constituency.</t>
  </si>
  <si>
    <t>Tree Planting</t>
  </si>
  <si>
    <t>4-044-253-2640510-110-2017/18-001</t>
  </si>
  <si>
    <t>Supply and plant 10,000No. tree seedlings in the following Schools; Kameji Primary School, Lwala Primary, Tuk Jowi Primary, Uriri Primary, Kuna Secondary, Kosodo Primary School, Siala Primary School, Matagaro  Primary School, Rongo Primary School, Nyakwere Primary, Kangeso Primary, Rare Primary, Mitwe Primay, Rairi Primary, Rakwaro Secondary, Nyamuga Sec.,Ngodhe Primary, Arundo Primary School, Nyitienge Primary School, Kitembe Primary School, Kakwara Primary School, Banda Primary School</t>
  </si>
  <si>
    <t>Rain Water Goods</t>
  </si>
  <si>
    <t>4-044-253-2640510-110-2017/18-002</t>
  </si>
  <si>
    <t xml:space="preserve">Supply and installation of one 10,000ltrs water tank and gutters in the following institutions; Komito Primary School, Kuna Secondary School, Rongo Primary School, Siala Primary School, Opapo Primary School, Ngere Primary School, St.Dalmas Primary School, Kitunja Primary school, Kondoro Primary School (each Kshs.180,000)  </t>
  </si>
  <si>
    <t>4-044-253-AP1-100-2017/2018-001</t>
  </si>
  <si>
    <t>4-044-253-2640100-103-2017/18-001</t>
  </si>
  <si>
    <t>Purchase Of Fuel, Repairs and Maintenance, Printing, Stationery, Telephone, Travel And Subsistence, Office Tea ,Unanticipated Expenses and related expenses</t>
  </si>
  <si>
    <t>Purchase Of Fuel, Repairs and Maintenance, Printing, Stationery, Airtime, and related expenses</t>
  </si>
  <si>
    <t>Bursary: Tertiary institutions(Universities  and Colleges)</t>
  </si>
  <si>
    <t>Koyar Primary School</t>
  </si>
  <si>
    <t>4-044-253-2630204-104-2017/18-016</t>
  </si>
  <si>
    <t>Construction of 1No. Administration Block</t>
  </si>
  <si>
    <t>Nyitienge Primary School</t>
  </si>
  <si>
    <t>4-044-253-2630204-104-2017/18-017</t>
  </si>
  <si>
    <t>Construction of 6door pit latrine</t>
  </si>
  <si>
    <t>4-044-253-2630204-104-2017/18-018</t>
  </si>
  <si>
    <t>Unallocated Amount Meant For Emergencies That May Occur Within The Constituency</t>
  </si>
  <si>
    <r>
      <t xml:space="preserve">Supply and plant 20,000No. tree seedlings in the following Schools- </t>
    </r>
    <r>
      <rPr>
        <b/>
        <sz val="12"/>
        <color indexed="8"/>
        <rFont val="Footlight MT Light"/>
        <family val="1"/>
      </rPr>
      <t>North Kamagambo</t>
    </r>
    <r>
      <rPr>
        <sz val="12"/>
        <color indexed="8"/>
        <rFont val="Footlight MT Light"/>
        <family val="1"/>
      </rPr>
      <t xml:space="preserve">-Kadianga Primary, Andingo Kokebe Primary,  Kanyadgiro Pri,Komito Primary, Sumba Primary, Miyare Primary,Tonye Primary,Minyenya Primary,Kameji primary. </t>
    </r>
    <r>
      <rPr>
        <b/>
        <sz val="12"/>
        <color indexed="8"/>
        <rFont val="Footlight MT Light"/>
        <family val="1"/>
      </rPr>
      <t>Central Kamagambo</t>
    </r>
    <r>
      <rPr>
        <sz val="12"/>
        <color indexed="8"/>
        <rFont val="Footlight MT Light"/>
        <family val="1"/>
      </rPr>
      <t xml:space="preserve">-Kodero Bara Primary ,Kuja Primary Special School for the deaf,Matagaro Secondary,Kamondi Primary ,Kosodo Primary,Nyarach Primary School,Nyarach Secondary School,Marera Primary,Kuja Secondary Special School for the deaf. </t>
    </r>
    <r>
      <rPr>
        <b/>
        <sz val="11"/>
        <color indexed="8"/>
        <rFont val="Footlight MT Light"/>
        <family val="1"/>
      </rPr>
      <t/>
    </r>
  </si>
  <si>
    <r>
      <rPr>
        <b/>
        <sz val="12"/>
        <color indexed="8"/>
        <rFont val="Footlight MT Light"/>
        <family val="1"/>
      </rPr>
      <t>East Kamagambo</t>
    </r>
    <r>
      <rPr>
        <sz val="12"/>
        <color indexed="8"/>
        <rFont val="Footlight MT Light"/>
        <family val="1"/>
      </rPr>
      <t>-Opapo Secondary School, Sango Primary School, St Dalmas Primary School, Nyaburu Primary School, Apondo Primary School, Kamagambo Secondary School, Kudho Primary School, Rairi Primary School, Aila Primary School, St Jonathan Secondary School.South Kamagambo-Kamgundho Primary,Kanyimach Mixed Sec.,Kanga Mixed Sec.,Omware Mixed Sec.,Kondoro PrimarySchool,DagoKoderoPrimary,Sigiria Mixed Sec.,Ngou Primary,Toku Primary, Ndonyo Primary School</t>
    </r>
  </si>
  <si>
    <t>SPORT ACTIVITIES</t>
  </si>
  <si>
    <t>Conduct the Constituency sports tournament and purchase sports gears to be distributed to the participating teams and clubs registered in the Constituency.</t>
  </si>
  <si>
    <t>PROJECT GFS CODELIST FOR SUNA WEST NATIONAL GOVERNMENT CONSTITUENCY DEVELOPMENT FUND</t>
  </si>
  <si>
    <t>4-044-256-2110000-100-2017/18-001</t>
  </si>
  <si>
    <t>4-044-256-2210000-100-2017/18-002</t>
  </si>
  <si>
    <t>4-044-256-2120101-100-2017/18-003</t>
  </si>
  <si>
    <t>4-044-256-2120201-100-2017/18-004</t>
  </si>
  <si>
    <t>4-044-256-2210802-111-2017/18-005</t>
  </si>
  <si>
    <t>4-044-256-3111000-100-2017/18-006</t>
  </si>
  <si>
    <t>Purchase of 4 computers and 2 printers</t>
  </si>
  <si>
    <t>4-044-256-210000-111-2017/18-001</t>
  </si>
  <si>
    <t>Purchase of fuel, repairs and maintenance, printing, stationery, airtime, travel and subsidence.</t>
  </si>
  <si>
    <t>4-0256-256-2210700-111-2017/18-002</t>
  </si>
  <si>
    <t>4-0256-256-2210802-111-2017/18-003</t>
  </si>
  <si>
    <t>4-044-256-2640200-101-2017/18-001</t>
  </si>
  <si>
    <t>4-044-256-2640509-112-2016/17-001</t>
  </si>
  <si>
    <t>Suna West Strategic Plan</t>
  </si>
  <si>
    <t>4-044-256-2211310-108-2017/18-001</t>
  </si>
  <si>
    <t>Developing and lunching of constituency 5 years strategic plan (2017-2022)</t>
  </si>
  <si>
    <t>Bondo Nyironge  Primary School</t>
  </si>
  <si>
    <t>4-044-256-2630204-104-2017/18-001</t>
  </si>
  <si>
    <t>Renovation of 5 classroms (plastering, fixing windows, doors and painting)</t>
  </si>
  <si>
    <t>Senior Chief Baraza Primary school</t>
  </si>
  <si>
    <t>4-044-256-2630204-104-2017/18-002</t>
  </si>
  <si>
    <t>Kasigra Primary  School</t>
  </si>
  <si>
    <t>4-044-256-2630204-104-2017/18-003</t>
  </si>
  <si>
    <t>Kotuga  Primary School</t>
  </si>
  <si>
    <t>4-044-256-2630204-104-2017/18-004</t>
  </si>
  <si>
    <t>Nyamunda  Primary School</t>
  </si>
  <si>
    <t>4-044-256-2630204-104-2017/18-005</t>
  </si>
  <si>
    <t>Nyambona  Primary School</t>
  </si>
  <si>
    <t>4-044-256-2630204-104-2017/18-006</t>
  </si>
  <si>
    <t>Renovation of 5 classrooms (plastering, fixing windows &amp; doors, painting</t>
  </si>
  <si>
    <t>Nyabukemo  Primary School</t>
  </si>
  <si>
    <t>4-044-256-2630204-104-2017/18-007</t>
  </si>
  <si>
    <t>Renovation of 3 classrooms (fixing windows ,plastering and painting)</t>
  </si>
  <si>
    <t>Barasengo Primary School</t>
  </si>
  <si>
    <t>4-044-256-2630204-104-2017/18-008</t>
  </si>
  <si>
    <t>Kopanga Primary School</t>
  </si>
  <si>
    <t>4-044-256-2630204-104-2017/18-009</t>
  </si>
  <si>
    <t>Renovation of 5 classrooms (plastering, fixing windows, doors and painting)</t>
  </si>
  <si>
    <t>Nyabukemo Primary School</t>
  </si>
  <si>
    <t>4-044-256-2630204-104-2017/18-010</t>
  </si>
  <si>
    <t>Completion of 2 classrooms (roofing, fixing of door, plastering and painting)</t>
  </si>
  <si>
    <t>Ramoya Primary School</t>
  </si>
  <si>
    <t>4-044-256-2630204-104-2017/18-011</t>
  </si>
  <si>
    <t>Completion of 2 classrooms; plastering and painting</t>
  </si>
  <si>
    <t>Oruba Keyo Primary School</t>
  </si>
  <si>
    <t>4-044-256-2630204-104-2017/18-012</t>
  </si>
  <si>
    <t>Nyagumbo Primary School</t>
  </si>
  <si>
    <t>4-044-256-2630204-104-2017/18-013</t>
  </si>
  <si>
    <t>Completion of 2 classrooms (roofing, fixing of door, plastering and painting</t>
  </si>
  <si>
    <t>Mubachi Secondary School</t>
  </si>
  <si>
    <t>4-044-256-2630205-104-2017/18-001</t>
  </si>
  <si>
    <t>Completion of dormitory (plastering, fixing windows, doors and painting)</t>
  </si>
  <si>
    <t>Ramoya Secondary School</t>
  </si>
  <si>
    <t>4-044-256-2630205-104-2017/18-002</t>
  </si>
  <si>
    <t>Oruba Secondary School</t>
  </si>
  <si>
    <t>4-044-256-2630205-104-2017/18-003</t>
  </si>
  <si>
    <t>Part payment for  purchase of school bus</t>
  </si>
  <si>
    <t>St.Irine Raha Secondary School</t>
  </si>
  <si>
    <t>4-044-256-2630205-104-2017/18-004</t>
  </si>
  <si>
    <t>Drilling of borehole and installation of water pump</t>
  </si>
  <si>
    <t>Nyamome Secondary School</t>
  </si>
  <si>
    <t>4-044-256-2630205-104-2017/18-005</t>
  </si>
  <si>
    <t>Completion of laboratory (roofing, plastering &amp; painting)</t>
  </si>
  <si>
    <t>Sibuoche Secondary School</t>
  </si>
  <si>
    <t>4-044-256-2630205-104-2017/18-006</t>
  </si>
  <si>
    <t>Masara Secondary School</t>
  </si>
  <si>
    <t>4-044-256-2630205-104-2017/18-007</t>
  </si>
  <si>
    <t>Magongo Ribe Mixed Secondary School</t>
  </si>
  <si>
    <t>4-044-256-2630205-104-2017/18-008</t>
  </si>
  <si>
    <t>Drilling of borehole for water supply.</t>
  </si>
  <si>
    <t>Migori Township  Secondary School</t>
  </si>
  <si>
    <t>4-044-256-2630205-104-2017/18-009</t>
  </si>
  <si>
    <t xml:space="preserve">Construction of staff house  </t>
  </si>
  <si>
    <t>St. Celestino Nyangubo Girls Secondary School</t>
  </si>
  <si>
    <t>4-044-256-2630205-104-2017/18-010</t>
  </si>
  <si>
    <t>4-044-256-2630205-104-2017/18-011</t>
  </si>
  <si>
    <t>Completion of 2 classrooms (roofing, plastering and painting)</t>
  </si>
  <si>
    <t>4-044-256-2630205-104-2017/18-012</t>
  </si>
  <si>
    <t>Completion of dining hall (roofing, plastering and painting)</t>
  </si>
  <si>
    <t>Malera Mixed SecondarySchool</t>
  </si>
  <si>
    <t>4-044-256-2630205-104-2017/18-013</t>
  </si>
  <si>
    <t>Completion of dormitory (roofing, plastering and painting)</t>
  </si>
  <si>
    <t>Bondo Nyironge Secondary</t>
  </si>
  <si>
    <t>4-044-256-2630205-104-2017/18-014</t>
  </si>
  <si>
    <t>Completion of  laboratory (roofing, plastering and painting)</t>
  </si>
  <si>
    <t>Migori Teachers Training College</t>
  </si>
  <si>
    <t>4-044-256-2630206-104-2017/18-001</t>
  </si>
  <si>
    <t>Construction of  perimeter wall fence 300 meters.</t>
  </si>
  <si>
    <t>Suna West DCC Office</t>
  </si>
  <si>
    <t>4-044-256-2640507-113-2017/18-001</t>
  </si>
  <si>
    <t>Construction of   DCC Office at Piny Oyie.</t>
  </si>
  <si>
    <t>Piny Oyie A.P Station</t>
  </si>
  <si>
    <t>4-044-256-2640507-113-2017/18-002</t>
  </si>
  <si>
    <t>Construction of 4 door AP staff house</t>
  </si>
  <si>
    <t>4-044-256-2640507-113-2017/18-003</t>
  </si>
  <si>
    <t>Construction of Police Station Office.</t>
  </si>
  <si>
    <t>Ngochone A.P Station</t>
  </si>
  <si>
    <t>4-044-256-2640507-113-2017/18-004</t>
  </si>
  <si>
    <t>Construction of 3 doors staff   house</t>
  </si>
  <si>
    <t>Piny Oyie NG-CDF Office</t>
  </si>
  <si>
    <t>Migori TTC</t>
  </si>
  <si>
    <t>Bondo Primary School</t>
  </si>
  <si>
    <t>Suna West REA Project</t>
  </si>
  <si>
    <t>4-044-256-2640507-108-2017/18-001</t>
  </si>
  <si>
    <t>Installation  of 2 transformers under REA programme  at Otonglo Bridge and  Kitbul Dispensary</t>
  </si>
  <si>
    <t>4-044-256-2640101-103-2017/18-001</t>
  </si>
  <si>
    <t>4-044-256-2640101-103-2017/18-002</t>
  </si>
  <si>
    <t>4-044-256-AP1-100-2017/2018-001</t>
  </si>
  <si>
    <t>4-044-256-2640100-103-2017/18-001</t>
  </si>
  <si>
    <t>Kotuga primary school</t>
  </si>
  <si>
    <t>Nyamunda primary school</t>
  </si>
  <si>
    <t>Construction of  one classroom</t>
  </si>
  <si>
    <t>Oruba keyo primary school</t>
  </si>
  <si>
    <t>4-044-256-2630204-104-2016/17-012</t>
  </si>
  <si>
    <t>Construction of two  classrooms</t>
  </si>
  <si>
    <t xml:space="preserve">Senior Chief baraza primary school </t>
  </si>
  <si>
    <t>Kasigra primary school</t>
  </si>
  <si>
    <t>Kowiti memorial primary  school</t>
  </si>
  <si>
    <t>4-044-256-2630204-104-2017/18-014</t>
  </si>
  <si>
    <t xml:space="preserve">Sibuoche mixed secondary </t>
  </si>
  <si>
    <t>Additional funds for construction of twin laboratory</t>
  </si>
  <si>
    <t>Ramoya mixed secondary school</t>
  </si>
  <si>
    <t>St Celestino Nyangubo Girls Secondary School</t>
  </si>
  <si>
    <t>Additional funds for construction of dormitory</t>
  </si>
  <si>
    <t>4-040-256-2640200-101-2017/18-001</t>
  </si>
  <si>
    <t>PROJECT GFS CODELIST FOR AWENDO NATIONAL GOVERNMENT CONSTITUENCY DEVELOPMENT FUND</t>
  </si>
  <si>
    <t>4-044-254-21100000-100-2017/18-001</t>
  </si>
  <si>
    <t>4-044-254-2210000-100-2017/18-002</t>
  </si>
  <si>
    <t>Office rent, purchase of fuel, repairs and maintenance, printing, stationery, telephone, travel and subsistence, office tea.</t>
  </si>
  <si>
    <t>4-044-254-2120101-100-2017/18-003</t>
  </si>
  <si>
    <t>4-044-254-2120201-100-2017/18-004</t>
  </si>
  <si>
    <t>4-044-254-2210802-100-2017/18-005</t>
  </si>
  <si>
    <t>4-044-254-2110000-111-2017/18-001</t>
  </si>
  <si>
    <t>4-044-254-2210802-111-2017/18-002</t>
  </si>
  <si>
    <t>4-044-254-2210700-111-2017/18-003</t>
  </si>
  <si>
    <t>4-044-254-2640200-101-2017/18-001</t>
  </si>
  <si>
    <t>Organize constituency sports tonourment where the winning teams are awarded with balls, uniforms and trophies.</t>
  </si>
  <si>
    <t>4-044-254-2211310-001-2017/2018-001</t>
  </si>
  <si>
    <t>Carry out the development of strategic plan for the next five years- public participation publicans, binding and printing, bench marking and launching of the developed strategic plan.</t>
  </si>
  <si>
    <t>4-044-254-2640101-103-2017/18-001</t>
  </si>
  <si>
    <t>4-044-254-2640102-103-2017/18-002</t>
  </si>
  <si>
    <t>Sangla Kagak Primary School</t>
  </si>
  <si>
    <t>4-044-254-2630204-104-2017/18-001</t>
  </si>
  <si>
    <t>Fencing of school compound with a distance of 385 meters perimeter length using cedar post and barbed wire and chain link.</t>
  </si>
  <si>
    <t>Get Primary School</t>
  </si>
  <si>
    <t>4-044-254-2630204-104-2017/18-002</t>
  </si>
  <si>
    <t>Fencing of school compound with a distance of 351 meters  perimeter length using cedar post and barbed wire and chain link.</t>
  </si>
  <si>
    <t>4-044-254-2630204-104-2017/18-003</t>
  </si>
  <si>
    <t>Painting of roof and walls, fixing of window grills and doors, repair of floors and verandah of 5 classrooms.</t>
  </si>
  <si>
    <t>Mahena Primary School</t>
  </si>
  <si>
    <t>4-044-254-2630204-104-2017/18-004</t>
  </si>
  <si>
    <t>St Annes Dede Primary School</t>
  </si>
  <si>
    <t>4-044-254-2630204-104-2017/18-005</t>
  </si>
  <si>
    <t>Renovation of four classrooms (window panes, painting, flooring)</t>
  </si>
  <si>
    <t>Kodeny Primary School</t>
  </si>
  <si>
    <t>4-044-254-2630204-104-2017/18-006</t>
  </si>
  <si>
    <t xml:space="preserve">Fencing of school compound with approximate distance of 516meters perimeter length using cedar post and barbed wire </t>
  </si>
  <si>
    <t>Komolorume Primary School</t>
  </si>
  <si>
    <t>4-044-254-2630204-104-2017/18-007</t>
  </si>
  <si>
    <t>Fencing of school compound with a distance of 271 meters  perimeter length using cedar post, barbed wire and kay apple trees.</t>
  </si>
  <si>
    <t>Raruowa Kadera Primary School</t>
  </si>
  <si>
    <t>4-044-254-2630204-104-2017/18-008</t>
  </si>
  <si>
    <t xml:space="preserve">Fencing of school compound with a distance of approximately 512 meters  perimeter length using cedar post and barbed wire. </t>
  </si>
  <si>
    <t>Malunga Primary School</t>
  </si>
  <si>
    <t>4-044-254-2630204-104-2017/18-009</t>
  </si>
  <si>
    <t>Fencing of school compound with a distance of 401 meters perimeter length using cedar post and barbed wire and chain link.</t>
  </si>
  <si>
    <t>Saka Primary School</t>
  </si>
  <si>
    <t>4-044-254-2630204-104-2017/18-010</t>
  </si>
  <si>
    <t>Fencing of school compound with a distance of 300 meters  perimeter length using cedar post and barbed wire and gate</t>
  </si>
  <si>
    <t>4-044-254-2630204-104-2017/18-011</t>
  </si>
  <si>
    <t>Construction of school gate, and fencing a 200 meters length of the School.</t>
  </si>
  <si>
    <t>Kokore Primary School</t>
  </si>
  <si>
    <t>4-044-254-2630204-104-2017/18-012</t>
  </si>
  <si>
    <t>Fencing of school compound with a distance of 612 meters perimeter length using cedar post and barbed wire.</t>
  </si>
  <si>
    <t>Ngonga Primary School</t>
  </si>
  <si>
    <t>4-044-254-2630204-104-2017/18-013</t>
  </si>
  <si>
    <t xml:space="preserve">Fencing of school compound with a distance of 700 meters perimeter length using cedar post and barbed wire. </t>
  </si>
  <si>
    <t>Ombo kware Primary School</t>
  </si>
  <si>
    <t>4-044-254-2630204-104-2017/18-014</t>
  </si>
  <si>
    <t xml:space="preserve">Fencing of school compound with a distance of 552 meters perimeter length using cedar post and barbed wire </t>
  </si>
  <si>
    <t>Ulanda Primary School</t>
  </si>
  <si>
    <t>4-044-254-2630204-104-2017/18-015</t>
  </si>
  <si>
    <t>Fencing of school compound with a distance of 330 meters perimeter length using cedar post , barbed wire and kay apple.</t>
  </si>
  <si>
    <t>Bondo Otuchi Primary School</t>
  </si>
  <si>
    <t>4-044-254-2630204-104-2017/18-016</t>
  </si>
  <si>
    <t>Fencing of school compound 300 meters distance using barbed wire cedar post and gate.</t>
  </si>
  <si>
    <t>Raywer Primary School</t>
  </si>
  <si>
    <t>4-044-254-2630204-104-2017/18-017</t>
  </si>
  <si>
    <t>Purchase of a 7,000 litres tank Kshs.80,000, installation of water system in the school Kshs.20,000</t>
  </si>
  <si>
    <t>Awendo Primary School</t>
  </si>
  <si>
    <t>4-044-254-2630204-104-2017/18-018</t>
  </si>
  <si>
    <t>Construction of a 3 door pit latrine.</t>
  </si>
  <si>
    <t>Kabuoro Primary School</t>
  </si>
  <si>
    <t>4-044-254-2630204-104-2017/18-019</t>
  </si>
  <si>
    <t xml:space="preserve">Fencing of school compound with approximate distance of 400 meters perimeter length using cedar post and barbed wire. </t>
  </si>
  <si>
    <t>Ringa kodongo Primary School</t>
  </si>
  <si>
    <t>4-044-254-2630204-104-2017/18-020</t>
  </si>
  <si>
    <t xml:space="preserve">Fencing of school compound with a proximate  distance of 389 meters perimeter length using cedar post and barbed wire </t>
  </si>
  <si>
    <t>Ongora Primary School</t>
  </si>
  <si>
    <t>4-044-254-2630204-104-2017/18-021</t>
  </si>
  <si>
    <t xml:space="preserve">Fencing of school compound with a distance of 520 meters  perimeter length using cedar post and barbed wire </t>
  </si>
  <si>
    <t>Nyanginja Primary School</t>
  </si>
  <si>
    <t>4-044-254-2630204-104-2017/18-022</t>
  </si>
  <si>
    <t>Fencing of school compound with a distance of 350 meters perimeter length using cedar post and barbed wire and chain link.</t>
  </si>
  <si>
    <t>Nyokal Primary School</t>
  </si>
  <si>
    <t>4-044-254-2630204-104-2017/18-023</t>
  </si>
  <si>
    <t>Fencing of school compound with a distance of 486 meters perimeter length using cedar post and chain link.</t>
  </si>
  <si>
    <t>4-044-254-2630204-104-2017/18-024</t>
  </si>
  <si>
    <t>Fencing of school compound with a distance of 377 meters perimeter length using cedar post and barbed wire and chain link.</t>
  </si>
  <si>
    <t>4-044-254-2630204-104-2017/18-025</t>
  </si>
  <si>
    <t xml:space="preserve">Fencing of school compound with a approximate distance of 549 meters perimeter length using cedar post and barbed wire </t>
  </si>
  <si>
    <t>Saria Primary School</t>
  </si>
  <si>
    <t>4-044-254-2630204-104-2017/18-026</t>
  </si>
  <si>
    <t>Nyangaya Primary School</t>
  </si>
  <si>
    <t>4-044-254-2630204-104-2017/18-027</t>
  </si>
  <si>
    <t xml:space="preserve">Plastering and painting of 5 classrooms </t>
  </si>
  <si>
    <t>4-044-254-2630204-104-2017/18-028</t>
  </si>
  <si>
    <t>Completion of a 4 classrooms; painting plastering and shuttering.</t>
  </si>
  <si>
    <t>Ombasa Primary School</t>
  </si>
  <si>
    <t>4-044-254-2630204-104-2017/18-029</t>
  </si>
  <si>
    <t>Fencing of school compound with a distance of 442 meters perimeter length using cedar post and barbed wire and chain link.</t>
  </si>
  <si>
    <t>Otacho Primary School</t>
  </si>
  <si>
    <t>4-044-254-2630204-104-2017/18-030</t>
  </si>
  <si>
    <t>Fencing of school compound with a distance of 351 meters perimeter length using cedar post and barbed wire and a gate.</t>
  </si>
  <si>
    <t>Wawaga Primary School</t>
  </si>
  <si>
    <t>4-044-254-2630204-104-2017/18-031</t>
  </si>
  <si>
    <t>Plastering, painting, windows panes of 5 classrooms.</t>
  </si>
  <si>
    <t>Alara Nyambija Primary School</t>
  </si>
  <si>
    <t>4-044-254-2630204-104-2017/18-032</t>
  </si>
  <si>
    <t>Ranen Primary School</t>
  </si>
  <si>
    <t>4-044-254-2630204-104-2017/18-033</t>
  </si>
  <si>
    <t>Rabondo Primary School</t>
  </si>
  <si>
    <t>4-044-254-2630204-104-2017/18-034</t>
  </si>
  <si>
    <t>Concreting, flooring, plastering of the entire floor of 5 classrooms.</t>
  </si>
  <si>
    <t>Agongo Primary School</t>
  </si>
  <si>
    <t>4-044-254-2630204-104-2017/18-035</t>
  </si>
  <si>
    <t>Plastering of walls, flooring and painting of the old administration block.</t>
  </si>
  <si>
    <t>Kwe Primary School</t>
  </si>
  <si>
    <t>4-044-254-2630204-104-2017/18-036</t>
  </si>
  <si>
    <t xml:space="preserve">Fencing of school compound with a distance of 540 meters perimeter length using cedar post and barbed wire. </t>
  </si>
  <si>
    <t>Alara dago Primary School</t>
  </si>
  <si>
    <t>4-044-254-2630204-104-2017/18-037</t>
  </si>
  <si>
    <t>Fencing of School compound with a distance of 540 meters perimeter length using cedar post and barbed wire</t>
  </si>
  <si>
    <t>Yago secondary School</t>
  </si>
  <si>
    <t>4-044-254-2630204-104-2017/18-038</t>
  </si>
  <si>
    <t>Construction of School laboratory</t>
  </si>
  <si>
    <t>Kachangwe Primary School</t>
  </si>
  <si>
    <t>4-044-254-2630204-104-2017/18-039</t>
  </si>
  <si>
    <t>Gamba Secondary School</t>
  </si>
  <si>
    <t>4-044-254-2630205-104-2017/18-001</t>
  </si>
  <si>
    <t>Final payment of school bus 51 seater through asset financing.</t>
  </si>
  <si>
    <t>Awendo Secondary School-Mulo</t>
  </si>
  <si>
    <t>4-044-254-2630205-104-2017/18-002</t>
  </si>
  <si>
    <t>St Joseph Bongu Mixed Secondary School</t>
  </si>
  <si>
    <t>4-044-254-2630205-104-2017/18-003</t>
  </si>
  <si>
    <t>Plastering, shuttering and painting of 2 classrooms.</t>
  </si>
  <si>
    <t>Got Ogwamrondo Secondary School</t>
  </si>
  <si>
    <t>4-044-254-2630205-104-2017/18-004</t>
  </si>
  <si>
    <t>Drilling of borehole in the school.</t>
  </si>
  <si>
    <t>Owiro Akoko Secondary School</t>
  </si>
  <si>
    <t>4-044-254-2630205-104-2017/18-005</t>
  </si>
  <si>
    <t>Piping, testing, electricity installation on a drilled water borehole Kshs.700,000 and supply and installation of 2 water tanks 5000 litres each in the school Kshs.300,000.00</t>
  </si>
  <si>
    <t>Sony Mixed Secondary School</t>
  </si>
  <si>
    <t>4-044-254-2630205-104-2017/18-006</t>
  </si>
  <si>
    <t>Nyakuru Mixed Secondary School</t>
  </si>
  <si>
    <t>4-044-254-2630205-104-2017/18-007</t>
  </si>
  <si>
    <t>Roofing, plastering, shuttering and painting of 2 classrooms.</t>
  </si>
  <si>
    <t>St Marys Ang'ogo  Mixed Secondary School</t>
  </si>
  <si>
    <t>4-044-254-2630205-104-2017/18-008</t>
  </si>
  <si>
    <t>Plastering, painting, windows and doors of 3 classrooms</t>
  </si>
  <si>
    <t>Rinya Mixed Secondary School</t>
  </si>
  <si>
    <t>4-044-254-2630205-104-2017/18-009</t>
  </si>
  <si>
    <t>St Nicholes Koyier Mixed Secondary School</t>
  </si>
  <si>
    <t>4-044-254-2630205-104-2017/18-010</t>
  </si>
  <si>
    <t>St Francis Ngonga Mixed Secondary School</t>
  </si>
  <si>
    <t>4-044-254-2630205-104-2017/18-011</t>
  </si>
  <si>
    <t>Construction of 4 new pit latrine</t>
  </si>
  <si>
    <t>Kwoyo kodalo Mixed Secondary School</t>
  </si>
  <si>
    <t>4-044-254-2630205-104-2017/18-012</t>
  </si>
  <si>
    <t>Plastering , painting and shuttering of modern science laboratory</t>
  </si>
  <si>
    <t>Canon Apindi Mixed Secondary School.</t>
  </si>
  <si>
    <t>4-044-254-2630205-104-2017/18-013</t>
  </si>
  <si>
    <t>Construction of 6 doors pit latrines for boys.</t>
  </si>
  <si>
    <t>Ombasa Mixed Secondary School.</t>
  </si>
  <si>
    <t>4-044-254-2630205-104-2017/18-014</t>
  </si>
  <si>
    <t>Fencing of school compound with a distance of 450 meters perimeter length using cedar post and barbed wire and chain link.</t>
  </si>
  <si>
    <t>Pheres Oluoch Anindo Secondary School.</t>
  </si>
  <si>
    <t>4-044-254-2630205-104-2017/18-015</t>
  </si>
  <si>
    <t>St Gabriel Siruti Secondary School.</t>
  </si>
  <si>
    <t>4-044-254-2630205-104-2017/18-016</t>
  </si>
  <si>
    <t>Awendo DEO's Office.</t>
  </si>
  <si>
    <t>4-044-254-2630206-104-2017/18-001</t>
  </si>
  <si>
    <t>Completion of administration block (painting, ceiling, tiling)</t>
  </si>
  <si>
    <t>Awendo NG-CDF Office.</t>
  </si>
  <si>
    <t>4-044-254-3110202-108-2017/18-001</t>
  </si>
  <si>
    <t>Re-painting, repair and fixing of shutters and locks to the NG-CDFC office</t>
  </si>
  <si>
    <t>Rabondo Primary School.</t>
  </si>
  <si>
    <t>4-044-254-2640510-110-2017/18-001</t>
  </si>
  <si>
    <t>Planting of trees in the school compound to increase forest cover.</t>
  </si>
  <si>
    <t>Luanda Kokuro Primary School</t>
  </si>
  <si>
    <t>4-044-254-2640510-110-2017/18-002</t>
  </si>
  <si>
    <t>Bonde Primary School</t>
  </si>
  <si>
    <t>4-044-254-2640510-110-2017/18-003</t>
  </si>
  <si>
    <t>Siruti Primary School</t>
  </si>
  <si>
    <t>4-044-254-2640510-110-2017/18-004</t>
  </si>
  <si>
    <t>Rabuor Kogelo Primary School</t>
  </si>
  <si>
    <t>4-044-254-2640510-110-2017/18-005</t>
  </si>
  <si>
    <t>Omba kware Primary School</t>
  </si>
  <si>
    <t>4-044-254-2640510-110-2017/18-006</t>
  </si>
  <si>
    <t>Utoma Primary School</t>
  </si>
  <si>
    <t>4-044-254-2640510-110-2017/18-007</t>
  </si>
  <si>
    <t>Bondo otuchi School Primary</t>
  </si>
  <si>
    <t>4-044-254-2640510-110-2017/18-008</t>
  </si>
  <si>
    <t>Sony sugar Primary School</t>
  </si>
  <si>
    <t>4-044-254-2640510-110-2017/18-009</t>
  </si>
  <si>
    <t>Sony Sugar Mixed Secondary School</t>
  </si>
  <si>
    <t>4-044-254-2640510-110-2017/18-010</t>
  </si>
  <si>
    <t>4-044-254-2640510-110-2017/18-011</t>
  </si>
  <si>
    <t>4-044-254-2640510-110-2017/18-012</t>
  </si>
  <si>
    <t>Gada Primary School</t>
  </si>
  <si>
    <t>4-044-254-2640510-110-2017/18-013</t>
  </si>
  <si>
    <t>Kwar Primary School</t>
  </si>
  <si>
    <t>4-044-254-2640510-110-2017/18-014</t>
  </si>
  <si>
    <t>Nyambija Primary School</t>
  </si>
  <si>
    <t>4-044-254-2640510-110-2017/18-015</t>
  </si>
  <si>
    <t>4-044-254-2640510-110-2017/18-016</t>
  </si>
  <si>
    <t>4-044-254-2640510-110-2017/18-017</t>
  </si>
  <si>
    <t>Nyasore Primary School</t>
  </si>
  <si>
    <t>4-044-254-2640510-110-2017/18-018</t>
  </si>
  <si>
    <t>St Cecilia Primary</t>
  </si>
  <si>
    <t>4-044-254-2640510-110-2017/18-019</t>
  </si>
  <si>
    <t>4-044-254-2640510-110-2017/18-020</t>
  </si>
  <si>
    <t>Akoko Primary School</t>
  </si>
  <si>
    <t>4-044-254-2640510-110-2017/18-021</t>
  </si>
  <si>
    <t>Obama Primary School</t>
  </si>
  <si>
    <t>4-044-254-2640510-110-2017/18-022</t>
  </si>
  <si>
    <t>Kindu Primary School</t>
  </si>
  <si>
    <t>4-044-254-2640510-110-2017/18-023</t>
  </si>
  <si>
    <t>Angaga Primary School</t>
  </si>
  <si>
    <t>4-044-254-2640510-110-2017/18-024</t>
  </si>
  <si>
    <t>4-044-254-2640510-110-2017/18-025</t>
  </si>
  <si>
    <t>4-044-254-2640510-110-2017/18-026</t>
  </si>
  <si>
    <t>Raruowa kadera Primary School</t>
  </si>
  <si>
    <t>4-044-254-2640510-110-2017/18-027</t>
  </si>
  <si>
    <t>4-044-254-2640510-110-2017/18-028</t>
  </si>
  <si>
    <t>4-044-254-2640510-110-2017/18-029</t>
  </si>
  <si>
    <t>Pee Hill High School</t>
  </si>
  <si>
    <t>4-044-254-2640510-110-2017/18-030</t>
  </si>
  <si>
    <t>Marienga Primary School</t>
  </si>
  <si>
    <t>4-044-254-2640510-110-2017/18-031</t>
  </si>
  <si>
    <t>4-044-254-22113101-108-2017/2018-001</t>
  </si>
  <si>
    <t>Installation of an internet system and services comprising of a satellite antenna, router, digital access kit and a digital ruggedized tablets, WI-FI with outdoor wireless devise complete with 12U cabinet complete with installation accessories at 1 site.</t>
  </si>
  <si>
    <t>Awendo Police Division</t>
  </si>
  <si>
    <t>4-044-254-2640507-108-2017/18-001</t>
  </si>
  <si>
    <t>Renovation (new iron sheet, repair of walls, fixing of shutters and painting of entire Angaga police post.</t>
  </si>
  <si>
    <t>Dede Divisional Headquarters</t>
  </si>
  <si>
    <t>4-044-254-2640507-108-2017/18-002</t>
  </si>
  <si>
    <t>Plastering, painting and ceiling of administration block for the division.</t>
  </si>
  <si>
    <t>4-044-254-2640507-108-2017/18-003</t>
  </si>
  <si>
    <t xml:space="preserve">Construction of 5 AP units </t>
  </si>
  <si>
    <t>South Sakwa Chief's Camp</t>
  </si>
  <si>
    <t>4-044-254-2640507-108-2017/18-004</t>
  </si>
  <si>
    <t xml:space="preserve">Construction of Chief’s Office </t>
  </si>
  <si>
    <t>Awendo Chief's Camp</t>
  </si>
  <si>
    <t>4-044-254-2640507-108-2017/18-005</t>
  </si>
  <si>
    <t>Awendo AP Headquarter</t>
  </si>
  <si>
    <t>4-044-254-2640507-108-2017/18-006</t>
  </si>
  <si>
    <t>Fencing of office compound.</t>
  </si>
  <si>
    <t>4-044-254-AP1-100-2017/2018-001</t>
  </si>
  <si>
    <t>4-044-254-2640100-103-2017/18-001</t>
  </si>
  <si>
    <t xml:space="preserve"> opening of access rout  D212 Dede Junction -Kodeny Primary School </t>
  </si>
  <si>
    <t xml:space="preserve"> opening of access road from road E109 junction-Nyangaya Primary School at a cost of Kshs.3,230,600.00</t>
  </si>
  <si>
    <t>4-044-254-2110000-100-2017/18-002</t>
  </si>
  <si>
    <t>Office Rent, Purchase of fuel, repairs and maintenance, printing, stationery, telephone, travel and subsistence, office tea.</t>
  </si>
  <si>
    <t>4-044-254-2210000-100-2017/18-001</t>
  </si>
  <si>
    <t>Constituency 
Sports Tournament</t>
  </si>
  <si>
    <t>4-044-254-2640509-112-2017/18-001</t>
  </si>
  <si>
    <t xml:space="preserve">Organize sports tournament whereby the winning teams will be awarded with trophies, balls and uniforms </t>
  </si>
  <si>
    <t>Mariwa primary school</t>
  </si>
  <si>
    <t>4-044-254-2630204-104-2017/18-040</t>
  </si>
  <si>
    <t>Painting, fixing of shutters  and flooring of two classrooms</t>
  </si>
  <si>
    <t>Rinya primary school</t>
  </si>
  <si>
    <t>4-044-254-2630204-104-2017/18-041</t>
  </si>
  <si>
    <t>Plastering, painting and fixing of shutters to a 5 class roomed building</t>
  </si>
  <si>
    <t>St Annes Dede primary school</t>
  </si>
  <si>
    <t>Renovation of 3 classrooms by painting, plastering, floors of 6 classrooms</t>
  </si>
  <si>
    <t>Awendo primary school</t>
  </si>
  <si>
    <t>4-044-254-2630204-104-2017/18-042</t>
  </si>
  <si>
    <t>Renovation (Painting) of  existing 5 classrooms</t>
  </si>
  <si>
    <t>Got Ogwamrondo secondary school</t>
  </si>
  <si>
    <t>Purchase and installation of 10,000 litres water tank (Kshs.100,000.00), Construction of metallic water tower (Kshs.800,000), purchase and installation of water pump together with electrification (Kshs.600,000.00)</t>
  </si>
  <si>
    <t>Kamyawa Secondary School</t>
  </si>
  <si>
    <t>4-044-254-2630205-104-2017/18-017</t>
  </si>
  <si>
    <t>Completion of 1 classroom (Painting, plastering) (Kshs.200,000) and fencing of the school compound 257m using cider post, barbed wire and chain link (Kshs.300,000)</t>
  </si>
  <si>
    <t>Pee hill high school</t>
  </si>
  <si>
    <t>4-044-254-2630205-104-2017/18-018</t>
  </si>
  <si>
    <t>Construction of boys dormitory</t>
  </si>
  <si>
    <t>Nyakuru mixed secondary school</t>
  </si>
  <si>
    <t>4-044-254-2630205-104-2017/18-019</t>
  </si>
  <si>
    <t>Installation of water pumps with electricity (Kshs.600,000), purchase and installation  of 10,000 litres water tank (Kshs.100,000) and construction of concrete water tower (Kshs.400,000)</t>
  </si>
  <si>
    <t>Raywer mixed secondary school</t>
  </si>
  <si>
    <t>4-044-254-2630205-104-2017/18-020</t>
  </si>
  <si>
    <t xml:space="preserve">Plastering, painting and windows and doors of 3 classrooms </t>
  </si>
  <si>
    <t>Dede Girls secondary school</t>
  </si>
  <si>
    <t>4-044-254-2630205-104-2017/18-021</t>
  </si>
  <si>
    <t>Construction of Girls dormitory</t>
  </si>
  <si>
    <t>Mitchele Obama girls secondary school</t>
  </si>
  <si>
    <t>4-044-254-2630205-104-2017/18-022</t>
  </si>
  <si>
    <t>Construction of modern 8 door girls pit latrine</t>
  </si>
  <si>
    <t>Rabuor Kogelo mixed secondary school</t>
  </si>
  <si>
    <t>4-044-254-2630205-104-2017/18-023</t>
  </si>
  <si>
    <t>4-044-254-2640510-110-2017/18-032</t>
  </si>
  <si>
    <t xml:space="preserve">Planting of trees
</t>
  </si>
  <si>
    <t>DEO's Office</t>
  </si>
  <si>
    <t>4-044-254-2640510-110-2017/18-033</t>
  </si>
  <si>
    <t>Awendo Chief's Office</t>
  </si>
  <si>
    <t>4-044-254-2640510-110-2017/18-034</t>
  </si>
  <si>
    <t xml:space="preserve">Kenya National Library </t>
  </si>
  <si>
    <t>4-044-254-2640510-110-2017/18-035</t>
  </si>
  <si>
    <t>4-44-254-2640509-112-2017/18-001</t>
  </si>
  <si>
    <t>PROJECT GFS CODELIST FOR NYAKACH NATIONAL GOVERNMENT CONSTITUENCY DEVELOPMENT FUND</t>
  </si>
  <si>
    <t>4-042-244-2110000-100-2017/18-001</t>
  </si>
  <si>
    <t>Payments of staff salaries, gratuity.</t>
  </si>
  <si>
    <t>4-042-244-2210000-100-2017/18-002</t>
  </si>
  <si>
    <t>4-042-244-2120101-100-2017/18-003</t>
  </si>
  <si>
    <t>4-042-244-2120201-100-2017/18-004</t>
  </si>
  <si>
    <t>4-042-244-2210802-100-2017/18-005</t>
  </si>
  <si>
    <t xml:space="preserve">Payment to committee sitting allowances, transport, conferences </t>
  </si>
  <si>
    <t>4-041-244-2210000-111-2017/18-001</t>
  </si>
  <si>
    <t>4-041-244-2210802-111-2017/18-002</t>
  </si>
  <si>
    <t>Payment of committee field allowances, transport &amp; conferences.</t>
  </si>
  <si>
    <t>4-041-244-2210700-111-2016/18-003</t>
  </si>
  <si>
    <t>5% Emergency Reserve Fund</t>
  </si>
  <si>
    <t>4-041-244-2640200-101-2017/18-001</t>
  </si>
  <si>
    <t>Emergency mitigation within the constituency during the specified financial year.</t>
  </si>
  <si>
    <t>4-041-244-2640509-112-2017/18-001</t>
  </si>
  <si>
    <t>Organizing constituency sports tournament i.e volleyball, football, boat riding and ajua</t>
  </si>
  <si>
    <t>Provision of development of 5 year strategic plan</t>
  </si>
  <si>
    <t>4-041-244-2640101-103-2017/18-001</t>
  </si>
  <si>
    <t>Provision of bursary to needy students in secondary schools.</t>
  </si>
  <si>
    <t>4-041-244-2640103-105-2017/18-002</t>
  </si>
  <si>
    <t>Provision of bursary to needy students in special schools.</t>
  </si>
  <si>
    <t>Tertiary / University Institutions</t>
  </si>
  <si>
    <t>4-041-244-2640102-103-2017/18-003</t>
  </si>
  <si>
    <t>Provision of bursary to needy students in tertiary/ universities institutions.</t>
  </si>
  <si>
    <t>Nyaksure Primary School</t>
  </si>
  <si>
    <t>4-041-244-2630204 -104-2017/18-001</t>
  </si>
  <si>
    <t>Plastering and fitting of 2 classrooms</t>
  </si>
  <si>
    <t>Kowire  Primary School</t>
  </si>
  <si>
    <t>4-041-244-2630204 -104-2017/18-002</t>
  </si>
  <si>
    <t>Michura Primary School</t>
  </si>
  <si>
    <t>4-041-244-2630204 -104-2017/18-003</t>
  </si>
  <si>
    <t>Kabuya Primary School</t>
  </si>
  <si>
    <t>4-041-244-2630204 -104-2017/18-004</t>
  </si>
  <si>
    <t>Onyuongo RC Primary School</t>
  </si>
  <si>
    <t>4-041-244-2630204 -104-2017/18-005</t>
  </si>
  <si>
    <t>Plastering and fitting of 2 classrooms.</t>
  </si>
  <si>
    <t>Wasare  Primary School</t>
  </si>
  <si>
    <t>4-041-244-2630204 -104-2017/18-006</t>
  </si>
  <si>
    <t>Odhong’ primary School</t>
  </si>
  <si>
    <t>4-041-244-2630204 -104-2017/18-007</t>
  </si>
  <si>
    <t>Ndori RC  Primary School</t>
  </si>
  <si>
    <t>4-041-244-2630204 -104-2017/18-008</t>
  </si>
  <si>
    <t>Burkamach Primary School</t>
  </si>
  <si>
    <t>4-041-244-2630204 -104-2017/18-009</t>
  </si>
  <si>
    <t>Guu  Primary School</t>
  </si>
  <si>
    <t>4-041-244-2630204 -104-2017/18-010</t>
  </si>
  <si>
    <t>Kabete Primary School</t>
  </si>
  <si>
    <t>4-041-244-2630204 -104-2017/18-011</t>
  </si>
  <si>
    <t>Nyabondo Boys Primary School</t>
  </si>
  <si>
    <t>4-041-244-2630204 -104-2017/18-012</t>
  </si>
  <si>
    <t xml:space="preserve">Construction of Dormitory </t>
  </si>
  <si>
    <t>Nyabondo Girls Primary School</t>
  </si>
  <si>
    <t>4-041-244-2630204 -104-2017/18-013</t>
  </si>
  <si>
    <t>Keyo  Primary  School</t>
  </si>
  <si>
    <t>4-041-244-2630204 -104-2017/18-014</t>
  </si>
  <si>
    <t xml:space="preserve">St.Martins Special School </t>
  </si>
  <si>
    <t>4-041-244-2630204 -104-2017/18-015</t>
  </si>
  <si>
    <t xml:space="preserve">Nyalng’anya Primary School </t>
  </si>
  <si>
    <t>4-041-244-2630204 -104-2017/18-016</t>
  </si>
  <si>
    <t>Plastering and finishing of 2 classrooms.</t>
  </si>
  <si>
    <t>Oriang’ Primary School</t>
  </si>
  <si>
    <t>4-041-244-2630204 -104-2017/18-017</t>
  </si>
  <si>
    <t>Magunga Primary School</t>
  </si>
  <si>
    <t>4-041-244-2630204 -104-2017/18-018</t>
  </si>
  <si>
    <t>Olwalo Secondary School</t>
  </si>
  <si>
    <t>4-041-244-2630205-104-2017/18-001</t>
  </si>
  <si>
    <t>St. Lawrence Kogola Secondary school</t>
  </si>
  <si>
    <t>4-041-244-2630205-104-2017/18-002</t>
  </si>
  <si>
    <t>Construction of laboratory and Equipping of laboratory</t>
  </si>
  <si>
    <t>Oremo Secondary School</t>
  </si>
  <si>
    <t>4-041-244-2630205-104-2017/18-003</t>
  </si>
  <si>
    <t>Cherwa Secondary School</t>
  </si>
  <si>
    <t>4-041-244-2630205-104-2017/18-004</t>
  </si>
  <si>
    <t>Construction  of laboratory</t>
  </si>
  <si>
    <t>4-041-244-2630205-104-2017/18-005</t>
  </si>
  <si>
    <t>Roofing, flooring and fitting of storied administration block</t>
  </si>
  <si>
    <t>Pawtenge Secondary School</t>
  </si>
  <si>
    <t>4-041-244-2630205-104-2017/18-006</t>
  </si>
  <si>
    <t>St. Patricks Obange Secondary School</t>
  </si>
  <si>
    <t>4-041-244-2630205-104-2017/18-007</t>
  </si>
  <si>
    <t>Apondo Kasaye Secondary School</t>
  </si>
  <si>
    <t>4-041-244-2630205-104-2017/18-008</t>
  </si>
  <si>
    <t>Lisana Secondary School</t>
  </si>
  <si>
    <t>4-041-244-2630205-104-2017/18-009</t>
  </si>
  <si>
    <t>Abwao Secondary School</t>
  </si>
  <si>
    <t>4-041-244-2630205-104-2017/18-010</t>
  </si>
  <si>
    <t>Roofing, plastering and fitting of 2 classrooms</t>
  </si>
  <si>
    <t>Mbora Secondary School</t>
  </si>
  <si>
    <t>4-041-244-2630205-104-2017/18-011</t>
  </si>
  <si>
    <t>Completion of laboratory; plastering, flooring and fitting</t>
  </si>
  <si>
    <t>Bishop Okumu Secondary School</t>
  </si>
  <si>
    <t>4-041-244-2630205-104-2017/18-012</t>
  </si>
  <si>
    <t>Flooring, plastering and fitting of tuition block</t>
  </si>
  <si>
    <t>Miriu Secondary  School</t>
  </si>
  <si>
    <t>4-041-244-2630205-104-2017/18-013</t>
  </si>
  <si>
    <t>Agai Secondary School</t>
  </si>
  <si>
    <t>4-041-244-2630205-104-2017/18-014</t>
  </si>
  <si>
    <t>Sigoti Complex Girls Sec School</t>
  </si>
  <si>
    <t>4-041-244-2630205-104-2017/18-015</t>
  </si>
  <si>
    <t>Nyadina Secondary school</t>
  </si>
  <si>
    <t>4-041-244-2630205-104-2017/18-022</t>
  </si>
  <si>
    <t>Flooring, plastering and fitting of laboratory.</t>
  </si>
  <si>
    <t>Sango Buru Secondary School</t>
  </si>
  <si>
    <t>4-041-244-2630205-104-2017/18-023</t>
  </si>
  <si>
    <t>Siany Secondary School</t>
  </si>
  <si>
    <t>4-041-244-2630205-104-2017/18-024</t>
  </si>
  <si>
    <t>Apoko Secondary School</t>
  </si>
  <si>
    <t>4-041-244-2630205-104-2017/18-025</t>
  </si>
  <si>
    <t>Nyakach Girls High School</t>
  </si>
  <si>
    <t>4-041-244-2630205-104-2017/18-026</t>
  </si>
  <si>
    <t>St.Hillarious Nyabondo Secondary School</t>
  </si>
  <si>
    <t>4-041-244-2630205-104-2017/18-027</t>
  </si>
  <si>
    <t>Flooring, plastering and fitting of tuition complex</t>
  </si>
  <si>
    <t>Mbugra Secondary School</t>
  </si>
  <si>
    <t>4-041-244-2630205-104-2017/18-028</t>
  </si>
  <si>
    <t>Dirubi Secondary School</t>
  </si>
  <si>
    <t>4-041-244-2630205-104-2017/18-029</t>
  </si>
  <si>
    <t>Kabondo Secondary School</t>
  </si>
  <si>
    <t>4-041-244-2630205-104-2017/18-030</t>
  </si>
  <si>
    <t>Ndori BC Secondary School</t>
  </si>
  <si>
    <t>4-041-244-2630205-104-2017/18-031</t>
  </si>
  <si>
    <t>Rakwaro Secondary School</t>
  </si>
  <si>
    <t>4-041-244-2630205-104-2017/18-032</t>
  </si>
  <si>
    <t>Naki Secondary School</t>
  </si>
  <si>
    <t>4-041-244-2630205-104-2017/18-033</t>
  </si>
  <si>
    <t>Kodum  Primary  School</t>
  </si>
  <si>
    <t>4-041-244-2640510-110-2017/18-001</t>
  </si>
  <si>
    <t>Obingo Primary School</t>
  </si>
  <si>
    <t>4-041-244-2640510-110-2017/18-002</t>
  </si>
  <si>
    <t>Bwaja Primary School</t>
  </si>
  <si>
    <t>4-041-244-2640510-110-2017/18-003</t>
  </si>
  <si>
    <t>Bur Kamwana Primary School</t>
  </si>
  <si>
    <t>4-041-244-2640510-110-2017/18-004</t>
  </si>
  <si>
    <t>Miriu Primary  School</t>
  </si>
  <si>
    <t>4-041-244-2640510-110-2017/18-005</t>
  </si>
  <si>
    <t>Rae Primary School</t>
  </si>
  <si>
    <t>4-041-244-2640510-110-2017/18-006</t>
  </si>
  <si>
    <t>Kibwon Primary School</t>
  </si>
  <si>
    <t>4-041-244-2640510-110-2017/18-007</t>
  </si>
  <si>
    <t>Ngege Primary School</t>
  </si>
  <si>
    <t>4-041-244-2640510-110-2017/18-008</t>
  </si>
  <si>
    <t>Anding’o Olasi Primary School</t>
  </si>
  <si>
    <t>4-041-244-2640510-110-2017/18-009</t>
  </si>
  <si>
    <t>Oriang’  Primary School</t>
  </si>
  <si>
    <t>4-041-244-2640510-110-2017/18-010</t>
  </si>
  <si>
    <t>Tulu Prmary School</t>
  </si>
  <si>
    <t>4-041-244-2640510-110-2017/18-011</t>
  </si>
  <si>
    <t>Obugi Nam Primary School</t>
  </si>
  <si>
    <t>4-041-244-2640510-110-2017/18-012</t>
  </si>
  <si>
    <t>Mbugra Primary  School</t>
  </si>
  <si>
    <t>4-041-244-2640510-110-2017/18-013</t>
  </si>
  <si>
    <t>Onwang’o Primary School</t>
  </si>
  <si>
    <t>4-041-244-2640510-110-2017/18-014</t>
  </si>
  <si>
    <t>Aomo  Primary School</t>
  </si>
  <si>
    <t>4-041-244-2640510-110-2017/18-015</t>
  </si>
  <si>
    <t>Gul Maembe Primary School</t>
  </si>
  <si>
    <t>4-041-244-2640510-110-2017/18-016</t>
  </si>
  <si>
    <t>Olwa Primary  School</t>
  </si>
  <si>
    <t>4-041-244-2640510-110-2017/18-017</t>
  </si>
  <si>
    <t>Nyamarumbe Primary School</t>
  </si>
  <si>
    <t>4-041-244-2640510-110-2017/18-018</t>
  </si>
  <si>
    <t>Kogola Primary School</t>
  </si>
  <si>
    <t>4-041-244-2640510-110-2017/18-019</t>
  </si>
  <si>
    <t>Asao Primary School</t>
  </si>
  <si>
    <t>4-041-244-2640510-110-2017/18-020</t>
  </si>
  <si>
    <t>Ngege Police Post</t>
  </si>
  <si>
    <t>4-041-244-2640507-108-2017/18-002</t>
  </si>
  <si>
    <t>Construction of police post</t>
  </si>
  <si>
    <t>Pap Onditi Police Post</t>
  </si>
  <si>
    <t>4-041-244-2640507-108-2017/18-003</t>
  </si>
  <si>
    <t>Flooring and fittings of a police station</t>
  </si>
  <si>
    <t>Soko Chiefs camp</t>
  </si>
  <si>
    <t>4-041-244-2640507-108-2017/18-004</t>
  </si>
  <si>
    <t>Construction of Chief's camp</t>
  </si>
  <si>
    <t>4-041-244-AP1-100-2017/2018-001</t>
  </si>
  <si>
    <t>4-041-244-2640100-103-2017/18-001</t>
  </si>
  <si>
    <t>Urudi Secondary School</t>
  </si>
  <si>
    <t>4-041-244-2630205-104-2017/18-016</t>
  </si>
  <si>
    <t>Magunga Secondary School</t>
  </si>
  <si>
    <t>4-041-244-2630205-104-2017/18-017</t>
  </si>
  <si>
    <t>St. Anthonys Kajimbo Secondary School</t>
  </si>
  <si>
    <t>4-041-244-2630205-104-2017/18-018</t>
  </si>
  <si>
    <t>Bodi Secondary School</t>
  </si>
  <si>
    <t>4-041-244-2630205-104-2017/18-019</t>
  </si>
  <si>
    <t>Sangoro Secondary School</t>
  </si>
  <si>
    <t>4-041-244-2630205-104-2017/18-020</t>
  </si>
  <si>
    <t>St. Alloys Gem Secondary School</t>
  </si>
  <si>
    <t>4-041-244-2630205-104-2017/18-021</t>
  </si>
  <si>
    <t>Kapsorok Police Post</t>
  </si>
  <si>
    <t>4-041-244-2640507-108-2017/18-001</t>
  </si>
  <si>
    <t>Flooring and fittings of 2 AP houses(activity in minutes and fourth schedules don't tally)</t>
  </si>
  <si>
    <t>PROJECT GFS CODELIST FOR KABONDO KASIPUL NATIONAL GOVERNMENT CONSTITUENCY DEVELOPMENT FUND</t>
  </si>
  <si>
    <t>4-043-246-2110000-100-2017/2018-001</t>
  </si>
  <si>
    <t>Payments of salaries and other benefits accruing to the NG-CDFC staff.</t>
  </si>
  <si>
    <t>4-043-246-2210000-100-2017/2018-002</t>
  </si>
  <si>
    <t>Purchase of fuel, oil, lubricants, printing, stationery, telephone expenses, office tea, office utilities, security services, bank charges, commissions travel, subsistence and routine maintenance of vehicles and other transport equipment.</t>
  </si>
  <si>
    <t>4-043-246-2210802-100-2017/2018-003</t>
  </si>
  <si>
    <t>Payment of committee sitting allowances and other allowances to NG-CDFC members.</t>
  </si>
  <si>
    <t>4-043-246-2120101-100-2017/2018-004</t>
  </si>
  <si>
    <t>Payment of employers contribution to NSSF.</t>
  </si>
  <si>
    <t>4-043-246-2120201-100-2017/2018-005</t>
  </si>
  <si>
    <t>Payment of employees contribution to NHIF.</t>
  </si>
  <si>
    <t>4-043-246-3111000-100-2017/2018-006</t>
  </si>
  <si>
    <t>Purchase of office furniture and fittings.</t>
  </si>
  <si>
    <t>4-043-246-2210000-111-2017/2018-001</t>
  </si>
  <si>
    <t>Purchase of fuel,oil lubricants stationery, telephone expenses, vehicle hire and refreshments.</t>
  </si>
  <si>
    <t>4-043-246-2210802-111-2017/2018-002</t>
  </si>
  <si>
    <t>Payment of committee field allowances and other allowances to NG-CDFC members.</t>
  </si>
  <si>
    <t>4-043-246-2210700-111-2017/2018-003</t>
  </si>
  <si>
    <t>Capacity building of NG-CDFC staff and PMCs and publicizing of NG-CDF.</t>
  </si>
  <si>
    <t>4-043-246-2640101-103-2017/2018-01</t>
  </si>
  <si>
    <t>Fees payment for needy students in Secondary Schools.</t>
  </si>
  <si>
    <t>4-043-246-2640102-103-2017/2018-02</t>
  </si>
  <si>
    <t>Fees payment for needy students in Colleges and Universities.</t>
  </si>
  <si>
    <t>4-043-246-2640105-103-2017/2018-003</t>
  </si>
  <si>
    <t>Fees payments for needy students in Special Schools.</t>
  </si>
  <si>
    <t>4-043-246-2640200-101-2017/2018-001</t>
  </si>
  <si>
    <t>Emergency reserve for urgent and unforeseen need for expenditure.</t>
  </si>
  <si>
    <t>4-043-246-2211310-108-2017/2018-001</t>
  </si>
  <si>
    <t>Preparation of a National Government CDF Strategic Plan from 2017/18 -2022 in line with vision 2030</t>
  </si>
  <si>
    <t xml:space="preserve">Kabondo Kasipul Sports Tournament </t>
  </si>
  <si>
    <t>4-043-246-2640509-112-2017/2018-001</t>
  </si>
  <si>
    <t>Facilitate sports activities at community level through sponsorship of a tournament</t>
  </si>
  <si>
    <t>4-0043-246-2640510-110-2017/2018-001</t>
  </si>
  <si>
    <t>Purchase of tree seedlings in 40 primary and secondary schools each (Kshs.43,405.10)</t>
  </si>
  <si>
    <t>Ponge Primary School</t>
  </si>
  <si>
    <t>4-043-246-2630204-104-2017/2018-001</t>
  </si>
  <si>
    <t>Umai Primary School</t>
  </si>
  <si>
    <t>4-043-246-2630204-104-2017/2018-002</t>
  </si>
  <si>
    <t>Ogilo Primary School</t>
  </si>
  <si>
    <t>4-043-246-2630204-104-2017/2018-003</t>
  </si>
  <si>
    <t>4-043-246-2630204-104-2017/2018-004</t>
  </si>
  <si>
    <t xml:space="preserve">Construction of two classrooms. </t>
  </si>
  <si>
    <t>Osuri Primary School</t>
  </si>
  <si>
    <t>4-043-246-2630204-104-2017/2018-005</t>
  </si>
  <si>
    <t>Dudu Primary School</t>
  </si>
  <si>
    <t>4-043-246-2630204-104-2017/2018-006</t>
  </si>
  <si>
    <t>Ongujo Primary School</t>
  </si>
  <si>
    <t>4-043-246-2630204-104-2017/2018-007</t>
  </si>
  <si>
    <t>Oriri Primary School</t>
  </si>
  <si>
    <t>4-043-246-2630204-104-2017/2018-008</t>
  </si>
  <si>
    <t>Kolwa Primary School</t>
  </si>
  <si>
    <t>4-043-246-2630204-104-2017/2018-009</t>
  </si>
  <si>
    <t>Komolo Primary School</t>
  </si>
  <si>
    <t>4-043-246-2630204-104-2017/2018-010</t>
  </si>
  <si>
    <t>Ranena Primary School</t>
  </si>
  <si>
    <t>4-043-246-2630204-104-2017/2018-011</t>
  </si>
  <si>
    <t>Ogenga Primary School</t>
  </si>
  <si>
    <t>4-043-246-2630204-104-2017/2018-012</t>
  </si>
  <si>
    <t>Renovation of two classrooms (plastering fittings and painting)</t>
  </si>
  <si>
    <t>Ober Mixed Primary School</t>
  </si>
  <si>
    <t>4-043-246-2630204-104-2017/2018-013</t>
  </si>
  <si>
    <t xml:space="preserve">Kanyangwara Primary School </t>
  </si>
  <si>
    <t>4-043-246-2630204-104-2017/2018-014</t>
  </si>
  <si>
    <t>Completion of two classrooms (plastering, fittings and painting)</t>
  </si>
  <si>
    <t>St Marys Andingo Girls Secondary School</t>
  </si>
  <si>
    <t>4-043-246-2630205-104-2017/2018-001</t>
  </si>
  <si>
    <t>Construction of a laboratory.</t>
  </si>
  <si>
    <t xml:space="preserve">Atela Secondary School </t>
  </si>
  <si>
    <t>4-043-246-2630205-104-2017/2018-002</t>
  </si>
  <si>
    <t xml:space="preserve">Owiro Secondary School </t>
  </si>
  <si>
    <t>4-043-246-2630205-104-2017/2018-003</t>
  </si>
  <si>
    <t xml:space="preserve">Kojwach High school </t>
  </si>
  <si>
    <t>4-043-246-2630205-104-2017/2018-004</t>
  </si>
  <si>
    <t>Gangre Mixed Secondary School</t>
  </si>
  <si>
    <t>4-043-246-2630205-104-2017/2018-005</t>
  </si>
  <si>
    <t>Otondo Mixed Secondary School</t>
  </si>
  <si>
    <t>4-043-246-2630205-104-2017/2018-006</t>
  </si>
  <si>
    <t>Kadie Mixed Secondary School</t>
  </si>
  <si>
    <t>4-043-246-2630205-104-2017/2018-007</t>
  </si>
  <si>
    <t xml:space="preserve">Kowidi Mixed Secondary school </t>
  </si>
  <si>
    <t>4-043-246-2630205-104-2017/2018-008</t>
  </si>
  <si>
    <t>St Philips Nyabondo Mixed Secondary School</t>
  </si>
  <si>
    <t>4-043-246-2630205-104-2017/2018-009</t>
  </si>
  <si>
    <t>Construction of 1 laboratory.</t>
  </si>
  <si>
    <t>Otel Mixed Secondary School</t>
  </si>
  <si>
    <t>4-043-246-2630205-104-2017/2018-010</t>
  </si>
  <si>
    <t>Completion of administration block (walling of first floor, casting of ring beam and roofing)</t>
  </si>
  <si>
    <t>Danis Obara Mixed Secondary</t>
  </si>
  <si>
    <t>4-043-246-2630205-104-2017/2018-011</t>
  </si>
  <si>
    <t>Kandegwa Mixed Secondary School</t>
  </si>
  <si>
    <t>4-043-246-2630205-104-2017/2018-012</t>
  </si>
  <si>
    <t>Construction of laboratory.</t>
  </si>
  <si>
    <t>Adega Mixed Secondary School</t>
  </si>
  <si>
    <t>4-043-246-2630205-104-2017/2018-013</t>
  </si>
  <si>
    <t>4-043-246-2630205-104-2017/2018-014</t>
  </si>
  <si>
    <t>Construction of one laboratory.</t>
  </si>
  <si>
    <t>Pala Mixed Secondary School</t>
  </si>
  <si>
    <t>4-043-246-2630205-104-2017/2018-015</t>
  </si>
  <si>
    <t>Atemo Mixed Secondary School</t>
  </si>
  <si>
    <t>4-043-246-2630205-104-2017/2018-016</t>
  </si>
  <si>
    <t>Kotienditi Mixed Secondary School</t>
  </si>
  <si>
    <t>4-043-246-2630205-104-2017/2018-017</t>
  </si>
  <si>
    <t xml:space="preserve">Kowidi Mixed mixed secondary school </t>
  </si>
  <si>
    <t>4-043-246-2630205-104-2017/2018-018</t>
  </si>
  <si>
    <t>Drilling and equipping of one bore hole to be Co funded with SANA international (drilling the borehole, pump installation and power connection)</t>
  </si>
  <si>
    <t>Orinde Lutheran Mixed Secondary School</t>
  </si>
  <si>
    <t>4-043-246-2630205-104-2017/2018-019</t>
  </si>
  <si>
    <t>Completion of administration block; Casting of ring beam roofing fittings and plastering</t>
  </si>
  <si>
    <t>Kakelo Mixed Secondary School</t>
  </si>
  <si>
    <t>4-043-246-2630205-104-2017/2018-020</t>
  </si>
  <si>
    <t>Renovation of a laboratory; fittings and gas piping</t>
  </si>
  <si>
    <t>Kokwanyo Mixed Secondary School</t>
  </si>
  <si>
    <t>4-043-246-2630205-104-2017/2018-021</t>
  </si>
  <si>
    <t xml:space="preserve">God Agak Mixed Secondary School </t>
  </si>
  <si>
    <t>4-043-246-2630205-104-2017/2018-022</t>
  </si>
  <si>
    <t>Completion of a laboratory (roofing, plastering, and fittings)</t>
  </si>
  <si>
    <t>Ramula DO's residence</t>
  </si>
  <si>
    <t>4-043-246-2640507-113-2017/2018-001</t>
  </si>
  <si>
    <t>Completion of the DO's residence at Ramula (fittings, wiring, ceiling board, tiling, construction of septic tank and painting)</t>
  </si>
  <si>
    <t>Kokwanyo chief's Office</t>
  </si>
  <si>
    <t>4-043-246-2640507-113-2017/2018-002</t>
  </si>
  <si>
    <t xml:space="preserve">Construction of 2 doors AP residential houses. </t>
  </si>
  <si>
    <t>Kodhoch West Chief's Office</t>
  </si>
  <si>
    <t>4-043-246-2640507-113-2017/2018-003</t>
  </si>
  <si>
    <t>Construction of new Chief's Office.</t>
  </si>
  <si>
    <t xml:space="preserve">Kasewe Chief's office </t>
  </si>
  <si>
    <t>4-043-246-2640507-113-2017/2018-004</t>
  </si>
  <si>
    <t>Completion of Chief's Office (roofing, fittings, plastering and painting)</t>
  </si>
  <si>
    <t>Kojwach East Chief's Office</t>
  </si>
  <si>
    <t>4-043-246-2640507-113-2017/2018-005</t>
  </si>
  <si>
    <t>Kenya Police Service Centre Sori</t>
  </si>
  <si>
    <t>4-043-246-2640507-113-2017/2018-006</t>
  </si>
  <si>
    <t>Construction of new police post at Center Sori.</t>
  </si>
  <si>
    <t xml:space="preserve">Kojwach Chief’s Office </t>
  </si>
  <si>
    <t>4-043-246-2640507-113-2017/2018-007</t>
  </si>
  <si>
    <t xml:space="preserve">Construction of two doors AP residential houses at Kojwach Chief’s Office. </t>
  </si>
  <si>
    <t xml:space="preserve">NG-CDF Office Construction Water Project. </t>
  </si>
  <si>
    <t>4-043-246-3110202-108-2017/2018-002</t>
  </si>
  <si>
    <t>Drilling of a borehole,  installation of water pump, construction of a storage water tank and distribution of water to NG-CDF Offices</t>
  </si>
  <si>
    <t xml:space="preserve">Omiro Secondary School </t>
  </si>
  <si>
    <t>4-043-246-2211311-108-2017/2018-001</t>
  </si>
  <si>
    <t xml:space="preserve">Oriwo Vocational Training Centre </t>
  </si>
  <si>
    <t>4-043-246-2211311-108-2017/2018-002</t>
  </si>
  <si>
    <t xml:space="preserve">Jwelu Vocational Training Centre </t>
  </si>
  <si>
    <t>4-043-246-2211311-108-2017/2018-003</t>
  </si>
  <si>
    <t>4-043-246-2211311-108-2017/2018-004</t>
  </si>
  <si>
    <t xml:space="preserve">New     </t>
  </si>
  <si>
    <t>4-043-246-AP1-100-2017/2018-001</t>
  </si>
  <si>
    <t>4-043-246-2640100-103-2017/18-001</t>
  </si>
  <si>
    <t xml:space="preserve">NG-CDF Office Construction. </t>
  </si>
  <si>
    <t>4-043-246-3110202-108-2017/2018-001</t>
  </si>
  <si>
    <t>Completion of NG-CDF office (roof cover, fittings, plastering, ceiling board, tilling, power installation, pavements and painting)</t>
  </si>
  <si>
    <t>PROJECT GFS CODELIST FOR KABONDO KASIPUL  NATIONAL GOVERNMENT CONSTITUENCY DEVELOPMENT FUND</t>
  </si>
  <si>
    <t xml:space="preserve">Payment of staff salaries  </t>
  </si>
  <si>
    <t>Staff Gratuity</t>
  </si>
  <si>
    <t>4-043-246-2110000-100-2017/2018-006</t>
  </si>
  <si>
    <t>Payment of staff  Service gratuity</t>
  </si>
  <si>
    <t>Purchase of fuel, repairs and maintenance of Land rover, office rent payment, printing, stationery, telephone, travel and subsistence, office tea, Purchase of water dispensers and dust covers</t>
  </si>
  <si>
    <t>Purchase of fuel, Purchase of vehicle Tyres, replacement of Land rover seat covers and minor body repairs, repairs and maintenance, printing, stationery, Airtime, travel and subsistence, and other office running costs.</t>
  </si>
  <si>
    <t>4-043-246-2640508-112-2017/2018 -001</t>
  </si>
  <si>
    <t>Carry out Constituency tournaments, where winning teams will be awarded trophies, balls and games kits.</t>
  </si>
  <si>
    <t>4-043-246-2640101-103-2017/2018-001</t>
  </si>
  <si>
    <t>Bursary University/ Tertiary Schools</t>
  </si>
  <si>
    <t>4-043-246-2640102-103 2017/2018-002</t>
  </si>
  <si>
    <t>Payment of bursary to needy student  in Universities and Tertiary Colleges and Youth Vocational Trainings skills</t>
  </si>
  <si>
    <t>4-043-246-2640103-103 2017/2018-003</t>
  </si>
  <si>
    <t>Payment of bursary to needy students with special cases in Secondary Schools.</t>
  </si>
  <si>
    <t>Othoro Primary School</t>
  </si>
  <si>
    <t>4-043-246-2630204-104-2017/2018-015</t>
  </si>
  <si>
    <t>Plastering of 4 no. existing classrooms, flooring, fitting of window panes and painting</t>
  </si>
  <si>
    <t>Osuri Primary Schools</t>
  </si>
  <si>
    <t>4-043-246-2630204-104-2017/2018-016</t>
  </si>
  <si>
    <t>Renovation of School: Replacement of old roof, renovation of floor slab, fitting of window panes and painting of 8 classrooms and administration block.</t>
  </si>
  <si>
    <t>Nyawango Primary School</t>
  </si>
  <si>
    <t>4-043-246-2630204-104-2017/2018-017</t>
  </si>
  <si>
    <t>Renovation of School: Replacement of old roof, renovation of floor slab, fitting of window panes and painting of 8 classrooms</t>
  </si>
  <si>
    <t>4-043-246-2630204-104-2017/2018-018</t>
  </si>
  <si>
    <t>Mikai – Dudi-Apondo Primary Road</t>
  </si>
  <si>
    <t>4-043-246-2640508-107-2017/2018-001</t>
  </si>
  <si>
    <t>Formation and spot Murraming 8 km Stretch  serving Dudi Girls Secondary  School, Orinde Secondary School and Apondo  Primary Schools</t>
  </si>
  <si>
    <t>4-043-246-3110202-108-2017/2018-003</t>
  </si>
  <si>
    <t>Purchase of stand by Generator for office power  backup and operations</t>
  </si>
  <si>
    <t>4-043-246-3110202-108-2017/2018-004</t>
  </si>
  <si>
    <t>Purchase of 3no. 4 drawer filling cabinets, 1 Fire proof Security cabinet, 4 no 2 door filling cabinets for office use, 2 executive office seats</t>
  </si>
  <si>
    <t>4-043-246-3110202-108-2017/2018-005</t>
  </si>
  <si>
    <t xml:space="preserve">Purchase of Laser jet M426dn all in one colour printer, Hp Laser jet M 402 dn duplex printer,  3 UPS </t>
  </si>
  <si>
    <t>PROJECT GFS CODELIST FOR RANGWE NATIONAL GOVERNMENT CONSTITUENCY DEVELOPMENT FUND</t>
  </si>
  <si>
    <t>4-043-248-2110000-100-2017/2018-001</t>
  </si>
  <si>
    <t>4-043-248-2210000-100-2017/2018-002</t>
  </si>
  <si>
    <t>Purchase of fuel, insurance, repairs and maintenance, printing, stationery, telephone, travel and subsistence, office tea.</t>
  </si>
  <si>
    <t>4-043-248-2120101-100-2017/2018-003</t>
  </si>
  <si>
    <t>4-043-248-2120201-100-2017/2018-004</t>
  </si>
  <si>
    <t>Furnishing of NG-CDF Office</t>
  </si>
  <si>
    <t>4-043-248-3111000-100-2017/2018-005</t>
  </si>
  <si>
    <t xml:space="preserve">Purchase of furniture, cabinets, and plastic chairs. </t>
  </si>
  <si>
    <t>4-043-248-2210802-100-2017/2018-006</t>
  </si>
  <si>
    <t>4-043-248-2210000-111-2017/2018-001</t>
  </si>
  <si>
    <t>4-043-248-2210802-111-2017/2018-003</t>
  </si>
  <si>
    <t xml:space="preserve">Payments for monitoring and evaluation allowances, and exchange programs. </t>
  </si>
  <si>
    <t>4-043-248-2210700-111-2017/2018-004</t>
  </si>
  <si>
    <t>4-043-248-2640200-101-2017/2018-001</t>
  </si>
  <si>
    <t>4-043-248-2640509-112-2017/2018-001</t>
  </si>
  <si>
    <t>To facilitate sports tournaments in the constituency with the winning teams being awarded trophies, balls and uniforms.</t>
  </si>
  <si>
    <t>Rangwe NG-CDF Strategic Plan</t>
  </si>
  <si>
    <t>4-043-248-2211310-108-2017/2018-001</t>
  </si>
  <si>
    <t>Development of NG-CDF Strategic Plan for 2018-2022</t>
  </si>
  <si>
    <t>4-043-248-2640101-103-2017/2018-001</t>
  </si>
  <si>
    <t>Bursary to needy secondary school students.</t>
  </si>
  <si>
    <t>Bursary Tertiary Institutions (Universities and Colleges)</t>
  </si>
  <si>
    <t>4-043-248-2640102-103-2017/2018-002</t>
  </si>
  <si>
    <t>Bursary to needy tertiary institution students.</t>
  </si>
  <si>
    <t>Ondiche Primary School</t>
  </si>
  <si>
    <t>4-043-248-2630204-104-2017/2018-001</t>
  </si>
  <si>
    <t>Completion of 6 classrooms in  a storey building (plastering, fitting, flooring and ceilling)</t>
  </si>
  <si>
    <t>4-043-248-2630204-104-2017/2018-002</t>
  </si>
  <si>
    <t>Drilling of borehole, purchase and installation of pumping set and piping to ablution blocks.</t>
  </si>
  <si>
    <t>Rabour Kaura Primary School</t>
  </si>
  <si>
    <t>4-043-248-2630204-104-2017/2018-003</t>
  </si>
  <si>
    <t>Construction of an administration block.</t>
  </si>
  <si>
    <t>Omoche Primary School</t>
  </si>
  <si>
    <t>4-043-248-2630204-104-2017/2018-004</t>
  </si>
  <si>
    <t>Renovation of 9 classrooms and administration block (re-roofing, plastering, fitting, flooring, painting and electrification.</t>
  </si>
  <si>
    <t>4-043-248-2630204-104-2017/2018-005</t>
  </si>
  <si>
    <t>Renovation of 4 classrooms and administration block (re-roofing, plastering, fitting, flooring and painting)</t>
  </si>
  <si>
    <t>Aoch Muga Primary School</t>
  </si>
  <si>
    <t>4-043-248-2630204-104-2017/2018-006</t>
  </si>
  <si>
    <t>Renovation of 8 classrooms and administration block (re-roofing, plastering, fitting, flooring and painting)</t>
  </si>
  <si>
    <t>Nyawita Primary School</t>
  </si>
  <si>
    <t>4-043-248-2630204-104-2017/2018-007</t>
  </si>
  <si>
    <t>Construction of one model classroom.</t>
  </si>
  <si>
    <t>Goga Primary School</t>
  </si>
  <si>
    <t>4-043-248-2630204-104-2017/2018-008</t>
  </si>
  <si>
    <t>Rangi Primary School</t>
  </si>
  <si>
    <t>4-043-248-2630204-104-2017/2018-009</t>
  </si>
  <si>
    <t>Drilling of borehole, purchase and installation of pumping set and piping to ablution block.</t>
  </si>
  <si>
    <t>Orero Primary School</t>
  </si>
  <si>
    <t>4-043-248-2630204-104-2017/2018-010</t>
  </si>
  <si>
    <t>Mariga Primary School</t>
  </si>
  <si>
    <t>4-043-248-2630204-104-2017/2018-011</t>
  </si>
  <si>
    <t>Sota Primary School</t>
  </si>
  <si>
    <t>4-043-248-2630204-104-2017/2018-012</t>
  </si>
  <si>
    <t>Ariwa Primary School</t>
  </si>
  <si>
    <t>4-043-248-2630204-104-2017/2018-013</t>
  </si>
  <si>
    <t>Onganga Primary</t>
  </si>
  <si>
    <t>4-043-248-2630204-104-2017/2018-014</t>
  </si>
  <si>
    <t>Nyaudho Primary School</t>
  </si>
  <si>
    <t>4-043-248-2630204-104-2017/2018-015</t>
  </si>
  <si>
    <t>Got Marera Mixed Secondary School</t>
  </si>
  <si>
    <t>4-043-248-2630205-104-2017/2018-005</t>
  </si>
  <si>
    <t>Finishing of administration block (plastering, fitting, painting, ceiling and electrification)</t>
  </si>
  <si>
    <t>Orero Secondary School</t>
  </si>
  <si>
    <t>4-043-248-2630205-104-2017/2018-006</t>
  </si>
  <si>
    <t>Purchase of pumping set and piping to reservoir to an already existing school borehole.</t>
  </si>
  <si>
    <t>Wikoteng Secondary School</t>
  </si>
  <si>
    <t>4-043-248-2630205-104-2017/2018-007</t>
  </si>
  <si>
    <t>Gem East Chief's Camp</t>
  </si>
  <si>
    <t>4-043-248-2640507-113-2017/2018-001</t>
  </si>
  <si>
    <t>Gem East AP Line</t>
  </si>
  <si>
    <t>4-043-248-2640507-113-2017/2018-002</t>
  </si>
  <si>
    <t>Construction of 5 housing units.</t>
  </si>
  <si>
    <t>Rangwe AP Line</t>
  </si>
  <si>
    <t>4-043-248-2640507-113-2017/2018-003</t>
  </si>
  <si>
    <t>Completion of AP Line (fitting, plastering, flooring and electrification)</t>
  </si>
  <si>
    <t>Rangwe Police Station</t>
  </si>
  <si>
    <t>4-043-248-2640507-113-2017/2018-004</t>
  </si>
  <si>
    <t>Central Gem Chief's Office</t>
  </si>
  <si>
    <t>4-043-248-2640507-113-2017/2018-005</t>
  </si>
  <si>
    <t>Plastering, fitting, painting, ceiling and electrification of the chief's office</t>
  </si>
  <si>
    <t>Gem East Market</t>
  </si>
  <si>
    <t>4-043-248-2640506-108-2017/2018-001</t>
  </si>
  <si>
    <t>Purchase of a transformer co-funding with REA.</t>
  </si>
  <si>
    <t>Gem West Market</t>
  </si>
  <si>
    <t>4-043-248-2640506-108-2017/2018-002</t>
  </si>
  <si>
    <t>Kagan Market Centre</t>
  </si>
  <si>
    <t>4-043-248-2640506-108-2017/2018-003</t>
  </si>
  <si>
    <t>Kochia Market Centre</t>
  </si>
  <si>
    <t>4-043-248-2640506-108-2017/2018-004</t>
  </si>
  <si>
    <t>4-043-248-AP1-100-2017/2018-001</t>
  </si>
  <si>
    <t>4-043-248-2640100-103-2017/18-001</t>
  </si>
  <si>
    <t>Rangwe Girls Secondary School</t>
  </si>
  <si>
    <t>4-043-248-2630205-104-2017/2018-001</t>
  </si>
  <si>
    <t>Purchase of 52 seater bus in 3 installments.</t>
  </si>
  <si>
    <t>Nyandiwa Mixed Secondary School</t>
  </si>
  <si>
    <t>4-043-248-2630205-104-2017/2018-002</t>
  </si>
  <si>
    <t>Nyawita Mixed Secondary School</t>
  </si>
  <si>
    <t>4-043-248-2630205-104-2017/2018-003</t>
  </si>
  <si>
    <r>
      <t xml:space="preserve">Omoche Mixed Secondary School </t>
    </r>
    <r>
      <rPr>
        <b/>
        <sz val="12"/>
        <color indexed="8"/>
        <rFont val="Footlight MT Light"/>
        <family val="1"/>
      </rPr>
      <t xml:space="preserve">Not recommended for approval
</t>
    </r>
    <r>
      <rPr>
        <sz val="12"/>
        <color indexed="8"/>
        <rFont val="Footlight MT Light"/>
        <family val="1"/>
      </rPr>
      <t xml:space="preserve">
NG-CDFC to consolidate the funds and allocate to fewer schools to ensure a one off payment .
</t>
    </r>
  </si>
  <si>
    <t>4-043-248-2630205-104-2017/2018-004</t>
  </si>
  <si>
    <r>
      <t xml:space="preserve">NG-CDF Motor Vehicle </t>
    </r>
    <r>
      <rPr>
        <b/>
        <sz val="12"/>
        <color indexed="8"/>
        <rFont val="Footlight MT Light"/>
        <family val="1"/>
      </rPr>
      <t>Recommended for conditional approval</t>
    </r>
    <r>
      <rPr>
        <sz val="12"/>
        <color indexed="8"/>
        <rFont val="Footlight MT Light"/>
        <family val="1"/>
      </rPr>
      <t xml:space="preserve">
Committee to submit a report from the mechanical engineer/officer on the status of the vehicles;
Committee to officially request the Board for authority to dispose the vehicles.
Upon Board’s approval to dispose, the Committee should provide evidence that it has initiated the process of disposing the two existing vehicles.
</t>
    </r>
  </si>
  <si>
    <t>4-043-248-3110701-108-2017/2018-001</t>
  </si>
  <si>
    <t>Purchase of a Toyota double Cabin</t>
  </si>
  <si>
    <t>Nyabola Gem Primary School</t>
  </si>
  <si>
    <t>4-043-248-2640510-110-2015/2016-001</t>
  </si>
  <si>
    <t>Purchase of  (8)10,000 litres plastic water tanks, purchase and installation of gutters, construction of tank base and piping.</t>
  </si>
  <si>
    <t>Kotora Primary School</t>
  </si>
  <si>
    <t>4-043-248-2640510-110-2015/2016-002</t>
  </si>
  <si>
    <t>Nyawawa Primary School</t>
  </si>
  <si>
    <t>4-043-248-2640510-110-2015/2016-003</t>
  </si>
  <si>
    <t>Sinogo Primary School</t>
  </si>
  <si>
    <t>4-043-248-2640510-110-2015/2016-004</t>
  </si>
  <si>
    <t>Purchase of  (8)10,000 litresplastic water tanks, purchase and installation of gutters, construction of tank base and piping.</t>
  </si>
  <si>
    <t>Radung Primary School</t>
  </si>
  <si>
    <t>4-043-248-2640510-110-2015/2016-005</t>
  </si>
  <si>
    <t>4-043-248-2640510-110-2015/2016-006</t>
  </si>
  <si>
    <t>PROJECT GFS CODELIST FOR NDHIWA NATIONAL GOVERNMENT CONSTITUENCY DEVELOPMENT FUND</t>
  </si>
  <si>
    <t>4-043-250-2110000-100-2017/2018-001</t>
  </si>
  <si>
    <t>4-043-250-2110000-100-2017/2018-002</t>
  </si>
  <si>
    <t>Payment of staff  service gratuity</t>
  </si>
  <si>
    <t>4-043-250-2210000-100-2017/2018-003</t>
  </si>
  <si>
    <t>Purchase of fuel, repairs and maintenance of land rover, machines and building, printing, stationery, telephone, travel and subsistence, office tea, purchase of water dispensers and dust blower</t>
  </si>
  <si>
    <t>4-043-250-2120101-100-2017/2018-004</t>
  </si>
  <si>
    <t>4-043-250-2120201-100-2017/2018-005</t>
  </si>
  <si>
    <t>4-043-250-2210802-100-2017/2018-006</t>
  </si>
  <si>
    <t>4-043-250-2210000-111-2017/2018-001</t>
  </si>
  <si>
    <t>Purchase of fuel, purchase of vehicle and motor cycle tyres,  replacement of land rover seat covers and minor body repairs, repairs and maintenance , printing, stationery, airtime, travel and subsistence.</t>
  </si>
  <si>
    <t>4-043-250-2210802-111-2017/2018-002</t>
  </si>
  <si>
    <t>Payment of committee sitting and monitoring &amp; evaluation allowances, transport, conferences and oversight committee expenses.</t>
  </si>
  <si>
    <t>4-043-250-2210700-111-2017/2018-003</t>
  </si>
  <si>
    <t>Undertake training of the PMCs/NG-CDFCs on NG-NG-CDF related issues and NG-CDFC staff training &amp; benchmarking</t>
  </si>
  <si>
    <t>4-043-250-2640200-101-2017/2018-001</t>
  </si>
  <si>
    <t>4-043-250-2640509-112-2017/2018 -001</t>
  </si>
  <si>
    <t>Constituency sports tournaments, culture events in partnership with county government, award of trophies, balls, and games kits to performing teams and promotion of sports and culture in the constituency.</t>
  </si>
  <si>
    <t>4-043-250-2640101-103-2017/2018-001</t>
  </si>
  <si>
    <t>Payment of bursary to needy students in secondary Schools.</t>
  </si>
  <si>
    <t>4-043-250-2640102-103-2017/2018-002</t>
  </si>
  <si>
    <t>Payment of bursary to needy student  in tertiary institutions and youth trainings skills</t>
  </si>
  <si>
    <t>4-043-250-2640105-103 2017/2018-003</t>
  </si>
  <si>
    <t>4-043-250-2630204-104-2017/2018-001</t>
  </si>
  <si>
    <t>Construction of 2 classroom; foundation, walling, roofing, plastering, (part materials on site, to be obtained from old block)</t>
  </si>
  <si>
    <t>Mirogi Girls Boarding Primary School</t>
  </si>
  <si>
    <t>4-043-250-2630204-104-2017/2018-002</t>
  </si>
  <si>
    <t>Renovation of 3 classrooms; raising of gables, replacement of old roof, renovation of floor slab, fitting of tiles and painting.</t>
  </si>
  <si>
    <t>Nyang’iendo Primary School</t>
  </si>
  <si>
    <t>4-043-250-2630204-104-2017/2018-003</t>
  </si>
  <si>
    <t>Construction of 1 classroom: walling , roofing and plastering( part construction materials e.g. sand and hardcore on site)</t>
  </si>
  <si>
    <t>Ndhiwa Primary Schools</t>
  </si>
  <si>
    <t>4-043-250-2630204-104-2017/2018-004</t>
  </si>
  <si>
    <t>Renovation of classrooms in 30 Primary Schools Dago, Ligega,Rairi, Akala,Ochol, Kombe, Wibuuru, Manera, Ndere, Okok, Nyasosedi, Ratil, Nyandoto, Got kowiti,Ratanga , Koga, Mariwa, Sasi, Minyere,Ariri, Saramba, Oneno nam, Gina, Ondati, Ongako, Koduol, Adek, Ombo, Jabagre and Omoya Kshs.80,000 per school( Flooring)</t>
  </si>
  <si>
    <t>Sing’enge Primary School</t>
  </si>
  <si>
    <t>4-043-250-2630204-104-2017/2018-005</t>
  </si>
  <si>
    <t>Completion of 1 classroom: plastering, flooring and fitting of ongoing classroom</t>
  </si>
  <si>
    <t>Minyere Primary School</t>
  </si>
  <si>
    <t>4-043-250-2630204-104-2017/2018-006</t>
  </si>
  <si>
    <t>Roofing, plastering, flooring, windows and doors fitting and painting of 1 classroom.</t>
  </si>
  <si>
    <t>Water tanks for Primary Schools</t>
  </si>
  <si>
    <t>4-043-250-2630204-104-2017/2018-007</t>
  </si>
  <si>
    <r>
      <t>Purchase of water tank &amp; gutters for water harvesting in</t>
    </r>
    <r>
      <rPr>
        <sz val="12"/>
        <color indexed="53"/>
        <rFont val="Footlight MT Light"/>
        <family val="1"/>
      </rPr>
      <t xml:space="preserve"> </t>
    </r>
    <r>
      <rPr>
        <sz val="12"/>
        <color indexed="8"/>
        <rFont val="Footlight MT Light"/>
        <family val="1"/>
      </rPr>
      <t>Rangenya,Omako Koth,Nyang’iendo,  Got Adundo, , Ojode Nyasosedi ,Wirakuom,Ojode Got Rachar , Nyagidha ,Kanyangasi and Andiwo   Primary Schools Kshs.110,000 per school with each school getting one tank and gutters</t>
    </r>
  </si>
  <si>
    <t>Alara Mixed Secondary School</t>
  </si>
  <si>
    <t>4-043-250-2630205-104-2017/2018-001</t>
  </si>
  <si>
    <t>Construction of 2 No. Classrooms:  walling, roofing of an ongoing project.</t>
  </si>
  <si>
    <t>Ojode Pala Secondary School</t>
  </si>
  <si>
    <t> 4-043-250-2630205-104-2017/2018-002</t>
  </si>
  <si>
    <t>Plastering, flooring &amp; fitting and painting of ongoing girls dormitory block project</t>
  </si>
  <si>
    <t>Bongu Girls Secondary School</t>
  </si>
  <si>
    <t>4-043-250-2630205-104-2017/2018-003</t>
  </si>
  <si>
    <t>Building of gables, roofing, plastering, flooring &amp; painting of ongoing laboratory block</t>
  </si>
  <si>
    <t>St. Marys Nyamogo Girls Secondary School</t>
  </si>
  <si>
    <t>4-043-250-2630205-104-2017/2018-004</t>
  </si>
  <si>
    <t>Completion of ongoing administration block: walling&amp; roofing.</t>
  </si>
  <si>
    <t>Got Kojowi Mixed Secondary School</t>
  </si>
  <si>
    <t>4-043-250-2630205-104-2017/2018-005</t>
  </si>
  <si>
    <t xml:space="preserve">Completion of an ongoing dormitory block: plastering, fittings of windows and doors and painting </t>
  </si>
  <si>
    <t>Ototo Mixed Secondary School</t>
  </si>
  <si>
    <t>4-043-250-2630205-104-2017/2018-006</t>
  </si>
  <si>
    <t>Completion of ongoing classroom: roofing, plastering, fitting of windows and door and painting</t>
  </si>
  <si>
    <t>Rambusi Girls Secondary School</t>
  </si>
  <si>
    <t>4-043-250-2630205-104-2017/2018-007</t>
  </si>
  <si>
    <t>Construction of  girls dormitory block: walling, roofing, plastering, fitting of windows and doors</t>
  </si>
  <si>
    <t>Oridi Girls Secondary School</t>
  </si>
  <si>
    <t> 4-043-250-2630205-104-2017/2018-008</t>
  </si>
  <si>
    <t xml:space="preserve">Construction of one classroom : foundation, walling, roofing, plastering &amp; flooring( part material eg sand and hardcore on site) </t>
  </si>
  <si>
    <t>Lwanda Kawuor Mixed Secondary School</t>
  </si>
  <si>
    <t>4-043-250-2630205-104-2017/2018-009</t>
  </si>
  <si>
    <t>Construction of 2 No. classrooms:  walling, roofing, plastering, fitting of windows and doors and flooring</t>
  </si>
  <si>
    <t>St. Nicansius Maranyona Mixed Secondary School</t>
  </si>
  <si>
    <t>4-043-250-2630205-104-2017/2018-010</t>
  </si>
  <si>
    <t>Construction of girls dormitory block: walling , roofing, plastering, fitting of doors and windows and flooring( part materials on site eg sand and hardcore)</t>
  </si>
  <si>
    <t>Mirogi Girls Secondary School</t>
  </si>
  <si>
    <t>4-043-250-2630205-104-2017/2018-011</t>
  </si>
  <si>
    <t>Construction of girls dormitory block: foundation, walling</t>
  </si>
  <si>
    <t>Goyo Mixed Secondary School</t>
  </si>
  <si>
    <t>4-043-250-2630205-104-2017/2018-012</t>
  </si>
  <si>
    <t>Construction of 1 classroom: walling, roofing, plastering, fitting of windows and doors and flooring</t>
  </si>
  <si>
    <t>Obera Boys Secondary School</t>
  </si>
  <si>
    <t>4-043-250-2630205-104-2017/2018-013</t>
  </si>
  <si>
    <t>Construction  of 6 door pit latrine : sinking , walling, plastering, fitting of doors and painting</t>
  </si>
  <si>
    <t>Ojode Unga Mixed Secondary School</t>
  </si>
  <si>
    <t>4-043-250-2630205-104-2017/2018-014</t>
  </si>
  <si>
    <t>Completion of 3 classrooms: plastering, flooring , fitting of windows and doors</t>
  </si>
  <si>
    <t>Koduogo Mixed Secondary School</t>
  </si>
  <si>
    <t>4-043-250-2630205-104-2017/2018-015</t>
  </si>
  <si>
    <t>Construction  of 1 classroom: walling, roofing, plastering, fitting of door and windows (part construction materials e.g. bricks and sand on site)</t>
  </si>
  <si>
    <t>Bishop Ochiel Nyagidha Girls Secondary School</t>
  </si>
  <si>
    <t>4-043-250-2630205-104-2017/2018-016</t>
  </si>
  <si>
    <t>Construction  of 1 classroom: walling, roofing, plastering, fitting of door and windows (part construction materials e.g. hardcore and sand on site)</t>
  </si>
  <si>
    <t>ROADS/BRIDGES</t>
  </si>
  <si>
    <t>Lwanda Ndaria Bridge</t>
  </si>
  <si>
    <t>4-043-250-2640508-107-2017/2018-001</t>
  </si>
  <si>
    <t>Backfilling of bridge, additional beam reinforcement, road opening from bridge to Okota,  Murraming and gravelling of 1Km Road</t>
  </si>
  <si>
    <t>Got Kojowi – Kabondo-Nyandoto Road</t>
  </si>
  <si>
    <t>4-043-250-2640508-107-2017/2018-002</t>
  </si>
  <si>
    <t xml:space="preserve">Grading and  gravel patching 13 km Stretch and ring culverts </t>
  </si>
  <si>
    <t>Okok – Malela  Road</t>
  </si>
  <si>
    <t>4-043-250-2640508-107-2017/2018-003</t>
  </si>
  <si>
    <t xml:space="preserve">Grading and  gravel patching  of 16 km road, culverts cleaning </t>
  </si>
  <si>
    <t>Kodiera – Ong’eng- Road</t>
  </si>
  <si>
    <t>4-043-250-2640508-107-2017/2018-004</t>
  </si>
  <si>
    <t xml:space="preserve">Routine Maintenance of 13 Km road and gravel patching  </t>
  </si>
  <si>
    <t>Anyongi- Kanyabie – Pala Koguta Road</t>
  </si>
  <si>
    <t>4-043-250-2640508-107-2017/2018-005</t>
  </si>
  <si>
    <t>Formation of 7 Km road access to Ogango Primary School</t>
  </si>
  <si>
    <t>Ndhiwa – Sigama Road</t>
  </si>
  <si>
    <t>Routine Maintenance of 13 Km road (grading)</t>
  </si>
  <si>
    <t>Ratanga Police Post</t>
  </si>
  <si>
    <t>4-043-250-2640507-113-2017/2018-001</t>
  </si>
  <si>
    <t>Completion of on-going police post: flooring, painting, fitting of internal doors and window panes, fixing of cell grills and security reinforcement of on-going police post.</t>
  </si>
  <si>
    <t>Pala Police Post</t>
  </si>
  <si>
    <t>4-043-250-2640507-113-2017/2018-002</t>
  </si>
  <si>
    <t>Kobodo  D.O’s office (Andiwo)</t>
  </si>
  <si>
    <t>4-043-250-2640507-113-2017/2018-003</t>
  </si>
  <si>
    <t>Completion of D.O's office:  plastering, windows &amp; door fittings and painting</t>
  </si>
  <si>
    <t>Kwandiku Assistant Chief's Office</t>
  </si>
  <si>
    <t>4-043-250-2640507-113-2017/2018-004</t>
  </si>
  <si>
    <t>Plastering, flooring, fitting of internal doors and painting of ongoing chief’s office.</t>
  </si>
  <si>
    <t>Upper Kayambo Chief's Office</t>
  </si>
  <si>
    <t>4-043-250-2640507-113-2017/2018-005</t>
  </si>
  <si>
    <t>Completion of chief's office: walling, roofing, plastering and fitting of doors &amp; windows</t>
  </si>
  <si>
    <t>Kodiera Chief's Camp</t>
  </si>
  <si>
    <t>4-043-250-2640507-113-2017/2018-006</t>
  </si>
  <si>
    <t>Completion of chief's office: fitting of internal doors, window panes, ceiling board, flooring and painting.</t>
  </si>
  <si>
    <t>Ndhiwa Police Line</t>
  </si>
  <si>
    <t>4-043-250-2640507-113-2017/2018-007</t>
  </si>
  <si>
    <t>Construction of police houses: walling, roofing, plastering, flooring, widows &amp;doors fittings and painting of 3 units, one bedroomed police residential houses at ndhiwa police station</t>
  </si>
  <si>
    <t>South Kanyamwa Chief’s Office( Kobodo)</t>
  </si>
  <si>
    <t>4-043-250-2640507-113-2017/2018-008</t>
  </si>
  <si>
    <t xml:space="preserve">Construction of chief's office : walling, roofing and fitting of windows  a chief’s office </t>
  </si>
  <si>
    <t>Nyarongi ACC's Office(Nguku)</t>
  </si>
  <si>
    <t>4-043-250-2640507-113-2017/2018-009</t>
  </si>
  <si>
    <t>Renovation of Assistant County Commissioner's office: plastering, internal fittings of doors and windows, flooring, fitting of ceiling board painting and fitting of window panes</t>
  </si>
  <si>
    <t>Lwanda Kobita AP Post</t>
  </si>
  <si>
    <t>4-043-250-2640507-113-2017/2018-010</t>
  </si>
  <si>
    <t>Construction of  2 door pit latrine  and 2 door bathroom for administration police camp</t>
  </si>
  <si>
    <t>Ombo D.O’s Office</t>
  </si>
  <si>
    <t>4-043-250-2640507-113-2017/2018-011</t>
  </si>
  <si>
    <t>Renovation of ACC’s office: replacement of windows and fitting of window panes, flooring, fitting of internal doors, internal and external painting</t>
  </si>
  <si>
    <t>Ratanga Girls Secondary School</t>
  </si>
  <si>
    <t>4-043-250-2640507-113-2017/2018-012</t>
  </si>
  <si>
    <t>Erection of 2 single arm solar flood lights</t>
  </si>
  <si>
    <t>Wayaga Mixed Secondary School</t>
  </si>
  <si>
    <t>4-043-250-2640507-113-2017/2018-013</t>
  </si>
  <si>
    <t>St. Lucy Odhiambo Rambo Girls Secondary School</t>
  </si>
  <si>
    <t>4-043-250-2640507-113-2017/2018-014</t>
  </si>
  <si>
    <t>Ogango Mixed Secondary School</t>
  </si>
  <si>
    <t>4-043-250-2640507-113-2017/2018-015</t>
  </si>
  <si>
    <t>Okok Mixed Secondary School</t>
  </si>
  <si>
    <t>4-043-250-2640507-113-2017/2018-016</t>
  </si>
  <si>
    <t>Ndhiwa NG-CDF Office</t>
  </si>
  <si>
    <t>4-043-250-2640510-110-2017/2018-001</t>
  </si>
  <si>
    <t>Landscaping of NG-CDF office compound, application of chippings in the free space, planting of flowers and  making of drainage system</t>
  </si>
  <si>
    <t>4-043-250-3110202-108-2017/2018-001</t>
  </si>
  <si>
    <t>Partitioning and renovation of  NG-CDF boardroom , flooring and replacement of warn out pvc tiles with ceramic and painting</t>
  </si>
  <si>
    <t>4-043-250-3110202-108-2017/2018-002</t>
  </si>
  <si>
    <t>Purchase of boardroom table   (conference table) executive boardroom seats and tv set, 7 office desks and office seats for ward office staffs</t>
  </si>
  <si>
    <t>4-043-250-3110202-108-2017/2018-003</t>
  </si>
  <si>
    <t>Purchase of 3 desktop computers, 1 laptop, paper shredder and 1 printing machine.</t>
  </si>
  <si>
    <t>Ratanga NG-CDF Office Innovation  Hub</t>
  </si>
  <si>
    <t>4-043-250-2211311-108-2017/2018-001</t>
  </si>
  <si>
    <t>Installation of satellite antenna, router, digital access kit and digital ruggedized tablets, wi-fi with outdoor wireless device complete with 12U cabinet with installation accessories by Telkom Kenya Ltd.</t>
  </si>
  <si>
    <t>Andiwo D.O’s Office Innovation Hub</t>
  </si>
  <si>
    <t>4-043-250-2211311-108-2017/2018-002</t>
  </si>
  <si>
    <t>Ndhiwa Community Resource Centre Innovation hub</t>
  </si>
  <si>
    <t>4-043-250-2211311-108-2017/2018-003</t>
  </si>
  <si>
    <t>Pala Koguta D.O’s office Innovation Hub</t>
  </si>
  <si>
    <t>4-043-250-2211311-108-2017/2018-004</t>
  </si>
  <si>
    <t>Ndhiwa Constituency Strategic Plan</t>
  </si>
  <si>
    <t>4-043-250-2211310-108-2017/2018-001</t>
  </si>
  <si>
    <t>Review of Ndhiwa NG-CDF Strategic Plan for 2014 to 2019</t>
  </si>
  <si>
    <t>4-043-250-AP1-100-2017/2018-001</t>
  </si>
  <si>
    <t>4-043-250-2640100-103-2017/18-001</t>
  </si>
  <si>
    <t>Jaramogi Oginga Odinga University</t>
  </si>
  <si>
    <t>4-043-250-2630206-104-2017/2018-001</t>
  </si>
  <si>
    <t>Purchase down payment of 17.5 Ha( 45 acres) of land parcel no Kanyamwa/ Kabonyo/Kwandiku 1005 for construction of Proposed Jaramogi Oginga Odinga University @Ksh 550,000 per Acre</t>
  </si>
  <si>
    <t>Payment of staff salaries,gratuity</t>
  </si>
  <si>
    <t>4-043-250-2120101-100-2017/2018-003</t>
  </si>
  <si>
    <t>4-043-250-2120201-100-2017/2018-004</t>
  </si>
  <si>
    <t>Undertake Training of the PMCs/NG-CDFCs on NG-NG-CDF Related issues and NG-CDFC Staff training &amp; Benchmarking</t>
  </si>
  <si>
    <t>4-043-250-2640508-112-2017/2018 -001</t>
  </si>
  <si>
    <t>Carry out Constituency Sports tournaments, Culture events in partnership with County Government, award of trophies, balls, and games kits to performing teams and promotion of sports and culture in the Constituency.</t>
  </si>
  <si>
    <t>4-043-250-2640102-103 2017/2018-002</t>
  </si>
  <si>
    <t>Payment of bursary to needy student  in Universities and Tertiary Colleges and Youth Trainings skills</t>
  </si>
  <si>
    <t>4-043-250-2640102-103 2017/2018-003</t>
  </si>
  <si>
    <t>4-043-250-2630204-104-2017/2018-01</t>
  </si>
  <si>
    <t>Flooring of  Classroom</t>
  </si>
  <si>
    <t>Ligega Primary School</t>
  </si>
  <si>
    <t>4-043-250-2630204-104-2017/2018-02</t>
  </si>
  <si>
    <t>Rairi Primary School</t>
  </si>
  <si>
    <t>4-043-250-2630204-104-2017/2018-03</t>
  </si>
  <si>
    <t>Akala Primary School</t>
  </si>
  <si>
    <t>4-043-250-2630204-104-2017/2018-04</t>
  </si>
  <si>
    <t>Ochol Primary School</t>
  </si>
  <si>
    <t>4-043-250-2630204-104-2017/2018-05</t>
  </si>
  <si>
    <t>Kombe Primary School</t>
  </si>
  <si>
    <t>4-043-250-2630204-104-2017/2018-06</t>
  </si>
  <si>
    <t>Wibuuru Primary School</t>
  </si>
  <si>
    <t>4-043-250-2630204-104-2017/2018-07</t>
  </si>
  <si>
    <t>4-043-250-2630204-104-2017/2018-08</t>
  </si>
  <si>
    <t>Ndere Primary School</t>
  </si>
  <si>
    <t>4-043-250-2630204-104-2017/2018-09</t>
  </si>
  <si>
    <t>4-043-250-2630204-104-2017/2018-10</t>
  </si>
  <si>
    <t>Nyasosedi Primary School</t>
  </si>
  <si>
    <t>4-043-250-2630204-104-2017/2018-11</t>
  </si>
  <si>
    <t>Ratil Primary School</t>
  </si>
  <si>
    <t>4-043-250-2630204-104-2017/2018-12</t>
  </si>
  <si>
    <t>Nyandoto Primary School</t>
  </si>
  <si>
    <t>4-043-250-2630204-104-2017/2018-13</t>
  </si>
  <si>
    <t>Got Kowiti Primary School</t>
  </si>
  <si>
    <t>4-043-250-2630204-104-2017/2018-14</t>
  </si>
  <si>
    <t>Ratanga Primary School</t>
  </si>
  <si>
    <t>4-043-250-2630204-104-2017/2018-15</t>
  </si>
  <si>
    <t>4-043-250-2630204-104-2017/2018-16</t>
  </si>
  <si>
    <t>4-043-250-2630204-104-2017/2018-17</t>
  </si>
  <si>
    <t>Sasi Primary School</t>
  </si>
  <si>
    <t>4-043-250-2630204-104-2017/2018-18</t>
  </si>
  <si>
    <t>4-043-250-2630204-104-2017/2018-19</t>
  </si>
  <si>
    <t>Ariri Primary School</t>
  </si>
  <si>
    <t>4-043-250-2630204-104-2017/2018-20</t>
  </si>
  <si>
    <t>Saramba Primary School</t>
  </si>
  <si>
    <t>4-043-250-2630204-104-2017/2018-21</t>
  </si>
  <si>
    <t>Oneno Nam Primary School</t>
  </si>
  <si>
    <t>4-043-250-2630204-104-2017/2018-22</t>
  </si>
  <si>
    <t>Gina Primary School</t>
  </si>
  <si>
    <t>4-043-250-2630204-104-2017/2018-23</t>
  </si>
  <si>
    <t>Ondati Primary School</t>
  </si>
  <si>
    <t>4-043-250-2630204-104-2017/2018-24</t>
  </si>
  <si>
    <t>Ongako Primary School</t>
  </si>
  <si>
    <t>4-043-250-2630204-104-2017/2018-25</t>
  </si>
  <si>
    <t>Koduol Primary School</t>
  </si>
  <si>
    <t>4-043-250-2630204-104-2017/2018-26</t>
  </si>
  <si>
    <t>Adek Primary School</t>
  </si>
  <si>
    <t>4-043-250-2630204-104-2017/2018-27</t>
  </si>
  <si>
    <t>4-043-250-2630204-104-2017/2018-28</t>
  </si>
  <si>
    <t>Jabagre Primary School</t>
  </si>
  <si>
    <t>4-043-250-2630204-104-2017/2018-29</t>
  </si>
  <si>
    <t>Dunga Primary School</t>
  </si>
  <si>
    <t>4-043-250-2630204-104-2017/2018-30</t>
  </si>
  <si>
    <t>Manywanda-Kodumba-Rairi</t>
  </si>
  <si>
    <t>Grading and gravel patching of 8 km road leading to Nyamogo Girls Sec.</t>
  </si>
  <si>
    <t>PROJECT GFS CODELIST FOR BONDO NATIONAL GOVERNMENT CONSTITUENCY DEVELOPMENT FUND</t>
  </si>
  <si>
    <t>4-041-236-2110000-100-2017/18-001</t>
  </si>
  <si>
    <t>Payments of staff salaries and gratuity.</t>
  </si>
  <si>
    <t>4-041-236-2210000-100-2017/18-002</t>
  </si>
  <si>
    <t>4-041-236-2120101-100-2017/18-003</t>
  </si>
  <si>
    <t>4-041-236-2120201-100-2017/18-004</t>
  </si>
  <si>
    <t>4-041-236-2210802-100-2017/18-005</t>
  </si>
  <si>
    <t>Payment to committee sitting allowances, transport, workshops</t>
  </si>
  <si>
    <t>Emergency Reserve Fund</t>
  </si>
  <si>
    <t>4-041-236-2640200-101-2017/18-001</t>
  </si>
  <si>
    <t>Emergency mitigation within the constituency during the financial year</t>
  </si>
  <si>
    <t>4-041-236-2210000-111-2017/18-001</t>
  </si>
  <si>
    <t>4-041-236-2210802-111-2017/18-002</t>
  </si>
  <si>
    <t>4-041-236-2210700-111-2017/18-003</t>
  </si>
  <si>
    <t>4-041-236-2640509-112-2017/18-001</t>
  </si>
  <si>
    <t>Carrying out constituency sports tournaments including football, athletics, volley ball and the winning teams will be awarded with uniforms, balls and trophies</t>
  </si>
  <si>
    <t>4-041-236-2640102-103-2017/18-001</t>
  </si>
  <si>
    <t>Provision of bursary to needy and bright students in Secondary Schools</t>
  </si>
  <si>
    <t>Bursary for Tertiary Institutions (Colleges &amp;  universities)</t>
  </si>
  <si>
    <t>4-041-236-2640102-103-2017/18-002</t>
  </si>
  <si>
    <t xml:space="preserve">Provision of bursary to needy and bright students in tertiary institutions </t>
  </si>
  <si>
    <t>NHIF Social Security Programme</t>
  </si>
  <si>
    <t>4-041-236-2120201-103-2017/18-003</t>
  </si>
  <si>
    <t xml:space="preserve">Payment of NHIF to special interest persons among the 6 wards  approximately 500 people  @  Kshs.6,000 </t>
  </si>
  <si>
    <t>4-041-236-2211310-108-2017/2018-001</t>
  </si>
  <si>
    <t>Development of constituency strategic plan.</t>
  </si>
  <si>
    <t xml:space="preserve">NG-CDF Office Bondo </t>
  </si>
  <si>
    <t>4-041-236-3110202-108-2017/2018-001</t>
  </si>
  <si>
    <t>Renovation of office; fittings, plastering and painting (Kshs.2,000,000), fencing using chain link &amp; concrete post &amp; gate installation (Kshs.600,000), construction of 4 door pit latrine (Kshs.400,000)</t>
  </si>
  <si>
    <t>Bondo NG-CDF Office</t>
  </si>
  <si>
    <t>4-041-236-2211311-108/20172018-001</t>
  </si>
  <si>
    <t xml:space="preserve">Installation of satellite antenna, router, digital access kit and digital ruggedized tablets, Wi-Fi with outdoor wireless devise complete with 12U cabinet complete with installation accessories </t>
  </si>
  <si>
    <t>Barkowino Secondary School</t>
  </si>
  <si>
    <t>4-041-236-2211311-108/20172018-002</t>
  </si>
  <si>
    <t>Bondo Township Secondary School</t>
  </si>
  <si>
    <t>4-041-236-2211311-108/20172018-003</t>
  </si>
  <si>
    <t>Nango Social Hall</t>
  </si>
  <si>
    <t>4-041-236-2211311-108/20172018-004</t>
  </si>
  <si>
    <t>Sare - Uharia Beach Community</t>
  </si>
  <si>
    <t>4-041-236-2640507-113-2017/18-001</t>
  </si>
  <si>
    <t>Purchase of patrol boat to enhance security along the beach</t>
  </si>
  <si>
    <t xml:space="preserve">Ndira AP Post </t>
  </si>
  <si>
    <t>4-041-236-2640507-113-2017/18-002</t>
  </si>
  <si>
    <t xml:space="preserve">Construction of 3 AP staff houses </t>
  </si>
  <si>
    <t xml:space="preserve">Uhanya AP Post </t>
  </si>
  <si>
    <t>4-041-236-2640507-113-2017/18-003</t>
  </si>
  <si>
    <t>Plastering, fittings and painting of 3 AP staff houses (Kshs.700,000), fencing with barbed wire and cedar post and gate installation (Kshs.200,000), construction of 4 -door  pit latrines (Kshs.400,000)</t>
  </si>
  <si>
    <t xml:space="preserve">Abidha Primary School </t>
  </si>
  <si>
    <t>4-041-236-2630204 -104-2017/18-001</t>
  </si>
  <si>
    <t>Renovation of 5 classrooms; plastering, screeding, fittings, painting and roofing</t>
  </si>
  <si>
    <t>Barmuofu  Primary School</t>
  </si>
  <si>
    <t>4-041-236-2630204 -104-2017/18-002</t>
  </si>
  <si>
    <t>Foundation, walling, plastering, painting &amp; roofing of 1 classroom</t>
  </si>
  <si>
    <t>DierAora Primary School</t>
  </si>
  <si>
    <t>4-041-236-2630204 -104-2017/18-003</t>
  </si>
  <si>
    <t>Barkowino Primary School</t>
  </si>
  <si>
    <t>4-041-236-2630204 -104-2017/18-004</t>
  </si>
  <si>
    <t>Sika Primary School</t>
  </si>
  <si>
    <t>4-041-236-2630204 -104-2017/18-005</t>
  </si>
  <si>
    <t>Ugadhi Primary School</t>
  </si>
  <si>
    <t>4-041-236-2630204 -104-2017/18-006</t>
  </si>
  <si>
    <t xml:space="preserve">Floor hacking, screeding,plastering &amp; painting of 3 classrooms </t>
  </si>
  <si>
    <t xml:space="preserve">Bar-Awendo Primary School </t>
  </si>
  <si>
    <t>4-041-236-2630204 -104-2017/18-007</t>
  </si>
  <si>
    <t>Ulowa Girls Secondary School</t>
  </si>
  <si>
    <t>4-041-236-2630205-104-2017/18-001</t>
  </si>
  <si>
    <t xml:space="preserve">Plastering, painting &amp; fitting of a labaratory </t>
  </si>
  <si>
    <t>Gobei Mixed Secondary School</t>
  </si>
  <si>
    <t>4-041-236-2630205-104-2017/18-002</t>
  </si>
  <si>
    <t xml:space="preserve">Purchase of a school bus </t>
  </si>
  <si>
    <t>Uyawi Seconday School</t>
  </si>
  <si>
    <t>4-041-236-2630205-104-2017/18-003</t>
  </si>
  <si>
    <t>Barchando Girls Secondary School</t>
  </si>
  <si>
    <t>4-041-236-2630205-104-2017/18-004</t>
  </si>
  <si>
    <t>Plastering, fittings &amp; painting of administration block</t>
  </si>
  <si>
    <t>Jusa Secondary School</t>
  </si>
  <si>
    <t>4-041-236-2630205-104-2017/18-005</t>
  </si>
  <si>
    <t>Nyawita Secondary School</t>
  </si>
  <si>
    <t>4-041-236-2630205-104-2017/18-006</t>
  </si>
  <si>
    <t xml:space="preserve">Plastering, painting, fitings &amp; roofing of a classroom </t>
  </si>
  <si>
    <t>Agwara Secondary School</t>
  </si>
  <si>
    <t>4-041-236-2630205-104-2017/18-007</t>
  </si>
  <si>
    <t>Maranda Primary School</t>
  </si>
  <si>
    <t>4-041-236-2640510-110-2017/18-001</t>
  </si>
  <si>
    <t>Okola Primary School</t>
  </si>
  <si>
    <t>4-041-236-2640510-110-2017/18-002</t>
  </si>
  <si>
    <t>Gombe Primary School</t>
  </si>
  <si>
    <t>4-041-236-2640510-110-2017/18-003</t>
  </si>
  <si>
    <t>Wambarra Primary School</t>
  </si>
  <si>
    <t>4-041-236-2640510-110-2017/18-004</t>
  </si>
  <si>
    <t>Wambasa Primary school</t>
  </si>
  <si>
    <t>4-041-236-2640510-110-2017/18-005</t>
  </si>
  <si>
    <t>4-041-236-2640510-110-2017/18-006</t>
  </si>
  <si>
    <t>4-041-236-AP1-100-2017/2018-001</t>
  </si>
  <si>
    <t>4-041-236-2640100-103-2017/18-001</t>
  </si>
  <si>
    <t>4-041-236-2630204 -104-2017/18-008</t>
  </si>
  <si>
    <t>Access road to school (opening, grading &amp; gravelling of access road) 6km</t>
  </si>
  <si>
    <t>Mitiro Primary School</t>
  </si>
  <si>
    <t>4-041-236-2630204 -104-2017/18-009</t>
  </si>
  <si>
    <t xml:space="preserve">Access road to school (opening, grading , installation of culvert &amp; gravelling of access road) 8km </t>
  </si>
  <si>
    <t>4-041-236-2630204 -104-2017/18-010</t>
  </si>
  <si>
    <t>Access road to school (opening, grading , installation of culvert &amp; gravelling of access road) 5km</t>
  </si>
  <si>
    <t>Milenga Primary School</t>
  </si>
  <si>
    <t>4-041-236-2630204 -104-2017/18-011</t>
  </si>
  <si>
    <t xml:space="preserve">Access road to school (opening, grading  &amp; installation of culvert) 6km </t>
  </si>
  <si>
    <t>Kanyibok Primary School</t>
  </si>
  <si>
    <t>4-041-236-2630204 -104-2017/18-012</t>
  </si>
  <si>
    <t>Access road to school (opening, grading , installation of culvert &amp; gravelling of access road)7km</t>
  </si>
  <si>
    <r>
      <t xml:space="preserve">Chunga Primary School  </t>
    </r>
    <r>
      <rPr>
        <b/>
        <sz val="12"/>
        <color indexed="8"/>
        <rFont val="Footlight MT Light"/>
        <family val="1"/>
      </rPr>
      <t xml:space="preserve"> </t>
    </r>
    <r>
      <rPr>
        <b/>
        <u/>
        <sz val="12"/>
        <color indexed="8"/>
        <rFont val="Footlight MT Light"/>
        <family val="1"/>
      </rPr>
      <t>Deferred</t>
    </r>
    <r>
      <rPr>
        <sz val="12"/>
        <color indexed="8"/>
        <rFont val="Footlight MT Light"/>
        <family val="1"/>
      </rPr>
      <t xml:space="preserve">
</t>
    </r>
    <r>
      <rPr>
        <b/>
        <sz val="12"/>
        <color indexed="8"/>
        <rFont val="Footlight MT Light"/>
        <family val="1"/>
      </rPr>
      <t xml:space="preserve">NG-CDFC has forwarded a letter from KeRRA indicating that the said roads are unclassified and that KeRRA can only maintain classified roads. They have also given assurance to supervise the work during implementation.
Committee should clearly indicate the starting point of the proposed road.
</t>
    </r>
  </si>
  <si>
    <t>4-041-236-2630204 -104-2017/18-013</t>
  </si>
  <si>
    <t>Access road to school (opening, grading , installation of culvert &amp; gravelling of access road) 8km</t>
  </si>
  <si>
    <t>Akoko Secondary School</t>
  </si>
  <si>
    <t>4-041-236-2630205-104-2017/18-008</t>
  </si>
  <si>
    <t>Extension of water  supply lines from nyamira to akoko secondary school  complete with 1 water tank 10,000l (approx 10km)</t>
  </si>
  <si>
    <t>Usire Secondary School</t>
  </si>
  <si>
    <t>4-041-236-2630205-104-2017/18-009</t>
  </si>
  <si>
    <t>Extension of water supply lines from south west sakwa water line to usire secondary school complete with 1 water tank 10,000l (apprx. 8km)</t>
  </si>
  <si>
    <t>Kamnara Secondary School</t>
  </si>
  <si>
    <t>4-041-236-2630205-104-2017/18-010</t>
  </si>
  <si>
    <t>Extension of water supply lines to kamnara secondary school  complete with 1 water tank 10,000l (apprx. 10km)</t>
  </si>
  <si>
    <r>
      <t xml:space="preserve">Barkanyango Secondary School         </t>
    </r>
    <r>
      <rPr>
        <b/>
        <u/>
        <sz val="12"/>
        <color indexed="8"/>
        <rFont val="Footlight MT Light"/>
        <family val="1"/>
      </rPr>
      <t xml:space="preserve">Declined
 </t>
    </r>
    <r>
      <rPr>
        <sz val="12"/>
        <color indexed="8"/>
        <rFont val="Footlight MT Light"/>
        <family val="1"/>
      </rPr>
      <t xml:space="preserve">
</t>
    </r>
    <r>
      <rPr>
        <b/>
        <sz val="12"/>
        <color indexed="8"/>
        <rFont val="Footlight MT Light"/>
        <family val="1"/>
      </rPr>
      <t>The scope of the project may entail aspects of devolved functions</t>
    </r>
    <r>
      <rPr>
        <sz val="12"/>
        <color indexed="8"/>
        <rFont val="Footlight MT Light"/>
        <family val="1"/>
      </rPr>
      <t xml:space="preserve">
</t>
    </r>
  </si>
  <si>
    <t>4-041-236-2630205-104-2017/18-011</t>
  </si>
  <si>
    <t>Extension of water supply lines from nyamonye treatment plant to barkanyango secondary school complete  with 1 water tank 10,000l (apprx 10km)</t>
  </si>
  <si>
    <t>PROJECT GFS CODELIST FOR KISUMU CENTRAL NATIONAL GOVERNMENT CONSTITUENCY DEVELOPMENT FUND</t>
  </si>
  <si>
    <t>4-042-240-2110000-100-2017/18-001</t>
  </si>
  <si>
    <t>4-042-240-2120101-100-2017/18-002</t>
  </si>
  <si>
    <t>Employer's contribution to NSSF</t>
  </si>
  <si>
    <t>4-042-240-2210000 -100-2011/18-003</t>
  </si>
  <si>
    <t>4-042-240-2210802-100-2017/18-004</t>
  </si>
  <si>
    <t>4-042-240-2210000 -111-2017/18-001</t>
  </si>
  <si>
    <t>4-042-240-2210700 -111-2017/18-002</t>
  </si>
  <si>
    <t>Undertake training of the PMCs/NG-CDFCs on NG-CDFC staff.</t>
  </si>
  <si>
    <t>4-042-240-2210802 -111-2017/18-003</t>
  </si>
  <si>
    <t>4-042-240-2640101-103-2017/18-001</t>
  </si>
  <si>
    <t>4-042-240-2640102-103-2017/18-002</t>
  </si>
  <si>
    <t>4-042-240-2640200-101-2017/18-001</t>
  </si>
  <si>
    <t>St. Paul’s Kanyakwar Primary School</t>
  </si>
  <si>
    <t>4-042-240-2630204-104-2017/18-001</t>
  </si>
  <si>
    <t>Renovation of 4 classrooms; replacement of asbestos with ironsheet, plastering of floors and painting of walls</t>
  </si>
  <si>
    <t>Kondele Primary School</t>
  </si>
  <si>
    <t>4-042-240-2630204-104-2017/18-002</t>
  </si>
  <si>
    <t>Renovation of 2 classrooms; replacement of asbestos with ironsheet, plastering of floors and painting of walls</t>
  </si>
  <si>
    <t>4-042-240-2630204-104-2017/18-003</t>
  </si>
  <si>
    <t>Construction of 16 doors pit latrine</t>
  </si>
  <si>
    <t>4-042-240-2630204-104-2017/18-004</t>
  </si>
  <si>
    <t>Kibuye Mixed Primary School</t>
  </si>
  <si>
    <t>4-042-240-2630204-104-2017/18-005</t>
  </si>
  <si>
    <t>Joel Omino Primary School</t>
  </si>
  <si>
    <t>4-042-240-2630204-104-2017/18-006</t>
  </si>
  <si>
    <t>ELCK Gretta Adult Learning Centre</t>
  </si>
  <si>
    <t>4-042-240-2630204-104-2017/18-007</t>
  </si>
  <si>
    <t>Pand Piere Primary School</t>
  </si>
  <si>
    <t>4-042-240-2630204-104-2017/18-008</t>
  </si>
  <si>
    <t xml:space="preserve">Kaloleni Muslim Primary School </t>
  </si>
  <si>
    <t>4-042-240-2630204-104-2017/18-009</t>
  </si>
  <si>
    <t>Shaurimoyo Primary School</t>
  </si>
  <si>
    <t>4-042-240-2630204-104-2017/18-010</t>
  </si>
  <si>
    <t>Migosi Primary School</t>
  </si>
  <si>
    <t>4-042-240-2630204-104-2017/18-011</t>
  </si>
  <si>
    <t>Provision of white board to schools</t>
  </si>
  <si>
    <t>4-042-240-2630204-104-2017/18-012</t>
  </si>
  <si>
    <t>Provision of 10 white board at Kshs. 20,000.00 each to the following 5 schools; St. Paul’s Kanyakwar Primary School, Migosi Primary School, Shaurimoyo Primary School, Kaloleni Muslim Primary School, Pand Piere Primary School</t>
  </si>
  <si>
    <t>Kisumu Girls High School</t>
  </si>
  <si>
    <t>4-042-240-2630205-104-2017/18-001</t>
  </si>
  <si>
    <t>St. Ignatius Loyola Magadi Secondary School</t>
  </si>
  <si>
    <t>4-042-240-2630205-104-2017/18-002</t>
  </si>
  <si>
    <t>Kudho Secondary School</t>
  </si>
  <si>
    <t>4-042-240-2630205-104-2017/18-003</t>
  </si>
  <si>
    <t>Nanga Secondary School</t>
  </si>
  <si>
    <t>4-042-240-2630205-104-2017/18-004</t>
  </si>
  <si>
    <t>Kisumu Day High School</t>
  </si>
  <si>
    <t>4-042-240-2630205-104-2017/18-005</t>
  </si>
  <si>
    <t>Bishop Abiero Secondary School</t>
  </si>
  <si>
    <t>4-042-240-2630205-104-2017/18-006</t>
  </si>
  <si>
    <t>Provision of white board to school</t>
  </si>
  <si>
    <t>4-042-240-2630205-104-2017/18-007</t>
  </si>
  <si>
    <t>Provision of 10 white board at Kshs.20,000.00 each to the following 5 schools; Bishop Abiero Sec. School, Kisumu Day High School, Nanga Sec. School, Kudho Sec. School, Kisumu Girls High School</t>
  </si>
  <si>
    <t>NG-CDF Office in Railway ward</t>
  </si>
  <si>
    <t>4-042-240-2211311-108-2017/18-001</t>
  </si>
  <si>
    <t>Installation of satellites antenna, router, digital access kit and digital ruggedized table, Wi-Fi with outdoor wireless devise complete with 12U cabinet complete with installation accessories</t>
  </si>
  <si>
    <t>Obunga Community Hall in Railways ward</t>
  </si>
  <si>
    <t>4-042-240-2211311-108-2017/18-002</t>
  </si>
  <si>
    <t>WYMCA in Market Millimani ward</t>
  </si>
  <si>
    <t>4-042-240-2211311-108-2017/18-003</t>
  </si>
  <si>
    <t>Kaloleni Chief's Camp in Kaloleni Shauri Moyo Ward</t>
  </si>
  <si>
    <t>4-042-240-2211311-108-2017/18-004</t>
  </si>
  <si>
    <t>4-042-240-2640509-112-2017/18-001</t>
  </si>
  <si>
    <t>Carry out constituency sports tournament and the winning teams/ to be awarded with trophies, balls, and games kits</t>
  </si>
  <si>
    <t>4-042-240-2211310-108-2017/18-001</t>
  </si>
  <si>
    <t>Preparation of strategic plan for the period 2017-2022</t>
  </si>
  <si>
    <t>4-042-240-3110202-108-2017/18-001</t>
  </si>
  <si>
    <t>Construction NG-CDF Office</t>
  </si>
  <si>
    <t>4-042-240-AP1-100-2017/2018-001</t>
  </si>
  <si>
    <t>4-042-240-2640100-103-2017/18-001</t>
  </si>
  <si>
    <t>Carshaw -Migosi Police Post Road</t>
  </si>
  <si>
    <t>4-042-240-2640508-107-2017/18-001</t>
  </si>
  <si>
    <t>Grading and gravelling of Migosi police post access road 2.45Km</t>
  </si>
  <si>
    <t>Kilo-Nyalenda Police Post Road</t>
  </si>
  <si>
    <t>4-042-240-2640508-107-2017/18-002</t>
  </si>
  <si>
    <t>Grading and gravelling of Nyalenda police post access road 2.41Km</t>
  </si>
  <si>
    <t>Kikomi-Obunga Police Post Road</t>
  </si>
  <si>
    <t>4-042-240-2640508-107-2017/18-003</t>
  </si>
  <si>
    <t>Grading and gravelling of Obunga police post access road 2.5Km</t>
  </si>
  <si>
    <r>
      <t xml:space="preserve">Kibuye winners chapel- Shaurimoyo Police Post Road </t>
    </r>
    <r>
      <rPr>
        <b/>
        <sz val="12"/>
        <color indexed="8"/>
        <rFont val="Footlight MT Light"/>
        <family val="1"/>
      </rPr>
      <t>Conditional approval</t>
    </r>
    <r>
      <rPr>
        <sz val="12"/>
        <color indexed="8"/>
        <rFont val="Footlight MT Light"/>
        <family val="1"/>
      </rPr>
      <t xml:space="preserve">
</t>
    </r>
    <r>
      <rPr>
        <b/>
        <sz val="12"/>
        <color indexed="8"/>
        <rFont val="Footlight MT Light"/>
        <family val="1"/>
      </rPr>
      <t>NG-CDFC to submit a letter from KeRRA confirming that the said roads fall within the functions of the National Government and that KeRRA has not budgeted the same roads in their work plan for 2017/18 financial year
Estimated cost of the roads to be specified</t>
    </r>
    <r>
      <rPr>
        <sz val="12"/>
        <color indexed="8"/>
        <rFont val="Footlight MT Light"/>
        <family val="1"/>
      </rPr>
      <t xml:space="preserve">
  </t>
    </r>
  </si>
  <si>
    <t>4-042-240-2640508-107-2017/18-004</t>
  </si>
  <si>
    <t>Grading and gravelling of Shaurimoyo police post access road 2.4Km</t>
  </si>
  <si>
    <r>
      <t xml:space="preserve">Environment Activities </t>
    </r>
    <r>
      <rPr>
        <b/>
        <sz val="12"/>
        <color indexed="8"/>
        <rFont val="Footlight MT Light"/>
        <family val="1"/>
      </rPr>
      <t>Conditional approval</t>
    </r>
    <r>
      <rPr>
        <sz val="12"/>
        <color indexed="8"/>
        <rFont val="Footlight MT Light"/>
        <family val="1"/>
      </rPr>
      <t xml:space="preserve">
NG-CDFC to specify names of institutions and the amount allocated to each school
</t>
    </r>
  </si>
  <si>
    <t>4-042-240-2640510-110-2017/18-001</t>
  </si>
  <si>
    <t>Tree planting in 24 schools at a cost of Kshs 51,000.00 administration at Kshs.12,206.82</t>
  </si>
  <si>
    <t>4-042-240-2210000 -100-2017/18-003</t>
  </si>
  <si>
    <t>Construction of 5 classrooms</t>
  </si>
  <si>
    <t>Kudho Primary School</t>
  </si>
  <si>
    <t xml:space="preserve">Construction of 10 door pit latrines </t>
  </si>
  <si>
    <t>PROJECT GFS CODELIST FOR MUHORONI NATIONAL GOVERNMENT CONSTITUENCY DEVELOPMENT FUND</t>
  </si>
  <si>
    <t>4-042-243-2110000-100-2017/18-001</t>
  </si>
  <si>
    <t>4-042-243-2210000 -100-2011/18-002</t>
  </si>
  <si>
    <t>4-042-243-2120101-100-2017/18-003</t>
  </si>
  <si>
    <t>4-042-243-2120201-100-2017/18-004</t>
  </si>
  <si>
    <t>4-042-243-2210802-100-2017/18-005</t>
  </si>
  <si>
    <t>4-042-243-2210000-111-2017/18-001</t>
  </si>
  <si>
    <t>Purchase of fuel, repairs and maintenance, printing, stationery, airtime, travel and subsistence and office tea.</t>
  </si>
  <si>
    <t>4-042-243-2210700-111-2017/18-002</t>
  </si>
  <si>
    <t>4-042-243-2210802-111-2017/18-003</t>
  </si>
  <si>
    <t>NG-CDFC/PMC and staff capacity building.</t>
  </si>
  <si>
    <t>4-042-243-2640101-103-2017/18-001</t>
  </si>
  <si>
    <t>4-042-243-2640102-103-2017/18-002</t>
  </si>
  <si>
    <t>4-042-243-2640200-101-2017/18-001</t>
  </si>
  <si>
    <t>Kigoche Primary School</t>
  </si>
  <si>
    <t>4-042-243-2630204-103-2017/18-001</t>
  </si>
  <si>
    <t>Kiliti Primary School</t>
  </si>
  <si>
    <t>4-042-243-2630204-103-2017/18-002</t>
  </si>
  <si>
    <t>Karunga Primary School</t>
  </si>
  <si>
    <t>4-042-243-2630204-103-2017/18-003</t>
  </si>
  <si>
    <t>Rang'ombe Primary School</t>
  </si>
  <si>
    <t>4-042-243-2630204-103-2017/18-004</t>
  </si>
  <si>
    <t>4-042-243-2630204-103-2017/18-005</t>
  </si>
  <si>
    <t>Kore Primary School</t>
  </si>
  <si>
    <t>4-042-243-2630204-103-2017/18-006</t>
  </si>
  <si>
    <t>Yago Primary School</t>
  </si>
  <si>
    <t>4-042-243-2630204-103-2017/18-007</t>
  </si>
  <si>
    <t>Waware Primary School</t>
  </si>
  <si>
    <t>4-042-243-2630204-103-2017/18-008</t>
  </si>
  <si>
    <t>Nyalenya Primary School</t>
  </si>
  <si>
    <t>4-042-243-2630204-103-2017/18-009</t>
  </si>
  <si>
    <t>Ogwodo Primary School</t>
  </si>
  <si>
    <t>4-042-243-2630204-103-2017/18-010</t>
  </si>
  <si>
    <t>Menara Primary School</t>
  </si>
  <si>
    <t>4-042-243-2630204-103-2017/18-011</t>
  </si>
  <si>
    <t>4-042-243-2630204-103-2017/18-012</t>
  </si>
  <si>
    <t>Koru Girls Secondary School</t>
  </si>
  <si>
    <t>4-042-243-2630205-104-2017/18-001</t>
  </si>
  <si>
    <t>Completion of dormitory hall (plastering at Kshs.2,800,000.00 window fitting at Kshs.800,000.00 and partitioning at Kshs.1,200,000.00and painting at Kshs.300,000.00)</t>
  </si>
  <si>
    <t>Nyakoko Mixed Secondary School</t>
  </si>
  <si>
    <t>4-042-243-2630205-104-2017/18-002</t>
  </si>
  <si>
    <t>Completion of dining hall (plastering at Kshs.2,700,000.00 window fitting at Kshs.800,000.00, partitioning at Kshs.1,200,000.00, painting at Kshs.300,000.00)</t>
  </si>
  <si>
    <t>Magare Secondary School</t>
  </si>
  <si>
    <t>4-042-243-2630205-104-2017/18-003</t>
  </si>
  <si>
    <t>Construction of 6 classrooms</t>
  </si>
  <si>
    <t>Mutwala Girls Secondary School</t>
  </si>
  <si>
    <t>4-042-243-2630205-104-2017/18-004</t>
  </si>
  <si>
    <t>Purchase of land (3 Acres)</t>
  </si>
  <si>
    <t>St. Rita Girls Secondary School</t>
  </si>
  <si>
    <t>4-042-243-2630205-104-2017/18-005</t>
  </si>
  <si>
    <t>Purchase of land (4 acres)</t>
  </si>
  <si>
    <t>Ogen Secondary School</t>
  </si>
  <si>
    <t>4-042-243-2630205-103-2017/18-006</t>
  </si>
  <si>
    <t>Ng'eny Secondary School</t>
  </si>
  <si>
    <t>4-042-243-2630205-104-2017/18-007</t>
  </si>
  <si>
    <t>Muhoroni Chief's Office</t>
  </si>
  <si>
    <t>4-042-243-2211311-104-2017/18-001</t>
  </si>
  <si>
    <t>Installation of satelite antenna, router, digital access kit, digital ruggedized tablet, WI-FI with outdoor wireless device complete with 12U cabinet with installation accessories.</t>
  </si>
  <si>
    <t>Chemelil NG-CDF Office</t>
  </si>
  <si>
    <t>4-042-243-2211311-104-2017/18-002</t>
  </si>
  <si>
    <t>Ombeyi Chief's Office</t>
  </si>
  <si>
    <t>4-042-243-2211311-104-2017/18-003</t>
  </si>
  <si>
    <t>Masogo Resource Centre</t>
  </si>
  <si>
    <t>4-042-243-2211311-104-2017/18-004</t>
  </si>
  <si>
    <t>4-042-243-3110202-108-2017/18-001</t>
  </si>
  <si>
    <t>Renovation of office;- (septic tank and sewer system, rehabilitation of 4 door toilets at a cost of Kshs.2,000,000.00) (Replacement of tiles, painting walls at Kshs.400,000.00, flash tank, water closet and urinal flash tank at Kshs.322,972.80)</t>
  </si>
  <si>
    <t>4-042-243-2640509-112-2017/18-001</t>
  </si>
  <si>
    <t>4-042-243-2640510-110-2017/18-001</t>
  </si>
  <si>
    <t>Tree planting in the following institutions; Mutwala Girls Secondary School, Muhoroni Township primary secondary, Tonde primary school, Muhoroni secondary school, Ombeyi Mixed secondary school, Masara primary school, Nyakoko primary school, Oyani primary school, Nyatao primary school, Ogen secondary school, Mariwa primary school, Magare primary school, Wambi primary school and Sauset primary school each at Kshs.50,000.00 and Nyangore primary school at Kshs.37,413.79</t>
  </si>
  <si>
    <t>4-042-243-3111000-104-2017/18-001</t>
  </si>
  <si>
    <t>Preparation of strategic plan for period 2018/2022</t>
  </si>
  <si>
    <t>PROJECT GFS CODELIST FOR NYARIBARI MASABA NATIONAL GOVERNMENT CONSTITUENCY DEVELOPMENT FUND</t>
  </si>
  <si>
    <t>4-045-266-2110000-100-2017/2018-001</t>
  </si>
  <si>
    <t>4-045-266-2210000-100-2017/2018-002</t>
  </si>
  <si>
    <t>4-045-266-2120101-100-2017/2018-003</t>
  </si>
  <si>
    <t>4-045-266-2120201-100-2017/2018-004</t>
  </si>
  <si>
    <t>4-045-266-2210802-100-2017/2018-005</t>
  </si>
  <si>
    <t>4-045-266-2210000-111-2017/2018-001</t>
  </si>
  <si>
    <t>NG-CDFC/Capacity Building</t>
  </si>
  <si>
    <t>4-045-266-2210700-111-2017/2018-002</t>
  </si>
  <si>
    <t>4-045-266-2210000-111-2017/2018-003</t>
  </si>
  <si>
    <t>4-045-266-2640200-101-2017/2018-001</t>
  </si>
  <si>
    <t>To cater for any unforeseen occurrences in the constituency during the financial year 2017/2018</t>
  </si>
  <si>
    <t>4-045-266-2640509-112-2017/2018-001</t>
  </si>
  <si>
    <t>Carry out constituency sports tournament and the winning teams/schools to be awarded with trophies, balls, and games kits in the financial year 2017/2018.</t>
  </si>
  <si>
    <t>Constituency Environment Program</t>
  </si>
  <si>
    <t>4-045-266-2640510-110-2017/2018-001</t>
  </si>
  <si>
    <t>Organizing constituency tree planting activities in 50 schools per ward planting 500 seedlings per school and  establishment of tree nurseries (each school Kshs.20,000)</t>
  </si>
  <si>
    <t>4-045-266-2640101-103-2017/2018-001</t>
  </si>
  <si>
    <t>Payment of bursary to needy student in boarding secondary schools</t>
  </si>
  <si>
    <t>Bursary Tertiary Institutions (Colleges/Universities)</t>
  </si>
  <si>
    <t>4-045-266-2640102-103-2017/2018-002</t>
  </si>
  <si>
    <t>Kerema Primary School</t>
  </si>
  <si>
    <t>4-045-266-2630204-104-2017/2018-001</t>
  </si>
  <si>
    <t>Construction of 2 classrooms: foundation, super structure, plastering, doors and windows, roofing and verandah</t>
  </si>
  <si>
    <t>Nyagemi Primary School</t>
  </si>
  <si>
    <t>4-045-266-2630204-104-2017/2018-002</t>
  </si>
  <si>
    <t>Roofing 2 classrooms Kshs.250,000 and construction of girls 6 door pit latrine; Kshs.750,000</t>
  </si>
  <si>
    <t>Ibacho Primary School</t>
  </si>
  <si>
    <t>4-045-266-2630204-104-2017/2018-003</t>
  </si>
  <si>
    <t>Completion of 2 classrooms; plastering, painting, windows &amp; doors for Kshs.500,000 and roofing of 8 classrooms for Kshs.1,000,000.</t>
  </si>
  <si>
    <t>Nyankononi Primary School</t>
  </si>
  <si>
    <t>4-045-266-2630204-104-2017/2018-004</t>
  </si>
  <si>
    <t>Roofing of 8 classrooms</t>
  </si>
  <si>
    <t>Kiamokama Friends Primary School</t>
  </si>
  <si>
    <t>4-045-266-2630204-104-2017/2018-005</t>
  </si>
  <si>
    <t>Completion of 4 classrooms: staircase, plastering, fixing doors and windows in partnership with PTA</t>
  </si>
  <si>
    <t>Kiomiti Primary School</t>
  </si>
  <si>
    <t>4-045-266-2630204-104-2017/2018-006</t>
  </si>
  <si>
    <t>Construction of 4 storey classrooms: foundation and  super structure.</t>
  </si>
  <si>
    <t>Ichuni Girls Primary School</t>
  </si>
  <si>
    <t>4-045-266-2630204-104-2017/2018-007</t>
  </si>
  <si>
    <t>Roofing of 8 classrooms for Kshs.1,000,000 and construction of 5 door pit latrine for Kshs.500,000.</t>
  </si>
  <si>
    <t>Nyankoba Community Primary School</t>
  </si>
  <si>
    <t>4-045-266-2630204-104-2017/2018-008</t>
  </si>
  <si>
    <t>Construction of 3 classrooms complete: foundation, super structure, plastering, doors and windows, roofing, verandah and painting for Kshs.1,700,000 and renovation 3 classrooms; plastering, painting, windows and doors for Kshs.300,000</t>
  </si>
  <si>
    <t>Riabiguti Primary School</t>
  </si>
  <si>
    <t>4-045-266-2630204-104-2017/2018-009</t>
  </si>
  <si>
    <t>Roofing of 8 classrooms.</t>
  </si>
  <si>
    <t>Godinyango Primary School</t>
  </si>
  <si>
    <t>4-045-266-2630204-104-2017/2018-010</t>
  </si>
  <si>
    <t>Completion of 3 classrooms; floor, plastering, doors and windows, painting for Kshs.1,400,000 and installation of 10 lightening arresters Kshs.100,000.</t>
  </si>
  <si>
    <t>Suguta Secondary School</t>
  </si>
  <si>
    <t>4-045-266-2630205-104-2017/2018-001</t>
  </si>
  <si>
    <t>Construction of laboratory: foundation, super structure and roofing</t>
  </si>
  <si>
    <t>St. Mark Mokorogoinwa Secondary School</t>
  </si>
  <si>
    <t>4-045-266-2630205-104-2017/2018-002</t>
  </si>
  <si>
    <t>Completion of dormitory: lintel, plastering, fixing windows and doors</t>
  </si>
  <si>
    <t>Emeroka Secondary School</t>
  </si>
  <si>
    <t>4-045-266-2630205-104-2017/2018-003</t>
  </si>
  <si>
    <t>Mogweko Secondary School</t>
  </si>
  <si>
    <t>4-045-266-2630205-104-2017/2018-004</t>
  </si>
  <si>
    <t>Completion of 4 storey classrooms: staircase, plastering, windows and doors co-funded with PTA</t>
  </si>
  <si>
    <t>Nyamesocho Secondary School</t>
  </si>
  <si>
    <t>4-045-266-2630205-104-2017/2018-005</t>
  </si>
  <si>
    <t>Completion of laboratory; foundation, super structure and roofing co-funded with PTA</t>
  </si>
  <si>
    <t>Geteri Secondary School</t>
  </si>
  <si>
    <t>4-045-266-2630205-104-2017/2018-006</t>
  </si>
  <si>
    <t>Chibwobi Secondary School</t>
  </si>
  <si>
    <t>4-045-266-2630205-104-2017/2018-007</t>
  </si>
  <si>
    <t>Mesabisabi Secondary School</t>
  </si>
  <si>
    <t>4-045-266-2630205-104-2017/2018-008</t>
  </si>
  <si>
    <t>Bogeche Secondary School</t>
  </si>
  <si>
    <t>4-045-266-2630205-104-2017/2018-009</t>
  </si>
  <si>
    <t>Completion of laboratory; plastering, fixing doors/windows and painting Kshs.700,000 and renovation of two classrooms; verandah, plastering and painting Kshs.300,000.</t>
  </si>
  <si>
    <t>Amasege Secondary School</t>
  </si>
  <si>
    <t>4-045-266-2630205-104-2017/2018-010</t>
  </si>
  <si>
    <t>Completion of dormitory: lintel, plastering, fixing windows and doors co-funded with PTA</t>
  </si>
  <si>
    <t>Getare Girls Secondary School</t>
  </si>
  <si>
    <t>4-045-266-2630205-104-2017/2018-011</t>
  </si>
  <si>
    <t>Completion of dormitory: lintel, plastering, fixing windows</t>
  </si>
  <si>
    <t>Moreremi Secondary School</t>
  </si>
  <si>
    <t>4-045-266-2630205-104-2017/2018-012</t>
  </si>
  <si>
    <t>Bongonta Secondary School</t>
  </si>
  <si>
    <t>4-045-266-2630205-104-2017/2018-013</t>
  </si>
  <si>
    <t>Construction of dormitory: foundation, super structure, lintel, roofing, doors and windows</t>
  </si>
  <si>
    <t>Sosera Secondary School</t>
  </si>
  <si>
    <t>4-045-266-2630205-104-2017/2018-014</t>
  </si>
  <si>
    <t>Masimba NG-CDF Offices</t>
  </si>
  <si>
    <t>4-045-266-2211311-108-2017/2018-001</t>
  </si>
  <si>
    <t>Ekorogo Community Hall</t>
  </si>
  <si>
    <t>4-045-266-2211311-108-2017/2018-002</t>
  </si>
  <si>
    <t>Ibacho Chief’s office</t>
  </si>
  <si>
    <t>4-045-266-2211311-108-2017/2018-003</t>
  </si>
  <si>
    <t>Gesusu Social Hall</t>
  </si>
  <si>
    <t>4-045-266-2211311-108-2017/2018-004</t>
  </si>
  <si>
    <t>4-045-266-2211310-108-2017/2018-001</t>
  </si>
  <si>
    <t xml:space="preserve">Development of Nyaribari Masaba NG-CDF five year strategic plan </t>
  </si>
  <si>
    <t>Masimba Police Quarters</t>
  </si>
  <si>
    <t>4-045-266-2640507-113-2017/2018-001</t>
  </si>
  <si>
    <t>Installation of 10,000 litres water tank</t>
  </si>
  <si>
    <t>Ibacho AP Police Quarters</t>
  </si>
  <si>
    <t>4-045-266-2640507-113-2017/2018-002</t>
  </si>
  <si>
    <t>Ramasha AP Police Post</t>
  </si>
  <si>
    <t>4-045-266-2640507-113-2017/2018-003</t>
  </si>
  <si>
    <t>Masimba Sub County Offices</t>
  </si>
  <si>
    <t>4-045-266-2640507-113-2017/2018-004</t>
  </si>
  <si>
    <t>Masimba NG-CDF Office</t>
  </si>
  <si>
    <t>4-045-266-3110202-108-2014/15-001</t>
  </si>
  <si>
    <t>Plumbing works; gutters, piping, taps, sinks and cisterns for Kshs.300,000, purchase of 2x10,000 litres water tank and pump for Kshs.200,000.</t>
  </si>
  <si>
    <t>4-045-266-AP1-100-2017/2018-001</t>
  </si>
  <si>
    <t>4-045-266-2640100-103-2017/18-001</t>
  </si>
  <si>
    <t>Metembe Secondary School</t>
  </si>
  <si>
    <t>Purchase of school bus: co-funding with the PTA</t>
  </si>
  <si>
    <t>Carry out Constituency Sports tournament and the winning teams/schools to be awarded with trophies, balls, and games kits in the financial year 2017/2018</t>
  </si>
  <si>
    <t>Water Conservation through Water Harvesting; Purchase and Installation of water tanks to Nyasike Primary School Kshs.110,000 and Nyamasibi Primary School Kshs. 117,586.20</t>
  </si>
  <si>
    <t>Geteri Primary School</t>
  </si>
  <si>
    <t>4-045-266-2630204-104-2017/2018-011</t>
  </si>
  <si>
    <t>Renovation of 3No. Classrooms: Flooring, Plastering, painting.</t>
  </si>
  <si>
    <t>Mesabisabi Primary School</t>
  </si>
  <si>
    <t>4-045-266-2630204-104-2017/2018-012</t>
  </si>
  <si>
    <t>Riasoe Primary School</t>
  </si>
  <si>
    <t>4-045-266-2630204-104-2017/2018-013</t>
  </si>
  <si>
    <t>Obwari Primary School</t>
  </si>
  <si>
    <t>4-045-266-2630204-104-2017/2018-014</t>
  </si>
  <si>
    <t>Construction of 2No. Classrooms: Foundation, Super Structure and Roofing</t>
  </si>
  <si>
    <t>Amabuko Secondary School</t>
  </si>
  <si>
    <t>4-045-266-2630205-104-2017/2018-015</t>
  </si>
  <si>
    <t>Construction of 2No. Classrooms: Foundation, Super Structure and Roofing.</t>
  </si>
  <si>
    <t>Chironge Secondary School</t>
  </si>
  <si>
    <t>4-045-266-2630205-104-2017/2018-016</t>
  </si>
  <si>
    <t>Mobamba High School</t>
  </si>
  <si>
    <t>4-045-266-2630205-104-2017/2018-017</t>
  </si>
  <si>
    <t>Nyamagesa DEB Secondary School</t>
  </si>
  <si>
    <t>4-045-266-2630205-104-2017/2018-018</t>
  </si>
  <si>
    <t>Ramasha Secondary School</t>
  </si>
  <si>
    <t>4-045-266-2630205-104-2017/2018-019</t>
  </si>
  <si>
    <t>Sasati Secondary School</t>
  </si>
  <si>
    <t>4-045-266-2630205-104-2017/2018-020</t>
  </si>
  <si>
    <t>Gesusu Zonal Education Office</t>
  </si>
  <si>
    <t>4-045-266-2630205-104-2017/2018-021</t>
  </si>
  <si>
    <t>Electrical/Electricity Installation; Kshs.131,034.49 and Purchase of Office Equipment (Computer, Printer, Copier) Kshs.100,000.00</t>
  </si>
  <si>
    <t>Nyamagesa Chiefs Office</t>
  </si>
  <si>
    <t>4-045-266-2640507-108-2017/2018-005</t>
  </si>
  <si>
    <t>Construction of Administration Office: Foundation, Super Structure and Roofing</t>
  </si>
  <si>
    <t>Ikenye Chiefs Office</t>
  </si>
  <si>
    <t>4-045-266-2640507-108-2017/2018-006</t>
  </si>
  <si>
    <t>PROJECT GFS CODELIST FOR LIKONI NATIONAL GOVERNMENT CONSTITUENCY DEVELOPMENT FUND</t>
  </si>
  <si>
    <t>4-001-005-2110000-100-2017/18-001</t>
  </si>
  <si>
    <t>4-001-005-2210000-100-2017/18-002</t>
  </si>
  <si>
    <t>4-001-005-2210802-100-2017/18-001</t>
  </si>
  <si>
    <t>Monitoring &amp; Evaluation</t>
  </si>
  <si>
    <t>4-001-005-2210802-111-2017/18-002</t>
  </si>
  <si>
    <t>4-001-005-2210700-111-2017/18-001</t>
  </si>
  <si>
    <t>Undertake training of the NG-CDFC, PMC and benchmarking activities</t>
  </si>
  <si>
    <t>4-001-005-2640200-101-2017/18-001</t>
  </si>
  <si>
    <t>Unforeseen occurrences and emergency cases</t>
  </si>
  <si>
    <t>4-001-005-2640101-103-2017/18-001</t>
  </si>
  <si>
    <t>Bursary for secondary school students</t>
  </si>
  <si>
    <t>4-001-005-2640102-103-2017/18-002</t>
  </si>
  <si>
    <t>Bursary for tertiary level students</t>
  </si>
  <si>
    <t>Bursary Special Cases</t>
  </si>
  <si>
    <t>4-001-005-2640105-103-2017/18-001</t>
  </si>
  <si>
    <t>Bursary for special needy cases</t>
  </si>
  <si>
    <t>4-001-005-2640509-112-2016/17-001</t>
  </si>
  <si>
    <t>Facilitate a football tournament involving 32 teams@781,600, purchase GH5 Panasonic camera,  1000 watts led lights and Steinberg boom mic@300,000 for arts groups, purchase of uniforms, rubber shoes, t-shirts and jazzier equipments for Kumfu/karate@222,500 and equipments for Likoni peace bicycle riding competition@195,900</t>
  </si>
  <si>
    <t>ICT Innovation Hubs</t>
  </si>
  <si>
    <t>4-001-005-2211311-108-2016/17-001</t>
  </si>
  <si>
    <t>Installation of Satelite antenna, Router, Digital access kit, Digital ruggedized Tablet, WI-FI with outdoor wireless device complete with 12U cabinet with installation accessories by Telkom Kenya Ltd at Mtongwe, Likoni and Shika adabu</t>
  </si>
  <si>
    <t>4-001-005-2211310-108-2016/17-001</t>
  </si>
  <si>
    <t>Preparation of Constituency strategic plan for 2017-2022</t>
  </si>
  <si>
    <t>Primary schools</t>
  </si>
  <si>
    <t>Jamvi La Wageni Primary School</t>
  </si>
  <si>
    <t>4-001-005-2630204-104-2017/18-001</t>
  </si>
  <si>
    <t>Extension of perimeter wall height, internal wall plastering, external wall keying and copping</t>
  </si>
  <si>
    <t>Puma Primary School</t>
  </si>
  <si>
    <t>4-001-005-2630204-104-2017/18-002</t>
  </si>
  <si>
    <t>Construction of 8 door toilet block</t>
  </si>
  <si>
    <t>Mwangala Primary School</t>
  </si>
  <si>
    <t>4-001-005-2630204-104-2017/18-003</t>
  </si>
  <si>
    <t xml:space="preserve">Mweza primary school </t>
  </si>
  <si>
    <t>4-001-005-2630204-104-2017/18-004</t>
  </si>
  <si>
    <t>Mtongwe Primary School</t>
  </si>
  <si>
    <t>4-001-005-2630204-104-2017/18-005</t>
  </si>
  <si>
    <t>Purchase of equipments for Resource Centre(5 desktop computers, 10 sewing machines, 2 welding machines, assorted painting equipments, 2 sets of electronic repair kits, tools for cookery, 1 executive desk, 1 office table, 4 visitors chairs, 2 office chairs, benches and stools</t>
  </si>
  <si>
    <t>Shika Adabu Primary School</t>
  </si>
  <si>
    <t>4-001-005-2630204-104-2017/18-006</t>
  </si>
  <si>
    <t>Replacement of asbestos roof on sixteen classrooms including disposal at approved sites as per NEMA guidelines</t>
  </si>
  <si>
    <t>Consolata Primary School</t>
  </si>
  <si>
    <t>4-001-005-2630204-104-2017/18-007</t>
  </si>
  <si>
    <t>Likoni Secondary School</t>
  </si>
  <si>
    <t>4-001-005-2630205-104-2017/18-001</t>
  </si>
  <si>
    <t xml:space="preserve">Construction of a perimeter wall approximately 150 meters </t>
  </si>
  <si>
    <t>Mtongwe Girls Secondary School</t>
  </si>
  <si>
    <t>4-001-005-2630205-104-2017/18-002</t>
  </si>
  <si>
    <t>Construction of dining hall phase1(walling, roofing, doors and windows)</t>
  </si>
  <si>
    <t>Mweza secondary school</t>
  </si>
  <si>
    <t>4-001-005-2630205-104-2017/18-003</t>
  </si>
  <si>
    <t>Purchase of 150 lockers and chairs</t>
  </si>
  <si>
    <t>Mwahima Secondary School</t>
  </si>
  <si>
    <t>4-001-005-2630205-104-2017/18-004</t>
  </si>
  <si>
    <t>Completion of administration block(plastering, painting, ceiling, floor, electrical and mechanical fittings)</t>
  </si>
  <si>
    <t>4-001-005-2630205-104-2017/18-005</t>
  </si>
  <si>
    <t>Renovation of floors and verandah to terrazzo finish on four classrooms</t>
  </si>
  <si>
    <t xml:space="preserve">Shika Adabu Chief's Office </t>
  </si>
  <si>
    <t>4-001-005-2640507-113-2017/18-006</t>
  </si>
  <si>
    <t>Construction of perimeter wall 180 meters@2,600,000, power connection and fans@100,000, drilling of borehole and related plumbing works@350,000, paving slabs and roof eaves wire mesh@ 250,000 and drainage works@200,000</t>
  </si>
  <si>
    <t>Longo Chief's office</t>
  </si>
  <si>
    <t>4-001-005-2640507-113-2017/18-001</t>
  </si>
  <si>
    <t xml:space="preserve">Construction of 2 door toilet block wit urinal@600,000 and renovation of office block(ceiling, walling, painting and floor)@400,000 </t>
  </si>
  <si>
    <t>Longo ACC</t>
  </si>
  <si>
    <t>4-001-005-2640507-113-2017/18-002</t>
  </si>
  <si>
    <t>Refurbishment of administrative offices: 1 office table@30,000 and chair@25,000, 1 cabinet@25,000, I office table@30,000 and 10 visitor’s chairs@50,000</t>
  </si>
  <si>
    <t>Mtongwe chief’s office</t>
  </si>
  <si>
    <t>4-001-005-2640507-113-2017/18-003</t>
  </si>
  <si>
    <t xml:space="preserve">Refurbishment of administrative offices: Mtongwe chief’s office:- 1 office table@30,000 and chair@25,000, 1 cabinet@25,000, 10 visitor’s chairs@50,000 </t>
  </si>
  <si>
    <t xml:space="preserve"> Likoni ACC </t>
  </si>
  <si>
    <t>4-001-005-2640507-113-2017/18-004</t>
  </si>
  <si>
    <t>Refurbishment of administrative offices:1 office table@30,000 and chair@25,000, 1 cabinet@25,000, I office table@30,000 and 10 visitor’s chairs@50,000</t>
  </si>
  <si>
    <t>Likoni chief’s office</t>
  </si>
  <si>
    <t>4-001-005-2640507-113-2017/18-005</t>
  </si>
  <si>
    <t xml:space="preserve">Refurbishment of administrative offices:1 office table@30,000 and chair@25,000, 1 cabinet@25,000, 10 visitor’s chairs@50,000 </t>
  </si>
  <si>
    <t>Shika adabu chief’s office</t>
  </si>
  <si>
    <t>4-001-005-2640507-113-2017/18-007</t>
  </si>
  <si>
    <t>DCC’s office</t>
  </si>
  <si>
    <t>4-001-005-2640507-113-2017/18-008</t>
  </si>
  <si>
    <t>Refurbishment of administrative offices: floor carpet@60,000, 1 conference table@70,000 and 10 chairs@150,000</t>
  </si>
  <si>
    <t>Likoni NG – CDF</t>
  </si>
  <si>
    <t xml:space="preserve">Refurbishment of administrative offices:15 board room chairs@105,000 </t>
  </si>
  <si>
    <t>Construction of 120 meter perimeter wall@1,600,000</t>
  </si>
  <si>
    <t>Construction of 2 door toilet block@650,000</t>
  </si>
  <si>
    <t>Drilling of borehole and related plumbing works@350,000</t>
  </si>
  <si>
    <t>Timbwani Police Post</t>
  </si>
  <si>
    <t>Construction of 4 No. Room staff house@1,400,000 and 2 door toilet block@600,000</t>
  </si>
  <si>
    <t> TOTAL</t>
  </si>
  <si>
    <t>4-008-037-2110000-100-2017/18-001</t>
  </si>
  <si>
    <t>4-008-037-2640101-103-2017/18-001</t>
  </si>
  <si>
    <t>4-001-005-2640510-110-2016/17-001</t>
  </si>
  <si>
    <t>Construction of public toilet at Shelly beach</t>
  </si>
  <si>
    <t>Repair of office vehicle</t>
  </si>
  <si>
    <t>PROJECT GFS CODELIST FOR LIKONI NATIONAL GOVERNMENT CONSTITUENCIES DEVELOPMENT FUND</t>
  </si>
  <si>
    <t>PRIMARY SCHOOL'S</t>
  </si>
  <si>
    <t xml:space="preserve">Additional funding towards construction of two classrooms, Roofing@ 280,090. Windows@50,000. Finishes@169,910.    </t>
  </si>
  <si>
    <t>SECONDARY SCHOOL'S</t>
  </si>
  <si>
    <t>Mishi Mboko Girls Secondary School</t>
  </si>
  <si>
    <t>4-001-005-2630205-104-2017/18-006</t>
  </si>
  <si>
    <t>Construction of a multi storied tuition block of four classrooms</t>
  </si>
  <si>
    <t>PROJECT GFS CODELIST FOR MVITA NATIONAL GOVERNMENT CONSTITUENCY DEVELOPMENT FUND</t>
  </si>
  <si>
    <t>4-001-006-2110000-100- 2017/18 -001</t>
  </si>
  <si>
    <t>4-001-006-2210000-100- 2017/18 -002</t>
  </si>
  <si>
    <t>4-001-006-2120101-100- 2017/18 -003</t>
  </si>
  <si>
    <t>4-001-006-2120201-100- 2017/18 -004</t>
  </si>
  <si>
    <t>4-001-006-2210802-100- 2017/18 -005</t>
  </si>
  <si>
    <t>4-001-006-2210000-111- 2017/18 -001</t>
  </si>
  <si>
    <t>4-001-006-2210802-111- 2017/18 -002</t>
  </si>
  <si>
    <t>4-001-006-2210700-111- 2017/18 -003</t>
  </si>
  <si>
    <t>4-001-006-2640200-101- 2017/18 -005</t>
  </si>
  <si>
    <t>4-001-006-2640508-112- 2017/18 -001</t>
  </si>
  <si>
    <t>4-001-006-2640101-103- 2017/18 -001</t>
  </si>
  <si>
    <t>4-001-006-2640102-103- 2017/18 -002</t>
  </si>
  <si>
    <t>Payment of bursary to needy students in tertiary and vocational institutions under skills mitaani sponsorship program.</t>
  </si>
  <si>
    <t>Mvita primary school</t>
  </si>
  <si>
    <t>4-001-006-2630204-104- 2017/18 -001</t>
  </si>
  <si>
    <t>Construction of a youth recreation centre consisting a football pitch(seven a side)and swimming pool.</t>
  </si>
  <si>
    <t>Ronald ngala primary School</t>
  </si>
  <si>
    <t>4-001-006-2630204-104- 2017/18 -002</t>
  </si>
  <si>
    <r>
      <t xml:space="preserve">Plastering, painting, tiling, partitioning, glass windows and grills for ground (social hall)and </t>
    </r>
    <r>
      <rPr>
        <sz val="12"/>
        <rFont val="Footlight MT Light"/>
        <family val="1"/>
      </rPr>
      <t>first floor(offices)</t>
    </r>
    <r>
      <rPr>
        <sz val="12"/>
        <color indexed="8"/>
        <rFont val="Footlight MT Light"/>
        <family val="1"/>
      </rPr>
      <t>, electrical and plumbing works.</t>
    </r>
  </si>
  <si>
    <t>4-001-006-2630204-104- 2017/18 -003</t>
  </si>
  <si>
    <t>Construction of a modern school football pitch.</t>
  </si>
  <si>
    <t>Mbheni/Bondeni primary complex</t>
  </si>
  <si>
    <t>4-001-006-2630204-104-2017/18 -004</t>
  </si>
  <si>
    <t>Refurbishment of 8 classrooms- demolition of cracked walls, plastering,painting,roofing,replacing doors and window grills, electrical and plumbing works</t>
  </si>
  <si>
    <t>Shariff Nassir Girls Secondary school</t>
  </si>
  <si>
    <t>4-001-006-2630205-104- 2017/18 -001</t>
  </si>
  <si>
    <t>Installation of gas fittings, painting &amp;  finishes(1,200,000) and  furniture(lab stools 55 pieces) Ksh400,000 for laboratory</t>
  </si>
  <si>
    <t>4-001-006-2630205-104- 2017/18 -002</t>
  </si>
  <si>
    <t>Additional funds for construction of Social Hall and 2classrooms with finishes.( Phase 1 funding)</t>
  </si>
  <si>
    <t>Serani Secondary School</t>
  </si>
  <si>
    <t>Plastering, painting and gas fittings for the school laboratory Kshs.1,400,000 and 83 lab stools Kshs.600,000</t>
  </si>
  <si>
    <t>Star of the sea Secondary School</t>
  </si>
  <si>
    <t>4-001-006-2630205-104- 2017/18 -004</t>
  </si>
  <si>
    <t>Installation of windows-Ksh.341,448, doors Ksh.74100 and furniture for the dining hall(200 chairs, and 20 Tables Kshs.884,452.</t>
  </si>
  <si>
    <t>Allidina secondary school</t>
  </si>
  <si>
    <t>4-001-006-2630205-104- 2017/18 -005</t>
  </si>
  <si>
    <t>Purchase of water purifier model nyati  11 500 reverse osmosis plant with a purifying capacity of 500 litres per hour.</t>
  </si>
  <si>
    <t>OTHER'S</t>
  </si>
  <si>
    <t>Installation of Satelite antenna, Router, Digital access kit, Digital ruggedized Tablet, WI-FI with outdoor wireless device complete with 12U cabinet with installation accessories by Telkom Kenya Ltd at 4 sites</t>
  </si>
  <si>
    <t>4-001-006-2640510-110- 2017/18 -001</t>
  </si>
  <si>
    <t>Planting of trees, beautification of the beach at Tudor by erecting a shed where people can rest, upgrade the access road leading to the beach by putting cabroappx 70metres and planting trees to prevent soil erosion.</t>
  </si>
  <si>
    <t>PROJECT GFS CODELIST FOR MVITA NATIONAL GOVERNMENT CONSTITUENCIES DEVELOPMENT FUND</t>
  </si>
  <si>
    <t>Payment of staff salaries and gratuity,medical</t>
  </si>
  <si>
    <t>4-001-006-2640200-101- 2017/18 -001</t>
  </si>
  <si>
    <t>Sparki Primary School</t>
  </si>
  <si>
    <t>4-001-006-2630204-104- 2017/18 -005</t>
  </si>
  <si>
    <t>Construction of a kitchen at Sparki primary school</t>
  </si>
  <si>
    <t>Tudor Primary School</t>
  </si>
  <si>
    <t>4-001-006-2630204-104- 2017/18 -006</t>
  </si>
  <si>
    <t xml:space="preserve">Construction of a fence around the fish pond project at Tudor  primary school- A chain link fence and the Fish pond size is:- i)total pond ares – 300m2
ii) Length-20m
iii) Width – 15m
iv) Water  depth – shallow end – 1.05m
</t>
  </si>
  <si>
    <t>Makande Primary School</t>
  </si>
  <si>
    <t>4-001-006-2630204-104- 2017/18 -007</t>
  </si>
  <si>
    <t xml:space="preserve">Construction of a fence around the fish pond project at Makande primary school - A chain link fence and the Fish pond size is:- i)total pond ares – 300m2
ii) Length-20m
iii) Width – 15m
iv) Water  depth – shallow end – 1.05m
</t>
  </si>
  <si>
    <t>4-001-006-2211310-108- 2017/18 -001</t>
  </si>
  <si>
    <t>PROJECT GFS CODELIST FOR LUNGALUNGA NATIONAL GOVERNMENT CONSTITUENCIES DEVELOPMENT FUND</t>
  </si>
  <si>
    <t>4-002-008-2110000-100-2017/18-001</t>
  </si>
  <si>
    <t>4-002-008-2210000-100-2017/18-002</t>
  </si>
  <si>
    <t>4-002-008-2120101-100-2017/18-003</t>
  </si>
  <si>
    <t>4-002-008-2120201-100-2017/18-004</t>
  </si>
  <si>
    <t>4-002-008-2210802-100-2017/18-005</t>
  </si>
  <si>
    <t>4-002-008-2210000-111-2017/18-001</t>
  </si>
  <si>
    <t>4-002-008-2210802-111-2017/18-002</t>
  </si>
  <si>
    <t>4-002-008-2210700-111-2017/18-003</t>
  </si>
  <si>
    <t>4-002-008-2640200-101-2017/18-001</t>
  </si>
  <si>
    <t>4-002-008-2640509-112-2017/18-001</t>
  </si>
  <si>
    <t xml:space="preserve"> Genesis Primary School</t>
  </si>
  <si>
    <t>4-002-008-2640510-110-2017/2018-001</t>
  </si>
  <si>
    <t>Vitsangalaweni Primary School</t>
  </si>
  <si>
    <t>4-002-008-2640510-110-2017/2018-002</t>
  </si>
  <si>
    <t>Mwalewa Primary School</t>
  </si>
  <si>
    <t>4-002-008-2640510-110-2017/2018-003</t>
  </si>
  <si>
    <t>Godo Primary School</t>
  </si>
  <si>
    <t>4-002-008-2640510-110-2017/2018-004</t>
  </si>
  <si>
    <t>Maledi Primary School</t>
  </si>
  <si>
    <t>4-002-008-2640510-110-2017/2018-005</t>
  </si>
  <si>
    <t>Mwereni Primary School</t>
  </si>
  <si>
    <t>4-002-008-2640510-110-2017/2018-006</t>
  </si>
  <si>
    <t>Mwashetani Secondary School</t>
  </si>
  <si>
    <t>4-002-008-2640510-110-2017/2018-007</t>
  </si>
  <si>
    <t>Lunga Lunga Secondary School</t>
  </si>
  <si>
    <t>4-002-008-2640510-110-2017/2018-008</t>
  </si>
  <si>
    <t>Lunga Lunga NG-CDFC office</t>
  </si>
  <si>
    <t>4-002-008-2640510-110-2017/2018-009</t>
  </si>
  <si>
    <t>Lunga Lunga Chiefs Office</t>
  </si>
  <si>
    <t>4-002-008-2640510-110-2017/2018-010</t>
  </si>
  <si>
    <t>4-002-008-2640101-103-2017/18-001</t>
  </si>
  <si>
    <t>4-002-008-2640102-103-2017/18-002</t>
  </si>
  <si>
    <t>Kanana Genesis Primary School</t>
  </si>
  <si>
    <t>4-002-008-2630204-104-2017/2018-001</t>
  </si>
  <si>
    <t xml:space="preserve">Construction of 2 new classrooms kshs.2,800,000
two door pit latrines kshs.400,000 
20 desks kshs.100,000.
</t>
  </si>
  <si>
    <t>Manda Primary school.</t>
  </si>
  <si>
    <t>4-002-008-2630204-104-2017/2018-002</t>
  </si>
  <si>
    <t xml:space="preserve">Construction of four units of 2 door pit latrines to completion. Kshs.400,000 </t>
  </si>
  <si>
    <t>Mwalewa Primary School.</t>
  </si>
  <si>
    <t>4-002-008-2630204-104-2017/2018-003</t>
  </si>
  <si>
    <t xml:space="preserve">Construction of 2 new classrooms kshs.3,000,000. 
two door pit latrines kshs.500,000. 
20 desks kshs.150,000.
</t>
  </si>
  <si>
    <t>Mabambarani Primary School.</t>
  </si>
  <si>
    <t>4-002-008-2630204-104-2017/2018-004</t>
  </si>
  <si>
    <t xml:space="preserve">Construction of 2 new classrooms kshs.3,000,000. 
two door pit latrines kshs.500,000. 
20 desks kshs 150,000.
</t>
  </si>
  <si>
    <t>Mwabovo Primary School.</t>
  </si>
  <si>
    <t>4-002-008-2630204-104-2017/2018-005</t>
  </si>
  <si>
    <t>Completion of the two classrooms. (plastering, fixing doors and windows, painting and branding of two classrooms.)</t>
  </si>
  <si>
    <t>Maledi primary school.</t>
  </si>
  <si>
    <t>4-002-008-2630204-104-2017/2018-006</t>
  </si>
  <si>
    <t xml:space="preserve">Kichukwa primary school. </t>
  </si>
  <si>
    <t>4-002-008-2630204-104-2017/2018-007</t>
  </si>
  <si>
    <t xml:space="preserve">Construction of 2 new classrooms kshs.2,800,000, 
two door pit latrines kshs.400,000 
20 desks kshs.100,000.
</t>
  </si>
  <si>
    <t>Bandu primary school.</t>
  </si>
  <si>
    <t>4-002-008-2630204-104-2017/2018-008</t>
  </si>
  <si>
    <t xml:space="preserve">Construction of 2 new classrooms kshs.2,800,000 
Two door pit latrines kshs.400,000 
20 desks kshs.100,000.
</t>
  </si>
  <si>
    <t>Menza Mwenye Secondary school.</t>
  </si>
  <si>
    <t>4-002-008-2630205-104-2017/2018-001</t>
  </si>
  <si>
    <t>Construction of a new administration block to completion.</t>
  </si>
  <si>
    <t>Lunga lunga secondary school</t>
  </si>
  <si>
    <t>4-002-008-2630205-104-2017/2018-002</t>
  </si>
  <si>
    <t>Completion of a school laboratory and administration block.( plastering, painting, work tops, flooring doors and windows and branding)</t>
  </si>
  <si>
    <t>Mpakani Police station</t>
  </si>
  <si>
    <t>4-002-008-2640507-113-2017/2018-001</t>
  </si>
  <si>
    <t>Renovations of the police station (roofing, plastering, painting and purchase of 10,000litres water tank.)</t>
  </si>
  <si>
    <t>Lunga lunga Sub-county Head quarters.</t>
  </si>
  <si>
    <t>4-002-008-2640507-113-2017/2018-002</t>
  </si>
  <si>
    <t>Fencing of 8acres piece of land using concrete poles and chain link</t>
  </si>
  <si>
    <t>Lunga lunga location chief and assistant Chief's office.</t>
  </si>
  <si>
    <t>4-002-008-2640507-113-2017/2018-003</t>
  </si>
  <si>
    <t>Construction of an office to accommodate Chief and assistant chief Kshs.4,300,000 and furniture(3tables@16,500,6 chairs@9,600,3 filing cabinets@14,800 &amp; 10 visitor's  chairs@4,850)</t>
  </si>
  <si>
    <t>Shimoni Police station</t>
  </si>
  <si>
    <t>4-002-008-2640507-113-2017/2018-004</t>
  </si>
  <si>
    <t>Construction of two door pit latrine and water tank</t>
  </si>
  <si>
    <t>Lunga lunga Sub County Police posts and chiefs office furniture.</t>
  </si>
  <si>
    <t>4-002-008-2640507-113-2017/2018-005</t>
  </si>
  <si>
    <t xml:space="preserve">Purchase of new furniture to lunga lunga Division AP’s Head quarters, Shimoni AP’s post, Mwangulu AP,s post, Vanga AP’s post and Jego AP’s post. Divisional police Head quarters, Lunga lunga police station, Mwangulu police patrol base, Mamba police post, Jego police base and Mpakani patrol base. Vanga location chief’s office, Dzombo location chief’s office, Mwereni location chief’s office and Kikoneni location chiefs’ office. 
Purchase of 39 tables @ ksh16, 000/=, 84 chairs @ ksh 10,000/=, 27 cabinets @ 15,000 and 25 visitors chair@ ksh. 5,240/=.
</t>
  </si>
  <si>
    <t>Mamba polytechnique ICT Innovation Hub</t>
  </si>
  <si>
    <t>4-002-008-2211311-108-2017/2018-001</t>
  </si>
  <si>
    <t>Mwangulu Chief's office ICT Innovation Hub</t>
  </si>
  <si>
    <t>4-002-008-2211311-108-2017/2018-002</t>
  </si>
  <si>
    <t>Lunga lunga DCC's office ICT Innovation Hub</t>
  </si>
  <si>
    <t>4-002-008-2211311-108-2017/2018-003</t>
  </si>
  <si>
    <t>Lunga lunga NG-CDF office ICT Innovation Hub</t>
  </si>
  <si>
    <t xml:space="preserve">                                                            </t>
  </si>
  <si>
    <t>Renovation of the NG-CDFC office (Perimeter walling, doors and windows, plastering, painting and roofing).</t>
  </si>
  <si>
    <t>PROJECT GFS CODELIST FOR KILIFI SOUTH NATIONAL GOVERNMENT CONSTITUENCY DEVELOPMENT FUND</t>
  </si>
  <si>
    <t>4-003-012-2110000-100-2017/2018-001</t>
  </si>
  <si>
    <t>4-003-012-2210000-100-2017/2018-002</t>
  </si>
  <si>
    <t>Purchase of fuel, repairs and maintenance, printing, stationery, telephone, travel and subsistence, office tea, catalogues</t>
  </si>
  <si>
    <t>4-003-012-2120500-100-2017/2018-003</t>
  </si>
  <si>
    <t>4-003-007-2120200-100-2017/2018-004</t>
  </si>
  <si>
    <t>Payment of NHIF  Deductions</t>
  </si>
  <si>
    <t>4-003-012-2210802-100-2017/2018-005</t>
  </si>
  <si>
    <t>Emergency(5 % of the funds)</t>
  </si>
  <si>
    <t>4-003-012-2640200-101-2017/2018-001</t>
  </si>
  <si>
    <t>MONITORING &amp;EVALUATION</t>
  </si>
  <si>
    <t>4-003-012-2210000-111-2017/2018-001</t>
  </si>
  <si>
    <t>4-003-012-2210802-111-2017/2018-002</t>
  </si>
  <si>
    <t>4-00-012-2210700-111-2017/2018-003</t>
  </si>
  <si>
    <t>4-002-007-2640101-103-2017/2018-001</t>
  </si>
  <si>
    <t>Payment of bursary funds to needy students</t>
  </si>
  <si>
    <t>4-002-007-2640102-103-2017/2018-002</t>
  </si>
  <si>
    <t>4-003-012-2640509-112-2016/2017-001</t>
  </si>
  <si>
    <t>Bembo Primary School</t>
  </si>
  <si>
    <t>4-003-012-2630204-104-2017/2018-001</t>
  </si>
  <si>
    <t>Construction of  2No. New Classrooms</t>
  </si>
  <si>
    <t>Makata Primary School</t>
  </si>
  <si>
    <t>4-003-012-2630204-104-2017/2018-002</t>
  </si>
  <si>
    <t>Construction of 2No. New Classrooms</t>
  </si>
  <si>
    <t>Muhomkulu Primary School</t>
  </si>
  <si>
    <t>4-003-012-2630204-104-2017/2018-003</t>
  </si>
  <si>
    <t>Construction of 2No. New  Classrooms  at</t>
  </si>
  <si>
    <t>4-003-012-2630204-104-2017/2018-004</t>
  </si>
  <si>
    <t>Construction of 2 No. New Classrooms</t>
  </si>
  <si>
    <t>Primary School Desks</t>
  </si>
  <si>
    <t>4-003-012-2630204-104-2017/2018-005</t>
  </si>
  <si>
    <t>Supply of 350 desks to Primary Schools as follows:Mwenzang’ombe 50 desks, Vipingo 50 desks, Mwarakaya 50 desks, Bembo 50 desks, Makata 50 desks, Muhomkulu 50 desks, Mwangaza 50 desks; Kshs. 6000/- each</t>
  </si>
  <si>
    <t>Mtomondoni Secondary School</t>
  </si>
  <si>
    <t>4-003-012--2630205-104-2017/2018-001</t>
  </si>
  <si>
    <t>Construction of 1 no. new laboratory</t>
  </si>
  <si>
    <t>4-003-012-2630205-104-2017/2018-002</t>
  </si>
  <si>
    <t>Completion of a tuition block-roofing, plastering and painting</t>
  </si>
  <si>
    <t>Dindiri Secondary School</t>
  </si>
  <si>
    <t>4-003-012-2630205-104-2017/2018-003</t>
  </si>
  <si>
    <t>Constructions of 1 no. new laboratory</t>
  </si>
  <si>
    <t>Bungu Secondary School</t>
  </si>
  <si>
    <t>4-003-012-2630205-104-2017/2018-004</t>
  </si>
  <si>
    <t>Completion of Laboratory: piping, plumbing, plastering and painting</t>
  </si>
  <si>
    <t>Vipingo Secondary School</t>
  </si>
  <si>
    <t>4-003-012-2630205-104-2017/2018-005</t>
  </si>
  <si>
    <t>Supply of 100 new lockers @4000/- each and 100 chairs @3000/- each</t>
  </si>
  <si>
    <t>Sub-County Education Officer’s Office</t>
  </si>
  <si>
    <t>4-003-012-2630205-104-2017/2018-006</t>
  </si>
  <si>
    <t>Supply of Office Furniture i.e 1executive table,8 chairs,1 laptop, 1 printer,1 desktop computer and secretary desk</t>
  </si>
  <si>
    <t>Chonyi Police Station</t>
  </si>
  <si>
    <t>4-003-012-2640507-108-2017/2018-001</t>
  </si>
  <si>
    <t>Completion of the Police station sub structure, roofing, plastering, flooring, window fitting, doors fitting, grill fitting and painting</t>
  </si>
  <si>
    <t>4-003-012/2211310-108-2017/2018-001</t>
  </si>
  <si>
    <t>Formulating Constituency 5 years strategic plan</t>
  </si>
  <si>
    <t>ICT Innovation Hub</t>
  </si>
  <si>
    <t>4-003-012-2211311-108-2017/2018/001</t>
  </si>
  <si>
    <t>Installation of Satelite antenna, Router, Digital access kit, Digital ruggedized Tablet, WI-FI with outdoor wireless device complete with 12U cabinet with installation accessories by Telkom Kenya Ltd at Shimo La Tewa Ward</t>
  </si>
  <si>
    <t>4-003-012-2211311-108-2017/2018/002</t>
  </si>
  <si>
    <t>Installation of Satelite antenna, Router, Digital access kit, Digital ruggedized Tablet, WI-FI with outdoor wireless device complete with 12U cabinet with installation accessories by Telkom Kenya Ltd at Junju Ward</t>
  </si>
  <si>
    <t>4-003-012-2211311-108-2017/2018/003</t>
  </si>
  <si>
    <t>Installation of Satelite antenna, Router, Digital access kit, Digital ruggedized Tablet, WI-FI with outdoor wireless device complete with 12U cabinet with installation accessories by Telkom Kenya Ltd at Chasimba/Mwarakaya Ward</t>
  </si>
  <si>
    <t>4-003-012-2211311-108-2017/2018/004</t>
  </si>
  <si>
    <t>Installation of Satelite antenna, Router, Digital access kit, Digital ruggedized Tablet, WI-FI with outdoor wireless device complete with 12U cabinet with installation accessories by Telkom Kenya Ltd at Mtepeni  Ward</t>
  </si>
  <si>
    <t>4-003-012/3110202-108-2017/2018-001</t>
  </si>
  <si>
    <t>Completion of office – tiles, partitioning with aluminium, metallic grill doors and window fitting</t>
  </si>
  <si>
    <t>4-003-012-2640510-110-2017/2018-001</t>
  </si>
  <si>
    <t>Purchase and planting of trees in schools:- Chodari Primary school (Kshs. 247,241.20), Tunzanani Primary School (Kshs. 247,241.20), Mtomondoni Primary School (Kshs. 247,241.20), Makata Primary School (Kshs. 247,241.20), and St. Martin Primary School (Kshs. 247,241.20)</t>
  </si>
  <si>
    <t>4-003-012-2210700-111-2017/2018-003</t>
  </si>
  <si>
    <t>4-002-012-2640101-103-2017/2018-001</t>
  </si>
  <si>
    <t>4-002-012-2640102-103-2017/2018-002</t>
  </si>
  <si>
    <t>Mbuyuni Primary School</t>
  </si>
  <si>
    <t>4-003-012-2630204-104-2017/2018-006</t>
  </si>
  <si>
    <t>renovation of 2No classrooms i.e. roofing, fixing of doors and windows, plastering and painting</t>
  </si>
  <si>
    <t>4-003-012-2211310-108-2017/2018-001</t>
  </si>
  <si>
    <t>Completion of the Police station , roofing, plastering, flooring, window fitting, doors fitting, grill fitting and painting</t>
  </si>
  <si>
    <t>PROJECT GFS CODELIST FOR KALOLENI NATIONAL GOVERNMENT CONSTITUENCIES DEVELOPMENT FUND</t>
  </si>
  <si>
    <t>4-003-013-2110000-100-2017/18-001</t>
  </si>
  <si>
    <t>Payment of staff  salaries and service gratuity</t>
  </si>
  <si>
    <t>4-003-013-2210000-100-2017/18-002</t>
  </si>
  <si>
    <t xml:space="preserve">Purchase of fuel, office desktop, printer, repairs and maintenance, printing, stationery, telephone, travel and subsistence, office tea.  </t>
  </si>
  <si>
    <t>4-003-013-2120101-100-2017/18-003</t>
  </si>
  <si>
    <t>Payment of  NSSF monthly deductions.</t>
  </si>
  <si>
    <t>4-003-013-2120201-100-2017/18-004</t>
  </si>
  <si>
    <t>Payment of  NHIF monthly deductions.</t>
  </si>
  <si>
    <t>4-003-013-2110000-100-2017/18-005</t>
  </si>
  <si>
    <t>MONITORY &amp; EVALUATION</t>
  </si>
  <si>
    <t>4-003-013-2210000-111-2017/18-001</t>
  </si>
  <si>
    <t>4-003-013-2210802-111-2017/18-002</t>
  </si>
  <si>
    <t>4-003-013-2210700-111-2017/18-003</t>
  </si>
  <si>
    <t>4-003-013-2640200-101-2017/18-001</t>
  </si>
  <si>
    <t>Kaloleni Constituency Sports Project</t>
  </si>
  <si>
    <t>4-003-013-2640509-112-2017/18-001</t>
  </si>
  <si>
    <t>Organizing sports tournaments and purchase of sports equipments in Kaloleni wards namely Kayafungo, Mwanamwinga, Mariakani and Kaloleni</t>
  </si>
  <si>
    <t>Kaloleni Constituency Environment Project</t>
  </si>
  <si>
    <t>4-003-013-2640510-110-2017/2018-001</t>
  </si>
  <si>
    <t xml:space="preserve">Purchase and planting of certified tree seedling and at Mwakolo Primary School,Mahenzo Primary School,Mwandaza Primary School, Kinani Primary School,Vuga Primary School,Miyani Dispensary,Kirumbi Girls Secondary School, Ndatani Primary School,  Kadzandani Primary School,Madzimbani Primary School,Baraka Primary School, Muungano Primary School, Mwanamwinga Primary School,Mtsengo Primary School, Bikidzaya Primary School in Kaloleni Constituency each institution will get  Kshs.115,747.126 </t>
  </si>
  <si>
    <t>4-003-013-2640101-103-2017/18-001</t>
  </si>
  <si>
    <t>4-003-013-2640102-103-2017/18-002</t>
  </si>
  <si>
    <t xml:space="preserve">Mariakani ward Constituency Innovation Hub (C.I.H) </t>
  </si>
  <si>
    <t>4-003-013-2211311-111-2017/2018- 001</t>
  </si>
  <si>
    <t xml:space="preserve">Mwanamwinga ward Constituency Innovation Hub </t>
  </si>
  <si>
    <t>4-003-013-2211311-111-2017/2018- 002</t>
  </si>
  <si>
    <t xml:space="preserve">Kayafungo ward Constituency Innovation Hub (C.I.H) in </t>
  </si>
  <si>
    <t>4-003-013-2211311-111-2017/2018- 003</t>
  </si>
  <si>
    <t>Constituency Innovation Hub (C.I.H) in Kayafungo ward</t>
  </si>
  <si>
    <t>4-003-013-2211311-111-2017/2018- 004</t>
  </si>
  <si>
    <t>4-003-013-2211311-111-2017/2018- 005</t>
  </si>
  <si>
    <t>Implementation of  Constituency Strategic Plan</t>
  </si>
  <si>
    <t>Gogoraruhe Primary school</t>
  </si>
  <si>
    <t>4-003-013-2630204-104-2017/2018-001</t>
  </si>
  <si>
    <t>Construction of administration block and 4no. classrooms to completion.</t>
  </si>
  <si>
    <t>Mariakani Primary School</t>
  </si>
  <si>
    <t>4-003-013-2630204-104-2017/2018-002</t>
  </si>
  <si>
    <t>Construction of 6 no. classrooms to completion.</t>
  </si>
  <si>
    <t>4-003-013-2630204-104-2017/2018-003</t>
  </si>
  <si>
    <t>Construction of 5 no. pit latrines to completion.</t>
  </si>
  <si>
    <t>4-003-013-2630204-104-2017/2018-004</t>
  </si>
  <si>
    <t>Purchase of 100 no. desks</t>
  </si>
  <si>
    <t>4-003-013-2630204-104-2017/2018-005</t>
  </si>
  <si>
    <t>Mihingoni Primary school</t>
  </si>
  <si>
    <t>4-003-013-2630204-104-2017/2018-006</t>
  </si>
  <si>
    <t>Mikiriani Primary School</t>
  </si>
  <si>
    <t>4-003-013-2630204-104-2017/2018-007</t>
  </si>
  <si>
    <t>Vuga Primary School</t>
  </si>
  <si>
    <t>4-003-013-2630204-104-2017/2018-008</t>
  </si>
  <si>
    <t>Vishakani Primary School</t>
  </si>
  <si>
    <t>4-003-013-2630204-104-2017/2018-009</t>
  </si>
  <si>
    <t>Mwakolo Primary School</t>
  </si>
  <si>
    <t>4-003-013-2630204-104-2017/2018-010</t>
  </si>
  <si>
    <t>Mtsengo Primary School</t>
  </si>
  <si>
    <t>4-003-013-2630204-104-2017/2018-011</t>
  </si>
  <si>
    <t>Maoro Primary School</t>
  </si>
  <si>
    <t>4-003-013-2630204-104-2017/2018-012</t>
  </si>
  <si>
    <t>Nguluweni Primary School</t>
  </si>
  <si>
    <t>4-003-013-2630204-104-2017/2018-013</t>
  </si>
  <si>
    <t>4-003-013-2630204-104-2017/2018-014</t>
  </si>
  <si>
    <t>4-003-013-2630204-104-2017/2018-015</t>
  </si>
  <si>
    <t>Gabriel Katana Primary School</t>
  </si>
  <si>
    <t>4-003-013-2630204-104-2017/2018-016</t>
  </si>
  <si>
    <t>Purchase of 50 no. desks</t>
  </si>
  <si>
    <t xml:space="preserve">Kaloleni NG-CDF office motor vehicle </t>
  </si>
  <si>
    <t>Purchase of the office motor vehicle, Toyoya Land Cruiser</t>
  </si>
  <si>
    <t>PROJECT GFS CODELIST FOR MAGARINI NATIONAL GOVERNMENT CONSTITUENCY DEVELOPMENT FUND</t>
  </si>
  <si>
    <t>Allocated</t>
  </si>
  <si>
    <t xml:space="preserve">ADMINISTRATION/ RECURRENT EXPENDITURE </t>
  </si>
  <si>
    <t>4-003-017-2110000-100-2017/2018-001</t>
  </si>
  <si>
    <t>4-003-017-2210000-100-2017/2018-002</t>
  </si>
  <si>
    <t>4-003-017-2120101-100-2017/2018-003</t>
  </si>
  <si>
    <t>4-003-017-2210802-100-2017/2018-004</t>
  </si>
  <si>
    <t>M&amp; E /CAPACITY BUILDING</t>
  </si>
  <si>
    <t>4-003-017-2210000-111-2017/2018-001</t>
  </si>
  <si>
    <t>4-003-017-2210700-111-2017/2018-002</t>
  </si>
  <si>
    <t>4-003-017-2210802-111-2017/2018-003</t>
  </si>
  <si>
    <t>4-003-017-2640200-101-2017/2018-001</t>
  </si>
  <si>
    <t>4-003-017-2640509-112-2017/2018-001</t>
  </si>
  <si>
    <t>To carry out constituency sports tournament where winning teams /schools are rewarded with trophies, balls and games kits</t>
  </si>
  <si>
    <t>Kibaoni Assistant Chief's Office</t>
  </si>
  <si>
    <t>4-003-017-2640510-110-2017/2018-002</t>
  </si>
  <si>
    <t>To cater for the construction of 3 door public toilets</t>
  </si>
  <si>
    <t>Revision of Constituency Strategic Plan</t>
  </si>
  <si>
    <t>4-003-017-2211310-108-2017/2018-001</t>
  </si>
  <si>
    <t xml:space="preserve">To revise the 10 year  strategic plan in order to align it with the constitution  </t>
  </si>
  <si>
    <t>4-003-017-2211311-108-2017/2018-001</t>
  </si>
  <si>
    <t>Installation of Satelite antenna, Router, Digital access kit, Digital ruggedized Tablet, WI-FI with outdoor wireless device complete with 12U cabinet with installation accessories by Telkom Kenya Ltd in 4 sites</t>
  </si>
  <si>
    <t>4-003-017-2640101-103-2017/2018-001</t>
  </si>
  <si>
    <t xml:space="preserve">Bursary Tertiary/ University </t>
  </si>
  <si>
    <t>4-003-017-2640102-103-2017/2018-002</t>
  </si>
  <si>
    <t xml:space="preserve">Bursary Special needs </t>
  </si>
  <si>
    <t>4-003-017-2640105-103-2017/2018-003</t>
  </si>
  <si>
    <t>Payment of bursary to needy student with special needs in secondary and primary schools</t>
  </si>
  <si>
    <t>Hawewanje primary school</t>
  </si>
  <si>
    <t>4-003-017-2630204-104-2017/2018-001</t>
  </si>
  <si>
    <t xml:space="preserve">Construction of 2 classrooms Kshs.2,890,000 and purchase of 20 desks- Kshs.110,000 </t>
  </si>
  <si>
    <t>Bate Primary School</t>
  </si>
  <si>
    <t>4-003-017-2630204-104-2017/2018-002</t>
  </si>
  <si>
    <t xml:space="preserve">Rehabilitation of 4  classrooms(Reroofing of four(4)classrooms) </t>
  </si>
  <si>
    <t>Bora Bora Primary school</t>
  </si>
  <si>
    <t>4-003-017-2630204-104-2017/2018-003</t>
  </si>
  <si>
    <t>Kipanga Ajeni primary school</t>
  </si>
  <si>
    <t>4-003-017-2630204-104-2017/2018-004</t>
  </si>
  <si>
    <t>Completion of 2 classrooms (roofing of the classrooms)</t>
  </si>
  <si>
    <t>Mambrui primary school (special unit )</t>
  </si>
  <si>
    <t>4-003-017-2630204-104-2017/2018-005</t>
  </si>
  <si>
    <t>Purchase and delivery of 40 double-decker beds@15,000 and 80 matresses@5000 each for the special unit in the school.</t>
  </si>
  <si>
    <t>Mwaeba Primary School</t>
  </si>
  <si>
    <t>4-003-017-2630204-104-2017/2018-006</t>
  </si>
  <si>
    <t>Construction of a classroom Kshs.1,390,000 and purchase of 20 desks- Kshs.110,000</t>
  </si>
  <si>
    <t xml:space="preserve">Marereni Sec school </t>
  </si>
  <si>
    <t>4-003-017-2630205-104-2017/2018-001</t>
  </si>
  <si>
    <t xml:space="preserve">Construction of and equipping of a science laboratory </t>
  </si>
  <si>
    <t xml:space="preserve">Magarini Girls’ Sec School </t>
  </si>
  <si>
    <t>4-003-017-2630205-104-2017/2018-002</t>
  </si>
  <si>
    <t xml:space="preserve">Construction and  furnishing (purchaseand delivery of 150 beds and mattresses) of a  dormitory </t>
  </si>
  <si>
    <t>Mapimo Girls’ Sec School</t>
  </si>
  <si>
    <t>4-003-017-2630205-104-2017/2018-003</t>
  </si>
  <si>
    <t xml:space="preserve">Construction of 1 staff house </t>
  </si>
  <si>
    <t>Mapimo Boys’ Sec School</t>
  </si>
  <si>
    <t>4-003-017-2630205-104-2017/2018-004</t>
  </si>
  <si>
    <t>Construction of two door toilets</t>
  </si>
  <si>
    <t>Sabaki Secondary  school</t>
  </si>
  <si>
    <t>4-003-017-2630205-104-2017/2018-005</t>
  </si>
  <si>
    <t>Completion of  science laboratory( flooring, plastering, construction of gas chamber, electricity wiring and construction of storage cupboards)</t>
  </si>
  <si>
    <t>Waresa Sec School</t>
  </si>
  <si>
    <t>4-003-017-2630205-104-2017/2018-006</t>
  </si>
  <si>
    <t>Marafa Sec School</t>
  </si>
  <si>
    <t>4-003-017-2630205-104-2017/2018-007</t>
  </si>
  <si>
    <t>Construction and equipping of school library</t>
  </si>
  <si>
    <t>Kibokoni Sec School</t>
  </si>
  <si>
    <t>4-003-017-2630205-104-2017/2018-008</t>
  </si>
  <si>
    <t>Completion of Girls’ dormitory(construction of verandah &amp; corridor and  installation of breathers)</t>
  </si>
  <si>
    <t>Marereni Police Station</t>
  </si>
  <si>
    <t>4-003-017-2640507-113-2017/2018-001</t>
  </si>
  <si>
    <t>Completion of (roofing, plastering, flooring and painting) 5units staff house</t>
  </si>
  <si>
    <t>Garashi  AP  Line</t>
  </si>
  <si>
    <t>4-003-017-2640507-113-2017/2018-002</t>
  </si>
  <si>
    <t>Completion of  staff house(flooring and painting) and  construction of 1 door toilet</t>
  </si>
  <si>
    <t>Sports Promotion</t>
  </si>
  <si>
    <t xml:space="preserve"> To support other upcoming sporting activities in terms of logistics, transport, branding and purchase of associated sports equipment</t>
  </si>
  <si>
    <t>Magarini Environmental Projects</t>
  </si>
  <si>
    <t xml:space="preserve"> To cater for the purchase and transport, watering and manure and other logistical support for 3000 seedlings in Magarini Girls, Marafa Boys and Kambi ya Waya Pry</t>
  </si>
  <si>
    <t>SPORT'S</t>
  </si>
  <si>
    <t>NATIONAL GOVERNMENT CONSTITUENCIE+A1:F23S DEVELOPMENT FUND BOARD</t>
  </si>
  <si>
    <t>PROJECT GFS CODELIST FOR GARSEN NATIONAL GOVERNMENT CONSTITUENCY DEVELOPMENT FUND</t>
  </si>
  <si>
    <t>4-004-018-2110000-100-2017/2018-001</t>
  </si>
  <si>
    <t>4-004-018-2210000-100-2017/2018-002</t>
  </si>
  <si>
    <t>4-004-018-2210802-100-2017/2018-003</t>
  </si>
  <si>
    <t>4-004-018-2120201-2017/2018-004</t>
  </si>
  <si>
    <t>Payment to NHIF deductions</t>
  </si>
  <si>
    <t>4-004-018-2120101-100-2017/2018-005</t>
  </si>
  <si>
    <t>Payment to NSSF deductions</t>
  </si>
  <si>
    <t>M&amp;E/Capacity Building</t>
  </si>
  <si>
    <t>4-004-018-2210000-111-2017/2018-001</t>
  </si>
  <si>
    <t>4-004-018-2210802-111-2017/2018-002</t>
  </si>
  <si>
    <t>4-004-018-2210700-111-2017/2018-003</t>
  </si>
  <si>
    <t>4-004-018-2640508-112-2017/2018-001</t>
  </si>
  <si>
    <t>Constituency  Sports  tournament</t>
  </si>
  <si>
    <t>4-005-022-2640509-112-2017/2018-001</t>
  </si>
  <si>
    <t>Promotion of sport and sports education activities through organizing constituency tournaments.</t>
  </si>
  <si>
    <t>4-004-018-2640101-103-2017/2018-001</t>
  </si>
  <si>
    <t xml:space="preserve">Payment of bursary needy students </t>
  </si>
  <si>
    <t>4-004-018-2640102-103-2017/2018-002</t>
  </si>
  <si>
    <t>Education primary</t>
  </si>
  <si>
    <t>Kipao primary school</t>
  </si>
  <si>
    <t>4-004-018-2630204-104-2017/2018-001</t>
  </si>
  <si>
    <t>Completion of 2 classroom(painting fixing of doors and windows) Kshs.500,000 and purchase of 40 desks(120,000.00)</t>
  </si>
  <si>
    <t>Ongonyo primary school</t>
  </si>
  <si>
    <t>4-004-018-2630204-104-2017/2018-002</t>
  </si>
  <si>
    <t>Construction to completion of two classrooms (3,000,0000.00); construction of  4-dooors VIP toilets(600,000.00) and Purchase of 40desks(120,000.00)</t>
  </si>
  <si>
    <t>Gubani primary school</t>
  </si>
  <si>
    <t>4-004-018-2630204-104-2017/2018-003</t>
  </si>
  <si>
    <t>Construction to completion of two classrooms(3,000,0000.00); construction of 2-dooors VIP toilets(300,000.00) and purchase of 40 desks(120,000.00)</t>
  </si>
  <si>
    <t>Handaraku primary school</t>
  </si>
  <si>
    <t>4-004-018-2630204-104-2017/2018-004</t>
  </si>
  <si>
    <t>Construction of two classrooms to completion(3,000,000), purchase of 40 desks(120,000.00)</t>
  </si>
  <si>
    <t>Odole primary school</t>
  </si>
  <si>
    <t>4-004-018-2630204-104-2017/2018-005</t>
  </si>
  <si>
    <t>Kon Kona primary school</t>
  </si>
  <si>
    <t>4-004-018-2630204-104-2017/2018-006</t>
  </si>
  <si>
    <t>Construction of two classrooms to completion (3,000,000); purchase of 40 desks (120,000.00) and construction of 4 VIP pit latrines (600,000.00)</t>
  </si>
  <si>
    <t>Kikomo primary school</t>
  </si>
  <si>
    <t>4-004-018-2630204-104-2017/2018-007</t>
  </si>
  <si>
    <t xml:space="preserve">Renovation of 4 classrooms (flooring, Painting, fixing of doors  &amp; windows and roofing (800,0000.00); purchase of  80 desks(240,000.00),Erection of school fence and gate(650,000.00) </t>
  </si>
  <si>
    <t>Sheli primary school</t>
  </si>
  <si>
    <t>4-004-018-2630204-104-2017/2018-008</t>
  </si>
  <si>
    <t>Rehabilitation of 4 classrooms-flooring, Painting, fixing of doors  &amp; windows and roofing,(800,000.00) Construction of 2 VIP toilets(300,000.00)</t>
  </si>
  <si>
    <t>4-004-018-2630204-104-2017/2018-09</t>
  </si>
  <si>
    <t>Purchase of 80 desks</t>
  </si>
  <si>
    <t>Education secondary</t>
  </si>
  <si>
    <t>Sane girls high school</t>
  </si>
  <si>
    <t>4-004-018-2630205-104-2017/2018-001</t>
  </si>
  <si>
    <t xml:space="preserve">Completion of kitchen and dining hall  (plastering, fixing of doors and windows (1,000,000) and  purchase of 120 chairs,12 ten sitter tables(1,000,000) </t>
  </si>
  <si>
    <t>Kipao sec school.</t>
  </si>
  <si>
    <t>4-004-018-2630205-104-2017/2018-002</t>
  </si>
  <si>
    <t>Construction to completion of 3 classrooms(4,500,000.00); purchase of 100 lockers and  chairs(500,000.00) and construction of  2 blocks of 6 VIP pit latrines (900,000.00)</t>
  </si>
  <si>
    <t>Hashaka sec school</t>
  </si>
  <si>
    <t>4-004-018-2630205-104-2017/2018-003</t>
  </si>
  <si>
    <t>Construction to completion of 3 classrooms(4,500,000.00); construction of 2 blocks of 4-2 VIP pit latrines(900,000.00) and purchase of 100 sets of chairs and lockers(500,000.00)</t>
  </si>
  <si>
    <t>Gerarsa sec school</t>
  </si>
  <si>
    <t>4-004-018-2630205-104-2017/2018-004</t>
  </si>
  <si>
    <t>Rehabilitation of 4 classrooms (flooring, painting, fixing of doors and windows and roofing (1,000,000.00) ,construction of 6 door VIP toilets (900,000.00) purchase of 100 sets of chairs and lockers(500,000.00)</t>
  </si>
  <si>
    <t>Gadeni Secondary School</t>
  </si>
  <si>
    <t>4-004-018-26302055-104-2017/2018-005</t>
  </si>
  <si>
    <t>Erection of school fence(Chain link fence,barbed wire and hard wood poles) covering 5 acres</t>
  </si>
  <si>
    <t xml:space="preserve">Tana Delta sub county office compound </t>
  </si>
  <si>
    <t>4-004-018-2640507-108-2017/2018-002</t>
  </si>
  <si>
    <t>Erection of perimeter fence covering 5 acres piece of land</t>
  </si>
  <si>
    <t>Tana Delta Sub County Education Office</t>
  </si>
  <si>
    <t>4-004-018-2630205-105-2017/2018-001</t>
  </si>
  <si>
    <t xml:space="preserve"> Completion of the sub county education officei.e. drainage system construction, external toilet (1,000,000) and installation of electricity and water connection</t>
  </si>
  <si>
    <t>4-004-018-2211310-109-2017/2018-001</t>
  </si>
  <si>
    <t xml:space="preserve">preparation of five year strategic plan for the period 2017/2018 to 2021/2022  </t>
  </si>
  <si>
    <t>Constituency youth ICT Hubs Centres</t>
  </si>
  <si>
    <t>4-004-018-2211311-110-2017/2018-002</t>
  </si>
  <si>
    <t>Mocks/CATS</t>
  </si>
  <si>
    <t xml:space="preserve"> Printing and distribution of CATs and other examination  materials.</t>
  </si>
  <si>
    <r>
      <t xml:space="preserve">Constituency environmental activities, </t>
    </r>
    <r>
      <rPr>
        <sz val="12"/>
        <color indexed="8"/>
        <rFont val="Footlight MT Light"/>
        <family val="1"/>
      </rPr>
      <t xml:space="preserve">Kshs.  - </t>
    </r>
  </si>
  <si>
    <t>Rehabilitation of water pans in Garsen (Fencing, dredging and recouping of sand) and Ngao Ward (dreging, recouping of sand and fencing)</t>
  </si>
  <si>
    <t>PROJECT GFS CODELIST FOR GARSEN NATIONAL GOVERNMENT CONSTITUENCIES DEVELOPMENT FUND</t>
  </si>
  <si>
    <t>4-004-018-2210802-100-2017/2018-005</t>
  </si>
  <si>
    <t>4-004-018-2210802-111-2017/2018-001</t>
  </si>
  <si>
    <t>4-004-018-2640200-101-2017/2018-001</t>
  </si>
  <si>
    <t>Tertiary Institutions Bursary</t>
  </si>
  <si>
    <t xml:space="preserve">Payment of bursary to needy students in Tertiary Institutions </t>
  </si>
  <si>
    <t>Katsangani Primary School</t>
  </si>
  <si>
    <t>4-004-018-2630204-104-2017/2018/001</t>
  </si>
  <si>
    <t>Ramadha Primary School</t>
  </si>
  <si>
    <t>4-004-018-2630204-104-2017/2018/002</t>
  </si>
  <si>
    <t>Imani Primary School</t>
  </si>
  <si>
    <t>4-004-018-2640510-110-2017/2018-001</t>
  </si>
  <si>
    <t>Tree planting to enhance forest coverage of school compound</t>
  </si>
  <si>
    <t>Dalu Primary School</t>
  </si>
  <si>
    <t>4-004-018-2640510-110-2017/2018-002</t>
  </si>
  <si>
    <t>Kipini Primary School</t>
  </si>
  <si>
    <t>4-004-018-2640510-110-2017/2018-003</t>
  </si>
  <si>
    <t>Garsen Constituency Sports  Tournament</t>
  </si>
  <si>
    <t>To provide funds for promotion of sport and sports education activities.</t>
  </si>
  <si>
    <t>Garsen Constituency 5 year Strategic Plan (2017-2022)</t>
  </si>
  <si>
    <t>4-004-018-2211310-108-2017-2018-001</t>
  </si>
  <si>
    <t>Preparation, Printing and Launching of a 5 year Constituency Strategic Plan (2017-2022)</t>
  </si>
  <si>
    <t>PROJECT GFS CODELIST FOR GALOLE NATIONAL GOVERNMENT CONSTITUENCIES DEVELOPMENT FUND</t>
  </si>
  <si>
    <t xml:space="preserve">ADMINISTRATION &amp; RECURRENT </t>
  </si>
  <si>
    <t>4-004-019-2110000-100-2017/18-001</t>
  </si>
  <si>
    <t>4-004-019-2210000-100-2017/18-002</t>
  </si>
  <si>
    <t>4-004-019-2120500-100-2017/18 - 003</t>
  </si>
  <si>
    <t>4-004-019-2210802-100-2017/18-004</t>
  </si>
  <si>
    <t>4-004-019-2210000-111-2017/18-002</t>
  </si>
  <si>
    <t>4-004-019-2210802-111-2017/18-004</t>
  </si>
  <si>
    <t>4-004-019-2210700-111-2017/18-003</t>
  </si>
  <si>
    <t>4-008-038-2640200-101-2017/18-001</t>
  </si>
  <si>
    <t>4-004-019-2640101-103-2017/18-001</t>
  </si>
  <si>
    <t>4-004-019-2640102-103-2017/18-002</t>
  </si>
  <si>
    <t>Payment of bursary to needy students in colleges and universities.</t>
  </si>
  <si>
    <t>4-004-019-32640510-112-2017/18-001</t>
  </si>
  <si>
    <t>Laza Primary School</t>
  </si>
  <si>
    <t>4-004-019-2630204-104-2017/18-001</t>
  </si>
  <si>
    <t>Construction of social hall</t>
  </si>
  <si>
    <t>Wayu Primary School</t>
  </si>
  <si>
    <t>4-004-019-2630204-104-2017/18-002</t>
  </si>
  <si>
    <t>Completion of two classrooms (roofing,celing,doors,windows,floors</t>
  </si>
  <si>
    <t>Dideade Primary School</t>
  </si>
  <si>
    <t>4-004-019-2630204-104-2017/18-003</t>
  </si>
  <si>
    <t>Jarriot Primary  School</t>
  </si>
  <si>
    <t>4-004-019-2630204-104-2017/18-004</t>
  </si>
  <si>
    <t xml:space="preserve">Haroresa Primary School </t>
  </si>
  <si>
    <t>4-004-019-2630204-104-2017/18-005</t>
  </si>
  <si>
    <t>Renovation of   two classroom(repair of roofs, floors, wall painting )</t>
  </si>
  <si>
    <t>4-004-019-2630204-104-2017/18-006</t>
  </si>
  <si>
    <t>Renovation of   five classroom(repair of roofs, floors, wall painting</t>
  </si>
  <si>
    <t>Ghalamani Primary School</t>
  </si>
  <si>
    <t>Rafiki primary School</t>
  </si>
  <si>
    <t>4-004-019-2630204-104-2017/18-008</t>
  </si>
  <si>
    <t xml:space="preserve">Purchase and Supply of 75 desks  </t>
  </si>
  <si>
    <t xml:space="preserve">laza primary School </t>
  </si>
  <si>
    <t>4-004-019-2630204-104-2017/18-009</t>
  </si>
  <si>
    <t xml:space="preserve">kalkacha primary school </t>
  </si>
  <si>
    <t>4-004-019-2630204-104-2017/18-010</t>
  </si>
  <si>
    <t>Chanani Primary School</t>
  </si>
  <si>
    <t>4-004-019-2630204-104-2017/18-011</t>
  </si>
  <si>
    <t>Daku Secondary School</t>
  </si>
  <si>
    <t>4-004-019-2630205-104-2017/18-001</t>
  </si>
  <si>
    <t>Construction of  chain link fence 400M by 500 M</t>
  </si>
  <si>
    <t>4-004-019-2630205-104-2017/18-002</t>
  </si>
  <si>
    <t>Renovation of   four classroom(repair of roofs, floors, wall painting</t>
  </si>
  <si>
    <t>Chanani Secondary School</t>
  </si>
  <si>
    <t>4-004-019-2630205-104-2017/18-003</t>
  </si>
  <si>
    <t>Chewani Secondary School</t>
  </si>
  <si>
    <t>4-004-019-2630205-104-2017/18-004</t>
  </si>
  <si>
    <t>Majengo Secondary School</t>
  </si>
  <si>
    <t>4-004-019-2630205-104-2017/18-005</t>
  </si>
  <si>
    <t>4-004-019-2630205-104-2017/18-006</t>
  </si>
  <si>
    <t>Construction of twin toilet</t>
  </si>
  <si>
    <t>4-004-019-2630205-104-2017/18-007</t>
  </si>
  <si>
    <t>Construction of 1modern kitchen</t>
  </si>
  <si>
    <t xml:space="preserve">Hola County Commander </t>
  </si>
  <si>
    <t>4-004-019-2640507-113-2017/18-001</t>
  </si>
  <si>
    <t>Completion of county commander's office(roof, doors,floors, wall painting)</t>
  </si>
  <si>
    <t>Hola AP camp Staff House</t>
  </si>
  <si>
    <t>4-004-019-2640507-113-2017/18-002</t>
  </si>
  <si>
    <t>Completion of 4 staff houses (roofs, doors,floors, wall painting</t>
  </si>
  <si>
    <t xml:space="preserve">Hola AP camp </t>
  </si>
  <si>
    <t>Innvoation Hub</t>
  </si>
  <si>
    <t>4-004-019-2211310-108-2017/18-001</t>
  </si>
  <si>
    <t>4-004-019-2211311-108-2017/18-002</t>
  </si>
  <si>
    <t>Undertaking constituency Strategic plan 2018-2022</t>
  </si>
  <si>
    <t xml:space="preserve">Rafiki Pry Sch, Kshs. - </t>
  </si>
  <si>
    <t>Purchase and planting of trees</t>
  </si>
  <si>
    <t>Waldena Pry Sch</t>
  </si>
  <si>
    <t>Garuri Pry Sch</t>
  </si>
  <si>
    <t>Majengo Sec Sch</t>
  </si>
  <si>
    <t>PROJECT GFS CODELIST FOR MWATATE NATIONAL GOVERNMENT CONSTITUENCIES DEVELOPMENT FUND</t>
  </si>
  <si>
    <t>4-007-025-2110000-100-2017/18-001</t>
  </si>
  <si>
    <t>4-007-025-2210000-100-2010/15-002</t>
  </si>
  <si>
    <t>4-007-025-2120500-100-2017/18-005</t>
  </si>
  <si>
    <t>4-007-025-2120200-100-2017/18-006</t>
  </si>
  <si>
    <t>4-007-025-2210802-100-2017/18-007</t>
  </si>
  <si>
    <t>4-007-025-2210000-111-2017/18-001</t>
  </si>
  <si>
    <t>4-007-025-2210802-111-2017/18-002</t>
  </si>
  <si>
    <t>4-007-025-2210700-111-2017/18-003</t>
  </si>
  <si>
    <t>4-007-025-2640101-103-2016/2017-001</t>
  </si>
  <si>
    <t>Payment Of Bursary To Needy Student</t>
  </si>
  <si>
    <t>4-007-025-2640102-103-2016/2017-002</t>
  </si>
  <si>
    <t>4-007-025-2640509-112-2017/2018-001</t>
  </si>
  <si>
    <t>Carry out Constituency Sports tournament, Purchase of trophies, and games kits and upgrading of soccer pitches</t>
  </si>
  <si>
    <t>Chunga Unga Primary School</t>
  </si>
  <si>
    <t>4-007-025-2640510-112-2017/2018-001</t>
  </si>
  <si>
    <t>Tree planting -50,000.00, Water catchment /gutters,purchase of Water Tank – 100,000.00</t>
  </si>
  <si>
    <t>Mwatate Technical Training Institute</t>
  </si>
  <si>
    <t>4-007-025-2640510-112-2017/2018-002</t>
  </si>
  <si>
    <t>Construction of Gabions- 350,000.00, Tree planting – 150,00.00</t>
  </si>
  <si>
    <t>Mwatate NG CDF Office and Hall.</t>
  </si>
  <si>
    <t>4-007-025-2640510-112-2017/2018-003</t>
  </si>
  <si>
    <r>
      <t>Landscaping</t>
    </r>
    <r>
      <rPr>
        <b/>
        <sz val="12"/>
        <color indexed="8"/>
        <rFont val="Footlight MT Light"/>
        <family val="1"/>
      </rPr>
      <t xml:space="preserve"> </t>
    </r>
    <r>
      <rPr>
        <sz val="12"/>
        <color indexed="8"/>
        <rFont val="Footlight MT Light"/>
        <family val="1"/>
      </rPr>
      <t>– planting of trees ,flowers and grass, construction of walkways with galana stones around NG CDF  office and hall -700,00.00, Water catchment / putting gutters around  NG CDF  office and hall -286,206.89, purchase of Water Tank-100,000.00</t>
    </r>
  </si>
  <si>
    <t>4-007-025-2640200-101-2017/2018-001</t>
  </si>
  <si>
    <t>Unallocated amount meant for emergencies</t>
  </si>
  <si>
    <t>4-007-025-2211311-101-2017/2018-001</t>
  </si>
  <si>
    <t>4-007-025-2211310-101-2017/2018-001</t>
  </si>
  <si>
    <t>Mwandisha Primary School</t>
  </si>
  <si>
    <t>4-007-025-2630204-104-2017/2018-001</t>
  </si>
  <si>
    <t>Renovation of 4 Classrooms( Replacement of roof and plastering of floor) </t>
  </si>
  <si>
    <t>Msisinenyi Primary School</t>
  </si>
  <si>
    <t>4-007-025-2630204-104-2017/2018-002</t>
  </si>
  <si>
    <r>
      <t xml:space="preserve">Construction of 1Classroom </t>
    </r>
    <r>
      <rPr>
        <b/>
        <sz val="12"/>
        <color indexed="8"/>
        <rFont val="Footlight MT Light"/>
        <family val="1"/>
      </rPr>
      <t> </t>
    </r>
  </si>
  <si>
    <t>Baghau Primary School</t>
  </si>
  <si>
    <t>4-007-025-2630204-104-2017/2018-003</t>
  </si>
  <si>
    <t>Construction of  4 Classrooms</t>
  </si>
  <si>
    <t>4-007-025-2630204-104-2017/2018-004</t>
  </si>
  <si>
    <t>Renovation of classroom- floor and Painting</t>
  </si>
  <si>
    <t>Kishau Primary School</t>
  </si>
  <si>
    <t>4-007-025-2630204-104-2017/2018-005</t>
  </si>
  <si>
    <t>Completion of classroom-Fixing of roof, windows and door Kshs.500,000.00 and Construction of a Classroom Kshs.1,500,000.00</t>
  </si>
  <si>
    <t>Kidaya Saghaighu Primary School</t>
  </si>
  <si>
    <t>4-007-025-2630204-104-2017/2018-006</t>
  </si>
  <si>
    <t>Renovation of classroom-  Replacement of windows and doors, Painting</t>
  </si>
  <si>
    <t>Josa primary School</t>
  </si>
  <si>
    <t>4-007-025-2630204-104-2017/2018-007</t>
  </si>
  <si>
    <t>Renovation   4 Classrooms- Replacement of roof, windows and doors ,Plastering of floor ,Painting</t>
  </si>
  <si>
    <t>Mwachawaza Primary School</t>
  </si>
  <si>
    <t>4-007-025-2630204-104-2017/2018-008</t>
  </si>
  <si>
    <t>Purchase of furniture- 120 desks</t>
  </si>
  <si>
    <t>Manoa Primary School</t>
  </si>
  <si>
    <t>4-007-025-2630204-104-2017/2018-009</t>
  </si>
  <si>
    <t>Construction of Classroom (1,2000,000.00), Purchase of furniture (390,000) 80 desks</t>
  </si>
  <si>
    <t>Mwawache Primary School</t>
  </si>
  <si>
    <t>4-007-025-2630204-104-2017/2018-010</t>
  </si>
  <si>
    <t>Renovation  of  3 Classrooms -Replacement of roof, windows and doors ,Plastering of floor ,Painting</t>
  </si>
  <si>
    <t>Mazola Primary School</t>
  </si>
  <si>
    <t>4-007-025-2630204-104-2017/2018-011</t>
  </si>
  <si>
    <t>Completion of Renovation of 2 Classrooms. Replacement of, windows and doors ,floor ,Painting</t>
  </si>
  <si>
    <t>Mwavunyu Primary school</t>
  </si>
  <si>
    <t>4-007-025-2630204-104-2017/2018-012</t>
  </si>
  <si>
    <t>Renovation  of  4 Classrooms- Replacement of roof, windows and doors ,Plastering of floor ,Painting</t>
  </si>
  <si>
    <t>Mrughua Primary school</t>
  </si>
  <si>
    <t>4-007-025-2630204-104-2017/2018-013</t>
  </si>
  <si>
    <t>Nyolo primary school</t>
  </si>
  <si>
    <t>4-007-025-2630204-104-2017/2018-014</t>
  </si>
  <si>
    <t>Completion of classroom-Plastering of walls and floor ,fixing of doors and windows Kshs.500,000.00, Construction of aClassroom- 1,500,000.00</t>
  </si>
  <si>
    <t>4-007-025-2630204-104-2017/2018-015</t>
  </si>
  <si>
    <t>Completion  of   Classroom-roofing,plastering of walls and floor, fixing of doors and windows Kshs.700000.00, Construction of Classroom – 1,200,000.00</t>
  </si>
  <si>
    <t>Mwakaleri Primary School</t>
  </si>
  <si>
    <t>4-007-025-2630204-104-2017/2018-016</t>
  </si>
  <si>
    <t>Construction of  1 Classroom</t>
  </si>
  <si>
    <t>4-007-025-2630204-104-2017/2018-017</t>
  </si>
  <si>
    <t>Construction of (4) four Classrooms- (6,000,000.00), Construction of 8 door  Toilet (1,000,000.00) purchase of furniture 40 desks (200,000.00)</t>
  </si>
  <si>
    <t>Mzwanenyi Secondary School</t>
  </si>
  <si>
    <t>4-007-025-2630205-104-2017/2018-001</t>
  </si>
  <si>
    <t>Construction of Kitchen</t>
  </si>
  <si>
    <t>Elijah Mzae Secondary School</t>
  </si>
  <si>
    <t>4-007-025-2630205-104-2017/2018-002</t>
  </si>
  <si>
    <t>Construction of 8 door  Toilet.</t>
  </si>
  <si>
    <t>Mwangoji Secondary school</t>
  </si>
  <si>
    <t>4-007-025-2630205-104-2017/2018-003</t>
  </si>
  <si>
    <t>Renovation of classroom-Painting and replacement of doors and windows.</t>
  </si>
  <si>
    <t>Ngangu Secondary School</t>
  </si>
  <si>
    <t>4-007-025-2630205-104-2017/2018-004</t>
  </si>
  <si>
    <t>David Kitavi Secondary School</t>
  </si>
  <si>
    <t>4-007-025-2630205-104-2017/2018-005</t>
  </si>
  <si>
    <t>Construction of  2 Classrooms</t>
  </si>
  <si>
    <t xml:space="preserve"> Purchase of Toyota Landcruiser 4*4 long chassis vehicle</t>
  </si>
  <si>
    <t>PROJECT GFS CODELIST FOR KISAUNI NATIONAL GOVERNMENT CONSTITUENCIES DEVELOPMENT FUND</t>
  </si>
  <si>
    <t xml:space="preserve">4-001-002-2110000-100-2017/18-001 </t>
  </si>
  <si>
    <t>4-030-001-2120101-100-2017/2018-002</t>
  </si>
  <si>
    <t>4-030-001-2120201-100-2017/2018-003</t>
  </si>
  <si>
    <t>4-001-002-2210000-100-2017/2018-004</t>
  </si>
  <si>
    <t>4-001-002-2210802-100-2017/2018-005</t>
  </si>
  <si>
    <t>4-001-002-2210802-111-2017/2018-001</t>
  </si>
  <si>
    <t>4-001-002-2210700-111-2017/2018-002</t>
  </si>
  <si>
    <t>4-001-002-2210700-111-2017/2018-003</t>
  </si>
  <si>
    <t>Undertake tour of other constituencies</t>
  </si>
  <si>
    <t>4-001-002-2640101-103-2017/2018-001</t>
  </si>
  <si>
    <t>4-001-002-2640102-103-2017/2018-002</t>
  </si>
  <si>
    <t>4-001-002-2640509-112-2017/2018-001</t>
  </si>
  <si>
    <t>Organize football and Volley ball tournaments in Mikindani, ,Miritini and Jomvu and award winners with trophies, balls and jerseys.</t>
  </si>
  <si>
    <t>4-001-002-2640510-110-2017/2018-001</t>
  </si>
  <si>
    <t>Construction of Gabions and terraces at Jomvu Girls High School at Kshs 1,000,000 and Mkupe at Kshs. 736,206.90</t>
  </si>
  <si>
    <t>4-001-002-2640200-101-2017/2018-001</t>
  </si>
  <si>
    <t>Amani Primary School</t>
  </si>
  <si>
    <t>4-001-002-2630204-104-2017/2018-001</t>
  </si>
  <si>
    <t>Removing asbestos and replacing with iron sheets, painting and flooring of 3 classrooms</t>
  </si>
  <si>
    <t>Kwa Jomvu Primary School</t>
  </si>
  <si>
    <t>4-001-002-2630204-104-2017/2018-002</t>
  </si>
  <si>
    <t>Removing asbestos and replacing with iron sheets , repairing of floor and painting of 3 classrooms</t>
  </si>
  <si>
    <t>Miritini Primary School</t>
  </si>
  <si>
    <t>4-001-002-2630204-104-2017/2018-003</t>
  </si>
  <si>
    <t>Removing asbestos and replacing with iron sheets , repairing of floorand painting of 3 classrooms</t>
  </si>
  <si>
    <t>Miritini World Bank Primary School</t>
  </si>
  <si>
    <t>4-001-002-2630204-104-2017/2018-004</t>
  </si>
  <si>
    <t>Kwashee Primary School</t>
  </si>
  <si>
    <t>4-001-002-2630204-104-2017/2018-005</t>
  </si>
  <si>
    <t>Mikindani Primary School</t>
  </si>
  <si>
    <t>4-001-002-2630204-104-2017/2018-006</t>
  </si>
  <si>
    <t>Renovation of the school hall, painting and flooring</t>
  </si>
  <si>
    <t>Aldina  Primary School</t>
  </si>
  <si>
    <t>4-001-002-2640204-104-2017/2018-007</t>
  </si>
  <si>
    <t>Construction of 2 storey building classrooms Kshs.3,000,000, digging a well at Kshs. 500,000 soak pit and septic tank at Kshs. 500,000</t>
  </si>
  <si>
    <t>4-001-002-2630204-104-2017/2018-008</t>
  </si>
  <si>
    <t>Provision of 100 school desks</t>
  </si>
  <si>
    <t>4-001-002-2630204-104-2017/2018-009</t>
  </si>
  <si>
    <t>St.Mary’s Primary School</t>
  </si>
  <si>
    <t>4-001-002-2630204-104-2017/2018-010</t>
  </si>
  <si>
    <t>Construction of Perimeter wall</t>
  </si>
  <si>
    <t>Mreroni Primary School</t>
  </si>
  <si>
    <t>4-001-002-2630204-104-2017/2018-011</t>
  </si>
  <si>
    <t>Miriitni Complex High School</t>
  </si>
  <si>
    <t>4-001-002-2630205-104-2017/2018-001</t>
  </si>
  <si>
    <t>Digging a well at Kshs. 500,000 and construction of drainage to the soak pit at Kshs.300,000</t>
  </si>
  <si>
    <t>Miriitni Secondary School</t>
  </si>
  <si>
    <t>Jomvu Kuu ACC &amp; AP Units</t>
  </si>
  <si>
    <t>4-001-002-2630206-104-2017/2018-001</t>
  </si>
  <si>
    <t>Contruction of ACC office &amp; AP units</t>
  </si>
  <si>
    <t>4-001-002-2211311-108-2017/2018-001</t>
  </si>
  <si>
    <t>NG -CDF OFFICES</t>
  </si>
  <si>
    <t>4-001-002-3110202-108-2017/2018-001</t>
  </si>
  <si>
    <t>Construction of NG-CDF office and toilets in same block.</t>
  </si>
  <si>
    <t>4-001-002-2211310-108-2017/2018-002</t>
  </si>
  <si>
    <t>PROJECT GFS CODELIST FOR JOMVU NATIONAL GOVERNMENT CONSTITUENCIES DEVELOPMENT FUND</t>
  </si>
  <si>
    <t>4-001-002-2210000-100-2017/2018-002</t>
  </si>
  <si>
    <t>Purchase of fuel, repairs and maintenance, printing, stationery, telephone, travel and subsistence, office tea, utility bills</t>
  </si>
  <si>
    <t>Undertake Training of the PMCs/NG-CDFCs on NG-CDF Related issues and carrying out bench marking visits</t>
  </si>
  <si>
    <t>Bursary to tertiary schools  &amp; institutions</t>
  </si>
  <si>
    <t>4-001-002-2640101-103-2017/2018-002</t>
  </si>
  <si>
    <t>Aldina Primary School</t>
  </si>
  <si>
    <t>Construction of an administration block consisting of Head Teacher, Deputy Head Teacher , staffroom &amp; Secretary office</t>
  </si>
  <si>
    <t>4-001-002-2211310-108-2017/2018-001</t>
  </si>
  <si>
    <t>Charges involved in consultative and validation forums, consultation fees, fact sheet data collection ,printing and launching</t>
  </si>
  <si>
    <t>Constituency  sports</t>
  </si>
  <si>
    <t>Organize football and Volleyball tournaments in Mikindani,Miritini and Jomvu and award winners with trophies,balls and jerseys.</t>
  </si>
  <si>
    <t>ENVIROMENTAL ACTIVITIES</t>
  </si>
  <si>
    <t>Construction of Gabions and terraces at Mkupe footbridge</t>
  </si>
  <si>
    <t>PROJECT GFS CODELIST FOR KISAUNI NATIONAL GOVERNMENT CONSTITUENCY DEVELOPMENT FUND</t>
  </si>
  <si>
    <t>4-001- 003 -2110000 -100-2017/18 -001</t>
  </si>
  <si>
    <t>4-001- 003 -2210000-100-2017/18-002</t>
  </si>
  <si>
    <t xml:space="preserve">Purchase of fuel, repairs and maintenance, printing, stationery, telephone, travel and subsistence, office tea, rent ,alarm </t>
  </si>
  <si>
    <t>NSSF(Staff &amp;Employer)</t>
  </si>
  <si>
    <t>4-001- 003 -2120101 -100-2017/18-003</t>
  </si>
  <si>
    <t>4-001- 003 -2120201 -100-2017/18-004</t>
  </si>
  <si>
    <t>4-001- 003 -2210802-100-2017/18 -005</t>
  </si>
  <si>
    <t>4-001 003 -2210802-111-2017/18-002</t>
  </si>
  <si>
    <t>4-001- 003 -2210700-111-2017/18-003</t>
  </si>
  <si>
    <t xml:space="preserve">Emergency Fund </t>
  </si>
  <si>
    <t>4-001-003-2640200-101- 2017/18-001</t>
  </si>
  <si>
    <t>4-001-003-2640509-112-2017/18-001</t>
  </si>
  <si>
    <t>Carry out Constituency Sports tournaments and the winning teams/schools to be awarded with trophies, balls, and games kits</t>
  </si>
  <si>
    <t>4-001-003-2630205-103-2017/18-001</t>
  </si>
  <si>
    <t>4-001-003-2630206-103-2017/18-002</t>
  </si>
  <si>
    <t>payment of bursary to needy students -University colleges driving &amp; motor cycle colleges</t>
  </si>
  <si>
    <t>Bursary – Special Schools</t>
  </si>
  <si>
    <t>4-001 -003-2630206-103-2017/18-003</t>
  </si>
  <si>
    <t>Kiembeni Primary School</t>
  </si>
  <si>
    <t>4-001-003- 2630204-104-2017/18-004</t>
  </si>
  <si>
    <t>Construction of Administration block with 2no. Classrooms</t>
  </si>
  <si>
    <t>Mdegerekani Primary School</t>
  </si>
  <si>
    <t>4-001 -003- 2630204-104-2017/18-006</t>
  </si>
  <si>
    <t>Construction of 1no. Classrooms to Completion</t>
  </si>
  <si>
    <t>Mtopanga Primary School</t>
  </si>
  <si>
    <t>4-001 -003- 2630204-104-2017/18-007</t>
  </si>
  <si>
    <t>Re-Roofing of 2no.Classrooms</t>
  </si>
  <si>
    <t>Majaoni Primary School</t>
  </si>
  <si>
    <t>4-001 -003- 2630204-104-2017/18-008</t>
  </si>
  <si>
    <t>Construction of 8-door Toilet block Kshs.1,000,000 and 2no. Classrooms Kshs.3,000,000</t>
  </si>
  <si>
    <t>4-001 -003- 2630204-104-2017/18-009</t>
  </si>
  <si>
    <t>4-001 -003- 2630204-104- 2017/18-001</t>
  </si>
  <si>
    <t>Purchase of  45 Pcs 3seater Pupil’s Desks @ 4000/=</t>
  </si>
  <si>
    <t>4-001 -003- 2630204-104- 2017/18-002</t>
  </si>
  <si>
    <t>Digirikani Primary School</t>
  </si>
  <si>
    <t>4-001 -003- 2630204-104- 2017/18-003</t>
  </si>
  <si>
    <t>Purchase of  30 Pcs 3seater Pupil’s Desks @ 4000/=</t>
  </si>
  <si>
    <t>4-001-003- 2630204-104- 2017/18-004</t>
  </si>
  <si>
    <t>Purchase of  35 Pcs 3seater Pupil’s Desks @ 4000/=</t>
  </si>
  <si>
    <t>4-001-003- 2630204-104- 2017/18-005</t>
  </si>
  <si>
    <t>Bedzimba Primary School</t>
  </si>
  <si>
    <t>4-001-003- 2630204-104- 2017/18-006</t>
  </si>
  <si>
    <t>Purchase of  61 Pcs 3seater Pupil’s Desks @ 4000/=</t>
  </si>
  <si>
    <t>Utange Primary School</t>
  </si>
  <si>
    <t>4-001-003- 2630204-104- 2017/18-007</t>
  </si>
  <si>
    <t>Purchase of  40Pcs 3seater Pupil’s Desks @ 4000/=</t>
  </si>
  <si>
    <t>Concordia Primary School</t>
  </si>
  <si>
    <t>4-001-003- 2630204-104 2017/18-008</t>
  </si>
  <si>
    <t>Kashani  Primary School</t>
  </si>
  <si>
    <t>4-001-003- 2630204-104- 2017/18-009</t>
  </si>
  <si>
    <t>4-001-003- 2630204-104- 2017/18-012</t>
  </si>
  <si>
    <t>Marimani Primary School</t>
  </si>
  <si>
    <t>4-001-003- 2630204-104- 2017/18-013</t>
  </si>
  <si>
    <t>Kashani Secondary  School</t>
  </si>
  <si>
    <t>4-001-003- -2630205-104-2017/18-001</t>
  </si>
  <si>
    <t xml:space="preserve">Equipping of Laboratories –3 fume carbon @130,000/=390,000 , 22 shelves @ 40,000/=660,000, 90 lab stools @ 1,200/=108,000, 8 tables @  23,000/=184,000, 6 library tables @ 8,000/=48,000,  8 executive chairs @ 12,000/=96,000, 13 visitors chairs @ 4,000/=52,000, 6 cabinets @ 35,000/=210,000, 10 library chairs @ 2,000/= 20,000
Fixing of canopy@ 150,000.00 and rump ksh. 82,000.00
</t>
  </si>
  <si>
    <t>Marimani Secondary School</t>
  </si>
  <si>
    <t>4-001-003- -2630205-104-2017/18-002</t>
  </si>
  <si>
    <t>Shanzu Teacher Trainning College</t>
  </si>
  <si>
    <t>4-001-003- -2630205-104-2017/18-004</t>
  </si>
  <si>
    <t>Purchase of Generator- 165 KVA Ksh.2,300,000.00  and purchase of Computers -20 pcs Ksh.1,200,000.00</t>
  </si>
  <si>
    <t>4-001-003- 2630205-104- 2017/18-010</t>
  </si>
  <si>
    <t>Purchase of 34 pcs of Lockers &amp; Chairs @ 6000/=</t>
  </si>
  <si>
    <t>Kashani Secondary School</t>
  </si>
  <si>
    <t>4-001 -003- 2630205-104- 2017/18-011</t>
  </si>
  <si>
    <t xml:space="preserve">Purchase of 64 pcs of Lockers &amp; Chairs @ 6000/= </t>
  </si>
  <si>
    <t>Condordia Secondary School</t>
  </si>
  <si>
    <t>4-001-003- 2630205-104- 2017/18-014</t>
  </si>
  <si>
    <t>Hassan Joho Sec School</t>
  </si>
  <si>
    <t>4-001-003- 2630205-104- 2017/18-015</t>
  </si>
  <si>
    <t>Condordia Sec Sch</t>
  </si>
  <si>
    <t>4-001-003- 2630205-104- 2017/18-003</t>
  </si>
  <si>
    <t>Construction of 2 classrooms(storey building)</t>
  </si>
  <si>
    <t>Majaoni Pri.Sch.</t>
  </si>
  <si>
    <t>4-001 -003-2640510 -110- 2017/18-001</t>
  </si>
  <si>
    <t>Purchasing, Delivery &amp; Planting of 450 seedlings @ 300/=</t>
  </si>
  <si>
    <t>Digirikani Pri.Sch</t>
  </si>
  <si>
    <t>4-001 -003- 2640510  -110- 2017/18-002</t>
  </si>
  <si>
    <t>Purchasing, Delivery &amp; Planting of 350 seedlings @ 300/=</t>
  </si>
  <si>
    <t>Bedzimba Pri.Sch.</t>
  </si>
  <si>
    <t>4-001 - 003-2640510 -110- 2017/18-003</t>
  </si>
  <si>
    <t>Concordia  Pri.School</t>
  </si>
  <si>
    <t>4-001 -003-   2640510  -110- 2017/18-004</t>
  </si>
  <si>
    <t>Baraka Pri.School</t>
  </si>
  <si>
    <t>4- 001 -003-2640510 -110- 2017/18-005</t>
  </si>
  <si>
    <t>Purchasing, Delivery &amp; Planting of 700 seedlings @ 300/=</t>
  </si>
  <si>
    <t xml:space="preserve">Shimo La Tewa Sec. School </t>
  </si>
  <si>
    <t>4-001 -003 -  2640510  -110- 2017/18-006</t>
  </si>
  <si>
    <t>Purchasing, Delivery &amp; Planting of 600 seedlings @ 300/=</t>
  </si>
  <si>
    <t>Mtopanga Sec. School</t>
  </si>
  <si>
    <t>4-001 - 003-   2640510  -110- 2017/18-007</t>
  </si>
  <si>
    <t>Marimani Dispensary</t>
  </si>
  <si>
    <t>4- 001 -003-2640510 -110- 2017/18-008</t>
  </si>
  <si>
    <t>Kashani  Secondary School</t>
  </si>
  <si>
    <t>4-001-003-2640510 -110- 2017/18-09</t>
  </si>
  <si>
    <t>4-001 -003-2640510 -110- 2017/18-010</t>
  </si>
  <si>
    <t>Purchasing, Delivery &amp; Planting of 631 seedlings @ 300</t>
  </si>
  <si>
    <t>4-001 -003-2640510 -110- 2017/18-011</t>
  </si>
  <si>
    <t>Purchasing, Delivery &amp; Planting of 456  seedlings @ 300</t>
  </si>
  <si>
    <t xml:space="preserve">Hassan Joho Sec School </t>
  </si>
  <si>
    <t>4-001 -003-2640510 -110- 2017/18-012</t>
  </si>
  <si>
    <t xml:space="preserve">ICT Innovation  Hubs </t>
  </si>
  <si>
    <t>4-001 -003-2211311 -108-2017/18-001</t>
  </si>
  <si>
    <t>4-001 -003-311100 -108-2017/18-002</t>
  </si>
  <si>
    <t>Purchase of Furniture( 3 office tables &amp; 3 chairs) - Kshs.250,000 and purchase of 3 desktops  and 2 Laptops Kshs.245,386.58</t>
  </si>
  <si>
    <t>4-001 -003-2211310 -108-2017/18-001</t>
  </si>
  <si>
    <t>Preparation of Kisauni Constituency Strategic Plan for 2017/18-2021/22</t>
  </si>
  <si>
    <t>4-001-003-2210700-111-2017/18-001</t>
  </si>
  <si>
    <t>Undertake inter-constituency tour for NG-CDFC's</t>
  </si>
  <si>
    <t>Emergency Reserve Fund (5%)</t>
  </si>
  <si>
    <t>4-001-003-2640200-101-2017/18-001</t>
  </si>
  <si>
    <t>4-001-003-2630205-104-2017/18-002</t>
  </si>
  <si>
    <t>Additional funds for Construction of Administration block with two Classrooms</t>
  </si>
  <si>
    <t>Concordia Secondary School</t>
  </si>
  <si>
    <t>4-001-003-2630205-104-2017/18-003</t>
  </si>
  <si>
    <t>Construction of two classrooms – (Storey building), laying of slab for the previous two classrooms, stair cases and finishing</t>
  </si>
  <si>
    <t>PROJECT GFS CODELIST FOR NYALI NATIONAL GOVERNMENT CONSTITUENCIES DEVELOPMENT FUND</t>
  </si>
  <si>
    <t>4-001-004-2110000-100-2017/2018-001</t>
  </si>
  <si>
    <t>4-001-004-2210000-100-2017/2018-002</t>
  </si>
  <si>
    <t xml:space="preserve">Purchase of fuel, repairs and maintenance, printing, stationery, telephone, travel and subsistence, office tea, utility bills.  </t>
  </si>
  <si>
    <t>4-001-004-2120101-100-2017/2018-003</t>
  </si>
  <si>
    <t>4-001-004-2120201-100-2017/2018-004</t>
  </si>
  <si>
    <t>4-001-004-2210802-100-2017/2018-005</t>
  </si>
  <si>
    <t>Payment of Committee sitting allowances, transport, conferences &amp; official assignments</t>
  </si>
  <si>
    <t>4-001-004-2210000-111-2017/2018-001</t>
  </si>
  <si>
    <t xml:space="preserve">Purchase of fuel, water &amp; snacks, printing, stationery, Airtime, travel and subsistence &amp; awareness expenses </t>
  </si>
  <si>
    <t>4-001-004-2210802-111-2017/2018-002</t>
  </si>
  <si>
    <t>Catering for Committee  expenses &amp; allowances while carrying out,monitoring and evaluation , ward clinics &amp; awareness activities</t>
  </si>
  <si>
    <t>4-001-004-2210700-111-2017/2018-003</t>
  </si>
  <si>
    <t>4-001-004-2640101-103-2017/2018-001</t>
  </si>
  <si>
    <t>4-001-004-2640101-103-2017/2018-002</t>
  </si>
  <si>
    <t xml:space="preserve">Bursary to Special schools  </t>
  </si>
  <si>
    <t>4-001-004-2640104-103-2016/2017-003</t>
  </si>
  <si>
    <t>4-001-004-2640200-101-2017/2018-001</t>
  </si>
  <si>
    <t>Azhar Shariff Primary School</t>
  </si>
  <si>
    <t>4-001-004-2630204-104-2017/2018-001</t>
  </si>
  <si>
    <t xml:space="preserve">Extension of existing classrooms into a storey block consisting of five (5) classrooms (additional funds) </t>
  </si>
  <si>
    <t>4-001-004-2630204-104-2017/2018-002</t>
  </si>
  <si>
    <t xml:space="preserve">Buying of 200 2- seater desks  </t>
  </si>
  <si>
    <t>Kengeleni Primary school</t>
  </si>
  <si>
    <t>4-001-004-2630204-104-2017/2018-004</t>
  </si>
  <si>
    <t>Extension of existing classrooms by strengthening it into a storey block consisting of five (5) classrooms and toilets</t>
  </si>
  <si>
    <t>Mlaleo Primary school</t>
  </si>
  <si>
    <t>4-001-004-2630204-104-2017/2018-006</t>
  </si>
  <si>
    <t xml:space="preserve">Buying of 100 two(2) seater desks  </t>
  </si>
  <si>
    <t>4-001-004-2630204-104-2017/2018-007</t>
  </si>
  <si>
    <t>Renovation of staffroom and administration blocks by replacing the roof,putting up of ceiling,floors ,doors,windows, extension of staffroom and painting of the building</t>
  </si>
  <si>
    <t>Fathil Adhim Primary school</t>
  </si>
  <si>
    <t>4-001-004-2630204-104-2017/2018-009</t>
  </si>
  <si>
    <t>Buying of 100 two(2) -seater desks</t>
  </si>
  <si>
    <t>Ziwa La ng'ombe Primary school</t>
  </si>
  <si>
    <t>4-001-004-2630204-104-2017/2018-011</t>
  </si>
  <si>
    <t xml:space="preserve">Buying of 150 lockers and chairs </t>
  </si>
  <si>
    <t>Kadzandani Primary school</t>
  </si>
  <si>
    <t>4-001-004-2630204-104-2017/2018-013</t>
  </si>
  <si>
    <t>Buying of 120 three (3) -seater desks</t>
  </si>
  <si>
    <t>Frere Town primary school</t>
  </si>
  <si>
    <t>4-001-004-2630204-104-2017/2018-014</t>
  </si>
  <si>
    <t>Buying of 221 three (3)- seater desks</t>
  </si>
  <si>
    <t>Maweni Secondary School</t>
  </si>
  <si>
    <t>4-001-004-2630205-104-2017/2018-001</t>
  </si>
  <si>
    <t>Construction of dining hall and kitchen (additional funds) to completion</t>
  </si>
  <si>
    <t>4-001-004-2630205-104-2017/2018-002</t>
  </si>
  <si>
    <t>Construction of four (4) classrooms (additional funds)- a storey building to completion</t>
  </si>
  <si>
    <t>4-001-004-2630205-104-2017/2018-004</t>
  </si>
  <si>
    <t xml:space="preserve">Buying of 200 lockers and chairs </t>
  </si>
  <si>
    <t>Frere Town secondary school</t>
  </si>
  <si>
    <t>4-001-004-2630205-104-2017/2018-005</t>
  </si>
  <si>
    <t xml:space="preserve">Buying of 500 lockers and chairs </t>
  </si>
  <si>
    <t>Nyali Police station</t>
  </si>
  <si>
    <t>4-001-004-2640507-108-2017/2018-001</t>
  </si>
  <si>
    <t>Additional funds for painting and toilets tiling in the OCS's and Deputy OCS's houses ,fascia board replacement, replacement of ceiling covers in the OCS's office.</t>
  </si>
  <si>
    <t>Kongowea Assistant County Commissioner's Office</t>
  </si>
  <si>
    <t>4-001-004-2640507-108-2017/2018-002</t>
  </si>
  <si>
    <t>Executive table, Secretary’s table, two (2) executive chairs, four (4) visitors chairs, two (2) tables , 50 conference chairs &amp; one (1) cupboard</t>
  </si>
  <si>
    <t>Ziwa La ng'ombe Social hall</t>
  </si>
  <si>
    <t>4-001-004-2640511-108-2017/2018-001</t>
  </si>
  <si>
    <t>Construction of a social hall(additional funds)</t>
  </si>
  <si>
    <t>4-001-004-2211310-108-2017/2018-001</t>
  </si>
  <si>
    <t>4-001-004-2211311-108-2017/2018-001</t>
  </si>
  <si>
    <t>Installation of satellite antenna, router, digital access kit and digital ruggedized tablets, Wi-Fi with outdoor wireless device complete with 12 U-cabinet in 4 sites</t>
  </si>
  <si>
    <t>4-001-004-2640509-112-2017/2018-001</t>
  </si>
  <si>
    <t>Purchase of sports uniforms,balls  and kits for Kadzandani,FrereTown, Mkomani, Ziwa La Ng'ombe and Kongowea teams @  Ksh.347,241.20 each</t>
  </si>
  <si>
    <t>4-001-004-2640510-113-2017/2018-001</t>
  </si>
  <si>
    <t>Purchase and installation of 2 solar panels  and their  accessories (5.0 KVA  inverter/ charger ,4 batteries 200 AH,AVS 30, 2 racks )to back up to back up power  for NGCDFC office@ Ksh 860,000 and Mombasa Secondary school for Physically Handicapped @ Ksh.876,206</t>
  </si>
  <si>
    <t>PROJECT GFS CODELIST FOR NYALI NATIONAL GOVERNMENT CONSTITUENCY DEVELOPMENT FUND</t>
  </si>
  <si>
    <t>Committee Expenses-Monitoring &amp; Evaluation</t>
  </si>
  <si>
    <t>Pentrose Community   primary school</t>
  </si>
  <si>
    <t>4-001-004-2630204-104-2017/2018-015</t>
  </si>
  <si>
    <t>Construction of four classrooms and Administration Block.</t>
  </si>
  <si>
    <t>4-002-009-2110000-100-2017/18-001</t>
  </si>
  <si>
    <t>4-002-009-2210000-100-2017/18-002</t>
  </si>
  <si>
    <t>4-002-009-2120101-100-2017/18-003</t>
  </si>
  <si>
    <t>4-002-009-2120201-100-2017/18-004</t>
  </si>
  <si>
    <t>4-002-009-2210802-100-2017/18-005</t>
  </si>
  <si>
    <t>4-002-009-2210000-111-2017/18-001</t>
  </si>
  <si>
    <t>4-002-009-2210802-111-2017/18-002</t>
  </si>
  <si>
    <t>4-002-009-2210700-111-2017/18-003</t>
  </si>
  <si>
    <t>Undertake Training of the PMCs/CDFCs on NG-CDF related issues</t>
  </si>
  <si>
    <t>4-002-009-2640200-101-2017/18-001</t>
  </si>
  <si>
    <t>4-002-009-2640509-112-2017/18-001</t>
  </si>
  <si>
    <t>Carry out Constituency Sports Tournaments/League activities and purchase of sports kits i.e Balls and Uniforms for organized teams in the Constituency</t>
  </si>
  <si>
    <t>4-002-009-2640101-103-2017/18-001</t>
  </si>
  <si>
    <t xml:space="preserve">Bursary for Tertiary Institutions and universities </t>
  </si>
  <si>
    <t>4-002-009-2640102-103-2017/18-002</t>
  </si>
  <si>
    <t>Vuga primary school</t>
  </si>
  <si>
    <t>4-002-009-2630204-104-2016/17-005</t>
  </si>
  <si>
    <t xml:space="preserve"> Completion of renovation of 12 No. classrooms; Fixing doors, windows and painting</t>
  </si>
  <si>
    <t xml:space="preserve">Noloni Primary School </t>
  </si>
  <si>
    <t>4-002-009-2630204-104-2017/18-001</t>
  </si>
  <si>
    <t>Construction of 1 No. classroom to completion</t>
  </si>
  <si>
    <t>Madibwani primary school</t>
  </si>
  <si>
    <t>4-002-009-2630204-104-2017/18-002</t>
  </si>
  <si>
    <t xml:space="preserve"> Construction of 2 No. classrooms to completion</t>
  </si>
  <si>
    <t xml:space="preserve">Mwamgunga primary school </t>
  </si>
  <si>
    <t>4-002-009-2630204-104-2017/18-003</t>
  </si>
  <si>
    <t>Construction of 1No. Dormitory to completion</t>
  </si>
  <si>
    <t>Bahakanda primary school</t>
  </si>
  <si>
    <t>4-002-009-2630204-104-2017/18-004</t>
  </si>
  <si>
    <t>Lunguma primary school</t>
  </si>
  <si>
    <t>4-002-009-2630204-104-2017/18-005</t>
  </si>
  <si>
    <t>Procurement and Delivery of 40 pieces Desks</t>
  </si>
  <si>
    <t>Mwele primary school</t>
  </si>
  <si>
    <t>4-002-009-2630204-104-2017/18-010</t>
  </si>
  <si>
    <t>Procurement and Delivery of 60 pieces Desks</t>
  </si>
  <si>
    <t>Noloni primary school</t>
  </si>
  <si>
    <t>4-002-009-2630204-104-2017/18-007</t>
  </si>
  <si>
    <t xml:space="preserve"> Procurement and Delivery of 100 pieces Desks</t>
  </si>
  <si>
    <t>Mwachome primary school</t>
  </si>
  <si>
    <t>4-002-009-2630204-104-2017/18-008</t>
  </si>
  <si>
    <t>Procurement and Delivery of 100 pieces Desks</t>
  </si>
  <si>
    <t>Ng'ombeni primary school</t>
  </si>
  <si>
    <t>4-002-009-2630204-104-2017/18-009</t>
  </si>
  <si>
    <t>Procurement and Delivery of 200 pieces Desks</t>
  </si>
  <si>
    <t>Mwaluphamba secondary school</t>
  </si>
  <si>
    <t>4-002-009-2630205-104-2015/16-006</t>
  </si>
  <si>
    <t>Completion of Administration block; Plastering, painting, fittings &amp; fixing of ceilings</t>
  </si>
  <si>
    <t>Tumaini secondary school</t>
  </si>
  <si>
    <t>4-002-009-2630205-104-2015/16-007</t>
  </si>
  <si>
    <t>Completion of Administration block extra works; Ground beam, backfilling, walling, roofing &amp; finishes</t>
  </si>
  <si>
    <t>Kichakasimba Girls' secondary school</t>
  </si>
  <si>
    <t>4-002-009-2630205-104-2016/17-003</t>
  </si>
  <si>
    <t>Tiwi Boys' secondary school</t>
  </si>
  <si>
    <t>4-002-009-2630205-104-2017/18-001</t>
  </si>
  <si>
    <t>Construction of 2 No. Pit latrines of 4-doors each to completion</t>
  </si>
  <si>
    <t>4-002-009-2630205-104-2017/18-002</t>
  </si>
  <si>
    <t>Procurement and Delivery of 50 No. pieces of Lockers</t>
  </si>
  <si>
    <t>4-002-009-2630205-104-2017/18-003</t>
  </si>
  <si>
    <t>Procurement and Delivery of 5 No. executive Chairs and 3 No. Tables for the teaching staff</t>
  </si>
  <si>
    <t>Mbuguni secondary school</t>
  </si>
  <si>
    <t>Rose Mwakwere Girls' secondary school</t>
  </si>
  <si>
    <t>Construction of 3 No. classrooms to completion</t>
  </si>
  <si>
    <t>Mwamgunga Girls' secondary school</t>
  </si>
  <si>
    <t>4-002-009-2630205-104-2017/18-004</t>
  </si>
  <si>
    <t>Construction of 1 No. Administration block to completion</t>
  </si>
  <si>
    <t>Mkongani secondary school</t>
  </si>
  <si>
    <t>4-002-009-2630205-104-2017/18-005</t>
  </si>
  <si>
    <t>Construction of 4 No. Pit latrines of 4-doors each to completion</t>
  </si>
  <si>
    <t>4-002-009-2630205-104-2017/18-006</t>
  </si>
  <si>
    <t>Renovation of 2 No. classrooms; Re-roofing, floor screeding, plastering &amp; painting</t>
  </si>
  <si>
    <t>Kubo Police station</t>
  </si>
  <si>
    <t>4-002-009-2640507-108-2017/18-001</t>
  </si>
  <si>
    <t>Renovation of a Police station; Re-roofing, floor screeding, fixing of ceilings &amp; paintings</t>
  </si>
  <si>
    <t>Constituency Innovation Hub at Matuga NG-C.D.F office</t>
  </si>
  <si>
    <t>4-002-009-2211311-108-2017/18-001</t>
  </si>
  <si>
    <t>Installation of Satelite antenna, Router, Digital access kit, Digital ruggedized Tablet, WI-FI with outdoor wireless device complete with 12U cabinet with installation accessories by Telkom Kenya Ltd at Matuga NG-C.D.F office, Kwale</t>
  </si>
  <si>
    <t>Constituency Innovation Hub at Mkongani secondary school</t>
  </si>
  <si>
    <t>4-002-009-2211311-108-2017/18-002</t>
  </si>
  <si>
    <t>Installation of Satelite antenna, Router, Digital access kit, Digital ruggedized Tablet, WI-FI with outdoor wireless device complete with 12U cabinet with installation accessories by Telkom Kenya Ltd at Mkongani secondary school</t>
  </si>
  <si>
    <t>Constituency Innovation Hub at Shimba hills secondary school</t>
  </si>
  <si>
    <t>4-002-009-2211311-108-2017/18-003</t>
  </si>
  <si>
    <t>Installation of Satelite antenna, Router, Digital access kit, Digital ruggedized Tablet, WI-FI with outdoor wireless device complete with 12U cabinet with installation accessories by Telkom Kenya Ltd at Shimba hills secondary school</t>
  </si>
  <si>
    <t>Constituency Innovation Hub at Waa Boys' secondary school</t>
  </si>
  <si>
    <t>4-002-009-2211311-108-2017/18-004</t>
  </si>
  <si>
    <t>Installation of Satelite antenna, Router, Digital access kit, Digital ruggedized Tablet, WI-FI with outdoor wireless device complete with 12U cabinet with installation accessories by Telkom Kenya Ltd at Waa Boys' secondary school</t>
  </si>
  <si>
    <t>Matuga NG-C.D.F.C Strategic plan</t>
  </si>
  <si>
    <t>4-002-009-2211310-108-2017/18-001</t>
  </si>
  <si>
    <t>Preparation of a 5-year Strategic plan; Consultative &amp; validation forums, Consultancy services, Fact sheet data collection, printing &amp; Launching of the Strategic plan</t>
  </si>
  <si>
    <t xml:space="preserve">Matuga NG-Constituency Development Fund office </t>
  </si>
  <si>
    <t>4-002-009-3110202-108-2017/18-001</t>
  </si>
  <si>
    <t>Renovation of the office; Re-roofing, re-painting, fixing grills &amp; ceillings</t>
  </si>
  <si>
    <t>Matuga NG-Constituency Development Fund office Furniture</t>
  </si>
  <si>
    <t>4-002-009-3111001-108-2017/18-001</t>
  </si>
  <si>
    <t>Procurement and Delivery of 15 Executive Chairs and 5 tables for the office</t>
  </si>
  <si>
    <t>Matuga NG-Constituency Development Fund office, Computer</t>
  </si>
  <si>
    <t>4-002-009-3111002-108-2017/18-001</t>
  </si>
  <si>
    <t>Procurement and Delivery of 1 No. Computer and 1 No. printer for office use</t>
  </si>
  <si>
    <t>Tserezani primary scool</t>
  </si>
  <si>
    <t>4-002-009-2640510-110-2017/18-001</t>
  </si>
  <si>
    <t>PROJECT GFS CODELIST FOR MATUGA NATIONAL GOVERNMENT CONSTITUENCIES DEVELOPMENT FUND</t>
  </si>
  <si>
    <t>PROJECT GFS CODELIST FOR MATUGA NATIONAL GOVERNMENT CONSTITUENCY DEVELOPMENT FUND</t>
  </si>
  <si>
    <t>ADMINISTRATION,RECURRENT EXPENDITURE</t>
  </si>
  <si>
    <t>MONITORING,EVALUATION&amp; CAPACITY BUILDING</t>
  </si>
  <si>
    <t>Matuga Technical Training Institute.</t>
  </si>
  <si>
    <t>4-002-009-2630206-104-2017/18-001</t>
  </si>
  <si>
    <t>construction of one workshop measuring 11m×16m, three lecture rooms each one measuring 8m×6m and an office space measuring 5.5m×5.4m all located on the ground floor as per ministry guidance.</t>
  </si>
  <si>
    <t>PROJECT GFS CODELIST FOR KILIFI NORTH NATIONAL GOVERNMENT CONSTITUENCIES DEVELOPMENT FUND</t>
  </si>
  <si>
    <t>Employee salary</t>
  </si>
  <si>
    <t>4-003-011-2110000-100-2017/18-001</t>
  </si>
  <si>
    <t>4-003-011-2210000-100-2017/18-002</t>
  </si>
  <si>
    <t>Purchase of fuel, repair and maintenance, printing, stationery, office refreshments, telephone, travel and subsistence</t>
  </si>
  <si>
    <t>4-003-011-2210802-100-2017/18-003</t>
  </si>
  <si>
    <t>Payment of committee sitting allowances, transport and conference costs</t>
  </si>
  <si>
    <t>4-003-011-2120101-100-2017/18-004</t>
  </si>
  <si>
    <t>4-003-011-2210000-111-2017/18-001</t>
  </si>
  <si>
    <t>4-003-011-2210802-111-2017/18-002</t>
  </si>
  <si>
    <t>NG-CDFC / PMC Capacity building</t>
  </si>
  <si>
    <t>4-003-011-2210700-111-2017/18-003</t>
  </si>
  <si>
    <t>Training NG-CDFCs / PMCs on NG-CDF related issues</t>
  </si>
  <si>
    <t>4-003-011-2640200-101-2017/18-001</t>
  </si>
  <si>
    <t>Prepare for any unforseen occurrence in the constituency during the financial year</t>
  </si>
  <si>
    <t>Mkwajuni Primary School</t>
  </si>
  <si>
    <t>4-003-011-2640510-110-2017/18-001</t>
  </si>
  <si>
    <t xml:space="preserve">Construction of a greenhouse (885,575.01) and drilling of borehole (300,000.00) for Mkwajuni primary school </t>
  </si>
  <si>
    <t>Kilifi North Sports Tournament</t>
  </si>
  <si>
    <t>4-003-011-2640509-112-2017/18-001</t>
  </si>
  <si>
    <t>Organising Constituency Sports Tournament in football, roller- skating and athletics where winning teams in the Constituency shall be awarded with Trophies, Balls, Jerseys and sport kits.</t>
  </si>
  <si>
    <t>4-003-011-2640101-103-2017/18-001</t>
  </si>
  <si>
    <t>4-003-011-2640102-103-2017/18-002</t>
  </si>
  <si>
    <t xml:space="preserve">Nzombere primary school </t>
  </si>
  <si>
    <t>4-003-011-2630204-104-2017/18-001</t>
  </si>
  <si>
    <t>Supply of 100 desks</t>
  </si>
  <si>
    <t xml:space="preserve">Majajani primary </t>
  </si>
  <si>
    <t>4-003-011-2630204-104-2017/18-002</t>
  </si>
  <si>
    <t>Supply of 175 desks</t>
  </si>
  <si>
    <t xml:space="preserve">Madevu primary </t>
  </si>
  <si>
    <t>4-003-011-2630204-104-2017/18-003</t>
  </si>
  <si>
    <t>Supply of 50 desks</t>
  </si>
  <si>
    <t xml:space="preserve">Kiriba primary </t>
  </si>
  <si>
    <t>4-003-011-2630204-104-2017/18-004</t>
  </si>
  <si>
    <t>Supply of 37 desks</t>
  </si>
  <si>
    <t xml:space="preserve">Mkwajuni primary </t>
  </si>
  <si>
    <t>4-003-011-2630204-104-2017/18-005</t>
  </si>
  <si>
    <t xml:space="preserve">Takaungu primary </t>
  </si>
  <si>
    <t>4-003-011-2630204-104-2017/18-006</t>
  </si>
  <si>
    <t>Supply of 176 desks</t>
  </si>
  <si>
    <t xml:space="preserve">Vuma primary </t>
  </si>
  <si>
    <t>4-003-011-2630204-104-2017/18-007</t>
  </si>
  <si>
    <t>Supply of 80 desks</t>
  </si>
  <si>
    <t xml:space="preserve">Timboni primary </t>
  </si>
  <si>
    <t>4-003-011-2630204-104-2017/18-008</t>
  </si>
  <si>
    <t xml:space="preserve">Mkomani primary </t>
  </si>
  <si>
    <t>4-003-011-2630204-104-2017/18-009</t>
  </si>
  <si>
    <t xml:space="preserve">Makonde primary </t>
  </si>
  <si>
    <t>4-003-011-2630204-104-2017/18-010</t>
  </si>
  <si>
    <t>Supply of 40 desks</t>
  </si>
  <si>
    <t>Mwakuhenga primary</t>
  </si>
  <si>
    <t>4-003-011-2630204-104-2017/18-011</t>
  </si>
  <si>
    <t xml:space="preserve">Mavueni primary </t>
  </si>
  <si>
    <t>4-003-011-2630204-104-2017/18-012</t>
  </si>
  <si>
    <t>Supply of 200 desks</t>
  </si>
  <si>
    <t xml:space="preserve">Shaurimoyo primary </t>
  </si>
  <si>
    <t>4-003-011-2630204-104-2017/18-013</t>
  </si>
  <si>
    <t>Supply of 45 desks</t>
  </si>
  <si>
    <t>Arabuko primary</t>
  </si>
  <si>
    <t>4-003-011-2630204-104-2017/18-014</t>
  </si>
  <si>
    <t>Construction of two (2) classrooms</t>
  </si>
  <si>
    <t>Makonde primary school</t>
  </si>
  <si>
    <t>4-003-011-2630204-104-2017/18-015</t>
  </si>
  <si>
    <t>Nzombere primary school</t>
  </si>
  <si>
    <t>4-003-011-2630204-104-2017/18-016</t>
  </si>
  <si>
    <t>Mwakuhenga primary school</t>
  </si>
  <si>
    <t>4-003-011-2630204-104-2017/18-017</t>
  </si>
  <si>
    <t>Timboni primary school</t>
  </si>
  <si>
    <t>4-003-011-2630204-104-2017/18-018</t>
  </si>
  <si>
    <t>Sita primary school</t>
  </si>
  <si>
    <t>4-003-011-2630204-104-2017/18-019</t>
  </si>
  <si>
    <t>Purchase of three (3) hacres of land</t>
  </si>
  <si>
    <t>4-003-011-2630204-104-2017/18-020</t>
  </si>
  <si>
    <t>4-003-011-2630204-104-2017/18-021</t>
  </si>
  <si>
    <t>Construction of a four door (4) toilet block</t>
  </si>
  <si>
    <t>Dongokundu primary</t>
  </si>
  <si>
    <t>4-003-011-2630204-104-2017/18-022</t>
  </si>
  <si>
    <t>Construction of a foot bridge</t>
  </si>
  <si>
    <t>Uyombo Maweni primary school</t>
  </si>
  <si>
    <t>4-003-011-2630204-104-2017/18-023</t>
  </si>
  <si>
    <t>Roofing of two (2) classrooms</t>
  </si>
  <si>
    <t>Shaurimoyo primary</t>
  </si>
  <si>
    <t>4-003-011-2630204-104-2017/18-024</t>
  </si>
  <si>
    <t>Roofing of four (4) classrooms</t>
  </si>
  <si>
    <t>4-003-011-2630204-104-2017/18-025</t>
  </si>
  <si>
    <t>Complete construction of two (2) classrooms (Plastering, floor work, painting and doors)</t>
  </si>
  <si>
    <t>Mkombe primary school</t>
  </si>
  <si>
    <t>4-003-011-2630204-104-2017/18-026</t>
  </si>
  <si>
    <t>Complete construction of two (2) classrooms (Plastering, Floor work, painting, windows &amp; doors)</t>
  </si>
  <si>
    <t>Mijomboni primary school</t>
  </si>
  <si>
    <t>4-003-011-2630204-104-2017/18-027</t>
  </si>
  <si>
    <t>Complete renovation of an administration block (Foundation walling, super structure, plaster, floor work, windows, doors and extension of verandah)</t>
  </si>
  <si>
    <t>Kiwandani secondary school</t>
  </si>
  <si>
    <t>4-003-011-2630205-104-2017/18-001</t>
  </si>
  <si>
    <t>4-003-011-2630205-104-2017/18-002</t>
  </si>
  <si>
    <t>Construction of six door (6) toilet block</t>
  </si>
  <si>
    <t>4-003-011-2630205-104-2017/18-003</t>
  </si>
  <si>
    <t>ACK Canon mweri secondary</t>
  </si>
  <si>
    <t>4-003-011-2630205-104-2017/18-004</t>
  </si>
  <si>
    <t>Construction of a multi purpose hall</t>
  </si>
  <si>
    <t>St. Thomas Girls Secondary School</t>
  </si>
  <si>
    <t>4-003-011-2630205-104-2017/18-005</t>
  </si>
  <si>
    <t>Construction of a new Dormitory</t>
  </si>
  <si>
    <t>Mdzongoloni Secondary School</t>
  </si>
  <si>
    <t>4-003-011-2630205-104-2017/18-006</t>
  </si>
  <si>
    <t>Renovation of 2 classrooms (Roofing)</t>
  </si>
  <si>
    <t xml:space="preserve">Mnarani Assistant Chief's office </t>
  </si>
  <si>
    <t>4-003-011-2640507-113-2017/18-003</t>
  </si>
  <si>
    <t>Construction of a two door (2) toilet block</t>
  </si>
  <si>
    <t>Matsangoni Social Hall Innovation Hub</t>
  </si>
  <si>
    <t>4-003-011-2211311-108-2017/18-001</t>
  </si>
  <si>
    <t xml:space="preserve">Installation of Satelite antenna, Router, Digital access kit, Digital ruggedized Tablet, WI-FI with outdoor wireless device complete with 12U cabinet with installation accessories by Telkom Kenya Ltd </t>
  </si>
  <si>
    <t>Mnarani Innovation Hub</t>
  </si>
  <si>
    <t>4-003-011-2211311-108-2017/18-002</t>
  </si>
  <si>
    <t xml:space="preserve">Installation of Satelite antenna, Router, Digital access kit, Digital ruggedized Tablet, WI-FI with outdoor wireless device complete with 12U cabinet with installation accessories by Telkom Kenya Ltd   </t>
  </si>
  <si>
    <t>Watamu NG-CDF office Innovation Hub</t>
  </si>
  <si>
    <t>4-003-011-2211311-108-2017/18-003</t>
  </si>
  <si>
    <t>Kilifi North Constituency Office Innovation Hub</t>
  </si>
  <si>
    <t>4-003-011-2211311-108-2017/18-004</t>
  </si>
  <si>
    <t>Kilifi North NG-CDF strategic plan</t>
  </si>
  <si>
    <t>4-003-011-2211310-108-2017/18-002</t>
  </si>
  <si>
    <t>Preparation of a five (5) year strategic plan for the Constituency</t>
  </si>
  <si>
    <t>Mkenge Social Hall</t>
  </si>
  <si>
    <t>Complete construction of an ablution block for Mkenge Social Hall ( Plaster work, painting, plumbing and drainage works)</t>
  </si>
  <si>
    <t>PROJECT GFS CODELIST FOR KILIFI NORTH NATIONAL GOVERNMENT CONSTITUENCY DEVELOPMENT FUND</t>
  </si>
  <si>
    <t>Monitoring,Evaluation and capacity building</t>
  </si>
  <si>
    <t>To cater for any unforseen occurrence in the constituency during the financial year</t>
  </si>
  <si>
    <t>Kararacha primary</t>
  </si>
  <si>
    <t>4-003-011-2630204-104-2017/18-028</t>
  </si>
  <si>
    <t>Construction of 2 No. classrooms</t>
  </si>
  <si>
    <t>Watamu primary</t>
  </si>
  <si>
    <t>4-003-011-2630204-104-2017/18-029</t>
  </si>
  <si>
    <t>4-003-011-2630204-104-2017/18-030</t>
  </si>
  <si>
    <t>Construction of a 3 door toilet block</t>
  </si>
  <si>
    <t>4-003-011-2630204-104-2017/18-031</t>
  </si>
  <si>
    <t>Mkwajuni primary school</t>
  </si>
  <si>
    <t>4-003-011-2630204-104-2017/18-032</t>
  </si>
  <si>
    <t>Renovation of 1 classroom to convert it into a computer laboratory including electrical works, ceiling, MDF partitioning and installation of data points</t>
  </si>
  <si>
    <t>Construction of a Staffroom with a store, kitchen and toilet</t>
  </si>
  <si>
    <t>PROJECT GFS CODELIST FOR MALINDI NATIONAL GOVERNMENT CONSTITUENCIES DEVELOPMENT FUND</t>
  </si>
  <si>
    <t>Staff  salaries</t>
  </si>
  <si>
    <t>4-003-016-2110000-100-2017/2018-001</t>
  </si>
  <si>
    <t>Payment of staff salaries and employee gratuity</t>
  </si>
  <si>
    <t>4-003-016-2210000-100-2017/2018-002</t>
  </si>
  <si>
    <t>Maintanance of motor vehicles, office equipments and supply of stationery</t>
  </si>
  <si>
    <t>4-003-016-2120101-100-2017/2018-003</t>
  </si>
  <si>
    <t>4-003-016-2120201-100-2017/2018-004</t>
  </si>
  <si>
    <t>4-003-016-2210802-100-2017/2018-005</t>
  </si>
  <si>
    <t>Allowances and travelling expenses</t>
  </si>
  <si>
    <t>4-003-016-2210000-111-2017/2018-001</t>
  </si>
  <si>
    <t>Repairs and maintanance, printing, stationery, Airtime, travel</t>
  </si>
  <si>
    <t>4-003-016-2110000-100-2017/2018-002</t>
  </si>
  <si>
    <t>Payment of committee allowances and transport</t>
  </si>
  <si>
    <t>4-003-016-2210802-100-2017/2018-003</t>
  </si>
  <si>
    <t>Undertake Training of NG-CDFCs/PMCs</t>
  </si>
  <si>
    <t>4-003-016-2640509-112-2017/2018-001</t>
  </si>
  <si>
    <t>To cater for tournaments for clubs, uniforms and trophies across the constituency for the following wards, Ganda, Kakiyuni, Jilore, Shella and Malindi Town Ward</t>
  </si>
  <si>
    <t>Mkondoni Secondary school</t>
  </si>
  <si>
    <t>4-003-016-2640510-110-2017/2018-001</t>
  </si>
  <si>
    <t>Construction of 6 toilets (Kshs.1,200,000) and a Septic Tank (Kshs.536,206.90)</t>
  </si>
  <si>
    <t>4-003-016-2640101-103-2017/2018-001</t>
  </si>
  <si>
    <t>4-003-016-2640102-103-2017/2018-002</t>
  </si>
  <si>
    <t>Bursary for special Institutions</t>
  </si>
  <si>
    <t>4-003-016-2640103-103-2017/2018-003</t>
  </si>
  <si>
    <t>4-003-016-2640200-112-2017/2018-001</t>
  </si>
  <si>
    <t>To cater for unforeseen  occurrences within the constituency</t>
  </si>
  <si>
    <t>Kwa Upanga primary school</t>
  </si>
  <si>
    <t>4-003-016-2630204-104-2017/2018-001</t>
  </si>
  <si>
    <t xml:space="preserve">Construction  of 12 door toilets </t>
  </si>
  <si>
    <t>St. Andrews primary School</t>
  </si>
  <si>
    <t>4-003-016-2630204-104-2017/2018-002</t>
  </si>
  <si>
    <t>Construction to completion of 2- door toilets and a septic tank</t>
  </si>
  <si>
    <t>4-003-016-2630204-104-2017/2018-003</t>
  </si>
  <si>
    <t xml:space="preserve">Purchase of 200 school desks @4,500.00 </t>
  </si>
  <si>
    <t>HGM Primary School</t>
  </si>
  <si>
    <t>4-003-016-2630204-104-2017/2018-004</t>
  </si>
  <si>
    <t xml:space="preserve">Purchase of 50 school desks @4,500.00 </t>
  </si>
  <si>
    <t>Maziwani Primary School</t>
  </si>
  <si>
    <t>4-003-016-2630204-104-2017/2018-005</t>
  </si>
  <si>
    <t>Sir Ali Primary school</t>
  </si>
  <si>
    <t>4-003-016-2630204-104-2017/2018-006</t>
  </si>
  <si>
    <t>Purchase of 80 school desks @4,500.00</t>
  </si>
  <si>
    <t>Mkaomoto Primary School</t>
  </si>
  <si>
    <t>4-003-016-2630204-104-2017/2018-007</t>
  </si>
  <si>
    <t xml:space="preserve">Purchase of 80 school desks @4,500.00 </t>
  </si>
  <si>
    <t>Jilore Primary School</t>
  </si>
  <si>
    <t>4-003-016-2630204-104-2017/2018-008</t>
  </si>
  <si>
    <t>Kakuyuni Primary school</t>
  </si>
  <si>
    <t>4-003-016-2630204-104-2017/2018-009</t>
  </si>
  <si>
    <t xml:space="preserve">Purchase of  40 school desks @4,500.00 </t>
  </si>
  <si>
    <t>Majivuni Primary school</t>
  </si>
  <si>
    <t>4-003-016-2630204-104-2017/2018-010</t>
  </si>
  <si>
    <t>4-003-016-2630204-104-2017/2018-011</t>
  </si>
  <si>
    <t>Kavunyalalo Primary School</t>
  </si>
  <si>
    <t>4-003-016-2630204-104-2017/2018-012</t>
  </si>
  <si>
    <t>Marikano Primary School</t>
  </si>
  <si>
    <t>4-003-016-2630204-104-2017/2018-013</t>
  </si>
  <si>
    <t>Sosoni Primary School</t>
  </si>
  <si>
    <t>4-003-016-2630204-104-2017/2018-014</t>
  </si>
  <si>
    <t xml:space="preserve">Purchase of  60 school desks @4,500.00 </t>
  </si>
  <si>
    <t>Kijiwetanga Primary school</t>
  </si>
  <si>
    <t>4-003-016-2630204-104-2017/2018-015</t>
  </si>
  <si>
    <t>Arabuko Primary School</t>
  </si>
  <si>
    <t>4-003-016-2630204-104-2017/2018-016</t>
  </si>
  <si>
    <t>Baguo Primary school</t>
  </si>
  <si>
    <t>4-003-016-2630204-104-2017/2018-017</t>
  </si>
  <si>
    <t>Upweoni Primary School</t>
  </si>
  <si>
    <t>4-003-016-2630204-104-2017/2018-018</t>
  </si>
  <si>
    <t xml:space="preserve">Purchase of  80 school desks @4,500.00 </t>
  </si>
  <si>
    <t>Takaye Primary school</t>
  </si>
  <si>
    <t>4-003-016-2630204-104-2017/2018-019</t>
  </si>
  <si>
    <t>Gahaleni Primary School</t>
  </si>
  <si>
    <t>4-003-016-2630204-104-2017/2018-020</t>
  </si>
  <si>
    <t>Goshi Primary School</t>
  </si>
  <si>
    <t>4-003-016-2630204-104-2017/2018-021</t>
  </si>
  <si>
    <t xml:space="preserve">Purchase of  30 school desks @4,500.00 </t>
  </si>
  <si>
    <t>Mongotini Primary School</t>
  </si>
  <si>
    <t>4-003-016-2630204-104-2017/2018-022</t>
  </si>
  <si>
    <t>Mkondoni Primary school</t>
  </si>
  <si>
    <t>4-003-016-2630204-104-2017/2018-023</t>
  </si>
  <si>
    <t>4-003-016-2630204-104-2017/2018-024</t>
  </si>
  <si>
    <t>Kasimbiji Primary school</t>
  </si>
  <si>
    <t>4-003-016-2630204-104-2017/2018-025</t>
  </si>
  <si>
    <t xml:space="preserve">Purchase of 100 school desks @4,500.00 </t>
  </si>
  <si>
    <t>Barani secondary school</t>
  </si>
  <si>
    <t>4-003-016-2630205-104-2017/2018-001</t>
  </si>
  <si>
    <t xml:space="preserve">Completion of Administration block; building of first floor, plastering of ground and first floor, fixing of doors and windows and painting </t>
  </si>
  <si>
    <t>Sosobora  secondary school</t>
  </si>
  <si>
    <t>4-003-016-2630205-104-2017/2018-002</t>
  </si>
  <si>
    <t>Malindi Sub County Education Office</t>
  </si>
  <si>
    <t>4-003-016-2630205-104-2017/2018-003</t>
  </si>
  <si>
    <t>Construction of Malindi Sub County Education Office and  education resource centre</t>
  </si>
  <si>
    <t>Malindi Police Station</t>
  </si>
  <si>
    <t>4-003-016-2630205-113-2017/2018-001</t>
  </si>
  <si>
    <t xml:space="preserve">Construction of a waiting shade for the public at the police station </t>
  </si>
  <si>
    <t>4-003-016-2630205-113-2017/2018-002</t>
  </si>
  <si>
    <t>Renovation of  one block at Malindi police station offices and residential houses. Removing of old roof, replacing of new roof for 20  offices, patch plastering of walls replacement of doors and windows, repair of floor</t>
  </si>
  <si>
    <t>Malindi NG-CDFC Office</t>
  </si>
  <si>
    <t>4-003-016-221311-108-2017/2018-001</t>
  </si>
  <si>
    <t xml:space="preserve">Installation of Satelite antenna, Router, Digital access kit, Digital ruggedized Tablet, WI-FI with outdoor wireless device complete with 12U cabinet with installation accessories </t>
  </si>
  <si>
    <t xml:space="preserve"> Jilore High School</t>
  </si>
  <si>
    <t>4-003-016-221311-108-2017/2018-002</t>
  </si>
  <si>
    <t>Mdunduni primary School</t>
  </si>
  <si>
    <t>4-003-016-221311-108-2017/2018-003</t>
  </si>
  <si>
    <t>4-003-016-221311-108-2017/2018-004</t>
  </si>
  <si>
    <t>4-003-016-2211310-108-2017/2018-001</t>
  </si>
  <si>
    <t>Preparation of  strategic plan for 2017/18-2021/2022 FY as a guide to project implementation within the constituency</t>
  </si>
  <si>
    <t>Maintanance of Motor vehicles, office equipments and supply of stationery</t>
  </si>
  <si>
    <t>Payment of NG-CDFC allowances and travelling expenses</t>
  </si>
  <si>
    <t>Payment of NGCDFC allowances and transport</t>
  </si>
  <si>
    <t xml:space="preserve"> EMERGENCY</t>
  </si>
  <si>
    <t xml:space="preserve">Emergency Projects </t>
  </si>
  <si>
    <t>To cater for unseen calamities within the constituency</t>
  </si>
  <si>
    <t>St.Andrews primary school</t>
  </si>
  <si>
    <t>4-003-016-2630204-104-2017/2018-026</t>
  </si>
  <si>
    <t>Construction of 3 rooms,Foundation and slab,walling,doors and window fittings,painting and roofing</t>
  </si>
  <si>
    <t>Mkondoni primary school</t>
  </si>
  <si>
    <t>4-003-016-2639204 -104-2017/2018-027</t>
  </si>
  <si>
    <t>Renovation of four classrooms,Removing and replacing roof, flooring, windows and doors fittings,wall plastering and painting</t>
  </si>
  <si>
    <t>4-003-016-2630204-104-2017/2018-028</t>
  </si>
  <si>
    <t>Construction of 2 Classrooms,Foundation and slab,walling,doors and window fittings,painting and roofing</t>
  </si>
  <si>
    <t>PROJECT GFS CODELIST FOR LAMU EAST NATIONAL GOVERNMENT CONSTITUENCY DEVELOPMENT FUND</t>
  </si>
  <si>
    <t>4-005-021-2110000-100-2017/18-001</t>
  </si>
  <si>
    <t xml:space="preserve">Payment of staff salaries and gratuity  </t>
  </si>
  <si>
    <t>4-005-21-2210000-100-2017/18-002</t>
  </si>
  <si>
    <t>Rent, Utility bills, purchase of fuel, repairs and maintenance, stationery, detergents, travel, subsistence, operational and general expenses</t>
  </si>
  <si>
    <t>4-005-021-2120101-100-2017/2018-005</t>
  </si>
  <si>
    <t>4-005-02-2120201-100-2017/18-006</t>
  </si>
  <si>
    <t>4-005-021-2210802-100-2017/18-007</t>
  </si>
  <si>
    <t>Payment of Committee sitting allowances, local travel and  transport, subsistence,conferences and airtime</t>
  </si>
  <si>
    <t>4-005-021-2210000-111-2017/18-001</t>
  </si>
  <si>
    <t>4-005-021-2210802-111-2017/18-002</t>
  </si>
  <si>
    <t>4-005-021-2210700-111-2017/18-003</t>
  </si>
  <si>
    <t>Undertake Training of the PMCs/CDFCs/Staff on CDF Related issues</t>
  </si>
  <si>
    <t>4-05-021-2640200-101-2016/17-001</t>
  </si>
  <si>
    <t>4-005-021-2640509-112-2017/18-001</t>
  </si>
  <si>
    <t>Carry out sporting activity tournaments involving schools games competition and winners to be awarded trophies</t>
  </si>
  <si>
    <t>On - Going</t>
  </si>
  <si>
    <t>4-005-021-2640510-110-2017/2018-001</t>
  </si>
  <si>
    <t>Purchase and Planting of 1000 Mangrove trees seedlings at, Kizingitini Secondary School and 1000 at Kizingitini Girls Primary School to prevent high waves from reaching the schools– 236,206.00 and  construction of male and female blocks of two  door each of modern teachers’ flushable toilets at Kizingitini Boys with septic tank, soak pit, plumbing system and tile finishing and water harvesting system– 1.50M</t>
  </si>
  <si>
    <t>4-005-021-2640101-103-2017/18-001</t>
  </si>
  <si>
    <t>4-005-021-2640102-103-2017/18-002</t>
  </si>
  <si>
    <t>Siyu Primary School</t>
  </si>
  <si>
    <t>4-005-021-2630204-104-2017/2018-01</t>
  </si>
  <si>
    <t>Construction of two New blocks of teachers modern flushable toilets for male and Female including septic tank, soak pit and plumbing system with tile finish and water harvesting system</t>
  </si>
  <si>
    <t>Mtangawanda Primary School</t>
  </si>
  <si>
    <t>4-005-021-2630204-104-2017/2018-02</t>
  </si>
  <si>
    <t>Construction of  2 New Classrooms with electrical wiring and fittings to completion</t>
  </si>
  <si>
    <t>Shanga Primary School</t>
  </si>
  <si>
    <t>4-005-021-2630204-104-2017/2018-03</t>
  </si>
  <si>
    <t>Construction of School fence to completion with Galvanized Chain-link wire and precast concrete posts of 6.31 acres of land</t>
  </si>
  <si>
    <t>Kiwayuu Primary School</t>
  </si>
  <si>
    <t>4-005-021-2630204-104-2017/2018-04</t>
  </si>
  <si>
    <t>Completion of an abandoned project of two classrooms at window level to completion</t>
  </si>
  <si>
    <t xml:space="preserve">Kiangwe Primary Schools </t>
  </si>
  <si>
    <t>4-005-021-2630204-104-2017/2018-05</t>
  </si>
  <si>
    <t>Renovation of four classrooms, reroofing with new timbers and new iron sheets, painting and flooring – Kshs.2,500,000 and construction of two blocks of flushable modern teachers toilets, septic, soak pit and plumbing, tile finish and water harvesting system with-Kshs.1,500,000</t>
  </si>
  <si>
    <t>Pate Secondary School</t>
  </si>
  <si>
    <t>4-005-021-2630205-104-2017/2018-001</t>
  </si>
  <si>
    <t>Construction to completion of top slab of a four classrooms storey building, plastering, flooring, painting, doors &amp; windows of the storey building</t>
  </si>
  <si>
    <t>Kiunga Secondary School Furniture</t>
  </si>
  <si>
    <t>4-005-021-2630205-104-2017/2018-002</t>
  </si>
  <si>
    <t>Supply of 150 metal frame lockers with chairs @ 7580/- and 8 teachers chairs @ 3800/- and 8 modern  lockable teachers tables @ 45000</t>
  </si>
  <si>
    <t>Kizingitini Secondary School Furniture</t>
  </si>
  <si>
    <t>4-005-021-2630205-104-2017/2018-003</t>
  </si>
  <si>
    <t>Siyu Secondary School Furniture</t>
  </si>
  <si>
    <t>4-005-021-2630205-104-2017/2018-004</t>
  </si>
  <si>
    <t>Supply of 100 metal frame lockers with chairs @ 7580/- and 8 teachers chairs @ 3800/- and 8 modern  lockable teachers tables @ 45000</t>
  </si>
  <si>
    <t>Faza Secondary School Furniture</t>
  </si>
  <si>
    <t>4-005-021-2630205-104-2017/2018-005</t>
  </si>
  <si>
    <t>Pate Secondary School Furniture</t>
  </si>
  <si>
    <t>4-005-021-2630205-104-2017/2018-006</t>
  </si>
  <si>
    <t>Tchundwa AP Post</t>
  </si>
  <si>
    <t>4-005-005-2640507-113-2017/2018-001</t>
  </si>
  <si>
    <t>Construction of AP Post fence with a galvanized chain-link wire with precast concrete posts of 4 acres of land</t>
  </si>
  <si>
    <t>Mtanagawanda AP Post</t>
  </si>
  <si>
    <t>4-005-005-2640507-113-2017/2018-002</t>
  </si>
  <si>
    <t>Completion of AP Post by roofing, floor, plastering, ceiling, doors and windows</t>
  </si>
  <si>
    <t>On - going</t>
  </si>
  <si>
    <t>Mbwajumwali AP Post</t>
  </si>
  <si>
    <t>4-005-005-2640507-113-2017/2018-003</t>
  </si>
  <si>
    <t>Mkokoni AP Station</t>
  </si>
  <si>
    <t>4-005-005-2640507-113-2017/2018-004</t>
  </si>
  <si>
    <t>Construction of an Administration block with holding cells to completion</t>
  </si>
  <si>
    <t>4-005-005-2211311-108-2017/2018-001</t>
  </si>
  <si>
    <t>Installation of Satelite antenna, Router, Digital access kit, Digital ruggedized Tablet, WI-FI with outdoor wireless device complete with 12U cabinet with installation accessories by Telkom Kenya Ltd at Kizingitini, Siyu, Faza Secondary schools and Mkokoni Primary Schools @Kshs.1,169,256.80 each</t>
  </si>
  <si>
    <t>4-005-005-2211310-108-2017/2018-001</t>
  </si>
  <si>
    <t>Preparation of a Strategic Plan for 2017-2022</t>
  </si>
  <si>
    <t>NG-CDFC Office improvement</t>
  </si>
  <si>
    <t>4-005-005-3110102-108-2017/2018-001</t>
  </si>
  <si>
    <t>Electrification including step down transformer,piping, wiring, fittings and connection</t>
  </si>
  <si>
    <t>PROJECT GFS CODELIST FOR LAMU EAST NATIONAL GOVERNMENT CONSTITUENCIES DEVELOPMENT FUND</t>
  </si>
  <si>
    <t>Undertake Training of the PMCs/CDFCs/Staff on NG-CDF Related issues</t>
  </si>
  <si>
    <t>4-05-021-2640200-101-2017/18-001</t>
  </si>
  <si>
    <t>4-005-021-2640103-103-2017/18-001</t>
  </si>
  <si>
    <t>Mbwajumwali Secondary School</t>
  </si>
  <si>
    <t>4-005-021-2630205-104-2017/18-007</t>
  </si>
  <si>
    <t>Construct and complete 4no. new classrooms Kshs 4,800,0000, provide for electrical conduits and fittings Kshs  200,000  and 4 door toilets of two separate blocks for boys and girls with external soak pits Kshs 400,000 each</t>
  </si>
  <si>
    <t>NG-CDF Office Equipments</t>
  </si>
  <si>
    <t>4-005-021-3111000-108-2017/18-001</t>
  </si>
  <si>
    <t>Purchase of two new laptops for Faza Office at Kshs. 300,000 and a power back up generator at Kshs. 186,206.89 for Lamu Office</t>
  </si>
  <si>
    <t xml:space="preserve">                     NATIONAL GOVERNMENT CONSTITUENCIES DEVELOPMENT FUND BOARD</t>
  </si>
  <si>
    <t>PROJECT GFS CODELIST WUNDANYI NATIONAL GOVERNMENT CONSTITUENCY DEVELOPMENT FUND</t>
  </si>
  <si>
    <t xml:space="preserve">                                                      FINANCIAL YEAR 2017/2018</t>
  </si>
  <si>
    <t>ADMINISTARTION/ RECURRENT</t>
  </si>
  <si>
    <t>4-006-024-2110000-100-2017/18-001</t>
  </si>
  <si>
    <t>4-006-024-2210000-100-2017/18-002</t>
  </si>
  <si>
    <t>Furniture</t>
  </si>
  <si>
    <t>4-030-001-3111000-100-2017/18-003</t>
  </si>
  <si>
    <t>Purchase of office furniture, executive table, executive chair and reception table</t>
  </si>
  <si>
    <t>4-030-001-2210802-100-2017/18-004</t>
  </si>
  <si>
    <t>4-006-024-2210000-111-2017/18-001</t>
  </si>
  <si>
    <t>4-006-024-2210802-111-2017/18-002</t>
  </si>
  <si>
    <t>4-006-024-2210700-111-2017/18-003</t>
  </si>
  <si>
    <t>4-006-024-2640200-101-2017/18-001</t>
  </si>
  <si>
    <t>Wundanyi Environmental project</t>
  </si>
  <si>
    <t>4-006-024-2640510-110-2017/18-001</t>
  </si>
  <si>
    <t>Tree planting activities  at Mwanda Primary School, Vuria Primary School, St. Peters Funju Primary School, Dalmas Moka Secondary School, Kidule Primary School, Mghambonyi Secondary School, Maynard Primary School, Ngilinyi Primary School, Choke Primary</t>
  </si>
  <si>
    <t xml:space="preserve">Wundanyi NG-CDF Environmental Day </t>
  </si>
  <si>
    <t>4-006-024-2640510-110-2017/18-002</t>
  </si>
  <si>
    <t xml:space="preserve">Purchase of equipment (gloves, rakes, jembes and panga promotion materials) purchase of trees,  for clean-up activities and garbage recycling   in Wundanyi Town, create environment awareness </t>
  </si>
  <si>
    <t>Sports project</t>
  </si>
  <si>
    <t>4-006-024-2640509-112-2017/18-001</t>
  </si>
  <si>
    <t>Carry out constituency sports tournament and the winning team/schools to be awarded with trophies, balls and games kit</t>
  </si>
  <si>
    <t>4-006-024-2640101-103-2017/18-001</t>
  </si>
  <si>
    <t>4-006-024-2640102-103-2017/18-002</t>
  </si>
  <si>
    <t>Bursary Special Disability Schools</t>
  </si>
  <si>
    <t>4-006-024-2640105-103-2017/18-003</t>
  </si>
  <si>
    <t>Payment of bursary for disabled needy students in special schools</t>
  </si>
  <si>
    <t>Ndumbinyi Primary School</t>
  </si>
  <si>
    <t>4-006-024-2630204-104-2017/18-001</t>
  </si>
  <si>
    <t xml:space="preserve">Final Completion of three classroom block (Electrical works) </t>
  </si>
  <si>
    <t>Ng’onda Primary School</t>
  </si>
  <si>
    <t>4-006-024-2630204-104-2017/18-002</t>
  </si>
  <si>
    <t>Final Completion of one classroom block (Windows – Kshs.150,000 fittings and flooring – Kshs. 100,000)</t>
  </si>
  <si>
    <t>Kidule Primary School</t>
  </si>
  <si>
    <t>4-006-024-2630204-104-2017/18-003</t>
  </si>
  <si>
    <t>Completion of administration block (ceiling and fixtures – Kshs. 450,000, painting – Kshs. 150,000, Electrical -  Kshs. 200,000)</t>
  </si>
  <si>
    <t>Vuria Primary School</t>
  </si>
  <si>
    <t>4-006-024-2630204-104-2017/18-004</t>
  </si>
  <si>
    <t>Rehabilitation of 4 classrooms, staffroom and administration offices(windows and doors  Kshs.210,000, painting –  Kshs.200,000 electrical –  Kshs.190,000)</t>
  </si>
  <si>
    <t>Ngolia primary</t>
  </si>
  <si>
    <t>4-006-024-2630204-104-2017/18-005</t>
  </si>
  <si>
    <t>Rehabilitation of 8 classrooms (Roofing –  Kshs.833,448.26 flooring –  Kshs.450,000 wall finishes-  Kshs.100,000)</t>
  </si>
  <si>
    <t>Mchungunyi primary School</t>
  </si>
  <si>
    <t>4-006-024-2630204-104-2017/18-006</t>
  </si>
  <si>
    <t>Kanyagha Primary School</t>
  </si>
  <si>
    <t>4-006-024-2630204-104-2017/18-007</t>
  </si>
  <si>
    <t>Maynard Primary School</t>
  </si>
  <si>
    <t>4-006-024-2630204-104-2017/18-008</t>
  </si>
  <si>
    <t>Electrical works in the boys dormitory</t>
  </si>
  <si>
    <t>Mbauro Primary School</t>
  </si>
  <si>
    <t>4-006-024-2630204-104-2017/18-009</t>
  </si>
  <si>
    <t>Construction of a 4 door toilet</t>
  </si>
  <si>
    <t>Funju Secondary School</t>
  </si>
  <si>
    <t>4-006-024-2630205-104-2017/18-001</t>
  </si>
  <si>
    <t>Final completion of laboratory(Plumbing and gas piping –  Kshs.100,000, fixtures and fittings 300,000, electrical –  Kshs.250,000</t>
  </si>
  <si>
    <t>Mghalu High School</t>
  </si>
  <si>
    <t>4-006-024-2630205-104-2017/18-002</t>
  </si>
  <si>
    <t>Completion of Ground floor of Dormitory block (column and beams –  Kshs.1,575,000, Walling –  Kshs.875,000,Windows –  Kshs.1,350,000, upper slab - Kshs.2,200,000)</t>
  </si>
  <si>
    <t>Hon. Mwadeghu Secondary School</t>
  </si>
  <si>
    <t>4-006-024-2630205-104-2017/18-003</t>
  </si>
  <si>
    <t>Completion of second floor of Tuition block (Roofing – 1,755,000, column and beams – 3,580,000, Walling – 875,000, Doors and windows 840,000, plumbing installation – 650,000, soak pit and septic tank – 550,000</t>
  </si>
  <si>
    <t>Mwakishimba Secondary School</t>
  </si>
  <si>
    <t>4-006-024-2630205-104-2017/18-004</t>
  </si>
  <si>
    <t>Completion of second floor of Tuition block (Roofing –  Kshs.1,755,000, column and beams –  Kshs.3,580,000, Walling –  Kshs.875,000, Doors and windows  Kshs.840,000, plumbing installation –  Kshs.650,000, soak pit and septic tank –  Kshs.550,000</t>
  </si>
  <si>
    <t>Mbela Secondary School</t>
  </si>
  <si>
    <t>4-006-024-2630205-104-2017/18-005</t>
  </si>
  <si>
    <t>Final completion of laboratory (Plumbing and gas piping –  Kshs.950,000, fixtures and fittings  Kshs.300,000, electrical –  Kshs.250,000)</t>
  </si>
  <si>
    <t>Dalmas Moka Secondary School</t>
  </si>
  <si>
    <t>4-006-024-2630205-104-2017/18-006</t>
  </si>
  <si>
    <t>Construction of modern Science Laboratory</t>
  </si>
  <si>
    <t>Dr.  Aggrey Secondary School</t>
  </si>
  <si>
    <t>4-006-024-2630205-104-2017/18-007</t>
  </si>
  <si>
    <t>Construction of 20 door Boy’s toilet</t>
  </si>
  <si>
    <t>Mghambonyi  secondary school</t>
  </si>
  <si>
    <t>4-006-024-2630205-104-2017/18-008</t>
  </si>
  <si>
    <t>Completion of three classes on 1st floor (Fixing rail guards – Kshs. 120,000, electrical –  Kshs.180,000)</t>
  </si>
  <si>
    <t>Sungululu Hall</t>
  </si>
  <si>
    <t>4-006-024-2640511-108-2017/18-001</t>
  </si>
  <si>
    <t>Completion of hall (Retaining wall  Kshs.1,200,000, Plumbing installation –  Kshs.350,000, Electrical work –  Kshs.450,000</t>
  </si>
  <si>
    <t>Mwakuro Hall</t>
  </si>
  <si>
    <t>4-006-024-2640511-108-2017/18-002</t>
  </si>
  <si>
    <t>Completion of the hall (Wall finishes-  Kshs.120,000 Floor finishes –  Kshs.50,000, Painting –  Kshs.30,000</t>
  </si>
  <si>
    <t>Mgange Complex Centre</t>
  </si>
  <si>
    <t>4-006-024-2640511-108-2017/18-003</t>
  </si>
  <si>
    <t>Completion of the retaining wall-  Kshs.1,200,500, completion stair case –  Kshs.469,500, clean water distribution  line –  Kshs.50,000, Edge barrier grill –  Kshs.200,000, rain water harvesting and provision of tank –  Kshs.280,000</t>
  </si>
  <si>
    <t>Wundanyi Deputy County Commissioner Office</t>
  </si>
  <si>
    <t>4-030-001-2640507-108-2016/17-001</t>
  </si>
  <si>
    <t>Renovations od Deputy County Commissioners building (Electrical works -   Kshs.170,000)</t>
  </si>
  <si>
    <t>Lushangoni Administration Police Camp</t>
  </si>
  <si>
    <t>Construction of Administration Police Camp</t>
  </si>
  <si>
    <t xml:space="preserve">Constituency Website </t>
  </si>
  <si>
    <t>4-030-001-2211310-100-2017/18-001</t>
  </si>
  <si>
    <t xml:space="preserve"> Putting up of a constituency  website</t>
  </si>
  <si>
    <t>4-006-024-2211310-101-2017/18-001</t>
  </si>
  <si>
    <t>Advertising, Consultancy services for the preparation of a five year strategic plan</t>
  </si>
  <si>
    <t>PROJECT GFS CODELIST FOR WUNDANYI NATIONAL GOVERNMENT CONSTITUENCIES DEVELOPMENT FUND</t>
  </si>
  <si>
    <t>Tree planting activities  at Ngongodinyi Primary School 1 acre site clearing - and pitting - Kshs 23,916 purchase of seedlings - Kshs 62,000,tree planting 28,000 and Paranga Secondary School- 1 acre site clearing and pitting 23,670.21,purchase seedlings 62,000 tree planting 28,000</t>
  </si>
  <si>
    <t>Rehabilitation of 4 classrooms (Roofing – 1,833,448.26 flooring – 450,000 wall finishes- 33,103.48)</t>
  </si>
  <si>
    <t>Mkanyatta Primary School</t>
  </si>
  <si>
    <t>4-006-024-2630204-104-2017/18-010</t>
  </si>
  <si>
    <t>Purchase of 50 Lockers and seats (230,000) Walling and roofing girls toilet (120,000)</t>
  </si>
  <si>
    <t>PROJECT GFS CODELIST FOR VOI NATIONAL GOVERNMENT CONSTITUENCIES DEVELOPMENT FUND</t>
  </si>
  <si>
    <t>4-007-026-2110000-100-2017/18-001</t>
  </si>
  <si>
    <t>4-007-026-2210000-100-2017/18-002</t>
  </si>
  <si>
    <t>4-007-026-2120101-100-2017/18-003</t>
  </si>
  <si>
    <t>4-007-026-2120201-100-2017/18-004</t>
  </si>
  <si>
    <t>4-007-026-2210802-100-2017/18-005</t>
  </si>
  <si>
    <t>4-007-026-2210000-111-2017/18-001</t>
  </si>
  <si>
    <t>4-007-026-2210802-111-2017/18-002</t>
  </si>
  <si>
    <t>4-007-026-2210700-111-2017/18-003</t>
  </si>
  <si>
    <t>4-007-026-2640200-101-2017/18-001</t>
  </si>
  <si>
    <t>4-007-026-2640509-112-2017/18-001</t>
  </si>
  <si>
    <t>Carry out Constituency Sports tournament and the winning teams/schools to be awarded with trophies, balls, and games kits &amp; Upgrading of soccer pitches.</t>
  </si>
  <si>
    <t>Voi library</t>
  </si>
  <si>
    <t>4-007-026-2640510-112-2017/18-001</t>
  </si>
  <si>
    <t>4-007-026-2640510-112-2017/18-002</t>
  </si>
  <si>
    <t>KMTC Voi</t>
  </si>
  <si>
    <t>4-007-026-2640510-112-2017/18-003</t>
  </si>
  <si>
    <t>Mbulia primary school</t>
  </si>
  <si>
    <t>4-007-026-2640510-112-2017/18-004</t>
  </si>
  <si>
    <t>Mwakitawa Secondary School</t>
  </si>
  <si>
    <t>4-007-026-2640510-112-2017/18-005</t>
  </si>
  <si>
    <t>Kaloleni Secondary School</t>
  </si>
  <si>
    <t>4-007-026-2640510-112-2017/18-006</t>
  </si>
  <si>
    <t>New marungu secondary</t>
  </si>
  <si>
    <t>4-007-026-2640510-112-2017/18-007</t>
  </si>
  <si>
    <t>Ndile primary School</t>
  </si>
  <si>
    <t>4-007-026-2640510-112-2017/18-008</t>
  </si>
  <si>
    <t>Tausa Primary School</t>
  </si>
  <si>
    <t>4-007-026-2640510-112-2017/18-009</t>
  </si>
  <si>
    <t>Mwakingali primary School</t>
  </si>
  <si>
    <t>4-007-026-2640510-112-2017/18-010</t>
  </si>
  <si>
    <t>4-007-026-2640101-103-2017/18-001</t>
  </si>
  <si>
    <t>4-007-026-2640102-103-2017/18-002</t>
  </si>
  <si>
    <t>Ngolia Chief's Office ICT Hub</t>
  </si>
  <si>
    <t>4-007-026-2211311-108-2017/18-001</t>
  </si>
  <si>
    <t xml:space="preserve">Voi public library </t>
  </si>
  <si>
    <t>4-007-026-2211311-108-2017/18-002</t>
  </si>
  <si>
    <t>Marungu social hall ICT Innovation Hub</t>
  </si>
  <si>
    <t>4-007-026-2211311-108-2017/18-003</t>
  </si>
  <si>
    <t>Mbololo social hall ICT Innovation Hub</t>
  </si>
  <si>
    <t>4-007-026-2211311-108-2017/18-004</t>
  </si>
  <si>
    <t>4-007-026-2211310-108-2017/18-001</t>
  </si>
  <si>
    <t>Development of a constituency 5 year strategic plan</t>
  </si>
  <si>
    <t>Zungulukani primary school</t>
  </si>
  <si>
    <t>4-007-026-2630204-104-2017/18-001</t>
  </si>
  <si>
    <t>Mwambani primary school</t>
  </si>
  <si>
    <t>4-007-026-2630204-104-2017/18-002</t>
  </si>
  <si>
    <t>Completion of 1 classroom (roofing, fixing of doors and windows, finishes, painting Kshs.500,000 &amp; Purchase of 65 desks Kshs.200,000</t>
  </si>
  <si>
    <t>Marungu Primary school</t>
  </si>
  <si>
    <t>4-007-026-2630204-104-2017/18-003</t>
  </si>
  <si>
    <t xml:space="preserve"> Kale primary school</t>
  </si>
  <si>
    <t>4-007-026-2630204-104-2017/18-004</t>
  </si>
  <si>
    <t xml:space="preserve">Mlondo primary school  </t>
  </si>
  <si>
    <t>4-007-026-2630204-104-2017/18-005</t>
  </si>
  <si>
    <t>Sowa primary  school</t>
  </si>
  <si>
    <t>4-007-026-2630204-104-2017/18-006</t>
  </si>
  <si>
    <t>Imani primary school</t>
  </si>
  <si>
    <t>4-007-026-2630204-104-2017/18-007</t>
  </si>
  <si>
    <t xml:space="preserve"> Construction of 1 classroom</t>
  </si>
  <si>
    <t>Mrangi primary school</t>
  </si>
  <si>
    <t>4-007-026-2630204-104-2017/18-008</t>
  </si>
  <si>
    <t>Mkwachunyi primary school</t>
  </si>
  <si>
    <t>4-007-026-2630204-104-2017/18-009</t>
  </si>
  <si>
    <t xml:space="preserve">Mwakingali primary school  </t>
  </si>
  <si>
    <t>4-007-026-2630204-104-2017/18-010</t>
  </si>
  <si>
    <t>Purchase of 320 chairs for  the school hall .</t>
  </si>
  <si>
    <t>Ghazi primary school</t>
  </si>
  <si>
    <t>4-007-026-2630204-104-2017/18-011</t>
  </si>
  <si>
    <t>Ndome primary school</t>
  </si>
  <si>
    <t>4-007-026-2630204-104-2017/18-012</t>
  </si>
  <si>
    <t>Tanzania/Bondeni primary school</t>
  </si>
  <si>
    <t>4-007-026-2630204-104-2017/18-013</t>
  </si>
  <si>
    <t xml:space="preserve">Kalambe primary school  </t>
  </si>
  <si>
    <t>4-007-026-2630204-104-2017/18-014</t>
  </si>
  <si>
    <t>Bungule primary school</t>
  </si>
  <si>
    <t>4-007-026-2630204-104-2017/18-015</t>
  </si>
  <si>
    <t>Wray Primary School</t>
  </si>
  <si>
    <t>4-007-026-2630204-104-2017/18-016</t>
  </si>
  <si>
    <t>Marungu secondary school</t>
  </si>
  <si>
    <t>4-007-026-2630205-104-2017/18-001</t>
  </si>
  <si>
    <t>Completion of 1 classroom-(Fixing of windows and doors, Finishes, painting) at Ksh.300,000  and completion of dormitory (Windows and doors, finishes, painting, plumbing, sewer system, electrical installation) at Kshs.1,000,000</t>
  </si>
  <si>
    <t>New Marungu secondary school</t>
  </si>
  <si>
    <t>4-007-026-2630205-104-2017/18-002</t>
  </si>
  <si>
    <t>Construction of two no. 4 door VIP toilets at Kshs.350,000, Purchase of 20 desks  for administration office Kshs. 500,000, Purchase of 80pcs classroom lockers at Kshs. 400,000, Purchase of 50  laboratory stools -Kshs.100,000, Electrical and water supply- Kshs.350,000</t>
  </si>
  <si>
    <t>Miasenyi secondary school</t>
  </si>
  <si>
    <t>4-007-026-2630205-104-2017/18-003</t>
  </si>
  <si>
    <t>Additional funds for construction of a laboratory. Wall Plastering at kshs.350,000. worktops and waste drainage at kshs.400,000. Fixing of window panes kshs.100,000. Gas piping and electrical installation kshs.150,000.</t>
  </si>
  <si>
    <t xml:space="preserve">Mwakichuchu secondary school   </t>
  </si>
  <si>
    <t>4-007-026-2630205-104-2017/18-004</t>
  </si>
  <si>
    <t xml:space="preserve"> Additional funds for construction of school library. Painting works kshs. 450,000. Flooring (Tiles) kshs. 250,000.</t>
  </si>
  <si>
    <t xml:space="preserve">Kizumanzi secondary school  </t>
  </si>
  <si>
    <t>4-007-026-2630205-104-2017/18-005</t>
  </si>
  <si>
    <t>Additional funds for construction of Laboratory. Roofing kshs. 450,000. wall plastering and flooring kshs.300,000. Fixing of windows and door kshs.150,000. Electrical installation kshs.100,000</t>
  </si>
  <si>
    <t xml:space="preserve"> Our lady of perpetual succour</t>
  </si>
  <si>
    <t>4-007-026-2630205-104-2017/18-006</t>
  </si>
  <si>
    <t>Additional funds for construction of dining hall. Wall Plastering and flooring at kshs.1,050,000. Fixing of doors and windows at kshs. 510,000. Electrical installation at kshs.155,000. Painting kshs.285,000.</t>
  </si>
  <si>
    <t>Mwakitawa secondary school</t>
  </si>
  <si>
    <t>4-007-026-2630205-104-2017/18-007</t>
  </si>
  <si>
    <t xml:space="preserve"> Additional funds for construction of dormitory. Fixing doors and windows at kshs.250,000. Eletrical installation at kshs.180,000. Sewage system drainage at kshs.70,000.</t>
  </si>
  <si>
    <t>Mwangea secondary school</t>
  </si>
  <si>
    <t>4-007-026-2630205-104-2017/18-008</t>
  </si>
  <si>
    <t xml:space="preserve">Additional funds for construction of Administration Block. Wall plastering and flooring at kshs. 400,000. Fixing doors and windows at kshs.250,000. Painting at kshs.180,000. Eletrical installation at kshs. 170,000. </t>
  </si>
  <si>
    <t>Jack Mwashimba secondary school</t>
  </si>
  <si>
    <t>4-007-026-2630205-104-2017/18-009</t>
  </si>
  <si>
    <t>Additional funds for construction of Laboratory- worktops and waste drainage,wall plastering and flooring Kshs 700,000 Fixing of windows and doors Kshs 180,000,Electrical installation Kshs 120,000</t>
  </si>
  <si>
    <t>Allan Mjomba boys secondary school</t>
  </si>
  <si>
    <t>4-007-026-2630205-104-2017/18-010</t>
  </si>
  <si>
    <t>Purchase of 70 classroom lockers at Kshs.400,000.00, Purchase of 15 administration and staffroom desks at Kshs.300,000.00, Construction of 4  door toilets at Kshs.300,000.00</t>
  </si>
  <si>
    <t>Kaloleni secondary school</t>
  </si>
  <si>
    <t>4-007-026-2630205-104-2017/18-011</t>
  </si>
  <si>
    <t>Kasigau technical school</t>
  </si>
  <si>
    <t>4-007-026-2630206-104-2017/18-001</t>
  </si>
  <si>
    <t>Construction 1 classroom Kshs.700,00  &amp; Construction of  4 door  VIP toilets Kshs.300,000</t>
  </si>
  <si>
    <t>Voi community Library</t>
  </si>
  <si>
    <t>4-007-026-2630206-104-2017/18-003</t>
  </si>
  <si>
    <t>Fabrication of book shelving, Construction of kitchen worktops and cabinets, Cyber café worktops, Electricity and water supply connections, External sewage system, Firefighting equipment, Purchase of Reading halls Tables and chairs, Fabrication of reception desk  &amp; Purchase of staff office desks.</t>
  </si>
  <si>
    <t xml:space="preserve"> Extension of NG-CDF office</t>
  </si>
  <si>
    <t>4-007-026-2640506-108-2017/18-001</t>
  </si>
  <si>
    <t xml:space="preserve"> Construction  of NG-CDF Staff offices-(Clerk of works,ICT officer and Accounts offices)</t>
  </si>
  <si>
    <t>Ngolia Chiefs camp</t>
  </si>
  <si>
    <t>4-007-026-2640507-113-2017/18-001</t>
  </si>
  <si>
    <t>Additional funds for construction of Administration Police camp &amp; armoury</t>
  </si>
  <si>
    <t>Ghazi Assistant Chiefs Office</t>
  </si>
  <si>
    <t>4-007-026-2640507-113-2017/18-004</t>
  </si>
  <si>
    <t>Construction of Assistant Chiefs Office.</t>
  </si>
  <si>
    <t>Marungu Chiefs office</t>
  </si>
  <si>
    <t>4-007-026-2640507-113-2017/18-002</t>
  </si>
  <si>
    <r>
      <t>Fixing of ceiling, Painting and flag post mounting, Electrical installation and supply  &amp; Purchase of 2 office desks at Kshs.     40,000.00</t>
    </r>
    <r>
      <rPr>
        <b/>
        <sz val="12"/>
        <color indexed="10"/>
        <rFont val="Footlight MT Light"/>
        <family val="1"/>
      </rPr>
      <t>(justify the difference in costing for both projects)</t>
    </r>
  </si>
  <si>
    <t xml:space="preserve">Kasigau Chiefs Office  </t>
  </si>
  <si>
    <t>4-007-026-2640507-113-2017/18-003</t>
  </si>
  <si>
    <r>
      <t>Fixing of ceiling, Painting and flag post mounting, Electrical installation and supply &amp; Purchase of 2 office desks at Kshs.     40,000.00</t>
    </r>
    <r>
      <rPr>
        <b/>
        <sz val="12"/>
        <color indexed="10"/>
        <rFont val="Footlight MT Light"/>
        <family val="1"/>
      </rPr>
      <t>(justify the difference in costing for both projects)</t>
    </r>
  </si>
  <si>
    <t>4-007-026-2210000-100-2017/2018-001</t>
  </si>
  <si>
    <t>4-007-026-2210700-111-2017/2018-003</t>
  </si>
  <si>
    <t>4-007-026-2640101-103-2017/2018-001</t>
  </si>
  <si>
    <t>4-007-026-2640101-103-2017/2018-002</t>
  </si>
  <si>
    <t>4-007-026-2640200-101-2016/2017-001</t>
  </si>
  <si>
    <t>Emergency To cater for any unforeseen occurrences in the constituency during the financial year</t>
  </si>
  <si>
    <t>Bungule Primary School</t>
  </si>
  <si>
    <t>4-007-026-2630204-104-2017/2018-015</t>
  </si>
  <si>
    <t>30 pieces of Double Decker steel fabricated beds for Kes. 590,250.00.  60 pcs HD 3’’ mattresses for Kes. 150,000.00</t>
  </si>
  <si>
    <t>Wagalla Primary School</t>
  </si>
  <si>
    <t>4-007-026-2630204-104-2017/2018-017</t>
  </si>
  <si>
    <t>Purchase of 100 pcs 3 seater desks for Kes. 3,500.00. 2 wooden teachers’ tables for 94,000.00 and 10 Wooden Chairs for Kes.  60,000.00</t>
  </si>
  <si>
    <t>Mkwachunyi Primary School</t>
  </si>
  <si>
    <t>4-007-026-2630204-104-2017/2018-018</t>
  </si>
  <si>
    <t xml:space="preserve">Purchase of 150 pcs, 3 seater desks @ Kes. 3,500.00 </t>
  </si>
  <si>
    <t>Ghazi Primary School</t>
  </si>
  <si>
    <t>4-007-026-2630204-104-2017/2018-019</t>
  </si>
  <si>
    <t xml:space="preserve">Purchase of 150 pcs, 3 Seater desks @ Kes. 3,500.00 </t>
  </si>
  <si>
    <t>Ore Primary School</t>
  </si>
  <si>
    <t>4-007-026-2630204-104-2017/2018-020</t>
  </si>
  <si>
    <t>Construction of Administration block (Head Teacher’s Office, Deputy Head Teacher’s Office, Staff Room)</t>
  </si>
  <si>
    <t>4-007-026-2630205-104-2017/2018-001</t>
  </si>
  <si>
    <t>Purchase of 111  pcs lockers and chairs @ Kes.5,500.00</t>
  </si>
  <si>
    <t>TERTIARY INSTITUTION'S</t>
  </si>
  <si>
    <t>4-007-026-2630206-104-2017/2018-004</t>
  </si>
  <si>
    <t>Purchase of 89 pcs of armed chairs @ Kes.3,500.00</t>
  </si>
  <si>
    <t xml:space="preserve">Voi community Library </t>
  </si>
  <si>
    <t>4-007-026-2630206-104-2017/2018-003</t>
  </si>
  <si>
    <t xml:space="preserve"> NG-CDF office  extension</t>
  </si>
  <si>
    <t>4-007-026-2640506-108-2017/2018-001</t>
  </si>
  <si>
    <t>4-007-026-2640507-108-2017/2018-004</t>
  </si>
  <si>
    <t>Fencing of the offices. (Concrete poles and chain link)</t>
  </si>
  <si>
    <t>Renovation of 2 Classrooms (Flooring, Painting, Fixing of roof) </t>
  </si>
  <si>
    <t xml:space="preserve"> Renovation of 2 classrooms (Flooring, Painting, Fixing of roof)</t>
  </si>
  <si>
    <t xml:space="preserve">Renovation of 5 Classrooms (Flooring, Painting, Fixing of roof)  </t>
  </si>
  <si>
    <t>Renovation of 5 classroom (Flooring, Painting, Fixing of doors, Fixing of windows, Fixing of roof)</t>
  </si>
  <si>
    <t>Renovation of 8 classroom (Flooring, Painting, Fixing of doors, Fixing of windows, Fixing of roof)</t>
  </si>
  <si>
    <t>Renovation of 4 classroom (Flooring, Painting, Fixing of doors, Fixing of windows, Fixing of roof)</t>
  </si>
  <si>
    <t>Renovation of 2 classroom (Flooring, Painting, Fixing of doors, Fixing of roof)</t>
  </si>
  <si>
    <t>Renovations of 3 classrooms (Flooring, Painting, Fixing of doors, Fixing of windows, Fixing of roof)</t>
  </si>
  <si>
    <t>Completion Of Administration Block and 2 classrooms at Kshs. 1,550,000.00, Constructionof 4 door toilets at Kshs.300, 000.00, Purchase of No. 70pcs classroom lockers at Kshs 350,000.00</t>
  </si>
  <si>
    <r>
      <rPr>
        <sz val="12"/>
        <color indexed="8"/>
        <rFont val="Footlight MT Light"/>
        <family val="1"/>
      </rPr>
      <t xml:space="preserve"> Payment of Bursaries for needy students.</t>
    </r>
  </si>
  <si>
    <r>
      <rPr>
        <sz val="12"/>
        <color indexed="8"/>
        <rFont val="Footlight MT Light"/>
        <family val="1"/>
      </rPr>
      <t xml:space="preserve"> Landscaping and fencing of the library (Leveling, Carpet grass, and Tree and flowers Planting)</t>
    </r>
  </si>
  <si>
    <r>
      <rPr>
        <sz val="12"/>
        <color indexed="8"/>
        <rFont val="Footlight MT Light"/>
        <family val="1"/>
      </rPr>
      <t xml:space="preserve"> Internal finishes of the office</t>
    </r>
  </si>
  <si>
    <t>PROJECT GFS CODELIST FOR RABAI NATIONAL GOVERNMENT CONSTITUENCY DEVELOPMENT FUND</t>
  </si>
  <si>
    <t>4-003-014-2110000-100-2017/18-001</t>
  </si>
  <si>
    <t>4-003-014-2210000-100-2017/18-002</t>
  </si>
  <si>
    <t>4-003-014-2120101-100-2017/18-003</t>
  </si>
  <si>
    <t>4-003-014-2120201-100-2017/18-004</t>
  </si>
  <si>
    <t>4-003-014-2210802-100-2017/18-005</t>
  </si>
  <si>
    <t>Monitoring &amp;evaluation</t>
  </si>
  <si>
    <t>4-003-014-2210000-111-2017/18-001</t>
  </si>
  <si>
    <t>4-003-014-2210802-111-2017/18-002</t>
  </si>
  <si>
    <t>4-003-014-2210700-111-2017/18-003</t>
  </si>
  <si>
    <t>4-003-014-2640101-103-2017/18-001</t>
  </si>
  <si>
    <t xml:space="preserve">Awarding  bursary to needy students </t>
  </si>
  <si>
    <t>Bursary Universities</t>
  </si>
  <si>
    <t>4-003-014-2640102-103-2017/18-002</t>
  </si>
  <si>
    <t>Bursary tertiary’s and colleges</t>
  </si>
  <si>
    <t>4-003-014-2640103-103-2017/18-003</t>
  </si>
  <si>
    <t>Awarding  bursary to needy students</t>
  </si>
  <si>
    <t>4-003-014-2640200-101-2017/18-001</t>
  </si>
  <si>
    <t>To cater for any unforeseen occurrences in the Rabai Constituency for FY 2017/18</t>
  </si>
  <si>
    <t>Jeuri Primary School</t>
  </si>
  <si>
    <t>4-003-014-2630204-104-2017/18-001</t>
  </si>
  <si>
    <t>Construction of  an administation block</t>
  </si>
  <si>
    <t>Mleji  Primary School</t>
  </si>
  <si>
    <t>4-003-014-2630204-104-2017/18-002</t>
  </si>
  <si>
    <t>Construction of  2 No. classrooms</t>
  </si>
  <si>
    <t>Mugala Primary School</t>
  </si>
  <si>
    <t>4-003-014-2630204-104-2017/18-003</t>
  </si>
  <si>
    <t>Construction of  3 No. classrooms</t>
  </si>
  <si>
    <t>Ziro Primary School</t>
  </si>
  <si>
    <t>4-003-014-2630204-104-2017/18-004</t>
  </si>
  <si>
    <t>Construction of  1 No. classrooms</t>
  </si>
  <si>
    <t>Chang’ombe Secondary School</t>
  </si>
  <si>
    <t>4-003-014-2630205-104-2017/18-001</t>
  </si>
  <si>
    <t>Construction of a twin science laboratory</t>
  </si>
  <si>
    <t xml:space="preserve">Kajiwe secondary School </t>
  </si>
  <si>
    <t>4-003-014-2630205-104-2017/18-002</t>
  </si>
  <si>
    <t>Chiferi Primary School</t>
  </si>
  <si>
    <t>4-003-014-2630205-104-2017/18-003</t>
  </si>
  <si>
    <t>Construction of 3no.  classrooms</t>
  </si>
  <si>
    <t>Innovation Hub</t>
  </si>
  <si>
    <t>The Constituency Innovation Hub  project-Mwawesa</t>
  </si>
  <si>
    <t>4-003-014-2211311-104-2017/18-001</t>
  </si>
  <si>
    <t>Installation of satellite antenna, router, digital access kit and digital ruggedized tablets,  wi-fi with outdoor wireless device complete with 12U –Cabinet at Mwawesa</t>
  </si>
  <si>
    <t>Education Tertiary</t>
  </si>
  <si>
    <t>Gandani technical and Vocational college</t>
  </si>
  <si>
    <t>4-003-014-2630206-104-2017/18-001</t>
  </si>
  <si>
    <t>Construction of a technical and Vocational college at Gandani win science laboratory</t>
  </si>
  <si>
    <t>4-003-014-2211310-108-2017/18-001</t>
  </si>
  <si>
    <t>Preparation of a five years strategic plan for Rabai Constituency</t>
  </si>
  <si>
    <t>Chang’ombe Assistant and chiefs office</t>
  </si>
  <si>
    <t>4-003-014-2640507-113-2017/18-001</t>
  </si>
  <si>
    <t>Introduction of a veranda by increment of  surface area and increment in linear meter for timber</t>
  </si>
  <si>
    <t>Ruruma  Assistant and  chiefs office</t>
  </si>
  <si>
    <t>4-003-014-2640507-113-2017/18-002</t>
  </si>
  <si>
    <t>Pangani Chiefs office</t>
  </si>
  <si>
    <t>4-003-014-2640507-113-2017/18-003</t>
  </si>
  <si>
    <t>Purchase of  2 acres plot for construction of assistant and chiefs offices</t>
  </si>
  <si>
    <t>Uwanja wa ndege assistant chiefs office</t>
  </si>
  <si>
    <t>4-003-014-2640507-113-2016/17-004</t>
  </si>
  <si>
    <t>Construction of an assistant chiefs office</t>
  </si>
  <si>
    <t>Ribe assistant and chiefs office</t>
  </si>
  <si>
    <t>4-003-014-2640507-113-2016/17-005</t>
  </si>
  <si>
    <t>Construction of an assistant and chiefs office</t>
  </si>
  <si>
    <t>Kambe assistant chiefs office</t>
  </si>
  <si>
    <t>4-003-014-2640507-113-2016/17-006</t>
  </si>
  <si>
    <t>Rabai sports tournament</t>
  </si>
  <si>
    <t>4-003-014-2640509-112-2017/18-001</t>
  </si>
  <si>
    <t>Organizing sports tournament, purchase of sports equipments, awarding with trophies, balls and games kits</t>
  </si>
  <si>
    <t>Kaoyeni Primary School</t>
  </si>
  <si>
    <t>4-003-014-2640510-110-2016/17-001</t>
  </si>
  <si>
    <t>Purchase and installation of a10,000 litres water tank</t>
  </si>
  <si>
    <t>Kinunguna Primary School</t>
  </si>
  <si>
    <t>4-003-014-2640510-110-2016/17-002</t>
  </si>
  <si>
    <t>Construction of 4No. toilets at Kinunguna Primary School</t>
  </si>
  <si>
    <t>Boyani primary school</t>
  </si>
  <si>
    <t>4-003-014-2640510-110-2016/17-003</t>
  </si>
  <si>
    <t>PROJECT GFS CODELIST FOR RABAI NATIONAL GOVERNMENT CONSTITUENCIES DEVELOPMENT FUND</t>
  </si>
  <si>
    <t>Bofu Primary School</t>
  </si>
  <si>
    <t>4-003-014-2630204-104-2017/18-005</t>
  </si>
  <si>
    <t>Mwanguta  Primary School</t>
  </si>
  <si>
    <t>4-003-014-2630204-104-2017/18-006</t>
  </si>
  <si>
    <t xml:space="preserve">Construction of ten toilets </t>
  </si>
  <si>
    <t>Jimba Primary School</t>
  </si>
  <si>
    <t>4-003-014-2630204-104-2017/18-007</t>
  </si>
  <si>
    <t xml:space="preserve">Purchase of 110 desks </t>
  </si>
  <si>
    <t>Dr. Krapf  Memorial Secondary School</t>
  </si>
  <si>
    <t>4-003-014-2630205-104-2017/18-004</t>
  </si>
  <si>
    <t>PROJECT GFS CODELIST FOR LAMU WEST NATIONAL GOVERNMENT CONSTITUENCIES DEVELOPMENT FUND</t>
  </si>
  <si>
    <t>Employees Salaries and allowances</t>
  </si>
  <si>
    <t>NG-CDFC/PMC Capacity Building/  training and  benchmarking tour</t>
  </si>
  <si>
    <t>Purchase of sports kits,uniforms, trophies to be used during schools' games competitions</t>
  </si>
  <si>
    <t>Construction of 3 blocks of Toilets at Umoja Girls Secondary School four door for girls, two door toilets for male teachers and two door toilets for female teachers</t>
  </si>
  <si>
    <t>Lake Amu Primary School</t>
  </si>
  <si>
    <t>4-005-022-2630204-104-2017/2018-06</t>
  </si>
  <si>
    <t xml:space="preserve">Construction to completion of 10 door toilets </t>
  </si>
  <si>
    <t>Lake Kenyatta Primary School</t>
  </si>
  <si>
    <t>4-005-022-2630204-104-2017/2018-07</t>
  </si>
  <si>
    <t xml:space="preserve">Supply of 100 desks @ 4,200/-, 2teachers’ table @43,000/- and 2chairs @3,600/-  </t>
  </si>
  <si>
    <t>Maisha Masha Primary School</t>
  </si>
  <si>
    <t>4-005-022-2630204-104-2017/2018-08</t>
  </si>
  <si>
    <t xml:space="preserve">Supply of 100 desks @ 4200/-, 2teachers’ table @43,000/- and 2chairs @3,600/-  </t>
  </si>
  <si>
    <t xml:space="preserve"> Pangani Primary School</t>
  </si>
  <si>
    <t>4-005-022-2630204-104-2017/2018-09</t>
  </si>
  <si>
    <t xml:space="preserve">Supply of 50 desks @ 4200/-, 2teachers’ table @43,000/- and 2chairs @3,600/-  </t>
  </si>
  <si>
    <t>Holy Angel Primary School</t>
  </si>
  <si>
    <t>4-005-022-2630204-104-2017/2018-10</t>
  </si>
  <si>
    <t>Manda Maweni Primary School</t>
  </si>
  <si>
    <t>4-005-022-2630204-104-2017/2018-11</t>
  </si>
  <si>
    <t>Ungu Primary School</t>
  </si>
  <si>
    <t>4-005-022-2630204-104-2017/2018-12</t>
  </si>
  <si>
    <t>Kakate Primary School</t>
  </si>
  <si>
    <t>4-005-022-2630204-104-2017/2018-13</t>
  </si>
  <si>
    <t>Sendemke Primary School</t>
  </si>
  <si>
    <t>4-005-022-2630204-104-2017/2018-14</t>
  </si>
  <si>
    <t>Manyata Primary School</t>
  </si>
  <si>
    <t>4-005-022-2630204-104-2017/2018-15</t>
  </si>
  <si>
    <t>Lumshi Primary School</t>
  </si>
  <si>
    <t>4-005-022-2630204-104-2017/2018-16</t>
  </si>
  <si>
    <t xml:space="preserve">Majembeni Secondary School </t>
  </si>
  <si>
    <t>4-005-022-2630205-104-2017/2018-002</t>
  </si>
  <si>
    <t>Construction to Completion of three new Classrooms</t>
  </si>
  <si>
    <t xml:space="preserve">Bomani Secondary School </t>
  </si>
  <si>
    <t>4-005-022-2630205-104-2017/2018-003</t>
  </si>
  <si>
    <t>Tewe chief Office</t>
  </si>
  <si>
    <t>4-005-022-2640507-113-2017/2018-001</t>
  </si>
  <si>
    <t>Construction to completion of chief`’s Office</t>
  </si>
  <si>
    <t>Langoni chief Office</t>
  </si>
  <si>
    <t>4-005-022-2640507-113-2017/2018-002</t>
  </si>
  <si>
    <t>Hindi AP post</t>
  </si>
  <si>
    <t>4-005-022-2640507-113-2017/2018-003</t>
  </si>
  <si>
    <t>Construction to completion of Police Post</t>
  </si>
  <si>
    <t>Maleli AP post</t>
  </si>
  <si>
    <t>4-005-022-2640507-113-2017/2018-004</t>
  </si>
  <si>
    <t>Mpeketoni  ICT  Hub</t>
  </si>
  <si>
    <t>4-005-021-2211311-108-2017/2018-001</t>
  </si>
  <si>
    <t>Installation of satellite antenna, router, digital access kit and digital ruggedized tablets,  wi-fi with outdoor wireless device complete with 12U –Cabinet in partnership with Telkom Kenya Ltd</t>
  </si>
  <si>
    <t>Witu ICT  Hub</t>
  </si>
  <si>
    <t>4-005-021-2211311-108-2017/2018-002</t>
  </si>
  <si>
    <t>Installation of satellite antenna, router, digital access kit and digital ruggedized tablets,  wi-fi with outdoor wireless device complete with 12U –Cabinet partnership with Telkom Kenya Ltd</t>
  </si>
  <si>
    <t>Lamu Girls secondary ICT Hub</t>
  </si>
  <si>
    <t>4-005-021-2211311-108-2017/2018-003</t>
  </si>
  <si>
    <t xml:space="preserve">NG-CDF Office  at Mkowe ICT Hub </t>
  </si>
  <si>
    <t>4-005-021-2211311-108-2017/2018-004</t>
  </si>
  <si>
    <t>4-005-021-2211310-108-2017/2018-001</t>
  </si>
  <si>
    <t>NG-CDF Office improvement</t>
  </si>
  <si>
    <t>4-005-021-3110102-108-2017/2018-001</t>
  </si>
  <si>
    <t>Office Plumbing system including piping, fittings and connection</t>
  </si>
  <si>
    <t>Hongwe Integrated Pry Sch</t>
  </si>
  <si>
    <t>Construction to completion of two classrooms</t>
  </si>
  <si>
    <t>Manda Maweni Pry Sch</t>
  </si>
  <si>
    <t>Poromoko Pry Sch</t>
  </si>
  <si>
    <t>Ungu Pry Sch</t>
  </si>
  <si>
    <t>Furaha Pry Sch</t>
  </si>
  <si>
    <t>Umoja Girls Secondary School</t>
  </si>
  <si>
    <t>Construction to completion of three new classrooms</t>
  </si>
  <si>
    <t>4-005-022-2110000-100-2017/18-001</t>
  </si>
  <si>
    <t>4-005-022-2210700-111-2017/18-003</t>
  </si>
  <si>
    <t>4-005-022-2640200-101-2017/18-001</t>
  </si>
  <si>
    <t>4-005-022-2640101-103-2017/18-001</t>
  </si>
  <si>
    <t>4-005-022-2640102-103-2017/18-002</t>
  </si>
  <si>
    <t xml:space="preserve">Umoja Girls Secondary School </t>
  </si>
  <si>
    <t>4-005-022-2630205-104-2017/18-004</t>
  </si>
  <si>
    <t>Construction to Completion of three new Classrooms for 3,600,000.00 and provide for electrical conduits and fittings at Kshs. 200,000.00 with a four door toilet of two separate blocks Girls and Teachers with external soak pits at Kshs.400,000.00 each</t>
  </si>
  <si>
    <t>4-005-021-3110102-108-2017/2018-002</t>
  </si>
  <si>
    <t>Construct and finish of a garage wing for the NG-CDF Vehicle within the NG-CDF Offices  at Mukowe</t>
  </si>
  <si>
    <t>PROJECT GFS CODELIST FOR KINANGO NATIONAL GOVERNMENT CONSTITUENCIES DEVELOPMENT FUND</t>
  </si>
  <si>
    <t>4-002-010-2110000-100-2017/2018-001</t>
  </si>
  <si>
    <t>4-002-010-2210000-100-2017/2018-002</t>
  </si>
  <si>
    <t>4-002-010-2120101-100-2017/2018-003</t>
  </si>
  <si>
    <t>4-002-010-2120201-100-2017/2018-004</t>
  </si>
  <si>
    <t>4-002-010-2210802-100-2017/2018-005</t>
  </si>
  <si>
    <t>4-002-010-2210802-111-2017/2018-001</t>
  </si>
  <si>
    <t>CDFC, PMC &amp; Staff Capacity Building</t>
  </si>
  <si>
    <t>4-002-010-2210700-111-2017/2018-002</t>
  </si>
  <si>
    <t>Undertake Training of the PMCs, CDFCs and Office Staff on CDF Related issues</t>
  </si>
  <si>
    <t>4-002-010-2640200-101-2017/2018-001</t>
  </si>
  <si>
    <t>4-002-010-2640101-103-2017/2018-001</t>
  </si>
  <si>
    <t>Cater for bright and needy students in secondary schools</t>
  </si>
  <si>
    <t xml:space="preserve">Tertiary Institutions </t>
  </si>
  <si>
    <t>4-002-010-2640102-103-2017/2018-002</t>
  </si>
  <si>
    <t>Cater for bright and needy students in tertiary institutions</t>
  </si>
  <si>
    <t>Kumbulu Primary School</t>
  </si>
  <si>
    <t>4-002-010-2630204-104-2017/2018-001</t>
  </si>
  <si>
    <t>Renovation of 4no. Classrooms - re-roofing (Ksh.1,000,000), plastering (Ksh.500,000), flooring (Ksh.500,000)</t>
  </si>
  <si>
    <t>Lutsangani North Primary School</t>
  </si>
  <si>
    <t>4-002-010-2630204-104-2017/2018-002</t>
  </si>
  <si>
    <t>Kazamoyo Primary School</t>
  </si>
  <si>
    <t>4-002-010-2630204-104-2017/2018-003</t>
  </si>
  <si>
    <t>Maji ya Chumvi Primary School</t>
  </si>
  <si>
    <t>4-002-010-2630204-104-2017/2018-004</t>
  </si>
  <si>
    <t>Mulunguni Primary School</t>
  </si>
  <si>
    <t>4-002-010-2630204-104-2017/2018-005</t>
  </si>
  <si>
    <t>Melikubwa Primary School</t>
  </si>
  <si>
    <t>4-002-010-2630204-104-2017/2018-006</t>
  </si>
  <si>
    <t>Karyaka Primary School</t>
  </si>
  <si>
    <t>4-002-010-2630204-104-2017/2018-007</t>
  </si>
  <si>
    <t>Gangani Primary School</t>
  </si>
  <si>
    <t>4-002-010-2630204-104-2017/2018-008</t>
  </si>
  <si>
    <t>Mwandimu Primary School</t>
  </si>
  <si>
    <t>4-002-010-2630204-104-2017/2018-009</t>
  </si>
  <si>
    <t>Bumani Primary School</t>
  </si>
  <si>
    <t>4-002-010-2630204-104-2017/2018-010</t>
  </si>
  <si>
    <t>Gandini Central Primary School</t>
  </si>
  <si>
    <t>4-002-010-2630204-104-2017/2018-011</t>
  </si>
  <si>
    <t>Dumbule Primary School</t>
  </si>
  <si>
    <t>4-002-010-2630204-104-2017/2018-012</t>
  </si>
  <si>
    <t>Nunguni Primary School</t>
  </si>
  <si>
    <t>4-002-010-2630204-104-2017/2018-013</t>
  </si>
  <si>
    <t>Mwache Primary School</t>
  </si>
  <si>
    <t>4-002-010-2630204-104-2017/2018-014</t>
  </si>
  <si>
    <t>Mwangani Primary School</t>
  </si>
  <si>
    <t>4-002-010-2630204-104-2017/2018-016</t>
  </si>
  <si>
    <t>Construction of 3no. Classrooms</t>
  </si>
  <si>
    <t>Kinango Constituency 5year Strategic Plan (2017-2022)</t>
  </si>
  <si>
    <t>4-002-010-2211310-108-2017-2018-001</t>
  </si>
  <si>
    <t>Kinango Police Station</t>
  </si>
  <si>
    <t>4-002-010-2640507-108-2017-2018-001</t>
  </si>
  <si>
    <t>Construction of 4no. units staff quarter bed-sitters</t>
  </si>
  <si>
    <t>Kinango Youth Empowerment Centre – Kinango Division</t>
  </si>
  <si>
    <t>4-002-010-2211311-108-2017-2018-001</t>
  </si>
  <si>
    <t>Kasemeni Youth Empowerment Centre – Kasemeni Division</t>
  </si>
  <si>
    <t>4-002-010-2211311-108-2017-2018-002</t>
  </si>
  <si>
    <t>Ndavaya Youth Empowerment Centre – Ndavaya Division</t>
  </si>
  <si>
    <t>4-002-010-2211311-108-2017-2018-003</t>
  </si>
  <si>
    <t>Samburu Youth Empowerment Centre – Samburu Division</t>
  </si>
  <si>
    <t>4-002-010-2211311-108-2017-2018-004</t>
  </si>
  <si>
    <t>Kinango Constituency Sports Grounds</t>
  </si>
  <si>
    <t>4-002-010-2640509-112-2017-2018-001</t>
  </si>
  <si>
    <t>Leveling of 7no. play grounds and fitting of goal posts located in every ward in the constituency as follows; Kinango Sports ground – Kinango Ward,  Gulanze Sports ground – Ndavaya Ward, Ndohivyo Sports ground – Samburu/Chengoni Ward,  Mnyenzeni Sports ground – Kasemeni Ward,  Mwangoni Sports ground – Puma Ward, Cafgem Sports ground – Mwavumbo Ward,Taru Township Sports ground – Mackinnon Road Ward</t>
  </si>
  <si>
    <t xml:space="preserve">Kinango NG-CDF Office Motor vehicle </t>
  </si>
  <si>
    <t>4-002-010-3110701-108-2017/2018-001</t>
  </si>
  <si>
    <t xml:space="preserve">Purchase of Land cruiser office motor vehicle </t>
  </si>
  <si>
    <t>PROJECT GFS CODELIST FOR TAVETA NATIONAL GOVERNMENT CONSTITUENCY DEVELOPMENT FUND</t>
  </si>
  <si>
    <t>4-006-023-2110000-100-2017/2018-001</t>
  </si>
  <si>
    <t xml:space="preserve">payment of staff salaries and gratuity </t>
  </si>
  <si>
    <t>4-006-023-2210000-100-2017/2018-002</t>
  </si>
  <si>
    <t>purchase of fuel, repairs and maintenance, printing stationery, telephone, travel and subsistence and office tea</t>
  </si>
  <si>
    <t>4-006-023-2120101-100-2017/2018-003</t>
  </si>
  <si>
    <t xml:space="preserve"> payment of NSSF deductions</t>
  </si>
  <si>
    <t>4-006-2120201-100-2017/2018-004</t>
  </si>
  <si>
    <t>4-006-023-2120201-100-2017/2018-003</t>
  </si>
  <si>
    <t xml:space="preserve"> payment of NHIF deductions</t>
  </si>
  <si>
    <t>4-006-023-2210802-100-2017/2018-005</t>
  </si>
  <si>
    <t>4-006-023-2210000-111-2017/2018-001</t>
  </si>
  <si>
    <t>purchase of fuel, repairs and maintenance, printing, stationery, telephone, travel and subsistence</t>
  </si>
  <si>
    <t xml:space="preserve">committee expenses </t>
  </si>
  <si>
    <t>4-006-023-2210802-111-2017/2018-002</t>
  </si>
  <si>
    <t>payment of sitting allowances, transport, conference</t>
  </si>
  <si>
    <t>NG-NG-CDFC/PMC Capacity building</t>
  </si>
  <si>
    <t>4-006-023-2210700-111-2017/2018-003</t>
  </si>
  <si>
    <t>undertake training of PMC'S/NG-NG-CDFC on NG-CDF related issues</t>
  </si>
  <si>
    <t>4-006-023-2640509-112-2017/2018-001</t>
  </si>
  <si>
    <t>purchase of uniforms and balls for 5 wards football teams and one volleyball team in the constituency (Majengo FC,Mata secondary sch. Kiwalwa Pri, Chala Pri, Bahati FC, Taveta volley ball team.)</t>
  </si>
  <si>
    <t>4-006-023-2640200-101-2017/2018-001</t>
  </si>
  <si>
    <t xml:space="preserve">To cater for any unforeseen occurrences in the Constituency during the financial year </t>
  </si>
  <si>
    <t>NG-CDF Office Laptops</t>
  </si>
  <si>
    <t>4-006-023-3111000-108-2017/2018-002</t>
  </si>
  <si>
    <t>Purchase of 2  laptops (macbook air)</t>
  </si>
  <si>
    <t>4-006-023-2640101-103-2017/2018-001</t>
  </si>
  <si>
    <t xml:space="preserve">payment of bursary to needy students </t>
  </si>
  <si>
    <t xml:space="preserve">St. Norbert's Tangini Primary School </t>
  </si>
  <si>
    <t>4-006-023-2630204-104-2017/2018-027</t>
  </si>
  <si>
    <t>Completion of two classrooms (painting and electrification)</t>
  </si>
  <si>
    <t xml:space="preserve">Machungwani primary school </t>
  </si>
  <si>
    <t>4-006-023-2630204-104-2017/2018-021</t>
  </si>
  <si>
    <t>Ccompletion of two classrooms  (painting and electrification)</t>
  </si>
  <si>
    <t xml:space="preserve">Kitobo primary school </t>
  </si>
  <si>
    <t>4-006-023-2630204-104-2017/2018-022</t>
  </si>
  <si>
    <t xml:space="preserve">Lessesia primary school </t>
  </si>
  <si>
    <t>4-006-023-2630204-104-2017/2018-009</t>
  </si>
  <si>
    <t xml:space="preserve">Malukiloriti primary school </t>
  </si>
  <si>
    <t>4-006-023-2630204-104-2017/2018-023</t>
  </si>
  <si>
    <t xml:space="preserve">Ziwani primary school </t>
  </si>
  <si>
    <t>4-006-023-2630204-104-2017/2018-011</t>
  </si>
  <si>
    <t xml:space="preserve">Njukini primary school </t>
  </si>
  <si>
    <t>4-006-023-2630204-104-2017/2018-013</t>
  </si>
  <si>
    <t xml:space="preserve">St. Joseph  - Kivukoni primary school </t>
  </si>
  <si>
    <t>4-006-023-2630204-104-2017/2018-024</t>
  </si>
  <si>
    <t xml:space="preserve">Majengo Primary school </t>
  </si>
  <si>
    <t>4-006-023-2630204-104-2017/2018-019</t>
  </si>
  <si>
    <t xml:space="preserve">Ulawani primary school </t>
  </si>
  <si>
    <t>4-006-023-2630204-104-2017/2018-015</t>
  </si>
  <si>
    <t>Completion of two classrooms(plastering, flooring, fixing doors and windows, painting, and electrification)</t>
  </si>
  <si>
    <t xml:space="preserve">Msheghesheni primary school </t>
  </si>
  <si>
    <t>4-006-023-2630204-104-2017/2018-028</t>
  </si>
  <si>
    <t>Completion of two classrooms(plastering, flooring, fixing doors and windows, painting, and electrification) @ Kshs. 1,000,000 and Construction of staff toilet @ Kshs.500,000</t>
  </si>
  <si>
    <t xml:space="preserve">Lumi primary school </t>
  </si>
  <si>
    <t>4-006-023-2630204-104-2017/2018-003</t>
  </si>
  <si>
    <t xml:space="preserve">Chala primary school </t>
  </si>
  <si>
    <t>Construction of Boys Dormitory</t>
  </si>
  <si>
    <t xml:space="preserve">Lumi Secondary school </t>
  </si>
  <si>
    <t>4-006-023-2630205-104-2017/2018-001</t>
  </si>
  <si>
    <t>Construction of twin staff quarters</t>
  </si>
  <si>
    <t>Kitobo Secondary school</t>
  </si>
  <si>
    <t>4-006-023-2630205-104-2017/2018-002</t>
  </si>
  <si>
    <t>Mata Secondary school project</t>
  </si>
  <si>
    <t>4-006-023-2630205-104-2017/2018-003</t>
  </si>
  <si>
    <t>completion of two classrooms (painting and electrification)</t>
  </si>
  <si>
    <t xml:space="preserve">Mahandakini Secondary School </t>
  </si>
  <si>
    <t>4-006-023-2630205-104-2017/2018-011</t>
  </si>
  <si>
    <t>Njoro Secondary School Project</t>
  </si>
  <si>
    <t>4-006-023-2630205-104-2017/2018-005</t>
  </si>
  <si>
    <t xml:space="preserve">Ngutini Secondary School </t>
  </si>
  <si>
    <t>4-006-023-2630205-104-2017/2018-004</t>
  </si>
  <si>
    <t xml:space="preserve">Completion of Laboratory(walling,roofing ,plastering, flooring, painting, plumbing and drainage and electrification </t>
  </si>
  <si>
    <t xml:space="preserve">Chala divisional headquarters </t>
  </si>
  <si>
    <t>4-006-023-2640507-108-2017/2018-004</t>
  </si>
  <si>
    <t>Completion of divisional headquarters project( roofing, plastering, flooring, plumbing and drainage, electrification and public duplex toilet)</t>
  </si>
  <si>
    <t xml:space="preserve">Jipe divisional headquarters </t>
  </si>
  <si>
    <t>4-006-023-2640507-108-2017/2018-005</t>
  </si>
  <si>
    <t xml:space="preserve">Chumvini police station </t>
  </si>
  <si>
    <t>4-006-023-2640507-108-2017/2018-006</t>
  </si>
  <si>
    <t>Completion of police station (roofing, plastering, fixing of doors and windows, painting and electrification)</t>
  </si>
  <si>
    <t xml:space="preserve">Eldoro chiefs office </t>
  </si>
  <si>
    <t>4-006-023-2640507-108-2017/2018-007</t>
  </si>
  <si>
    <t xml:space="preserve">Mahoo  chiefs office </t>
  </si>
  <si>
    <t>4-006-023-2640507-108-2017/2018-008</t>
  </si>
  <si>
    <t>4-006-023-2211311-108-2017/2018-002</t>
  </si>
  <si>
    <t>4-006-023-2211310-108-2017/2018-002</t>
  </si>
  <si>
    <t>Preparation of five year strategic plan</t>
  </si>
  <si>
    <t xml:space="preserve">Taveta KMTC, </t>
  </si>
  <si>
    <t xml:space="preserve">Completion of girls hostel (walling, roofing, plastering and flooring) </t>
  </si>
  <si>
    <t>Machungwani Pry School</t>
  </si>
  <si>
    <t xml:space="preserve">Grigan Pry Sch, </t>
  </si>
  <si>
    <t>Sowene Sec Sch</t>
  </si>
  <si>
    <t xml:space="preserve">Kiwalwa Sec Sch, </t>
  </si>
  <si>
    <t xml:space="preserve">Purchase of tree seedlings for planting at Kasokoni Irrigation Scheme, Kimala Irrigation Scheme and Kamalenza Irrigation Scheme, </t>
  </si>
  <si>
    <t>PROJECT GFS CODELIST FOR TAVETA NATIONAL GOVERNMENT CONSTITUENCIES DEVELOPMENT FUND</t>
  </si>
  <si>
    <t>4-006-023-2110000-100-2017/2018-002</t>
  </si>
  <si>
    <t>purchase of fuel, repairs and maintenance,printing stationery,telephone,travel and subsistence and office tea</t>
  </si>
  <si>
    <t>4-006-023-2110000-100-2017/2018-005</t>
  </si>
  <si>
    <t>MONITORY,EVALUATION &amp; CAPACITY BUILDING</t>
  </si>
  <si>
    <t>4-006-023-2210802-111-2017/2018-005</t>
  </si>
  <si>
    <t>purchase of fuel, repairs and maintenance,printing, stationery,telephone,travel and subsistence</t>
  </si>
  <si>
    <t>Emergency 5%</t>
  </si>
  <si>
    <t xml:space="preserve">To cater for any unforeseen occurrences in the Consstituency during the financial year </t>
  </si>
  <si>
    <t xml:space="preserve">Bursary tertiary institutions </t>
  </si>
  <si>
    <t>4-006-023-2640102-103-2017/2018-002</t>
  </si>
  <si>
    <t>Taveta Primary school project</t>
  </si>
  <si>
    <t>4-006-023-2630204-104-2017/2018-032</t>
  </si>
  <si>
    <t>Lotima Primary School Project</t>
  </si>
  <si>
    <t>4-006-023-2630204-104-2017/2018-031</t>
  </si>
  <si>
    <t>construction of dormitory</t>
  </si>
  <si>
    <t>Completion of Laboratory (walling to roofing)</t>
  </si>
  <si>
    <t>Sowene Secondary School Project</t>
  </si>
  <si>
    <t>4-006-023-2630205-104-2017/2018-012</t>
  </si>
  <si>
    <t>Kiwalwa Secondary School Project</t>
  </si>
  <si>
    <t>4-006-023-2630205-104-2017/2018-013</t>
  </si>
  <si>
    <t>Mahoo girls Secondary School Project</t>
  </si>
  <si>
    <t>4-006-023-2630205-104-2017/2018-014</t>
  </si>
  <si>
    <t xml:space="preserve">construction of dormitory </t>
  </si>
  <si>
    <t>PROJECT GFS CODELIST FOR GANZE NATIONAL GOVERNMENT CONSTITUENCY DEVELOPMENT FUND</t>
  </si>
  <si>
    <t>4-030-015-2110000-100-2018/2019-001</t>
  </si>
  <si>
    <t>4-030-015-2210000-100-2018/2019-002</t>
  </si>
  <si>
    <t>4-030-015-2120101-100-2018/2019-003</t>
  </si>
  <si>
    <t>4-030-015-2120201-100-2018/2019-004</t>
  </si>
  <si>
    <t>4-030-015-2210802-100-2018/2019-005</t>
  </si>
  <si>
    <t>4-030-015-2210000-111-2017/2018-001</t>
  </si>
  <si>
    <t>4-030-015-2210802-111-2017/2018-002</t>
  </si>
  <si>
    <t>NG-CDFC /PMC Capacity Building</t>
  </si>
  <si>
    <t>4-030-015-2210700-111-2017/2018-003</t>
  </si>
  <si>
    <t>Undertake Training of the PMCs/ NG-CDFC s on NG-CDF Related issues</t>
  </si>
  <si>
    <t>4-030-015-2640200-101-2017/2018-015-001</t>
  </si>
  <si>
    <t>4-030-015-2640101-103-2017/2018-001</t>
  </si>
  <si>
    <t>4-030-015-2640102-103-2017/2018-002</t>
  </si>
  <si>
    <t>Special Needs</t>
  </si>
  <si>
    <t>4-030-015-2640104-103-2017/2018-003</t>
  </si>
  <si>
    <t>Payment of bursary to needy students in primary and secondary schools(for people living with disability)</t>
  </si>
  <si>
    <t>4-030-015-2640510-110-2017/2018-001</t>
  </si>
  <si>
    <t>Purchase and planting of the tree seedlings in the following institutions; Bandari Primary Sch, Juhudi Primary Sch, Sokoke Pimary Sch, Malomani Primary Sch, Migujuni Primary Sch, Jila Primary Sch, Forodhoyo Primary Sch, Dungicha Primary Sch, Mpirani Primary Sch, Mwenge Primary Sch and Mrima wa Ndege   Primary Sch, Katofeni Primary Sch., Boga Machuko Primary Sch, Migodomani Primary Sch, Maojo Primary Sch, Mabirikani Primary Sch and Mariani Pry School at Kshs, 97,058.82 each</t>
  </si>
  <si>
    <t>4-030-015-2630204-104-2017/2018-001</t>
  </si>
  <si>
    <t>Palakumi  Primary School</t>
  </si>
  <si>
    <t>4-030-015-2630204-104-2017/2018-002</t>
  </si>
  <si>
    <t>Face-lifting: Renovation of 8 classrooms – Roofing and painting.</t>
  </si>
  <si>
    <t>Ganze  Primary School</t>
  </si>
  <si>
    <t>4-030-015-2630204-104-2017/2018-003</t>
  </si>
  <si>
    <t>Dodosa  Primary School</t>
  </si>
  <si>
    <t>4-030-015-2630204-104-2017/2018-004</t>
  </si>
  <si>
    <t>Kahingoni  Primary School</t>
  </si>
  <si>
    <t>4-030-015-2630204-104-2017/2018-005</t>
  </si>
  <si>
    <t>Silala  Primary School</t>
  </si>
  <si>
    <t>4-030-015-2630204-104-2017/2018-006</t>
  </si>
  <si>
    <t>Mwapula  Primary School</t>
  </si>
  <si>
    <t>4-030-015-2630204-104-2017/2018-007</t>
  </si>
  <si>
    <t>Mwangea Girls’ Secondary School</t>
  </si>
  <si>
    <t>4-030-015-2630205-104-2017/2018-001</t>
  </si>
  <si>
    <t>Completion of twin dormitory (external walling, roofing, plastering, painting, doors and windows and ablution block</t>
  </si>
  <si>
    <t>Vitengeni Baptist Secondary School</t>
  </si>
  <si>
    <t>4-030-015-2630205-104-2017/2018-002</t>
  </si>
  <si>
    <t xml:space="preserve">Construction of dormitory block capacity 130 students to completion </t>
  </si>
  <si>
    <t>Ganze Boys’ Secondary School</t>
  </si>
  <si>
    <t>4-030-015-2630205-104-2017/2018-003</t>
  </si>
  <si>
    <t>Construction of a laboratory block to completion.</t>
  </si>
  <si>
    <t>Jila Secondary School</t>
  </si>
  <si>
    <t>4-030-015-2630205-104-2017/2018-004</t>
  </si>
  <si>
    <t>Completion of twin dormitory-Floor finishes,plastering, Windows and painting</t>
  </si>
  <si>
    <t>Petanguo Secondary School</t>
  </si>
  <si>
    <t>4-030-015-2630205-104-2017/2018-005</t>
  </si>
  <si>
    <t>Purchase of 50 lockers</t>
  </si>
  <si>
    <t>Bandari Secondary School</t>
  </si>
  <si>
    <t>4-030-015-2630205-104-2017/2018-006</t>
  </si>
  <si>
    <t xml:space="preserve">Purchase of 50 lockers. </t>
  </si>
  <si>
    <t xml:space="preserve">Sokoke ward ICT  Hub </t>
  </si>
  <si>
    <t>4-030-015-2211311-108-2017/2018-001</t>
  </si>
  <si>
    <t xml:space="preserve">Installation of Satellite antenna, Router, Digital access kit, Digital ruggedized Tablet, WI-FI with outdoor wireless device complete with 12U cabinet with installation accessories in partnership with Telkom Kenya Ltd </t>
  </si>
  <si>
    <t xml:space="preserve">Bamba ward ICT  Hub </t>
  </si>
  <si>
    <t>4-030-015-2211311-108-2017/2018-003</t>
  </si>
  <si>
    <t xml:space="preserve">Installation of Satellite antenna, Router, Digital access kit, Digital ruggedized Tablet, WI-FI with outdoor wireless device complete with 12U cabinet with installation accessories in partnership with Telkom Kenya </t>
  </si>
  <si>
    <t>Ganze ward ICT  Hub</t>
  </si>
  <si>
    <t>4-030-015-2211311-108-2017/2018-004</t>
  </si>
  <si>
    <t xml:space="preserve">Jaribuni ward ICT  Hub </t>
  </si>
  <si>
    <t>4-030-015-2211311-108-2017/2018-005</t>
  </si>
  <si>
    <t>4-030-015-2211310-108-2017/2018-001</t>
  </si>
  <si>
    <t>Preparation of  Ganze constituency strategic plan</t>
  </si>
  <si>
    <t xml:space="preserve">4-030-015-3110202-108-2017/2018-001 </t>
  </si>
  <si>
    <t>Completion  of the NG CDF office; drainage works, Car park land scaping, plumbing, water works and modern sliding windows fixing.</t>
  </si>
  <si>
    <t>Motorcycle</t>
  </si>
  <si>
    <t>4-030-015-3110103-108-2017/2018-001</t>
  </si>
  <si>
    <t>Purchase of a new motor cycle for the NG-CDF office</t>
  </si>
  <si>
    <t>Bamba Police Station</t>
  </si>
  <si>
    <t>4-030-015-2640507-113-2017/2018-001</t>
  </si>
  <si>
    <t>Completion of Bamba Police station. Slab, walling, R.C Superstructure, roofing, finishes Kshs.1,000,000 and construction of 2 modern police line bed sitter units Kshs.3,000,000</t>
  </si>
  <si>
    <t>PROJECT GFS CODELIST FOR GANZE NATIONAL GOVERNMENT CONSTITUENCIES DEVELOPMENT FUND</t>
  </si>
  <si>
    <t>4-030-015-2210000-100-2017/2018-002</t>
  </si>
  <si>
    <t>Undertake Training of the PMCs/ NG-CDFC s on NG-CDFC Related issues</t>
  </si>
  <si>
    <t>4-030-015-2640200-101-2017/2018-001</t>
  </si>
  <si>
    <t>To carter for any unforeseen occurrences in the constituency.</t>
  </si>
  <si>
    <t>Zia Ra Wimbi Primary School</t>
  </si>
  <si>
    <t>4-030-015-2630204-104-2017/2018-008</t>
  </si>
  <si>
    <t>Purchase of 200 desks</t>
  </si>
  <si>
    <t>Bandari Primary School</t>
  </si>
  <si>
    <t>4-030-015-2630204-104-2017/2018-009</t>
  </si>
  <si>
    <t>Purchase of 500 desks</t>
  </si>
  <si>
    <t>Kagombani Primary School</t>
  </si>
  <si>
    <t>4-030-015-2630204-104-2017/2018-010</t>
  </si>
  <si>
    <t>Dungicha Primary School</t>
  </si>
  <si>
    <t>4-030-015-2630204-104-2017/2018-011</t>
  </si>
  <si>
    <t>Masemo Primary School</t>
  </si>
  <si>
    <t>4-030-015-2630204-104-2017/2018-012</t>
  </si>
  <si>
    <t>Purchase of  200 desks</t>
  </si>
  <si>
    <t>Katofeni Primary School</t>
  </si>
  <si>
    <t>4-030-015-2630204-104-2017/2018-013</t>
  </si>
  <si>
    <t>Purchase of 50 Desks</t>
  </si>
  <si>
    <t>Bodoi Primary School</t>
  </si>
  <si>
    <t>4-030-015-2630204-104-2017/2018-014</t>
  </si>
  <si>
    <t>Palakumi Primary School</t>
  </si>
  <si>
    <t>4-030-015-2630204-104-2017/2018-015</t>
  </si>
  <si>
    <t>Mulungu wa Mawe Primary School</t>
  </si>
  <si>
    <t>4-030-015-2630204-104-2017/2018-016</t>
  </si>
  <si>
    <t>Petanguo Primary School</t>
  </si>
  <si>
    <t>4-030-015-2630204-104-2017/2018-017</t>
  </si>
  <si>
    <t>Purchase of 308 desks</t>
  </si>
  <si>
    <t>Muyuni Primary School</t>
  </si>
  <si>
    <t>4-030-015-2630204-104-2017/2018-018</t>
  </si>
  <si>
    <t>Midodoni Primary School</t>
  </si>
  <si>
    <t>4-030-015-2630204-104-2017/2018-019</t>
  </si>
  <si>
    <t>Bahero Primary School</t>
  </si>
  <si>
    <t>4-030-015-2630204-104-2017/2018-020</t>
  </si>
  <si>
    <r>
      <t>Creation of Ganze Constituency football and Athletics teams. Build and purchase of sports equipment for them.</t>
    </r>
    <r>
      <rPr>
        <sz val="12"/>
        <color indexed="10"/>
        <rFont val="Footlight MT Light"/>
        <family val="1"/>
      </rPr>
      <t xml:space="preserve"> </t>
    </r>
  </si>
  <si>
    <t>PROJECT GFS CODELIST FOR BURA NATIONAL GOVERNMENT CONSTITUENCIES DEVELOPMENT FUND</t>
  </si>
  <si>
    <t>S.NO</t>
  </si>
  <si>
    <t xml:space="preserve">Employees salary </t>
  </si>
  <si>
    <t>4-004-020-102-2110000-100-2017/18-001</t>
  </si>
  <si>
    <t>4-004-020-102-2210000-100-2017/18-002</t>
  </si>
  <si>
    <t>4-004-020-102-2120101-100-2017/18-003</t>
  </si>
  <si>
    <t>Payments OF NSSF deductions</t>
  </si>
  <si>
    <t>4-004-020-102-2120201-100-2017/18-004</t>
  </si>
  <si>
    <t xml:space="preserve">Payments OF NHIF deductions </t>
  </si>
  <si>
    <t>4-004-020-102-2210802-100-2017/18-005</t>
  </si>
  <si>
    <t>4-004-020-102-2210000-111-2017/18-001</t>
  </si>
  <si>
    <t>4-004-020-102-2210802-111-2017/18-002</t>
  </si>
  <si>
    <t xml:space="preserve">Payment of committee sitting allowances, transport, conferences </t>
  </si>
  <si>
    <t>4-004-020-102-2210700-111-2017/18-003</t>
  </si>
  <si>
    <t>Undertaking training of the PMCs/NG-CDFCs on NG-CDF related issues. 1,224,962.00</t>
  </si>
  <si>
    <t>4-004-020-102-2640200-101-2017/18-001</t>
  </si>
  <si>
    <t>4-004-020-102-2640509-112-2017/18-001</t>
  </si>
  <si>
    <t xml:space="preserve">Carry out Constituency Sports tournament and the winning teams/schools to be awarded with balls and games kits. </t>
  </si>
  <si>
    <t xml:space="preserve">Bura Environment Activities Project </t>
  </si>
  <si>
    <t>4-004-020-102-2640510-110-2017/18-001</t>
  </si>
  <si>
    <t>Purchase of 6no 10,000litres water tanks for Bura CDF offices, Mororo Secondary, Madogo Secondary, Huruma and Hirimani Secondary each at Kshs150,000  planting of tree seedlings Kshs100,000 in Bura NG-CDF  construction of 2 door pit latrine at Sabukia Primary School at Kshs600,000  guttering and tank’s stand for NG-CDF  office</t>
  </si>
  <si>
    <t>4-004-020-102-2630205-103-2017/18-001</t>
  </si>
  <si>
    <t xml:space="preserve">Payment of bursary to bright and  needy students from Bura Constituency </t>
  </si>
  <si>
    <t>4-004-020-102-2630206-103-2017/18-002</t>
  </si>
  <si>
    <t xml:space="preserve">Kaniki primary school </t>
  </si>
  <si>
    <t>4-004-020-102-2630204-104-2017/18-001</t>
  </si>
  <si>
    <t>Construction of double door pit latrine</t>
  </si>
  <si>
    <t xml:space="preserve">Koti primary school </t>
  </si>
  <si>
    <t>4-004-020-102-2630204-104-2017/18-002</t>
  </si>
  <si>
    <t xml:space="preserve">Kurujo primary school </t>
  </si>
  <si>
    <t>4-004-020-102-2630204-104-2017/18-003</t>
  </si>
  <si>
    <t xml:space="preserve">Darime primary school </t>
  </si>
  <si>
    <t>4-004-020-102-2630204-104-2017/18-004</t>
  </si>
  <si>
    <t xml:space="preserve">Construction of 2 no. of classrooms  to completion </t>
  </si>
  <si>
    <t xml:space="preserve">Boka primary school </t>
  </si>
  <si>
    <t>4-004-020-102-2630204-104-2017/18-005</t>
  </si>
  <si>
    <t>Finishing of an administration block (fixing of doors and windows, flooring, plastering, painting.</t>
  </si>
  <si>
    <t xml:space="preserve">Fayya girls </t>
  </si>
  <si>
    <t>4-004-020-102-2630205-104-2017/18-001</t>
  </si>
  <si>
    <t>Construction of an administration block Kshs 5,279,872.38, laboratory Kshs 6,000,000 and 4 classrooms at Kshs6,000,000</t>
  </si>
  <si>
    <t xml:space="preserve">Kora secondary school </t>
  </si>
  <si>
    <t>4-004-020-102-2630205-104-2017/18-002</t>
  </si>
  <si>
    <t>Construction of 2no. classrooms to completion.</t>
  </si>
  <si>
    <t xml:space="preserve">Mororo secondary school </t>
  </si>
  <si>
    <t>4-004-020-102-2630205-104-2017/18-004</t>
  </si>
  <si>
    <t>Completion works of a laboratory (walling, painting, roofing, plastering) and laboratory equipments</t>
  </si>
  <si>
    <t xml:space="preserve">Shungwaya secondary school </t>
  </si>
  <si>
    <t>4-004-020-102-2630205-104-2017/18-005</t>
  </si>
  <si>
    <t>Construction of 2no. Classrooms to completion.</t>
  </si>
  <si>
    <t xml:space="preserve">Madogo Assistant County Commissioner Office </t>
  </si>
  <si>
    <t>4-004-020-102-2640507-113-2017/18-001</t>
  </si>
  <si>
    <t>Renovation of an administration block (flooring, fixing of door &amp; windows, plastering, painting and roofing</t>
  </si>
  <si>
    <t xml:space="preserve">Madogo Police Station </t>
  </si>
  <si>
    <t>4-004-020-102-2640507-113-2017/18-002</t>
  </si>
  <si>
    <t>Fencing of the police station using concrete poles and chain link covering an area of 8 acres of land.</t>
  </si>
  <si>
    <t xml:space="preserve">Bura Dcc Office </t>
  </si>
  <si>
    <t>4-004-020-102-2640507-113-2017/18-003</t>
  </si>
  <si>
    <t>Construction of  1 door toilet and a septic tank.</t>
  </si>
  <si>
    <t xml:space="preserve">Bura Ap Line </t>
  </si>
  <si>
    <t>4-004-020-102-2640507-113-2017/18-004</t>
  </si>
  <si>
    <t>Construction of staffs house (2 units)</t>
  </si>
  <si>
    <t xml:space="preserve">Madogo Police station </t>
  </si>
  <si>
    <t>4-004-020-102-2640507-113-2017/18-005</t>
  </si>
  <si>
    <t>Finishing of an Administration block to completion (painting, windows, doors, flooring)</t>
  </si>
  <si>
    <t xml:space="preserve">Madogo Ap line </t>
  </si>
  <si>
    <t>4-004-020-102-2640507-113-2017/18-006</t>
  </si>
  <si>
    <t xml:space="preserve">Construction of 2No. toilets to completion </t>
  </si>
  <si>
    <t xml:space="preserve">ICT HUB </t>
  </si>
  <si>
    <t>4-004-020-102-2640506-108-2017/18-001</t>
  </si>
  <si>
    <t>Installation of a ICT HUB in various sub locations (Hirmani ward, Bangale, Madogo and Sala)</t>
  </si>
  <si>
    <t>4-004-020-102-3110202-108-2017/18-001</t>
  </si>
  <si>
    <t>Preparation of a 5 year strategic plan from 2018 to 2023</t>
  </si>
  <si>
    <t xml:space="preserve">Huruma  secondary school </t>
  </si>
  <si>
    <t>4-004-020-102-2630205-104-2017/18-003</t>
  </si>
  <si>
    <t>PROJECT GFS CODELIST FOR MSAMBWENI NATIONAL GOVERNMENT CONSTITUENCIES DEVELOPMENT FUND</t>
  </si>
  <si>
    <t>4-002-007-2110000-100-2017/2018-001</t>
  </si>
  <si>
    <t>4-002-007-2210000-100-2017/2018-002</t>
  </si>
  <si>
    <t xml:space="preserve">Purchase of fuel, repairs and maintenance, printing, stationery, telephone, travel and subsistence, office tea &amp; catalogues </t>
  </si>
  <si>
    <t>4-002-007-2120101-100-2017/2018-003</t>
  </si>
  <si>
    <t>4-002-007-2120201-100-2017/2018-004</t>
  </si>
  <si>
    <t>4-002-007-2210802-100-2017/2018-005</t>
  </si>
  <si>
    <t>4-002-007-2210000-111-2017/2018-001</t>
  </si>
  <si>
    <t>4-002-007-2210802-111-2017/2018-002</t>
  </si>
  <si>
    <t>4-002-007-2210700-111-2017/2018-003</t>
  </si>
  <si>
    <t>4-002-007-2640200-101-2017/2018-001</t>
  </si>
  <si>
    <t>4-002-007-2640509-112-2017/2018-001</t>
  </si>
  <si>
    <t>Purchase of Jersey, balls and socks for the teams within the Constituency i.e Eleven stars, Nacet, Magutu Strikers, Magutu Rangers, Shalke 04, SS Assad, Green Merlin, G.F.C, Bambini, Vimbwanga, Word of Life, Bongwe United, Diani Stars, Kingstone, Dzunga, Dumna, Jogoo Kilulu, Mafisini, Shirazi, Angola, Zwere, Sakayonsa, Wayzata Boys, Zaire, Game by Force, Real Junior, Zawama, Duza, Rafiki Boys Football Clubs</t>
  </si>
  <si>
    <t>Marigiza Primary School</t>
  </si>
  <si>
    <t>4-002-007-2630204-104-2017/2018-001</t>
  </si>
  <si>
    <t>Construction of 2No. New Classrooms  at Marigiza  Primary School</t>
  </si>
  <si>
    <t>Duncan Ndegwa Primary School</t>
  </si>
  <si>
    <t>4-002-007-2630204-104-2017/2018-002</t>
  </si>
  <si>
    <t>Magodi Primary School</t>
  </si>
  <si>
    <t>4-002-007-2630204-104-2017/2018-003</t>
  </si>
  <si>
    <r>
      <t xml:space="preserve">Renovation of 3No. Classrooms </t>
    </r>
    <r>
      <rPr>
        <sz val="12"/>
        <color indexed="8"/>
        <rFont val="Footlight MT Light"/>
        <family val="1"/>
      </rPr>
      <t>i.e plastering, roofing, ceiling, painting &amp; electricity 1,500,000 &amp; Construction of 4No. Door Pit Latrines 500,000  at Magodi Primary School</t>
    </r>
  </si>
  <si>
    <t>Msambweni Primary School</t>
  </si>
  <si>
    <t>4-002-007-2630204-104-2017/2018-004</t>
  </si>
  <si>
    <r>
      <t xml:space="preserve">Renovation of 4No. Classrooms </t>
    </r>
    <r>
      <rPr>
        <sz val="12"/>
        <color indexed="8"/>
        <rFont val="Footlight MT Light"/>
        <family val="1"/>
      </rPr>
      <t>i.e plastering, roofing, ceiling, painting &amp; electricity at Msambweni  Primary School</t>
    </r>
  </si>
  <si>
    <t>Madago Primary School</t>
  </si>
  <si>
    <t>4-002-007-2630204-104-2017/2018-005</t>
  </si>
  <si>
    <t>Masindeni  Primary School</t>
  </si>
  <si>
    <t>4-002-007-2630204-104-2017/2018-006</t>
  </si>
  <si>
    <t>Construction of 2No. New Classrooms  at Masindeni Primary School</t>
  </si>
  <si>
    <t>4-002-007-2630204-104-2017/2018-007</t>
  </si>
  <si>
    <t>Renovation of 4No. classroom i.e plastering, roofing, ceiling, painting &amp; electricity at Muhaka Primary School</t>
  </si>
  <si>
    <t>Mwakigwena  Primary School</t>
  </si>
  <si>
    <t>4-002-007-2630204-104-2017/2018-008</t>
  </si>
  <si>
    <t>Mwamambi Primary School</t>
  </si>
  <si>
    <t>4-002-007-2630204-104-2017/2018-009</t>
  </si>
  <si>
    <t>Construction of 2No. New Classrooms  at Mwamambi Primary School</t>
  </si>
  <si>
    <t>Mkwakwani Secondary School</t>
  </si>
  <si>
    <t>4-320-002-007-2630205-104-2017/2018-001</t>
  </si>
  <si>
    <t>Construction of 2No. New Classrooms at Mkwakwani Secondary School</t>
  </si>
  <si>
    <t>Dori Girls Secondary School</t>
  </si>
  <si>
    <t>4-320-002-007-2630205-104-2017/2018-002</t>
  </si>
  <si>
    <t>Construction of a New Dormitory at Dori Girls Secondary School</t>
  </si>
  <si>
    <t>4-002-007-2211310-108-2017/2018-001</t>
  </si>
  <si>
    <t>Preparation of Strategic Plan for the Constituency</t>
  </si>
  <si>
    <t>4-002-007-2211311-108-2017/2018-001</t>
  </si>
  <si>
    <t>Installation of ICT equipments in the Constituency for the four wards i.e Ukunda, Ramisi, Kinondo and Gombato Bongwe Ward</t>
  </si>
  <si>
    <t>Kilole Assistant Chief’s Office</t>
  </si>
  <si>
    <t>4-002-007-2640507-113-2017/2018-001</t>
  </si>
  <si>
    <t>Construction of a 2No. Door Pit Latrine 250,000 and purchase  of a Water Tank 86,000 at Kilole Assistant Chief’s Office</t>
  </si>
  <si>
    <t>Mivumoni Location Chief’s office Social Hall</t>
  </si>
  <si>
    <t>4-002-007-2640507-113-2017/2018-002</t>
  </si>
  <si>
    <t>Construction of a Social Hall at Mivumoni Location Chief’s Office</t>
  </si>
  <si>
    <t>4-002-007/3110202-108-2017/2018-001</t>
  </si>
  <si>
    <t>Construction of a perimeter wall and a Security Shade at the NG-CDF Office phase 1</t>
  </si>
  <si>
    <t>Msambweni Youth Opportunity Centre</t>
  </si>
  <si>
    <t>4-002-007-2630206-104-2017/2018-001</t>
  </si>
  <si>
    <t xml:space="preserve"> Completion of a youth opportunity centre (Ring beam and roofing of studio, computer lab, library, 3no classrooms, staffroom, adm block, main conference hall, shop, rest area, gate and superstructure for studio, computer lab, library and staffroom.</t>
  </si>
  <si>
    <t>PROJECT GFS CODELIST FOR MSAMBWENI NATIONAL GOVERNMENT CONSTITUENCY DEVELOPMENT FUND</t>
  </si>
  <si>
    <t xml:space="preserve">Payment of bursary fund  to needy students </t>
  </si>
  <si>
    <t>Payment of bursary fund to needy students</t>
  </si>
  <si>
    <t>Vingujini Primary School</t>
  </si>
  <si>
    <t>4-002-007-2630204-104-2017/2018-010</t>
  </si>
  <si>
    <r>
      <t xml:space="preserve">Renovation of 3No. Classrooms </t>
    </r>
    <r>
      <rPr>
        <sz val="12"/>
        <color indexed="8"/>
        <rFont val="Footlight MT Light"/>
        <family val="1"/>
      </rPr>
      <t xml:space="preserve">i.e plastering, roofing, ceiling, painting, electricity </t>
    </r>
  </si>
  <si>
    <t>4-002-007-2630205-104-2017/2018-003</t>
  </si>
  <si>
    <t>4-002-007-2630205-104-2017/2018-004</t>
  </si>
  <si>
    <t xml:space="preserve">Supply and Delivery of Laboratory Equipments </t>
  </si>
  <si>
    <t>Bongwe Secondary Schools</t>
  </si>
  <si>
    <t>4-002-007-2630205-104-2017/2018-005</t>
  </si>
  <si>
    <t>Kiranga Secondary School</t>
  </si>
  <si>
    <t>4-002-007-2630205-104-2017/2018-006</t>
  </si>
  <si>
    <t>Mvindeni Secondary School</t>
  </si>
  <si>
    <t>4-002-007-2630205-104-2017/2018-007</t>
  </si>
  <si>
    <t>Mwamzandi Secondary School</t>
  </si>
  <si>
    <t>4-002-007-2630205-104-2017/2018-008</t>
  </si>
  <si>
    <t xml:space="preserve"> TOTALS</t>
  </si>
  <si>
    <r>
      <t xml:space="preserve">Construction of 3No. New Classrooms  at </t>
    </r>
    <r>
      <rPr>
        <sz val="12"/>
        <color indexed="8"/>
        <rFont val="Footlight MT Light"/>
        <family val="1"/>
      </rPr>
      <t>Duncan Ndegwa Primary School</t>
    </r>
  </si>
  <si>
    <r>
      <t xml:space="preserve">Renovation of 4No. Classrooms </t>
    </r>
    <r>
      <rPr>
        <sz val="12"/>
        <color indexed="8"/>
        <rFont val="Footlight MT Light"/>
        <family val="1"/>
      </rPr>
      <t>i.e plastering, roofing, ceiling, painting &amp; electricity at Madago Primary School</t>
    </r>
  </si>
  <si>
    <r>
      <t xml:space="preserve">Renovation of 4No. Classrooms </t>
    </r>
    <r>
      <rPr>
        <sz val="12"/>
        <color indexed="8"/>
        <rFont val="Footlight MT Light"/>
        <family val="1"/>
      </rPr>
      <t>i.e plastering, roofing, ceiling, painting &amp; electricity  at Mwakigwena Primary School</t>
    </r>
  </si>
  <si>
    <t>PROJECT GFS CODELIST FOR CHANGAMWE NATIONAL GOVERNMENT CONSTITUENCIES DEVELOPMENT FUND</t>
  </si>
  <si>
    <t>4-001-001-2110000-100-2017/18-001</t>
  </si>
  <si>
    <t>Payment of staff salaries and gratuity, NSSF Deductions and NHIF Deductions</t>
  </si>
  <si>
    <t>4-001-001-2210000-100-2017/18-002</t>
  </si>
  <si>
    <t>Payment of rent, Purchase of fuel, repairs and maintenance, printing, stationery, telephone, travel and subsistence, office tea</t>
  </si>
  <si>
    <t>4-001-001-2210802-100-2017/18-007</t>
  </si>
  <si>
    <t>4-001-001-2210000-111-2017/18-001</t>
  </si>
  <si>
    <t>4-001-001-2210802-111-2017/18-002</t>
  </si>
  <si>
    <t>Payment of Committee sitting allowances, transport, conferences, benchmarking expenses</t>
  </si>
  <si>
    <t>4-001-001-2210700-111-2017/18-003</t>
  </si>
  <si>
    <t>4-001-001-2640200-101-2017/18-001</t>
  </si>
  <si>
    <t>4-001-001-2640509-112-2017/18-001</t>
  </si>
  <si>
    <t>Carrying out Constituency football, handball, volleyball, tae kwon do, skating, rugby and basketball tournaments</t>
  </si>
  <si>
    <t>4-001-001-2640510-110-2017/18-001</t>
  </si>
  <si>
    <t>Purchase and planting of tree seedlings at institutions in the constituency.                                            1. Mikadini Primary(100,000)              2. Bomu Secondary School(100,000)  3. St. Charles Lwanga Secondary School (10,000)                                     4. Magongo Primary School (100,000)                                               5. St. Lwanga Primary School (100,000)</t>
  </si>
  <si>
    <t>4-001-001-2640101-103-2017/18-001</t>
  </si>
  <si>
    <t>4-001-001-2640102-103-2017/18-002</t>
  </si>
  <si>
    <t>4-001-001-2640105-103-2017/18-002</t>
  </si>
  <si>
    <t>Mwingo Primary School</t>
  </si>
  <si>
    <t>4-001-001-2630204-104-2017/18-001</t>
  </si>
  <si>
    <t>Construction of 3 Classrooms with storeyed foundation</t>
  </si>
  <si>
    <t>4-001-001-2630204-104-2017/18-002</t>
  </si>
  <si>
    <t>Construction of  modern toilet block consisting of 6 doors and urinal</t>
  </si>
  <si>
    <t>St. Lwanga Primary School</t>
  </si>
  <si>
    <t>4-001-001-2630204-104-2017/18-003</t>
  </si>
  <si>
    <t>Renovation of 8 No. Classrooms - Replacement of Asbestos Roof, Windows &amp; Doors, Wall &amp; Floor Plaster and painting</t>
  </si>
  <si>
    <t>4-001-001-2630204-104-2017/18-004</t>
  </si>
  <si>
    <t>Renovation of Pupils Toilet block - Plumbing, Roofing, doors and painting</t>
  </si>
  <si>
    <t>Kipevu Primary School</t>
  </si>
  <si>
    <t>4-001-001-2630204-104-2017/18-005</t>
  </si>
  <si>
    <t>Renovation Of 3 No. Classrooms - Replacement of Asbestos Roof, Windows &amp; Doors, Floor Plaster and painting</t>
  </si>
  <si>
    <t>Bomu Primary School</t>
  </si>
  <si>
    <t>4-001-001-2630204-104-2017/18-006</t>
  </si>
  <si>
    <t xml:space="preserve">Purchase of 50 three-seater desks </t>
  </si>
  <si>
    <t>Chaani Primary School</t>
  </si>
  <si>
    <t>4-001-001-2630204-104-2017/18-007</t>
  </si>
  <si>
    <t>Changamwe Primary School</t>
  </si>
  <si>
    <t>4-001-001-2630204-104-2017/18-008</t>
  </si>
  <si>
    <t>Mwijabu Primary School</t>
  </si>
  <si>
    <t>4-001-001-2630204-104-2017/18-009</t>
  </si>
  <si>
    <t xml:space="preserve">Purchase of 25 three-seater desks </t>
  </si>
  <si>
    <t>Kwahola Primary School</t>
  </si>
  <si>
    <t>Construction of Perimeter Wall covering 300M of the 1.5 acre compound</t>
  </si>
  <si>
    <t>SECONDARY SCHOLS</t>
  </si>
  <si>
    <t>Bomu Secondary  School</t>
  </si>
  <si>
    <t xml:space="preserve">Purchase of 100 Lockers and chairs </t>
  </si>
  <si>
    <t>Chaani Secondary School</t>
  </si>
  <si>
    <t>Changamwe Secondary School</t>
  </si>
  <si>
    <t xml:space="preserve">Purchase of 25 Lockers and chairs </t>
  </si>
  <si>
    <t>Mwijabu Secondary School</t>
  </si>
  <si>
    <t>St.Charles Lwanga Secondary School</t>
  </si>
  <si>
    <t xml:space="preserve">Purchase of 25 Lockers and chairs  </t>
  </si>
  <si>
    <t xml:space="preserve">Changamwe Ward ICT Innovation Hub </t>
  </si>
  <si>
    <t>4-001-001-2211311-108-2017/18-001</t>
  </si>
  <si>
    <t xml:space="preserve">Chaani Ward ICT Innovation Hub </t>
  </si>
  <si>
    <t>4-001-001-2211311-108-2017/18-002</t>
  </si>
  <si>
    <t xml:space="preserve">Kipevu Ward ICT Innovation Hub </t>
  </si>
  <si>
    <t>4-001-001-2211311-108-2017/18-003</t>
  </si>
  <si>
    <t xml:space="preserve">Airport Ward ICT Innovation Hub </t>
  </si>
  <si>
    <t>4-001-001-2211311-108-2017/18-004</t>
  </si>
  <si>
    <t>Changamwe NG-CDF Office</t>
  </si>
  <si>
    <t>4-001-001-3110202-108-2017/18-001</t>
  </si>
  <si>
    <t>Construction of NG-CDF Office</t>
  </si>
  <si>
    <t>4-001-001-2211310-108-2017/18-001</t>
  </si>
  <si>
    <t>Review Of constituency Strategic Plan</t>
  </si>
  <si>
    <t>Changamwe Secondary School (proposed)</t>
  </si>
  <si>
    <t>4-001-001-2630205-104-2017/18-001</t>
  </si>
  <si>
    <t>Constructio of 3 No. classrooms with storeyed foundation</t>
  </si>
  <si>
    <t>Payment of rent, purchase of fuel, repairs and maintenance, printing, stationery, telephone, travel and subsistence, office tea</t>
  </si>
  <si>
    <t>Payment of committing sitting allowances transport,Conferences</t>
  </si>
  <si>
    <t>Kalahari Stairs</t>
  </si>
  <si>
    <t>4-007-031-2640510-110-2017/18-001</t>
  </si>
  <si>
    <t>Construction of gabions</t>
  </si>
  <si>
    <t>Renovation of pupils toilet block (12 door)– plumbing, roofing, doors and painting</t>
  </si>
  <si>
    <t>Additional funding for construction of perimeter wall covering 300m of the 1.5 acre compound</t>
  </si>
  <si>
    <t>Gome  Primary School</t>
  </si>
  <si>
    <t>Construction of a modern teacher’s toilet block with a septic tank as an extension to ongoing Administration Block.This will consist of 4 doors(2 male,2 female and a urinal)</t>
  </si>
  <si>
    <t>Refurbishment by re-roofing, plastering, painting, flooring, wiring and doors of 12 No. classrooms</t>
  </si>
  <si>
    <t>Changamwe Police Station</t>
  </si>
  <si>
    <t>4-001-001-2640507-113-2017/18-001</t>
  </si>
  <si>
    <t xml:space="preserve">Painting of the Police Station storeyed building </t>
  </si>
  <si>
    <t>PROJECT GFS CODELIST FOR LAFEY NATIONAL GOVERNMENT CONSTITUENCIES DEVELOPMENT FUND</t>
  </si>
  <si>
    <t>4-009-044-2110000-100-2017/18-001</t>
  </si>
  <si>
    <t>4-009-044-2210000-100-2017/18-002</t>
  </si>
  <si>
    <t>4-009-044-2120101-100-2017/18-003</t>
  </si>
  <si>
    <t>4-009-044-2120201-100-2017/18-004</t>
  </si>
  <si>
    <t>4-009-044-2210802-100-2017/18-005</t>
  </si>
  <si>
    <t>4-009-044-2210000-111-2017/18-001</t>
  </si>
  <si>
    <t>4-009-044-2210802-111-2017/18-002</t>
  </si>
  <si>
    <t>4-009-044-2210700-111-2017/18-003</t>
  </si>
  <si>
    <t>4-009-044-2640200-101-2017/18-001</t>
  </si>
  <si>
    <t>Purchase of sports kits i.e. balls, uniforms, nets and trophies for   teams in the constituency:-Savana,Maqiq,Halgian,Pacific,Fino United,Bulla haiji,Kaysane and Gothey foot ball clubs</t>
  </si>
  <si>
    <t>4-009-044-2640101-103-2017/18-001</t>
  </si>
  <si>
    <t>4-009-044-2640102-103-2017/18-002</t>
  </si>
  <si>
    <t>Lafey primary School</t>
  </si>
  <si>
    <t>4-009-044-2630204-104-2017/18-001</t>
  </si>
  <si>
    <t>Fencing of compound (1,500M)with chain link and concrete poles to completion</t>
  </si>
  <si>
    <t>Kaharey Primary School</t>
  </si>
  <si>
    <t>4-009-044-2630204-104-2017/18-002</t>
  </si>
  <si>
    <t>Construction of book store to completion</t>
  </si>
  <si>
    <t>Lafey West Primary School</t>
  </si>
  <si>
    <t>4-009-044-2630204-104-2017/18-003</t>
  </si>
  <si>
    <t>Kabo Primary School</t>
  </si>
  <si>
    <t>4-009-044-2630204-104-2017/18-004</t>
  </si>
  <si>
    <t xml:space="preserve"> Construction of  Kitchen &amp; Store to completion</t>
  </si>
  <si>
    <t>Damasa Primary School</t>
  </si>
  <si>
    <t>4-009-044-2630204-104-2017/18-005</t>
  </si>
  <si>
    <t>Kamor Liban Pry School</t>
  </si>
  <si>
    <t>4-009-044-2630204-104-2017/18-006</t>
  </si>
  <si>
    <t>Alungu Primary School</t>
  </si>
  <si>
    <t>4-009-044-2630204-104-2017/18-007</t>
  </si>
  <si>
    <t>Fencing of compound (1,000M)with chain link and concrete poles to completion</t>
  </si>
  <si>
    <t>Fino Primary School</t>
  </si>
  <si>
    <t>4-009-044-2630204-104-2017/18-008</t>
  </si>
  <si>
    <t>Construction of 25,000 M2 Water tank to completion</t>
  </si>
  <si>
    <t>4-009-044-2630204-104-2017/18-009</t>
  </si>
  <si>
    <t>Construction of food store to completion</t>
  </si>
  <si>
    <t>Kheira Ali Primary School</t>
  </si>
  <si>
    <t>4-009-044-2630204-104-2017/18-010</t>
  </si>
  <si>
    <t>Warankara Primary School</t>
  </si>
  <si>
    <t>4-009-044-2630204-104-2017/18-011</t>
  </si>
  <si>
    <t>4-009-044-2630204-104-2017/18-012</t>
  </si>
  <si>
    <t>Water piping system to completion</t>
  </si>
  <si>
    <t>Bambo Primary School</t>
  </si>
  <si>
    <t>4-009-044-2630204-104-2017/18-013</t>
  </si>
  <si>
    <t>Construction of Staffroom to completion</t>
  </si>
  <si>
    <t>Gari Primary School</t>
  </si>
  <si>
    <t>4-009-044-2630204-104-2017/18-014</t>
  </si>
  <si>
    <t>Sala Primary School</t>
  </si>
  <si>
    <t>4-009-044-2630204-104-2017/18-015</t>
  </si>
  <si>
    <t>Construction of 25,000M2 Water Tank to completion</t>
  </si>
  <si>
    <t>4-009-044-2630204-104-2017/18-016</t>
  </si>
  <si>
    <t>Construction of 4 toilets to completion</t>
  </si>
  <si>
    <t>Lafey  Girls Secondary School</t>
  </si>
  <si>
    <t>4-009-044-2630205-104- 2017/18-001</t>
  </si>
  <si>
    <t>Construction of 2 Staff houses  to completion</t>
  </si>
  <si>
    <t>Lafey Boys  Secondary School</t>
  </si>
  <si>
    <t>4-009-044-2630205-104- 2017/18-002</t>
  </si>
  <si>
    <t xml:space="preserve"> Sala AP Camp</t>
  </si>
  <si>
    <t>4-009-044-2640507-113- 2017/18-001</t>
  </si>
  <si>
    <t xml:space="preserve">Construction of 2 Staff houses  to completion                        </t>
  </si>
  <si>
    <t>Lafey Police Station</t>
  </si>
  <si>
    <t>4-009-044-2640507-113- 2017/18-002</t>
  </si>
  <si>
    <t xml:space="preserve">Purchase and supply of office furniture   (4 tables, 6 chairs, 4 steel cabinets, 2 secretary tables, 1 boardroom table and 6 visitors' chairs)                                  </t>
  </si>
  <si>
    <t>Lafey ICT Hub</t>
  </si>
  <si>
    <t xml:space="preserve">Installation of setlite antenna,router,digital acess kit,digital ruggedized tablet,wifi with outdorr wireless device complete with 12U cabinets with installation accessories in partnership with Telkom Kenya limited  </t>
  </si>
  <si>
    <t xml:space="preserve"> Fino  ICT Innovation  Hub</t>
  </si>
  <si>
    <t>Gari  ICT Innovation Hub</t>
  </si>
  <si>
    <t>4-009-044-2640507-113- 2017/18-003</t>
  </si>
  <si>
    <t>Sala  ICT Innovation Hub</t>
  </si>
  <si>
    <t>4-009-044-2640507-113- 2017/18-04</t>
  </si>
  <si>
    <t>4-009-044-2211310-108-2017/18-001</t>
  </si>
  <si>
    <t>Lafey NG-CDF Office</t>
  </si>
  <si>
    <t>4-009-044-3110202-108- 2017/18-001</t>
  </si>
  <si>
    <t>Construction of Lafey NG-CDF Office.</t>
  </si>
  <si>
    <t>4-008-034-AP1-100-2017/2018-001</t>
  </si>
  <si>
    <t>4-008-034-2640100-103-2017/18-001</t>
  </si>
  <si>
    <t>4-009-044-2630204-104-2017/18-017</t>
  </si>
  <si>
    <t>Fencing of compound with chain link with Concrete poles to completion (1,000m)</t>
  </si>
  <si>
    <t>PROJECT GFS CODELIST FOR WAJIR SOUTH NATIONAL GOVERNMENT CONSTITUENCIES DEVELOPMENT FUND</t>
  </si>
  <si>
    <t>4-008-038-2110000-100-2017/18-001</t>
  </si>
  <si>
    <t>4-008-038-2210000-100-2017/18-002</t>
  </si>
  <si>
    <t>4-008-038-2120101-100-2017/18 - 003</t>
  </si>
  <si>
    <t>4-008-038-2210802-100-2017/18-004</t>
  </si>
  <si>
    <t>4-008-038-2210000-111-2017/18-001</t>
  </si>
  <si>
    <t>4-008-038-2210802-111-2017/18-002</t>
  </si>
  <si>
    <t>4-008-038-2210700-111-2017/18-003</t>
  </si>
  <si>
    <t>4-008-038-2640102-103-2017/18-001</t>
  </si>
  <si>
    <t>4-008-038-2640102-103-2017/18-002</t>
  </si>
  <si>
    <t>4-008-038-32640509-112-2017/18-001</t>
  </si>
  <si>
    <t>Agtalahel Primary School</t>
  </si>
  <si>
    <t>4-008-038-2630204-104-2017/18-001</t>
  </si>
  <si>
    <t>Geriile Primary School</t>
  </si>
  <si>
    <t>4-008-038-2630204-104-2017/18-002</t>
  </si>
  <si>
    <t>Diff Olddam primary school</t>
  </si>
  <si>
    <t>4-008-038-2630204-104-2017/18-003</t>
  </si>
  <si>
    <t>Abaqmadobe Primary School</t>
  </si>
  <si>
    <t>4-008-038-2630204-104-2017/18-004</t>
  </si>
  <si>
    <t>Meygag Primary School</t>
  </si>
  <si>
    <t>4-008-038-2630204-104-2017/18-005</t>
  </si>
  <si>
    <t>Ibrahim Ure Primary School</t>
  </si>
  <si>
    <t>4-008-038-2630204-104-2017/18-006</t>
  </si>
  <si>
    <t>Shimbrilbul Primary School</t>
  </si>
  <si>
    <t>4-008-038-2630204-104-2017/18-007</t>
  </si>
  <si>
    <t>Welari Primary School</t>
  </si>
  <si>
    <t>4-008-038-2630204-104-2017/18-008</t>
  </si>
  <si>
    <t>Buroni Primary School</t>
  </si>
  <si>
    <t>4-008-038-2630204-104-2017/18-009</t>
  </si>
  <si>
    <t>Gulletdere Primary School</t>
  </si>
  <si>
    <t>4-008-038-2630204-104-2017/18-010</t>
  </si>
  <si>
    <t>Hubsoy Primary School</t>
  </si>
  <si>
    <t>4-008-038-2630204-104-2017/18-011</t>
  </si>
  <si>
    <t>Construction of three Teachers Houses</t>
  </si>
  <si>
    <t>Abulgab Primary School</t>
  </si>
  <si>
    <t>4-008-038-2630204-104-2017/18-012</t>
  </si>
  <si>
    <t>Karu Primary School</t>
  </si>
  <si>
    <t>4-008-038-2630204-104-2017/18-013</t>
  </si>
  <si>
    <t>Burder ward Primary School</t>
  </si>
  <si>
    <t>4-008-038-2630204-104-2017/18-014</t>
  </si>
  <si>
    <t>Purchase and supply of 120 desks</t>
  </si>
  <si>
    <t xml:space="preserve">Diff Primary School </t>
  </si>
  <si>
    <t>4-008-038-2630204-104-2017/18-015</t>
  </si>
  <si>
    <t xml:space="preserve">Purchaseand Supply o of 100 Desks </t>
  </si>
  <si>
    <t xml:space="preserve">Laboratory Equipments </t>
  </si>
  <si>
    <t>4-008-038-2630205-104-2017/18-001</t>
  </si>
  <si>
    <t>Purchase and supply of laboratory equipments for eight secondary schools @ ksh500,000 (ogle girls,habaswein mix,habasweinn boys,diif,sabuli secondary, inshaallah.leheley,biyamathow)</t>
  </si>
  <si>
    <t>Snr Chief Ogle Girls Secondary School</t>
  </si>
  <si>
    <t>4-008-038-2630205-104-2017/18-002</t>
  </si>
  <si>
    <t>Purrchase and supply of three hundred heavy duty mattresses</t>
  </si>
  <si>
    <t xml:space="preserve">Dagahley Secondary school </t>
  </si>
  <si>
    <t>4-008-038-2630205-104-2017/18-003</t>
  </si>
  <si>
    <t>Contruction of two classrooms(1,800,000) and twin toilets(300,000)</t>
  </si>
  <si>
    <t>Abakore day secondary School</t>
  </si>
  <si>
    <t>4-008-038-2630205-104-2017/18-004</t>
  </si>
  <si>
    <t>Installation of Laboratory fittings(Experiement tables,tabs,gas fittings,tubes,pipes,sinks)</t>
  </si>
  <si>
    <t>Sabuli mixed  Secondary School</t>
  </si>
  <si>
    <t>4-008-038-2630205-104-2017/18-005</t>
  </si>
  <si>
    <t>Construction of one classroom(Ksh900,000) and a kitchen(Ksh300,000)</t>
  </si>
  <si>
    <t>Elbay Secondary School</t>
  </si>
  <si>
    <t>4-008-038-2630205-104-2017/18-006</t>
  </si>
  <si>
    <t>Diff  Secondary School</t>
  </si>
  <si>
    <t>4-008-038-2630205-104-2017/18-007</t>
  </si>
  <si>
    <t>Construction of twin toilets</t>
  </si>
  <si>
    <t xml:space="preserve">Bulla juu chiefs office </t>
  </si>
  <si>
    <t>4-008-038-2640507-113-2017/18-001</t>
  </si>
  <si>
    <t>Construction of chiefs office(Ksh900,000)&amp; Twin Toilets(Ksh300,000)</t>
  </si>
  <si>
    <t>Leheley Administration Police Camp</t>
  </si>
  <si>
    <t>4-008-038-2640507-113-2017/18-002</t>
  </si>
  <si>
    <t>Construction of 3 AP Rooms</t>
  </si>
  <si>
    <t xml:space="preserve">Leheley subcounty Headquarters </t>
  </si>
  <si>
    <t>4-008-038-2640507-113-2017/18-003</t>
  </si>
  <si>
    <t>Construction of food store</t>
  </si>
  <si>
    <t>Wajir bor south chief office</t>
  </si>
  <si>
    <t>4-008-038-2640507-113-2017/18-004</t>
  </si>
  <si>
    <t>Constituency Innvoation Hubs</t>
  </si>
  <si>
    <t>4-008-038-2211310-108-2017/18-001</t>
  </si>
  <si>
    <t>Installation of setlite antenna,router,digital acess kit,digital ruggedized tablet,wifi with outdorr wireless device complete with 12U cabinets with installation accessories in partnership with Telkom Kenya limited  in 4 sites</t>
  </si>
  <si>
    <t>4-008-038-2211311-108-2017/18-002</t>
  </si>
  <si>
    <t>NG-CDF office Genset</t>
  </si>
  <si>
    <t>4-008-038-3111000-108-2017/18-003</t>
  </si>
  <si>
    <t xml:space="preserve">Purchase, supply and installation of 10kva office Generator </t>
  </si>
  <si>
    <t>4-008-038-3110202-108-2017/18-003</t>
  </si>
  <si>
    <t xml:space="preserve">Construction of peremitere wall at NG-CDF office </t>
  </si>
  <si>
    <t xml:space="preserve">Hydro-geological survey, drilling of borehole and pump testing-Kshs4,800,000.00                                        Laboratory fitting drainage system,piping Kshs 3,000,000 </t>
  </si>
  <si>
    <t>Purchase of  lab Equipment(Burettes,pipettes,Conical flask,Beakers 50ml, Beakers 100ml, Beakers 250ml, Volumetric flask,Wash bottle,Stop watches, Thermometer, Bunsen burner with holder,canisters,complete stand, spatula and labels –ksh1,210,344.83</t>
  </si>
  <si>
    <t>PROJECT GFS CODELIST FOR WAJIR WEST NATIONAL GOVERNMENT CONSTITUENCIES DEVELOPMENT FUND</t>
  </si>
  <si>
    <t>4-008-036-2110000-100-2017/18-001</t>
  </si>
  <si>
    <t>4-008-036-2210000-100-2017/18-002</t>
  </si>
  <si>
    <t>4-008-036-2120101-100-2017/18-003</t>
  </si>
  <si>
    <t>4-008-036-2120201-100-2017/18-004</t>
  </si>
  <si>
    <t>4-008-036-2210802-100-2017/18-005</t>
  </si>
  <si>
    <t>4-008-036-2210000-111-2017/18-001</t>
  </si>
  <si>
    <t>Hire of vehicles for monitoring of projects</t>
  </si>
  <si>
    <t>4-008-036-2210802-111-2017/18-002</t>
  </si>
  <si>
    <t>4-008-036-2210700-111-2017/18-003</t>
  </si>
  <si>
    <t>Undertake training of the PMC/NG-CDFC on NG-CDF related issues</t>
  </si>
  <si>
    <t>4-008-036-2640200-101-2017/18-001</t>
  </si>
  <si>
    <t>To cater for unseen occurrences in the constituency</t>
  </si>
  <si>
    <t>Bursary for Secondary</t>
  </si>
  <si>
    <t>4-008-036-2640101-103-2017/18-001</t>
  </si>
  <si>
    <t>Bursary for Tertiary</t>
  </si>
  <si>
    <t>4-008-036-2640102-103-2017/18-002</t>
  </si>
  <si>
    <t>4-008-036-2211310-108-2017/18-001</t>
  </si>
  <si>
    <t>Preparation of 5 year strategic plan for the constituency.</t>
  </si>
  <si>
    <t>Boa Primary School</t>
  </si>
  <si>
    <t>4-008-036-2630204-104-2017/18-001</t>
  </si>
  <si>
    <t>Construction of a staff house</t>
  </si>
  <si>
    <t>Barmish Primary School</t>
  </si>
  <si>
    <t>4-008-036-2630204-104-2017/18-002</t>
  </si>
  <si>
    <t>Construction to completetion of one classroom Kshs.750,000 and one toilet Kshs.250,000</t>
  </si>
  <si>
    <t>Ganyurey Primary School</t>
  </si>
  <si>
    <t>4-008-036-2630204-104-2017/18-003</t>
  </si>
  <si>
    <t>Construction to completetion of one classroom</t>
  </si>
  <si>
    <t>Adan Awale Primary school</t>
  </si>
  <si>
    <t>4-008-036-2630204-104-2017/18-004</t>
  </si>
  <si>
    <t>Kubeysurun Primary School</t>
  </si>
  <si>
    <t>4-008-036-2630204-104-2017/18-005</t>
  </si>
  <si>
    <t>Construction to completetion of two classrooms</t>
  </si>
  <si>
    <t>Arbajahan Primary school</t>
  </si>
  <si>
    <t>4-008-036-2630204-104-2017/18-006</t>
  </si>
  <si>
    <t>Renovation of 4 classrooms- floors, doors, windows and paint.</t>
  </si>
  <si>
    <t>Kara Primary School</t>
  </si>
  <si>
    <t>4-008-036-2630204-104-2017/18-007</t>
  </si>
  <si>
    <t>Dobley Primary School</t>
  </si>
  <si>
    <t>4-008-036-2630204-104-2017/18-008</t>
  </si>
  <si>
    <t>Lanqot Primary School</t>
  </si>
  <si>
    <t>4-008-036-2630204-104-2017/18-009</t>
  </si>
  <si>
    <t>Construction to completetion of two toilets</t>
  </si>
  <si>
    <t>4-008-036-2630204-104-2017/18-010</t>
  </si>
  <si>
    <t>Construction to completetion of three classrooms</t>
  </si>
  <si>
    <t>4-008-036-2630204-104-2017/18-011</t>
  </si>
  <si>
    <t>Purchase and supply of 80 desks</t>
  </si>
  <si>
    <t>Baji Primary School</t>
  </si>
  <si>
    <t>4-008-036-2630204-104-2017/18-012</t>
  </si>
  <si>
    <t>Lolkuta South Primary School</t>
  </si>
  <si>
    <t>4-008-036-2630204-104-2017/18-013</t>
  </si>
  <si>
    <t>Griftu Primary School</t>
  </si>
  <si>
    <t>4-008-036-2630204-104-2017/18-014</t>
  </si>
  <si>
    <t>Fencing of the school with concrete posts and chainlink</t>
  </si>
  <si>
    <t>Matho Primary School</t>
  </si>
  <si>
    <t>4-008-036-2630204-104-2017/18-015</t>
  </si>
  <si>
    <t>Construction to completetion of Administration block</t>
  </si>
  <si>
    <t>Korija Primary School</t>
  </si>
  <si>
    <t>4-008-036-2630204-104-2017/18-016</t>
  </si>
  <si>
    <t>Hadado Primary School</t>
  </si>
  <si>
    <t>4-008-036-2630204-104-2017/18-017</t>
  </si>
  <si>
    <t>Waberi Girls Primary School</t>
  </si>
  <si>
    <t>4-008-036-2630204-104-2017/18-018</t>
  </si>
  <si>
    <t>Construction to completion of Administration block</t>
  </si>
  <si>
    <t>Adhibohol Primary School</t>
  </si>
  <si>
    <t>4-008-036-2630204-104-2017/18-019</t>
  </si>
  <si>
    <t>Welathi Primary School</t>
  </si>
  <si>
    <t>4-008-036-2630204-104-2017/18-020</t>
  </si>
  <si>
    <t>Shanta Abaq primary school</t>
  </si>
  <si>
    <t>4-008-036-2630204-104-2017/18-021</t>
  </si>
  <si>
    <t>Purchase and supply of 40 desks</t>
  </si>
  <si>
    <t>Turbani Primary School</t>
  </si>
  <si>
    <t>4-008-036-2630204-104-2017/18-022</t>
  </si>
  <si>
    <t>Garabhanshinle Primary School</t>
  </si>
  <si>
    <t>4-008-036-2630204-104-2017/18-023</t>
  </si>
  <si>
    <t>Isakhia Primary School</t>
  </si>
  <si>
    <t>4-008-036-2630204-104-2017/18-024</t>
  </si>
  <si>
    <t>Wagalla Secondary school</t>
  </si>
  <si>
    <t>4-008-036-2630205-104-2017/18-001</t>
  </si>
  <si>
    <t>Construction to completion of a dormitory</t>
  </si>
  <si>
    <t>4-008-036-2630205-104-2017/18-002</t>
  </si>
  <si>
    <t>Hadado Secondary School</t>
  </si>
  <si>
    <t>4-008-036-2630205-104-2017/18-003</t>
  </si>
  <si>
    <t>Renovation of 5 classrooms- floors, doors, windows and paint.</t>
  </si>
  <si>
    <t>4-008-036-2630205-104-2017/18-004</t>
  </si>
  <si>
    <t>Renovation of administration block- floors, doors, windows and paint</t>
  </si>
  <si>
    <t>Laghbogol Secondary school</t>
  </si>
  <si>
    <t>4-008-036-2630205-104-2017/18-005</t>
  </si>
  <si>
    <t>Sabunley Secondary School</t>
  </si>
  <si>
    <t>4-008-036-2630205-104-2017/18-006</t>
  </si>
  <si>
    <t>Completion of staff houses- doors, windows, floors and paint</t>
  </si>
  <si>
    <t>Arbajahan Secondary school</t>
  </si>
  <si>
    <t>4-008-036-2630205-104-2017/18-007</t>
  </si>
  <si>
    <t>Purchase and supply of 50 chairs and 50 chambers</t>
  </si>
  <si>
    <t>4-008-036-2630205-104-2017/18-008</t>
  </si>
  <si>
    <t>Renovation of 2 classrooms- floors, doors, windows and paint.</t>
  </si>
  <si>
    <t>4-008-036-2630205-104-2017/18-009</t>
  </si>
  <si>
    <t>Construction of a double door pit latrine to completion.</t>
  </si>
  <si>
    <t xml:space="preserve">Hon Khalif Girls Secondary </t>
  </si>
  <si>
    <t>4-008-036-2630205-104-2017/18-010</t>
  </si>
  <si>
    <t>Complete electrical wiring of a dormitory</t>
  </si>
  <si>
    <t>SECURITY PROJECT'S</t>
  </si>
  <si>
    <t>Griftu AP Camp</t>
  </si>
  <si>
    <t>4-008-036-2640513-108-2017/18-001</t>
  </si>
  <si>
    <t>Renovation of one staff house- floor, door, windows, paint work</t>
  </si>
  <si>
    <t>4-008-036-2640513-108-2017/18-002</t>
  </si>
  <si>
    <t>Construction of a pit latrine to completion.</t>
  </si>
  <si>
    <t xml:space="preserve">Bursary for Tertiary Institutions </t>
  </si>
  <si>
    <t>4-008-036-2640101-103-2017/18-002</t>
  </si>
  <si>
    <t>Payment of bursary to needy students in colleges and universities</t>
  </si>
  <si>
    <r>
      <t>4-008-036-</t>
    </r>
    <r>
      <rPr>
        <sz val="12"/>
        <color indexed="8"/>
        <rFont val="Footlight MT Light"/>
        <family val="1"/>
      </rPr>
      <t>2640509-112-2017/18-001</t>
    </r>
  </si>
  <si>
    <t>Organizing and holding sports tournaments within the constituency. Awarding the winning teams with trophies, balls and game kits.</t>
  </si>
  <si>
    <t>Kalkacha West Primary School</t>
  </si>
  <si>
    <t>4-008-036-2630204-104-2017/18-025</t>
  </si>
  <si>
    <t>Renovation of 3 classrooms- Roofing, floors, windows and paint.</t>
  </si>
  <si>
    <t>Gothey Primary School</t>
  </si>
  <si>
    <t>4-008-036-2630204-104-2017/18-026</t>
  </si>
  <si>
    <t>Renovation of 2 classrooms- Roofing, floors, windows and paint.</t>
  </si>
  <si>
    <t xml:space="preserve">Ademsajida Mixed Day Secondary </t>
  </si>
  <si>
    <t>4-008-036-2630205-104-2017/18-011</t>
  </si>
  <si>
    <t>Wagalla Secondary School</t>
  </si>
  <si>
    <t>4-008-036-2630205-104-2017/18-012</t>
  </si>
  <si>
    <t>Purchase &amp; supply of Laboratory equipment-Burettes, Pippettes, Conical flasks, Beakers, volumetric flask, wash bottles, stopwatches, Thermometers, Bunsen burners, canisters, complete stands, spatulas, labels</t>
  </si>
  <si>
    <t>4-008-036-2630205-104-2017/18-013</t>
  </si>
  <si>
    <t>4-008-036-2630205-104-2017/18-014</t>
  </si>
  <si>
    <t>Lagbogol Secondary school</t>
  </si>
  <si>
    <t>4-008-036-2630205-104-2017/18-015</t>
  </si>
  <si>
    <t>PROJECT GFS CODELIST FOR IJARA NATIONAL GOVERNMENT CONSTITUENCIES DEVELOPMENT FUND</t>
  </si>
  <si>
    <t>4-007-032-2110000-100-2017/18-001</t>
  </si>
  <si>
    <t>4-007-032-2210000-100-2017/18-002</t>
  </si>
  <si>
    <t>4-007-032-2120101-100-2017/18 - 003</t>
  </si>
  <si>
    <t>4-007-032-2210802-100-2017/18-004</t>
  </si>
  <si>
    <t>4-007-032-2210000-111-2017/18-002</t>
  </si>
  <si>
    <t>4-007-032-2210802-111-2017/18-004</t>
  </si>
  <si>
    <t>4-007-032-2210700-111-2017/18-003</t>
  </si>
  <si>
    <t>4-007-032-2640200-101-2017/18-001</t>
  </si>
  <si>
    <t>4-007-032-2640101-103-2017/18-001</t>
  </si>
  <si>
    <t>4-007-032-2640102-103-2017/18-002</t>
  </si>
  <si>
    <t>4-007-032-32640510-112-2017/18-001</t>
  </si>
  <si>
    <t>Kanissa Primary School</t>
  </si>
  <si>
    <t>4-007-032-2630204-104-2017/18-001</t>
  </si>
  <si>
    <t>Construction of two classrooms Kshs.1,550,000 and supply of 30 desks kshs.150,000</t>
  </si>
  <si>
    <t>Matharba primary School</t>
  </si>
  <si>
    <t>4-007-032-2630204-104-2017/18-002</t>
  </si>
  <si>
    <t>Masalani primary School</t>
  </si>
  <si>
    <t>4-007-032-2630204-104-2017/18-003</t>
  </si>
  <si>
    <t>Purchase and supply of 200 desks</t>
  </si>
  <si>
    <t>Ijara girls Primary School</t>
  </si>
  <si>
    <t>4-007-032-2630204-104-2017/18-004</t>
  </si>
  <si>
    <t>Masalani Girls Primary  School</t>
  </si>
  <si>
    <t>4-007-032-2630204-104-2017/18-005</t>
  </si>
  <si>
    <t>Gumarey primary School</t>
  </si>
  <si>
    <t>4-007-032-2630204-104-2017/18-006</t>
  </si>
  <si>
    <t>Alfurqan primary School</t>
  </si>
  <si>
    <t>4-007-032-2630204-104-2017/18-007</t>
  </si>
  <si>
    <t>Muhumed dahir primary School</t>
  </si>
  <si>
    <t>4-007-032-2630204-104-2017/18-008</t>
  </si>
  <si>
    <t>Hidaya primary School</t>
  </si>
  <si>
    <t>4-007-032-2630204-104-2017/18-009</t>
  </si>
  <si>
    <t xml:space="preserve"> Torobora primary school</t>
  </si>
  <si>
    <t>4-007-032-2630204-104-2017/18-010</t>
  </si>
  <si>
    <t>Ijara  Secondary School</t>
  </si>
  <si>
    <t>4-007-032-2630205-104-2017/18-001</t>
  </si>
  <si>
    <t>Shuries Secondary School</t>
  </si>
  <si>
    <t>4-007-032-2630205-104-2017/18-002</t>
  </si>
  <si>
    <t xml:space="preserve">Construction Of underground tank 50M3  </t>
  </si>
  <si>
    <t xml:space="preserve">Massalan Police OCS office </t>
  </si>
  <si>
    <t>4-007-032-2640507-113-2017/18-001</t>
  </si>
  <si>
    <t>Construction OCS office</t>
  </si>
  <si>
    <t>Masalani Police Camp</t>
  </si>
  <si>
    <t>4-007-032-2640507-113-2017/18-002</t>
  </si>
  <si>
    <t xml:space="preserve">Construction of  officers's Mess </t>
  </si>
  <si>
    <t>4-007-032-2640507-113-2017/18-003</t>
  </si>
  <si>
    <t>Construction of 3 staff houses</t>
  </si>
  <si>
    <t>Masalani District Offices</t>
  </si>
  <si>
    <t>4-007-032-2640507-113-2017/18-004</t>
  </si>
  <si>
    <t>Renovation  of 6 offices :repair of roofs, floor, walls , painting ,fence and ceiling</t>
  </si>
  <si>
    <t xml:space="preserve">Ijara Police Station </t>
  </si>
  <si>
    <t>4-007-032-2640507-113-2017/18-005</t>
  </si>
  <si>
    <t>Rehabilitation   of reporting office and firearms store:repair of roofs, floor, walls , painting ,fence and ceiling</t>
  </si>
  <si>
    <t>Ijara Police Station</t>
  </si>
  <si>
    <t>4-007-032-2640507-113-2017/18-006</t>
  </si>
  <si>
    <t xml:space="preserve">Fencing of police station –digging trench with razor wire 400m by 400m </t>
  </si>
  <si>
    <t>Ijara AP Camp</t>
  </si>
  <si>
    <t>4-007-032-2640507-113-2017/18-007</t>
  </si>
  <si>
    <t xml:space="preserve">Fencing of police station –digging trench with razor wire 400m by 200m </t>
  </si>
  <si>
    <t>4-007-032-2640507-113-2017/18-008</t>
  </si>
  <si>
    <t>Purchase and Installation of 4 plastic water tanks, 10,000 litres each</t>
  </si>
  <si>
    <t>ICT INNOVATION HUBS</t>
  </si>
  <si>
    <t>Masalani ICT Innovation Hub</t>
  </si>
  <si>
    <t>4-007-032-2211310-108-2017/18-001</t>
  </si>
  <si>
    <t>Ijara ICT Innovation Hub</t>
  </si>
  <si>
    <t>4-007-032-2211310-108-2017/18-002</t>
  </si>
  <si>
    <t>Sangailu ICT Innovation Hub</t>
  </si>
  <si>
    <t>4-007-032-2211310-108-2017/18-003</t>
  </si>
  <si>
    <t>Hulugho ICT Innovation Hub</t>
  </si>
  <si>
    <t>4-007-032-2211310-108-2017/18-004</t>
  </si>
  <si>
    <t>4-007-032-2211311-108-2017/18-001</t>
  </si>
  <si>
    <t>4-007-032-32640510-108-2017/18-001</t>
  </si>
  <si>
    <t>Purchase of office furniture (3 executive board sofaset, 3 board tables, 3 cabinets/safes -ksh.2,000,000.00 and interior design ksh.1,500,000.00</t>
  </si>
  <si>
    <t>4-007-032-2640510-110-2017/18-001</t>
  </si>
  <si>
    <t>Purchase and installationof 10,000 litres water tank Kshs.250,000 and installation of gutters Kshs.200,000</t>
  </si>
  <si>
    <t>Masalani Primary School</t>
  </si>
  <si>
    <t>4-007-032-2640510-110-2017/18-002</t>
  </si>
  <si>
    <t>Torobora Primary School</t>
  </si>
  <si>
    <t>4-007-032-2640510-110-2017/18-003</t>
  </si>
  <si>
    <t>Purchase and installationof 10,000 litres water tank- Kshs.250,000 and installation of gutters Kshs.100,000</t>
  </si>
  <si>
    <t>4-007-032-2640510-110-2017/18-004</t>
  </si>
  <si>
    <t>4-007-032-2210802-100-2017/18-005</t>
  </si>
  <si>
    <t>4-007-032-2210000-111-2017/18-004</t>
  </si>
  <si>
    <t>4-007-032-2640200-101-2017/18-002</t>
  </si>
  <si>
    <t>Bulaqoqon Primary School</t>
  </si>
  <si>
    <t>Construction of two classrooms Ksh 1,550,000.00 and Supply of 30 desks ksh 150,000.00 and one set of toilets Ksh 500,000.</t>
  </si>
  <si>
    <t>Falama  primary School</t>
  </si>
  <si>
    <t>Golalbele primary School</t>
  </si>
  <si>
    <t>Egegarwan Primary School</t>
  </si>
  <si>
    <t xml:space="preserve">Construction of two classrooms </t>
  </si>
  <si>
    <t>Hulugho Primary School</t>
  </si>
  <si>
    <t>Renovation  of 3classrooms :repair of roofs, floor, walls , painting ,fence and ceiling</t>
  </si>
  <si>
    <t>PROJECT GFS CODELIST FOR BANISSA NATIONAL GOVERNMENT CONSTITUENCIES DEVELOPMENT FUND</t>
  </si>
  <si>
    <t>4-009-040-2110000-100-2017/18-001</t>
  </si>
  <si>
    <t>MONITORY AND EVALUATION</t>
  </si>
  <si>
    <t>4-009-040-2210000-111-2017/18-001</t>
  </si>
  <si>
    <t>4-009-040-2210802-111-2017/18-002</t>
  </si>
  <si>
    <t>4-009-040-2210700-111-2017/18-003</t>
  </si>
  <si>
    <t>4-009-040-2640200-101-2017/18-001</t>
  </si>
  <si>
    <t>4-009-040-2211311-108-2017/18-001</t>
  </si>
  <si>
    <t>Installation of satellite Antenna, Router, Digital Access Kit and Digital Ruggedized tablets, Wi-Fi with outdoor wireless devise complete with 12U cabinet complete with installation accessories in Banisa, kiliwehiri, Guba, Derkale wards at Kshs.1,169,256.80</t>
  </si>
  <si>
    <t>4-009-040-2640101-103-2017/18-001</t>
  </si>
  <si>
    <t>4-009-040-2640101-103-2017/18-002</t>
  </si>
  <si>
    <t>Payment of bursary to needy student  in tertiary institutions.</t>
  </si>
  <si>
    <t>Banisa Primary</t>
  </si>
  <si>
    <t>4-009-040-2640509-112-2017/18-001</t>
  </si>
  <si>
    <t>4-009-040-2640509-112-2017/18-002</t>
  </si>
  <si>
    <t>Kiliwehiri Secondary</t>
  </si>
  <si>
    <t>4-009-040-2640509-112-2017/18-003</t>
  </si>
  <si>
    <t>Guba Primary</t>
  </si>
  <si>
    <t>4-009-040-2640510-110-2017/18-001</t>
  </si>
  <si>
    <t>Purchase, and Installations of 5 Number metallic dust bins</t>
  </si>
  <si>
    <t>Banisa Mix Secondary</t>
  </si>
  <si>
    <t>4-009-040-2640510-110-2017/18-002</t>
  </si>
  <si>
    <t xml:space="preserve">Purchase, and Installations of 5 Number metallic dust bins </t>
  </si>
  <si>
    <t>Wayam Secondary</t>
  </si>
  <si>
    <t>4-009-040-2640510-110-2017/18-003</t>
  </si>
  <si>
    <t>Chief Haji Primary</t>
  </si>
  <si>
    <t>4-009-040-2640510-110-2017/18-004</t>
  </si>
  <si>
    <t>Banisa Girls Secondary</t>
  </si>
  <si>
    <t>4-009-040-2640510-110-2017/18-005</t>
  </si>
  <si>
    <t xml:space="preserve">Banisa AP Station </t>
  </si>
  <si>
    <t>4-009-040-2640510-110-2017/18-006</t>
  </si>
  <si>
    <t>Banisa Police Station</t>
  </si>
  <si>
    <t>4-009-040-2640510-110-2017/18-007</t>
  </si>
  <si>
    <t>Malkamari Secondary</t>
  </si>
  <si>
    <t>4-009-040-2640510-110-2017/18-008</t>
  </si>
  <si>
    <t>4-009-040-2640510-110-2017/18-009</t>
  </si>
  <si>
    <t>4-009-040-2640510-110-2017/18-010</t>
  </si>
  <si>
    <t>Bansia Primary School</t>
  </si>
  <si>
    <t>4-009-040-2640510-110-2017/18-011</t>
  </si>
  <si>
    <t>Purchase, Planting watering and fencing of Trees at Banissa Primary School</t>
  </si>
  <si>
    <t>Chief haji primary School</t>
  </si>
  <si>
    <t>4-009-040-2630204-104-2017/18-001</t>
  </si>
  <si>
    <t xml:space="preserve">Construction of 1no. Classroom </t>
  </si>
  <si>
    <t>4-009-040-2630204-104-2017/18-002</t>
  </si>
  <si>
    <t xml:space="preserve">Purchase and Delivery of 30 number 3-seater desks </t>
  </si>
  <si>
    <t>Chiracha Primary</t>
  </si>
  <si>
    <t>4-009-040-2630204-104-2017/18-003</t>
  </si>
  <si>
    <t xml:space="preserve">Purchase and Delivery of 20 number 3-seater desks </t>
  </si>
  <si>
    <t>Chief Haji Mohamed Primary</t>
  </si>
  <si>
    <t>4-009-040-2630204-104-2017/18-004</t>
  </si>
  <si>
    <t>Yattani Primary</t>
  </si>
  <si>
    <t>4-009-040-2630204-104-2017/18-005</t>
  </si>
  <si>
    <t>Lulis Primary</t>
  </si>
  <si>
    <t>4-009-040-2630204-104-2017/18-006</t>
  </si>
  <si>
    <t>Gesreb Primary</t>
  </si>
  <si>
    <t>4-009-040-2630204-104-2017/18-007</t>
  </si>
  <si>
    <t xml:space="preserve">Purchase and Delivery of 10 number 3-seater desks </t>
  </si>
  <si>
    <t>Merile Primary</t>
  </si>
  <si>
    <t>4-009-040-2630204-104-2017/18-008</t>
  </si>
  <si>
    <t>Derkale Primary</t>
  </si>
  <si>
    <t>4-009-040-2630204-104-2017/18-009</t>
  </si>
  <si>
    <t>Burashum Primary</t>
  </si>
  <si>
    <t>4-009-040-2630204-104-2017/18-010</t>
  </si>
  <si>
    <t>Diribor Primary</t>
  </si>
  <si>
    <t>4-009-040-2630204-104-2017/18-011</t>
  </si>
  <si>
    <t>Kukub Primary</t>
  </si>
  <si>
    <t>4-009-040-2630204-104-2017/18-012</t>
  </si>
  <si>
    <t>Tarama Primary</t>
  </si>
  <si>
    <t>4-009-040-2630204-104-2017/18-013</t>
  </si>
  <si>
    <t>Gordobo Abero Primary</t>
  </si>
  <si>
    <t>4-009-040-2630204-104-2017/18-014</t>
  </si>
  <si>
    <t>Kiliwehiri Primary</t>
  </si>
  <si>
    <t>4-009-040-2630204-104-2017/18-015</t>
  </si>
  <si>
    <t>Funanteso Primary</t>
  </si>
  <si>
    <t>4-009-040-2630204-104-2017/18-016</t>
  </si>
  <si>
    <t>Umur Primary</t>
  </si>
  <si>
    <t>4-009-040-2630204-104-2017/18-017</t>
  </si>
  <si>
    <t>Qararidertu Primary</t>
  </si>
  <si>
    <t>4-009-040-2630204-104-2017/18-018</t>
  </si>
  <si>
    <t xml:space="preserve">Purchase and Delivery of 15 number 3-seater desks </t>
  </si>
  <si>
    <t>Kotkot Primary</t>
  </si>
  <si>
    <t>4-009-040-2630204-104-2017/18-019</t>
  </si>
  <si>
    <t>Birkan Primary</t>
  </si>
  <si>
    <t>4-009-040-2630204-104-2017/18-020</t>
  </si>
  <si>
    <t>Ameyi Primary</t>
  </si>
  <si>
    <t>4-009-040-2630204-104-2017/18-021</t>
  </si>
  <si>
    <t>Eymole Primary</t>
  </si>
  <si>
    <t>4-009-040-2630204-104-2017/18-022</t>
  </si>
  <si>
    <t>Dakarbor Primary</t>
  </si>
  <si>
    <t>4-009-040-2630204-104-2017/18-023</t>
  </si>
  <si>
    <t>4-009-040-2630204-104-2017/18-024</t>
  </si>
  <si>
    <t>Malkamari Primary</t>
  </si>
  <si>
    <t>4-009-040-2630204-104-2017/18-025</t>
  </si>
  <si>
    <t>Purchase and Delivery of 20 number 3-seater desks</t>
  </si>
  <si>
    <t>Domal Primary</t>
  </si>
  <si>
    <t>4-009-040-2630204-104-2017/18-026</t>
  </si>
  <si>
    <t>Purchase and Delivery of 15 number 3-seater desks</t>
  </si>
  <si>
    <t>Tarbey Primary</t>
  </si>
  <si>
    <t>4-009-040-2630204-104-2017/18-027</t>
  </si>
  <si>
    <t>Choroqo Primary</t>
  </si>
  <si>
    <t>4-009-040-2630204-104-2017/18-028</t>
  </si>
  <si>
    <t>Yattani primary</t>
  </si>
  <si>
    <t>4-009-040-2630204-104-2017/18-029</t>
  </si>
  <si>
    <t>Construction of 1no. Classroom</t>
  </si>
  <si>
    <t>Merile primary</t>
  </si>
  <si>
    <t>4-009-040-2630204-104-2017/18-030</t>
  </si>
  <si>
    <t>Chiracha primary</t>
  </si>
  <si>
    <t>4-009-040-2630204-104-2017/18-031</t>
  </si>
  <si>
    <t>Renovations to 4 classrooms(Repair Wall cracks, Repairing and/or  Replacing broken Doors and Windows, Remove of all floor crack and replace, repainting of interior and exterior, Roofing, repainting of black wall and labeling)</t>
  </si>
  <si>
    <t>4-009-040-2630204-104-2017/18-032</t>
  </si>
  <si>
    <t>Construction of  2 classrooms (1,700,000) and Twin Toilets (300,000)</t>
  </si>
  <si>
    <t>Tarama primary</t>
  </si>
  <si>
    <t>4-009-040-2630204-104-2017/18-033</t>
  </si>
  <si>
    <t>kukub primary</t>
  </si>
  <si>
    <t>4-009-040-2630204-104-2017/18-034</t>
  </si>
  <si>
    <t>Construction of 1 No classroom</t>
  </si>
  <si>
    <t>Burashum primary</t>
  </si>
  <si>
    <t>4-009-040-2630204-104-2017/18-035</t>
  </si>
  <si>
    <t>Construction of 1No classroom</t>
  </si>
  <si>
    <t>Qoljo Primary</t>
  </si>
  <si>
    <t>4-009-040-2630204-104-2017/18-036</t>
  </si>
  <si>
    <t>Construction of 1 Number Water Tank</t>
  </si>
  <si>
    <t>Funan Teso Primary</t>
  </si>
  <si>
    <t>4-009-040-2630204-104-2017/18-037</t>
  </si>
  <si>
    <t xml:space="preserve">Construction of 2 No classrooms </t>
  </si>
  <si>
    <t>Karari Dertu Primary</t>
  </si>
  <si>
    <t>4-009-040-2630204-104-2017/18-038</t>
  </si>
  <si>
    <t>Construction of 1 No  classroom</t>
  </si>
  <si>
    <t>Khotkhot Primary</t>
  </si>
  <si>
    <t>4-009-040-2630204-104-2017/18-039</t>
  </si>
  <si>
    <t>4-009-040-2630204-104-2017/18-040</t>
  </si>
  <si>
    <t>Construction of 2no. Classrooms</t>
  </si>
  <si>
    <t>Orqoqle Primary</t>
  </si>
  <si>
    <t>4-009-040-2630204-104-2017/18-041</t>
  </si>
  <si>
    <t>Aemey Primary</t>
  </si>
  <si>
    <t>4-009-040-2630204-104-2017/18-042</t>
  </si>
  <si>
    <t>4-009-040-2630204-104-2017/18-043</t>
  </si>
  <si>
    <t>Moratelo Primary</t>
  </si>
  <si>
    <t>4-009-040-2630204-104-2017/18-044</t>
  </si>
  <si>
    <t>Tarbei Primary</t>
  </si>
  <si>
    <t>4-009-040-2630204-104-2017/18-045</t>
  </si>
  <si>
    <t>Qotqot Primary</t>
  </si>
  <si>
    <t>4-009-040-2630204-104-2017/18-046</t>
  </si>
  <si>
    <t>Hulow Primary</t>
  </si>
  <si>
    <t>4-009-040-2630204-104-2017/18-047</t>
  </si>
  <si>
    <t>Renovations to 1 No.  dormitory (Repair Wall cracks, Repairing and/or  Replacing broken Doors and Windows, Remove of all floor crack and replace, repainting of interior and exterior, Roofing, repainting of black wall and labeling)</t>
  </si>
  <si>
    <t>Farjan Primary</t>
  </si>
  <si>
    <t>4-009-040-2630204-104-2017/18-048</t>
  </si>
  <si>
    <t>Malkaruqa Primary</t>
  </si>
  <si>
    <t>4-009-040-2630204-104-2017/18-049</t>
  </si>
  <si>
    <t>Doomal Primary</t>
  </si>
  <si>
    <t>4-009-040-2630204-104-2017/18-050</t>
  </si>
  <si>
    <t>4-009-040-2630204-104-2017/18-051</t>
  </si>
  <si>
    <t>Purchase and Delivery of 10 number Double Decker Beds</t>
  </si>
  <si>
    <t>4-009-040-2630204-104-2017/18-052</t>
  </si>
  <si>
    <t>Banisa Girls secondary</t>
  </si>
  <si>
    <t>4-009-040-2630205-104-2017/18-001</t>
  </si>
  <si>
    <t>Purchase and Delivery of 30 number Double Decker Beds</t>
  </si>
  <si>
    <t>4-009-040-2630205-104-2017/18-002</t>
  </si>
  <si>
    <t>Malakamari Secondary</t>
  </si>
  <si>
    <t>4-009-040-2630205-104-2017/18-003</t>
  </si>
  <si>
    <t>Purchase and Delivery of 20 number Double Decker Beds</t>
  </si>
  <si>
    <t>4-009-040-2630205-104-2017/18-004</t>
  </si>
  <si>
    <t>Purchase and Delivery of 27 number Lockers and Chairs</t>
  </si>
  <si>
    <t>4-009-040-2630205-104-2017/18-005</t>
  </si>
  <si>
    <t>Purchase and Delivery of 39 number Lockers and Chairs</t>
  </si>
  <si>
    <t>4-009-040-2630205-104-2017/18-006</t>
  </si>
  <si>
    <t>Purchase and Delivery of 30 number Lockers and Chairs</t>
  </si>
  <si>
    <t>4-009-040-2630205-104-2017/18-007</t>
  </si>
  <si>
    <t>Purchase and Delivery of 40 number Lockers and Chairs</t>
  </si>
  <si>
    <t>4-009-040-2630205-104-2017/18-008</t>
  </si>
  <si>
    <t>4-009-040-2630205-104-2017/18-009</t>
  </si>
  <si>
    <t xml:space="preserve">Construction of 2no classrooms </t>
  </si>
  <si>
    <t>4-009-040-2630205-104-2017/18-010</t>
  </si>
  <si>
    <t>Renovations to 1 No.  laboratory (Repair Wall cracks, Repairing and/or  Replacing broken Doors and Windows, Remove of all floor crack and replace, repainting of interior and exterior, Roofing, repainting of black wall and labeling)</t>
  </si>
  <si>
    <t>Kiliweheri Secondary</t>
  </si>
  <si>
    <t>4-009-040-2630205-104-2017/18-011</t>
  </si>
  <si>
    <t>Guba Secondary</t>
  </si>
  <si>
    <t>4-009-040-2630205-104-2017/18-012</t>
  </si>
  <si>
    <t>Kiliwehiri DCC Office</t>
  </si>
  <si>
    <t>4-009-040-2640507-113-2017/18-001</t>
  </si>
  <si>
    <t>Construction of Administration offices for Kiliwehiri Deputy County Commissioner's Office</t>
  </si>
  <si>
    <t>Choroqo AP Station</t>
  </si>
  <si>
    <t>4-009-040-2640507-113-2017/18-002</t>
  </si>
  <si>
    <t>Construction of 1 No. water tank for Choroqo Administration Police Station</t>
  </si>
  <si>
    <t>Banissa Constituency Strategic Plan</t>
  </si>
  <si>
    <t>4-009-040-2211310-108-2017/18-001</t>
  </si>
  <si>
    <t>Development of a long-term 5-Year Strategic Plan for Banissa Constituency</t>
  </si>
  <si>
    <t>4-009-040-2210000-100-2017/18-002</t>
  </si>
  <si>
    <t>4-009-040-2120101-100-2017/18-003</t>
  </si>
  <si>
    <t>4-009-040-2210802-100-2017/18-004</t>
  </si>
  <si>
    <t>Bush Clearing of football and volleyball pitches, leveling of the ground,  labeling, erection of goal posts</t>
  </si>
  <si>
    <t>Purchase of two (2) branded trophies, forty Five (45) branded t-shirts and shorts, forty eight (48) pieces of sports shoes, four (4) branded leather football balls and two (2) branded leather volleyball balls</t>
  </si>
  <si>
    <t>NATIONAl GOVERNMENT CONSTITUENCIES DEVELOPMENT FUND BOARD</t>
  </si>
  <si>
    <t>PROJECT GFS CODELIST FOR MANDERA SOUTH NATIONAL GOVERNMENT CONSTITUENCIES DEVELOPMENT FUND</t>
  </si>
  <si>
    <t>4-009-042-2110000-100-2017/18-001</t>
  </si>
  <si>
    <t>4-009-042-2210000-100-2017/18-002</t>
  </si>
  <si>
    <t>4-009-042-2120101-100-2017/18-003</t>
  </si>
  <si>
    <t>4-009-042-2120201-100-2017/18-004</t>
  </si>
  <si>
    <t>4-009-042-2210802-100-2017/18-005</t>
  </si>
  <si>
    <t>MONITORYAND EVALUATION</t>
  </si>
  <si>
    <t>4-009-042-2210000-111-2017/18-001</t>
  </si>
  <si>
    <t>4-009-042-2210802-111-2017/18-002</t>
  </si>
  <si>
    <t>4-009-042-2210700-111-2017/18-003</t>
  </si>
  <si>
    <t>4-009-042-2640200-101-2017/18-001</t>
  </si>
  <si>
    <t>4-009-042-2640509-112-2016/17-001</t>
  </si>
  <si>
    <t>Buying 5 teams  in each ward in the  Constituency  balls and games kits and marking of playground/goal posts</t>
  </si>
  <si>
    <t>4-009-042-2640101-103-2017/18-001</t>
  </si>
  <si>
    <t>4-009-042-2640102-103-2017/18-002</t>
  </si>
  <si>
    <t>Elwak DEB Primary School</t>
  </si>
  <si>
    <t>4-009-042-2630204-104-2017/18-001</t>
  </si>
  <si>
    <t>Completion of Elwak DEB Primary Dining Hall(Roofing,Floor,painting)</t>
  </si>
  <si>
    <t>Chachabole Primary School</t>
  </si>
  <si>
    <t>4-009-042-2630204-104-2017/18-002</t>
  </si>
  <si>
    <t>Completion of Chachabole Primary School Fencing(Completing 700 metres of the remaining fencing of the school)</t>
  </si>
  <si>
    <t>Elram Primary School</t>
  </si>
  <si>
    <t>4-009-042-2630204-104-2017/18-003</t>
  </si>
  <si>
    <t>Completion of Elram Primary School Admin block(Roofing,painting and floor)</t>
  </si>
  <si>
    <t>Bulla Korar Primary School</t>
  </si>
  <si>
    <t>4-009-042-2630204-104-2017/18-004</t>
  </si>
  <si>
    <t>Construction to completion of Two Classrooms</t>
  </si>
  <si>
    <t>El Agarsu Primary School</t>
  </si>
  <si>
    <t>4-009-042-2630204-104-2017/18-005</t>
  </si>
  <si>
    <t>El Kala Primary School</t>
  </si>
  <si>
    <t>4-009-042-2630204-104-2017/18-006</t>
  </si>
  <si>
    <t>Wante Primary School</t>
  </si>
  <si>
    <t>4-009-042-2630204-104-2017/18-007</t>
  </si>
  <si>
    <t>Dololo Primary School</t>
  </si>
  <si>
    <t>4-009-042-2630204-104-2017/18-008</t>
  </si>
  <si>
    <t>Qalanaqalesa Primary School</t>
  </si>
  <si>
    <t>4-009-042-2630204-104-2017/18-009</t>
  </si>
  <si>
    <t>Fincharo Primary School</t>
  </si>
  <si>
    <t>4-009-042-2630204-104-2017/18-010</t>
  </si>
  <si>
    <t>Ireskinto Primary School</t>
  </si>
  <si>
    <t>4-009-042-2630204-104-2017/18-011</t>
  </si>
  <si>
    <t>Wargadud Primary School</t>
  </si>
  <si>
    <t>4-009-042-2630204-104-2017/18-012</t>
  </si>
  <si>
    <t>Elele Primary School</t>
  </si>
  <si>
    <t>4-009-042-2630204-104-2017/18-013</t>
  </si>
  <si>
    <t>Piping of water from Elele Community Borehole (3km from the school)</t>
  </si>
  <si>
    <t>Chief Mohamed Jari Primary School</t>
  </si>
  <si>
    <t>4-009-042-2630204-104-2017/18-014</t>
  </si>
  <si>
    <t>4-009-042-2630204-104-2017/18-015</t>
  </si>
  <si>
    <t>Dimu Primary School</t>
  </si>
  <si>
    <t>4-009-042-2630204-104-2017/18-016</t>
  </si>
  <si>
    <t>Wargadud Secondary School</t>
  </si>
  <si>
    <t>4-009-042-2630205-104-2017/18-001</t>
  </si>
  <si>
    <t>Renovation of two Dormitories(Painting, roofing, floor)</t>
  </si>
  <si>
    <t>Elwak AP Camp</t>
  </si>
  <si>
    <t>4-009-042-2640507-113-2017/18-001</t>
  </si>
  <si>
    <t>Completion of four units staff Houses(all units roofing, floor and painting)</t>
  </si>
  <si>
    <t>4-009-042-2640510-110-2017/18-001</t>
  </si>
  <si>
    <t>Contruction one dump site(300,000) and Intallation of 3 waste bins(134,051.7) at Elram Primary School,Elwak DEB primary School,Harwale Primary School and Chachabole Primary School</t>
  </si>
  <si>
    <t>Mandera South Constituency ICT Hub project</t>
  </si>
  <si>
    <t>4-009-042-2211311-108-2017/18-001</t>
  </si>
  <si>
    <t>Installation of satellite Antenna, Router, Digital Access Kit and Digital Ruggedized tablets, Wi-Fi with outdoor wireless devise complete with 12U cabinet complete with installation accessories at Hubs(Elwak,Kotulo,Wargadud,Shimpir Fatuma @ ksh. 1,169,256.80 in each site.</t>
  </si>
  <si>
    <t>Mandera South Constituency Strategic plan</t>
  </si>
  <si>
    <t>4-009-042-2211310-108-2017/18-001</t>
  </si>
  <si>
    <t>PROJECT GFS CODELIST FOR TARBAJ NATIONAL GOVERNMENT CONSTITUENCIES DEVELOPMENT FUND</t>
  </si>
  <si>
    <t>4-008-035-2110000-100-2017/18-001</t>
  </si>
  <si>
    <t>4-008-035-2210000-100-2017/18-002</t>
  </si>
  <si>
    <t>4-008-035-2120101-100-2017/2018-003</t>
  </si>
  <si>
    <t>4-008-035-2210802-100-2017/18-005</t>
  </si>
  <si>
    <t>4-008-035-2210000-111-2017/18-001</t>
  </si>
  <si>
    <t>4-008-035-2210802-111-2017/18-002</t>
  </si>
  <si>
    <t>4-008-035-2210700-111-2017/18-003</t>
  </si>
  <si>
    <t>4-008-035-2640200-101-2017/18-001</t>
  </si>
  <si>
    <t>4-008-035-2640509-112-2017/18-001</t>
  </si>
  <si>
    <t>Purchase of sports kits i.e. balls, uniforms for following primary schools ie Haragaal,maadathe,duntow,katote and majabow  primary school  @ Kshs 347,241.218 per team.</t>
  </si>
  <si>
    <t>4-008-035-2640510-110-2017/2018-001</t>
  </si>
  <si>
    <t>Purchase and supply of 60 metallic dustbin to  15 Sites at cost of 28,936.76 per dustbin to Tarbaj,Mansa,Sarman &amp; Kutulo Girls secondary schools,Tarbaj,Kutulo,Mansa,Haragaal,Dambas,Duntow,Elyunis &amp; Kajaja 1primary schools and Tarbaj NG-CDF office</t>
  </si>
  <si>
    <t>4-008-035-2640101-103-2017/18-001</t>
  </si>
  <si>
    <t>4-008-035-2640102-103-2017/18-002</t>
  </si>
  <si>
    <t>Duntow primary school</t>
  </si>
  <si>
    <t>4-008-035-2630204-104-2017/2018-001</t>
  </si>
  <si>
    <t>Sarman primary school</t>
  </si>
  <si>
    <t>4-008-035-2630204-104-2017/2018-002</t>
  </si>
  <si>
    <t>Construction of two toilets</t>
  </si>
  <si>
    <t>Jaijai primary school</t>
  </si>
  <si>
    <t>4-008-035-2630204-104-2017/2018-003</t>
  </si>
  <si>
    <t>Dambas primary school</t>
  </si>
  <si>
    <t>4-008-035-2630204-104-2017/2018-004</t>
  </si>
  <si>
    <t>Construction of  two staff quarters</t>
  </si>
  <si>
    <t>Machineben primary school</t>
  </si>
  <si>
    <t>4-008-035-2630204-104-2017/2018-005</t>
  </si>
  <si>
    <t>Gunana primary school</t>
  </si>
  <si>
    <t>4-008-165-2630204-104-2017/2018-006</t>
  </si>
  <si>
    <t>Construction of two staff quarters</t>
  </si>
  <si>
    <t>Kutulo girls primary school</t>
  </si>
  <si>
    <t>4-008-035-2630204-104-2017/2018-007</t>
  </si>
  <si>
    <t>Maadathe primary school</t>
  </si>
  <si>
    <t>4-008-035-2630204-104-2017/2018-008</t>
  </si>
  <si>
    <t>Laheley primary school</t>
  </si>
  <si>
    <t>4-008-035-2630204-104-2017/2018-009</t>
  </si>
  <si>
    <t>Ausmudule primary school</t>
  </si>
  <si>
    <t>4-008-035-2630204-104-2017/2018-010</t>
  </si>
  <si>
    <t xml:space="preserve">Kajaja2 primary school </t>
  </si>
  <si>
    <t>4-008-035-2630204-104-2017/2018-011</t>
  </si>
  <si>
    <t>Construction of  two toilets</t>
  </si>
  <si>
    <t>Hungia primary school</t>
  </si>
  <si>
    <t>4-008-035-2630204-104-2017/2018-012</t>
  </si>
  <si>
    <t>Mado primary school</t>
  </si>
  <si>
    <t>4-008-035-2630204-104-2017/2018-013</t>
  </si>
  <si>
    <t>Kajaja I primary school</t>
  </si>
  <si>
    <t>4-008-035-2630204-104-2017/2018-014</t>
  </si>
  <si>
    <t>Fencing  with cida post and barbered wire 400M by 100M</t>
  </si>
  <si>
    <t>Majabow primary school</t>
  </si>
  <si>
    <t>4-008-035-2630204-104-2017/2018-015</t>
  </si>
  <si>
    <t>Elyunis primary school</t>
  </si>
  <si>
    <t>4-008-035-2630204-104-2017/2018-016</t>
  </si>
  <si>
    <t>Balatul amin primary school</t>
  </si>
  <si>
    <t>4-008-035-2630204-104-2017/2018-017</t>
  </si>
  <si>
    <r>
      <t>Construction of underground water tank 50,000M</t>
    </r>
    <r>
      <rPr>
        <vertAlign val="superscript"/>
        <sz val="12"/>
        <color indexed="8"/>
        <rFont val="Footlight MT Light"/>
        <family val="1"/>
      </rPr>
      <t>3</t>
    </r>
  </si>
  <si>
    <t>Tarbaj primary  school</t>
  </si>
  <si>
    <t>4-008-035-2630204-104-2017/2018-018</t>
  </si>
  <si>
    <t>Elben primary school</t>
  </si>
  <si>
    <t>4-008-035-2630204-104-2017/2018-019</t>
  </si>
  <si>
    <t>Ogoralle primary school</t>
  </si>
  <si>
    <t>4-008-035-2630204-104-2017/2018-020</t>
  </si>
  <si>
    <r>
      <t>Construction of water tank 50,000M</t>
    </r>
    <r>
      <rPr>
        <vertAlign val="superscript"/>
        <sz val="12"/>
        <color indexed="8"/>
        <rFont val="Footlight MT Light"/>
        <family val="1"/>
      </rPr>
      <t>3</t>
    </r>
  </si>
  <si>
    <t>Abdigaaney primary school</t>
  </si>
  <si>
    <t>4-008-035-2630204-104-2017/2018-021</t>
  </si>
  <si>
    <t>Burmuyo  Primary school</t>
  </si>
  <si>
    <t>4-008-035-2630204-104-2017/2018-022</t>
  </si>
  <si>
    <t>Durwey primary school</t>
  </si>
  <si>
    <t>4-008-035-2630204-104-2017/2018-023</t>
  </si>
  <si>
    <t>Sarman  Secondary School</t>
  </si>
  <si>
    <t>4-008-035-2630205-104-2017/2018-001</t>
  </si>
  <si>
    <t>Kutulo girls  Secondary school</t>
  </si>
  <si>
    <t>4-008-035-2630205-104-2017/2018-002</t>
  </si>
  <si>
    <t>Construction of a dormitory 100 capacity</t>
  </si>
  <si>
    <t>Kutulo girls Secondary school</t>
  </si>
  <si>
    <t>4-008-035-2630205-104-2017/2018-003</t>
  </si>
  <si>
    <t>Construction of 3 toilets and 3 bathrooms</t>
  </si>
  <si>
    <t>Haragaal secondary school</t>
  </si>
  <si>
    <t>4-008-035-2630205-104-2017/2018-004</t>
  </si>
  <si>
    <t>Construction of two toilets Kshs 400,000 and two classrooms Kshs.1,300,000</t>
  </si>
  <si>
    <t>Tarbaj secondary school</t>
  </si>
  <si>
    <t>4-008-035-2630205-104-2017/2018-005</t>
  </si>
  <si>
    <t>Supply of  20 double decker beds @KShs.10,000 and 20 chairs &amp; 20 chambers - KShs.10,000</t>
  </si>
  <si>
    <t>Mansa secondary school</t>
  </si>
  <si>
    <t>4-008-035-2630205-104-2017/2018-006</t>
  </si>
  <si>
    <t>Supply of 30 double decker beds @Kshs.10,000 and  20 chambers and 20 chairs- Kshs 10,000</t>
  </si>
  <si>
    <t>4-008-035-2630205-104-2017/2018-007</t>
  </si>
  <si>
    <t>Gunana AP camp</t>
  </si>
  <si>
    <t>4-008-035-2640507-113-2017/2018-001</t>
  </si>
  <si>
    <t>4-008-035-2640507-113-2017/2018-002</t>
  </si>
  <si>
    <t>Supply and installation of solar panels 200 W</t>
  </si>
  <si>
    <t>Bojigaras  AP camp</t>
  </si>
  <si>
    <t>4-008-035-2640507-113-2017/2018-003</t>
  </si>
  <si>
    <t>Construction of  three rooms Kshs.1,500,000 and two toilets Kshs.400,000</t>
  </si>
  <si>
    <t>Wargadud AP Camp</t>
  </si>
  <si>
    <t>4-008-035-2640507-113-2017/2018-004</t>
  </si>
  <si>
    <t>Tarbaj AP camp</t>
  </si>
  <si>
    <t>4-008-035-2640507-113-2017/2018-005</t>
  </si>
  <si>
    <t>4-008-033-2211310-108-2017/18-001</t>
  </si>
  <si>
    <t>Undertaking Constituency strategic plan 2017-2022</t>
  </si>
  <si>
    <t>4-008-033-2211311-108-2017/18-002</t>
  </si>
  <si>
    <t>Installation of satellite Antenna, Router, Digital Access Kit and Digital Ruggedized tablets, Wi-Fi with outdoor wireless devise complete with 12U cabinet complete with installation accessories in partnership with Telkom Kenya LTD at 4 sites</t>
  </si>
  <si>
    <t>PROJECT GFS CODELIST FOR WAJIR NORTH NATIONAL GOVERNMENT CONSTITUENCIES DEVELOPMENT FUND</t>
  </si>
  <si>
    <t>4-008-033-2110000-100-2017/18-001</t>
  </si>
  <si>
    <t>4-008-033-2210000-100-2017/18-002</t>
  </si>
  <si>
    <t>4-008-033-2120101-100-2017/2018-003</t>
  </si>
  <si>
    <t>4-008-033-2210802-100-2017/18-005</t>
  </si>
  <si>
    <t>4-008-033-2210000-111-2017/18-001</t>
  </si>
  <si>
    <t>4-008-033-2210802-111-2017/18-002</t>
  </si>
  <si>
    <t>4-008-033-2210700-111-2017/18-003</t>
  </si>
  <si>
    <t>Undertake Training of the PMCs/NGCDFCs on CDF Related issues</t>
  </si>
  <si>
    <t>4-008-033-2640200-101-2017/18-001</t>
  </si>
  <si>
    <t>4-008-033-2640509-112-2017/18-001</t>
  </si>
  <si>
    <t>Purchase of sports kits i.e. balls, uniforms for following primary schools and secondary schools i.e Beramu primary school, Bute mixed secondary school and ajawa primary school @ Kshs 578,735.63 per school.</t>
  </si>
  <si>
    <t>4-008-033-2640101-103-2017/18-001</t>
  </si>
  <si>
    <t>4-008-033-2640102-103-2017/18-002</t>
  </si>
  <si>
    <t>Balatul Amin  primary school</t>
  </si>
  <si>
    <t>4-008-033-2630204-104-2017/2018-001</t>
  </si>
  <si>
    <t>Garakilo Primary School</t>
  </si>
  <si>
    <t>4-008-033-2630204-104-2017/2018-002</t>
  </si>
  <si>
    <t>Chalalaqa  primary school</t>
  </si>
  <si>
    <t>4-008-033-2630204-104-2017/2018-003</t>
  </si>
  <si>
    <t>Construction two  classrooms Kshs.1,600,000 and two toilets Kshs.400,000</t>
  </si>
  <si>
    <t>Ajawa  primary school</t>
  </si>
  <si>
    <t>4-008-033-2630204-104-2017/2018-004</t>
  </si>
  <si>
    <t>Fencing with concrete and cida post to completion 300M</t>
  </si>
  <si>
    <t>Watiti primary school</t>
  </si>
  <si>
    <t>Construction of two classroom (1,600,000) and two toilets (400,000)</t>
  </si>
  <si>
    <t>Korondille primary school</t>
  </si>
  <si>
    <t>4-008-033-2630204-104-2017/2018-006</t>
  </si>
  <si>
    <t>Renovation and repairs  of three classrooms (roofing)</t>
  </si>
  <si>
    <t>Rabsu  primary school</t>
  </si>
  <si>
    <t>4-008-033-2630204-104-2017/2018-007</t>
  </si>
  <si>
    <t>Tularoba  primary school</t>
  </si>
  <si>
    <t>4-008-033-2630204-104-2017/2018-008</t>
  </si>
  <si>
    <t>Construction of complete two classrooms</t>
  </si>
  <si>
    <t>Garsake  primary school</t>
  </si>
  <si>
    <t>4-008-033-2630204-104-2017/2018-009</t>
  </si>
  <si>
    <t>Beramu  primary school</t>
  </si>
  <si>
    <t>4-008-033-2630204-104-2017/2018-010</t>
  </si>
  <si>
    <t xml:space="preserve">Beramu  primary school </t>
  </si>
  <si>
    <t>4-008-033-2630204-104-2017/2018-011</t>
  </si>
  <si>
    <t>Construction of   three rooms  (staff quarters)</t>
  </si>
  <si>
    <t>IngrirI  primary school</t>
  </si>
  <si>
    <t>4-008-033-2630204-104-2017/2018-012</t>
  </si>
  <si>
    <t>Bute Arid zone  primary school</t>
  </si>
  <si>
    <t>4-008-033-2630204-104-2017/2018-013</t>
  </si>
  <si>
    <t>Supply of chairs and chambers 200pcs at Kshs.6000 each</t>
  </si>
  <si>
    <t>Bute Mixed secondary school</t>
  </si>
  <si>
    <t>4-008-033-2630205-104-2017/2018-001</t>
  </si>
  <si>
    <t>Danaba day secondary school</t>
  </si>
  <si>
    <t>4-008-033-2630205-104-2017/2018-002</t>
  </si>
  <si>
    <t>Gurar AP Camp</t>
  </si>
  <si>
    <t>4-008-033-2640507-113-2017/2018-001</t>
  </si>
  <si>
    <t>Construction of two rooms and two toilets</t>
  </si>
  <si>
    <t>Bute AP camp</t>
  </si>
  <si>
    <t>4-008-033-2640507-113-2017/2018-002</t>
  </si>
  <si>
    <t>Construction of two rooms</t>
  </si>
  <si>
    <t>Bute police camp</t>
  </si>
  <si>
    <t>4-008-033-2640507-113-2017/2018-003</t>
  </si>
  <si>
    <t>Supply of  furniture -3 tables and 70 chairs</t>
  </si>
  <si>
    <t>Danaba  AP camp</t>
  </si>
  <si>
    <t>Gulani AP camp</t>
  </si>
  <si>
    <t>4-008-033-2640507-113-2017/2018-004</t>
  </si>
  <si>
    <t>Construction of three rooms and two toilets</t>
  </si>
  <si>
    <t>Qaranri AP Camp</t>
  </si>
  <si>
    <t>Qudama AP camp</t>
  </si>
  <si>
    <t>4-008-033-2640507-113-2017/2018-006</t>
  </si>
  <si>
    <t>Construction of two rooms and  toilets</t>
  </si>
  <si>
    <t>Lakoley North AP camp</t>
  </si>
  <si>
    <t>4-008-033-2640507-113-2017/2018-007</t>
  </si>
  <si>
    <t xml:space="preserve">Construction of three rooms and two toilets </t>
  </si>
  <si>
    <t>Batalo AP camp</t>
  </si>
  <si>
    <t>4-008-033-2640507-113-2017/2018-008</t>
  </si>
  <si>
    <t>Fencing with barbed wire and cida posts</t>
  </si>
  <si>
    <t>Masalale AP Camp</t>
  </si>
  <si>
    <t>4-008-033-2640507-113-2017/2018-009</t>
  </si>
  <si>
    <t>Construction of three rooms and one  toilet</t>
  </si>
  <si>
    <t>Malkagufu AP Camp</t>
  </si>
  <si>
    <t>4-008-033-2640507-113-2017/2018-010</t>
  </si>
  <si>
    <t>4-008-033-2211310-108-2017/2018-001</t>
  </si>
  <si>
    <t>Construction of 3toilets and 3 bathrooms</t>
  </si>
  <si>
    <t>4-008-033-2211311-108-2017/2018-002</t>
  </si>
  <si>
    <t>Installation of satellite Antenna, Router, Digital Access Kit and Digital Ruggedized tablets, Wi-Fi with outdoor wireless devise complete with 12U cabinet complete with installation accessories in 4 sites</t>
  </si>
  <si>
    <t>PROJECT GFS CODELIST FOR WAJIR NORTH NATIONAL GOVERNMENT CONSTITUENCY DEVELOPMENT FUND</t>
  </si>
  <si>
    <t>To catter for any unforeseen occurrences in the constituency during the finanacial year</t>
  </si>
  <si>
    <t>Malaba  primary school</t>
  </si>
  <si>
    <t>4-008-033-2630204-104-2017/18-014</t>
  </si>
  <si>
    <t>Fencing with concrete post and chain link wire(2500m)</t>
  </si>
  <si>
    <t>4-008-033-2630204-104-2017/18-015</t>
  </si>
  <si>
    <t>Purchase of 60  desks @ 5500</t>
  </si>
  <si>
    <t xml:space="preserve"> Dugo primary school</t>
  </si>
  <si>
    <t>4-008-033-2630204-104-2017/18-016</t>
  </si>
  <si>
    <t>Qarsare  primary school</t>
  </si>
  <si>
    <t>4-008-033-2630204-104-2017/18-017</t>
  </si>
  <si>
    <t>Qarasaabula primary  school</t>
  </si>
  <si>
    <t>4-008-033-2630204-104-2017/18-018</t>
  </si>
  <si>
    <t xml:space="preserve">Qudama primary school </t>
  </si>
  <si>
    <t>4-008-033-2630204-104-2017/18-019</t>
  </si>
  <si>
    <t xml:space="preserve">Leysayu  primary school </t>
  </si>
  <si>
    <t>4-008-033-2630204-104-2017/18-020</t>
  </si>
  <si>
    <t xml:space="preserve">Purchase of 60  desks @  5500                                             </t>
  </si>
  <si>
    <t>Belet-amn primary  School</t>
  </si>
  <si>
    <t>4-008-033-2630204-104-2017/18-021</t>
  </si>
  <si>
    <t xml:space="preserve">Malkagufu primary school </t>
  </si>
  <si>
    <t>4-008-033-2630204-104-2017/18-022</t>
  </si>
  <si>
    <t xml:space="preserve">Ingirir  primary school </t>
  </si>
  <si>
    <t>4-008-033-2630204-104-2017/18-023</t>
  </si>
  <si>
    <t>Batalu primary school</t>
  </si>
  <si>
    <t>4-008-033-2630204-104-2017/18-024</t>
  </si>
  <si>
    <t>Tularoba primary school</t>
  </si>
  <si>
    <t>4-008-033-2630204-104-2017/18-025</t>
  </si>
  <si>
    <t xml:space="preserve"> Purchase of 60  desks @  5500                                             </t>
  </si>
  <si>
    <t xml:space="preserve"> Danaba  primary school </t>
  </si>
  <si>
    <t>4-008-033-2630204-104-2017/18-026</t>
  </si>
  <si>
    <t>Bute girls secondary school</t>
  </si>
  <si>
    <t>4-008-033-2630205-104-2017/18-001</t>
  </si>
  <si>
    <t>Renovation of a dining hall (Floor,walls,painting,windows, replacement of iron sheet and tiles)</t>
  </si>
  <si>
    <t>ADMINISTRATION POLICE CAMP</t>
  </si>
  <si>
    <t>Malkagufu Administration police camp</t>
  </si>
  <si>
    <t>4-008-033-2640507-113-2017/18-001</t>
  </si>
  <si>
    <t>Construction of one room staff house</t>
  </si>
  <si>
    <t>PROJECT GFS CODELIST FOR DADAAB NATIONAL GOVERNMENT CONSTITUENCIES DEVELOPMENT FUND</t>
  </si>
  <si>
    <t>4-007-030-2110000-100-2017/2018-001</t>
  </si>
  <si>
    <t>4-007-030-2210000-100-2017/2018-002</t>
  </si>
  <si>
    <t>4-007-030-2120101-100-2017/2018-003</t>
  </si>
  <si>
    <t>4-007-030-2120201-100-2017/2018-004</t>
  </si>
  <si>
    <t>4-007-030-2210802-100-2017/2018-005</t>
  </si>
  <si>
    <t>4-007-030-2210000-111-2017/2018-001</t>
  </si>
  <si>
    <t>4-007-030-2210802-111-2017/2018-002</t>
  </si>
  <si>
    <t>4-007-030-2210700-111-2017/2018-001</t>
  </si>
  <si>
    <t>4-007-030-2640101-103-2017/2018-001</t>
  </si>
  <si>
    <t>4-007-030-2640102-103-2017/2018-002</t>
  </si>
  <si>
    <t>4-007-030-2640200-101-2017/2018-001</t>
  </si>
  <si>
    <t>4-007-030-2640509-112-2017/2018-001</t>
  </si>
  <si>
    <t>NG-CDF Dadaab office</t>
  </si>
  <si>
    <t xml:space="preserve">4-007-030-2640510-110-2017/2018-001 </t>
  </si>
  <si>
    <t>Planting of trees – Azendracta indica (neem) 180 seedlings @ Ksh 73Senna Siamea 120 seedlings @ Kshs 101.576 Tamarindas indica 130 seedlings @85Balanites aegytica 120 seedling @ 100. Paw paws 130 seedlings @100. Citrus lemon 150 seedlings @100. Mangoes 150 seedlings @100</t>
  </si>
  <si>
    <t>Marothiley Primary School</t>
  </si>
  <si>
    <t>4-007-030-2640510-110-2017/2018-002</t>
  </si>
  <si>
    <t>Planting of trees – Azendracta indica (neem) 180 seedlings @ Ksh 75 Senna Siamea 120 seedlings @ Kshs 100. Tamarindas indica 130 seedlings @83.6870.Balanites aegytica 120 seedling @ 100. Paw paws 130 seedlings @100. Citrus lemon 150 seedlings @100. Mangoes 150 seedlings @100</t>
  </si>
  <si>
    <t>Dertu Girls Secondary School</t>
  </si>
  <si>
    <t xml:space="preserve">4-007-030-2640510-110-2017/2018-003 </t>
  </si>
  <si>
    <t>Madina Primary School</t>
  </si>
  <si>
    <t xml:space="preserve">4-007-030-2640510-110-2017/2018-004 </t>
  </si>
  <si>
    <t>Bahuri Primary School</t>
  </si>
  <si>
    <t xml:space="preserve">4-007-030-2640510-110-2017/2018-005 </t>
  </si>
  <si>
    <t>Kumahumato Primary School</t>
  </si>
  <si>
    <t>4-007-030-2640510-110-2017/2018-006</t>
  </si>
  <si>
    <t>Planting of trees – Azendracta indica (neem) 180 seedlings @ Ksh 75Senna Siamea 120 seedlings @ Kshs 100. Tamarindas indica 130 seedlings @83.6870. Balanites aegytica 120 seedling @ 100. Paw paws 130 seedlings @100. Citrus lemon 150 seedlings @100. Mangoes 150 seedlings @100</t>
  </si>
  <si>
    <t>Alikune  Primary School</t>
  </si>
  <si>
    <t>4-007-030-2640510-110-2017/2018-007</t>
  </si>
  <si>
    <t>Planting of trees – Azendracta indica (neem) 180 seedlings @ Ksh 75. Senna Siamea 120 seedlings @ Kshs 100. Tamarindas indica 130 seedlings @83.6870.Senna Siamea 120 seedlings @ Kshs 100. Tamarindas indica 130 seedlings @83.6870.Balanites aegytica 120 seedling @ 100. Paw paws 130 seedlings @100. Citrus lemon 150 seedlings @100. Mangoes 150 seedlings @100</t>
  </si>
  <si>
    <t>Madahgessey   Primary School</t>
  </si>
  <si>
    <t>4-007-030-2640510-110-2017/2018-008</t>
  </si>
  <si>
    <t>Planting of trees – Azendracta indica (neem) 180 seedlings @ Ksh 75. Senna Siamea 120 seedlings @ Kshs 100. Tamarindas indica 130 seedlings @83.6870. Balanites aegytica 120 seedling @ 100. Paw paws 130 seedlings @100. Citrus lemon 150 seedlings @100. Mangoes 150 seedlings @100</t>
  </si>
  <si>
    <t>Boransis   Primary School</t>
  </si>
  <si>
    <t>4-007-030-2640510-110-2017/2018-009</t>
  </si>
  <si>
    <t>Dertu  Primary School</t>
  </si>
  <si>
    <t>4-007-030-2640510-110-2017/2018-010</t>
  </si>
  <si>
    <t>Abakaile  pry school</t>
  </si>
  <si>
    <t>4-007-030-2640510-110-2017/2018-011</t>
  </si>
  <si>
    <t>Saretho   Primary School</t>
  </si>
  <si>
    <t>4-007-030-2640510-110-2017/2018-012</t>
  </si>
  <si>
    <t>Alango Arba  Primary School</t>
  </si>
  <si>
    <t>4-007-030-2640510-110-2017/2018-013</t>
  </si>
  <si>
    <t>Bogyar  Primary School</t>
  </si>
  <si>
    <t>4-007-030-2640510-110-2017/2018-014</t>
  </si>
  <si>
    <t>Maleley 1  Primary School</t>
  </si>
  <si>
    <t xml:space="preserve">4-007-030-2640510-110-2017/2018-015 </t>
  </si>
  <si>
    <t>Kulan  pry school</t>
  </si>
  <si>
    <t>4-007-030-2640510-110-2017/2018-017</t>
  </si>
  <si>
    <t>Damajaley   Primary School</t>
  </si>
  <si>
    <t>4-007-030-2640510-110-2017/2018-018</t>
  </si>
  <si>
    <t>Damajaley GSU camp</t>
  </si>
  <si>
    <t>4-007-030-2640510-110-2017/2018-019</t>
  </si>
  <si>
    <t>Planting of trees – Azendracta indica (neem) 180 seedlings @ Ksh 75 Senna Siamea 120 seedlings @ Kshs 100. Tamarindas indica 130 seedlings @83.6870.Senna Siamea 120 seedlings @ Kshs 100. Tamarindas indica 130 seedlings @83.6870.Balanites aegytica 120 seedling @ 100. Paw paws 130 seedlings @100. Citrus lemon 150 seedlings @100. Mangoes 150 seedlings @100</t>
  </si>
  <si>
    <t>Maleley 2 primary school</t>
  </si>
  <si>
    <t>4-007-030-2640510-110-2017/2018-016</t>
  </si>
  <si>
    <t>Abakaile primary school</t>
  </si>
  <si>
    <t>4-007-030-2630204-104-2017/2018-001</t>
  </si>
  <si>
    <t xml:space="preserve">Completion of 2 classrooms Plastering, Painting, fitting of doors and windows (250,000), Completion of twin pit latrine (50,000) and construction of slab for tank 10,000 Litres (30,000)  </t>
  </si>
  <si>
    <t>Kadaqso pry school</t>
  </si>
  <si>
    <t>4-007-030-2630204-104-2017/2018-002</t>
  </si>
  <si>
    <t xml:space="preserve">Completion of 2 classrooms - Roofing, Plastering, Painting, fitting of doors and windows (250,000), completion of twin pit latrine (50,000) and construction of slab for water tank 10,000 Litres (30,000)  </t>
  </si>
  <si>
    <t>Dertu primary school</t>
  </si>
  <si>
    <t>4-007-030-2630204-104-2017/2018-003</t>
  </si>
  <si>
    <t>Renovation of 3 classrooms-  Roofing, Plastering, Painting, fitting of doors and windows</t>
  </si>
  <si>
    <t>Madahgesey primary school</t>
  </si>
  <si>
    <t>4-007-030-2630204-104-2017/2018-004</t>
  </si>
  <si>
    <t xml:space="preserve">Completion of 2 classrooms,  - Roofing, Plastering, Painting, fitting of doors and windows (650,000), construction of twin pit latrine (150,000)  construction of slab and  purchase of water tank 10,000 Litres (105,000)  </t>
  </si>
  <si>
    <t>Dai Dai primary school</t>
  </si>
  <si>
    <t>4-007-030-2630204-104-2017/2018-005</t>
  </si>
  <si>
    <t xml:space="preserve">Completion of 2 classrooms,  - Roofing, Plastering, Painting, fitting of doors and windows (650,000), construction of twin pit latrine (150,000) construction of slab and  purchase of water tank 10,000 Litres (105,000) </t>
  </si>
  <si>
    <t>4-007-030-2630204-104-2017/2018-006</t>
  </si>
  <si>
    <t xml:space="preserve">Completion of Admin block- walling, roofing, Plastering, Painting, fitting of doors and windows (1,200,000), construction of twin pit latrine (150,000), construction of slab and  purchase of water tank 10,000 Litres (105,000)   </t>
  </si>
  <si>
    <t>Alango arba primary school</t>
  </si>
  <si>
    <t>4-007-030-2630204-104-2017/2017-015</t>
  </si>
  <si>
    <t>Completion of 2 classrooms- Plastering, Painting, Roofing, fitting of doors and windows (700,000), construction of twin pit latrine (150,000), construction of slab,  installation of gutters and piping water tank 10,000 ltrs(72,278)</t>
  </si>
  <si>
    <t>4-007-030-2630204-104-2017/2018-007</t>
  </si>
  <si>
    <t>Completion of Admin block- walling, roofing, Plastering, Painting, fitting of doors and windows (1,449,950), construction of twin pit latrine (150,000), construction of slab and purchase of water tank 10,000 ltrs capacity (150,000)</t>
  </si>
  <si>
    <t>Saretho primary school</t>
  </si>
  <si>
    <t>4-007-030-2630204-104-2017/2018-008</t>
  </si>
  <si>
    <t>Completion of Admin block- walling, Roofing, Plastering, Painting, fitting of doors and windows (1,200,000),  construction of twin pit latrine (150,000), construction of slab and purchase of water tank 10,000 ltrs capacity (150,000)</t>
  </si>
  <si>
    <t>4-007-030-2630204-104-2017/2018-009</t>
  </si>
  <si>
    <t>Completion of Admin block- walling,Roofing, Plastering, Painting, fitting of doors and windows (1,250,833.07),  construction of twin pit latrine (150,000), construction of slab and purchase of water tank 10,000 ltrs capacity (150,000)</t>
  </si>
  <si>
    <t>Alikune primary school</t>
  </si>
  <si>
    <t>4-007-030-2630204-104-2017/2018-010</t>
  </si>
  <si>
    <t>Completion of Admin block- walling,Roofing, Plastering, Painting, fitting of doors and windows (1,200,000),  construction of twin pit latrine (150,000), construction of slab and purchase of water tank 10,000 ltrs capacity (150,000)</t>
  </si>
  <si>
    <t>Kumahumato primary school</t>
  </si>
  <si>
    <t>4-007-030-2630204-104-2017/2018-011</t>
  </si>
  <si>
    <t>Completion of 2 staff houses- corridor, Plastering, Painting, fitting of doors and windows   (600,000), completion of twin pit latrine (100,000),  installation of gutters, piping and purchase water tank 10,000 ltrs (100,000)</t>
  </si>
  <si>
    <t>Bogyar primary school</t>
  </si>
  <si>
    <t>4-007-030-2630204-104-2017/2018-012</t>
  </si>
  <si>
    <t>Completion of 2 classrooms-walling, Roofing, Plastering, Painting, fitting of doors and window (800,000), construction of twin pit latrine (150,000), construction of slab and piping water tank 10,000 ltrs(55,000)</t>
  </si>
  <si>
    <t>4-007-030-2630204-104-2017/2018-013</t>
  </si>
  <si>
    <t>Completion of 2 classrooms-Roofing, Plastering, Painting, fitting of doors and windows (700,000)  construction of twin pit latrine (150,000), construction of slab and piping water tank 10,000 ltrs(55,000)</t>
  </si>
  <si>
    <t>Maleley 1 primary school</t>
  </si>
  <si>
    <t>4-007-030-2630204-104-2017/2018-014</t>
  </si>
  <si>
    <t>Completion of 2 staff houses- corridor, Plastering, Painting, fitting of doors and windows   (450,000), construction of twin pit latrine (100,000), completion of slab, installation of gutters and piping water tank 10,000 ltrs (50,000)</t>
  </si>
  <si>
    <t>Dagahley primary school</t>
  </si>
  <si>
    <t>Completion of 2 classrooms- Plastering, Roofing, Painting, fitting of doors and windows (700,000) construction of twin pit latrine (150,000) and installation of water tank 10,000 ltrs(55,000)</t>
  </si>
  <si>
    <t>Qoqar primary school</t>
  </si>
  <si>
    <t>4-007-030-2630204-104-2017/2017-016</t>
  </si>
  <si>
    <t>Completion of Admin block- walling, Roofing, Plastering, Painting, fitting of doors and windows (1,200,000), construction of twin pit latrine (150,000) and Installation of gutters, piping and purchase of water tank 10,000 ltrs capacity (150,000)</t>
  </si>
  <si>
    <t>Degelema primary school</t>
  </si>
  <si>
    <t>4-007-030-2630204-104-2017/2018-017</t>
  </si>
  <si>
    <t>Completion of 2 classroom- fitting of doors and windows, Plastering, Painting, Roofing, (700,000),construction of twin pit latrine (150,000), completion of slab, installation of gutters and piping of water tank 10,000 ltrs(55,000)</t>
  </si>
  <si>
    <t>4-007-030-2630204-104-2017/2018-018</t>
  </si>
  <si>
    <t>Completion of  8 pit latrines- walling, Roofing, Plastering, Painting, fitting of doors and windows  (775,000)</t>
  </si>
  <si>
    <t>Weldoni primary school</t>
  </si>
  <si>
    <t>4-007-030-2630204-104-2017/2018-019</t>
  </si>
  <si>
    <t>Completion of 2 classrooms-walling, fitting of doors and windows, Plastering, Painting, (1,200,000), construction of twin pit latrine (150,000), completion of slab and installation of water tank 10,000 ltrs(55,000)</t>
  </si>
  <si>
    <t>Labasigale Primary School</t>
  </si>
  <si>
    <t>4-007-030-2630204-104-2017/2018-020</t>
  </si>
  <si>
    <t xml:space="preserve">Completion of 2 classrooms-Roofing, Plastering, Painting, fitting of doors and window (700,000), construction of twin pit latrine (150,000), completion of slab, installation of gutters and piping of water tank 10,000 ltrs (55,000) </t>
  </si>
  <si>
    <t>Walhar Primary School</t>
  </si>
  <si>
    <t>4-007-030-2630204-104-2017/2018-021</t>
  </si>
  <si>
    <t xml:space="preserve">Completion of 2 classrooms-Roofing, Plastering, Painting, fitting of doors and window (700,000), construction of twin pit latrine (150,000), completion of slab,  installation of gutters and piping water tank 10,000 ltrs(55,000) </t>
  </si>
  <si>
    <t>Dai Dai Primary School</t>
  </si>
  <si>
    <t>4-007-030-2630204-104-2017/2018-022</t>
  </si>
  <si>
    <t>Completion of 2 classrooms-Roofing, Plastering, Painting, fitting of doors and windows (700,000), construction of twin pit latrine (150,000), installation of gutters and piping water tank 10,000 ltrs(55,000)</t>
  </si>
  <si>
    <t>4-007-030-2630204-104-2017/2018-023</t>
  </si>
  <si>
    <t xml:space="preserve">Completion of 4 VIP Toilet for girls-Plastering, Painting, fitting of doors and windows  </t>
  </si>
  <si>
    <t>4-007-030-2630204-104-2017/2018-024</t>
  </si>
  <si>
    <t>4-007-030-2630204-104-2017/2018-025</t>
  </si>
  <si>
    <t>4-007-030-2630204-104-2017/2018-026</t>
  </si>
  <si>
    <t>4-007-030-2630204-104-2017/2018-027</t>
  </si>
  <si>
    <t>Haji Idris Girls Secondary school</t>
  </si>
  <si>
    <t>4-007-030-2630205-104-2017/18-001</t>
  </si>
  <si>
    <t>Construction of 2 classrooms,(1,200,000) Construction of twin pit latrine (200,000), purchase and installation of water tank 10,000 ltrs capacity (100,000)</t>
  </si>
  <si>
    <t>Damajaley GSU Camp</t>
  </si>
  <si>
    <t>4-007-030/2640507-113-2017/2018-001</t>
  </si>
  <si>
    <t>Construction of 6 toilets- Bush clearing, excavation, digging,Roofing, Plastering, Painting, fitting of doors and windows (1,050,000) and 6NO bathroom - Bush clearing, excavation, digging, Roofing, Plastering, Painting, fitting of doors and windows  (1,050,000)</t>
  </si>
  <si>
    <t>Damajaley Divisional office (DO)</t>
  </si>
  <si>
    <t>4-007-030/2640507-113-2017/2018-002</t>
  </si>
  <si>
    <t xml:space="preserve">Completion of Administration block for the D.O - Roofing, Plastering, Painting, fitting of doors and windows 
</t>
  </si>
  <si>
    <t>4-007-030/2640507-113-2017/2018-003</t>
  </si>
  <si>
    <t>Completion Fencing of GSU camp – Chain link 1.6KM square,(1,600,000). 800 pieces of gunny bags each filled with sand,(500,000). 20  drums 100,000 litrscapacity each filled with sand,(280,000). 4 centry box,(1,000,000). maingate grilled,(120,000). 480 rolls of razor wire (1,200,000).</t>
  </si>
  <si>
    <t>Dadaab Deputy Divisional Criminal Investigation Officer</t>
  </si>
  <si>
    <t>4-007-030/2640507-113-2017/2018-004</t>
  </si>
  <si>
    <t xml:space="preserve">Construction of 2 offices &amp; hall,(1,000,000) armary(500,000) and Urinal toilet(150,000). </t>
  </si>
  <si>
    <t>4-007-030/2640507-113-2017/2017-005</t>
  </si>
  <si>
    <t xml:space="preserve">Completion for the Construction of One single office -  Roofing, Plastering, Painting, fitting of doors and windows </t>
  </si>
  <si>
    <t>Dadaab Deputy County Commissioner</t>
  </si>
  <si>
    <t>4-007-030/2640507-113-2017/2017-006</t>
  </si>
  <si>
    <t>Renovation of DCC’s House- replacement of Doors, windows, ceiling,  and painting</t>
  </si>
  <si>
    <t>Registration of Persons office adminstration block</t>
  </si>
  <si>
    <t>4-007-030/2640507-113-2017/2017-007</t>
  </si>
  <si>
    <t>Completion of Administration block - Roofing, Plastering, Painting, fitting of doors and windows 1,700,000</t>
  </si>
  <si>
    <t>Constituency innovative  HUB</t>
  </si>
  <si>
    <t>4-007-030/2211311-108-2017/2017-001</t>
  </si>
  <si>
    <t>Installation of satellite antenna, router, digital access kit and digital ruggedized tablets,  wi-fi with outdoor wireless device complete with 12U –Cabinet in partnership with Telkom Kenya Ltd at 4 sites</t>
  </si>
  <si>
    <t>4-007-030/2211310-108-2017/2018-001</t>
  </si>
  <si>
    <t>Developing constituency strategic plan 2018-2022</t>
  </si>
  <si>
    <t>Renovation activities - Renovation of Dining Hall -  repairing of cracked walls, Plastering, Painting, fitting new doors and windows</t>
  </si>
  <si>
    <t xml:space="preserve">Renovation of Dining Hall-   repairing of cracked walls, Plastering, Painting, fitting new doors,windows,and replacing ceiling board </t>
  </si>
  <si>
    <t xml:space="preserve"> Renovation of 3 classrooms-  re-roofing, repairing creacked walls, Plastering, Painting, fitting of doors and windows</t>
  </si>
  <si>
    <t>Renovation of 3 classrooms-  replacing Roof, Plastering, Painting, fitting of doors and windows</t>
  </si>
  <si>
    <t>PROJECT GFS CODELIST FOR ELDAS NATIONAL GOVERNMENT CONSTITUENCIES DEVELOPMENT FUND</t>
  </si>
  <si>
    <t>4-008-037-2210000-100-2017/18-002</t>
  </si>
  <si>
    <t>4-008-037-2120101-100-2017/18-003</t>
  </si>
  <si>
    <t>4-008-037-2120201-100-2017/18-004</t>
  </si>
  <si>
    <t>4-008-037-2210802-100-2017/18-005</t>
  </si>
  <si>
    <t>4-008-037-2210000-111-2017/18-001</t>
  </si>
  <si>
    <t>4-008-037-2210802-111-2017/18-002</t>
  </si>
  <si>
    <t>4-008-037-2210700-111-2017/18-003</t>
  </si>
  <si>
    <t>4-008-037-2640200-101-2017/18-001</t>
  </si>
  <si>
    <t xml:space="preserve">Bursary Tertiary institutions </t>
  </si>
  <si>
    <t>4-008-037-2640102-103-2017/18-002</t>
  </si>
  <si>
    <t>Masalale  Primary School</t>
  </si>
  <si>
    <t>4-008-037-3110701-104-2017/2018-001</t>
  </si>
  <si>
    <t>Repair of 3 classrooms and dormitory with roofing and painting  to completion</t>
  </si>
  <si>
    <t xml:space="preserve">Dad-hantalai pry school </t>
  </si>
  <si>
    <t>4-008-037-3110701-104-2017/2018-002</t>
  </si>
  <si>
    <t>Construction of concrete post fence to completion 1000ft by 1000ft</t>
  </si>
  <si>
    <t>4-008-037-3110701-104-2017/2018-003</t>
  </si>
  <si>
    <t xml:space="preserve">Balatul amin  Primary School </t>
  </si>
  <si>
    <t>4-008-037-3110701-104-2017/2018-004</t>
  </si>
  <si>
    <t>Construction of perimeter Fence with concrete posts to completion 300M</t>
  </si>
  <si>
    <t>Balatul amin Primary School</t>
  </si>
  <si>
    <t>Piping of water to school from borehole to completion (2KM distance)</t>
  </si>
  <si>
    <t xml:space="preserve">Balatul amin primary School </t>
  </si>
  <si>
    <t>4-008-037-2630204-104-2017/2018-006</t>
  </si>
  <si>
    <t>Repair of 4 classrooms to completion (roofing &amp;plastering)</t>
  </si>
  <si>
    <t>Mirgo harun Primary School</t>
  </si>
  <si>
    <t>4-008-037-2630204-104-2017/2018-008</t>
  </si>
  <si>
    <t>Construction of underground mason water tank at school to completion</t>
  </si>
  <si>
    <t>Horote Primary School</t>
  </si>
  <si>
    <t>4-008-037-2630204-104-2017/2018-009</t>
  </si>
  <si>
    <t>Construction of 2 classrooms -Kshs.1,400,000 and 2 toilets Kshs.300,000 &amp; underground mason water tank Kshs.700,000 to completion</t>
  </si>
  <si>
    <t>Lanquraa Primary School</t>
  </si>
  <si>
    <t>4-008-037-2630204-104-2017/2018-010</t>
  </si>
  <si>
    <t xml:space="preserve">Construction of 2 classrooms -Kshs,  1,400,000 2toilets-Kshs.300,000 and  underground mason water tank-Kshs.700,000 to completion  </t>
  </si>
  <si>
    <t>Jigjiga Primary School</t>
  </si>
  <si>
    <t>4-008-037-2630204-104-2017/2018-011</t>
  </si>
  <si>
    <t xml:space="preserve">Construction of 2 classrooms-Ksh.1,400,000 and 2 toilets-Kshs.300,000 to  completion </t>
  </si>
  <si>
    <t>4-008-037-2630204-104-2017/2018-012</t>
  </si>
  <si>
    <t xml:space="preserve">Construction of 2 classrooms -Ksh.1,400,000and 3 toilets-Kshs.450,000 to completion </t>
  </si>
  <si>
    <t>Banadir  Primary School</t>
  </si>
  <si>
    <t>4-008-037-2630204-104-2017/2018-013</t>
  </si>
  <si>
    <t xml:space="preserve">Construction of 2 classrooms-Kshs.1,400,000, 2 toilets Kshs.300,000 &amp; underground mason watertank Kshs.700,000 and  to completion </t>
  </si>
  <si>
    <t xml:space="preserve">Waradey Primary school </t>
  </si>
  <si>
    <t>4-008-037-2630204-104-2017/2018-015</t>
  </si>
  <si>
    <t xml:space="preserve">Baqala Primary school </t>
  </si>
  <si>
    <t>4-008-037-2630204-104-2017/2018-016</t>
  </si>
  <si>
    <t xml:space="preserve">Construction of 2 classrooms-Kshs.1,400,000,2 toilets -Kshs.300,000 and underground mason water tank -Kshs.700,000 to completion  </t>
  </si>
  <si>
    <t xml:space="preserve">Kilkiley Primary School </t>
  </si>
  <si>
    <t>4-008-037-2630204-104-2017/2018-017</t>
  </si>
  <si>
    <t>Construction of fence with concrete post &amp; chain link 1000ft square-Kshs4,000,000 and 1 classroom-Kshs.700,000 to completion .</t>
  </si>
  <si>
    <t xml:space="preserve">Tito Primary school </t>
  </si>
  <si>
    <t>4-008-037-2630204-104-2017/2018-018</t>
  </si>
  <si>
    <t xml:space="preserve">Areswajil primary school </t>
  </si>
  <si>
    <t>4-008-037-2630204-104-2017/2018-019</t>
  </si>
  <si>
    <t xml:space="preserve">Majabow primary school </t>
  </si>
  <si>
    <t>4-008-037-2630204-104-2017/2018-020</t>
  </si>
  <si>
    <t xml:space="preserve">Construction of 2 classrooms  -Kshs,  1,400,000and 2 toilets -Kshs.300,000 to completion </t>
  </si>
  <si>
    <t xml:space="preserve">Bananey primary school </t>
  </si>
  <si>
    <t>4-008-037-2630204-104-2017/2018-021</t>
  </si>
  <si>
    <t xml:space="preserve">Construction of 2 classrooms -Kshs,  1,400,000 and 2toilets-Kshs.300,000 to completion  </t>
  </si>
  <si>
    <t xml:space="preserve">Dela primary school </t>
  </si>
  <si>
    <t>4-008-037-2630204-104-2017/2018-022</t>
  </si>
  <si>
    <t xml:space="preserve">Construction of underground mason water tank to  completion </t>
  </si>
  <si>
    <t xml:space="preserve">Mirgo harun primary school </t>
  </si>
  <si>
    <t>4-008-037-2630204-104-2017/2018-023</t>
  </si>
  <si>
    <t xml:space="preserve">Eldas Girls Secondary school </t>
  </si>
  <si>
    <t>4-008-037-2630204-104-2017/2018-001</t>
  </si>
  <si>
    <t>Construction of 1 classroom -Kshs.900,000 and 2 toilets to completion - Kshs.500,000</t>
  </si>
  <si>
    <t xml:space="preserve">Elnur Secondary School </t>
  </si>
  <si>
    <t>4-008-037-2630204-104-2017/2018-005</t>
  </si>
  <si>
    <t>Supply and delivery of 40 double decker beds -Kshs.400,000 and 40 chairs and chambers- Kshs.400,000</t>
  </si>
  <si>
    <t>4-008-037-2630204-104-2017/2018-007</t>
  </si>
  <si>
    <t>Digging of shallow well and installation of hand pump to completion</t>
  </si>
  <si>
    <t xml:space="preserve">Basir Ap camp </t>
  </si>
  <si>
    <t>4-008-037-2640507-113-2017/2018-001</t>
  </si>
  <si>
    <t xml:space="preserve">Construction of 2 Administration police staff houses and toilets  to completion </t>
  </si>
  <si>
    <t xml:space="preserve">Tulatula DO office </t>
  </si>
  <si>
    <t>4-008-037-2640507-113-2017/2018-002</t>
  </si>
  <si>
    <t xml:space="preserve">Construction of Assistant County Commissioner's office  to completion </t>
  </si>
  <si>
    <t xml:space="preserve">Eldas Chief office </t>
  </si>
  <si>
    <t>4-008-037-2640507-113-2017/2018-003</t>
  </si>
  <si>
    <t xml:space="preserve">Construction of Chief's office block to completion </t>
  </si>
  <si>
    <t>Eldas Police station</t>
  </si>
  <si>
    <t>4-008-037-2640507-113-2017/2018-004</t>
  </si>
  <si>
    <t xml:space="preserve">Construction of 4 staff houses with toilets and bathroom to completion </t>
  </si>
  <si>
    <t>Purchase, planting, watering and maintaining of tree seedlings at Police Station</t>
  </si>
  <si>
    <t xml:space="preserve">Ict hub </t>
  </si>
  <si>
    <t>4-008-037-2640509-112-2017/18-001</t>
  </si>
  <si>
    <t xml:space="preserve">Establishment of ict hub </t>
  </si>
  <si>
    <t>4-007-031-2210000-100-2017/18-002</t>
  </si>
  <si>
    <t>4-007-031-2640200-101-2017/18-001</t>
  </si>
  <si>
    <t>Eldas Secondary School</t>
  </si>
  <si>
    <t>4-007-031-2630205-104-2017/18-005</t>
  </si>
  <si>
    <t>4-007-031-2630205-104-2017/18-006</t>
  </si>
  <si>
    <t>Construction of 4 classrooms @Kshs.2,800,000. Construction of 1 twin toilets @Kshs.300,000</t>
  </si>
  <si>
    <t>4-007-031-3110202-108-2017/18-001</t>
  </si>
  <si>
    <t>Renovation of Eldas NG-CDF offices(Repair wall cracks,repairing and/or replacing broken windows,remove all floor cracks and replace,repainting of interior and exterior,roofing,repainting of black wall and labelling</t>
  </si>
  <si>
    <t>Fafi NG-CDF strategic plan</t>
  </si>
  <si>
    <t>4-007-031-2211310-108-2017/18-002</t>
  </si>
  <si>
    <t xml:space="preserve">Development a long-term 5 year strategic plan for Eldas Constituency </t>
  </si>
  <si>
    <t>PROJECT GFS CODELIST FOR GARISSA TOWNSHIP NATIONAL GOVERNMENT CONSTITUENCIES DEVELOPMENT FUND</t>
  </si>
  <si>
    <t>4-007-027-2110000-100-2017/18-001</t>
  </si>
  <si>
    <t>4-007-027-2210000-100-2017/18-002</t>
  </si>
  <si>
    <t>Purchase of fuel, repairs and maintenance, printing, stationery, staplers, travel and subsistence, office tea</t>
  </si>
  <si>
    <t>4-007-027-2120101-100-2017/18-004</t>
  </si>
  <si>
    <t>4-007-027-2120201-100-2017/18-003</t>
  </si>
  <si>
    <t>4-007-027-2210802-100-2017/18-006</t>
  </si>
  <si>
    <t>4-007-027-2210000-111-2017/18-001</t>
  </si>
  <si>
    <t xml:space="preserve">Purchase of fuel, repairs and maintenance, printing, stationery, staplers, travel and subsistence, office tea </t>
  </si>
  <si>
    <t>4-007-027-2210802-111-2017/18-002</t>
  </si>
  <si>
    <t>Payment of Committee allowances(M$E), transport, conferences</t>
  </si>
  <si>
    <t>4-007-027-2210700-111-2017/18-003</t>
  </si>
  <si>
    <t>4-007-027-2640200-101-2017/18-001</t>
  </si>
  <si>
    <t>4-007-027-2640101-103-2017/18-001</t>
  </si>
  <si>
    <t>4-007-027-2640102-103-2017/18-002</t>
  </si>
  <si>
    <t>Korakora Primary school</t>
  </si>
  <si>
    <t>4-007-027-2630204-104-2017/18-002</t>
  </si>
  <si>
    <t>Construction of 4no. Classrooms-Kshs.3,200,000 and renovation of staff house( Roofing,Fixing and fitting of windows and doors, plastering and painting- Kshs.649,000</t>
  </si>
  <si>
    <t>Jaribu Primary School</t>
  </si>
  <si>
    <t>4-007-027-2630204-104-2017/18—003</t>
  </si>
  <si>
    <t>Renovation of 4no. classrooms( Roofing,fixing and fitting of doors &amp; windows, plastering and painting)</t>
  </si>
  <si>
    <t>Boystown Sec. School</t>
  </si>
  <si>
    <t>4-007-027-2630205-104-2017/18-001</t>
  </si>
  <si>
    <t>Construction of 4no. classrooms</t>
  </si>
  <si>
    <t xml:space="preserve">Yathrib Girls Sec. School </t>
  </si>
  <si>
    <t>4-007-027-2630205-104-2017/18-002</t>
  </si>
  <si>
    <t>Construction of 2 no. classrooms</t>
  </si>
  <si>
    <t>Tetu Sec. School</t>
  </si>
  <si>
    <t>4-007-027-2630205-104-2017/18-003</t>
  </si>
  <si>
    <t xml:space="preserve"> Construction of Library</t>
  </si>
  <si>
    <t>Tumaini Boys secondary School</t>
  </si>
  <si>
    <t>4-007-027-2630205-104-2017/2018-004</t>
  </si>
  <si>
    <t>County High School</t>
  </si>
  <si>
    <t>4-007-027-2630205-104-2017/18-005</t>
  </si>
  <si>
    <t>Construction of library</t>
  </si>
  <si>
    <t>Constituency Innovation of Hub</t>
  </si>
  <si>
    <t>4-007-027-2211311-108-2017/2018-001</t>
  </si>
  <si>
    <t xml:space="preserve">Installation of satellite antenna, router, digital access kit and digital ruggedized tablets, Wi-Fi with outdoor wireless device complete with 12 U-Cabinet </t>
  </si>
  <si>
    <t>4-007-027-3110202-108-2017/18-001</t>
  </si>
  <si>
    <t>Construction of CDF Office</t>
  </si>
  <si>
    <t>Environmental projects Kshs</t>
  </si>
  <si>
    <t>Purchase and planting of trees in 6 schools</t>
  </si>
  <si>
    <t>Garissa-Diso Road</t>
  </si>
  <si>
    <t>Bush clearing and light grading</t>
  </si>
  <si>
    <t>Korakora-Elderat Road Kshs.-</t>
  </si>
  <si>
    <t xml:space="preserve"> Bush clearing and light grading</t>
  </si>
  <si>
    <t xml:space="preserve">Constituency Sports tournament </t>
  </si>
  <si>
    <t>to carry out constituency sports tournament</t>
  </si>
  <si>
    <t>Toilets for schools</t>
  </si>
  <si>
    <t xml:space="preserve"> Construction of toilets in 10 primary schools</t>
  </si>
  <si>
    <t>PROJECT GFS CODELIST FOR MANDERA NORTH NATIONAL GOVERNMENT CONSTITUENCIES DEVELOPMENT FUND</t>
  </si>
  <si>
    <t>4-009-041-2110000-100-2017/18-001</t>
  </si>
  <si>
    <t>4-009-041-2210000-100-2017/18-002</t>
  </si>
  <si>
    <t>4-009-041-2120101-100-2017/18 – 003</t>
  </si>
  <si>
    <t>4-009-041-2210802-100-2017/18-004</t>
  </si>
  <si>
    <t>4-009-041-2210000-111-2017/18-001</t>
  </si>
  <si>
    <t>4-009-041-2210802-111-2017/18-002</t>
  </si>
  <si>
    <t>4-009-041-2210700-111-2017/18-003</t>
  </si>
  <si>
    <t>4-009-041-2640200-101-2017/18-001</t>
  </si>
  <si>
    <t>4-009-041-2640102-103-2017/18-001</t>
  </si>
  <si>
    <t>4-009-041-2640102-103-2017/18-002</t>
  </si>
  <si>
    <t>Abakaro Primary School</t>
  </si>
  <si>
    <t>4-009-041-2640509-112-2017/18-001</t>
  </si>
  <si>
    <t>Clearing at kshs.450,000  and laveling of sport ground at 200,000 and Erection of Goal posts 100,000</t>
  </si>
  <si>
    <t>Olla Boys Secondary School</t>
  </si>
  <si>
    <t>4-009-041-2640509-112-2017/18-002</t>
  </si>
  <si>
    <t>Purchase and Installation of Metallic Dust bins</t>
  </si>
  <si>
    <t>4-009-041-2640510-110-2017/18-001</t>
  </si>
  <si>
    <t>Supply, and Installations of dust bin to following institutions (Rhamu Girls Sec School at 200,000/=, Rhamu Day Sec School at 200,000/=, Upper Hill Pry School at 200,000/=, Tossi Pry Schools at 200,000/= and Daresalam Primary School at 200,000/=. Each school will receive 8pcs)</t>
  </si>
  <si>
    <t>Al hidaya Primary School</t>
  </si>
  <si>
    <t>4-009-041-2630204-104-2017/18-001</t>
  </si>
  <si>
    <t>Construction of Multi-purpose hall (Phase One)</t>
  </si>
  <si>
    <t>Ladeni Primary School</t>
  </si>
  <si>
    <t>4-009-041-2630204-104-2017/18-002</t>
  </si>
  <si>
    <t>Awara Primary School</t>
  </si>
  <si>
    <t>4-009-041-2630204-104-2017/18-003</t>
  </si>
  <si>
    <t>4-009-041-2630204-104-2017/18-004</t>
  </si>
  <si>
    <t>Darusalam Primary School</t>
  </si>
  <si>
    <t>4-009-041-2630204-104-2017/18-005</t>
  </si>
  <si>
    <t>Alfowzan Primary School</t>
  </si>
  <si>
    <t>4-009-041-2630204-104-2017/18-006</t>
  </si>
  <si>
    <t>Construction 3 door pit latrine 450,000/= and 4 door Bathrooms 400,000/=</t>
  </si>
  <si>
    <t>Yabicho B primary School</t>
  </si>
  <si>
    <t>4-009-041-2630204-104-2017/18-007</t>
  </si>
  <si>
    <t>Construction of administration block (phase one)</t>
  </si>
  <si>
    <t>Libin Nomadic Girls Primary School</t>
  </si>
  <si>
    <t>4-009-041-2630204-104-2017/18-008</t>
  </si>
  <si>
    <t>Qorahey Primary School</t>
  </si>
  <si>
    <t>4-009-041-2630204-104-2017/18-009</t>
  </si>
  <si>
    <t>Construction of 1 Classroom @850,000/=  and 2 door pit latrine 300,000/=</t>
  </si>
  <si>
    <t>Garablaga_Kormaadow Pry</t>
  </si>
  <si>
    <t>4-009-041-2630204-104-2017/18-010</t>
  </si>
  <si>
    <t>Construction of 2 Classrooms @ 1,700,000/= and 2 door pit latrine 300,000/=</t>
  </si>
  <si>
    <t>Degmarer Primary School</t>
  </si>
  <si>
    <t>4-009-041-2630204-104-2017/18-011</t>
  </si>
  <si>
    <t>Burjohn Primary School</t>
  </si>
  <si>
    <t>4-009-041-2630204-104-2017/18-012</t>
  </si>
  <si>
    <t>Drilling Borehole 2,000,000/=, installation of casing and Screens 900,000/=, Provision of Gravel Packing 500,000/=, Development of the Borehole 350,000/= and Pump Testing for 24 Hours 250,000/=</t>
  </si>
  <si>
    <t>Senior Dahir Arab Pry School</t>
  </si>
  <si>
    <t>4-009-041-2630204-104-2017/18-013</t>
  </si>
  <si>
    <t>Gofa Primary School</t>
  </si>
  <si>
    <t>4-009-041-2630204-104-2017/18-014</t>
  </si>
  <si>
    <t>BarwaqoPrimay School</t>
  </si>
  <si>
    <t>4-009-041-2630204-104-2017/18-015</t>
  </si>
  <si>
    <t>Construction of 3 door pit latrine</t>
  </si>
  <si>
    <t>Sarman Primary School</t>
  </si>
  <si>
    <t>4-009-041-2630204-104-2017/18-016</t>
  </si>
  <si>
    <t>Lanqura Primary School</t>
  </si>
  <si>
    <t>4-009-041-2630204-104-2017/18-017</t>
  </si>
  <si>
    <t>Dagahtul Primary School</t>
  </si>
  <si>
    <t>4-009-041-2630204-104-2017/18-018</t>
  </si>
  <si>
    <t>Marothile Primary School</t>
  </si>
  <si>
    <t>4-009-041-2630204-104-2017/18-019</t>
  </si>
  <si>
    <t>Kubi Primary School</t>
  </si>
  <si>
    <t>4-009-041-2630204-104-2017/18-020</t>
  </si>
  <si>
    <t>Construction of Underground water tank</t>
  </si>
  <si>
    <t>Bambo west Primary School</t>
  </si>
  <si>
    <t>4-009-041-2630204-104-2017/18-021</t>
  </si>
  <si>
    <t>Construction 2  Classrooms</t>
  </si>
  <si>
    <t>Tinfa Primary School</t>
  </si>
  <si>
    <t>4-009-041-2630204-104-2017/18-022</t>
  </si>
  <si>
    <t>Construction of Underground Water tank</t>
  </si>
  <si>
    <t>Constituency Primary School Desks</t>
  </si>
  <si>
    <t>4-009-041-2630204-104-2017/18-023</t>
  </si>
  <si>
    <t>Purchases/Delivery of 335pcs 3 seater desks to Various Primary School Within the Constituency (Rhamu Arid zone Primary (65 desks), Awara Primary (50 desks), Upper Hill Primary (50 desks), Tossi Primary(50 desks)  , Abakaro Primary School (50 desks), Dagahtul Primary School  (35 desks)and Garablaga_Kormaadaw Primary School (35 desks)</t>
  </si>
  <si>
    <t>Purchases and Supplies of Mattresses to Boarding Primary Schools</t>
  </si>
  <si>
    <t>4-009-041-2630204-104-2017/18-024</t>
  </si>
  <si>
    <t>Purchases and Delivery of 200pcs Mattresses to various Primary Schools within the Constituency (Kalicha Primary School 40pcs, Ashabito Boarding Primary School 40pcs, RhamuDimtu Boarding Pry School 40pcs, Olla Boarding Pry School 40pcs and Shirshir Pry School 40pcs)</t>
  </si>
  <si>
    <t>Ashabito Boys Sec School</t>
  </si>
  <si>
    <t>4-009-041-2630205-104-2017/18-002</t>
  </si>
  <si>
    <t>Construction of Dining Hall (Phase One)</t>
  </si>
  <si>
    <t>Ashabito Girls Secondary School</t>
  </si>
  <si>
    <t>4-009-041-2630205-104-2017/18-003</t>
  </si>
  <si>
    <t>Purchases and Delivery of Dining hall furniture (10 tables @ 25,000/= and 75chairs @ 10,000/=)</t>
  </si>
  <si>
    <t>4-009-041-2630205-104-2017/18-004</t>
  </si>
  <si>
    <t>Construction of 1no. Dormitory</t>
  </si>
  <si>
    <t>Ashabito Police Station</t>
  </si>
  <si>
    <t>4-009-041-2640507-113-2017/18-001</t>
  </si>
  <si>
    <t>Construction of 2 Staff houses Kshs.1,500,000 and 2 door pit latrine Kshs.300,000</t>
  </si>
  <si>
    <t>National Registration Beaurer Mandera North Office</t>
  </si>
  <si>
    <t>Purchases and Delivery of Office furniture and fittings (2 cabinets drawer 80,000/=, 3pcs Executive chairs 180,000/= and 2pcs Executive tables 240,000)</t>
  </si>
  <si>
    <t>4-009-041-2211311-108-2017/18-002</t>
  </si>
  <si>
    <t>Kalicha Pry Sch</t>
  </si>
  <si>
    <t>4-008-041-2640200-101-2017/18-001</t>
  </si>
  <si>
    <t>Garablaga Primary School</t>
  </si>
  <si>
    <t>4-008-041-2630204-104-2017/18-025</t>
  </si>
  <si>
    <t>Upper Hill Primary School</t>
  </si>
  <si>
    <t>4-008-041-2630204-104-2017/18-026</t>
  </si>
  <si>
    <t>Al-furqan Integrated Primary School</t>
  </si>
  <si>
    <t>4-008-041-2630204-104-2017/18-027</t>
  </si>
  <si>
    <t>Construction of  2  classrooms</t>
  </si>
  <si>
    <t>Kalmalab Primary School</t>
  </si>
  <si>
    <t>4-008-041-2630204-104-2017/18-028</t>
  </si>
  <si>
    <t>Kubi Hills Primary School</t>
  </si>
  <si>
    <t>4-008-041-2630204-104-2017/18-029</t>
  </si>
  <si>
    <t>Daidai Primary School</t>
  </si>
  <si>
    <t>4-008-041-2630204-104-2017/18-030</t>
  </si>
  <si>
    <t>Rhamu Dimtu Boys Secondary School</t>
  </si>
  <si>
    <t>4-008-041-2630205-104-2017/18-005</t>
  </si>
  <si>
    <t>Purchases and Delivery of Dining hall furnitures (11 tables @ 25,000/= and 113chairs @ 10,000/=)</t>
  </si>
  <si>
    <t>Rhamu Police Station</t>
  </si>
  <si>
    <t>4-008-041-2640507-113-2017/18-003</t>
  </si>
  <si>
    <t>PROJECT GFS CODELIST FOR FAFI NATIONAL GOVERNMENT CONSTITUENCIES DEVELOPMENT FUND</t>
  </si>
  <si>
    <t>4-007-031-2110000-100-2016/17-001</t>
  </si>
  <si>
    <t>4-007-031-2210000-100-2016/17-002</t>
  </si>
  <si>
    <t>4-007-031-2120101-100-2016/17-004</t>
  </si>
  <si>
    <t>4-007-031-2120201-100-2016/17-005</t>
  </si>
  <si>
    <t>4-007-031-2210802-100-2016/17-006</t>
  </si>
  <si>
    <t>4-007-031-2210000-111-2016/17-001</t>
  </si>
  <si>
    <t>4-007-031-2210802-111-2016/17-002</t>
  </si>
  <si>
    <t>4-007-031-2210700-111-2016/17-003</t>
  </si>
  <si>
    <t>4-007-031-2640200-101-2016/17-001</t>
  </si>
  <si>
    <t>4-007-031-2640101-103-2016/17-001</t>
  </si>
  <si>
    <t>4-007-031-2640102-103-2016/17-002</t>
  </si>
  <si>
    <t>Nanighi secondary</t>
  </si>
  <si>
    <t>4-007-031-2640510-110-2016/17-001</t>
  </si>
  <si>
    <t xml:space="preserve">Construction of waste disposal unit  </t>
  </si>
  <si>
    <t xml:space="preserve"> Bura secondary </t>
  </si>
  <si>
    <t>4-007-031-2640510-110-2016/17-002</t>
  </si>
  <si>
    <t>Construction of waste disposal site</t>
  </si>
  <si>
    <t xml:space="preserve">Fafi Girls secondary </t>
  </si>
  <si>
    <t>4-007-031-2640510-110-2016/17-003</t>
  </si>
  <si>
    <t xml:space="preserve">Construction of waste disposal site  </t>
  </si>
  <si>
    <t>Fafhajin  primary classes</t>
  </si>
  <si>
    <t>4-007-031-2630204-104-2017/18--050</t>
  </si>
  <si>
    <t>construction of two classes</t>
  </si>
  <si>
    <t xml:space="preserve">Kamuthey primary </t>
  </si>
  <si>
    <t>4-007-031-2630204-104-2017/18-051</t>
  </si>
  <si>
    <t>Construction of two teachers houses</t>
  </si>
  <si>
    <t>Nanighi primary water supply</t>
  </si>
  <si>
    <t>4-007-031-2630204-104-2017/18--052</t>
  </si>
  <si>
    <t>Installation of water supply system through piping and construction of of elevated storage tank and  a  water kiosk</t>
  </si>
  <si>
    <t>Abaqdera pry School</t>
  </si>
  <si>
    <t>4-007-031-2630204-104-2017/18--053</t>
  </si>
  <si>
    <t>Bullagolol primary School</t>
  </si>
  <si>
    <t>4-007-031-2630204-104-2017/18--054</t>
  </si>
  <si>
    <t>Renovation of 3 classes through repair of cracks,plastering,painting,flooring and fixing of doors and windows</t>
  </si>
  <si>
    <t>Yumpis primary  School</t>
  </si>
  <si>
    <t>4-007-031-2630204-104-2017/18-055</t>
  </si>
  <si>
    <t xml:space="preserve"> construction of  classroom</t>
  </si>
  <si>
    <t>Nanighi secondary lockers and chairs</t>
  </si>
  <si>
    <t>4-007-031-2630205-104-2017/18--020</t>
  </si>
  <si>
    <t>Supply of 80 chairs @ Kshs 665,000 and Supply of 80 lockers @ Kshs 775,000</t>
  </si>
  <si>
    <t>Alinjugur secondary school dormitory</t>
  </si>
  <si>
    <t>4-007-031-2630205-104-2017/18-021</t>
  </si>
  <si>
    <t>Construction of 80 capacity dormitory</t>
  </si>
  <si>
    <t>Galmagala secondary school lockers and chairs</t>
  </si>
  <si>
    <t>4-007-031-2630205-104-2017/18-022</t>
  </si>
  <si>
    <t>Supply of 60 chairs@ Kshs 438,000 and Supply of 60 lockers@ Kshs 570,000</t>
  </si>
  <si>
    <t>Shill secondary lockers and chairs</t>
  </si>
  <si>
    <t>4-007-031-2630205-104-2017/18--023</t>
  </si>
  <si>
    <t>Supply of 60 chairs@ Kshs 438,000 andSupply of 60 lockers@ Kshs 570,000</t>
  </si>
  <si>
    <t>Alinjugur secondary school Beds</t>
  </si>
  <si>
    <t>4-007-031-2630205-104-2017/18--024</t>
  </si>
  <si>
    <t xml:space="preserve">Purchase and supply of  80 Beds </t>
  </si>
  <si>
    <t>Galmagala  secondary school Beds</t>
  </si>
  <si>
    <t>4-007-031-2630205-104-2017/18--025</t>
  </si>
  <si>
    <t xml:space="preserve">Purchase and supply of  80 Beds for </t>
  </si>
  <si>
    <t xml:space="preserve">Fafi girls secondary </t>
  </si>
  <si>
    <t>4-007-031-2630205-104-2017/18--026</t>
  </si>
  <si>
    <t>4-007-031-2630205-104-2017/18--027</t>
  </si>
  <si>
    <t xml:space="preserve">Purchase and supply of 80 Beds for </t>
  </si>
  <si>
    <t xml:space="preserve">NG-CDF office renovation </t>
  </si>
  <si>
    <t>4-007-031-3110202-108-2017/18—001</t>
  </si>
  <si>
    <t xml:space="preserve">Renovation of NG-CDF office through re-roofing ,painting and flooring </t>
  </si>
  <si>
    <t>Fafi Sub-county education office</t>
  </si>
  <si>
    <t>4-007-031-2640508-107-2017/18—004</t>
  </si>
  <si>
    <t>Construction of office for sub-county education personels</t>
  </si>
  <si>
    <t>Fafi NG_CDF strategic plan</t>
  </si>
  <si>
    <t>4-007-031-2211310-108-2017/18—001</t>
  </si>
  <si>
    <t xml:space="preserve">Development a 5 year strategic plan for Fafi NG-CDF </t>
  </si>
  <si>
    <t>Constituency Innovation hub</t>
  </si>
  <si>
    <t>4-007-031-2211311-108-2017/18—001</t>
  </si>
  <si>
    <t>Installation of satellite Antenna, Router, Digital Access Kit and Digital Ruggedized tablets, Wi-Fi with outdoor wireless devise complete with 12U cabinet complete with installation accessories at 4 sites</t>
  </si>
  <si>
    <t xml:space="preserve">Bura AP camp </t>
  </si>
  <si>
    <t>4-007-031-2640507-113-2017/18-006</t>
  </si>
  <si>
    <t xml:space="preserve">Construction of 3 houses </t>
  </si>
  <si>
    <t>Fafi AP line</t>
  </si>
  <si>
    <t>4-007-031-2640507-113-2017/18-007</t>
  </si>
  <si>
    <t>Jambele Chief's office</t>
  </si>
  <si>
    <t>4-007-031-2640507-113-2017/18-008</t>
  </si>
  <si>
    <t>Construction of Chief's office</t>
  </si>
  <si>
    <t xml:space="preserve">Harbole-GMG road </t>
  </si>
  <si>
    <t xml:space="preserve">Nanighi-Harjabs road </t>
  </si>
  <si>
    <t xml:space="preserve">Harbole-Yumpis road </t>
  </si>
  <si>
    <t>4-007-031-2210802-111-2017/18-002</t>
  </si>
  <si>
    <t>4-007-031-2640101-103-2017/18-001</t>
  </si>
  <si>
    <t>4-007-031-2640102-103-2017/18-002</t>
  </si>
  <si>
    <t>Alinjugur Primary School Teachers houses</t>
  </si>
  <si>
    <t>4-007-031-2630204-104-2017/18-056</t>
  </si>
  <si>
    <t>construction of three teachers houses</t>
  </si>
  <si>
    <t xml:space="preserve">Bullagolol Primary School </t>
  </si>
  <si>
    <t>4-007-031-2630204-104-2017/18-057</t>
  </si>
  <si>
    <t>Renovation of two classrooms through flooring, fixing of doors and windows and treating of cracks.</t>
  </si>
  <si>
    <t>Galmagala  secondary School Beds</t>
  </si>
  <si>
    <t>4-007-031-2630205-104-2017/18-025</t>
  </si>
  <si>
    <t>Purchase/supply of   additional 43 Beds for Galmagala  secondary</t>
  </si>
  <si>
    <t>Nanighi Secondary School lockers and chairs</t>
  </si>
  <si>
    <t>4-007-031-2630205-104-2017/18-020</t>
  </si>
  <si>
    <t>Supply of additional 20 chairs-130,000                      .Supply of additional 20 chairs-140,000</t>
  </si>
  <si>
    <t>Shill Secondary School teachers houses</t>
  </si>
  <si>
    <t>4-007-031-2630205-104-2016/17-013</t>
  </si>
  <si>
    <t>Construction of 3 teachers houses through construction of pavement slap,painting,labelling and extension of verandah</t>
  </si>
  <si>
    <t xml:space="preserve">NG-CDF office  </t>
  </si>
  <si>
    <t>4-007-031-3110202-108-2017/18-027</t>
  </si>
  <si>
    <t xml:space="preserve">Completion of renovation of NG-CDF office through replacement of doors ,construction of pavement slap ,painting and flooring </t>
  </si>
  <si>
    <t>4-007-031-2211310-108-2017/18-001</t>
  </si>
  <si>
    <t>Development a 5 year strategic plan for Fafi NG-CDF</t>
  </si>
  <si>
    <t>Planting of nursery trees at  Nanighi secondary-Ksh115,0002. Planting of nursery trees at Alinjugur secondary compound-Ksh112,586.20</t>
  </si>
  <si>
    <t>Nanighi Secondary School Bush clearing</t>
  </si>
  <si>
    <t>4-007-031-2630205-104-2017/18-008</t>
  </si>
  <si>
    <t>Bush clearing of the school compound</t>
  </si>
  <si>
    <t>PROJECT GFS CODELIST FOR BALAMBALA NATIONAL GOVERNMENT CONSTITUENCIES DEVELOPMENT FUND</t>
  </si>
  <si>
    <t>4-007-028- 2110000-100-2017/2018-001</t>
  </si>
  <si>
    <t xml:space="preserve">Staff  salaries, and Gratuity </t>
  </si>
  <si>
    <t>Good and services</t>
  </si>
  <si>
    <t>4-007-028-2210000-100-2017/2018-002</t>
  </si>
  <si>
    <t xml:space="preserve">Purchase of fuel, repairs and maintenance, Insurance, printing, stationery, telephone, travel and subsistence, office tea.  </t>
  </si>
  <si>
    <t>Committee   Expenses</t>
  </si>
  <si>
    <t>4-007-028- 2210802-100-2017/2018-003</t>
  </si>
  <si>
    <t>Committee  allowances</t>
  </si>
  <si>
    <t>NSSF   Deductions</t>
  </si>
  <si>
    <t>4-007-028-2120101-100-2017/2018-004</t>
  </si>
  <si>
    <t xml:space="preserve"> Payment of NSSF deduction</t>
  </si>
  <si>
    <t>NHIF Deductions</t>
  </si>
  <si>
    <t>4-007-028-2120201-100-2017/2018-005</t>
  </si>
  <si>
    <t xml:space="preserve"> Payment of  NHIF deduction</t>
  </si>
  <si>
    <t>4-007-028-2210000-111-2017/2018-001</t>
  </si>
  <si>
    <t>4-007-028-2210802-111-2017/2018-002</t>
  </si>
  <si>
    <t>4-007-028-2210700-111-2017/2018-003</t>
  </si>
  <si>
    <t>Undertake Training of the PMCs/NG-CDFC and  publicity</t>
  </si>
  <si>
    <t>Bursary  Secondary School</t>
  </si>
  <si>
    <t>4-007-028-2640101-103-2017/2018-001</t>
  </si>
  <si>
    <t>To pay  bursary for needy students in the constituency</t>
  </si>
  <si>
    <t>4-007-028-2640102-103-2017/2018-002</t>
  </si>
  <si>
    <t>NHIF Cover Premiums</t>
  </si>
  <si>
    <t>4-007-028-2640102-103-2017/2018-003</t>
  </si>
  <si>
    <t>Towards payment of NHIF Cover premiums for 700 Vulnerable Households @500 per month for 6 months.</t>
  </si>
  <si>
    <t>Libahlow Primary School</t>
  </si>
  <si>
    <t>4-007-028-2630204-104-2017/2018-001</t>
  </si>
  <si>
    <t xml:space="preserve">Constrction of 2 Staff quarters </t>
  </si>
  <si>
    <t>Bula Kurow Primary School</t>
  </si>
  <si>
    <t>4-007-028-2630204-104-2017/2018-002</t>
  </si>
  <si>
    <t xml:space="preserve">Construction of 2no. Classrooms </t>
  </si>
  <si>
    <t>Hagarjarer Primary School</t>
  </si>
  <si>
    <t>4-007-028-2630204-104-2017/2018-003</t>
  </si>
  <si>
    <t>Kuno Primary School</t>
  </si>
  <si>
    <t>4-007-028-2630204-104-2017/2018-004</t>
  </si>
  <si>
    <t>Balich Primary School</t>
  </si>
  <si>
    <t>4-007-028-2630204-104-2017/2018-005</t>
  </si>
  <si>
    <t xml:space="preserve">Construction of 3  Latrines </t>
  </si>
  <si>
    <t>Dogob Primary School</t>
  </si>
  <si>
    <t>4-007-028-2630204-104-2017/2018-006</t>
  </si>
  <si>
    <t>Construction of 2 Latrines for dogob primary</t>
  </si>
  <si>
    <t>Hifow Primary School</t>
  </si>
  <si>
    <t>4-007-028-2630204-104-2017/2018-007</t>
  </si>
  <si>
    <t xml:space="preserve">Construction of 2 Latrines </t>
  </si>
  <si>
    <t>Magathow Primary School</t>
  </si>
  <si>
    <t>4-007-028-2630204-104-2017/2018-008</t>
  </si>
  <si>
    <t xml:space="preserve">Construction of 2. Latrines </t>
  </si>
  <si>
    <t>Shebtaad Primary School</t>
  </si>
  <si>
    <t>4-007-028-2630204-104-2017/2018-009</t>
  </si>
  <si>
    <t>Hirbaya Primary School</t>
  </si>
  <si>
    <t>4-007-028-2630204-104-2017/2018-010</t>
  </si>
  <si>
    <t>Fencing of hirbaya primary land measuring 100m2using concrete poles &amp; chainlink</t>
  </si>
  <si>
    <t>Nunow Primary School</t>
  </si>
  <si>
    <t>4-007-028-2630204-104-2017/2018-011</t>
  </si>
  <si>
    <t>Fencing of nunow primary school land measuring 100m2 using concrete poles &amp; chainlink</t>
  </si>
  <si>
    <t>Sankuri Primary School</t>
  </si>
  <si>
    <t>4-007-028-2630204-104-2017/2018-012</t>
  </si>
  <si>
    <t>Renovation of 2 Classrooms  by changing the old ceiling, painting &amp; fixing of doors &amp; windows</t>
  </si>
  <si>
    <t>Debi Primary School</t>
  </si>
  <si>
    <t>4-007-028-2630204-104-2017/2018-013</t>
  </si>
  <si>
    <t>Purchase and Supply  30  3-seater desks @ ksh 5000</t>
  </si>
  <si>
    <t>Ashadin Primary School</t>
  </si>
  <si>
    <t>4-007-028-2630204-104-2017/2018-014</t>
  </si>
  <si>
    <t>Purchase and Supply  of  30 3-seater  desks @ ksh 5000</t>
  </si>
  <si>
    <t>Kone Primary School</t>
  </si>
  <si>
    <t>4-007-028-2630204-104-2017/2018-015</t>
  </si>
  <si>
    <t>Bura dansa Primary School</t>
  </si>
  <si>
    <t>4-007-028-2630204-104-2017/2018-016</t>
  </si>
  <si>
    <t>Hadley Primary School</t>
  </si>
  <si>
    <t>4-007-028-2630204-104-2017/2018-017</t>
  </si>
  <si>
    <t>Purchase and Supply  50  3-seater desks @ ksh 5000</t>
  </si>
  <si>
    <t>Kasha Primary Schoo</t>
  </si>
  <si>
    <t>4-007-028-2630204-104-2017/2018-018</t>
  </si>
  <si>
    <t>Danyere Secondary School</t>
  </si>
  <si>
    <t>4-007-028-2630205-104-2017/2018-001</t>
  </si>
  <si>
    <t xml:space="preserve">Construction of 3 Classrooms </t>
  </si>
  <si>
    <t xml:space="preserve">Balambala Secondary School </t>
  </si>
  <si>
    <t xml:space="preserve">Purchase of 35 seater school bus  </t>
  </si>
  <si>
    <t>4-007-028-2630205-104-2017/2018-003</t>
  </si>
  <si>
    <t xml:space="preserve">Construction of 4 Toilets </t>
  </si>
  <si>
    <t>Jarajara Police Post</t>
  </si>
  <si>
    <t>4-007-028-2640507-113-2017/2018-001</t>
  </si>
  <si>
    <t xml:space="preserve">Construction of 2.staff quarters </t>
  </si>
  <si>
    <t>Saka Police Post</t>
  </si>
  <si>
    <t>4-007-028-2640507-113-2017/2018-002</t>
  </si>
  <si>
    <t xml:space="preserve">Construction of 2 staff quarters </t>
  </si>
  <si>
    <t>4-007-028-2640507-113-2017/2018-003</t>
  </si>
  <si>
    <t xml:space="preserve">Construction of 4 latrines </t>
  </si>
  <si>
    <t>Deputy County Commisioners Office</t>
  </si>
  <si>
    <t>4-007-028-2640507-113-2017/2018-004</t>
  </si>
  <si>
    <t xml:space="preserve">Fencing of land measuring 100m2 using concrete poles &amp; chainlink at the dc’s office </t>
  </si>
  <si>
    <t>Deputy County Commisioners Official Residence</t>
  </si>
  <si>
    <t>4-007-028-2640507-113-2017/2018-005</t>
  </si>
  <si>
    <t>Renovation of DCC's residence by changing  the old ceiling, roofing, painting &amp;  plumbing works</t>
  </si>
  <si>
    <t>4-007-028-2640509-112-2017/2018-001</t>
  </si>
  <si>
    <t>4-007-028-2640200-101-2017/2018-001</t>
  </si>
  <si>
    <t>Office Furniture &amp;equipments</t>
  </si>
  <si>
    <t>4-007-028-3111000-101-2017/2018-001</t>
  </si>
  <si>
    <t>Two executive tables, two executive chairs, four visitors chairs, reception desk&amp; chair, boardroom table with 15 chairs, a work station with 4 chairs.</t>
  </si>
  <si>
    <t>4-007-028-2211310-101-2017/2018-001</t>
  </si>
  <si>
    <t>To draw a 5 year development  road map for  the Constituency</t>
  </si>
  <si>
    <t>Constituency ICT Innovation Hubs</t>
  </si>
  <si>
    <t>4-007-028-2211311-101-2017/2018-001</t>
  </si>
  <si>
    <t>Environmental projects</t>
  </si>
  <si>
    <t>Planting of trees in 5 schools</t>
  </si>
  <si>
    <t>Danyere Primary School</t>
  </si>
  <si>
    <t>4-007-028-2630204-104-2017/2018-019</t>
  </si>
  <si>
    <t xml:space="preserve">Constrction Of Two Staff Quarters </t>
  </si>
  <si>
    <t>Saka Administration Police Camp</t>
  </si>
  <si>
    <t>4-007-028-2640507-113-2017/2018-006</t>
  </si>
  <si>
    <t xml:space="preserve">Construction Of Two Staff Quarters </t>
  </si>
  <si>
    <t>Modika RRDU Camp</t>
  </si>
  <si>
    <t>4-007-028-2640507-113-2017/2018-007</t>
  </si>
  <si>
    <t>Fencing of Modika RRDU Camp Land measuring 100m2 using concrete poles and chainlink</t>
  </si>
  <si>
    <t>PROJECT GFS CODELIST FOR LAGDERA NATIONAL GOVERNMENT CONSTITUENCIES DEVELOPMENT FUND</t>
  </si>
  <si>
    <t>4-07-029-2110000-100-2016/2017-001</t>
  </si>
  <si>
    <t>4-07-029-2210000-100-2016/2017-001</t>
  </si>
  <si>
    <t>Purchase of fuel, repairs and mantainance,printing,stationery,telephone,travel and subsitence,office tea purchase of photocopiers,staplers</t>
  </si>
  <si>
    <t>4-07-029-2120201-100-2016/2017-005</t>
  </si>
  <si>
    <t>4-07-029-2120101-100-2016/2017-006</t>
  </si>
  <si>
    <t>4-07-029-2210802-100-2016/2017-007</t>
  </si>
  <si>
    <t>4-07-029-2210000-111-2016/2017-001</t>
  </si>
  <si>
    <t>4-07-029-2210802-111-2016/2017-002</t>
  </si>
  <si>
    <t>4-07-029-2210700-111-2016/2017-003</t>
  </si>
  <si>
    <t>4-07-029-2640101-103-2016/2017-001</t>
  </si>
  <si>
    <t>4-07-029-2640102-103-2016/2017-002</t>
  </si>
  <si>
    <t>4-07-029-2640200-101-2016/2017-001</t>
  </si>
  <si>
    <t>To cater for any unforeseen occurrences in the constituency within the financial year</t>
  </si>
  <si>
    <t>4-07--029-2640510-110-01-2017/2018</t>
  </si>
  <si>
    <t xml:space="preserve">construction of waste collection site at Modogashe secondary school, Modogashe Girls secondary school, Benane secondry school &amp; Shanta abak secondary school-each site Kshs. 434,051.725 </t>
  </si>
  <si>
    <t>4-07-029-2640509-112-2017/2018-001</t>
  </si>
  <si>
    <t>Carry out Constituency Sports tournament and reward the winning teams/schools  with trophies, balls, and games kits(Modogshe secondary school football team, shanta abak secondary school football,Benane secondary school football team)</t>
  </si>
  <si>
    <t>Geylab  primary school</t>
  </si>
  <si>
    <t>4-07-029-2630204-104-2017/2018-081</t>
  </si>
  <si>
    <t>Barkuke  primary school</t>
  </si>
  <si>
    <t>4-07-029-2630204-104-2017/2018-082</t>
  </si>
  <si>
    <t xml:space="preserve">Construction of two roomed staff house </t>
  </si>
  <si>
    <t>Garse primary school</t>
  </si>
  <si>
    <t>4-07-029-2630204-104-2017/2018-083</t>
  </si>
  <si>
    <t>Tokojo primary school</t>
  </si>
  <si>
    <t>4-07-029-2630204-104-216/2017-084</t>
  </si>
  <si>
    <t>Jilango primary school</t>
  </si>
  <si>
    <t>4-07-029-2630204-104-2017/2018-085</t>
  </si>
  <si>
    <t>Construction of 80 bed capacity dormitory</t>
  </si>
  <si>
    <t>Afweine primary school</t>
  </si>
  <si>
    <t>4-07-029-2630204-104-2017/2018-086</t>
  </si>
  <si>
    <t>Renovation of  80 bed capacity dormitory (painting, flooring, fixing of doors and windows)</t>
  </si>
  <si>
    <t>Afweine  primary school</t>
  </si>
  <si>
    <t>4-07-029-2630204-104-2017/2018-087</t>
  </si>
  <si>
    <t>Renovation of  two classrooms (painting, roofing, flooring, fixing of doors and windows)</t>
  </si>
  <si>
    <t>Maalimin  primary school</t>
  </si>
  <si>
    <t>4-07-029-2630204-104-2017/2018-088</t>
  </si>
  <si>
    <t>Elan  primary school</t>
  </si>
  <si>
    <t>4-07-029-2630204-104-2017/2018-089</t>
  </si>
  <si>
    <t>Shanta Abak primary school</t>
  </si>
  <si>
    <t>4-07-029-2630204-104-2017/2018-090</t>
  </si>
  <si>
    <t>Completion of administration block(painting,flooring,fixing of doors and windows)</t>
  </si>
  <si>
    <t>Benane primary school</t>
  </si>
  <si>
    <t>4-07-029-2630204-104-2017/2018-091</t>
  </si>
  <si>
    <t>Renovation of four classrooms(roofing and painting)</t>
  </si>
  <si>
    <t>Purchase Supply of school desks</t>
  </si>
  <si>
    <t>4-07-029-2630204-104-2017/2018-092</t>
  </si>
  <si>
    <t>Purchase and supply of desks to Jilango primary,Geylab primary ,Bakuke primary,Garse primary,Kambi samaki Primary,Janju primary,Modogashe primay,Eldere primary,Bullo primary,Dihle primary.(65 desks to each school)</t>
  </si>
  <si>
    <t>Purchase and Supply of Lockers and chairs</t>
  </si>
  <si>
    <t>4-07-029-2630205-104-2017/2018-010</t>
  </si>
  <si>
    <t>Purchase and supply of lockers and chairs to Benane secondary school, Modogashe Secondary school, Modogashe Girls secondary school and Sahanta Abak secondary school.(80 lockers and chairs to each school)</t>
  </si>
  <si>
    <t>Benane secondary school</t>
  </si>
  <si>
    <t>4-07-029-2630205-104-2017/2018-011</t>
  </si>
  <si>
    <t>Renovation of dining hall kitchen through re-roofing, erecting of chimney, plastering and painting.</t>
  </si>
  <si>
    <t>Shanta abak secondary school</t>
  </si>
  <si>
    <t>4-07-029-2630205-104-2017/2018-012</t>
  </si>
  <si>
    <t>Constriction of 80 bed capacity dormitory</t>
  </si>
  <si>
    <t>Modogashe secondary school</t>
  </si>
  <si>
    <t>4-07-029-2630205-104-2017/2018-013</t>
  </si>
  <si>
    <t>Modogashe police station</t>
  </si>
  <si>
    <t>4-07-029-2640507-113-2017/2018-003</t>
  </si>
  <si>
    <t>Eldere chiefs office</t>
  </si>
  <si>
    <t>4-07-029-2640507-113-2017/2018-004</t>
  </si>
  <si>
    <t>Completion for the Construction of chiefs office(painting,flooring,roofing,fixing of doors and windows)</t>
  </si>
  <si>
    <t>Kanbi samaki chiefs office</t>
  </si>
  <si>
    <t>4-07-029-2640507-113-2017/2018-005</t>
  </si>
  <si>
    <t>NG-CDFC office furniture</t>
  </si>
  <si>
    <t>4-07-029-3110202-108-2017/2018-001</t>
  </si>
  <si>
    <t xml:space="preserve">Purchase and supply of 2 executive office tables, 10  office desks and 4 office tables </t>
  </si>
  <si>
    <t>Constituency innovation Hub</t>
  </si>
  <si>
    <t>4-07-029-2211311-108-2017/2018-001</t>
  </si>
  <si>
    <t>Installation of satellite Antenna, Router, Digital Access Kit and Digital Ruggedized tablets, Wi-Fi with outdoor wireless devise complete with 12U cabinet complete with installation accessories in partnership with Telkom Kenya LTD</t>
  </si>
  <si>
    <t>4-07-029-2640104-103-2016/2017-003</t>
  </si>
  <si>
    <t>Payments for mocks and cats</t>
  </si>
  <si>
    <t>4-007-029-2210000-100-2017/2018-001</t>
  </si>
  <si>
    <t>Purchase of fuel, repairs and maintenance ,printing, stationary, telephone, travel and subsistence,office tea, purchase of photocopiers, staplers</t>
  </si>
  <si>
    <t>4-007-029-2210802-111-2017/2018-002</t>
  </si>
  <si>
    <t>Payment of commiittee sitting allowances,transport ,confrences</t>
  </si>
  <si>
    <t>4-007-029-2640102-103-2017/2018-002</t>
  </si>
  <si>
    <t>4-007-029-2640200-101-2017/2018-001</t>
  </si>
  <si>
    <t>Grufa Primary School</t>
  </si>
  <si>
    <t>4-007-029-2630204-104-2017/2018-093</t>
  </si>
  <si>
    <t>Construction of new four pit latrines</t>
  </si>
  <si>
    <t>Barkuke Primary School</t>
  </si>
  <si>
    <t>4-007-029-2630204-104-2017/2018-094</t>
  </si>
  <si>
    <t>Baraki Primary School</t>
  </si>
  <si>
    <t>4-007-029-2630204-104-2017/2018-083</t>
  </si>
  <si>
    <t>Renovation of four classrooms(painting,flooring,fixing of doors and windows,roofing)</t>
  </si>
  <si>
    <t>Barfin Primary School</t>
  </si>
  <si>
    <t>4-007-029-2630204-104-2017/2018-096</t>
  </si>
  <si>
    <t>Construction of four pit latrines</t>
  </si>
  <si>
    <t>Togdub Primary School</t>
  </si>
  <si>
    <t>4-007-029-2630204-104-2017/2018-097</t>
  </si>
  <si>
    <t>Purchase and supply of beds</t>
  </si>
  <si>
    <t>4-007-029-2630205-104-2017/2018-014</t>
  </si>
  <si>
    <t>Purchase and supply of 80 beds to Modogashe secondary school,Benane secondary school and Shantaabaq secondary school Each School Kshs 833,333)</t>
  </si>
  <si>
    <t>PROJECT GFS CODELIST FOR MANDERA EAST NATIONAL GOVERNMENT CONSTITUENCIES DEVELOPMENT FUND</t>
  </si>
  <si>
    <t>4-009-043-2110000-100-2017/18-001</t>
  </si>
  <si>
    <t>4-009-43-2210000-100-2017/18-002</t>
  </si>
  <si>
    <t>4-009-043-2120101-100-2016/17-003</t>
  </si>
  <si>
    <t xml:space="preserve">Payment of NSSF by  Employer </t>
  </si>
  <si>
    <t>4-009-043-2120201-100-2017/18-004</t>
  </si>
  <si>
    <t>4-009-043-2210802-111-2017/18-005</t>
  </si>
  <si>
    <t>4-009-043-2210000-111-2017/18-001</t>
  </si>
  <si>
    <t>4-009-043-2210802-111-2017/18-002</t>
  </si>
  <si>
    <t>4-009-043-2210700-111-2017/18-003</t>
  </si>
  <si>
    <t>4-009-043-2640200-101-2017/18-001</t>
  </si>
  <si>
    <t xml:space="preserve">To cater for any unforeseen occurrences in the constituency </t>
  </si>
  <si>
    <t>4-009-043-2640101-103-2017/18-001</t>
  </si>
  <si>
    <t>4-009-043-2640102-103-2017/18-002</t>
  </si>
  <si>
    <t>Omar Jilow primary</t>
  </si>
  <si>
    <t>4-009-043-2630204-104-2017/18-01</t>
  </si>
  <si>
    <t xml:space="preserve">Construction of kitchen </t>
  </si>
  <si>
    <t>Omar Jiilow primary</t>
  </si>
  <si>
    <t>4-009-043-2630204-104-2017/18-02</t>
  </si>
  <si>
    <t>Construction of 2  toilets</t>
  </si>
  <si>
    <t>Sunnah intergrated school</t>
  </si>
  <si>
    <t>4-009-043-2630204-104-2017/18-03</t>
  </si>
  <si>
    <t>Construction of 4 classroom</t>
  </si>
  <si>
    <t>Township primary</t>
  </si>
  <si>
    <t>4-009-043-2630204-104-2017/18-04</t>
  </si>
  <si>
    <t>Construction of 1No Clasroom</t>
  </si>
  <si>
    <t>Barwaqo primary school</t>
  </si>
  <si>
    <t>4-009-043-2630204-104-2017/18-05</t>
  </si>
  <si>
    <t>purchase and supply of 100 3-seater school desks</t>
  </si>
  <si>
    <t>Neboi Andadu</t>
  </si>
  <si>
    <t>4-009-043-2630204-104-2017/18-07</t>
  </si>
  <si>
    <t xml:space="preserve">Construction of 1No class for adult literacy </t>
  </si>
  <si>
    <t>4-009-043-2630204-104-2017/18-08</t>
  </si>
  <si>
    <t>Rehabilitation of 5 classrooms( Plastering and flooring)</t>
  </si>
  <si>
    <t>Khalalio Boys</t>
  </si>
  <si>
    <t>4-009-043-2630205-104-2017/18-001</t>
  </si>
  <si>
    <t>Construction of Dining hall with kitchen annexed to completion</t>
  </si>
  <si>
    <t>Aresa Girls Secondary</t>
  </si>
  <si>
    <t>4-009-043-2630205-104-2017/18-003</t>
  </si>
  <si>
    <t>Purchase and supply of 160 beds</t>
  </si>
  <si>
    <t>4-009-043-2630205-104-2017/18-004</t>
  </si>
  <si>
    <t>construction of water tank</t>
  </si>
  <si>
    <t>4-009-043-2630205-104-2017/18-005</t>
  </si>
  <si>
    <t>construction of 80 capacity Dormitory</t>
  </si>
  <si>
    <t>Mandera secondary school</t>
  </si>
  <si>
    <t>4-009-043-2630205-104-2017/18-006</t>
  </si>
  <si>
    <t>purchase and supply of 300 chambers and chairs</t>
  </si>
  <si>
    <t>Manadera Dimtu Girls</t>
  </si>
  <si>
    <t>4-009-043-2630205-104-2017/18-007</t>
  </si>
  <si>
    <t>Neboi secondary school</t>
  </si>
  <si>
    <t>4-009-043-2630205-104-2017/18-008</t>
  </si>
  <si>
    <t>Kamor secondary school</t>
  </si>
  <si>
    <t>4-009-043-2630205-104-2017/18-009</t>
  </si>
  <si>
    <t>construction of 1classroom</t>
  </si>
  <si>
    <t>Arabia Ap camp</t>
  </si>
  <si>
    <t>4-009-043-2640507-113-2017/18-001</t>
  </si>
  <si>
    <t>construction of underground water tank for arabia AP station</t>
  </si>
  <si>
    <t>Arabia Deputy county commisiners office</t>
  </si>
  <si>
    <t>4-009-043-2640507-113-2017/18-002</t>
  </si>
  <si>
    <t>Construction of the Deputy commissioners office</t>
  </si>
  <si>
    <t>Arabia Deputy county commisioners office</t>
  </si>
  <si>
    <t>4-009-043-2640507-113-2017/18-003</t>
  </si>
  <si>
    <t>Construction of 2VIP toilets for the Deputy commissioners office arabia</t>
  </si>
  <si>
    <t>Arabia AP camp</t>
  </si>
  <si>
    <t>4-009-043-2640507-113-2017/18-04</t>
  </si>
  <si>
    <t>construction of 2N0 vip toilets</t>
  </si>
  <si>
    <t>Mandera Police station</t>
  </si>
  <si>
    <t>4-009-043-2640507-113-2017/18-005</t>
  </si>
  <si>
    <t>construction of juvenile and women cells</t>
  </si>
  <si>
    <t>BuruBuru AP camp</t>
  </si>
  <si>
    <t>4-009-043-2640507-113-2017/18-006</t>
  </si>
  <si>
    <t>purchase and supply of 2 plastic water tank 10,000lts</t>
  </si>
  <si>
    <t>4-009-043-2640509-112-2017/18-001</t>
  </si>
  <si>
    <t>purchae and supply of sports equipments for neboi and khalalio youth clubs through tournaments and purchase of uniforms and boots</t>
  </si>
  <si>
    <t>4-009-043-2211310-108-2017/18-001</t>
  </si>
  <si>
    <t>Development of startegic plan for the constituency,consultative ,validation forume,consultancy fees,fact sheet data collection,printing,launching of Strategic Plan</t>
  </si>
  <si>
    <t>NG-CDFC mandera East constituency office</t>
  </si>
  <si>
    <t>4-009-043-3110202-108-2016/17-001</t>
  </si>
  <si>
    <t xml:space="preserve"> Additional funding for construction of NG-CDFC office at the constituency</t>
  </si>
  <si>
    <t>Odha-Libahiya road</t>
  </si>
  <si>
    <t>4-009-043-2640508-108-2017/18-001</t>
  </si>
  <si>
    <t>Spot improvement works and gravelling of approximately 2.5 KM road to KeRRA standards</t>
  </si>
  <si>
    <t xml:space="preserve">Public Toilets </t>
  </si>
  <si>
    <t>Construction of 4 public toilets in Andadu and Garba do</t>
  </si>
  <si>
    <t xml:space="preserve">Fresh produce cooler Kshs - </t>
  </si>
  <si>
    <t>Purchase of fresh produce coolants/deep freezers for women milk vendors to improve their livelihoods hence reduce poverty in the constituency</t>
  </si>
  <si>
    <t>Grinding Machines Kshs.-</t>
  </si>
  <si>
    <t>Purchase and installation of solar powered 2 grinding machines for the Border Point 1 community.</t>
  </si>
  <si>
    <t>Arabia Environmental project</t>
  </si>
  <si>
    <t>Development of nursery beds and distribution of seedlings to institutions within Arabia Ward</t>
  </si>
  <si>
    <t>Omar Jillow Primary School</t>
  </si>
  <si>
    <t>PROJECT GFS CODELIST FOR MANDERA WEST NATIONAL GOVERNMENT CONSTITUENCIES DEVELOPMENT FUND</t>
  </si>
  <si>
    <t>4-009-039-2110000-100-2017/18-001</t>
  </si>
  <si>
    <t>4-009-039-2210000-100-2017/18-002</t>
  </si>
  <si>
    <t>4-009-039-2120101-100-2017/18 - 004</t>
  </si>
  <si>
    <t>4-009-039-2210802-100-2017/18-005</t>
  </si>
  <si>
    <t>4-009-039-2210000-111-2017/18-002</t>
  </si>
  <si>
    <t>4-009-039-2210802-111-2017/18-004</t>
  </si>
  <si>
    <t>4-009-039-2210700-111-2017/18-003</t>
  </si>
  <si>
    <t>4-009-039-2640101-103-2017/18-001</t>
  </si>
  <si>
    <t>4-009-039-2640102-103-2017/18-002</t>
  </si>
  <si>
    <t>Takaba Primary School</t>
  </si>
  <si>
    <t>4-009-039-32640509-112-2017/18-001</t>
  </si>
  <si>
    <t>4-009-039-32640509-112-2017/18-002</t>
  </si>
  <si>
    <t>Rocky Hill Primary School</t>
  </si>
  <si>
    <t>4-009-039-32640509-112-2017/18-003</t>
  </si>
  <si>
    <t>Elbofa Primary School</t>
  </si>
  <si>
    <t>4-009-039-2640510-110-2017/18-001</t>
  </si>
  <si>
    <t>Darwed Primary School</t>
  </si>
  <si>
    <t>4-009-039-2640510-110-2017/18-002</t>
  </si>
  <si>
    <t>Darwed Mix Day Secondary</t>
  </si>
  <si>
    <t>4-009-039-2640510-110-2017/18-003</t>
  </si>
  <si>
    <t xml:space="preserve">Purchase, and Installations of 7 Number metallic dust bins </t>
  </si>
  <si>
    <t>Takaba Boys Secondary School</t>
  </si>
  <si>
    <t>4-009-039-2640510-110-2017/18-004</t>
  </si>
  <si>
    <t>Wangaidahan Primary School</t>
  </si>
  <si>
    <t>4-009-039-2640510-110-2017/18-005</t>
  </si>
  <si>
    <t>Didkuro Primary School</t>
  </si>
  <si>
    <t>4-009-039-2640510-110-2017/18-006</t>
  </si>
  <si>
    <t>Gutole Primary School</t>
  </si>
  <si>
    <t>4-009-039-2640510-110-2017/18-007</t>
  </si>
  <si>
    <t xml:space="preserve">Purchase, and Installations of 5 Number metallic dust bins  </t>
  </si>
  <si>
    <t>Mandera West Sub County Education Offices</t>
  </si>
  <si>
    <t>4-009-039-2640510-110-2017/18-008</t>
  </si>
  <si>
    <t xml:space="preserve">Purchase, and Installations of 3 Number metallic dust bins </t>
  </si>
  <si>
    <t>Takaba Girls Secondary School</t>
  </si>
  <si>
    <t>4-009-039-2640510-110-2017/18-009</t>
  </si>
  <si>
    <t>Alokoba Primary School</t>
  </si>
  <si>
    <t>Construction of 2no. Classroom (1,600,000.00) and Twin Toilets (300,000.00)</t>
  </si>
  <si>
    <t>Mkutano Primary</t>
  </si>
  <si>
    <t>Gather Primary</t>
  </si>
  <si>
    <t>Gobogala Primary</t>
  </si>
  <si>
    <t>Alokoba Primary</t>
  </si>
  <si>
    <t>Iyanabakula Primary</t>
  </si>
  <si>
    <t xml:space="preserve">Purchase and Delivery of 40 number 3-seater desks </t>
  </si>
  <si>
    <t>Dadabo Primary</t>
  </si>
  <si>
    <t>Kubihalo Primary</t>
  </si>
  <si>
    <t>Hada Primary</t>
  </si>
  <si>
    <t>Gagaba Primary</t>
  </si>
  <si>
    <t>Sake Primary</t>
  </si>
  <si>
    <t>Kinisa Primary</t>
  </si>
  <si>
    <t>Sigirso Primary</t>
  </si>
  <si>
    <t>Dandu Primary</t>
  </si>
  <si>
    <t>Mansho Primary</t>
  </si>
  <si>
    <t>Wangaidahan Primary</t>
  </si>
  <si>
    <t>Takaba Primary</t>
  </si>
  <si>
    <t>Lagsure Primary</t>
  </si>
  <si>
    <t xml:space="preserve">Purchase and Delivery of 25 number 3-seater desks </t>
  </si>
  <si>
    <t>Kotkoto Primary</t>
  </si>
  <si>
    <t>4-009-041-2630204-104-2017/18-0019</t>
  </si>
  <si>
    <t>Amasa Primary</t>
  </si>
  <si>
    <t>Qoqai Primary</t>
  </si>
  <si>
    <t xml:space="preserve">Purchase and Delivery of 10 number 3-seater desks  </t>
  </si>
  <si>
    <t>Kobadadi Primary</t>
  </si>
  <si>
    <t xml:space="preserve">Purchase and Delivery of 25 number 3-seater desks  </t>
  </si>
  <si>
    <t>Elbofa Primary</t>
  </si>
  <si>
    <t xml:space="preserve">Purchase and Delivery of 40 number 3-seater desks  </t>
  </si>
  <si>
    <t>Darwed Primary</t>
  </si>
  <si>
    <t>Gambela Primary School</t>
  </si>
  <si>
    <t>4-009-041-2630204-104-2017/18-025</t>
  </si>
  <si>
    <t>Iyanabakula Primary School</t>
  </si>
  <si>
    <t>4-009-041-2630204-104-2017/18-026</t>
  </si>
  <si>
    <t>Ardahalo Primary School</t>
  </si>
  <si>
    <t>4-009-041-2630204-104-2017/18-027</t>
  </si>
  <si>
    <t>Sukela Primary School</t>
  </si>
  <si>
    <t>4-009-041-2630204-104-2017/18-028</t>
  </si>
  <si>
    <t>Bolowle Primary School</t>
  </si>
  <si>
    <t>4-009-041-2630204-104-2017/18-029</t>
  </si>
  <si>
    <t>Didkuro primary School</t>
  </si>
  <si>
    <t>4-009-041-2630204-104-2017/18-030</t>
  </si>
  <si>
    <t>75 meters concrete chain link fencing of school compound</t>
  </si>
  <si>
    <t>4-009-041-2630204-104-2017/18-031</t>
  </si>
  <si>
    <t>Hardimtu Primary School</t>
  </si>
  <si>
    <t>4-009-041-2630204-104-2017/18-032</t>
  </si>
  <si>
    <t>Malaba Primary School</t>
  </si>
  <si>
    <t>4-009-041-2630204-104-2017/18-033</t>
  </si>
  <si>
    <t>Dobu Primary School</t>
  </si>
  <si>
    <t>4-009-041-2630204-104-2017/18-034</t>
  </si>
  <si>
    <t>4-009-041-2630204-104-2017/18-035</t>
  </si>
  <si>
    <t>Construction of 1no. Classroom (800,000.00) and Twin Toilets (300,000.00)</t>
  </si>
  <si>
    <t>Karsadima Primary School</t>
  </si>
  <si>
    <t>4-009-041-2630204-104-2017/18-036</t>
  </si>
  <si>
    <t>Gobogala Primary School</t>
  </si>
  <si>
    <t>4-009-041-2630204-104-2017/18-037</t>
  </si>
  <si>
    <t>Kinisa Primary School</t>
  </si>
  <si>
    <t>4-009-041-2630204-104-2017/18-038</t>
  </si>
  <si>
    <t>Sigirso Primary School</t>
  </si>
  <si>
    <t>4-009-041-2630204-104-2017/18-039</t>
  </si>
  <si>
    <t>Abubakar Integrated Primary School</t>
  </si>
  <si>
    <t>4-009-041-2630204-104-2017/18-040</t>
  </si>
  <si>
    <t>Imam Shafi Integrated Primary School</t>
  </si>
  <si>
    <t>4-009-041-2630204-104-2017/18-041</t>
  </si>
  <si>
    <t>Sake Primary School</t>
  </si>
  <si>
    <t>4-009-041-2630204-104-2017/18-042</t>
  </si>
  <si>
    <t>Tesoramu Primary School</t>
  </si>
  <si>
    <t>4-009-041-2630204-104-2017/18-043</t>
  </si>
  <si>
    <t>Eresteno Primary School</t>
  </si>
  <si>
    <t>4-009-041-2630204-104-2017/18-044</t>
  </si>
  <si>
    <t>Hada Primary School</t>
  </si>
  <si>
    <t>4-009-041-2630204-104-2017/18-045</t>
  </si>
  <si>
    <t>Kubihalo Primary School</t>
  </si>
  <si>
    <t>4-009-041-2630204-104-2017/18-046</t>
  </si>
  <si>
    <t>Argesa Primary School</t>
  </si>
  <si>
    <t>4-009-041-2630204-104-2017/18-047</t>
  </si>
  <si>
    <t>Dadabo Primary School</t>
  </si>
  <si>
    <t>4-009-041-2630204-104-2017/18-048</t>
  </si>
  <si>
    <t>Didkoba Primary School</t>
  </si>
  <si>
    <t>4-009-041-2630204-104-2017/18-049</t>
  </si>
  <si>
    <t>Harbuyo Primary School</t>
  </si>
  <si>
    <t>4-009-041-2630204-104-2017/18-050</t>
  </si>
  <si>
    <t>Dirib Mafuko Primary School</t>
  </si>
  <si>
    <t>4-009-041-2630204-104-2017/18-051</t>
  </si>
  <si>
    <t>Dandu Primary School</t>
  </si>
  <si>
    <t>4-009-041-2630204-104-2017/18-052</t>
  </si>
  <si>
    <t>Construction of Kitchen and Store</t>
  </si>
  <si>
    <t>4-009-041-2630204-104-2017/18-053</t>
  </si>
  <si>
    <t xml:space="preserve">Purchase and Delivery of Executive Office Desk with side cabinets and mobile Drawers and Executive Office Chair </t>
  </si>
  <si>
    <t>Eldanaba Primary School</t>
  </si>
  <si>
    <t>4-009-041-2630204-104-2017/18-054</t>
  </si>
  <si>
    <t>Construction of 20M footbridge at Eldanaba Primary School</t>
  </si>
  <si>
    <t>Takaba Girls Secondary</t>
  </si>
  <si>
    <t>4-009-041-2630205-104-2017/18-001</t>
  </si>
  <si>
    <t>Construction of 1no. Dormitory Phase I (2,000,000.00) and Twin Toilets (300,000.00)</t>
  </si>
  <si>
    <t>Takaba Secondary School</t>
  </si>
  <si>
    <t>Purchase and Delivery of Executive Office Desk with side cabinets and mobile Drawers, Secretarial Office Desk with fixed drawers, Executive Office Chair and Semi Executive Office Chair</t>
  </si>
  <si>
    <t>Dandu Secondary School</t>
  </si>
  <si>
    <t>Purchase and Delivery of Executive Office Desk with side cabinets and mobile Drawers, Secretarial Office Desk with fixed drawers and Executive Office Chair</t>
  </si>
  <si>
    <t>Darwed Mix Sec School</t>
  </si>
  <si>
    <t>Gither Mix Day Sec School</t>
  </si>
  <si>
    <t>4-009-041-2630205-104-2017/18-005</t>
  </si>
  <si>
    <t>Construction of 2no. Classrooms (1,600,000.00) and 2 Number Twin Toilets (600,000.00)</t>
  </si>
  <si>
    <t>Takaba Police Station</t>
  </si>
  <si>
    <t>Construction of Administration offices at Takaba Police Line</t>
  </si>
  <si>
    <t>Takaba Administration Police Station</t>
  </si>
  <si>
    <t>4-009-041-2640507-113-2017/18-002</t>
  </si>
  <si>
    <t>Renovation of Takaba AP Administration Offices (Repair Wall cracks, Repairing and/or  Replacing broken Doors and Windows, Remove of all floor crack and replace, repainting of interior and exterior, Roofing, repainting of black wall and labeling)</t>
  </si>
  <si>
    <t>Gither Administration Police Station</t>
  </si>
  <si>
    <t>4-009-041-2640507-113-2017/18-003</t>
  </si>
  <si>
    <t>Gagaba Chief’s Office</t>
  </si>
  <si>
    <t>4-009-041-2640507-113-2017/18-004</t>
  </si>
  <si>
    <t>Construction of Chief’s office at Gagaba Location</t>
  </si>
  <si>
    <t>Dandu Assistant County Commissioner’s Office</t>
  </si>
  <si>
    <t>4-009-041-2640507-113-2017/18-005</t>
  </si>
  <si>
    <t xml:space="preserve">Construction of Administration Offices for Assistant County Commissioner’s office </t>
  </si>
  <si>
    <t>Purchase of equipments for Mandera West NG-CDF</t>
  </si>
  <si>
    <t>4-009-039-3111000-108-2017/2018-001</t>
  </si>
  <si>
    <t>Purchase of 1 number MacBook Pro Laptop, 1 number HP Spectre x360 and Hp Envy Laptops</t>
  </si>
  <si>
    <t>Mandera West Constituency Strategic Plan</t>
  </si>
  <si>
    <t>4-009-039-22311310-108-2017/2018-002</t>
  </si>
  <si>
    <t>Development of a long-term 5-Year Strategic Plan for Mandera West Constituency</t>
  </si>
  <si>
    <t>4-009-039-22311311-108-2017/2018-002</t>
  </si>
  <si>
    <t>Installation of satellite Antenna, Router, Digital Access Kit and Digital Ruggedized tablets, Wi-Fi with outdoor wireless devise complete with 12U cabinet complete with installation accessories at 2 sites</t>
  </si>
  <si>
    <t>Takaba Pry Sch</t>
  </si>
  <si>
    <t xml:space="preserve">Purchase, planting, watering and fencing of trees </t>
  </si>
  <si>
    <t>Kotkoto Primary School</t>
  </si>
  <si>
    <t>4-009-041-2630204-104-2017/18-055</t>
  </si>
  <si>
    <t>Construction of Masonry Water Tank</t>
  </si>
  <si>
    <t>4-009-041-2630204-104-2017/18-056</t>
  </si>
  <si>
    <t xml:space="preserve">Concrete Posts with Chain-link Fencing of 325 Meters School Compound </t>
  </si>
  <si>
    <t>Takaba Boys Secondary</t>
  </si>
  <si>
    <t>4-009-041-2630205-104-2017/18-006</t>
  </si>
  <si>
    <t xml:space="preserve">Purchase and Delivery of the following Science Laboratory Equipments:- Burette stop cock 50ml, Pipette Graduated cl. 25ml, Conical Flask 250ML-Pyrex, Conical flask 2000ml-pyrex, Beakers glass50ml-pyrex, Beakers glass 100ml-pyrex, Beakers glass 250ml-pyrex, Beakers plastic 50ml, Beakers Plastic 100ml, Beakers Plastic 250ml, Volumetric Flask-250ml, Wash Bottle 500ml, Stop Watches digital, </t>
  </si>
  <si>
    <t>Thermometer -10-110 c mercury/Alcohol, Burnsen Burner, Canisters, Burets (retort) stand complete, Spatula stainless still 150mm, Labels self-Adhesive, Dropper, Liebig Condenser-300ml, Crucible with Lid-50ml, Connecting Wire-100ml, Dissecting Kit set 18 instrument, Electric motor -3V, Electric motor -6V, Glass trough 180Mm, Measuring Cylinder glass-100ml, Measuring Cylinder plastic-100ml, Aspirator bottle plastic -5l, Concave  mirror f/l5, Convex  mirror f/l5, Density Bottle-50ml, Round bottom Flask 500ml Pyrex, Magnetic Bar 6nm, Optic Pin 5HZ, Models –Brain, Models –kidney, Models –Heart, Models –Skull, Models –tooth, Models –Liver, Models -Digestive</t>
  </si>
  <si>
    <t>4-009-041-2630205-104-2017/18-007</t>
  </si>
  <si>
    <t>Takaba Mixed Day Secondary</t>
  </si>
  <si>
    <t>4-009-041-2630205-104-2017/18-008</t>
  </si>
  <si>
    <t>Dandu Secondary</t>
  </si>
  <si>
    <t>4-009-041-2630205-104-2017/18-009</t>
  </si>
  <si>
    <t>Burduras Secondary</t>
  </si>
  <si>
    <t>4-009-041-2630205-104-2017/18-010</t>
  </si>
  <si>
    <t>Darwed Mixed Day Secondary</t>
  </si>
  <si>
    <t>4-009-041-2630205-104-2017/18-011</t>
  </si>
  <si>
    <t>Purchase of two (2) branded trophies, forty eight (48) branded t-shirts and shorts, forty eight (48) pieces of sports shoes, four (4) branded leather football balls and two (2) branded leather volleyball balls</t>
  </si>
  <si>
    <t>Construction of 2 Rooms Staff Houses at Gither AP (1,500,000.00) and Twin Toilets (300,000.00)</t>
  </si>
  <si>
    <t>PROJECT GFS CODELIST FOR WAJIR EAST NATIONAL GOVERNMENT CONSTITUENCIES DEVELOPMENT FUND</t>
  </si>
  <si>
    <t>4-008-034-2110000-100-2017/18-001</t>
  </si>
  <si>
    <t>4-008-034-2210000-100-2017/18-002</t>
  </si>
  <si>
    <t>Purchase of computers ,laptops , repairs and maintenance, printing, stationery, telephone, travel and subsistence, office tea</t>
  </si>
  <si>
    <t>4-008-034-2120101-100-2017/2018-003</t>
  </si>
  <si>
    <t>4-008-034-2120201-100-2017/18-004</t>
  </si>
  <si>
    <t>4-008-034-2210802-100-2017/18-005</t>
  </si>
  <si>
    <t xml:space="preserve">Payment of Committee sitting allowances, transport, conferences, per diems </t>
  </si>
  <si>
    <t>4-008-034-2210802-111-2017/18-001</t>
  </si>
  <si>
    <t>4-008-1034-2210700-111-2017/18-002</t>
  </si>
  <si>
    <t>4-008-034-2640200-101-2017/18-001</t>
  </si>
  <si>
    <t xml:space="preserve">Volunteer sec school </t>
  </si>
  <si>
    <t>4-008-034-2640509-112-2017/18-001</t>
  </si>
  <si>
    <t>Purchase of sports kits i.e. balls, uniforms and trophies .</t>
  </si>
  <si>
    <t>Jugbaro sec school</t>
  </si>
  <si>
    <t>4-008-034-2640509-112-2017/18-002</t>
  </si>
  <si>
    <t>4-008-034-2640510-110-2017/2018-001</t>
  </si>
  <si>
    <t>Supply and installation of four energy saving jikos</t>
  </si>
  <si>
    <t xml:space="preserve">Jugbaro sec school </t>
  </si>
  <si>
    <t>4-008-034-2640510-110-2017/2018-002</t>
  </si>
  <si>
    <t>4-008-034-2640101-103-2017/18-001</t>
  </si>
  <si>
    <t>4-008-034-2640102-103-2017/18-002</t>
  </si>
  <si>
    <t xml:space="preserve">Sitawario primary school </t>
  </si>
  <si>
    <t>4-008-034-2630204-104-2017/2018-001</t>
  </si>
  <si>
    <t>Afarshanle primary school</t>
  </si>
  <si>
    <t>4-008-034-2630204-104-2017/2018-002</t>
  </si>
  <si>
    <t>Khorofharar primary school</t>
  </si>
  <si>
    <t>4-008-034-2630204-104-2017/2018-003</t>
  </si>
  <si>
    <t xml:space="preserve">Wajir  pry school </t>
  </si>
  <si>
    <t>4-008-034-2630204-104-2017/2018-005</t>
  </si>
  <si>
    <t>Renovation of kitchen ( doors,windows,walls floors and roof)</t>
  </si>
  <si>
    <t xml:space="preserve">Wajir pry school </t>
  </si>
  <si>
    <t>4-008-034-2630204-104-2017/2018-006</t>
  </si>
  <si>
    <t xml:space="preserve">Water piping and reticulation  system </t>
  </si>
  <si>
    <t xml:space="preserve">Elbay primary school </t>
  </si>
  <si>
    <t>4-008-034-2630204-104-2017/2018-007</t>
  </si>
  <si>
    <t>Digging and capping of one well .</t>
  </si>
  <si>
    <t>4-008-034-2630204-104-2017/2018-008</t>
  </si>
  <si>
    <t xml:space="preserve">Construction two  toilet and septic tank </t>
  </si>
  <si>
    <t>Township pry school</t>
  </si>
  <si>
    <t>4-008-034-2630204-104-2017/2018-010</t>
  </si>
  <si>
    <t xml:space="preserve">Wajir bor pry school </t>
  </si>
  <si>
    <t>4-008-034-2630204-104-2017/2018-011</t>
  </si>
  <si>
    <t>Renovation of two classrooms (door,windows,roofs,floor and wall)</t>
  </si>
  <si>
    <t xml:space="preserve">Qarsa primary school </t>
  </si>
  <si>
    <t>4-008-034-2630204-104-2017/2018-013</t>
  </si>
  <si>
    <t xml:space="preserve">Ahmed liban secondary school </t>
  </si>
  <si>
    <t>4-008-034-2630205-104-2017/2018-001</t>
  </si>
  <si>
    <t xml:space="preserve">Construction of one (1) classroom </t>
  </si>
  <si>
    <t xml:space="preserve">Volunteer secondary  school </t>
  </si>
  <si>
    <t>4-008-034-2630205-104-2017/2018-002</t>
  </si>
  <si>
    <t xml:space="preserve">Construction of four (4) classrooms </t>
  </si>
  <si>
    <t>4-008-034-2630205-104-2017/2018-003</t>
  </si>
  <si>
    <t>4-008-034-2630205-104-2017/2018-005</t>
  </si>
  <si>
    <t xml:space="preserve">Construction of two toilets with septic tank </t>
  </si>
  <si>
    <t xml:space="preserve">Volunteer secondary school </t>
  </si>
  <si>
    <t>4-008-034-2630205-104-2017/2018-006</t>
  </si>
  <si>
    <t xml:space="preserve">Construction of kitchen and store </t>
  </si>
  <si>
    <t>4-008-034-2630205-104-2017/2018-007</t>
  </si>
  <si>
    <t xml:space="preserve">Digging and capping of one well </t>
  </si>
  <si>
    <t>4-008-034-2630205-104-2017/2018-008</t>
  </si>
  <si>
    <t xml:space="preserve">Supply of two water tank (fifty thousand litres)and laying of water piping system.  </t>
  </si>
  <si>
    <t>4-008-034-2630205-104-2017/2018-010</t>
  </si>
  <si>
    <t>Construction of  science laboratory including lab furniture and fittings .</t>
  </si>
  <si>
    <t xml:space="preserve">Jugbaro secondary school </t>
  </si>
  <si>
    <t>4-008-034-2630205-104-2017/2018-011</t>
  </si>
  <si>
    <t>Renovation of four classrooms (doors,windows,floor,roofs and wall )</t>
  </si>
  <si>
    <t>4-008-034-2630205-104-2017/2018-012</t>
  </si>
  <si>
    <t>Electrification  of the school( wiring,payment of Kenya power installation fees</t>
  </si>
  <si>
    <t>4-008-034-2630205-104-2017/2018-013</t>
  </si>
  <si>
    <t>Construction of science lab</t>
  </si>
  <si>
    <t xml:space="preserve">Shalatey secondary school </t>
  </si>
  <si>
    <t>4-008-034-2630205-104-2017/2018-14</t>
  </si>
  <si>
    <t xml:space="preserve">Construction of science lab </t>
  </si>
  <si>
    <t>4-008-034-2630205-104-2017/2018-015</t>
  </si>
  <si>
    <t xml:space="preserve">Construction of chainlink fence </t>
  </si>
  <si>
    <t xml:space="preserve">Khorof harar ward  ICT Innovation  Hub </t>
  </si>
  <si>
    <t>4-008-034-2211311-108-2017/2018-001</t>
  </si>
  <si>
    <t>Installation of a satellite antennae ,Router  ,Digital Access kit and Digital Ruggedized tablet ,Wi-Fi with outdoor wireless device complete with installation accessories .</t>
  </si>
  <si>
    <t xml:space="preserve">Wagberi ward   ICT Innovation  Hub </t>
  </si>
  <si>
    <t>4-008-034-2211311-108-2017/2018-002</t>
  </si>
  <si>
    <t>Installation of a satellite antennae ,Router  ,Digital Access kit and Digital Ruggedized tablet , Wi-Fi with outdoor wireless device complete with installation accessories .</t>
  </si>
  <si>
    <t xml:space="preserve">Barwaqo ward. ICT Innovation  Hub </t>
  </si>
  <si>
    <t>4-008-034-2211311-108-2017/2018-003</t>
  </si>
  <si>
    <t>Installation of a satellite antennae ,Router  ,Digital Access kit and Digital Ruggedized tablet Wi-Fi with outdoor wireless device complete with installation accessories .</t>
  </si>
  <si>
    <t>Township ward  ICT Innovation  Hub  .</t>
  </si>
  <si>
    <t>4-008-034-2211311-108-2017/2018-004</t>
  </si>
  <si>
    <t>4-008-034-2211310-108-2017/2018-001</t>
  </si>
  <si>
    <t>Developing a constituency strategic plan .</t>
  </si>
  <si>
    <t>Volunteer Secondary School</t>
  </si>
  <si>
    <t>4-008-034-2630205-104-2016/2017-009</t>
  </si>
  <si>
    <r>
      <t>Construction of concrete wall fence</t>
    </r>
    <r>
      <rPr>
        <b/>
        <sz val="12"/>
        <color indexed="10"/>
        <rFont val="Footlight MT Light"/>
        <family val="1"/>
      </rPr>
      <t xml:space="preserve"> amount in schedules doesn’t match with that in minutes</t>
    </r>
  </si>
  <si>
    <t>ADDITIONAL FINANCIAL YEAR 2017/2018</t>
  </si>
  <si>
    <t>Nyachogochogo primary school</t>
  </si>
  <si>
    <t>Renovation of six classrooms by reroofing, plastering and installation of steel windows and doors</t>
  </si>
  <si>
    <t>Emenwa secondary school</t>
  </si>
  <si>
    <t>Transport, repair and maintenance, prinitng stationaries, telephone, travel and subsistence, office tea</t>
  </si>
  <si>
    <t>Payment of committee sitting allowances transport and conferences</t>
  </si>
  <si>
    <t>Tertiary Secondary Schools</t>
  </si>
  <si>
    <t>4-043-251-2640101-103-2017/18-002</t>
  </si>
  <si>
    <t>Suba North Police divisional headquarters -Mbita Police stattion</t>
  </si>
  <si>
    <t>PROJECT GFS CODELIST FOR RANGWE  NATIONAL GOVERNMENT CONSTITUENCY DEVELOPMENT FUND</t>
  </si>
  <si>
    <t>Payment of bursary to needy Secondary School Students</t>
  </si>
  <si>
    <t>Additional funds for purchase of 33 seater school bus</t>
  </si>
  <si>
    <t>Omoche Mixed Secondary School</t>
  </si>
  <si>
    <t>4-002-008-2210000-100-2017/2018-002</t>
  </si>
  <si>
    <t>4-002-008-2210802-100-2017/2018-005</t>
  </si>
  <si>
    <t>4-002-008-2210000-111-2017/2018-001</t>
  </si>
  <si>
    <t>4-002-008-2210802-111-2017/2018-002</t>
  </si>
  <si>
    <t>4-002-008-2640200-101-2017/2018-001</t>
  </si>
  <si>
    <t xml:space="preserve">SECONDARY SCHOOL'S </t>
  </si>
  <si>
    <t>Lungalunga Secondary school</t>
  </si>
  <si>
    <t>Construction of a new library</t>
  </si>
  <si>
    <t>Construction of staff house</t>
  </si>
  <si>
    <t>PROJECT GFS CODELIST FOR BANISA NATIONAL GOVERNMENT CONSTITUENCIES DEVELOPMENT FUND</t>
  </si>
  <si>
    <r>
      <t>4-009-040-</t>
    </r>
    <r>
      <rPr>
        <sz val="12"/>
        <color indexed="8"/>
        <rFont val="Footlight MT Light"/>
        <family val="1"/>
      </rPr>
      <t>2210000</t>
    </r>
    <r>
      <rPr>
        <sz val="12"/>
        <color indexed="8"/>
        <rFont val="Footlight MT Light"/>
        <family val="1"/>
      </rPr>
      <t>-100-2017/18-002</t>
    </r>
  </si>
  <si>
    <r>
      <t>4-009-040-</t>
    </r>
    <r>
      <rPr>
        <sz val="12"/>
        <color indexed="8"/>
        <rFont val="Footlight MT Light"/>
        <family val="1"/>
      </rPr>
      <t>2210802</t>
    </r>
    <r>
      <rPr>
        <sz val="12"/>
        <color indexed="8"/>
        <rFont val="Footlight MT Light"/>
        <family val="1"/>
      </rPr>
      <t>-100-2017/18-004</t>
    </r>
  </si>
  <si>
    <t>Tarama primary School</t>
  </si>
  <si>
    <t>4-009-040-2630204-104-2017/18-053</t>
  </si>
  <si>
    <t>Additional Funds for Construction of Administration Block (Staff Room And Deputy Head teacher’s Office)</t>
  </si>
  <si>
    <t>4-009-040-2630204-104-2017/18-054</t>
  </si>
  <si>
    <t xml:space="preserve">Purchase and Supply of 43 number Mattresses  </t>
  </si>
  <si>
    <t>4-009-040-2630204-104-2017/18-055</t>
  </si>
  <si>
    <t xml:space="preserve">Purchase and Delivery of 42 number Mattresses  </t>
  </si>
  <si>
    <t>4-009-040-2630205-104-2017/18-013</t>
  </si>
  <si>
    <t>Construction of Twin Toilets</t>
  </si>
  <si>
    <t>4-009-040-2630205-104-2017/18-014</t>
  </si>
  <si>
    <t>Purchase and Delivery of the following Science Laboratory Equipments:- Burette stop cock 50ml, Pipette Graduated cl. 25ml, Conical Flask 250ML-Pyrex, Conical flask 2000ml-pyrex, Beakers glass50ml-pyrex, Beakers glass 100ml-pyrex, Beakers glass 250ml-pyrex, Beakers plastic 50ml, Beakers Plastic 100ml, Beakers Plastic 250ml, Volumetric Flask-250ml, Wash Bottle 500ml, Stop Watches digital, Thermometer -10-110 c mercury/Alcohol, Burnsen Burner, Canisters, Burets (retort) stand complete, Spatula stainless still 150mm, Labels self-Adhesive, Dropper, Liebig Condenser-300ml, Crucible with Lid-50ml, Connecting Wire-100ml, Dissecting Kit set 18 instrument, Electric motor -3V, Electric motor -6V, Glass trough 180Mm, Measuring Cylinder glass-100ml, Measuring Cylinder plastic-100ml, Aspirator bottle plastic -5l, Concave  mirror f/l5, Convex  mirror f/l5, Density Bottle-50ml, Round bottom Flask 500ml Pyrex, Magnetic Bar 6nm, Optic Pin 5HZ, Models –Brain, Models –kidney, Models –Heart, Models –Skull, Models –tooth, Models –Liver, Models –Digestive</t>
  </si>
  <si>
    <t>4-009-040-2630205-104-2017/18-015</t>
  </si>
  <si>
    <t>4-009-040-2630205-104-2017/18-016</t>
  </si>
  <si>
    <t>4-009-040-2630205-104-2017/18-017</t>
  </si>
  <si>
    <t>Banisa Mixed Day Sec</t>
  </si>
  <si>
    <t>4-009-040-2630205-104-2017/18-018</t>
  </si>
  <si>
    <t xml:space="preserve">Total                                                                                                                                         </t>
  </si>
  <si>
    <t>Allocation of Kshs.200,000 each to 15 schools for hydrological survey, mapping, environmental impact assessment permits.</t>
  </si>
  <si>
    <t>Hydrological survey</t>
  </si>
  <si>
    <t>4-012-053-2210000-100-2017/18-003</t>
  </si>
  <si>
    <t>4-012-053-2640101-103-2017/18-001</t>
  </si>
  <si>
    <t>4-012-053-2640200-101-2017/18-001</t>
  </si>
  <si>
    <t>Ngitana Primary School</t>
  </si>
  <si>
    <t>4-012-053-2630204-104-2017/18-034</t>
  </si>
  <si>
    <t>Construction of one unit 5 door toilet to completion</t>
  </si>
  <si>
    <t>Kiolo Primary School</t>
  </si>
  <si>
    <t>4-012-053-2630204-104-2017/18-035</t>
  </si>
  <si>
    <t>Kamweline Primary School</t>
  </si>
  <si>
    <t>4-012-053-2630204-104-2017/18-036</t>
  </si>
  <si>
    <t>4-012-053-2630204-104-2017/18-037</t>
  </si>
  <si>
    <t>Thiirua Primary School</t>
  </si>
  <si>
    <t>4-012-053-2630204-104-2017/18-038</t>
  </si>
  <si>
    <t>KK Etama Primary School</t>
  </si>
  <si>
    <t>4-012-053-2630204-104-2017/18-039</t>
  </si>
  <si>
    <t>4-012-053-2630204-104-2017/18-040</t>
  </si>
  <si>
    <t>Kangenyone Primary School</t>
  </si>
  <si>
    <t>4-012-053-2630204-104-2017/18-041</t>
  </si>
  <si>
    <t>4-012-053-2630204-104-2017/18-042</t>
  </si>
  <si>
    <t>Construction of one unit 3 door toilet to completion</t>
  </si>
  <si>
    <t>Theera Primary School</t>
  </si>
  <si>
    <t>4-012-053-2630204-104-2017/18-043</t>
  </si>
  <si>
    <t>Construction of one unit one 5 door toilet to completion</t>
  </si>
  <si>
    <t>Miriki Primary School</t>
  </si>
  <si>
    <t>4-012-053-2630204-104-2017/18-044</t>
  </si>
  <si>
    <t>MCK Ithata Primary School</t>
  </si>
  <si>
    <t>4-012-053-2630204-104-2017/18-045</t>
  </si>
  <si>
    <t>Construction of one unit 5 door toilets to completion</t>
  </si>
  <si>
    <t>Kilera Primary School</t>
  </si>
  <si>
    <t>4-012-053-2630204-104-2017/18-046</t>
  </si>
  <si>
    <t>Construction of one unit 15 door toilets to completion</t>
  </si>
  <si>
    <t>Inono Secondary School</t>
  </si>
  <si>
    <t>4-012-053-2630205-104-2017/18-010</t>
  </si>
  <si>
    <t>Kathatene Day Secondary School</t>
  </si>
  <si>
    <t>4-012-053-2630205-104-2017/18-011</t>
  </si>
  <si>
    <t>Kamukunji AP Camp</t>
  </si>
  <si>
    <t>4-012-053-2640507-113-2017/18-002</t>
  </si>
  <si>
    <t>Construction of one unit 2 door toilets to completion</t>
  </si>
  <si>
    <t>Laare Police Station</t>
  </si>
  <si>
    <t>4-012-053-2640507-113-2017/18-003</t>
  </si>
  <si>
    <t>Construction of one unit 3 door toilets, bathroom and urinal pit to completion</t>
  </si>
  <si>
    <t>Antuamuo Chiefs Camp</t>
  </si>
  <si>
    <t>4-012-053-2640507-113-2017/18-004</t>
  </si>
  <si>
    <t>Construction of one unit 2 door  toilets to completion</t>
  </si>
  <si>
    <t>Office Re-designing and Renovation</t>
  </si>
  <si>
    <t>4-012-053-2211315-108-2017/18-001</t>
  </si>
  <si>
    <t>Extension existing office (Kshs 1,300,000)  and cabro paving of the parking yard and compound (Kshs 500,000)</t>
  </si>
  <si>
    <r>
      <t xml:space="preserve">…………………………………….                                                                                                                                                                                                     Verified By: Elizabeth Kitundu.                                                                                                                                                                                                                                                                                                                                                                                                                                                                                                                                                                                                                                                                                                                                         </t>
    </r>
    <r>
      <rPr>
        <b/>
        <sz val="11"/>
        <color indexed="8"/>
        <rFont val="Footlight MT Light"/>
        <family val="1"/>
      </rPr>
      <t xml:space="preserve">Ag.Chief Manager Programmes &amp; Field Services Coordination    </t>
    </r>
    <r>
      <rPr>
        <b/>
        <sz val="12"/>
        <color indexed="8"/>
        <rFont val="Footlight MT Light"/>
        <family val="1"/>
      </rPr>
      <t xml:space="preserve">                                                                 Date………………………………..</t>
    </r>
  </si>
  <si>
    <t>PROJECT GFS CODELIST FOR MBEERE NORTH  NATIONAL GOVERNMENT CONSTITUENCY DEVELOPMENT FUND</t>
  </si>
  <si>
    <t>4-014-066-2210000-100-2017/18-006</t>
  </si>
  <si>
    <t>4-014-066-2210000-111-2017/18-004</t>
  </si>
  <si>
    <t>4-014-066-2640102-103-2017/18-002</t>
  </si>
  <si>
    <t>4-014-066-2640200-101-2017/18-002</t>
  </si>
  <si>
    <t>To cater for any unforseen occurrences in the constituency during the financial year.</t>
  </si>
  <si>
    <t>4-014-066-2640509-112-2017/18-002</t>
  </si>
  <si>
    <t xml:space="preserve">Carry out constituency sports tournament and the winning teams / schools to be awarded with trophy ,balls and game kits </t>
  </si>
  <si>
    <t>4-014-066-2640510-110-2017/18-018</t>
  </si>
  <si>
    <t>Planting trees in the school compound and Environs.</t>
  </si>
  <si>
    <t>4-014-066-2640510-110-2017/18-019</t>
  </si>
  <si>
    <t>Cianthia Secondary School</t>
  </si>
  <si>
    <t>4-014-066-2630205-104-2017/18-020</t>
  </si>
  <si>
    <t>4-014-066-2630205-104-2017/18-021</t>
  </si>
  <si>
    <t>Completion of science laboratory (Wall Plastering, wiring, painting, floor finishes)</t>
  </si>
  <si>
    <t>4-014-066-2630205-104-2017/18-022</t>
  </si>
  <si>
    <t>Completion of 2 classrooms (plastering, wiring and painting)</t>
  </si>
  <si>
    <t>4-014-066-2630205-104-2017/18-023</t>
  </si>
  <si>
    <t>Completion of dormitory (Wall Plastering, wiring, floor finishes, doors and windows)</t>
  </si>
  <si>
    <t>Muthanthara Secondary School</t>
  </si>
  <si>
    <t>4-014-066-2630205-104-2017/18-024</t>
  </si>
  <si>
    <t>Ngoche Secondary School</t>
  </si>
  <si>
    <t>4-014-066-2630205-104-2017/18-025</t>
  </si>
  <si>
    <t>4-014-066-2630205-104-2017/18-026</t>
  </si>
  <si>
    <r>
      <t xml:space="preserve">…………………………………….                                                                                                                                                                                                     </t>
    </r>
    <r>
      <rPr>
        <b/>
        <sz val="11"/>
        <color indexed="8"/>
        <rFont val="Footlight MT Light"/>
        <family val="1"/>
      </rPr>
      <t xml:space="preserve">Verified By: Elizabeth Kitundu.                                                                                                                                                                                                                                                                                                                                                                                                                                                                                                                                                                                                                                                                             Ag.Chief Manager Programmes &amp; Field Services Coordination          </t>
    </r>
    <r>
      <rPr>
        <b/>
        <sz val="12"/>
        <color indexed="8"/>
        <rFont val="Footlight MT Light"/>
        <family val="1"/>
      </rPr>
      <t xml:space="preserve">                                                           Date………………………………..</t>
    </r>
  </si>
  <si>
    <t>4-021-104-2640510-112-2017/2018-001</t>
  </si>
  <si>
    <t>Ngiluni Small Home</t>
  </si>
  <si>
    <t>Construction of 2 classrooms-Walling, roofing, Plaster, doors,windows,paint</t>
  </si>
  <si>
    <r>
      <t xml:space="preserve">…………………………………….                                                                                                                                                                                                     Verified By: Elizabeth Kitundu.                                                                                                                                                                                                                                                                                                                                                                                                                                                                                                                                                                                                                                                                                                                                         </t>
    </r>
    <r>
      <rPr>
        <b/>
        <sz val="11"/>
        <color indexed="8"/>
        <rFont val="Footlight MT Light"/>
        <family val="1"/>
      </rPr>
      <t>Ag.Chief Manager Programmes &amp; Field Services Coordination</t>
    </r>
    <r>
      <rPr>
        <b/>
        <sz val="12"/>
        <color indexed="8"/>
        <rFont val="Footlight MT Light"/>
        <family val="1"/>
      </rPr>
      <t xml:space="preserve">                                                                     Date………………………………..</t>
    </r>
  </si>
  <si>
    <t>…………………………………….                                                                                                                                                                                                                 Approved By: Yusuf Mbuno.                                                                                                                                                                                                                          Ag. Chief Executive Officer                                                                                                                                                             Date………………………………..</t>
  </si>
  <si>
    <t>4-019-097-2110000-100-2017/18-002</t>
  </si>
  <si>
    <t>4-019-097-2210802-100-2017/18-005</t>
  </si>
  <si>
    <t>4-019-097-2210000-111-2017/18-001</t>
  </si>
  <si>
    <t>4-019-097-2210802-111-2017/18-002</t>
  </si>
  <si>
    <t>4-019-097-2210700-111-2017/18-003</t>
  </si>
  <si>
    <t>4-019-097-2640105-103-2017/18-003</t>
  </si>
  <si>
    <t>4-019-097-2630204-104-2017/18-035</t>
  </si>
  <si>
    <t>4-019-097-2630204-104-2017/18-036</t>
  </si>
  <si>
    <t>4-019-097-2630205-104-2017/18-001</t>
  </si>
  <si>
    <t>4-019-097-2640507-113-2017/18-012</t>
  </si>
  <si>
    <t>Construction of 4 staff houses</t>
  </si>
  <si>
    <t>11 MILLION CODELIST NOT YET APPROVED</t>
  </si>
  <si>
    <t xml:space="preserve"> Purchase of fuel, repairs and maintenance, printing, stationery, Airtime, travel and subsistence, etc. </t>
  </si>
  <si>
    <t>Charagita Kiriko area and Charagita Kibera Area Electrification Matching Project</t>
  </si>
  <si>
    <t>4-018-092-2640507-113-2017/18-010</t>
  </si>
  <si>
    <r>
      <t xml:space="preserve"> </t>
    </r>
    <r>
      <rPr>
        <sz val="12"/>
        <color indexed="8"/>
        <rFont val="Footlight MT Light"/>
        <family val="1"/>
      </rPr>
      <t>Cost of transformer,design costs and all costs related to installation of electricity related infrastructure under the Electricity Matching Program  By Rural Electrification Authority(REA)</t>
    </r>
  </si>
  <si>
    <t>Ex Mayor Area kwa Ngano squatters Electrification Mtching project.</t>
  </si>
  <si>
    <t>4-018-092-2640507-113-2017/18-011</t>
  </si>
  <si>
    <t>Cost of transformer,design costs and all costs related to installation of electricity related infrastructure under the Electricity Matching Program  By Rural Electrification Authority(REA)</t>
  </si>
  <si>
    <t>Gatitu area Major Kunyiha,Electrification Matching Project.</t>
  </si>
  <si>
    <t>4-018-092-2640507-113-2017/18-012</t>
  </si>
  <si>
    <t>Gatumbiro Soil Dam Area,Electrification Matching Project</t>
  </si>
  <si>
    <t>4-018-092-2640507-113-2017/18-013</t>
  </si>
  <si>
    <t>Kanguo  Primary School</t>
  </si>
  <si>
    <t>4-018-092-2630204-104-2017/18-011</t>
  </si>
  <si>
    <t>Construction of a six door pit latrine for staff</t>
  </si>
  <si>
    <t>Ngano  Primary school</t>
  </si>
  <si>
    <t>4-018-092-2630204-104-2017/18-012</t>
  </si>
  <si>
    <t>Baraka Primary school</t>
  </si>
  <si>
    <t>4-018-092-2630204-104-2017/18-013</t>
  </si>
  <si>
    <t>Construction of a six door pit latrine.</t>
  </si>
  <si>
    <t>Kiheo Primary school</t>
  </si>
  <si>
    <t>4-018-092-2630204-104-2017/18-014</t>
  </si>
  <si>
    <t>construction of  a six door patrine .</t>
  </si>
  <si>
    <t>Chakareli  primary school</t>
  </si>
  <si>
    <t>4-018-092-2630204-104-2017/18-015</t>
  </si>
  <si>
    <t>construction of one 100,000 litres</t>
  </si>
  <si>
    <t>Uhuru Secondary school</t>
  </si>
  <si>
    <t>4-018-092-2630205-104-2017/18-009</t>
  </si>
  <si>
    <t>construction of a six-door pit latrines</t>
  </si>
  <si>
    <r>
      <t xml:space="preserve">…………………………………….                                                                                                                                                                                                     Verified By: Elizabeth Kitundu                                                                                                                                                                                                                                                                                                                                                                                                                                                                                                                                                                                                                                                                                                                                       </t>
    </r>
    <r>
      <rPr>
        <b/>
        <sz val="10"/>
        <color indexed="8"/>
        <rFont val="Footlight MT Light"/>
        <family val="1"/>
      </rPr>
      <t xml:space="preserve">Ag. Chief Manager Programmes and Field Services Cordination       </t>
    </r>
    <r>
      <rPr>
        <b/>
        <sz val="11"/>
        <color indexed="8"/>
        <rFont val="Footlight MT Light"/>
        <family val="1"/>
      </rPr>
      <t xml:space="preserve">                                                      Date………………………………..</t>
    </r>
  </si>
  <si>
    <t>PROJECT GFS CODELIST FOR KIKUYU NATIONAL GOVERNMENT CONSTITUENCY DEVELOPMENT FUND</t>
  </si>
  <si>
    <r>
      <t>4-022-120-</t>
    </r>
    <r>
      <rPr>
        <sz val="12"/>
        <color indexed="8"/>
        <rFont val="Footlight MT Light"/>
        <family val="1"/>
      </rPr>
      <t>2110000</t>
    </r>
    <r>
      <rPr>
        <sz val="12"/>
        <color indexed="8"/>
        <rFont val="Footlight MT Light"/>
        <family val="1"/>
      </rPr>
      <t>-100-2017/18-001</t>
    </r>
  </si>
  <si>
    <r>
      <t>4-022-120-</t>
    </r>
    <r>
      <rPr>
        <sz val="12"/>
        <color indexed="8"/>
        <rFont val="Footlight MT Light"/>
        <family val="1"/>
      </rPr>
      <t>2210000</t>
    </r>
    <r>
      <rPr>
        <sz val="12"/>
        <color indexed="8"/>
        <rFont val="Footlight MT Light"/>
        <family val="1"/>
      </rPr>
      <t>-100-2017/18-002</t>
    </r>
  </si>
  <si>
    <t>Purchase of office equipments, repairs and maintenance, printing, stationery, telephone, travel and subsistence, office tea</t>
  </si>
  <si>
    <r>
      <t>4-022-120-</t>
    </r>
    <r>
      <rPr>
        <sz val="12"/>
        <color indexed="8"/>
        <rFont val="Footlight MT Light"/>
        <family val="1"/>
      </rPr>
      <t>2210802</t>
    </r>
    <r>
      <rPr>
        <sz val="12"/>
        <color indexed="8"/>
        <rFont val="Footlight MT Light"/>
        <family val="1"/>
      </rPr>
      <t>-111-2017/18-002</t>
    </r>
  </si>
  <si>
    <t>NG-CDFC/PMC/ Staff capacity building</t>
  </si>
  <si>
    <r>
      <t>4-022-120-</t>
    </r>
    <r>
      <rPr>
        <sz val="12"/>
        <color indexed="8"/>
        <rFont val="Footlight MT Light"/>
        <family val="1"/>
      </rPr>
      <t>2210700</t>
    </r>
    <r>
      <rPr>
        <sz val="12"/>
        <color indexed="8"/>
        <rFont val="Footlight MT Light"/>
        <family val="1"/>
      </rPr>
      <t>-111-2017/18-003</t>
    </r>
  </si>
  <si>
    <r>
      <t>4-022-120-</t>
    </r>
    <r>
      <rPr>
        <sz val="12"/>
        <color indexed="8"/>
        <rFont val="Footlight MT Light"/>
        <family val="1"/>
      </rPr>
      <t>2640200</t>
    </r>
    <r>
      <rPr>
        <sz val="12"/>
        <color indexed="8"/>
        <rFont val="Footlight MT Light"/>
        <family val="1"/>
      </rPr>
      <t>-101-2017/18-001</t>
    </r>
  </si>
  <si>
    <t>HGM Kinoo secondary school</t>
  </si>
  <si>
    <t>4-022-120-2630204-105-2017/18-001</t>
  </si>
  <si>
    <t>Construction of 4 storied classrooms,Administration Block and a ramp (substructures work, Framework,walling, fixing doors &amp; windows,internal &amp; external finishes)</t>
  </si>
  <si>
    <r>
      <t xml:space="preserve">…………………………………….                                                                                                                                                                                                     Verified By: Elizabeth Kitundu                                                                                                                                                                                                                                                                                                                                                                                                                                                                                                                                                                                                                                                                                                                                     Ag.Chief Manager Programmes and Field Services </t>
    </r>
    <r>
      <rPr>
        <b/>
        <sz val="10"/>
        <color indexed="8"/>
        <rFont val="Footlight MT Light"/>
        <family val="1"/>
      </rPr>
      <t xml:space="preserve">Cordination  </t>
    </r>
    <r>
      <rPr>
        <b/>
        <sz val="11"/>
        <color indexed="8"/>
        <rFont val="Footlight MT Light"/>
        <family val="1"/>
      </rPr>
      <t xml:space="preserve">                                                                   Date………………………………..</t>
    </r>
  </si>
  <si>
    <t xml:space="preserve">                                                                                                                                                                                                                                                                                                                                                                                                                                                                                                                                                                                                                                                                                                     …………………………………….                                                                                                                                                                                           Approved By: Yusuf Mbuno.                                                                                                                                                                                                                          Ag. Chief Executive Officer                                                                                                                                                             Date………………………………..</t>
  </si>
  <si>
    <t>PROJECT GFS CODELIST FOR THIKA TOWN NATIONAL GOVERNMENT CONSTITUENCY DEVELOPMENT FUND</t>
  </si>
  <si>
    <t>4-022-114-2210000-100-2017/2018-002</t>
  </si>
  <si>
    <t>4-022-114-2210000-100-2017/2018-005</t>
  </si>
  <si>
    <r>
      <t>4-022-114-</t>
    </r>
    <r>
      <rPr>
        <sz val="12"/>
        <color indexed="8"/>
        <rFont val="Footlight MT Light"/>
        <family val="1"/>
      </rPr>
      <t>2210802-111-2017/2018-001</t>
    </r>
  </si>
  <si>
    <t>Payment of Committee  allowances,transport and conference expenses</t>
  </si>
  <si>
    <t>4-022-114-2210700-111-2017/2018-002</t>
  </si>
  <si>
    <t>4-022-114-2640102-103-2017/2018-002</t>
  </si>
  <si>
    <t>4-022-114-2640200-101-2017/2018-001</t>
  </si>
  <si>
    <t>EDUCATION-PRIMARY SCHOOLS</t>
  </si>
  <si>
    <t>Kiboko Primary School</t>
  </si>
  <si>
    <t>4-022-114-2630204-104-2017/2018-020</t>
  </si>
  <si>
    <t xml:space="preserve">Construction of school fence round the school whose length is 300m by 150m </t>
  </si>
  <si>
    <t>EDUCATION-SECONDARY SCHOOLS</t>
  </si>
  <si>
    <t>Kimuchu  Secondary School</t>
  </si>
  <si>
    <t>4-022-114-2630205-104-2017/2018-004</t>
  </si>
  <si>
    <t xml:space="preserve">Construction of 2 No. Classrooms </t>
  </si>
  <si>
    <t>Karibaribi Secondary School</t>
  </si>
  <si>
    <t>4-022-114-2630205-104-2017/2018-005</t>
  </si>
  <si>
    <t>Completion of laboratory- (Kshs 1,345,970.30) plastering ,fixing windows and doors painting and putting laboratory benches and construction of a toilet facility Kshs 1,000,000 with 6 doors.</t>
  </si>
  <si>
    <t>4-022-114-2640509-112-2017/2018-001</t>
  </si>
  <si>
    <t>Constituency Environment  Activities</t>
  </si>
  <si>
    <t>4-022-114-2640510-110-2017/2018-001</t>
  </si>
  <si>
    <t>Planting of trees in the following schools-thika girls karibaribi,karibaribi secondary school, kimuchu secondary school-each Ksh 75,862.06</t>
  </si>
  <si>
    <t>4-022-114-2211310-108-2017/2018-001</t>
  </si>
  <si>
    <t>Development of constituency strategic plan- 2017/2018-2020/2021</t>
  </si>
  <si>
    <r>
      <t xml:space="preserve">…………………………………….                                                                                                                                                                                                     Verified By: Elizabeth Kitundu                                                                                                                                                                                                                                                                                                                                                                                                                                                                                                                                                                                                                                                                                                                                       </t>
    </r>
    <r>
      <rPr>
        <b/>
        <sz val="11"/>
        <color indexed="8"/>
        <rFont val="Footlight MT Light"/>
        <family val="1"/>
      </rPr>
      <t xml:space="preserve">Ag.Chief Manager Programmes and Field Services Cordination </t>
    </r>
    <r>
      <rPr>
        <b/>
        <sz val="12"/>
        <color indexed="8"/>
        <rFont val="Footlight MT Light"/>
        <family val="1"/>
      </rPr>
      <t xml:space="preserve">                                                            Date………………………………..</t>
    </r>
  </si>
  <si>
    <t>GFS CODE</t>
  </si>
  <si>
    <t>4-019-094-2640200-101-2017/18-001</t>
  </si>
  <si>
    <t>4-019-094-2210802-100-2017/18-008</t>
  </si>
  <si>
    <t>4-019-094-2210700-111-2017/18-003</t>
  </si>
  <si>
    <t>4-019-094-2640509-112-2017/18-001</t>
  </si>
  <si>
    <t>Carry out Constituency Sports tournaments, Marathon and the winning teams/Schools to be awarded with trophies, balls, uniforms and games kits.</t>
  </si>
  <si>
    <t>Sub-County Treasury</t>
  </si>
  <si>
    <t>4-019-094-3110202-108-2017/18-001</t>
  </si>
  <si>
    <t>Office renovations painting and construction of a strong room.</t>
  </si>
  <si>
    <t>Hubu-ini Primary</t>
  </si>
  <si>
    <t>4-019-094-2630204-104-2017/18-008</t>
  </si>
  <si>
    <t>Administration block completion ( flooring, roofing, plastering, paintings, fixing of doors and windows.</t>
  </si>
  <si>
    <t>Karigu-ini Primary</t>
  </si>
  <si>
    <t>4-019-094-2630204-104-2017/18-009</t>
  </si>
  <si>
    <t>Construction of Ablution block. ( two blocks for both Girls and Boys).</t>
  </si>
  <si>
    <t>Njogu-ini Primary</t>
  </si>
  <si>
    <t>4-019-094-2630204-104-2017/18-010</t>
  </si>
  <si>
    <t>Construction of a dinning hall</t>
  </si>
  <si>
    <t>Gatumbiro Primary</t>
  </si>
  <si>
    <t>4-019-094-2630204-104-2017/18-011</t>
  </si>
  <si>
    <t>Renovation of 6 classrooms. ( roofing, plastering, flooring, paintings,wiring and installation of electricity)</t>
  </si>
  <si>
    <t>Dr. Kamundia Secondary School</t>
  </si>
  <si>
    <t>4-019-094-2630205-104-2017/18-008</t>
  </si>
  <si>
    <t>Construction of 4 Ablution block for Girls toilet</t>
  </si>
  <si>
    <t>Kaiguri Secondary</t>
  </si>
  <si>
    <t>4-019-094-2630205-104-2017/18-009</t>
  </si>
  <si>
    <t>Renovation of 6 classrooms. ( Roofing, plastering, flooring, paintings,wiring and installation of electricity)</t>
  </si>
  <si>
    <t>Kanjora Secondary</t>
  </si>
  <si>
    <t>4-019-094-2630205-104-2017/18-010</t>
  </si>
  <si>
    <t>Laboratory construction</t>
  </si>
  <si>
    <t>Kaigonde Secondary</t>
  </si>
  <si>
    <t>4-019-094-2630205-104-2017/18-011</t>
  </si>
  <si>
    <t>Construction of Ablution block four for both Girls and Boys.</t>
  </si>
  <si>
    <t>Gathathi-ini Secondary</t>
  </si>
  <si>
    <t>4-019-094-2630205-104-2017/18-012</t>
  </si>
  <si>
    <r>
      <t xml:space="preserve">…………………………………….                                                                                                                                                                                                     Verified By: Elizabeth Kitundu                                                                                                                                                                                                                                                                                                                                                                                                                                                                                                                                                                                                                                                                                                                                        </t>
    </r>
    <r>
      <rPr>
        <b/>
        <sz val="11"/>
        <color indexed="8"/>
        <rFont val="Footlight MT Light"/>
        <family val="1"/>
      </rPr>
      <t xml:space="preserve">Ag.Chief Manager Programmes and Field </t>
    </r>
    <r>
      <rPr>
        <b/>
        <sz val="10"/>
        <color indexed="8"/>
        <rFont val="Footlight MT Light"/>
        <family val="1"/>
      </rPr>
      <t>Services</t>
    </r>
    <r>
      <rPr>
        <b/>
        <sz val="11"/>
        <color indexed="8"/>
        <rFont val="Footlight MT Light"/>
        <family val="1"/>
      </rPr>
      <t xml:space="preserve"> </t>
    </r>
    <r>
      <rPr>
        <b/>
        <sz val="10"/>
        <color indexed="8"/>
        <rFont val="Footlight MT Light"/>
        <family val="1"/>
      </rPr>
      <t xml:space="preserve">Cordination  </t>
    </r>
    <r>
      <rPr>
        <b/>
        <sz val="12"/>
        <color indexed="8"/>
        <rFont val="Footlight MT Light"/>
        <family val="1"/>
      </rPr>
      <t xml:space="preserve">                                                                   Date………………………………..</t>
    </r>
  </si>
  <si>
    <t>Purchase of sports kits i.e balls, uniforms for seconadry schools at the constituency: Lokichoggio Mixed Secondary and Lopiding Girls Secondary @sh.113,793.10</t>
  </si>
  <si>
    <t>Turkana West NG-CDF office</t>
  </si>
  <si>
    <t>4-023-124-2640510-110-2017/2018-008</t>
  </si>
  <si>
    <t>Construction to completion of two parking bay/shades for GK B 552F and GK A 528F</t>
  </si>
  <si>
    <t>Our Ladys Girls Secondary School Project</t>
  </si>
  <si>
    <t>4-023-124-2630205-104-2017/2018-008</t>
  </si>
  <si>
    <t>Construction to completion of chain link perimeter fence with a steel metal gate approximately 740m</t>
  </si>
  <si>
    <t>Komudei primary school project</t>
  </si>
  <si>
    <t>4-023-124-2630204-104-2017/2018-009</t>
  </si>
  <si>
    <t>Construction to completion of chain link perimeter fence with a steel metal gate approximately 840m</t>
  </si>
  <si>
    <r>
      <t xml:space="preserve">…………………………………….                                                                                                                                                                                                     </t>
    </r>
    <r>
      <rPr>
        <b/>
        <sz val="11"/>
        <color indexed="8"/>
        <rFont val="Footlight MT Light"/>
        <family val="1"/>
      </rPr>
      <t>Verified By: Elizabeth Kitundu                                                                                                                                                                                                                                                                                                                                                                                                                                                                                                                                                                                                                                                                                                                                       Ag.Chief Manager Programmes and Field Services Cordination                                                             Date………………………………..</t>
    </r>
  </si>
  <si>
    <t xml:space="preserve">Kokwototo Primary School </t>
  </si>
  <si>
    <t>4-030-157-2630204-104-2017/18-058</t>
  </si>
  <si>
    <t>Construction of girls dormitory block up to roofing</t>
  </si>
  <si>
    <t xml:space="preserve">Katikit Primary School </t>
  </si>
  <si>
    <t>4-030-157-2630204-104-2017/18-059</t>
  </si>
  <si>
    <t xml:space="preserve">Construction of a dormitory block upto completion </t>
  </si>
  <si>
    <t xml:space="preserve">Nalukumongin Primary School </t>
  </si>
  <si>
    <t>Construction of One Classroom block upto completion</t>
  </si>
  <si>
    <t xml:space="preserve">Tuwo Primary School </t>
  </si>
  <si>
    <t>4-030-157-2630204-104-2017/18-061</t>
  </si>
  <si>
    <t xml:space="preserve">Purchase of 20 desks </t>
  </si>
  <si>
    <t>Chesirimion Primary School</t>
  </si>
  <si>
    <t>Purchase of twenty (20) school desks</t>
  </si>
  <si>
    <t xml:space="preserve">Pakka Hills Primary School </t>
  </si>
  <si>
    <t>4-030-157-2630204-104-2017/18-062</t>
  </si>
  <si>
    <t xml:space="preserve">Construction of One Classroom block </t>
  </si>
  <si>
    <t>Napeikore Primary School</t>
  </si>
  <si>
    <t xml:space="preserve">Nakoko Primary School </t>
  </si>
  <si>
    <t>4-030-157-2630204-104-2017/18-063</t>
  </si>
  <si>
    <t xml:space="preserve">Construction of one classroom block up to completion 800,000; Purchase of 20 desks </t>
  </si>
  <si>
    <t xml:space="preserve">Chemayes Primary school </t>
  </si>
  <si>
    <t>4-030-157-2630204-104-2017/18-064</t>
  </si>
  <si>
    <t xml:space="preserve">Kapunyany Primary School </t>
  </si>
  <si>
    <t>4-030-157-2630204-104-2017/18-065</t>
  </si>
  <si>
    <t xml:space="preserve">Plastering, painting, doors and windows fitting of One classroom block </t>
  </si>
  <si>
    <t xml:space="preserve">Kasilangwa Primary school </t>
  </si>
  <si>
    <t>4-030-157-2630204-104-2017/18-066</t>
  </si>
  <si>
    <t xml:space="preserve">Tangulbei Administration Police Camp  </t>
  </si>
  <si>
    <t xml:space="preserve">Construction of 3 Administration Police Houses  </t>
  </si>
  <si>
    <t>Nginyang West Chiefs Offoce</t>
  </si>
  <si>
    <t>4-030-157-2640508-113-2017/18-003</t>
  </si>
  <si>
    <t>Plastering, painting, doors and windows fitting of Chiefs office</t>
  </si>
  <si>
    <t>4-030-157-2630205-104-2017/18-058</t>
  </si>
  <si>
    <t xml:space="preserve">Purchase of 100 school  Lockers </t>
  </si>
  <si>
    <t>4-023-127-2110000-100-2017/18-001</t>
  </si>
  <si>
    <t>4-023-127-2210000-100-2017/18-002</t>
  </si>
  <si>
    <t>4-023-127-2210801-100-2017/18-005</t>
  </si>
  <si>
    <t>4-023-127-2210000-111-2017/18-001</t>
  </si>
  <si>
    <t>4-023-127-2210802-111-2017/18-002</t>
  </si>
  <si>
    <t>4-023-127-2210700-111-2017/18-003</t>
  </si>
  <si>
    <t>4-023-124-2640101-103-2017/18-001</t>
  </si>
  <si>
    <t>4-023-124-2640509-112-2017/18-001</t>
  </si>
  <si>
    <t>Constituency Persons With Disability Athletics to be held in Katilu to be participated by the Visually Impared and Physically handicap, the activity to be Organized in the Olympic Village Model</t>
  </si>
  <si>
    <t>Nabaakan Primary School</t>
  </si>
  <si>
    <t>4-023-127-2630204-104-2017/18-001</t>
  </si>
  <si>
    <t xml:space="preserve">Supply and Delivery of 25 school desks double desks </t>
  </si>
  <si>
    <t xml:space="preserve">Katilu Mixed  Primary School </t>
  </si>
  <si>
    <t>4-023-127-2630204-104-2017/18-003</t>
  </si>
  <si>
    <t>Construction of 2 Classrooms to Completion and Equipping with 50 double Desks</t>
  </si>
  <si>
    <t>Nawoyaregae Primary School</t>
  </si>
  <si>
    <t>4-023-127-2630204-104-2017/18-004</t>
  </si>
  <si>
    <t>Construction of 2 Units (2 Door Pit Latrines) for both Boys and Girls</t>
  </si>
  <si>
    <t>Lochwaa Primary School</t>
  </si>
  <si>
    <t>4-023-127-2630204-104-2017/18-005</t>
  </si>
  <si>
    <t>Construction of Pit Latrines (4 Units comprising of (2 Unit of 4 Pit Latrines for Girls and (2 Units of 3 pit Latrines and a urinal area for the Boys)</t>
  </si>
  <si>
    <t>Kaapese Primary School</t>
  </si>
  <si>
    <t>4-023-127-2630204-104-2017/18-006</t>
  </si>
  <si>
    <t xml:space="preserve">Completion of School Perimeter Fence </t>
  </si>
  <si>
    <t>ON-GOING</t>
  </si>
  <si>
    <t>Lokichar Police Station</t>
  </si>
  <si>
    <t>4-023-127-2640507-113-2017/18-005</t>
  </si>
  <si>
    <t>Construction of Prisoners' Cell (KES 500,000/=), Renovation of the Lokichar Police Station (KES 531,544.83/=), Fencing of the Police Station ( KES 1,000,000/=)</t>
  </si>
  <si>
    <t>Turkana South DCC Office</t>
  </si>
  <si>
    <t>4-023-127-3111000-113-2017/18-006</t>
  </si>
  <si>
    <t>Purchase of Office Furniture for the DCC Office : 2 Metal Filing Cabinets, 1 Conference tables (to accomodate  12 pax each), 4 High Leather back Seats, 2 Executive Desks , 10 Conference Seats)</t>
  </si>
  <si>
    <t>4-023-124-2640510-110-2017/18-001</t>
  </si>
  <si>
    <t>Purchase and Planting of tree seedlings at Lokichar Girls Primary School</t>
  </si>
  <si>
    <t>4-023-123-2210802-100-2017/18-004</t>
  </si>
  <si>
    <t>4-023-123-2210802-111-2017/18-002</t>
  </si>
  <si>
    <t>4-023-123-2640200-101-2017/18-001</t>
  </si>
  <si>
    <t>Constituency sports / culture</t>
  </si>
  <si>
    <t>4-023-123-2640509-112-2017/18-001</t>
  </si>
  <si>
    <t>Ataerika primary school</t>
  </si>
  <si>
    <t>Construction of 2 No. Classrooms to completion Ksh 2,800,000 and supply of 40 desks Ksh 200,000</t>
  </si>
  <si>
    <t>Nakitoekakumon primary school</t>
  </si>
  <si>
    <t>Construction of 2 No. Classrooms to completion Ksh 2,700,000 and supply of 60 desks Ksh 300,000</t>
  </si>
  <si>
    <t>Kokuro primary school</t>
  </si>
  <si>
    <t>supply of 70 desks</t>
  </si>
  <si>
    <t>Meyan primary school</t>
  </si>
  <si>
    <t>Sasame primary school</t>
  </si>
  <si>
    <t>supply of 60 desks</t>
  </si>
  <si>
    <t>Karebur primary school</t>
  </si>
  <si>
    <t>Lokitaung Girls Secondary School</t>
  </si>
  <si>
    <t xml:space="preserve">Construction of 1 No. dining hall and kitchen to completion </t>
  </si>
  <si>
    <t>…………………………………….                                                                                                                                                                                                     Verified By: Christine Mwangolo                                                                                                                                                                                                                                                                                                                                                                                                                                                                                                                                                                                                                                                                                                                                        Ag. Senior Manager Field Operations                                                                    Date………………………………..</t>
  </si>
  <si>
    <t xml:space="preserve">                                                                                                                                                                                                                                                                                                                                                                                                                                                                                                                                                                                                                                                                                      …………………………………….                                                                                                                                                                                           Approved By: Yusuf Mbuno.                                                                                                                                                                                                                          Ag. Chief Executive Officer                                                                                                                                                             Date………………………………..</t>
  </si>
  <si>
    <t>4-039-222-2640510-110-2017/2018-001</t>
  </si>
  <si>
    <t>Planting of trees at NG- CDF office compound in Matisi</t>
  </si>
  <si>
    <t>PENDING ALLOCATION</t>
  </si>
  <si>
    <t>PROJECT GFS CODELIST FOR BUTULA NATIONAL GOVERNMENT CONSTITUENCY DEVELOPMENT FUND</t>
  </si>
  <si>
    <t>4-040-229-2110000-100-2017/18-002</t>
  </si>
  <si>
    <t>Purchase of fuel, repairs and maintenance, printing, stationery, telephone, travel &amp; subsistence and office tea</t>
  </si>
  <si>
    <t>4-040-229-2210000-103-2017/18-001</t>
  </si>
  <si>
    <t>Provision of bursary awards to needy students in secondary education institutions</t>
  </si>
  <si>
    <t>Tertiary Institution Project</t>
  </si>
  <si>
    <t>Benga (TTI)</t>
  </si>
  <si>
    <t>4-040-229-2630206-104-2017/18-002</t>
  </si>
  <si>
    <t>Construction of Students’ Hostels</t>
  </si>
  <si>
    <t>4-040-229-2640201-101-2017/18-001</t>
  </si>
  <si>
    <t xml:space="preserve">        PROJECT GFS CODELIST FOR MATUNGU NATIONAL GOVERNMENT CONSTITUENCY DEVELOPMENT FUND</t>
  </si>
  <si>
    <t xml:space="preserve">Payment of  staff salaries </t>
  </si>
  <si>
    <t>Bursary Fund</t>
  </si>
  <si>
    <t>Busary to needy students in Universities, tertiary colleges and secondary schools.</t>
  </si>
  <si>
    <t>Bulonga Secondary School</t>
  </si>
  <si>
    <t>4-037-206-2630205-104-2017/18-009</t>
  </si>
  <si>
    <t>Construction of 3 classrooms (Setting out, foundation laying, floor slab casting, walling, roofing, plaster work)</t>
  </si>
  <si>
    <t>Mwira Secondary School</t>
  </si>
  <si>
    <t>4-037-206-2630205-104-2017/18-010</t>
  </si>
  <si>
    <t>Purchase of 1 acre land-1 Million  and Construction of 2 classrooms-2 Million (Setting out, foundation laying, floor slab casting, walling, roofing, plaster work)</t>
  </si>
  <si>
    <t>Lutasio Secondary School</t>
  </si>
  <si>
    <t>4-037-206-2630205-104-2017/18-011</t>
  </si>
  <si>
    <t xml:space="preserve">Construction of one classroom -(Setting out, foundation laying, floor slab casting, walling, roofing, plaster work, fittings and finishes) </t>
  </si>
  <si>
    <t>Eshibanze Primary School</t>
  </si>
  <si>
    <t>4-037-206-2630204-104-2017/18-006</t>
  </si>
  <si>
    <t>4-037-206-2630204-104-2017/18-007</t>
  </si>
  <si>
    <t>Completion of 3 classrooms - (Fittings,plaster,flooring,painting and finishes)</t>
  </si>
  <si>
    <t xml:space="preserve">        PROJECT GFS CODELIST FOR FUNYULA  NATIONAL GOVERNMENT CONSTITUENCY DEVELOPMENT FUND</t>
  </si>
  <si>
    <t xml:space="preserve">  Amount  </t>
  </si>
  <si>
    <t>To cater for any unforeseen occurrences during the financial year</t>
  </si>
  <si>
    <t>To organize for constituency sports tournaments and sport teams will be awarded uniforms and balls</t>
  </si>
  <si>
    <t>St. Mortin Ryke Ganga Primary school</t>
  </si>
  <si>
    <t>4-040-230-2630204-104-2017/18-034</t>
  </si>
  <si>
    <t>Fencing 3 acre land with chain link wire-(ksh. 350,000); Foundation, walling, roofing, fitting of administration block-(ksh 900,000); Construction of six unit pit latrine-(ksh 850,000); Foundation, walling, roofing, fitting, plastering, paining of 2 no classroom (ksh 1,700,000); Processing of title deeds (ksh 200,000)</t>
  </si>
  <si>
    <t>Sirekeresi primary school</t>
  </si>
  <si>
    <t>4-040-230-2630204-104-2017/18-035</t>
  </si>
  <si>
    <t>Purchase of land 3 acres -( ksh. 1,200,000); Fencing of 3 acre land with chain link wire    (Ksh 350,000); Foundation, walling, roofing, fitting of administration block(Kshs 900,000); Construction of six unit pit latrine to completion-(Ksh 850,000); Construction of 2 classrooms(Ksh 1,700,000)</t>
  </si>
  <si>
    <t xml:space="preserve">Buduta primary school </t>
  </si>
  <si>
    <t>4-040-230-2630204-104-2017/18-036</t>
  </si>
  <si>
    <t xml:space="preserve">Renovation of 4 classrooms (Floor, screeding, plastering, fittings ,painting and replacing parts of the roof) </t>
  </si>
  <si>
    <t xml:space="preserve">        PROJECT GFS CODELIST FOR SIRISIA NATIONAL GOVERNMENT CONSTITUENCY DEVELOPMENT FUND</t>
  </si>
  <si>
    <t>4-039-217-2210000-100-2017/18-002</t>
  </si>
  <si>
    <t>Purchase of fuel, repairs and maintenance, purchase of a photocopier, office furniture , printing, stationery, telephone, travel and subsistence, office tea.</t>
  </si>
  <si>
    <t xml:space="preserve">Monitoring,Evaluation and Capapcity Building </t>
  </si>
  <si>
    <t>4-039-217-2210000-111-2017/18-001</t>
  </si>
  <si>
    <t>4-039-217-2640200-101-2017/18-001</t>
  </si>
  <si>
    <t xml:space="preserve">To cater for any unforeseen occurences in the constituency during the financial year </t>
  </si>
  <si>
    <t>ACCs Office at Lwandanyi</t>
  </si>
  <si>
    <t>4-039-217-2640507-113-2017/18-009</t>
  </si>
  <si>
    <t>Construction of ACCs Office- foundation, walling, roofing, plastering, doors, windows and painting</t>
  </si>
  <si>
    <t xml:space="preserve">Sirisia AP line </t>
  </si>
  <si>
    <t>4-039-217-2640507-113-2017/18-010</t>
  </si>
  <si>
    <t>Construction of 10 AP  housing units- to completion</t>
  </si>
  <si>
    <t>Toloso Ass. Chief's Office</t>
  </si>
  <si>
    <t>4-039-217-2640507-113-2017/18-011</t>
  </si>
  <si>
    <t>Construction of 3 AP  housing units- to completion</t>
  </si>
  <si>
    <t>Sitabicha Chief's Office</t>
  </si>
  <si>
    <t>4-039-217-2640507-113-2017/18-012</t>
  </si>
  <si>
    <t xml:space="preserve">        PROJECT GFS CODELIST FOR MT ELGON NATIONAL GOVERNMENT CONSTITUENCY DEVELOPMENT FUND</t>
  </si>
  <si>
    <t>4-039-216-2210000-100-2017/18-002</t>
  </si>
  <si>
    <t>4-039-216-2210802-100-2017/18-005</t>
  </si>
  <si>
    <t>Purchase of sports uniforms, balls and nets to Cheptonon primary school  @ ksh.227,586</t>
  </si>
  <si>
    <t>Planting of trees and beatification of  Cheptonon Secondary School @ksh.210,000.With the following trees :-Pischovia 100pcs@sh.350Greavella 100pcs@sh.50Nandi  flame100@sh.350Whistling pine 100@300           Elgon teak 200@500  Ceremonial tree 10@500                                                            Land preparation and logistics@ 17,586</t>
  </si>
  <si>
    <t>4-039-216-2640102-103-2017/18-002</t>
  </si>
  <si>
    <t>4-39-216-2630204-104-2017/18-001</t>
  </si>
  <si>
    <t>4-39-216-2630204-104-2017/18-002</t>
  </si>
  <si>
    <t>Toroso Secondary School</t>
  </si>
  <si>
    <t>4-39-216-2630205-104-2017/18-003</t>
  </si>
  <si>
    <t>Completion of laboratory - Plastering, flooring, construction of verander,painting.</t>
  </si>
  <si>
    <t xml:space="preserve"> Landscaping Works (Ground Leveling, Concrete Emberkments,   Storm Water Drainage, Fencing and Gate                   ,Car Park &amp; Drive Way Kshs 5,586,000;             Curtains and Shelves          Kshs 500,000.00.</t>
  </si>
  <si>
    <t>Undertake training of the PMCs/NGCDFC on NGCDF Issues</t>
  </si>
  <si>
    <t xml:space="preserve">Payment of bursary tertiary needy students </t>
  </si>
  <si>
    <t>To cater for the unforseen occurenses within the consituency</t>
  </si>
  <si>
    <t>Nyiro mixed day secondary school</t>
  </si>
  <si>
    <t>4-025-134-2630205-104-2017/18-012</t>
  </si>
  <si>
    <t>Concrete poles and barbed wire fencing of the school</t>
  </si>
  <si>
    <t>Morijo day secondary school</t>
  </si>
  <si>
    <t>4-025-134-2630205-104-2017/18-013</t>
  </si>
  <si>
    <t>Classroom construction</t>
  </si>
  <si>
    <t>Nachola primary school</t>
  </si>
  <si>
    <t>4-025-134-2630204-104-2017/18-039</t>
  </si>
  <si>
    <t>Construction of two door  toilets</t>
  </si>
  <si>
    <t>Lorrok lolmongo primary school</t>
  </si>
  <si>
    <t>4-025-134-2630204-104-2017/18-040</t>
  </si>
  <si>
    <t>Construction of three door toilets</t>
  </si>
  <si>
    <t>Barsaloi arid zone primary school</t>
  </si>
  <si>
    <t>4-025-134-2630204-104-2017/18-041</t>
  </si>
  <si>
    <t>Installation of 2 solar panels</t>
  </si>
  <si>
    <t>Keleswa primary School</t>
  </si>
  <si>
    <t>4-025-134-2630204-104-2017/18-042</t>
  </si>
  <si>
    <t xml:space="preserve">Roofing of two classroom blown by wind </t>
  </si>
  <si>
    <t>Leir primary school</t>
  </si>
  <si>
    <t>4-025-134-2630204-104-2017/18-043</t>
  </si>
  <si>
    <t>Completion of Admistration block 3 doors, fixing, 4 windows and paint</t>
  </si>
  <si>
    <t>Baragoi primary school</t>
  </si>
  <si>
    <t>4-025-134-2630204-104-2017/18-044</t>
  </si>
  <si>
    <t>Purchase of 60 desk @ 500,000</t>
  </si>
  <si>
    <t>Security Project</t>
  </si>
  <si>
    <t>Suyan AP line Solar System</t>
  </si>
  <si>
    <t>4-025-134-2640507-113-2017/18-008</t>
  </si>
  <si>
    <t>Installation of solar panels</t>
  </si>
  <si>
    <t>Loruko ap solar lighting system</t>
  </si>
  <si>
    <t>4-025-134-2640507-113-2017/18-009</t>
  </si>
  <si>
    <t>Installation of 2 solar panel</t>
  </si>
  <si>
    <t>Masikita AP line Solar</t>
  </si>
  <si>
    <t>Installation of solar panel and wiring</t>
  </si>
  <si>
    <t>Baragoi county  commissioner office</t>
  </si>
  <si>
    <t>Concrete poles and barbed wire fencing and fitting a steel gate</t>
  </si>
  <si>
    <t>Nalingangor day secondary school</t>
  </si>
  <si>
    <t>4-018-133-2210000-100-2017/18-006</t>
  </si>
  <si>
    <t>MONITORING AND EVALUTAION/CAPACITY BUILDING</t>
  </si>
  <si>
    <t>4-018-133-2210802-111-2017/18-004</t>
  </si>
  <si>
    <t>EMRGENCY</t>
  </si>
  <si>
    <t>4-018-133-2640200-101-2017/18-001</t>
  </si>
  <si>
    <t>4-018-133-2640509-112-2017/18-001</t>
  </si>
  <si>
    <t>Carry out constituency sports tournament and the winning teams/Schools to be awarded with with trophies,balls and games kits</t>
  </si>
  <si>
    <t>4-018-133-2640510-110-2017/18-019</t>
  </si>
  <si>
    <t>Purchase and Planting of tree seedlings in the following schools:AIC Moi girls,lpetpet primary,ngamata primary, nkopeliani primary</t>
  </si>
  <si>
    <t>Bursary Secondary school</t>
  </si>
  <si>
    <t>4-018-133-2640100-103-2017/18-001</t>
  </si>
  <si>
    <t>Lodokejek day Secondary School</t>
  </si>
  <si>
    <t>4-018-133-2640507-104-2017/18-009</t>
  </si>
  <si>
    <t>Kielele-Kirimon road</t>
  </si>
  <si>
    <t>4-018-133-2640508-104-2017/18-001</t>
  </si>
  <si>
    <t>Grazing,dozing and gravel patching of the road 16.8km stretch</t>
  </si>
  <si>
    <t>PROJECT GFS CODELIST FOR GILGIL NATIONAL GOVERNMENT CONSTITUENCIES DEVELOPMENT FUND</t>
  </si>
  <si>
    <t>4-034-169-2210000-100-2017/18-002</t>
  </si>
  <si>
    <t>4-034-169-2210000-111-2017/18-001</t>
  </si>
  <si>
    <t>Constituency Sports/Tornament</t>
  </si>
  <si>
    <t>Nyondia Secondary School</t>
  </si>
  <si>
    <t>4-034-169-2640510-112-2017/18-008</t>
  </si>
  <si>
    <t>Langalanga Primary School</t>
  </si>
  <si>
    <t>4-034-169-2640510-112-2017/18-009</t>
  </si>
  <si>
    <t>4-034-169-2640510-112-2017/18-010</t>
  </si>
  <si>
    <t>Komothai Primary sch</t>
  </si>
  <si>
    <t>4-034-169-2630204-104-2017/18-019</t>
  </si>
  <si>
    <t>Construction of eight doors Girls latrine (Foundation, walling, roofing, plastering, painting &amp; doors)</t>
  </si>
  <si>
    <t>Muthaiti primary school</t>
  </si>
  <si>
    <t>4-034-169-2630204-104-2017/18-020</t>
  </si>
  <si>
    <t>Renovation of four classrooms(Flooring, roofing, plastering, painting, windows, ceiling, window panes and doors)</t>
  </si>
  <si>
    <t>Gilgil special School</t>
  </si>
  <si>
    <t>4-034-169-2630204-104-2017/18-021</t>
  </si>
  <si>
    <t>Purchase of a 10,000 ltrs plastic water tank for water harvesting and construction of a water tank stand.</t>
  </si>
  <si>
    <t>Ndibai Secondary Sch</t>
  </si>
  <si>
    <t>4-034-169-2630205-104-2017/18-014</t>
  </si>
  <si>
    <t>Piping of 2.1 km (313 pipes)</t>
  </si>
  <si>
    <t>Elementaita Dos Office</t>
  </si>
  <si>
    <t>4-032-169-2640507-113-2017/18-007</t>
  </si>
  <si>
    <t>Construction of two doors  latrine (Foundation, walling, roofing, plastering, painting &amp; doors)</t>
  </si>
  <si>
    <t>Karate Police Post</t>
  </si>
  <si>
    <t>4-032-169-2640507-113-2017/18-008</t>
  </si>
  <si>
    <t>Purchase of a 5,000 ltrs plastic water tank for water harvesting and construction of a water tank stand.</t>
  </si>
  <si>
    <t>Gatamaiyu kwa share</t>
  </si>
  <si>
    <t>Light grading, Provide gravel wearing course-excavation, free haul &amp; Spread</t>
  </si>
  <si>
    <t>HEALTH PROJECTS</t>
  </si>
  <si>
    <t>Karate Dispensary</t>
  </si>
  <si>
    <t>One acre barbed wire and chain link Fencing</t>
  </si>
  <si>
    <t>Karura Dispensary</t>
  </si>
  <si>
    <t>4-034-169-2640508-107-2017/18-001</t>
  </si>
  <si>
    <t>4-032-169-2630207-105-2017/18-001</t>
  </si>
  <si>
    <t>4-032-169-2630207-105-2017/18-002</t>
  </si>
  <si>
    <t>PROJECT GFS CODELIST FOR SUBUKIA NATIONAL GOVERNMENT CONSTITUENCIES DEVELOPMENT FUND</t>
  </si>
  <si>
    <t>4-032-172-2210000-100-2017/18-004</t>
  </si>
  <si>
    <t>Monitoring and Evaluation/ capacity Building</t>
  </si>
  <si>
    <t>4-032-172-2210000-111-2017/18-004</t>
  </si>
  <si>
    <t>4-032-172-2640200-101-2017/18-002</t>
  </si>
  <si>
    <t>Mumoi Primary School</t>
  </si>
  <si>
    <t>4-032-172-2630204-104-2017/18-014</t>
  </si>
  <si>
    <t>Construction of 8 door staff toilets</t>
  </si>
  <si>
    <t>Construction of Boys toilet 8 door</t>
  </si>
  <si>
    <t>Kamemo Primary School</t>
  </si>
  <si>
    <t>4-032-172-2630204-104-2017/18-016</t>
  </si>
  <si>
    <t>Maombi Primary School</t>
  </si>
  <si>
    <t>4-032-172-2630204-104-2017/18-017</t>
  </si>
  <si>
    <t>Endao Primary School</t>
  </si>
  <si>
    <t>4-032-172-2630204-104-2017/18-018</t>
  </si>
  <si>
    <t>4-032-172-2630204-104-2017/18-019</t>
  </si>
  <si>
    <t>Renovation of 4 classrooms(Flooring, plastering, electricity, dooring, Ceiling, Windowing, Glazing and painting)</t>
  </si>
  <si>
    <t>Magomano Secondary School</t>
  </si>
  <si>
    <t>4-032-172-2630205-104-2017/18-011</t>
  </si>
  <si>
    <t>Renovation of 7 classrooms (Flooring, plastering, electricity, dooring, Ceiling, Windowing, Glazing and painting)</t>
  </si>
  <si>
    <t>ST.Michael Gatagati</t>
  </si>
  <si>
    <t>4-032-172-2630205-104-2017/18-012</t>
  </si>
  <si>
    <t>Wiyumiririe Chiefs office</t>
  </si>
  <si>
    <t>4-032-172-2640507-113-2017/18-005</t>
  </si>
  <si>
    <t>Administration and Recurrent Exenditure</t>
  </si>
  <si>
    <t>Akado Youth Polytechnic</t>
  </si>
  <si>
    <t>4-042-238-2630205-104-2017/18-001</t>
  </si>
  <si>
    <t>Completion of VIP toilets ( paintwork)</t>
  </si>
  <si>
    <r>
      <t xml:space="preserve">NGCDF compound                     </t>
    </r>
    <r>
      <rPr>
        <b/>
        <sz val="12"/>
        <color indexed="8"/>
        <rFont val="Footlight MT Light"/>
        <family val="1"/>
      </rPr>
      <t xml:space="preserve">Conditional approval 
</t>
    </r>
    <r>
      <rPr>
        <sz val="12"/>
        <color indexed="8"/>
        <rFont val="Footlight MT Light"/>
        <family val="1"/>
      </rPr>
      <t xml:space="preserve">
NG-CDFC to provide breakdown of how the funds will be spend and the acreage to be covered
</t>
    </r>
  </si>
  <si>
    <t>NG-CDFC, Kshs.200,000 – Planting of trees</t>
  </si>
  <si>
    <t>4-045-264-2630205-104-2017/18-011</t>
  </si>
  <si>
    <t>4-043-251-2210000-100-2017/18-004</t>
  </si>
  <si>
    <t>4-043-251-2210802-100-2017/18-002</t>
  </si>
  <si>
    <t>NG-CDFC Capacity Building</t>
  </si>
  <si>
    <t>Undertaking the training of the PMC's/NG-CDFCs on NG-CDF related issues</t>
  </si>
  <si>
    <t>4-043-251-2440507-108-2017/18-005</t>
  </si>
  <si>
    <t>Construction of Toilet 6 doors and urinal pit</t>
  </si>
  <si>
    <t>Construction of 3 storey building with 6 units staff house 2 bedrooms for Mbita police station upto first floor</t>
  </si>
  <si>
    <t>4-043-248-2210802-100-2017/18-006</t>
  </si>
  <si>
    <t>4-043-248-2640200-101-2017/18-001</t>
  </si>
  <si>
    <t>4-043-248-2640101-103-2017/18-001</t>
  </si>
  <si>
    <t>4-043-248-2630205-104-2017/18-003</t>
  </si>
  <si>
    <t>4-043-248-2630205-104-2017/18-004</t>
  </si>
  <si>
    <t xml:space="preserve">Purchase of school bus FRR 51 seater,8226 cc engine capacity </t>
  </si>
  <si>
    <t>…………………………………….                                                                                                                                                                                                     Verified By: Elizabeth Kitundu.                                                                                                                                                                                                                                                                                                                                                                                                                                                                                                                                                                                                                                                                                                                                         Ag.Chief Manager Programmes &amp; Field Services Coordination                                                                     Date………………………………..</t>
  </si>
  <si>
    <t>4-041-244-2211310-108-2017/18-001</t>
  </si>
  <si>
    <t>11 MILLION NOT APPROVED</t>
  </si>
  <si>
    <t>4-041-232-2640200-101-2017/18-002</t>
  </si>
  <si>
    <t>4-041-232-2640101-103-2017/18-002</t>
  </si>
  <si>
    <t xml:space="preserve">Award of Bursaries to students in Secondary Schools </t>
  </si>
  <si>
    <t>4-041-232-2640102-103-2017/18-003</t>
  </si>
  <si>
    <t>Award of Bursaries to Students in Universities and middle level colleges.</t>
  </si>
  <si>
    <t>4-041-232-2640103-103-2017/18-001</t>
  </si>
  <si>
    <t>Award of Bursaries to Disabled students in Primary, Secondary &amp; Tertiary Institutions.</t>
  </si>
  <si>
    <t>Bar Oninge Primary School</t>
  </si>
  <si>
    <t xml:space="preserve">Completion of fencing of two (2) acre school compound with chain link and angle line poles &amp; fabricaton &amp; erection of a gate. </t>
  </si>
  <si>
    <t>Buranga Primary School</t>
  </si>
  <si>
    <t>4-041-232-2630204-104-2017/18-018</t>
  </si>
  <si>
    <t xml:space="preserve">Renovation of three (3) classrooms - Installation of fittings, re-screeding of floors, plastering &amp; painting. </t>
  </si>
  <si>
    <t>Muhwayo Primary School</t>
  </si>
  <si>
    <t>4-041-232-2630204-104-2017/18-019</t>
  </si>
  <si>
    <t>Bar Odar Primary School</t>
  </si>
  <si>
    <t>4-041-232-2630204-104-2017/18-020</t>
  </si>
  <si>
    <t xml:space="preserve">Roofing, plastering &amp; painting of 3 classrooms </t>
  </si>
  <si>
    <t>Anyiko Primary School</t>
  </si>
  <si>
    <t>4-041-232-2630204-104-2017/18-021</t>
  </si>
  <si>
    <t xml:space="preserve">Construction of a three (3) door latrine to completion. </t>
  </si>
  <si>
    <t>4-041-232-2630204-104-2017/18-022</t>
  </si>
  <si>
    <t>Ugambe Primary School</t>
  </si>
  <si>
    <t>4-041-232-2630204-104-2017/18-023</t>
  </si>
  <si>
    <t>Kogere Primary School</t>
  </si>
  <si>
    <t>4-041-232-2630204-104-2017/18-024</t>
  </si>
  <si>
    <t>4-041-232-2630204-104-2017/18-025</t>
  </si>
  <si>
    <t xml:space="preserve">Renovation of two (2) classrooms - Plastering of walls, screeding of floors &amp; painting. </t>
  </si>
  <si>
    <t>Diraho Primary School</t>
  </si>
  <si>
    <t>4-041-232-2630204-104-2017/18-026</t>
  </si>
  <si>
    <t>Ukwala Girls Primary School</t>
  </si>
  <si>
    <t>4-041-232-2630204-104-2017/18-027</t>
  </si>
  <si>
    <t>Construction of a three (3) door latrine to completion (Kshs. 300,000.00) &amp; fencing of one acre school compound with chain link &amp; Angle line posts (Kshs. 200,000.00)</t>
  </si>
  <si>
    <t>Lwero Primary School</t>
  </si>
  <si>
    <t>4-041-232-2630204-104-2017/18-028</t>
  </si>
  <si>
    <t xml:space="preserve">Siginga Secondary School </t>
  </si>
  <si>
    <t>4-041-232-2630205-104-2017/18-008</t>
  </si>
  <si>
    <t xml:space="preserve">Construction of a three (3) door latrine on unstable soils  to completion. </t>
  </si>
  <si>
    <t xml:space="preserve">Yenga Secondary School </t>
  </si>
  <si>
    <t>4-041-232-2630205-104-2017/18-009</t>
  </si>
  <si>
    <t xml:space="preserve">Construction of a six (6) door latrine  to completion. </t>
  </si>
  <si>
    <t>4-042-242-2630205-104-2017/18-017</t>
  </si>
  <si>
    <t>Purchase 51 seater school bus</t>
  </si>
  <si>
    <t>4-042-242-2630205-104-2017/18-018</t>
  </si>
  <si>
    <r>
      <t xml:space="preserve">…………………………………….                                                                                                                                                                                                     Verified By: Elizabeth Kitundu                                                                                                                                                                                                                                                                                                                                                                                                                                                                                                                                                                                                                                                                                                                                       Ag.Chief Manager Programmes and Field Services </t>
    </r>
    <r>
      <rPr>
        <b/>
        <sz val="10"/>
        <color indexed="8"/>
        <rFont val="Footlight MT Light"/>
        <family val="1"/>
      </rPr>
      <t>Cordination</t>
    </r>
    <r>
      <rPr>
        <b/>
        <sz val="11"/>
        <color indexed="8"/>
        <rFont val="Footlight MT Light"/>
        <family val="1"/>
      </rPr>
      <t xml:space="preserve">                                                             Date………………………………..</t>
    </r>
  </si>
  <si>
    <t>ADMINISTRATION AND RECCURRENT EXPENDITURE</t>
  </si>
  <si>
    <t>Undertake Training of the PMCs/NG-CDFCs on NG- Related issues</t>
  </si>
  <si>
    <t>4-045-269-2630204-104-2017/18-009</t>
  </si>
  <si>
    <t>Purchase of  9 desk top computers Core II hardisk 320 GB Ram 2GB,12 GHZ,19’ @Ksh.50,000.00 each for the school</t>
  </si>
  <si>
    <t>4-045-269-2630204-104-2017/18-010</t>
  </si>
  <si>
    <t>4-045-269-2630204-104-2017/18-011</t>
  </si>
  <si>
    <t>St. Catherine Iranda Secondary</t>
  </si>
  <si>
    <t>4-045-269-2630204-104-2017/18-012</t>
  </si>
  <si>
    <t>4-045-269-2630204-104-2017/18-013</t>
  </si>
  <si>
    <t>4-045-269-2630204-104-2017/18-014</t>
  </si>
  <si>
    <t>4-045-269-2630204-104-2017/18-015</t>
  </si>
  <si>
    <t>Nyabururu National School</t>
  </si>
  <si>
    <t>4-045-269-2630204-104-2017/18-016</t>
  </si>
  <si>
    <t>Cardinal Otunga High -Mosocho</t>
  </si>
  <si>
    <t>4-045-269-2630204-104-2017/18-017</t>
  </si>
  <si>
    <t>DarajaMbili Secondary School</t>
  </si>
  <si>
    <t>4-045-269-2630204-104-2017/18-018</t>
  </si>
  <si>
    <t>Nyatieko Secondary School</t>
  </si>
  <si>
    <t>4-045-269-2630204-104-2017/18-019</t>
  </si>
  <si>
    <t>Kanyimbo Secondary School</t>
  </si>
  <si>
    <t>4-045-269-2630204-104-2017/18-020</t>
  </si>
  <si>
    <t>Kiogo Secondary School</t>
  </si>
  <si>
    <t>4-045-269-2630204-104-2017/18-021</t>
  </si>
  <si>
    <t>Nyakeogiro Secondary School</t>
  </si>
  <si>
    <t>4-045-269-2630204-104-2017/18-022</t>
  </si>
  <si>
    <t>Nyaore Secondary School</t>
  </si>
  <si>
    <t>4-045-269-2630204-104-2017/18-023</t>
  </si>
  <si>
    <t>Nyagisai Secondary School</t>
  </si>
  <si>
    <t>4-045-269-2630204-104-2017/18-024</t>
  </si>
  <si>
    <t>Riotero Secondary School</t>
  </si>
  <si>
    <t>4-045-269-2630204-104-2017/18-025</t>
  </si>
  <si>
    <t>Keore Secondary School</t>
  </si>
  <si>
    <t>4-045-269-2630204-104-2017/18-026</t>
  </si>
  <si>
    <t>Kioge Secondary School</t>
  </si>
  <si>
    <t>4-045-269-2630204-104-2017/18-027</t>
  </si>
  <si>
    <t>Bogeka Secondary School</t>
  </si>
  <si>
    <t>4-045-269-2630204-104-2017/18-028</t>
  </si>
  <si>
    <t>Nyamatuta Secondary School</t>
  </si>
  <si>
    <t>4-045-269-2630204-104-2017/18-029</t>
  </si>
  <si>
    <t>Matieko Secondary School</t>
  </si>
  <si>
    <t>4-045-269-2630204-104-2017/18-030</t>
  </si>
  <si>
    <r>
      <t xml:space="preserve">…………………………………….                                                                                                                                                                                                     Verified By: Elizabeth Kitundu                                                                                                                                                                                                                                                                                                                                                                                                                                                                                                                                                                                                                                                                                                                                      </t>
    </r>
    <r>
      <rPr>
        <b/>
        <sz val="11"/>
        <color indexed="8"/>
        <rFont val="Footlight MT Light"/>
        <family val="1"/>
      </rPr>
      <t xml:space="preserve">Ag.Chief Manager Programmes and Field Services Cordination </t>
    </r>
    <r>
      <rPr>
        <b/>
        <sz val="12"/>
        <color indexed="8"/>
        <rFont val="Footlight MT Light"/>
        <family val="1"/>
      </rPr>
      <t xml:space="preserve">                                                            Date………………………………..</t>
    </r>
  </si>
  <si>
    <t>4-046-271-2210000-100-2017/18-002</t>
  </si>
  <si>
    <t>4-046-271-2120201-111-2017/18-003</t>
  </si>
  <si>
    <t>Undertake training of NG-CDFC/PMC and staff</t>
  </si>
  <si>
    <t>Universities ,colleges and vocational institutions</t>
  </si>
  <si>
    <t>4-046-271-2640101-103-2017/18-001</t>
  </si>
  <si>
    <t>West Mugirango      NG-CDF Office</t>
  </si>
  <si>
    <t>Completion of superstructure of NG-CDF building:(3,500,000.00) construction of septic tank and ablution.Construction of gate and fencing Kshs.1,000,000 , landscaping /parking with cabros Kshs.848,275.87.</t>
  </si>
  <si>
    <t>4-046-271-2640507-112-2017/18-001</t>
  </si>
  <si>
    <t>Nyamaiya ward water spring</t>
  </si>
  <si>
    <t>Protection of water spring at Nkora, Nyansabakwa &amp; Bondeka areas.slabbing and piping</t>
  </si>
  <si>
    <t>4-046-271-2210000-101-2017/18-001</t>
  </si>
  <si>
    <t>…………………………………….                                                                                                                                                                                                     Verified By: Elizabeth Kitundu                                                                                                                                                                                                                                                                                                                                                                                                                                                                                                                                                                                                                                                                                                                                       Ag. Chief Manager Programmes and Field Services Cordination                                                             Date………………………………..</t>
  </si>
  <si>
    <t>4-002-008-2630205-104-2017/2018-003</t>
  </si>
  <si>
    <r>
      <t xml:space="preserve"> </t>
    </r>
    <r>
      <rPr>
        <sz val="12"/>
        <color indexed="8"/>
        <rFont val="Footlight MT Light"/>
        <family val="1"/>
      </rPr>
      <t>Mamba Police Post</t>
    </r>
  </si>
  <si>
    <t>4-002-008-2640507-113-2017/2018-006</t>
  </si>
  <si>
    <r>
      <t xml:space="preserve">…………………………………….                                                                                                                                                                                                     Verified By: Elizabeth Kitundu.                                                                                                                                                                                                                                                                                                                                                                                                                                                                                                                                                                                                                                                                                                                                         </t>
    </r>
    <r>
      <rPr>
        <b/>
        <sz val="11"/>
        <color indexed="8"/>
        <rFont val="Footlight MT Light"/>
        <family val="1"/>
      </rPr>
      <t xml:space="preserve">Ag.Chief Manager Programmes &amp; Field Services Coordination </t>
    </r>
    <r>
      <rPr>
        <b/>
        <sz val="12"/>
        <color indexed="8"/>
        <rFont val="Footlight MT Light"/>
        <family val="1"/>
      </rPr>
      <t xml:space="preserve">                                                                    Date………………………………..</t>
    </r>
  </si>
  <si>
    <t xml:space="preserve">                                                                                                                                                                                                                                                                                                                                                                                                                                                                                                                                                                                                                                                                                   …………………………………….                                                                                                                                                                                           Approved By: Yusuf Mbuno.                                                                                                                                                                                                                          Ag. Chief Executive Officer                                                                                                                                                             Date………………………………..</t>
  </si>
  <si>
    <t>Kutayu Primary School</t>
  </si>
  <si>
    <t>4-009-042-2630204-104-2017/18-017</t>
  </si>
  <si>
    <t>Fencing of school compound (2500m). Chainlink Fencing</t>
  </si>
  <si>
    <t>4-007-042-2630204-104-2017/18-018</t>
  </si>
  <si>
    <r>
      <t xml:space="preserve">…………………………………….                                                                                                                                                                                                     Verified By: Elizabeth Kitundu.                                                                                                                                                                                                                                                                                                                                                                                                                                                                                                                                                                                                                                                                                                                                         </t>
    </r>
    <r>
      <rPr>
        <b/>
        <sz val="11"/>
        <color indexed="8"/>
        <rFont val="Footlight MT Light"/>
        <family val="1"/>
      </rPr>
      <t xml:space="preserve">Ag.Chief Manager Programmes &amp; Field Services Coordination  </t>
    </r>
    <r>
      <rPr>
        <b/>
        <sz val="12"/>
        <color indexed="8"/>
        <rFont val="Footlight MT Light"/>
        <family val="1"/>
      </rPr>
      <t xml:space="preserve">                                                                   Date………………………………..</t>
    </r>
  </si>
  <si>
    <t>Tumaini Boys Secondary</t>
  </si>
  <si>
    <t>4-007-027-2630205-104-2017/18-006</t>
  </si>
  <si>
    <t>Alfaruq Primary School</t>
  </si>
  <si>
    <t>4-007-027-2630204-104-2017/18-005</t>
  </si>
  <si>
    <t>Renovations works to Eight  Classrooms and Administration Block (Repair Wall cracks, Repairing and/or  Replacing broken Doors and Windows, Removal of all floor cracks and replacement, repainting of interior and exterior, Roofing, repainting of black wall and labeling)</t>
  </si>
  <si>
    <t>Nasib Primary School</t>
  </si>
  <si>
    <t>4-007-027-2630204-104-2017/18-006</t>
  </si>
  <si>
    <t>Construction of 3  Classrooms</t>
  </si>
  <si>
    <t>Bulla Iftin Primary School</t>
  </si>
  <si>
    <t>4-007-027-2630204-104-2017/18-007</t>
  </si>
  <si>
    <t>Construction of 4  Classrooms</t>
  </si>
  <si>
    <r>
      <t>Plumbering,installation and fixing of the water system for the laboratory -</t>
    </r>
    <r>
      <rPr>
        <b/>
        <sz val="12"/>
        <color indexed="8"/>
        <rFont val="Footlight MT Light"/>
        <family val="1"/>
      </rPr>
      <t xml:space="preserve"> Kshs 1,500,000</t>
    </r>
    <r>
      <rPr>
        <sz val="12"/>
        <color indexed="8"/>
        <rFont val="Footlight MT Light"/>
        <family val="1"/>
      </rPr>
      <t xml:space="preserve"> Purchase and Delivery of the following Science Laboratory Equipments:- Burette stop cock 50ml, Pipette Graduated cl. 25ml, Conical Flask 250ML-Pyrex, Conical flask 2000ml-pyrex, Beakers glass50ml-pyrex, Beakers glass 100ml-pyrex, Beakers glass 250ml-pyrex, Beakers plastic 50ml, Beakers Plastic 100ml, Beakers Plastic 250ml, Volumetric Flask-250ml, Wash Bottle 500ml, Stop Watches digital, Thermometer -10-110c mercury/Alcohol, Burnsen Burner, Canisters, Burets (retort) stand complete, Spatula stainless steel 150mm, Labels self-Adhesive, Dropper, Liebig Condenser-300ml, Crucible with Lid-50ml, Connecting Wire-100ml, Dissecting Kit set 18 instrument, Electric motor -3V, Electric motor -6V, Glass trough 180Mm, Measuring Cylinder glass-100ml, Measuring Cylinder plastic-100ml, Aspirator bottle plastic -5l, Concave  mirror f/l5, Convex  mirror f/l5, Density Bottle-50ml, Round bottom Flask 500ml Pyrex, Magnetic Bar 6nm, Optic Pin 5HZ, Models –Brain, Models –kidney, Models –Heart, Models –Skull, Models –tooth, Models –Liver, Models -Digestive:- Kshs 710,345.32</t>
    </r>
  </si>
  <si>
    <t>4-009-043-2640200-101-2017/18-01</t>
  </si>
  <si>
    <t>Arabia Primary School</t>
  </si>
  <si>
    <t>4-009-043-2630204-104-2017/18-10</t>
  </si>
  <si>
    <t>Renovation of four classrooms(replacement of affected roof sections, repairs to walls and floors, replacements of windors and doors and painting works)</t>
  </si>
  <si>
    <t>4-009-043-2630204-104-2017/18-12</t>
  </si>
  <si>
    <t>Hareri Hosle Primary School</t>
  </si>
  <si>
    <t>4-009-043-2630204-104-2017/18-14</t>
  </si>
  <si>
    <t>Renovation of four classrooms(replacement of affected roof sections, repairs to walls and floors, replacements of windows and doors and painting works)</t>
  </si>
  <si>
    <t>……………………………………..</t>
  </si>
  <si>
    <t>………………………………</t>
  </si>
  <si>
    <t>Verified By: Christine Mwangolo</t>
  </si>
  <si>
    <t xml:space="preserve">Approved By: Yusuf Mbuno </t>
  </si>
  <si>
    <t>Ag. Senior Manager Field Operations</t>
  </si>
  <si>
    <t>Ag. Chief Executive Officer</t>
  </si>
  <si>
    <t>Date……………………………….</t>
  </si>
  <si>
    <t>Date:……………………………….</t>
  </si>
  <si>
    <t>11 MILLION CODELIST NOT APPROVED</t>
  </si>
  <si>
    <t>Ng-CDF Vehicle</t>
  </si>
  <si>
    <t>11 MILLION CODELIST AWAITING APPROVAL</t>
  </si>
  <si>
    <t>…………………………………….                                                                                                                                                                                                     Verified By: Elizabeth Kitundu                                                                                                                                                                                                                                                                                                                                                                                                                                                                                                                                                                                                                                                                                                                                        Ag. Chief Manager Programmes &amp; Field Services Coordination                                                                    Date………………………………..</t>
  </si>
  <si>
    <t>11 MILLION AWAITING APPROVAL</t>
  </si>
  <si>
    <t>PROJECT GFS CODELIST FOR KALOLENI NATIONAL GOVERNMENT CONSTITUENCY DEVELOPMENT FUND</t>
  </si>
  <si>
    <t xml:space="preserve">Payment of staff  salaries and service gratuity </t>
  </si>
  <si>
    <t>Purchase of fuel, office desktop, printer, repairs and maintenance, printing, stationery, telephone, travel and subsistence, office tea</t>
  </si>
  <si>
    <t>Payment of NG CDFC staff NHIF monthly deductions.</t>
  </si>
  <si>
    <t xml:space="preserve">Kaloleni constituency </t>
  </si>
  <si>
    <t>Organizing sports tournaments and purchase of sports equipments in Kaloleni Wards (Kayafungo, Mariakani, Mwanamwinga and Kaloleni)</t>
  </si>
  <si>
    <t xml:space="preserve">Kaloleni NG CDF office </t>
  </si>
  <si>
    <t>4-003-013-3110302-111-2017/18-001</t>
  </si>
  <si>
    <r>
      <t>Refurbishment of the office building to completion(demolition of existing toilets at the first floor to create space and construct 1(one) office,partitioning of the reception at the first floor to create space and construct 3 (three)offices, re-painting of the entire building in-and out, repair of office floor tiles, repair of office roof, repair to plumbing, drainage systems and electrical, construction of parking shade and repair  doors and windows)</t>
    </r>
    <r>
      <rPr>
        <sz val="12"/>
        <rFont val="Footlight MT Light"/>
        <family val="1"/>
      </rPr>
      <t>.</t>
    </r>
  </si>
  <si>
    <t>4-003-013-3111001-108-2017/18-001</t>
  </si>
  <si>
    <t>Purchase of office furniture (3no.executive office chairs, 3no. executive office tables, 16no.office visitors chairs and 5no.office filling cabinet).</t>
  </si>
  <si>
    <t>4-003-013-3110504-108-2017/18-001</t>
  </si>
  <si>
    <t>Construction of 2no. Office pit latrines to completion.</t>
  </si>
  <si>
    <t>Kadzonzo Primary School</t>
  </si>
  <si>
    <t>4-003-013-2640510-110-2017/18-002</t>
  </si>
  <si>
    <r>
      <t xml:space="preserve">Purchase and planting of certified tree seedling </t>
    </r>
    <r>
      <rPr>
        <sz val="12"/>
        <color indexed="8"/>
        <rFont val="Footlight MT Light"/>
        <family val="1"/>
      </rPr>
      <t>at Kadzonzo Primary School.</t>
    </r>
  </si>
  <si>
    <t>Ngala Memorial Sec.School</t>
  </si>
  <si>
    <t>4-003-013-2640510-110-2017/18-003</t>
  </si>
  <si>
    <r>
      <t xml:space="preserve">Purchase and planting of certified tree seedling </t>
    </r>
    <r>
      <rPr>
        <sz val="12"/>
        <color indexed="8"/>
        <rFont val="Footlight MT Light"/>
        <family val="1"/>
      </rPr>
      <t>at Ngala Memorial Sec. School.</t>
    </r>
  </si>
  <si>
    <t>EDUCATION</t>
  </si>
  <si>
    <t>St.Michael’s Primary school</t>
  </si>
  <si>
    <t>4-003-013-2630204-104-2017/18-017</t>
  </si>
  <si>
    <t>Construction of a dormitory block to completion.</t>
  </si>
  <si>
    <t>…………………………………….                                                                                                                                                                                                     Verified By: Christine Mwangolo                                                                                                                                                                                                                                                                                                                                                                                                                                                                                                                                                                                                                                                                                                                                       Ag. Senior Manager Field Operations                                                                   Date………………………………..</t>
  </si>
  <si>
    <t>4-016-082-2211311-108-2017/2018-006</t>
  </si>
  <si>
    <t>Drilling, Casing, Equipping of borehole at C.I.H project</t>
  </si>
  <si>
    <t>Drilling, Casing, Equipping of borehole C.I.H project</t>
  </si>
  <si>
    <t>4-016-082-2211311-108-2017/2018-012</t>
  </si>
  <si>
    <t>4-016-082-2211311-108-2017/2018-014</t>
  </si>
  <si>
    <t xml:space="preserve">Drilling, Casing, Equipping of borehole </t>
  </si>
  <si>
    <t>4-016-082-2211311-108-2017/2018-016</t>
  </si>
  <si>
    <t>Office Admnistration / Recurrent</t>
  </si>
  <si>
    <t>4-016-075-2110000-100-2017/2018-001</t>
  </si>
  <si>
    <t>4-016-075-2210000-100-2017/2018-002</t>
  </si>
  <si>
    <t>4-016-075-3111000-100-2017/2018-003</t>
  </si>
  <si>
    <t>Purchase of CDF 2 Laptops</t>
  </si>
  <si>
    <t>4-016-075-2120101-100-2017/2018-005</t>
  </si>
  <si>
    <t>4-016-075-2120201-100-2017/2018-006</t>
  </si>
  <si>
    <t>4-016-075-2210802-100-2017/2018-007</t>
  </si>
  <si>
    <t>4-016-075-2210000-111-2016/2016-001</t>
  </si>
  <si>
    <t>Purchase of fuel , repairs and Maintenance , printing , stationary , Airtime , travel and subsistence</t>
  </si>
  <si>
    <t>4-016-075-2210802-111-2016/2017-002</t>
  </si>
  <si>
    <t>Payment of Committee allowances , Transport , conferences</t>
  </si>
  <si>
    <t>CDFC/ PMC Capacity Building</t>
  </si>
  <si>
    <t>4-016-075-2210700-111-2016/17-003</t>
  </si>
  <si>
    <t>Undertake Training  of PMCs/CDFCs on Related issues</t>
  </si>
  <si>
    <t>4-016-075-2640200-101-2017/2018-001</t>
  </si>
  <si>
    <t>4-016-075-2640509-112-2017/2018-001</t>
  </si>
  <si>
    <t>Bursary Secondary SchoolsTertiary Schools</t>
  </si>
  <si>
    <t>4-016-075-2640102-103-2017/2018-001</t>
  </si>
  <si>
    <t>4-016-075-2640102-103-2017/2018-002</t>
  </si>
  <si>
    <t xml:space="preserve">   Ndungoni Primary School</t>
  </si>
  <si>
    <t>4-016-075-2630204-104-2017/2018-001</t>
  </si>
  <si>
    <t>Construction of 2 Classrooms to Completion</t>
  </si>
  <si>
    <t>4-016-075-2630204-104-2017/2018-002</t>
  </si>
  <si>
    <t xml:space="preserve">Renovation of 3 Classrooms ( Putting up of a new roof , flooring , windows , doors , plastering and painting) </t>
  </si>
  <si>
    <t>Itooma Primary School</t>
  </si>
  <si>
    <t>4-016-075-2630204-104-2017/2018-003</t>
  </si>
  <si>
    <t>Renovation of 3 Classrooms ( Putting up of a new roof , flooring , windows , doors , plastering and painting)</t>
  </si>
  <si>
    <t>Masinga Primary School</t>
  </si>
  <si>
    <t>4-016-075-2630204-104-2017/2018-004</t>
  </si>
  <si>
    <t>Construction of Girls Dormitory to Completion</t>
  </si>
  <si>
    <t>Misewani Primary School</t>
  </si>
  <si>
    <t>4-016-075-2630204-104-2017/2018-005</t>
  </si>
  <si>
    <t>Renovation of  2 Classrooms( Putting up of a new roof , flooring , windows , doors , plastering and painting)</t>
  </si>
  <si>
    <t>Kingutheni Primary School</t>
  </si>
  <si>
    <t>4-016-075-2630204-104-2017/2018-006</t>
  </si>
  <si>
    <t>Kivani Primary School</t>
  </si>
  <si>
    <t>4-016-075-2630204-104-2017/2018-007</t>
  </si>
  <si>
    <t>Kiambani Primary School- Ground Leveling</t>
  </si>
  <si>
    <t>4-016-075-2630204-104-2017/2018-008</t>
  </si>
  <si>
    <t>Ground Leveling of the School Compound</t>
  </si>
  <si>
    <t>Kithyoko Primary School</t>
  </si>
  <si>
    <t>4-016-075-2630204-104-2017/2018-009</t>
  </si>
  <si>
    <t>Construction of 4 Door Toilet  to Completion</t>
  </si>
  <si>
    <t>Eendei Primary School</t>
  </si>
  <si>
    <t>4-016-075-2630204-104-2017/2018-010</t>
  </si>
  <si>
    <t>Iiani Primary School Kivaa</t>
  </si>
  <si>
    <t>4-016-075-2630204-104-2017/2018-011</t>
  </si>
  <si>
    <t>Construction of 4 Door Toilet to  Completion</t>
  </si>
  <si>
    <t>Kyuasi Primary School</t>
  </si>
  <si>
    <t>4-016-075-2630204-104-2017/2018-012</t>
  </si>
  <si>
    <t>Kimuuni Primary School</t>
  </si>
  <si>
    <t>4-016-075-2630204-104-2017/2018-013</t>
  </si>
  <si>
    <t>Musingini Secondary School</t>
  </si>
  <si>
    <t>4-016-075-2630205-104-2017/2018-003</t>
  </si>
  <si>
    <t>Kivaa Secondary School</t>
  </si>
  <si>
    <t>4-016-075-2630205-104-2017/2018-001</t>
  </si>
  <si>
    <t xml:space="preserve"> Construction of 10 Door Toilet for Girls and 4 Door Toilet for staff ( Ksh 1000,000 for Girls Toilet and Ksh 600,0000 for staff toilets)</t>
  </si>
  <si>
    <t>Mutwamwaki Secondary School</t>
  </si>
  <si>
    <t>4-016-075-2630205-104-2017/2018-002</t>
  </si>
  <si>
    <t xml:space="preserve"> Completion of admin block (Roofing ,Plastering , putting up of doors , widows , flooring and painting)</t>
  </si>
  <si>
    <t>Muthembwa Secondary School</t>
  </si>
  <si>
    <t>4-016-075-2630205-104-2017/2018-004</t>
  </si>
  <si>
    <t>Masinga Technical Training College</t>
  </si>
  <si>
    <t>4-016-075-2630206-104-2017/2018-001</t>
  </si>
  <si>
    <t xml:space="preserve">Fencing of the compound ( 10 acres)with chain Link, Concrete poles and also putting up a gate </t>
  </si>
  <si>
    <t>Kithyoko Police Post</t>
  </si>
  <si>
    <t>Construction of staff quarters ( a block of 3units each with two bedrooms) for the Kenya police at Kithyoko town</t>
  </si>
  <si>
    <t>Kaewa  Ass Chiefs Office</t>
  </si>
  <si>
    <t>4-016-075-2640507-113-2017/2018-002</t>
  </si>
  <si>
    <t>Construction of Ass Chief Office to Completion  with a Police Cell to Completion</t>
  </si>
  <si>
    <t>Musingini Ass Chiefs Office</t>
  </si>
  <si>
    <t>4-016-075-2640507-113-2017/2018-003</t>
  </si>
  <si>
    <t>Construction of Ass Chiefs Office to Completion</t>
  </si>
  <si>
    <t>Masinga District Commissioners Residence</t>
  </si>
  <si>
    <t>4-016-075-2640507-113-2017/2018-004</t>
  </si>
  <si>
    <t>Renovation of District Commissioners residence , fencing and water harvesting( Ksh 700,000 for renovation, 500,000 for fencing and Ksh 300,000 for water harvesting)</t>
  </si>
  <si>
    <t>Constituency ICT HUBS</t>
  </si>
  <si>
    <t>Installation of Satelite antenna, Router, Digital access kit, Digital ruggedized Tablet, WI-FI with outdoor wireless device complete with 12U cabinet with installation accessories by Telkom Kenya Ltd for four sites</t>
  </si>
  <si>
    <t>NG-CDF Masinga  Office Block</t>
  </si>
  <si>
    <t xml:space="preserve">Construction of a new office block for the Ng-CDF office </t>
  </si>
  <si>
    <t>NG-CDF Masinga Strategic Plan</t>
  </si>
  <si>
    <t>Preparation of a 5 Year Strategic Plan for the Constituency (2017-2022)</t>
  </si>
  <si>
    <t>Purchase of a new Ng-CDF Vehicle (Ford Everest) for projects Monitoring</t>
  </si>
  <si>
    <r>
      <t>4-016-075-</t>
    </r>
    <r>
      <rPr>
        <sz val="12"/>
        <color indexed="8"/>
        <rFont val="Footlight MT Light"/>
        <family val="1"/>
      </rPr>
      <t>2211311-108-2017/2018-001</t>
    </r>
  </si>
  <si>
    <r>
      <t>4-016-075-</t>
    </r>
    <r>
      <rPr>
        <sz val="12"/>
        <color indexed="8"/>
        <rFont val="Footlight MT Light"/>
        <family val="1"/>
      </rPr>
      <t>3110202-108-2017/2018-001</t>
    </r>
  </si>
  <si>
    <r>
      <t>4-016-075-</t>
    </r>
    <r>
      <rPr>
        <sz val="12"/>
        <color indexed="8"/>
        <rFont val="Footlight MT Light"/>
        <family val="1"/>
      </rPr>
      <t>2211310-108-2017/2018-001</t>
    </r>
  </si>
  <si>
    <r>
      <t>4-016-075-</t>
    </r>
    <r>
      <rPr>
        <sz val="12"/>
        <color indexed="8"/>
        <rFont val="Footlight MT Light"/>
        <family val="1"/>
      </rPr>
      <t>3110701-108-2017/2018-001</t>
    </r>
  </si>
  <si>
    <t xml:space="preserve"> BURSARY </t>
  </si>
  <si>
    <t>DUCATION: PRIMARY SCHOOLS</t>
  </si>
  <si>
    <t xml:space="preserve"> Kilungu ICT Innovation Hub</t>
  </si>
  <si>
    <t>Ilima ICT Innovation Hub</t>
  </si>
  <si>
    <t>Kee ICT Innovation Hub</t>
  </si>
  <si>
    <t>Ukia ICT Innovation Hub</t>
  </si>
  <si>
    <t xml:space="preserve">Purchase of fuel, Office/Vehicle repairs and maintenance, printing, stationery, telephone, Electricity, travel and subsistence, office tea, etc.  </t>
  </si>
  <si>
    <t>Kangundo CDF Office</t>
  </si>
  <si>
    <t>Kangundo CDF office</t>
  </si>
  <si>
    <t>Staff  Desks and tables, Metal &amp; Wooden File cabinets, Boardroom desk and Tables, Receptions Seats, tables and  Secretary Desk, other office Equipments</t>
  </si>
  <si>
    <t>Consultative, Validation forums, Consultancy fee, Fact sheet data collection, printing and  launching of 50year Strategic plan for Kangundo NG-CDF 2018-2022</t>
  </si>
  <si>
    <t>Installation of Satelite antenna, Router, Digital acces kit, Digital ruggedized Tablet, WI-FI with outdoor wireless device complete with 12U cabinet with Istallation accessories by Telkom Kenya at NG-CDF OFFICE, Matungulu Boys High School, Kivaani Primary School, Kakuyuni Primary School @ 1,169,256.80</t>
  </si>
  <si>
    <t>4-015-071-2120101-100-2017/18-003</t>
  </si>
  <si>
    <t>Carry out constituency sports tournaments and the winning teams, schools to be awarded with trophies, balls, and games kits.</t>
  </si>
  <si>
    <t>Construction of 4 doors  pit latrines</t>
  </si>
  <si>
    <t>Flooring, plastering and windows of one classroom.</t>
  </si>
  <si>
    <t>Shuttering and flooring of 3 classes</t>
  </si>
  <si>
    <t>Fencing of school compound with barbed wire, 800 metres perimeter.</t>
  </si>
  <si>
    <t>Roofing of 3 classrooms to completion</t>
  </si>
  <si>
    <t>Construction of kitchen to completion.</t>
  </si>
  <si>
    <t>Flooring, plastering of 5 classrooms to completion.</t>
  </si>
  <si>
    <t>Fencing of school compound with barbed wire 500 perimeter.</t>
  </si>
  <si>
    <t>Flooring and plastering of 4 classrooms  to completion.</t>
  </si>
  <si>
    <t>Flooring and plastering of 3 classrooms  to completion.</t>
  </si>
  <si>
    <t>Completion of a dormitory - flooring, plastering, windows.</t>
  </si>
  <si>
    <t>Construction of pit latrines 4 doors to completion.</t>
  </si>
  <si>
    <t>Construction of 4 doors teachers toilets to completion.</t>
  </si>
  <si>
    <t>Renovation of 4 classrooms - flooring, plastering and windows.</t>
  </si>
  <si>
    <t>Construction of one Classroom to Completion.</t>
  </si>
  <si>
    <t xml:space="preserve">Completion of one classroom- flooring, plastering and windows </t>
  </si>
  <si>
    <t>Reroofing of 2 classrooms</t>
  </si>
  <si>
    <t>Flooring, plastering and windows of 3 classrooms</t>
  </si>
  <si>
    <t>Flooring, Plastering of 2 classrooms to completion</t>
  </si>
  <si>
    <t>Construction of  3 door Pit Latrine to completion</t>
  </si>
  <si>
    <t>Construction of 5 doors pit latrines to completion.</t>
  </si>
  <si>
    <t>Plastering, flooring and windows of 2 classrooms to completion.</t>
  </si>
  <si>
    <t xml:space="preserve">Completion of 2 classrooms- Plastering, flooring and windows </t>
  </si>
  <si>
    <t>Construction of one  classroom to completion.</t>
  </si>
  <si>
    <t>Completion of 3 classes, flooring, plastering and windows.</t>
  </si>
  <si>
    <t xml:space="preserve">Completion of 4 classrooms - flooring and plastering </t>
  </si>
  <si>
    <t xml:space="preserve">Completion of 3 classrooms - flooring, plastering, windows </t>
  </si>
  <si>
    <t xml:space="preserve">Ikota Mwithe Primary School </t>
  </si>
  <si>
    <t>Fencing School  500 metres @ Kshs 300,000 with barbed wire and gate construction to completion @ Kshs 200,000</t>
  </si>
  <si>
    <t>Shuttering and flooring, plastering of 4 classrooms to completion.</t>
  </si>
  <si>
    <t>Roofing of 4 classrooms to completion.</t>
  </si>
  <si>
    <t>Reroofing of 4 classrooms to completion</t>
  </si>
  <si>
    <t>Construction of one dormitory to completion.</t>
  </si>
  <si>
    <t>Completion of 2 classrooms,  flooring, plastering and windows.</t>
  </si>
  <si>
    <t>Completion of 2 classrooms, flooring, plastering, and windows to completion.</t>
  </si>
  <si>
    <t>Construction of 4 door pit latrine to completion.</t>
  </si>
  <si>
    <t>Completion of one classroom, flooring,  plastering @ Kshs 200,000,  fencing of school compound 300 meters with barbed wire@ Kshs 100,000</t>
  </si>
  <si>
    <t>Flooring, plastering, windows of 2 classrooms</t>
  </si>
  <si>
    <t>Completion of boys’ dormitory, plastering, flooring, windows.</t>
  </si>
  <si>
    <t>Completion of school Multipurpose hall, plastering, flooring, windows.</t>
  </si>
  <si>
    <t>Kisasi Sub-County Education Office</t>
  </si>
  <si>
    <t>Renovation of Education office, flooring, painting, windows @ Kshs 330,000  and purchase of  sports equipments - balls, nets and trophies  @ Kshs 170,000</t>
  </si>
  <si>
    <t>Sub -County Education Office, Kwa Vonza</t>
  </si>
  <si>
    <t>Purchase of uniform and trophies for teams in ball games and other games.</t>
  </si>
  <si>
    <t>Construction of two pit latrine - 2 doors each</t>
  </si>
  <si>
    <t>Renovation of the office - flooring</t>
  </si>
  <si>
    <t>Construction of a NG-CDF office at Kwa Vonza Phase 1</t>
  </si>
  <si>
    <t>Installation of Satellite antenna, Router, Digital access kit, Digital ruggedized Tablet, WI-FI with outdoor wireless device complete with 12U cabinet with installation accessories</t>
  </si>
  <si>
    <t xml:space="preserve">Installation of Satellite antenna, Router, Digital access kit, Digital ruggedized Tablet, WI-FI with outdoor wireless device complete with 12U cabinet with installation accessories </t>
  </si>
  <si>
    <t>PROJECT GFS CODELIST FOR KILOME NATIONAL GOVERNMENT CONSTITUENCY DEVELOPMENT FUND</t>
  </si>
  <si>
    <t>Installation of Satelite antenna, Router, Digital acces kit, Digital ruggedized Tablet, WI-FI with outdoor wireless device complete with 12U cabinet complete  with Istallation accessories for four (4) sites in partnership with Ministry of ICT through Telkom Kenya</t>
  </si>
  <si>
    <t>86 MILLION CODELIST NOT ADDING UP</t>
  </si>
  <si>
    <t>PROJECT GFS CODELIST FOR MUKURWE- INI  NATIONAL GOVERNMENT CONSTITUENCY DEVELOPMENT FUND</t>
  </si>
  <si>
    <t>4-019-098-2110000-100-2017/2018-001</t>
  </si>
  <si>
    <t>4-019-098-2210000-100-2017/2018-002</t>
  </si>
  <si>
    <t xml:space="preserve">Purchase of fuel, repairs and maintenance, printing, stationery, telephone, travel and subsistence, office tea, publications, advertisements </t>
  </si>
  <si>
    <t>4-019-098-2120101-100-2017/2018-003</t>
  </si>
  <si>
    <t>4-019-098-2120201-100-2017/2018-004</t>
  </si>
  <si>
    <t>4-019-098-2210000-111-2017/2018-001</t>
  </si>
  <si>
    <t>4-019-098-2210802-111-2017/2018-002</t>
  </si>
  <si>
    <t>4-019-098-2640101-103-2017/2018-001</t>
  </si>
  <si>
    <t>4-019-098-2640200-101-2017/2018-004</t>
  </si>
  <si>
    <t>4-019-098-2640509-112-2017/2018-001</t>
  </si>
  <si>
    <t xml:space="preserve">Purchase of sports equipment, trophies, balls and games kits  </t>
  </si>
  <si>
    <t>4-019-098-2640509-112-2017/2018-002</t>
  </si>
  <si>
    <t xml:space="preserve">Purchase of sports equipment, trophies, balls and games kits </t>
  </si>
  <si>
    <t>4-019-098-2640509-112-2017/2018-003</t>
  </si>
  <si>
    <t>4-019-098-2640509-112-2017/2018-004</t>
  </si>
  <si>
    <t>Mukurwe-ini Boys High School</t>
  </si>
  <si>
    <t>4-019-098-2640510-110-2017/2018-006</t>
  </si>
  <si>
    <t xml:space="preserve">Carry out tree planting-purchase of seedlings. </t>
  </si>
  <si>
    <t>Ndiaini Secondary School</t>
  </si>
  <si>
    <t>4-019-098-2640510-110-2017/2018-007</t>
  </si>
  <si>
    <t>Karindi Secondary School</t>
  </si>
  <si>
    <t>4-019-098-2640510-110-2017/2018-008</t>
  </si>
  <si>
    <t>Giathugu Secondary School</t>
  </si>
  <si>
    <t>4-019-098-2640510-110-2017/2018-009</t>
  </si>
  <si>
    <t>Kinuri Primary School</t>
  </si>
  <si>
    <t>4-019-098-2630204-104-2017/2018-004</t>
  </si>
  <si>
    <t>Water harvesting ( Installation of gutters, down pipes and 10 000 litres plastic tank)</t>
  </si>
  <si>
    <t>Karaguririo Primary School</t>
  </si>
  <si>
    <t>4-019-098-2630204-104-2017/2018-005</t>
  </si>
  <si>
    <t>Construction of 1No. classroom</t>
  </si>
  <si>
    <t>St. Thomas Gatura Secondary School</t>
  </si>
  <si>
    <t>4-019-098-2630205-104-2017/2018-009</t>
  </si>
  <si>
    <t>Renovation  of 3 No. classrooms (flooring, plastering,painting and glazing)</t>
  </si>
  <si>
    <t>Mukurwe-ini AP Headquarters</t>
  </si>
  <si>
    <t>4-019-098-2640507-113-2017/2018-008</t>
  </si>
  <si>
    <t xml:space="preserve">Electrical works to 4 No. housing units (wiring,electrical fittings) </t>
  </si>
  <si>
    <t>Tambaya Administration Police Post</t>
  </si>
  <si>
    <t>4-019-098-2640507-113-2017/2018-009</t>
  </si>
  <si>
    <t>Gikondi Administration Police Post</t>
  </si>
  <si>
    <t>4-019-098-2640507-113-2017/2018-010</t>
  </si>
  <si>
    <t>Construction of 4 No. housing units</t>
  </si>
  <si>
    <t>Kariara Chief's Camp</t>
  </si>
  <si>
    <t>4-019-098-2640507-113-2017/2018-011</t>
  </si>
  <si>
    <t>Construction of 1 No. administration block</t>
  </si>
  <si>
    <t>86 MILLION WITH ISSUES</t>
  </si>
  <si>
    <t>86 MILLION CODELIST WITH ISSUES NOT ADDING UP</t>
  </si>
  <si>
    <t>AWAITING ACTUAL CODELIST FOR 86M</t>
  </si>
  <si>
    <t>AWAITING ACTUAL CODELIST FOR 86 M</t>
  </si>
  <si>
    <t xml:space="preserve">AWAITING CODELIST FOR 86M </t>
  </si>
  <si>
    <t>AWAITING CODELIST FOR 86M</t>
  </si>
  <si>
    <t>AWAITING CODELIST FOR 86 M</t>
  </si>
  <si>
    <t>AWAITING 86M CODELIST</t>
  </si>
  <si>
    <t>11MILLION CODELIST NOT APPROVED</t>
  </si>
  <si>
    <t>PROJECT GFS CODELIST FOR KITUI CENTRAL NATIONAL GOVERNMENT CONSTITUENCY DEVELOPMENT FUND</t>
  </si>
  <si>
    <t xml:space="preserve">ADMINISTRATION &amp; RECURRENT EXPENDITURE  </t>
  </si>
  <si>
    <t>4-015-072-2110000-100-2016/17-001</t>
  </si>
  <si>
    <t>4-015-072-2210000-100-2016/17-002</t>
  </si>
  <si>
    <t>4-015-072-2120101-100-2016/17-003</t>
  </si>
  <si>
    <t>4-015-072-2120201-100-2016/17-004</t>
  </si>
  <si>
    <t>4-015-072-2210802-100-2016/17-005</t>
  </si>
  <si>
    <t>4-015-072-2210000-111-2016/17-001</t>
  </si>
  <si>
    <t xml:space="preserve">Purchase of fuel, repairs and maintenance, printing, stationery, Airtime, travel and subsistence, labeling of previous projects </t>
  </si>
  <si>
    <t>4-015-072-2210802-111-2016/17-002</t>
  </si>
  <si>
    <t>4-015-072-2210700-111-2016/17-003</t>
  </si>
  <si>
    <t>4-015-072-2640200-101-2016/17-001</t>
  </si>
  <si>
    <t>4-015-072-2640101-103-2016/2017-001</t>
  </si>
  <si>
    <t>4-015-072-2640102-103-2016/2017-002</t>
  </si>
  <si>
    <t>4-015-072-2640509-112-2016/17-001</t>
  </si>
  <si>
    <t>Carry out Constituency Sports tournament starting from the ward level to the constituency level then winning teams to be awarded with trophies, balls, and games kits</t>
  </si>
  <si>
    <t>Mwongelani river Sand Dam</t>
  </si>
  <si>
    <t>4-015-072-2640510-113-2016/17-001</t>
  </si>
  <si>
    <t>Construction of two sand dams to prevent floods</t>
  </si>
  <si>
    <t xml:space="preserve">EDUCATION - PRIMARY SCHOOLS </t>
  </si>
  <si>
    <t xml:space="preserve">Kwa Ukungu Primary School </t>
  </si>
  <si>
    <t>4-015-072-2630204-104-2017/18-001</t>
  </si>
  <si>
    <t xml:space="preserve">Rehabilitation of 8 classrooms -roofing, Shutters, plastering , painting </t>
  </si>
  <si>
    <t xml:space="preserve">Kwa Ngindu Primary School </t>
  </si>
  <si>
    <t>4-015-072-2630204-104-2017/18-002</t>
  </si>
  <si>
    <t xml:space="preserve">Rehabilitation of 8 classrooms - roofing, Shutters, plastering , painting </t>
  </si>
  <si>
    <t xml:space="preserve">Mulundi Primary School </t>
  </si>
  <si>
    <t>4-015-072-2630204-104-2017/18-003</t>
  </si>
  <si>
    <t xml:space="preserve">Rehabilitation of 8 Classrooms - roofing, Shutters, plastering , painting </t>
  </si>
  <si>
    <t xml:space="preserve">Kalawa Primary School </t>
  </si>
  <si>
    <t>4-015-072-2630204-104-2017/18-004</t>
  </si>
  <si>
    <t>Rehabilitation of 8 Classrooms - roofing, Shutters, plastering , painting</t>
  </si>
  <si>
    <t xml:space="preserve">Makutano Primary School </t>
  </si>
  <si>
    <t>4-015-072-2630204-104-2017/18-005</t>
  </si>
  <si>
    <t xml:space="preserve">Kilungu Primary School </t>
  </si>
  <si>
    <t>4-015-072-2630204-104-2017/18-006</t>
  </si>
  <si>
    <t xml:space="preserve">Rehabilitation of 8 classrooms -Shutters, flooring, roofing,painting </t>
  </si>
  <si>
    <t xml:space="preserve">Kaumba Primary School </t>
  </si>
  <si>
    <t>4-015-072-2630204-104-2017/18-007</t>
  </si>
  <si>
    <t xml:space="preserve">Rehabilitation of 8 classrooms - Shutters, flooring, roofing, painting </t>
  </si>
  <si>
    <t xml:space="preserve">Wii Primary School </t>
  </si>
  <si>
    <t>4-015-072-2630204-104-2017/18-008</t>
  </si>
  <si>
    <t xml:space="preserve">Yakalia Primary School </t>
  </si>
  <si>
    <t>4-015-072-2630204-104-2017/18-009</t>
  </si>
  <si>
    <t xml:space="preserve">Rehabilitation of 6 Classrooms - roofing, Shutters, plastering , painting </t>
  </si>
  <si>
    <t xml:space="preserve">Ilooi Primary School </t>
  </si>
  <si>
    <t>4-015-072-2630204-104-2017/18-010</t>
  </si>
  <si>
    <t xml:space="preserve">Rehabilitation of 8 Classrooms - Roofing, Shutters, plastering , painting </t>
  </si>
  <si>
    <t xml:space="preserve">Unyaa Primary School </t>
  </si>
  <si>
    <t>4-015-072-2630204-104-2017/18-011</t>
  </si>
  <si>
    <t xml:space="preserve">Kwa Kunuvwa Primary School </t>
  </si>
  <si>
    <t>4-015-072-2630204-104-2017/18-012</t>
  </si>
  <si>
    <t xml:space="preserve">Tiva Primary School </t>
  </si>
  <si>
    <t>4-015-072-2630204-104-2017/18-013</t>
  </si>
  <si>
    <t>Construction of two dormitories to completion (school offers boarding facilities)</t>
  </si>
  <si>
    <t xml:space="preserve">Ithimani Primary School </t>
  </si>
  <si>
    <t>4-015-072-2630204-104-2017/18-014</t>
  </si>
  <si>
    <t xml:space="preserve">Muuthi Primary School </t>
  </si>
  <si>
    <t>4-015-072-2630204-104-2017/18-015</t>
  </si>
  <si>
    <t>Completion of one classroom (plastering, roofing, painting, shutters and windows</t>
  </si>
  <si>
    <t xml:space="preserve">Kwa Ikolani Primary School </t>
  </si>
  <si>
    <t>4-015-072-2630204-104-2017/18-016</t>
  </si>
  <si>
    <t xml:space="preserve">Rehabilitation of 8 Classrooms -roofing, Shutters, plastering , painting </t>
  </si>
  <si>
    <t xml:space="preserve">Maangina Primary School </t>
  </si>
  <si>
    <t>4-015-072-2630204-104-2017/18-017</t>
  </si>
  <si>
    <t xml:space="preserve">Katisaa Primary School </t>
  </si>
  <si>
    <t>4-015-072-2630204-104-2017/18-018</t>
  </si>
  <si>
    <t xml:space="preserve">Rehabilitation of school 8 Classrooms - roofing, Shutters, plastering , painting </t>
  </si>
  <si>
    <t xml:space="preserve">Kavuti Primary School </t>
  </si>
  <si>
    <t>4-015-072-2630204-104-2017/18-019</t>
  </si>
  <si>
    <t xml:space="preserve">Rehabilitation of 6 Classrooms -roofing, Shutters, plastering , painting </t>
  </si>
  <si>
    <t xml:space="preserve">Kaveta Primary School </t>
  </si>
  <si>
    <t>4-015-072-2630204-104-2017/18-020</t>
  </si>
  <si>
    <t xml:space="preserve">Rehabilitation of 8 Classrooms- roofing, Shutters, plastering , painting </t>
  </si>
  <si>
    <t xml:space="preserve">Manyenyoni Primary School </t>
  </si>
  <si>
    <t>4-015-072-2630204-104-2017/18-021</t>
  </si>
  <si>
    <t xml:space="preserve">Kathumulani Primary School </t>
  </si>
  <si>
    <t>4-015-072-2630204-104-2017/18-022</t>
  </si>
  <si>
    <t xml:space="preserve">Nduumoni Primary School </t>
  </si>
  <si>
    <t>4-015-072-2630204-104-2017/18-023</t>
  </si>
  <si>
    <t>Rehabilitation of 8 Classrooms roofing, Shutters, plastering , painting , flooring.</t>
  </si>
  <si>
    <t xml:space="preserve">Matunguni Primary School </t>
  </si>
  <si>
    <t>4-015-072-2630204-104-2017/18-024</t>
  </si>
  <si>
    <t xml:space="preserve">EDUCATION - SECONDARY  SCHOOLS </t>
  </si>
  <si>
    <t xml:space="preserve">St. Pauls Mutula Secondary School </t>
  </si>
  <si>
    <t>4-015-072-2630205-104-2017/2018-001</t>
  </si>
  <si>
    <t xml:space="preserve">Kasyala Secondary School </t>
  </si>
  <si>
    <t>4-015-072-2630205-104-2017/2018-002</t>
  </si>
  <si>
    <t>Construction of a science laboratory to completion.</t>
  </si>
  <si>
    <t xml:space="preserve">Kamandio Girls Secondary School </t>
  </si>
  <si>
    <t>4-015-072-2630205-104-2017/2018-003</t>
  </si>
  <si>
    <t>Completion of  two classrooms - plastering, shutters, painting, flooring</t>
  </si>
  <si>
    <t xml:space="preserve">Mutula Assistant Chief's Office </t>
  </si>
  <si>
    <t>4-015-072-2640507-113-2017/2018-001</t>
  </si>
  <si>
    <t>Construction of Assistant Chiefs Office to completion</t>
  </si>
  <si>
    <t xml:space="preserve">Kwa Mutheke Assistant Chief's Office </t>
  </si>
  <si>
    <t>4-015-072-2640507-113-2017/2018-002</t>
  </si>
  <si>
    <t xml:space="preserve">Motor Vehicle </t>
  </si>
  <si>
    <r>
      <t>4-015-072-</t>
    </r>
    <r>
      <rPr>
        <sz val="12"/>
        <color indexed="8"/>
        <rFont val="Footlight MT Light"/>
        <family val="1"/>
      </rPr>
      <t>3110701-108-2017/2018-001</t>
    </r>
  </si>
  <si>
    <t xml:space="preserve">Purchase of a motor vehicle (Double Cabin) for NG-CDF Kitui Central </t>
  </si>
  <si>
    <t>Strategic Plan 2013-2017</t>
  </si>
  <si>
    <r>
      <t>4-015-072-</t>
    </r>
    <r>
      <rPr>
        <sz val="12"/>
        <color indexed="8"/>
        <rFont val="Footlight MT Light"/>
        <family val="1"/>
      </rPr>
      <t>2211310-108-2017/2018-001</t>
    </r>
  </si>
  <si>
    <t xml:space="preserve">Preparation and launching of a 5 year (2018-2022)  Strategic Plan for NG-CDF Kitui Central </t>
  </si>
  <si>
    <t xml:space="preserve">Kavonge Hills </t>
  </si>
  <si>
    <t>4-015-072-2640510-110-2017/18-002</t>
  </si>
  <si>
    <t>Ulonzo Hills</t>
  </si>
  <si>
    <t>4-015-072-2640510-110-2017/18-003</t>
  </si>
  <si>
    <t xml:space="preserve">ADMINISTRATION AND RECURRENT EXPENDITURE  </t>
  </si>
  <si>
    <t>4-015-072-2110000-100-2017/18-001</t>
  </si>
  <si>
    <t>4-015-072-2210000-100-2017/18-002</t>
  </si>
  <si>
    <t>4-015-072-2210802-100-2017/18-005</t>
  </si>
  <si>
    <t>4-015-072-2210000-111-2017/18-001</t>
  </si>
  <si>
    <t>4-015-072-2210802-111-2017/18-002</t>
  </si>
  <si>
    <t>4-015-072-2640200-101-2017/18-001</t>
  </si>
  <si>
    <t>4-015-072-2640101-103-2017/18-001</t>
  </si>
  <si>
    <t>4-015-072-2640509-112-2017/18-001</t>
  </si>
  <si>
    <t>Ulonzo Primary School</t>
  </si>
  <si>
    <t>4-015-072-2640510-110-2017/18-004</t>
  </si>
  <si>
    <t>Kwa Kame Primary School</t>
  </si>
  <si>
    <t>4-015-072-2640510-110-2017/18-005</t>
  </si>
  <si>
    <t>Mulundi Primary School</t>
  </si>
  <si>
    <t>4-015-072-2630204-104-2017/18-025</t>
  </si>
  <si>
    <t>Rehabilitation of school (4 Classrooms) Roofing, Shutters, plastering, painting of classrooms, Flooring.</t>
  </si>
  <si>
    <t>Ithookwe Primary School</t>
  </si>
  <si>
    <t>4-015-072-2630204-104-2017/18-026</t>
  </si>
  <si>
    <t>Purchase of 45 double decker beds.</t>
  </si>
  <si>
    <t>Kilingile Primary School</t>
  </si>
  <si>
    <t>4-015-072-2630204-104-2017/18-027</t>
  </si>
  <si>
    <t>Rehabilitation of school(8Classrooms) Roofing, Shutters, plastering , painting of classrooms, Flooring</t>
  </si>
  <si>
    <t>Township Police Houses</t>
  </si>
  <si>
    <t>4-015-072-2640507-113-2017/18-003</t>
  </si>
  <si>
    <t>Construction of police staff houses to completion, (six rooms)</t>
  </si>
  <si>
    <t xml:space="preserve">Katulani Police Houses </t>
  </si>
  <si>
    <t>4-015-072-2640507-113-2017/18-004</t>
  </si>
  <si>
    <t>…………………………………….                                                                                                                                                                                                     Verified By: Elizabeth Kitundu.                                                                                                                                                                                                     Ag.Chief Manager Programmes and Field Services                                                                                                                                                                                              Date………………………………..</t>
  </si>
  <si>
    <t>AWAITING 86 MILLION CODELIST</t>
  </si>
  <si>
    <t>PROJECT CODELIST FOR TURKANA EAST NATIONAL GOVERNMENT CONSTITUENCY DEVELOPMENT FUND</t>
  </si>
  <si>
    <t>4-023-128- 2110000-100-2017/2018-001</t>
  </si>
  <si>
    <t>Committee   allowances</t>
  </si>
  <si>
    <t>4-023-128- 2110000-100-2017/2018-002</t>
  </si>
  <si>
    <t>4-023-128-2210802-100-2017/2018-003</t>
  </si>
  <si>
    <t xml:space="preserve">Purchase of fuel, repairs and maintenance, Insurance, printing, stationery, telephone, travel and subsistence, office tea, etc.  </t>
  </si>
  <si>
    <t>4-023-128-2210802-111-2017/2018-001</t>
  </si>
  <si>
    <t>Undertake Training of the PMCs/CDFCs and  publicity</t>
  </si>
  <si>
    <t>4-023-128-2640200-101-2017/2018-001</t>
  </si>
  <si>
    <t>Handle arising emergency cases in the constituency.</t>
  </si>
  <si>
    <t>4-023-128-2640509-112-2017/2018-001</t>
  </si>
  <si>
    <t>For Organizing  A football  tournament for the constituency to help  bring peace and integrations by buying kits  trophies.</t>
  </si>
  <si>
    <t>4-023-128-2640100-103-2017/2018-001</t>
  </si>
  <si>
    <t>4-023-128-2640100-103-2017/2018-002</t>
  </si>
  <si>
    <t>Echoke Primary School</t>
  </si>
  <si>
    <t>4-023-123-2630204-104-2017/2018-005</t>
  </si>
  <si>
    <t>Construct  4 door pit latrine</t>
  </si>
  <si>
    <t>Lokwi Primary School</t>
  </si>
  <si>
    <t>4-023-123-2630204-104-2017/2018-0012</t>
  </si>
  <si>
    <t>Lokamusio Primary School</t>
  </si>
  <si>
    <t>4-023-123-2630204-104-2017/2018-013</t>
  </si>
  <si>
    <t xml:space="preserve">Eman Man </t>
  </si>
  <si>
    <t>4-023-123-2630204-104-2017/2018-014</t>
  </si>
  <si>
    <t>Namalteny Primary  School</t>
  </si>
  <si>
    <t>Kapedo  Ap Camp</t>
  </si>
  <si>
    <t>4-023-128-2640507-107-2017/2018-002</t>
  </si>
  <si>
    <t xml:space="preserve"> Purchase   and install 10 police unihurts Kshs 3,500,000.Fence  Kshs 1,500,000.00,Construct  4 door Pit Latrine Kshs 500,000</t>
  </si>
  <si>
    <t>UNDERBUDGETING</t>
  </si>
  <si>
    <t>PROJECT GFS CODELIST FOR KITUTU CHACHE NORTH NATIONAL GOVERNMENT CONSTITUENCY DEVELOPMENT FUND</t>
  </si>
  <si>
    <t>4-045-268-AP1-100-2017/2018-001</t>
  </si>
  <si>
    <t>4-045-268-2640100-103-2017/18-001</t>
  </si>
  <si>
    <t>4-045-268-2110000-100-2017/18-001</t>
  </si>
  <si>
    <t>4-045-268-2210000-100-2017/18-002</t>
  </si>
  <si>
    <t>4-045-268-2120101-100-2017/2018-003</t>
  </si>
  <si>
    <t>4-045-268-2120201-100-2017/2018-004</t>
  </si>
  <si>
    <t>4-045-268-2210802-100-2017/2018-005</t>
  </si>
  <si>
    <t>4-045-268-2210000-111-2017/2018-001</t>
  </si>
  <si>
    <t>4-045-268-2210802-111-2017/2018-002</t>
  </si>
  <si>
    <t>4-045-268-2210700-111-2017/2018-003</t>
  </si>
  <si>
    <t>4-045-268-2640200-101-2017/2018-001</t>
  </si>
  <si>
    <t>4-045-268-2211310-108-2017/2018-001</t>
  </si>
  <si>
    <t>4-045-268-2640509-112-2017/2018-001</t>
  </si>
  <si>
    <t>Kegogi Springs Protection</t>
  </si>
  <si>
    <t>4-045-268-2640510-110-2017/18-001</t>
  </si>
  <si>
    <t>Protection of spring: collection of water from sources,  construction of brick wall on collected  water, stone pitching, piping and fencing.</t>
  </si>
  <si>
    <t>Monyerero Springs Protection</t>
  </si>
  <si>
    <t>4-045-268-2640510-110-2017/18-002</t>
  </si>
  <si>
    <t>Sensi Spring Protection</t>
  </si>
  <si>
    <t>4-045-268-2640510-110-2017/18-003</t>
  </si>
  <si>
    <t>Marani Spring Protection</t>
  </si>
  <si>
    <t>4-045-268-2640510-110-2017/18-004</t>
  </si>
  <si>
    <t>4-045-268-2640101-103-2017/2018-001</t>
  </si>
  <si>
    <t>4-045-268-2640102-103-2017/2018-002</t>
  </si>
  <si>
    <t>Motonto Primary School</t>
  </si>
  <si>
    <t>4-045-268-2630204-104-2017/18-001</t>
  </si>
  <si>
    <t>Renovation of one leaking classroom (re-roofing and plastering).</t>
  </si>
  <si>
    <t>Gesangero Primary School</t>
  </si>
  <si>
    <t>4-045-268-2630204-104-2017/18-002</t>
  </si>
  <si>
    <t>Renovation of one leaking classroom (re-roofing, flooring and plastering).</t>
  </si>
  <si>
    <t>Ngenyi Primary School</t>
  </si>
  <si>
    <t>4-045-268-2630204-104-2017/18-003</t>
  </si>
  <si>
    <t>Entanda Primary School</t>
  </si>
  <si>
    <t>4-045-268-2630204-104-2017/18-004</t>
  </si>
  <si>
    <t>Completion of two classrooms (fixing window panes and plastering).</t>
  </si>
  <si>
    <t>Nyagiti Primary School</t>
  </si>
  <si>
    <t>4-045-268-2630204-104-2017/18-005</t>
  </si>
  <si>
    <t>Nyabworoba Primary School</t>
  </si>
  <si>
    <t>4-045-268-2630204-104-2017/18-006</t>
  </si>
  <si>
    <t>Completion of   two toilet   blocks (digging foundation, walling flooring, plastering and painting).</t>
  </si>
  <si>
    <t>Kionganyo Primary School</t>
  </si>
  <si>
    <t>4-045-268-2630204-104-2017/18-007</t>
  </si>
  <si>
    <t>Sensi Primary School</t>
  </si>
  <si>
    <t>4-045-268-2630204-104-2017/18-008</t>
  </si>
  <si>
    <t>Nyagesenda Primary School</t>
  </si>
  <si>
    <t>4-045-268-2630204-104-2017/18-009</t>
  </si>
  <si>
    <t>Flooring of four classrooms.</t>
  </si>
  <si>
    <t>Nyakeiri Primary School</t>
  </si>
  <si>
    <t>4-045-268-2630204-104-2017/18-010</t>
  </si>
  <si>
    <t>Renovation of one leaking classroom (re-roofing and plastering)</t>
  </si>
  <si>
    <t>Nyagoto Primary School</t>
  </si>
  <si>
    <t>4-045-268-2630204-104-2017/18-011</t>
  </si>
  <si>
    <t>Kiareni Primary School</t>
  </si>
  <si>
    <t>4-045-268-2630204-104-2017/18-012</t>
  </si>
  <si>
    <t>Completion of two classrooms (flooring and wall plastering)</t>
  </si>
  <si>
    <t>4-045-268-2630204-104-2017/18-013</t>
  </si>
  <si>
    <t>Renovation of two classrooms; flooring.</t>
  </si>
  <si>
    <t>Nyasore PrimarySchool</t>
  </si>
  <si>
    <t>4-045-268-2630204-104-2017/18-014</t>
  </si>
  <si>
    <t>Nyakome Primary School</t>
  </si>
  <si>
    <t>4-045-268-2630204-104-2017/18-015</t>
  </si>
  <si>
    <t>Mesaria  Primary School</t>
  </si>
  <si>
    <t>4-045-268-2630204-104-2016/17-016</t>
  </si>
  <si>
    <t xml:space="preserve">Renovation of one classroom; (plastering, re-roofing and painting) </t>
  </si>
  <si>
    <t>Nyamokenye  Primary School</t>
  </si>
  <si>
    <t>4-045-268-2630204-104-2016/17-017</t>
  </si>
  <si>
    <t>Ngokoro  Primary School</t>
  </si>
  <si>
    <t>4-045-268-2630204-104-2017/18-018</t>
  </si>
  <si>
    <t xml:space="preserve">Renovation of one classroom, (plastering, re-roofing and painting) </t>
  </si>
  <si>
    <t>Nyakeyo Primary School</t>
  </si>
  <si>
    <t>4-045-268-2630204-104-2017/18-019</t>
  </si>
  <si>
    <t xml:space="preserve">Renovation of one classroom (plastering, re-roofing and painting) </t>
  </si>
  <si>
    <t>Riragi Primary School</t>
  </si>
  <si>
    <t>4-045-268-2630204-104-2017/18-020</t>
  </si>
  <si>
    <t>Metembe Primary School</t>
  </si>
  <si>
    <t>Nyakoora Primary School</t>
  </si>
  <si>
    <t>4-045-268-2630204-104-2017/18-021</t>
  </si>
  <si>
    <t>Itumbe Primary School</t>
  </si>
  <si>
    <t>4-045-268-2630204-104-2017/18-022</t>
  </si>
  <si>
    <t>Completion of one classroom (roofing, plastering fixing doors and windows and flooring)</t>
  </si>
  <si>
    <t>Itibo Boys Boarding  Primary School</t>
  </si>
  <si>
    <t>4-045-268-2630204-104-2016/17-023</t>
  </si>
  <si>
    <t>Mosocho P.AG  Primary School</t>
  </si>
  <si>
    <t>4-045-268-2630204-104-2016/17-024</t>
  </si>
  <si>
    <t>Ragogo Primary School</t>
  </si>
  <si>
    <t>4-045-268-2630204-104-2016/17-025</t>
  </si>
  <si>
    <t>Construction of one classroom (walling, roofing, fixing doors and windows)</t>
  </si>
  <si>
    <t>Kioge S.D.A  Primary School</t>
  </si>
  <si>
    <t>4-045-268-2630204-104-2016/17-026</t>
  </si>
  <si>
    <t xml:space="preserve">Renovation of  one classroom (plastering, re-roofing and painting) </t>
  </si>
  <si>
    <t>Manyansi Primary School</t>
  </si>
  <si>
    <t>4-045-268-2630204-104-2016/17-027</t>
  </si>
  <si>
    <t>Nyankanda Primary School</t>
  </si>
  <si>
    <t>4-045-268-2630204-104-2016/17-028</t>
  </si>
  <si>
    <t>Completion  of administration block plastering and flooring.</t>
  </si>
  <si>
    <t>Itibo  Primary School</t>
  </si>
  <si>
    <t>4-045-268-2630204-104-2016/17-029</t>
  </si>
  <si>
    <t>Entanda Girls Boarding Primary School</t>
  </si>
  <si>
    <t>4-045-268-2630204-104-2016/17-030</t>
  </si>
  <si>
    <t>Completion of a dormitory (plastering, fixing doors and windows and painting)</t>
  </si>
  <si>
    <t>Kenyoro Primary School</t>
  </si>
  <si>
    <t>4-045-268-2630204-104-2016/17-031</t>
  </si>
  <si>
    <t>Magena Primary School</t>
  </si>
  <si>
    <t>4-045-268-2630204-104-2016/17-032</t>
  </si>
  <si>
    <t>Completion   of one classroom (plastering and flooring)</t>
  </si>
  <si>
    <t>Engotogoti Primary School</t>
  </si>
  <si>
    <t>4-045-268-2630204-104-2017/18-033</t>
  </si>
  <si>
    <t>Completion  of an administration block, plastering and painting</t>
  </si>
  <si>
    <t>Engoto Primary School</t>
  </si>
  <si>
    <t>4-045-268-2630204-104-2017/18-034</t>
  </si>
  <si>
    <t>Completion of administration block plastering and flooring.</t>
  </si>
  <si>
    <t>Getionko I Primary School</t>
  </si>
  <si>
    <t>4-045-268-2630204-104-2017/18-035</t>
  </si>
  <si>
    <t>Rioma Primary School</t>
  </si>
  <si>
    <t>4-045-268-2630204-104-2017/18-036</t>
  </si>
  <si>
    <t>Completion of one classroom (plastering, fixing doors and windows and flooring)</t>
  </si>
  <si>
    <t xml:space="preserve"> Nyamwanga Primary School</t>
  </si>
  <si>
    <t>4-045-268-2630204-104-2017/18-037</t>
  </si>
  <si>
    <t>Completion of one classroom, foundation brick coursework, roofing, plastering and flooring.</t>
  </si>
  <si>
    <t>Marani  Primary School</t>
  </si>
  <si>
    <t>4-045-268-2630204-104-2017/18-038</t>
  </si>
  <si>
    <t>Isanta Primary School</t>
  </si>
  <si>
    <t>4-045-268-2630204-104-2017/18-039</t>
  </si>
  <si>
    <t>Nyakome Special School</t>
  </si>
  <si>
    <t>4-045-268-2630204-104-2017/18-040</t>
  </si>
  <si>
    <t>Renovation of one  classroom (plastering and reroofing and painting)</t>
  </si>
  <si>
    <t>Rikenye Primary School</t>
  </si>
  <si>
    <t>4-045-268-2630204-104-2017/18-041</t>
  </si>
  <si>
    <t xml:space="preserve">Renovation of one  classroom (plastering, re-roofing and painting) </t>
  </si>
  <si>
    <t>Getionko II Primary School</t>
  </si>
  <si>
    <t>4-045-268-2630204-104-2017/18-042</t>
  </si>
  <si>
    <t xml:space="preserve">Renovation of two classrooms (plastering, re-roofing and painting) </t>
  </si>
  <si>
    <t>Omoenga Primary School</t>
  </si>
  <si>
    <t>4-045-268-2630204-104-2017/18-043</t>
  </si>
  <si>
    <t>Construction  of  one classroom (walling, plastering and roofing and painting)</t>
  </si>
  <si>
    <t>Monyerero Primary School</t>
  </si>
  <si>
    <t>4-045-268-2630204-104-2017/18-044</t>
  </si>
  <si>
    <t>Completion of one classroom (roofing, fixing doors and windows and plastering)</t>
  </si>
  <si>
    <t>St Annes Getare Primary School</t>
  </si>
  <si>
    <t>4-045-268-2630204-104-2017/18-045</t>
  </si>
  <si>
    <t>Completion of one classroom, plastering and painting.</t>
  </si>
  <si>
    <t>Geturi Secondary School</t>
  </si>
  <si>
    <t>4-045-268-2630205-104-2017/18-001</t>
  </si>
  <si>
    <t>Completion of dining hall by roofing, brick coursework plastering and flooring.</t>
  </si>
  <si>
    <t>Engoto Secondary School</t>
  </si>
  <si>
    <t>4-045-268-2630205-104-2017/18-002</t>
  </si>
  <si>
    <t xml:space="preserve">Completion of administration block by plastering, fixing doors, windows  and flooring </t>
  </si>
  <si>
    <t>Eramba Secondary School</t>
  </si>
  <si>
    <t>4-045-268-2630205-104-2017/18-003</t>
  </si>
  <si>
    <t>Completion of  a laboratory; (plastering fixing doors, windows and flooring)</t>
  </si>
  <si>
    <t>Nyasore Secondary School</t>
  </si>
  <si>
    <t>4-045-268-2630205-104-2017/18-004</t>
  </si>
  <si>
    <t>Completion of multipurpose hall (plastering, fixing doors, windows and flooring)</t>
  </si>
  <si>
    <t>Ngenyi Girls Secondary School</t>
  </si>
  <si>
    <t>4-045-268-2630205-104-2017/18-005</t>
  </si>
  <si>
    <t>Completion of one classroom (foundation, plastering ,flooring and painting)</t>
  </si>
  <si>
    <t>Kenyoro Secondary School</t>
  </si>
  <si>
    <t>4-045-268-2630205-104-2016/17-006</t>
  </si>
  <si>
    <t>Completion  of tuition block of  three classrooms (plastering fixing doors, windows and  flooring)</t>
  </si>
  <si>
    <t>Itibo Boys Secondary School</t>
  </si>
  <si>
    <t>4-045-268-2630205-104-2017/18-007</t>
  </si>
  <si>
    <t xml:space="preserve">Renovation of one classroom (re-roofing, plastering, fixing doors and windows) </t>
  </si>
  <si>
    <t>Nyankanda Secondary School</t>
  </si>
  <si>
    <t>4-045-268-2630205-104-2017/18-008</t>
  </si>
  <si>
    <t>Completion of a science laboratory; plastering and floor casting.</t>
  </si>
  <si>
    <t>Nyansakia Secondary School</t>
  </si>
  <si>
    <t>4-045-268-2630205-104-2017/18-009</t>
  </si>
  <si>
    <t>Completion of one classroom plastering and floor casting.</t>
  </si>
  <si>
    <t>Mesaria Secondary School</t>
  </si>
  <si>
    <t>4-045-268-2630205-104-2017/18-010</t>
  </si>
  <si>
    <t>Completion of administration block (roofing, plastering, fixing doors, windows and flooring)</t>
  </si>
  <si>
    <t>Mosocho PAG Secondary School</t>
  </si>
  <si>
    <t>4-045-268-2630205-104-2017/18-011</t>
  </si>
  <si>
    <t>Completion of one classroom; roofing and flooring.</t>
  </si>
  <si>
    <t>Kiareni Secondary School</t>
  </si>
  <si>
    <t>4-045-268-2630205-104-2016/17-012</t>
  </si>
  <si>
    <t>Completion of one classroom (plastering, flooring, fixing doors and windows)</t>
  </si>
  <si>
    <t>Rioma Secondary School</t>
  </si>
  <si>
    <t>4-045-268-2630205-104-2017/18-013</t>
  </si>
  <si>
    <t xml:space="preserve">Payment for school bus purchase  installment </t>
  </si>
  <si>
    <t>Nyakome Secondary School</t>
  </si>
  <si>
    <t>4-045-268-2630205-104-2017/18-014</t>
  </si>
  <si>
    <t>Completion of a laboratory of (plastering, flooring and painting)</t>
  </si>
  <si>
    <t>Sensi Secondary School</t>
  </si>
  <si>
    <t>4-045-268-2630205-104-2017/18-015</t>
  </si>
  <si>
    <t>Renovation of one classroom (re-roofing ,plastering, fixing doors and windows)</t>
  </si>
  <si>
    <t>4-045-268-2630205-104-2017/18-0216</t>
  </si>
  <si>
    <t>Completion of science laboratory  (plastering, fixing doors, windows and flooring)</t>
  </si>
  <si>
    <t>Nyakoora Secondary School</t>
  </si>
  <si>
    <t>4-045-268-2630205-104-2017/18-017</t>
  </si>
  <si>
    <t>Nyakeiri Secondary School</t>
  </si>
  <si>
    <t>4-045-268-2630205-104-2017/18-018</t>
  </si>
  <si>
    <t>Nyagesenda Secondary School</t>
  </si>
  <si>
    <t>4-045-268-2630205-104-2017/18-019</t>
  </si>
  <si>
    <t>Completion of multipurpose hall flooring and painting.</t>
  </si>
  <si>
    <t>Masakwe Secondary School</t>
  </si>
  <si>
    <t>4-045-268-2630205-104-2017/18-020</t>
  </si>
  <si>
    <t>Nyabworoba  Secondary School</t>
  </si>
  <si>
    <t>4-045-268-2630205-104-2017/18-021</t>
  </si>
  <si>
    <t>Completion of administration block, (plastering, fixing doors and windows)</t>
  </si>
  <si>
    <t>Manyansi   D. O. K Secondary. School</t>
  </si>
  <si>
    <t>4-045-268-2630205-104-2017/18-022</t>
  </si>
  <si>
    <t>Completion of one classroom (roofing, fixing doors, windows  flooring and plastering)</t>
  </si>
  <si>
    <t>Motonto Secondary  School</t>
  </si>
  <si>
    <t>4-045-268-2630205-104-2017/18-023</t>
  </si>
  <si>
    <t>Renovation of two classrooms reroofing and flooring.</t>
  </si>
  <si>
    <t>Gamba Secondary  School</t>
  </si>
  <si>
    <t>4-045-268-2630205-104-2017/18-024</t>
  </si>
  <si>
    <t>4-045-268-2630205-104-2017/18-025</t>
  </si>
  <si>
    <t>Purchase of 51 seater school  bus.</t>
  </si>
  <si>
    <t>4-045-268-2630205-104-2017/18-026</t>
  </si>
  <si>
    <t>Kionganyo Chief’s Office</t>
  </si>
  <si>
    <t>4-045-268-2640507-113-2017/18-001</t>
  </si>
  <si>
    <t>Completion of chief’s office (plastering, fixing doors, windows, flooring and painting)</t>
  </si>
  <si>
    <t>Mwamonari Chief’s Office</t>
  </si>
  <si>
    <t>4-045-268-2640507-113-2017/18-002</t>
  </si>
  <si>
    <t xml:space="preserve">Mwagichana Chief Office </t>
  </si>
  <si>
    <t>4-045-268-2640507-113-2017/18-003</t>
  </si>
  <si>
    <t>Mwakibagendi Chief’s Office</t>
  </si>
  <si>
    <t>4-045-268-2640507-113-2017/18-004</t>
  </si>
  <si>
    <t>Mwakibagendi West Chief’s Office</t>
  </si>
  <si>
    <t>4-045-268-2640507-113-2017/18-005</t>
  </si>
  <si>
    <t>Completion of chief’s office (plastering, fixing doors, windows and  flooring)</t>
  </si>
  <si>
    <t>Kiomooncha Chief’s Office</t>
  </si>
  <si>
    <t>4-045-268-2640507-113-2017/18-006</t>
  </si>
  <si>
    <t>Completion of chief’s office (plastering, fixing doors, windows, and  flooring)</t>
  </si>
  <si>
    <t>Gesieka A.P Post</t>
  </si>
  <si>
    <t>4-045-268-2640507-113-2017/18-007</t>
  </si>
  <si>
    <t>Completion of  A.P Post at Gesieka, brick coursework and roofing</t>
  </si>
  <si>
    <t>Isecha D.O’s Office</t>
  </si>
  <si>
    <t>4-045-268-2640507-113-2017/18-008</t>
  </si>
  <si>
    <t>Completion of Assistant County Commissioners office at Isecha  (roofing, plastering, fixing doors, windows, flooring and painting)</t>
  </si>
  <si>
    <t>Ngeny Chief’s Office</t>
  </si>
  <si>
    <t>4-045-268-2640507-113-2017/18-009</t>
  </si>
  <si>
    <t>Sensi  Chief’s Office</t>
  </si>
  <si>
    <t>4-045-268-2640507-113-2017/18-010</t>
  </si>
  <si>
    <t>Completion of chief’s office  (plastering, fixing doors, windows and  flooring)</t>
  </si>
  <si>
    <t>Bumburia A.P line</t>
  </si>
  <si>
    <t>4-045-268-2640507-113-2017/18-011</t>
  </si>
  <si>
    <t>Completion of A.P’s camp at Bumburia (plastering, fixing doors, windows and  flooring)</t>
  </si>
  <si>
    <t>Nyakeyo AP units</t>
  </si>
  <si>
    <t>4-045-268-2640507-113-2017/18-012</t>
  </si>
  <si>
    <t>Completion of chief’s office (plastering, fixing doors, windows flooring and painting)</t>
  </si>
  <si>
    <t>Metembe Chief’s Office</t>
  </si>
  <si>
    <t>4-045-268-2640507-113-2017/18-013</t>
  </si>
  <si>
    <t>Construction of chief’s office; (foundation, walling  and roofing)</t>
  </si>
  <si>
    <t>Megogo Chief’s Office</t>
  </si>
  <si>
    <t>4-045-268-2640507-113-2017/18-014</t>
  </si>
  <si>
    <t xml:space="preserve"> Marani NG-CDF Office</t>
  </si>
  <si>
    <t>Kegogi ACC’s office</t>
  </si>
  <si>
    <t>Rioma Chief’s Office</t>
  </si>
  <si>
    <t>Nyakenogo Primary School</t>
  </si>
  <si>
    <t>Renovation of one leaking classroom; re-roofing and plastering.</t>
  </si>
  <si>
    <t>Nyagesenda  Primary School</t>
  </si>
  <si>
    <t>4-045-268-2630204-104-2017/18-046</t>
  </si>
  <si>
    <t>Reroofing of one   leaking classroom</t>
  </si>
  <si>
    <t>4-045-268-2630204-104-2017/18-047</t>
  </si>
  <si>
    <t>Construction of one classroom; foundation, walling and roofing</t>
  </si>
  <si>
    <t>4-045-268-2630204-104-2017/18-048</t>
  </si>
  <si>
    <t>Construction of two classrooms; foundation, walling and roofing</t>
  </si>
  <si>
    <t>4-045-268-2630205-104-2017/18-027</t>
  </si>
  <si>
    <t>Completion of administration block; roofing, plastering fixing doors and windows, panes, flooring</t>
  </si>
  <si>
    <t>St.Monica Marani Girls  Secondary School</t>
  </si>
  <si>
    <t>4-045-268-2630205-104-2017/18-028</t>
  </si>
  <si>
    <t>Purchase of 51 seater bus.</t>
  </si>
  <si>
    <t>PROJECT GFS CODELIST FOR YATTA NATIONAL GOVERNMENT CONSTITUENCY DEVELOPMENT FUND</t>
  </si>
  <si>
    <t>4-016-076-AP1-100-2017/2018-001</t>
  </si>
  <si>
    <t>4-016-076-2640100-103-2017/18-001</t>
  </si>
  <si>
    <t>4-016-076-2110000-100-2017/2018-001</t>
  </si>
  <si>
    <t>4-016-076-2210000-100-2017/2018-002</t>
  </si>
  <si>
    <t>4-016-076-2120101-100-2017/2018-003</t>
  </si>
  <si>
    <t>4-016-076-2120201-100-2017/2018-004</t>
  </si>
  <si>
    <t>4-016-076-2210802-100-2017/2018-005</t>
  </si>
  <si>
    <t>4-016-076-2210000-111-2017/2018-001</t>
  </si>
  <si>
    <t>4-016-076-2210802-111-2017/2018-002</t>
  </si>
  <si>
    <t>4-016-076-2210700-111-2017/2018-003</t>
  </si>
  <si>
    <t>Undertake Training of the PMCS/NG-CDFC on NG-CDF Related issues</t>
  </si>
  <si>
    <t>Matuu Ward Tournament</t>
  </si>
  <si>
    <t>4-016-076-2640509-112-2017/2018-001</t>
  </si>
  <si>
    <t>Organizing a Tournament and winning teams to be awarded with trophies,balls and game kits</t>
  </si>
  <si>
    <t>Kithimani Ward Tournamnet</t>
  </si>
  <si>
    <t>4-016-076-2640509-112-2017/2018-002</t>
  </si>
  <si>
    <t>Ikombe Ward Tournament</t>
  </si>
  <si>
    <t>4-016-076-2640509-112-2017/2018-003</t>
  </si>
  <si>
    <t>Katangi Ward Tournament</t>
  </si>
  <si>
    <t>4-016-076-2640509-112-2017/2018-004</t>
  </si>
  <si>
    <t>Constituency Marathon</t>
  </si>
  <si>
    <t>4-016-076-2640509-112-2017/2018-005</t>
  </si>
  <si>
    <t>Organizing a constituency Marathon</t>
  </si>
  <si>
    <t>Ndalani Ward Tournament</t>
  </si>
  <si>
    <t>4-016-076-2640509-112-2017/2018-006</t>
  </si>
  <si>
    <t>4-016-076-2640101-103-2017/2018-001</t>
  </si>
  <si>
    <t>4-016-076-2640102-103-2017/2018-002</t>
  </si>
  <si>
    <t>Kalimatula Primary School</t>
  </si>
  <si>
    <t>4-016-076-2630204-104-2017/2018-001</t>
  </si>
  <si>
    <t>Ndalani Primary School</t>
  </si>
  <si>
    <t>4-016-076-2630204-104-2017/2018-002</t>
  </si>
  <si>
    <t>Ye Mwatu Primary School</t>
  </si>
  <si>
    <t>4-016-076-2630204-104-2017/2018-003</t>
  </si>
  <si>
    <t>Makutano ABC Primary School</t>
  </si>
  <si>
    <t>4-016-076-2630204-104-2017/2018-004</t>
  </si>
  <si>
    <t>Kambi ya Ndeke Primary School</t>
  </si>
  <si>
    <t>4-016-076-2630204-104-2017/2018-005</t>
  </si>
  <si>
    <t>St Peters Kikule Primary School</t>
  </si>
  <si>
    <t>4-016-076-2630204-104-2017/2018-006</t>
  </si>
  <si>
    <t>Syuki Primary School</t>
  </si>
  <si>
    <t>4-016-076-2630204-104-2017/2018-007</t>
  </si>
  <si>
    <t>Kaonyweni Primary School</t>
  </si>
  <si>
    <t>4-016-076-2630204-104-2017/2018-008</t>
  </si>
  <si>
    <t>Renovation of two classrooms(Re-roofing,flooring and painting.)</t>
  </si>
  <si>
    <t>Morromuni Primary School</t>
  </si>
  <si>
    <t>4-016-076-2630204-104-2017/2018-009</t>
  </si>
  <si>
    <t>Kwa Kisai Primary School</t>
  </si>
  <si>
    <t>4-016-076-2630204-104-2017/2018-010</t>
  </si>
  <si>
    <t>Katangi Township Primary School</t>
  </si>
  <si>
    <t>4-016-076-2630204-104-2017/2018-011</t>
  </si>
  <si>
    <t>Renovation of two classrooms renovation(Re-roofing,flooring and painting.)</t>
  </si>
  <si>
    <t>Kalandini Primary School</t>
  </si>
  <si>
    <t>4-016-076-2630204-104-2017/2018-012</t>
  </si>
  <si>
    <t>Kasooni Primary School</t>
  </si>
  <si>
    <t>4-016-076-2630204-104-2017/2018-013</t>
  </si>
  <si>
    <t>Renovation of a classroom(Re-roofing,flooring and painting)</t>
  </si>
  <si>
    <t xml:space="preserve"> St. James Ilumanthi Secondary School</t>
  </si>
  <si>
    <t>4-016-076-2630205-104-2017/2018-001</t>
  </si>
  <si>
    <t>4-016-076-2630205-104-2017/2018-002</t>
  </si>
  <si>
    <t>Construction of of one classroom to completion</t>
  </si>
  <si>
    <t>Mavoloni Secondary School</t>
  </si>
  <si>
    <t>4-016-076-2630205-104-2017/2018-003</t>
  </si>
  <si>
    <t>Completion of a Dining hall(Doors, ceiling,windows,plastering and painting)</t>
  </si>
  <si>
    <t>Kwakulu Secondary School</t>
  </si>
  <si>
    <t>4-016-076-2630205-104-2017/2018-004</t>
  </si>
  <si>
    <t>St. Phillips Matangini Secondary School</t>
  </si>
  <si>
    <t>4-016-076-2630205-104-2017/2018-005</t>
  </si>
  <si>
    <t>Kambi Ya ndeke Secondary School</t>
  </si>
  <si>
    <t>4-016-076-2630205-104-2017/2018-006</t>
  </si>
  <si>
    <t>Kaumoni Secondary School</t>
  </si>
  <si>
    <t>4-016-076-2630205-104-2017/2018-007</t>
  </si>
  <si>
    <t>Kalukuni Secondary School</t>
  </si>
  <si>
    <t>4-016-076-2630205-104-2017/2018-008</t>
  </si>
  <si>
    <t>Kwa Koko Secondary School</t>
  </si>
  <si>
    <t>4-016-076-2630205-104-2017/2018-009</t>
  </si>
  <si>
    <t>Purchase of 50 lockers(Kshs.125,000) and 50 chairs(Kshs.125,000)</t>
  </si>
  <si>
    <t>Mamba Secondary School</t>
  </si>
  <si>
    <t>4-016-076-2630205-104-2017/2018-010</t>
  </si>
  <si>
    <t>St. Peters Ithekethini Secondary School</t>
  </si>
  <si>
    <t>4-016-076-2630205-104-2017/2018-011</t>
  </si>
  <si>
    <t>Maiuni Secondary School</t>
  </si>
  <si>
    <t>4-016-076-2630205-104-2017/2018-012</t>
  </si>
  <si>
    <t>Kilango Secondary School</t>
  </si>
  <si>
    <t>4-016-076-2630205-104-2017/2018-013</t>
  </si>
  <si>
    <t>Kwa Mwatu Secondary School</t>
  </si>
  <si>
    <t>4-016-076-2630205-104-2017/2018-014</t>
  </si>
  <si>
    <t>Construction of one classroom to completion (750,000) and purchase of 50 lockers (Kshs.125,000) and 50 chairs (Kshs.125,000)</t>
  </si>
  <si>
    <t>Kaliani Secondary School</t>
  </si>
  <si>
    <t>4-016-076-2630205-104-2017/2018-015</t>
  </si>
  <si>
    <t>Kavingo Secondary School</t>
  </si>
  <si>
    <t>4-016-076-2630205-104-2017/2018-016</t>
  </si>
  <si>
    <t>Yumbuni Secondary School</t>
  </si>
  <si>
    <t>4-016-076-2630205-104-2017/2018-017</t>
  </si>
  <si>
    <t>Kikuyuni Secondary School</t>
  </si>
  <si>
    <t>4-016-076-2630205-104-2017/2018-018</t>
  </si>
  <si>
    <t>Kikesa Secondary School</t>
  </si>
  <si>
    <t>4-016-076-2630205-104-2017/2018-019</t>
  </si>
  <si>
    <t xml:space="preserve"> 3 Classrooms renovation(Re-roofing,flooring and painting)</t>
  </si>
  <si>
    <t>Kionyweni Secondary School</t>
  </si>
  <si>
    <t>4-016-076-2630205-104-2017/2018-020</t>
  </si>
  <si>
    <t>Tinganga Secondary School</t>
  </si>
  <si>
    <t>4-016-076-2630205-104-2017/2018-021</t>
  </si>
  <si>
    <t>Good Hope High School Kilaatu</t>
  </si>
  <si>
    <t>4-016-076-2630205-104-2017/2018-022</t>
  </si>
  <si>
    <t>Construction of one Classroom to completion (Kshs.750,000) and purchase of 50 lockers(Kshs.125,000) and 50 chairs(Kshs.125,000)</t>
  </si>
  <si>
    <t>Kinaka Secondary School</t>
  </si>
  <si>
    <t>4-016-076-2630205-104-2017/2018-023</t>
  </si>
  <si>
    <t>Mwambathana Secondary School</t>
  </si>
  <si>
    <t>4-016-076-2630205-104-2017/2018-024</t>
  </si>
  <si>
    <t>Completion of a laboratory(Doors windows,floor,plastering,painting,gas and water installation.)</t>
  </si>
  <si>
    <t>Kwa Kitema Secondary School</t>
  </si>
  <si>
    <t>4-016-076-2630205-104-2017/2018-025</t>
  </si>
  <si>
    <t>Kenya Medical Training College Matuu-Classrooms</t>
  </si>
  <si>
    <t>4-016-076-2630206-104-2017/2018-001</t>
  </si>
  <si>
    <t>Purchase of 40 Desks@Kshs.4000,Purchase of 40 Chairs@Kshs.3500 and purchase of 4 Tables @Kshs.10,000.</t>
  </si>
  <si>
    <t>Kenya Medical Training College Matuu-Multi purpose Hall</t>
  </si>
  <si>
    <r>
      <t>4-016-076-2630206-104-2017/2018-002</t>
    </r>
    <r>
      <rPr>
        <sz val="11"/>
        <color indexed="8"/>
        <rFont val="Calibri"/>
        <family val="2"/>
      </rPr>
      <t/>
    </r>
  </si>
  <si>
    <t>Purchase of 50 Chairs @Kshs.3,500,Purchase of 24 tables @Kshs.10,000,purchase of Kitchen Equipment @kshs.235,000 and purchase of shelves @ kshs.300,000</t>
  </si>
  <si>
    <t>Kenya Medical Training College Matuu-Administration Block</t>
  </si>
  <si>
    <t>4-016-076-2630206-104-2017/2018-003</t>
  </si>
  <si>
    <t>Purchase of 8 Tables @Kshs.20,000,Purchase of 20 Chairs @ Kshs.15,000 and Purchase of 5 cabinets @Kshs 50,000</t>
  </si>
  <si>
    <t>Kenya Medical Training College Matuu-Laboratory</t>
  </si>
  <si>
    <r>
      <t>4-016-076-2630206-104-2017/2018-004</t>
    </r>
    <r>
      <rPr>
        <sz val="11"/>
        <color indexed="8"/>
        <rFont val="Calibri"/>
        <family val="2"/>
      </rPr>
      <t/>
    </r>
  </si>
  <si>
    <t>Purchase of assorted Laboratory Equipment</t>
  </si>
  <si>
    <t>Yatta Sub- County Police Headquarters</t>
  </si>
  <si>
    <t>4-016-076-2640507-113-2017/2018-001</t>
  </si>
  <si>
    <t>Construction of Yatta Sub County Police Head quarters offices</t>
  </si>
  <si>
    <t>Makutano AP Line Housing</t>
  </si>
  <si>
    <t>4-016-076-2640507-113-2017/2018-002</t>
  </si>
  <si>
    <t>Construction of AP Lines 4 units with 2 Kitchens</t>
  </si>
  <si>
    <t>YATTA NG-CDF OFFICE</t>
  </si>
  <si>
    <t>Yatta NG-CDF Office</t>
  </si>
  <si>
    <t>4-016-076-3110202-108-2017/2018-001</t>
  </si>
  <si>
    <t>Purchase of furniture(6 office tables and chairs,board room table and 15 chairs,2 laptops, 5 office cabinets one printer, one photocopier and office utensils</t>
  </si>
  <si>
    <t>4-016-076-2640200-101-2017/2018-001</t>
  </si>
  <si>
    <t>To carter for any unforeseen occurrences in the constituency during the financial year</t>
  </si>
  <si>
    <t>4-016-076-2211310-108-2017/2018/001</t>
  </si>
  <si>
    <t>To develop a strategic plan for the constituency (2018-2022)</t>
  </si>
  <si>
    <t>Katangi ICT Hub</t>
  </si>
  <si>
    <t>4-016-076-2211311-108-2017/2018-001</t>
  </si>
  <si>
    <t>Procuring of systems &amp; services comprising of satellite antenna, router, digital ruggedized tablets, Wi-Fi with outdoor wireless devise with 12U cabinet complete with installation accessories in patnership with Ministry of ICT through Telkom Kenya.</t>
  </si>
  <si>
    <t>Matuu ICT Hub</t>
  </si>
  <si>
    <r>
      <t>4-016-076-2211311-108-2017/2018-002</t>
    </r>
    <r>
      <rPr>
        <sz val="11"/>
        <color indexed="8"/>
        <rFont val="Calibri"/>
        <family val="2"/>
      </rPr>
      <t/>
    </r>
  </si>
  <si>
    <t>Ikombe ICT Hub</t>
  </si>
  <si>
    <r>
      <t>4-016-076-2211311-108-2017/2018-003</t>
    </r>
    <r>
      <rPr>
        <sz val="11"/>
        <color indexed="8"/>
        <rFont val="Calibri"/>
        <family val="2"/>
      </rPr>
      <t/>
    </r>
  </si>
  <si>
    <t>Kithimani ICT Hub</t>
  </si>
  <si>
    <r>
      <t>4-016-076-2211311-108-2017/2018-004</t>
    </r>
    <r>
      <rPr>
        <sz val="11"/>
        <color indexed="8"/>
        <rFont val="Calibri"/>
        <family val="2"/>
      </rPr>
      <t/>
    </r>
  </si>
  <si>
    <t>TOTAL AMOUNT</t>
  </si>
  <si>
    <t>Ikombe</t>
  </si>
  <si>
    <t>Construction of a gabion(kshs.200,000) and planting of trees(kshs.147,200)</t>
  </si>
  <si>
    <t>Katangi</t>
  </si>
  <si>
    <t>Matuu</t>
  </si>
  <si>
    <t>Ndalani</t>
  </si>
  <si>
    <t>Kithimani</t>
  </si>
  <si>
    <t>…………………………………….                                                                                                   Verified By: Elizabeth Kitundu.                                                                                                                                                                                                     Ag.Chief Manager Programmes and field services                                  Date………………………………..</t>
  </si>
  <si>
    <t xml:space="preserve">                                                                                                                                                                                                                                                                                                                                               …………………………………….                                                                                              Approved By: Yusuf Mbuno.                                                                                                             Ag. Chief Executive Officer                                                                               Date………………………………..</t>
  </si>
  <si>
    <t>PROJECT GFS CODELIST FOR DAGORETTI NORTH NATIONAL GOVERNMENT CONSTITUENCY DEVELOPMENT FUND</t>
  </si>
  <si>
    <t>4-047-275-2110000-100-2017/18-001</t>
  </si>
  <si>
    <t>4-047-275-2210000-100-2017/18-002</t>
  </si>
  <si>
    <t>4-047-275-2210802-100-2017/18-003</t>
  </si>
  <si>
    <t>4-047-275-2210000-111-2017/18-001</t>
  </si>
  <si>
    <t>4-047-275-2210802-111-2017/2018-002</t>
  </si>
  <si>
    <t>4-047-275-2210700-111-2017/2018-003</t>
  </si>
  <si>
    <t>4-047-275-2640101-103-2017/18-001</t>
  </si>
  <si>
    <t>4-047-275-2640102-103-2017/18-002</t>
  </si>
  <si>
    <t>4-047-275-2640200-101-2017/18-001</t>
  </si>
  <si>
    <t>4-047-275-2630204-104-2017/2018-001</t>
  </si>
  <si>
    <t>St. Georges Primary School</t>
  </si>
  <si>
    <t>4-047-275-2630204-104-2017/2018-002</t>
  </si>
  <si>
    <t>Additional funds for construction of one storey dormitory on first floor (walling, plastering, painting, roofing and tiling</t>
  </si>
  <si>
    <t>Kileleshwa Primary</t>
  </si>
  <si>
    <t>4-047-275-2630204-104-2017/2018-003</t>
  </si>
  <si>
    <t>Kawangware Primary School</t>
  </si>
  <si>
    <t>4-047-275-2630204-104-2017/2018-004</t>
  </si>
  <si>
    <t>Kilimani Primary</t>
  </si>
  <si>
    <t>4-047-275-2630204-104-2017/2018-005</t>
  </si>
  <si>
    <t>State House Primary</t>
  </si>
  <si>
    <t>4-047-275-2630204-104-2017/2018-006</t>
  </si>
  <si>
    <t>Repair of verandah for eight (8) classrooms(hacking, screeding, tiling)</t>
  </si>
  <si>
    <t>Muthangari Primary</t>
  </si>
  <si>
    <t>4-047-275-2630204-104-2017/2018-007</t>
  </si>
  <si>
    <t>Renovation of three classrooms (flooring, plastering, windows &amp; doors and painting) (Kshs.2,000,000), Purchase of 100 Desks (Kshs. 500,000)</t>
  </si>
  <si>
    <t>Lavington Primary</t>
  </si>
  <si>
    <t>4-047-275-2630204-104-2017/2018-008</t>
  </si>
  <si>
    <t>Playfield murraming, levelling and grass planting.</t>
  </si>
  <si>
    <t>4-047-275-2630204-104-2017/2018-009</t>
  </si>
  <si>
    <t>Playfield murraming, leveling and grass planting (Kshs.1,500,000), Purchase of 100 Desks (Kshs.500,000)</t>
  </si>
  <si>
    <t>Nairobi Primary School</t>
  </si>
  <si>
    <t>4-047-275-2630204-104-2017/2018-010</t>
  </si>
  <si>
    <t>Construction of 200M Perimeter Wall</t>
  </si>
  <si>
    <t>Milimani primary school</t>
  </si>
  <si>
    <t>4-047-275-2630204-104-2017/2018-011</t>
  </si>
  <si>
    <t>Purchase of 100 Desks (Kshs.500,000) Renovation of three classrooms (new ceiling, painting, tiling, steel doors (Kshs.1,979,007)</t>
  </si>
  <si>
    <t>Nairobi Milimani Secondary School</t>
  </si>
  <si>
    <t>4-047-275-2630205-104-2017/2018-001</t>
  </si>
  <si>
    <t>Additional funds for the construction of one storey dormitory ground floor( walling, slab, painting, tiling)</t>
  </si>
  <si>
    <t>State House Girls Secondary School</t>
  </si>
  <si>
    <t>4-047-275-2630205-104-2017/2018-002</t>
  </si>
  <si>
    <t>Construction of one classroom on first floor (walling, slab, painting and tiling)</t>
  </si>
  <si>
    <t>St. Georges Girls Secondary School</t>
  </si>
  <si>
    <t>4-047-275-2630205-104-2017/2018-003</t>
  </si>
  <si>
    <t>Lavington Secondary Sch.</t>
  </si>
  <si>
    <t>4-047-275-2630205-104-2017/2018-004</t>
  </si>
  <si>
    <t>Muslim Assistant Chief's Office</t>
  </si>
  <si>
    <t>4-047-275-2640507-113-2017/2018-001</t>
  </si>
  <si>
    <t>Kawangware ACC's office</t>
  </si>
  <si>
    <t>4-047-275-2640507-113-2017/2018-002</t>
  </si>
  <si>
    <t>Purchase of Office Furniture (6 office chairs @ Kshs.30,000, 3 tables @ Kshs.40,000</t>
  </si>
  <si>
    <t>Dagoretti North NG-CDF Office</t>
  </si>
  <si>
    <t>4-047-275-3110202-102-2017/2018-001</t>
  </si>
  <si>
    <t>Gatina Pry Sch</t>
  </si>
  <si>
    <t>4-047-275-2211311-108-2017/2018-001</t>
  </si>
  <si>
    <t xml:space="preserve">Installation of satellite antenna, router, digital access kit, digital ruggedized tablets, Wi- Fi with outdoor wireless device complete with 12U cabinet complete with installation accessories </t>
  </si>
  <si>
    <t>Kawangware Pry Sch</t>
  </si>
  <si>
    <t>4-047-275-2211311-108-2017/2018-002</t>
  </si>
  <si>
    <t>4-047-275-2211311-108-2017/2018-003</t>
  </si>
  <si>
    <t>Lavington Primary School</t>
  </si>
  <si>
    <t>4-047-275-2211311-108-2017/2018-004</t>
  </si>
  <si>
    <t>4-047-275-2211310-108-2017/2018-001</t>
  </si>
  <si>
    <t>Developing a five year Strategic Plan</t>
  </si>
  <si>
    <t>Constituency Environment activities</t>
  </si>
  <si>
    <t>Carry out Constituency environmental activities, planting of seedling within the constituency (purchasing of seedlings and allocation of money to public schools and institutions)(Muthangari Pri, Nairobi pry, Kawangware pry, Milimaini pry, kilimani pry, Kenya high, Gatina pry, HGM Pry, Kileleshwa pry, Dagoreti mixed)</t>
  </si>
  <si>
    <t>ADMINISTRATION</t>
  </si>
  <si>
    <t>PROJECT GFS CODELIST FOR DAGORETI NORTH NATIONAL GOVERNMENT CONSTITUENCY DEVELOPMENT FUND</t>
  </si>
  <si>
    <t>Goods and Severces</t>
  </si>
  <si>
    <t>Purchase of fuel, repairs and maintenance, printing, photocopies, internet services, stationery</t>
  </si>
  <si>
    <t>4-047-275-2210802-111-2017/18-002</t>
  </si>
  <si>
    <t>4-047-275-2210802-111-2017/18-001</t>
  </si>
  <si>
    <t>4-047-275-2640509-112-2017/18-001</t>
  </si>
  <si>
    <t>4-047-277-2640510-110-2017/18-002</t>
  </si>
  <si>
    <t>Purchase and installation of one big modern energy saving jikos for  Kawangware  Primary school</t>
  </si>
  <si>
    <t>4-047-275-2640101-103-2017/18-002</t>
  </si>
  <si>
    <t>4-047-275-2630204-104-2017/18-002</t>
  </si>
  <si>
    <t xml:space="preserve">Additional funds to Construction and Completion of Dormitory to completion on 1st floor( walling,  roofing, painting,floor tiling) </t>
  </si>
  <si>
    <t>4-047-275-2630205-104-2017/18-001</t>
  </si>
  <si>
    <t>Additional funds towards construction of a dormitory floor tiles,walling,concrete slab painting and roofing</t>
  </si>
  <si>
    <t>Lavington Secondary School</t>
  </si>
  <si>
    <t>4-047-275-2630205-104-2017/18-004</t>
  </si>
  <si>
    <t>Additional funds for construction of administration block floor tiles, walling, Concrete slab, painting and roofing</t>
  </si>
  <si>
    <t>Dagoretti North NGCDF Office</t>
  </si>
  <si>
    <t>4-047-275-3110202-102-2017/18-001</t>
  </si>
  <si>
    <t xml:space="preserve">Construction of NGCDF Dagoretti North Office </t>
  </si>
  <si>
    <t>PROJECT GFS CODELIST FOR ISIOLO SOUTH  NATIONAL GOVERNMENT CONSTITUENCY DEVELOPMENT FUND</t>
  </si>
  <si>
    <t>4-011-050-2210000-100-2017/18-002</t>
  </si>
  <si>
    <t>4-011-050-2210000-111-2017/18-001</t>
  </si>
  <si>
    <t>4-011-050-2640101-103-2017/18-001</t>
  </si>
  <si>
    <t>4-011-050-2640102-103-2017/18-002</t>
  </si>
  <si>
    <t>4-011-050-2640200-101-2017/18-001</t>
  </si>
  <si>
    <t>4-011-050-2640509-112-2017/18-001</t>
  </si>
  <si>
    <t>Conducting of constituency-wide soccer sports tournment- purchase of sports kits ie balls and uniforms</t>
  </si>
  <si>
    <t>4-011-050-2640507-113-2017/18-001</t>
  </si>
  <si>
    <t xml:space="preserve">Constructin of Administration office to completion (kshs.1,000,000) and  rehabilitation two houses (flooring, Plastering,roof repairs,fixing of window panes and painting) kshs.500,000 </t>
  </si>
  <si>
    <t>4-011-050-2640507-113-2017/18-002</t>
  </si>
  <si>
    <t xml:space="preserve">Renovation of police post - plastering, painting, replacement of broken window panes (kshs.500,000) and rehabilitation of four houses (flooring, Plastering,roof repairs,fixing of window panes and painting) Kshs.1,000,000 </t>
  </si>
  <si>
    <t>Uchana AP Post</t>
  </si>
  <si>
    <t>4-011-050-2640507-113-2017/18-003</t>
  </si>
  <si>
    <t>Construction of AP Post to completion (KShs.1,000,000) and rehabilitation of 4 houses (flooring, Plastering,roof repairs,fixing of window panes and painting) Kshs.1,000,000</t>
  </si>
  <si>
    <t>PROJECT GFS CODELIST FOR BUURI  NATIONAL GOVERNMENT CONSTITUENCY DEVELOPMENT FUND</t>
  </si>
  <si>
    <t>4-012-057-2630204-104-2017/18-021</t>
  </si>
  <si>
    <t xml:space="preserve"> Purchase  of 40 No. desks </t>
  </si>
  <si>
    <t>Aipca Rugusu Primary School</t>
  </si>
  <si>
    <t>4-012-057-2630204-104-2017/18-022</t>
  </si>
  <si>
    <t xml:space="preserve">Purchase  of 40 No. desks </t>
  </si>
  <si>
    <t>Ntharangwene Primary School</t>
  </si>
  <si>
    <t>4-012-057-2630204-104-2017/18-023</t>
  </si>
  <si>
    <t>Gakando Primary School</t>
  </si>
  <si>
    <t>4-012-057-2630204-104-2017/18-024</t>
  </si>
  <si>
    <t>Mburugiti Primary School</t>
  </si>
  <si>
    <t>4-012-057-2630204-104-2017/18-025</t>
  </si>
  <si>
    <t>Karanene Primary School</t>
  </si>
  <si>
    <t>4-012-057-2630204-104-2017/18-026</t>
  </si>
  <si>
    <t>Kibirichia Primary School</t>
  </si>
  <si>
    <t>4-012-057-2630204-104-2017/18-027</t>
  </si>
  <si>
    <t>Ruibi Primary School</t>
  </si>
  <si>
    <t>4-012-057-2630204-104-2017/18-028</t>
  </si>
  <si>
    <t>4-012-057-2630204-104-2017/18-029</t>
  </si>
  <si>
    <t>Kimbo  Primary School</t>
  </si>
  <si>
    <t>4-012-057-2630204-104-2017/18-030</t>
  </si>
  <si>
    <t>CCM Kirimara Primary School</t>
  </si>
  <si>
    <t>4-012-057-2630204-104-2017/18-031</t>
  </si>
  <si>
    <t>DEB Nkiria Primary School</t>
  </si>
  <si>
    <t>4-012-057-2630204-104-2017/18-032</t>
  </si>
  <si>
    <t>PCEA Timau Primary School</t>
  </si>
  <si>
    <t>4-012-057-2630204-104-2017/18-033</t>
  </si>
  <si>
    <t>Kithithina Primary School</t>
  </si>
  <si>
    <t>4-012-057-2630204-104-2017/18-034</t>
  </si>
  <si>
    <t>4-012-057-2630204-104-2017/18-035</t>
  </si>
  <si>
    <t>CCM Ontulili Primary School</t>
  </si>
  <si>
    <t>4-012-057-2630204-104-2017/18-036</t>
  </si>
  <si>
    <t>DEB Ontulili Primary School</t>
  </si>
  <si>
    <t>4-012-057-2630204-104-2017/18-037</t>
  </si>
  <si>
    <t>4-012-057-2630204-104-2017/18-038</t>
  </si>
  <si>
    <t>Nkandone Primary School</t>
  </si>
  <si>
    <t>4-012-057-2630204-104-2017/18-039</t>
  </si>
  <si>
    <t>Kiranga Primary School</t>
  </si>
  <si>
    <t>4-012-057-2630204-104-2017/18-040</t>
  </si>
  <si>
    <t>4-012-057-2630204-104-2017/18-041</t>
  </si>
  <si>
    <t>DEB Nchoroiboro Primary School</t>
  </si>
  <si>
    <t>4-012-057-2630204-104-2017/18-042</t>
  </si>
  <si>
    <t>Kairune Primary School</t>
  </si>
  <si>
    <t>4-012-057-2630204-104-2017/18-043</t>
  </si>
  <si>
    <t>Kithuene Primary School</t>
  </si>
  <si>
    <t>4-012-057-2630204-104-2017/18-044</t>
  </si>
  <si>
    <t>Njotene Primary School</t>
  </si>
  <si>
    <t>4-012-057-2630204-104-2017/18-045</t>
  </si>
  <si>
    <t>4-012-057-2630204-104-2017/18-046</t>
  </si>
  <si>
    <t>Tutua Primary School</t>
  </si>
  <si>
    <t>4-012-057-2630204-104-2017/18-047</t>
  </si>
  <si>
    <t>Loire Primary School</t>
  </si>
  <si>
    <t>4-012-057-2630204-104-2017/18-048</t>
  </si>
  <si>
    <t>MCK Mutuuma Primary School</t>
  </si>
  <si>
    <t>4-012-057-2630204-104-2017/18-049</t>
  </si>
  <si>
    <t>Rwarera Primary School</t>
  </si>
  <si>
    <t>4-012-057-2630204-104-2017/18-050</t>
  </si>
  <si>
    <t>4-012-057-2630204-104-2017/18-051</t>
  </si>
  <si>
    <t>4-012-057-2630204-104-2017/18-052</t>
  </si>
  <si>
    <t>Marinya A Ruibi Primary School</t>
  </si>
  <si>
    <t>4-012-057-2630204-104-2017/18-053</t>
  </si>
  <si>
    <t>Gathuine Primary School</t>
  </si>
  <si>
    <t>4-012-057-2630204-104-2017/18-054</t>
  </si>
  <si>
    <t>Kironya Primary School</t>
  </si>
  <si>
    <t>4-012-057-2630204-104-2017/18-055</t>
  </si>
  <si>
    <t>Muuti O Nthunguri Primary School</t>
  </si>
  <si>
    <t>4-012-057-2630204-104-2017/18-056</t>
  </si>
  <si>
    <t>4-012-057-2630204-104-2017/18-057</t>
  </si>
  <si>
    <t>Nkando Primary School</t>
  </si>
  <si>
    <t>4-012-057-2630204-104-2017/18-058</t>
  </si>
  <si>
    <t>Kieni Kia Ndege Primary School</t>
  </si>
  <si>
    <t>4-012-057-2630204-104-2017/18-059</t>
  </si>
  <si>
    <t>Ndunyu Barikui Primary School</t>
  </si>
  <si>
    <t>4-012-057-2630204-104-2017/18-060</t>
  </si>
  <si>
    <t>MCK Kamiti Primary School</t>
  </si>
  <si>
    <t>4-012-057-2630204-104-2017/18-061</t>
  </si>
  <si>
    <t>4-012-057-2630204-104-2017/18-062</t>
  </si>
  <si>
    <t>DEB Madaraka Primary School</t>
  </si>
  <si>
    <t>4-012-057-2630204-104-2017/18-063</t>
  </si>
  <si>
    <t>MCK Mugumone Primary School</t>
  </si>
  <si>
    <t>4-012-057-2630204-104-2017/18-064</t>
  </si>
  <si>
    <t>Maritati Primary School</t>
  </si>
  <si>
    <t>4-012-057-2630204-104-2017/18-065</t>
  </si>
  <si>
    <t>AIPCA Subuiga Primary School</t>
  </si>
  <si>
    <t>4-012-057-2630204-104-2017/18-066</t>
  </si>
  <si>
    <t>Ngusishi Primary School</t>
  </si>
  <si>
    <t>4-012-057-2630204-104-2017/18-067</t>
  </si>
  <si>
    <t>4-012-057-2630204-104-2017/18-068</t>
  </si>
  <si>
    <t>CCM Mbuju Primary School</t>
  </si>
  <si>
    <t>4-012-057-2630204-104-2017/18-069</t>
  </si>
  <si>
    <t>4-012-057-2630204-104-2017/18-070</t>
  </si>
  <si>
    <t xml:space="preserve"> Levelling of play field and murraming </t>
  </si>
  <si>
    <t>4-012-057-2630204-104-2017/18-071</t>
  </si>
  <si>
    <t>Ruiri Primary School</t>
  </si>
  <si>
    <t>4-012-057-2630204-104-2017/18-072</t>
  </si>
  <si>
    <t>4-012-057-2630204-104-2017/18-074</t>
  </si>
  <si>
    <t xml:space="preserve"> Construction of 3 door toilets to completion. </t>
  </si>
  <si>
    <t>4-012-057-2630204-104-2017/18-076</t>
  </si>
  <si>
    <t xml:space="preserve"> Renovation of 5 classrooms; roofing, plastering, windows, walls, floor and painting.</t>
  </si>
  <si>
    <t>Ntirimiti  Mixed Day Secondary School</t>
  </si>
  <si>
    <t>4-012-057-2630205-104-2017/18-011</t>
  </si>
  <si>
    <t xml:space="preserve"> Purchase of 40 No. Lockers </t>
  </si>
  <si>
    <t>Subuiga Day Secondary School</t>
  </si>
  <si>
    <t>4-012-057-2630205-104-2017/18-012</t>
  </si>
  <si>
    <t xml:space="preserve"> Construction of one classroom to completion </t>
  </si>
  <si>
    <t>…………………………………….                                                                                                                                                                                                     Verified By: Christine Mwangolo                                                                                                                                                                                                     Ag.Senior Manager Field Operations                                                                                                                                                                                                Date………………………………..</t>
  </si>
  <si>
    <t>4-014-065-2110000-100-2017/18-001</t>
  </si>
  <si>
    <t>Undertake Training of the PMCs/NG-CDFCs and NG-CDFC’s staff on NG-CDF operations and / or carry out awareness programmes to the constituents on NG-CDF matters.</t>
  </si>
  <si>
    <t>ACK Kilia Primary School</t>
  </si>
  <si>
    <t>Construction of administration block walling up to lintel level.</t>
  </si>
  <si>
    <t>Gataka Primary School</t>
  </si>
  <si>
    <t>Finishing of classroom for the disabled including plastering and flooring</t>
  </si>
  <si>
    <t>Kanthege Primary School</t>
  </si>
  <si>
    <t>Renovation of the Administration office including Plastering and flooring</t>
  </si>
  <si>
    <t>To fence the school 2 acres with chain link. The posts are 7 foot treated concrete poles.</t>
  </si>
  <si>
    <t>Kaurari Primary School</t>
  </si>
  <si>
    <t>Renovation of 2 Classroom - flooring and plastering</t>
  </si>
  <si>
    <t>Manyati Primary School</t>
  </si>
  <si>
    <t>Construction of 8 pit latrine</t>
  </si>
  <si>
    <t>Mararu Primary School</t>
  </si>
  <si>
    <t>Completion of the Administration block - walling and roofing</t>
  </si>
  <si>
    <t>Mayori Primary School</t>
  </si>
  <si>
    <t>Construction of 8 Pit Latrine and  one door bathroom</t>
  </si>
  <si>
    <t>Nganduri Primary School</t>
  </si>
  <si>
    <t>4-014-065-2630205-104-2017/18-017</t>
  </si>
  <si>
    <t>Construction of a Dormitory to slab level (phase one)</t>
  </si>
  <si>
    <t>St. Augustine Secondary School Mariari</t>
  </si>
  <si>
    <t>4-014-065-2630205-104-2017/18-018</t>
  </si>
  <si>
    <t xml:space="preserve">Acquisition of Laboratory Equipment </t>
  </si>
  <si>
    <t>Mashamba Secondary School</t>
  </si>
  <si>
    <t>4-014-065-2630205-104-2017/18-019</t>
  </si>
  <si>
    <t>4-014-065-2630205-104-2017/18-020</t>
  </si>
  <si>
    <t>St. Claire Girls Secondary School</t>
  </si>
  <si>
    <t>4-014-065-2630205-104-2017/18-021</t>
  </si>
  <si>
    <t>St. Joseph Mixed Secondary School Iriamurai</t>
  </si>
  <si>
    <t>4-014-065-2630205-104-2017/18-022</t>
  </si>
  <si>
    <t>Yonder Karwigi Secondary School</t>
  </si>
  <si>
    <t>4-014-065-2630205-104-2017/18-023</t>
  </si>
  <si>
    <t>ACC Office Gachoka</t>
  </si>
  <si>
    <t>4-014-065-2640507-113-2017/18-011</t>
  </si>
  <si>
    <t>To purchase an office Chair for ACC's office</t>
  </si>
  <si>
    <t>4-016-081-2640200-101-2017/18-001</t>
  </si>
  <si>
    <t>4-016-081-2640101-103-2017/18-001</t>
  </si>
  <si>
    <t xml:space="preserve">Payment of bursary to the  needy students </t>
  </si>
  <si>
    <t>PROJECT GFS CODELIST FOR MWINGI CENTRAL  NATIONAL GOVERNMENT CONSTITUENCY DEVELOPMENT FUND</t>
  </si>
  <si>
    <t>4-015-069-2110000-100-2017/18-002</t>
  </si>
  <si>
    <t>4-015-069-2640510-110-2017/18-009</t>
  </si>
  <si>
    <t xml:space="preserve">• Purchase and transport of 438 tree seedling at Kshs 65,700
• Digging and Planting  at Kshs 18,000
• Watering, maintenance and  husbandry at Kshs 30,093.1 in half an acre
</t>
  </si>
  <si>
    <t>Kalisa Primary School</t>
  </si>
  <si>
    <t>4-015-069-2640510-110-2017/18-010</t>
  </si>
  <si>
    <t xml:space="preserve">• Purchase and transport of 438 tree seedling at 65,700
• Digging and Planting  at 18,000
• Watering, maintenance and  husbandry  at 30,093.1 in half an acre
</t>
  </si>
  <si>
    <t>4-015-069-2640102-103-2017/18-003</t>
  </si>
  <si>
    <t>Payment of NHIF medical Scheme for less fortunate</t>
  </si>
  <si>
    <t xml:space="preserve">Education - Primary Schools </t>
  </si>
  <si>
    <t>4-015-069-2630204-104-2017/18-075</t>
  </si>
  <si>
    <t>Renovation of one (1) classroom- Flooring,Roofing and plastering</t>
  </si>
  <si>
    <t>4-015-069-2630204-104-2017/18-076</t>
  </si>
  <si>
    <t>Kiviu Primary School</t>
  </si>
  <si>
    <t>4-015-069-2630204-104-2017/18-077</t>
  </si>
  <si>
    <t>4-015-069-2630204-104-2017/18-078</t>
  </si>
  <si>
    <t>ABC Itungali Primary School</t>
  </si>
  <si>
    <t>4-015-069-2630204-104-2017/18-079</t>
  </si>
  <si>
    <t>Kamuluyuni Primary School</t>
  </si>
  <si>
    <t>4-015-069-2630204-104-2017/18-080</t>
  </si>
  <si>
    <t>Kyume Primary School</t>
  </si>
  <si>
    <t>4-015-069-2630204-104-2017/18-081</t>
  </si>
  <si>
    <t>Kyanundu Primary School</t>
  </si>
  <si>
    <t>4-015-069-2630204-104-2017/18-082</t>
  </si>
  <si>
    <t>4-015-069-2630204-104-2017/18-083</t>
  </si>
  <si>
    <t>Iviani Primary School</t>
  </si>
  <si>
    <t>4-015-069-2630204-104-2017/18-084</t>
  </si>
  <si>
    <t>Muaani Primary School</t>
  </si>
  <si>
    <t>4-015-069-2630204-104-2017/18-085</t>
  </si>
  <si>
    <t>4-015-069-2630204-104-2017/18-086</t>
  </si>
  <si>
    <t>Ng'ambo Primary School</t>
  </si>
  <si>
    <t>4-015-069-2630204-104-2017/18-087</t>
  </si>
  <si>
    <t>Malebwani Primary School</t>
  </si>
  <si>
    <t>4-015-069-2630204-104-2017/18-088</t>
  </si>
  <si>
    <t>Masokani Primary School</t>
  </si>
  <si>
    <t>4-015-069-2630204-104-2017/18-089</t>
  </si>
  <si>
    <t>Makuka Primary School</t>
  </si>
  <si>
    <t>4-015-069-2630204-104-2017/18-090</t>
  </si>
  <si>
    <t>Kamwenga Primary School</t>
  </si>
  <si>
    <t>4-015-069-2630204-104-2017/18-091</t>
  </si>
  <si>
    <t>Kwa Nganga Primary School</t>
  </si>
  <si>
    <t>4-015-069-2630204-104-2017/18-092</t>
  </si>
  <si>
    <t xml:space="preserve">Employess salaries </t>
  </si>
  <si>
    <t xml:space="preserve"> 4-015-067-2640200-101-2017/18-001</t>
  </si>
  <si>
    <t>Undertaking tree planting activities in Mwingi North NG-CDF Office Kshs 100,000 and leviling of the compound and land scaping Kshs 127,586.20</t>
  </si>
  <si>
    <t>Kakunguu Primary School</t>
  </si>
  <si>
    <t xml:space="preserve">Completion works of one classroom to completion - painting, fixing windows, plastering and glazing </t>
  </si>
  <si>
    <t>Nguuni Primary School</t>
  </si>
  <si>
    <t>4-015-067-2630204-104-2017/18-013</t>
  </si>
  <si>
    <t>Completion of one classroom - plastering, painting, flooring, fixing of doors and  windows</t>
  </si>
  <si>
    <t>Malili Primary School</t>
  </si>
  <si>
    <t>4-015-067-2630204-104-2017/18-014</t>
  </si>
  <si>
    <t>4-015-067-2630204-104-2017/18-015</t>
  </si>
  <si>
    <t>Renovation of 4 classrooms - plastering, painting, flooring, fixing of doors  and windows</t>
  </si>
  <si>
    <t xml:space="preserve"> Kaisinga Primary School</t>
  </si>
  <si>
    <t>4-015-067-2630204-104-2017/18-016</t>
  </si>
  <si>
    <t>Gai Secondary School</t>
  </si>
  <si>
    <t>4-015-067-2630205-104-2017/18-012</t>
  </si>
  <si>
    <t xml:space="preserve">Construction of one dormitory </t>
  </si>
  <si>
    <t xml:space="preserve">Mumoni Police Station </t>
  </si>
  <si>
    <t>4-015-067-2640507-108-2017/18-008</t>
  </si>
  <si>
    <t>Construction of an administration office</t>
  </si>
  <si>
    <t>Gakuyu primary school</t>
  </si>
  <si>
    <t>Karega Secondary School</t>
  </si>
  <si>
    <t>4-021-107-2630205-104-2017/18-008</t>
  </si>
  <si>
    <t>Purchase of 51 seater bus isuzu make</t>
  </si>
  <si>
    <t>BALANCE RESUBMITTED THROUGH BOARD PAPER OF 10TH NOVEMBER 2018 SO IT COULD NOT ADD UPTO TOTAL AMOUNT OF KSHS 11,379,310.IT HAS BEEN SOLVED THROUGH A RESUBMISSION MEMO FOR THE BALANCE COMBINED WITH THE PROJECTS IN 86M</t>
  </si>
  <si>
    <t>PROJECT GFS CODELIST FOR GATUNDU NORTH NATIONAL GOVERNMENT CONSTITUENCY DEVELOPMENT FUND</t>
  </si>
  <si>
    <t>4-022-112-2210802-100-2017/18-006</t>
  </si>
  <si>
    <t>4-022-112-2210802-111-2017/18-002</t>
  </si>
  <si>
    <t>4-022-112-2640200-101-2017/18-001</t>
  </si>
  <si>
    <t xml:space="preserve">To cater for any unforeseen occurrences in the constituency during the financial year  </t>
  </si>
  <si>
    <t>Makohokoho  Primary School</t>
  </si>
  <si>
    <t>4-022-112-2630204-104-2017/18-014</t>
  </si>
  <si>
    <t>Renovations of Boys and Girls Dormitory(Kshs 1,143,103) and Renovation of 4 classrooms (Kshs 1,143,103.89) i.e  Roofing, Windows, Steel Doors, Plastering, Tiling and Painting)</t>
  </si>
  <si>
    <t>Gatei Secondary school</t>
  </si>
  <si>
    <t>4-022-112-2630205-104-2017/18-003</t>
  </si>
  <si>
    <t>Mariaini Seondary School</t>
  </si>
  <si>
    <t>4-022-112-2630205-104-2017/18-004</t>
  </si>
  <si>
    <t>Kanjuku Secondary School</t>
  </si>
  <si>
    <t>4-022-112-2630205-104-2017/18-005</t>
  </si>
  <si>
    <t>PROJECT GFS CODELIST FOR MARAKWET WEST NATIONAL GOVERNMENT CONSTITUENCY DEVELOPMENT FUND</t>
  </si>
  <si>
    <t xml:space="preserve">Purchase of fuel, repairs and maintenance, printing, stationery. Telephone, travel and subsistence, office tea </t>
  </si>
  <si>
    <t xml:space="preserve">                                                                          </t>
  </si>
  <si>
    <t xml:space="preserve">                                                                                                                  </t>
  </si>
  <si>
    <t>4-028-148-2640200-101-2017/2018-001</t>
  </si>
  <si>
    <t>Kapkochur Primary school</t>
  </si>
  <si>
    <t>4-028-148-2630204-104-2017/2018-065</t>
  </si>
  <si>
    <t>Kongibsebe Primary school</t>
  </si>
  <si>
    <t>4-028-148-2630204-104-2017/2018-066</t>
  </si>
  <si>
    <t>4-028-148-2630204-104-2017/2018-067</t>
  </si>
  <si>
    <t>Moek Kapkures Primary School</t>
  </si>
  <si>
    <t>4-028-148-2630204-104-2017/2018-068</t>
  </si>
  <si>
    <t>4-028-148-2630204-104-2017/2018-069</t>
  </si>
  <si>
    <t>Renovation of two classrooms(flooring, window panes and verandah).</t>
  </si>
  <si>
    <t>St. Josephs Kipkutee Primary School</t>
  </si>
  <si>
    <t>4-028-148-2630204-104-2017/2018-070</t>
  </si>
  <si>
    <t>Completion of two classrooms (plastering, window panes and painting).</t>
  </si>
  <si>
    <t>Stoton Primary School</t>
  </si>
  <si>
    <t>4-028-148-2630204-104-2017/2018-071</t>
  </si>
  <si>
    <t>Completion of two classrooms (plastering, window frames, panes and painting)</t>
  </si>
  <si>
    <t>Metibelio Primary School</t>
  </si>
  <si>
    <t>4-028-148-2630204-104-2017/2018-072</t>
  </si>
  <si>
    <t>4-028-148-2630204-104-2017/2018-073</t>
  </si>
  <si>
    <t>Completion of one classroom (plastering, window frames, panes and painting).</t>
  </si>
  <si>
    <t>Kaptabuk  Secondary School</t>
  </si>
  <si>
    <t>4-028-148-2630205-104-2017/2018-019</t>
  </si>
  <si>
    <t>Additional funding for construction of a Laboratory (Walling, roofing,plastering and window frames)</t>
  </si>
  <si>
    <t>4-028-148-2630205-104-2017/2018-020</t>
  </si>
  <si>
    <t>Additional funding for construction of a Laboratory (Roofing window frames and plastering)</t>
  </si>
  <si>
    <t>4-028-148-2630205-104-2017/2018-021</t>
  </si>
  <si>
    <t>Additional funding for Purchase of 51 Seater School Bus</t>
  </si>
  <si>
    <t>PROJECT GFS CODELIST FOR TURBO NATIONAL GOVERNMENT CONSTITUENCY DEVELOPMENT FUND</t>
  </si>
  <si>
    <t xml:space="preserve">         Amount</t>
  </si>
  <si>
    <t>4-027-142-2210802-100-2017/2018-004</t>
  </si>
  <si>
    <t>4-027-142-2640200-101-2017/2018-002</t>
  </si>
  <si>
    <t>4-027-142-2630204-104-2017/2018-052</t>
  </si>
  <si>
    <t>Construction of a new Dinning Hall/ Multipurpose Hall to Completion in the School</t>
  </si>
  <si>
    <t>Tuiyobei Gaa Primary School</t>
  </si>
  <si>
    <t>4-027-142-2630204-104-2017/2018-053</t>
  </si>
  <si>
    <t>Renovation of 7 classrooms by Re-flooring,painting replacing of worn out Doors and Broken window panes</t>
  </si>
  <si>
    <t>St. Mary's Osorongai Secondary School</t>
  </si>
  <si>
    <t>4-027-142-2630205-104-2017/2018-013</t>
  </si>
  <si>
    <t xml:space="preserve">Completion of a storeyed Multi purpose Hall by completing the slab and construction of the Upper Rooms to roofing </t>
  </si>
  <si>
    <t>Kosachei Secondary School</t>
  </si>
  <si>
    <t>4-027-142-2630205-104-2017/2018-014</t>
  </si>
  <si>
    <t xml:space="preserve">Construction of one Multi purpose hall in the School to completion </t>
  </si>
  <si>
    <t>PROJECT GFS CODELIST FOR KESSES NATIONAL GOVERNMENT CONSTITUENCY DEVELOPMENT FUND</t>
  </si>
  <si>
    <t>4-027-146-2640200-101-2017/18-005</t>
  </si>
  <si>
    <t>Primary Education Project</t>
  </si>
  <si>
    <t>4-027-146-2630204-104-2017/18-002</t>
  </si>
  <si>
    <t>4-027-146-2630204-104-2017/18-003</t>
  </si>
  <si>
    <t>4-027-146-2630204-104-2017/18-015</t>
  </si>
  <si>
    <t>4-027-146-2630204-104-2017/18-022</t>
  </si>
  <si>
    <t>4-027-146-2630204-104-2017/18-035</t>
  </si>
  <si>
    <t>4-027-146-2630204-104-2017/18-061</t>
  </si>
  <si>
    <t>4-027-146-2630204-104-2017/18-062</t>
  </si>
  <si>
    <t>Cheboror primary School</t>
  </si>
  <si>
    <t>4-027-146-2630204-104-2017/18-063</t>
  </si>
  <si>
    <t xml:space="preserve">Construction of 5door toilets for boys </t>
  </si>
  <si>
    <t>St. cornelious tilolwwo primary School</t>
  </si>
  <si>
    <t>4-027-146-2630204-104-2017/18-064</t>
  </si>
  <si>
    <t>4-027-146-2630204-104-2017/18-065</t>
  </si>
  <si>
    <t>4-027-146-2630205-104-2017/18-002</t>
  </si>
  <si>
    <t xml:space="preserve">Racecourse Secondary school </t>
  </si>
  <si>
    <t>4-027-146-2630205-104-2017/18-023</t>
  </si>
  <si>
    <t>Construction of administration block; foundation and concrete slab</t>
  </si>
  <si>
    <t xml:space="preserve">ACK St. Lukes Cheptiret Secondary school </t>
  </si>
  <si>
    <t>4-027-146-2630205-104-2017/18-024</t>
  </si>
  <si>
    <t>Completion of a dining hall; plaster, electrical works, painting</t>
  </si>
  <si>
    <t xml:space="preserve">Cheplaskei boys high school </t>
  </si>
  <si>
    <t>4-027-146-2630205-104-2017/18-025</t>
  </si>
  <si>
    <t>Construction of dormitory; foundation and walling</t>
  </si>
  <si>
    <t xml:space="preserve">Koisagat gaa Secondary school </t>
  </si>
  <si>
    <t>4-027-146-2630205-104-2017/18-026</t>
  </si>
  <si>
    <t xml:space="preserve">Chepkoiyo Secondary school </t>
  </si>
  <si>
    <t>4-027-146-2630205-104-2017/18-027</t>
  </si>
  <si>
    <t>Completion of administration block: plaster, ceiling, painting</t>
  </si>
  <si>
    <t>Lainguse chief office</t>
  </si>
  <si>
    <t>4-027-146-2640507-113-2017/18-001</t>
  </si>
  <si>
    <t>Completion of chief office: walling, floor, roofing, plaster, ceiling, doors, windows, painting</t>
  </si>
  <si>
    <t>PROJECT GFS CODELIST FOR BARINGO NORTH NATIONAL GOVERNMENT CONSTITUENCY DEVELOPMENT FUND</t>
  </si>
  <si>
    <t>Monitoring and Evaluation/ Capacity Biulding</t>
  </si>
  <si>
    <t>Kasisit Primary School</t>
  </si>
  <si>
    <t>4-030-158-2630204-104-2017/18-003</t>
  </si>
  <si>
    <r>
      <t xml:space="preserve">Construction of four Classrooms to completion. Each classroom is allocated </t>
    </r>
    <r>
      <rPr>
        <sz val="12"/>
        <color indexed="8"/>
        <rFont val="Footlight MT Light"/>
        <family val="1"/>
      </rPr>
      <t xml:space="preserve">Kshs. 800,000 (Kshs. 3,200,000)                                           Construction of school administration block to completion Kshs. 1,686,206.89  </t>
    </r>
  </si>
  <si>
    <t>Kalel Primary School</t>
  </si>
  <si>
    <t>4-030-158-2630204-104-2017/18-004</t>
  </si>
  <si>
    <r>
      <t xml:space="preserve">Construction of seven Classrooms to completion. Each classroom is allocated </t>
    </r>
    <r>
      <rPr>
        <sz val="12"/>
        <color indexed="8"/>
        <rFont val="Footlight MT Light"/>
        <family val="1"/>
      </rPr>
      <t>Kshs. 700,000</t>
    </r>
  </si>
  <si>
    <t>4-028-149-2210802-100-2017/18-002</t>
  </si>
  <si>
    <t>4-028-149-2210000-100-2017/18-003</t>
  </si>
  <si>
    <t>Fuel,repairs,Stationery, printing,servicing of computers</t>
  </si>
  <si>
    <t>4-028-149-2640200-101-2017/18-001</t>
  </si>
  <si>
    <t>Kipkenda Primary school</t>
  </si>
  <si>
    <t>4-028-149-2630204-104-2017/18-038</t>
  </si>
  <si>
    <t>AIC Kessup Girls Secondary school</t>
  </si>
  <si>
    <t>4-028-149-2630205-104-2017/18-016</t>
  </si>
  <si>
    <t>plastering, flooring,painting and fittings of doors and windows for two classrooms</t>
  </si>
  <si>
    <t>Chebonet Secondary School</t>
  </si>
  <si>
    <t>4-028-149-2630205-104-2017/18-017</t>
  </si>
  <si>
    <t>Kessup Day Secondary School</t>
  </si>
  <si>
    <t>4-028-149-2630205-104-2017/18-018</t>
  </si>
  <si>
    <t>Roofing,plastering and painting of 14 door toilets</t>
  </si>
  <si>
    <t>Kibendo secondary school</t>
  </si>
  <si>
    <t>4-028-149-2630205-104-2017/18-019</t>
  </si>
  <si>
    <t xml:space="preserve">Siroch Day Mixed secondary </t>
  </si>
  <si>
    <t>4-028-149-2630205-104-2017/18-013</t>
  </si>
  <si>
    <t>Fittings of the fume chamber and tables,chairs  for the laboratory.</t>
  </si>
  <si>
    <t xml:space="preserve">Kokwao Secondary </t>
  </si>
  <si>
    <t>4-028-149-2630205-104-2017/18-020</t>
  </si>
  <si>
    <t>Construction of 14 door toilets to completion</t>
  </si>
  <si>
    <t xml:space="preserve">Kapchelal Secondary </t>
  </si>
  <si>
    <t>4-028-149-2630205-104-2017/18-007</t>
  </si>
  <si>
    <t>Roofing,plastering and flooring of dormitory.</t>
  </si>
  <si>
    <t>Kipsoen Technical Training Institute</t>
  </si>
  <si>
    <t>4-028-149-2630206-104-2017/18-001</t>
  </si>
  <si>
    <t>Construction of hostels to completion</t>
  </si>
  <si>
    <t>PROJECT GFS CODELIST FOR SABOTI NATIONAL GOVERNMENT CONSTITUENCY DEVELOPMENT FUND</t>
  </si>
  <si>
    <t>4-026-138-2640102-103-2017/18-001</t>
  </si>
  <si>
    <t>4-026-138-2640101-103-2017/18-002</t>
  </si>
  <si>
    <t>Chepkoilel deb primary School</t>
  </si>
  <si>
    <t>4-026-138-2630204-104-2017/18-053</t>
  </si>
  <si>
    <t>Construction two classrooms to completion</t>
  </si>
  <si>
    <t>4-026-138-2630205-104-2017/18-027</t>
  </si>
  <si>
    <t>4-026-138-2630205-104-2017/18-028</t>
  </si>
  <si>
    <t>St Augustine Bondeni Secondary</t>
  </si>
  <si>
    <t>4-026-138-2630205-104-2017/18-029</t>
  </si>
  <si>
    <t>Purchase of land for expansion One acre</t>
  </si>
  <si>
    <t>Mwitha Secondary</t>
  </si>
  <si>
    <t>4-026-138-2640508-112-2017/18-021</t>
  </si>
  <si>
    <t>Senator Wamalwa Secondary</t>
  </si>
  <si>
    <t>4-026-138-2640508-112-2017/18-022</t>
  </si>
  <si>
    <t>4-026-138-2640508-112-2017/18-023</t>
  </si>
  <si>
    <t>Environmental Projets</t>
  </si>
  <si>
    <t>4-026-138-2640510-110-2017/18-061</t>
  </si>
  <si>
    <t>Purchase and Planting of tree seedlings.</t>
  </si>
  <si>
    <t>Mwitha Primary School</t>
  </si>
  <si>
    <t>4-026-138-2640510-110-2017/18-062</t>
  </si>
  <si>
    <t>Makhele Primary School</t>
  </si>
  <si>
    <t>4-026-138-2640510-110-2017/18-063</t>
  </si>
  <si>
    <t>4-026-138-2640510-110-2017/18-064</t>
  </si>
  <si>
    <t>Kisiwai Primary School</t>
  </si>
  <si>
    <t>4-026-138-2640510-110-2017/18-065</t>
  </si>
  <si>
    <t>Mungoma Primary School</t>
  </si>
  <si>
    <t>4-026-138-2640510-110-2017/18-066</t>
  </si>
  <si>
    <t>4-026-138-2640510-110-2017/18-067</t>
  </si>
  <si>
    <t>4-026-138-2640510-110-2017/18-068</t>
  </si>
  <si>
    <t>KINDLY NOTE THE FOLLOWING</t>
  </si>
  <si>
    <t>Purchase of land</t>
  </si>
  <si>
    <t>NG-CDFC is advised to forward a letter of confirmation from the Sub County Land Valuer  to the Fund Account Manager on purchase of land projects before any Expenditure is incurred</t>
  </si>
  <si>
    <r>
      <t xml:space="preserve">…………………………………….                                                                                                                                                                                                     </t>
    </r>
    <r>
      <rPr>
        <b/>
        <sz val="11"/>
        <color indexed="8"/>
        <rFont val="Footlight MT Light"/>
        <family val="1"/>
      </rPr>
      <t>Verified By: Elizabeth Kitundu.                                                                                                                                                                                 Ag.Chief Manager Programmes and Field Services Coordination                                                                                                                                                                                                 Date………………………………..</t>
    </r>
  </si>
  <si>
    <t>PROJECT GFS CODELIST FOR BARINGO CENTRAL NATIONAL GOVERNMENT CONSTITUENCY DEVELOPMENT FUND</t>
  </si>
  <si>
    <t>MONITORING AND EVALUATION/ CAPACITY BIULDING</t>
  </si>
  <si>
    <t>Kiboi primary school</t>
  </si>
  <si>
    <t>4-030-159-2630204-110-2017/18-001</t>
  </si>
  <si>
    <t>Kabasis primary</t>
  </si>
  <si>
    <t>4-030-159-2630204-110-2017/18-002</t>
  </si>
  <si>
    <t xml:space="preserve">Kabasis primary </t>
  </si>
  <si>
    <t>4-030-159-2630204-104-2017/18-034</t>
  </si>
  <si>
    <t>Drilling of a borehole</t>
  </si>
  <si>
    <t xml:space="preserve">Kaspogo primary </t>
  </si>
  <si>
    <t>4-030-159-2630204-104-2017/18-035</t>
  </si>
  <si>
    <t>Kapsogo Primary school</t>
  </si>
  <si>
    <t>4-030-159-2630204-104-2017/18-036</t>
  </si>
  <si>
    <t xml:space="preserve">Tandui Primary </t>
  </si>
  <si>
    <t>4-030-159-2630204-104-2017/18-037</t>
  </si>
  <si>
    <t xml:space="preserve">Kapsogo day secondary </t>
  </si>
  <si>
    <t>Water projects</t>
  </si>
  <si>
    <t>The Fund Account Manager should ensure involvement of relevant Government Department as per NG-CDF Act 2015 section 46(1). Further, the fund Account Manager Should obtain technical specifications, drawings, and Bill of Quantities from relevant Government Department to support expenditure.</t>
  </si>
  <si>
    <t>4-029-153-2110000-100-2017/18-002</t>
  </si>
  <si>
    <t>4-029-153-2210802-111-2017/18-002</t>
  </si>
  <si>
    <t>4-029-153-2210802-111-2017/18-001</t>
  </si>
  <si>
    <t>Kabikwen Primary</t>
  </si>
  <si>
    <t>Construction of one new classroom; from slab to completion</t>
  </si>
  <si>
    <t>Kapchumba Primary</t>
  </si>
  <si>
    <t>4-029-153-2630204-104-2017/18-022</t>
  </si>
  <si>
    <t>Nukiat Primary</t>
  </si>
  <si>
    <t>4-029-153-2630204-104-2017/18-023</t>
  </si>
  <si>
    <t>Construction of 1 classroom; from slab to completion</t>
  </si>
  <si>
    <t>Construction of one classroom; from walling to completion</t>
  </si>
  <si>
    <t xml:space="preserve"> ongoing</t>
  </si>
  <si>
    <t>Mogobich Primary School</t>
  </si>
  <si>
    <t>Completion of two classroom; from walling to completion</t>
  </si>
  <si>
    <t>Kaplelmet Secondary</t>
  </si>
  <si>
    <t>Construction of classrooms(three storeyed) upto slab(foundation) with four classrooms per floor</t>
  </si>
  <si>
    <t>Mogobich Secondary</t>
  </si>
  <si>
    <t>4-029-153-2630205-104-2017/18-021</t>
  </si>
  <si>
    <t>Tereno B. Emitiot secondary</t>
  </si>
  <si>
    <t>4-029-153-2630205-104-2017/18-022</t>
  </si>
  <si>
    <t xml:space="preserve"> Purchase of land 1 acre</t>
  </si>
  <si>
    <t>Tereno  Girls secondary</t>
  </si>
  <si>
    <t>4-029-153-2630205-104-2017/18-023</t>
  </si>
  <si>
    <t>purchase of 1 acre of land</t>
  </si>
  <si>
    <t>Sochoi Boys Secondary school</t>
  </si>
  <si>
    <t>4-029-153-2630205-104-2017/18-024</t>
  </si>
  <si>
    <t>St. Mary’s high school Saiyet</t>
  </si>
  <si>
    <t>4-029-153-2630204-104-2017/18-025</t>
  </si>
  <si>
    <t>Construction of classroom to roofing level</t>
  </si>
  <si>
    <t>Choimim Secondary</t>
  </si>
  <si>
    <t>4-029-153-2630204-104-2017/18-026</t>
  </si>
  <si>
    <t>Construction of one classroom; from walling to roofing to finishing</t>
  </si>
  <si>
    <r>
      <t xml:space="preserve">…………………………………….                                                                                                                                                                                                     </t>
    </r>
    <r>
      <rPr>
        <b/>
        <sz val="11"/>
        <color indexed="8"/>
        <rFont val="Footlight MT Light"/>
        <family val="1"/>
      </rPr>
      <t>Verified By: Elizabeth Kitundu.                                                                                                                                                                                                     Ag.Chief Manager Programmes and Field Services Coordination                                                                                                                                                                                                 Date………………………………..</t>
    </r>
  </si>
  <si>
    <r>
      <t xml:space="preserve">…………………………………….                                                                                                                                                                                                                 </t>
    </r>
    <r>
      <rPr>
        <b/>
        <sz val="11"/>
        <color indexed="8"/>
        <rFont val="Footlight MT Light"/>
        <family val="1"/>
      </rPr>
      <t>Approved By: Yusuf Mbuno.                                                                                                                                                                                                                          Ag. Chief Executive Officer                                                                                                                                                             Date………………………………..</t>
    </r>
  </si>
  <si>
    <t>PROJECT GFS CODELIST FOR KEIYO SOUTH NATIONAL GOVERNMENT CONSTITUENCY DEVELOPMENT FUND</t>
  </si>
  <si>
    <t>Administartion and Recurrent</t>
  </si>
  <si>
    <t>Special Schools</t>
  </si>
  <si>
    <t>4-028-150-2640105-103-2017/2018-003</t>
  </si>
  <si>
    <t xml:space="preserve">Payment of bursary to needy student with special needs </t>
  </si>
  <si>
    <t>4-028-150-2640200-101-2017/2018-001</t>
  </si>
  <si>
    <t>Kipchiloi primary  school.</t>
  </si>
  <si>
    <t>4-028-150-2630204-104-2017/2018-031</t>
  </si>
  <si>
    <t>Kamwago primary school.</t>
  </si>
  <si>
    <t>4-028-150-2630204-104-2017/2018-032</t>
  </si>
  <si>
    <r>
      <t>Rehabilitation of 7 classrooms.</t>
    </r>
    <r>
      <rPr>
        <sz val="12"/>
        <rFont val="Footlight MT Light"/>
        <family val="1"/>
      </rPr>
      <t>(Flooring, plastering,fixing of window glasses, painting and construction of verandah)</t>
    </r>
  </si>
  <si>
    <t>Chemwabul  primary school.</t>
  </si>
  <si>
    <t>4-028-150-2630204-104-2017/2018-033</t>
  </si>
  <si>
    <t>Kapsoo primary school.</t>
  </si>
  <si>
    <t>4-028-150-2630204-104-2017/2018-034</t>
  </si>
  <si>
    <r>
      <t xml:space="preserve">Rehabilitation of  8 classrooms </t>
    </r>
    <r>
      <rPr>
        <sz val="12"/>
        <rFont val="Footlight MT Light"/>
        <family val="1"/>
      </rPr>
      <t>(Flooring,plastering,fixing of window glasses, Replacing of doors, painting and construction of verandah)</t>
    </r>
  </si>
  <si>
    <t>Simotwo High school.</t>
  </si>
  <si>
    <t>4-028-150-2630205-104-2017/2018-017</t>
  </si>
  <si>
    <t>Teber Secondary school.</t>
  </si>
  <si>
    <t>4-028-150-2630205-104-2017/2018-018</t>
  </si>
  <si>
    <t xml:space="preserve">Kiptengwer Assistance Chief's office </t>
  </si>
  <si>
    <t>4-028-150-2640508-113-2017/2018-007</t>
  </si>
  <si>
    <t>Construction of Assistance Chief's office</t>
  </si>
  <si>
    <t>PROJECT GFS CODELIST FOR CHERENGANY NATIONAL GOVERNMENT CONSTITUENCY DEVELOPMENT FUND</t>
  </si>
  <si>
    <t>Administation and Recurrent Expenditure</t>
  </si>
  <si>
    <t>4-026-140-2630205-104-2017/18-030</t>
  </si>
  <si>
    <t>Nyasiland secondary school</t>
  </si>
  <si>
    <t>4-026-140-2630205-104-2017/18-031</t>
  </si>
  <si>
    <t>Benon secondary school</t>
  </si>
  <si>
    <t>4-026-140-2630205-104-2017/18-032</t>
  </si>
  <si>
    <t>St. Peters Mito Mbili Girls</t>
  </si>
  <si>
    <t>4-026-140-2630205-104-2017/18-033</t>
  </si>
  <si>
    <t>Plaster,doors and windows and flooring of dinning hall</t>
  </si>
  <si>
    <t>PROJECT GFS CODELIST FOR TURKANA CENTRAL NATIONAL GOVERNMENT CONSTITUENCY DEVELOPMENT FUND</t>
  </si>
  <si>
    <t>Administrtion and Recurrent</t>
  </si>
  <si>
    <t>4-023-125-2210000-100-2017/18-002</t>
  </si>
  <si>
    <t xml:space="preserve">Purchase of fuel, repairs and maintenance, printing, stationery, telephone, travel and subsistence, office tea, office equipment  </t>
  </si>
  <si>
    <t>4-023-125-2210700-111-2017/18-003</t>
  </si>
  <si>
    <t xml:space="preserve"> Construction of 1 Modern Toilet (Kshs 500,000) ,septic tank( Kshs 200,000) and Raised water  tank(Kshs 120,000),water piping (Kshs 100,000)</t>
  </si>
  <si>
    <t>Purchase 2 No.Laptops @65,000,Hp printer @ 60,000, UPS (18,000),Computer Blower @ 5,000</t>
  </si>
  <si>
    <t>Renovation of 2 No Classrooms-floors,walls,windows and doors</t>
  </si>
  <si>
    <t>Lomanimania</t>
  </si>
  <si>
    <t>completion of 1 classroom-roof and painting</t>
  </si>
  <si>
    <t>St.Mary Primary School</t>
  </si>
  <si>
    <t>completion of 1 Dormitory-windows,doors,Verandah and painting</t>
  </si>
  <si>
    <t>Lolimo Gir’s Sec School</t>
  </si>
  <si>
    <t>4-023-125-2630205-104-2017/18-004</t>
  </si>
  <si>
    <t xml:space="preserve">Construction of 4 No. Classrooms to completion </t>
  </si>
  <si>
    <r>
      <t xml:space="preserve">Allocation to support </t>
    </r>
    <r>
      <rPr>
        <sz val="12"/>
        <rFont val="Footlight MT Light"/>
        <family val="1"/>
      </rPr>
      <t>Environmental</t>
    </r>
    <r>
      <rPr>
        <sz val="12"/>
        <color indexed="8"/>
        <rFont val="Footlight MT Light"/>
        <family val="1"/>
      </rPr>
      <t xml:space="preserve"> activities .-Planting of trees in primary schools,Alfred Powery Primary School and Nabulon Girls Pry Sch</t>
    </r>
  </si>
  <si>
    <t>Lobolo Eliye Security Access Road</t>
  </si>
  <si>
    <r>
      <t>4-023-125-2640507-108</t>
    </r>
    <r>
      <rPr>
        <sz val="12"/>
        <color indexed="8"/>
        <rFont val="Footlight MT Light"/>
        <family val="1"/>
      </rPr>
      <t>-2017/18</t>
    </r>
    <r>
      <rPr>
        <sz val="12"/>
        <rFont val="Footlight MT Light"/>
        <family val="1"/>
      </rPr>
      <t>-001</t>
    </r>
  </si>
  <si>
    <t>Grading and Bush Clearance to access  parts of Kangatotha ward for  security operations</t>
  </si>
  <si>
    <t>PROJECT GFS CODELIST FOR BUDALANGI NATIONAL GOVERNMENT CONSTITUENCY DEVELOPMENT FUND</t>
  </si>
  <si>
    <t>NG-CDFC /PMC capacity building</t>
  </si>
  <si>
    <t>Undertake training of the PMCS/ NGCDFCS on NGCDF related issues</t>
  </si>
  <si>
    <t>SNO</t>
  </si>
  <si>
    <t>Administration and Reccurent Expenditures</t>
  </si>
  <si>
    <t>completion of a classroom (plastering, painting and flooring</t>
  </si>
  <si>
    <t>Embalbal Primary School</t>
  </si>
  <si>
    <t>4-034-186-2630204-104-2017/18-015</t>
  </si>
  <si>
    <t>Ilparakuo Primary School</t>
  </si>
  <si>
    <t>4-034-186-2630204-104-2017/18-016</t>
  </si>
  <si>
    <t>Construction of 3 door latrines</t>
  </si>
  <si>
    <t>Olchoro Onyori Primary School</t>
  </si>
  <si>
    <t>4-034-186-2630204-104-2017/18-017</t>
  </si>
  <si>
    <t>renovation of 5 no. classrooms plastering, painting, flooring, and Windowing.</t>
  </si>
  <si>
    <t>Narumoru primary school</t>
  </si>
  <si>
    <t>4-034-186-2630204-104-2017/18-018</t>
  </si>
  <si>
    <t>Construction of  drainage Trench (to drain water away from 7 classrooms to prevent seepage of water above floor level )</t>
  </si>
  <si>
    <t>Completion of an administration block (Plastering, flooring painting doors and windows)</t>
  </si>
  <si>
    <t>Olteyani Secondary School</t>
  </si>
  <si>
    <t>4-034-186-2630205-104-2017/18-012</t>
  </si>
  <si>
    <t>Completion of a laboratory(Bench work, plumbing and gas work)</t>
  </si>
  <si>
    <t>construction of 4 door pit latrines</t>
  </si>
  <si>
    <t>4-034-186-2640200-101-2017/18-001</t>
  </si>
  <si>
    <t>Shompole Chiefs Office</t>
  </si>
  <si>
    <t>4-034-186-2640507-108-2017/18-012</t>
  </si>
  <si>
    <t>Completion of a chiefs office (Walling, roofing, plastering, doors,  Windows, flooring, Electrical and painting)</t>
  </si>
  <si>
    <t>Kibiko Chiefs Office</t>
  </si>
  <si>
    <t>4-034-186-2640507-108-2017/18-013</t>
  </si>
  <si>
    <t>purchase of furnitures one Conference table, ten (10)Chairs , two executive chairs and two desk for the chiefs office</t>
  </si>
  <si>
    <t>4-034-186-2640507-108-2017/18-014</t>
  </si>
  <si>
    <t>Construction of 2 door Pit latrines</t>
  </si>
  <si>
    <r>
      <t xml:space="preserve">…………………………………….                                                                                                                                                                                                     Verified By: Elizabeth Kitundu.                                                                                                                                                                                                                                                                                                                                                                                                                                                                                                                                                                                                                                                                                                                                         </t>
    </r>
    <r>
      <rPr>
        <b/>
        <sz val="11"/>
        <color indexed="8"/>
        <rFont val="Footlight MT Light"/>
        <family val="1"/>
      </rPr>
      <t xml:space="preserve">Ag.Chief Manager Programmes &amp; Field Services </t>
    </r>
    <r>
      <rPr>
        <b/>
        <sz val="10"/>
        <color indexed="8"/>
        <rFont val="Footlight MT Light"/>
        <family val="1"/>
      </rPr>
      <t>Coordination</t>
    </r>
    <r>
      <rPr>
        <b/>
        <sz val="12"/>
        <color indexed="8"/>
        <rFont val="Footlight MT Light"/>
        <family val="1"/>
      </rPr>
      <t xml:space="preserve">                                                                     Date………………………………..</t>
    </r>
  </si>
  <si>
    <t>PROJECT GFS CODELIST FOR SIGOWET/SOIN NATIONAL GOVERNMENT CONSTITUENCIES DEVELOPMENT FUND</t>
  </si>
  <si>
    <t>4-035-193-2210000-100-2017/18-002</t>
  </si>
  <si>
    <t>4-035-193-2210802-100-2017/18-003</t>
  </si>
  <si>
    <t>Kaitui  Secondary School</t>
  </si>
  <si>
    <t>4-035-193-2630205-104-2017/18-018</t>
  </si>
  <si>
    <r>
      <t>Purchase of 52</t>
    </r>
    <r>
      <rPr>
        <b/>
        <sz val="12"/>
        <color indexed="8"/>
        <rFont val="Footlight MT Light"/>
        <family val="1"/>
      </rPr>
      <t xml:space="preserve"> </t>
    </r>
    <r>
      <rPr>
        <sz val="12"/>
        <color indexed="8"/>
        <rFont val="Footlight MT Light"/>
        <family val="1"/>
      </rPr>
      <t xml:space="preserve">Seater School Bus </t>
    </r>
  </si>
  <si>
    <t>Kapkesai – Kapsorok Road</t>
  </si>
  <si>
    <t>4-035-193-2640508-107-2017/18-001</t>
  </si>
  <si>
    <r>
      <t xml:space="preserve">Grading and gravelling of </t>
    </r>
    <r>
      <rPr>
        <sz val="12"/>
        <color indexed="8"/>
        <rFont val="Footlight MT Light"/>
        <family val="1"/>
      </rPr>
      <t>3.0</t>
    </r>
    <r>
      <rPr>
        <sz val="12"/>
        <color indexed="8"/>
        <rFont val="Footlight MT Light"/>
        <family val="1"/>
      </rPr>
      <t xml:space="preserve"> Km Road</t>
    </r>
  </si>
  <si>
    <t>Roads projects</t>
  </si>
  <si>
    <t>4-044-259-2210000-100-2017/18-002</t>
  </si>
  <si>
    <t>4-044-259-2210000-111-2017/18-001</t>
  </si>
  <si>
    <t>4-044-259-2640200-101-2017/18-001</t>
  </si>
  <si>
    <t>DCC's Compound</t>
  </si>
  <si>
    <t>4-044-259-2640510-108-2017/18-001</t>
  </si>
  <si>
    <t>4-044-259-2640510-108-2017/18-002</t>
  </si>
  <si>
    <t xml:space="preserve">Purchase and Installation of 10,000 litre tank </t>
  </si>
  <si>
    <t>4-044-259-2640508-112-2017/18-001</t>
  </si>
  <si>
    <t>4-044-259-2640101-103-2017/18-001</t>
  </si>
  <si>
    <t>Education</t>
  </si>
  <si>
    <t>Nyatira Primary School</t>
  </si>
  <si>
    <t>4-044-259-2630204-104-2017/18-051</t>
  </si>
  <si>
    <t>Additional funds:roofing, flooring, plastering and fixing of windows/doors of dining hall</t>
  </si>
  <si>
    <t xml:space="preserve">Kubweye Boarding Primary School </t>
  </si>
  <si>
    <t>4-044-259-2630204-104-2017/18-052</t>
  </si>
  <si>
    <r>
      <t>Renovation: plastering, flooring &amp;painting of teachers houses</t>
    </r>
    <r>
      <rPr>
        <b/>
        <sz val="12"/>
        <color indexed="10"/>
        <rFont val="Footlight MT Light"/>
        <family val="1"/>
      </rPr>
      <t xml:space="preserve"> </t>
    </r>
  </si>
  <si>
    <t>Ntiange Primary School</t>
  </si>
  <si>
    <t>4-044-259-2630204-104-2017/18-053</t>
  </si>
  <si>
    <t xml:space="preserve">construction of 10 door pit latrine </t>
  </si>
  <si>
    <t>Bohorera Primary School</t>
  </si>
  <si>
    <t>4-044-259-2630204-104-2017/18-054</t>
  </si>
  <si>
    <t>Renovation: plastering, flooring, painting and fixing  windows  of 2 classroom</t>
  </si>
  <si>
    <t>Naora Primary School</t>
  </si>
  <si>
    <t>4-044-259-2630204-104-2017/18-055</t>
  </si>
  <si>
    <t>4-044-259-2630204-104-2017/18-056</t>
  </si>
  <si>
    <t>construction of 7 door pit latrine</t>
  </si>
  <si>
    <t>Kombe Primary</t>
  </si>
  <si>
    <t>4-044-259-2630204-104-2017/18-057</t>
  </si>
  <si>
    <t>Kiburanga Primary School</t>
  </si>
  <si>
    <t>4-044-259-2630204-104-2017/18-058</t>
  </si>
  <si>
    <t>construction of 1 new classroom</t>
  </si>
  <si>
    <t>Mabera Primary School</t>
  </si>
  <si>
    <t>4-044-259-2630204-104-2017/18-011</t>
  </si>
  <si>
    <t xml:space="preserve">Renovation: plastering, flooring &amp; painting of 2 classrooms </t>
  </si>
  <si>
    <t>Nyabirongo Boarding Primary School</t>
  </si>
  <si>
    <t>4-044-259-2630204-104-2017/18-044</t>
  </si>
  <si>
    <t xml:space="preserve">Additional funds: plastering, flooring, painting and fittings of dormitory   </t>
  </si>
  <si>
    <t>Binguitwi Primary School</t>
  </si>
  <si>
    <t>4-044-259-2630204-104-2017/18-059</t>
  </si>
  <si>
    <t>Additional funds: plastering, flooring &amp; painting of administration block</t>
  </si>
  <si>
    <t>Bukira North Chief's office</t>
  </si>
  <si>
    <t>4-044-259-2640507-113-2017/18-015</t>
  </si>
  <si>
    <t>Renovation of chiefs office: Reroofing of blown off roof and plastering</t>
  </si>
  <si>
    <t>Mabera Police station</t>
  </si>
  <si>
    <t>4-044-259-2640507-113-2017/18-016</t>
  </si>
  <si>
    <t>Additional funds: purchase of land 0.372 Ha,(an equivalent of 0.92 acres) Kshs 300,000 and fencing Kshs 200,000 of police station</t>
  </si>
  <si>
    <t>Nyamaharaga Secondary School</t>
  </si>
  <si>
    <t>4-044-259-2630205-104-2017/18-011</t>
  </si>
  <si>
    <t>roofing of dormitory</t>
  </si>
  <si>
    <t>Gwikonge Secondary School</t>
  </si>
  <si>
    <t>4-044-259-2630205-104-2017/18-012</t>
  </si>
  <si>
    <t xml:space="preserve">Construction of  4 door pit latrines </t>
  </si>
  <si>
    <t>St. Mathias Nyanchabo Girls</t>
  </si>
  <si>
    <t>4-044-259-2630205-104-2017/18-013</t>
  </si>
  <si>
    <t>Masaba Boys Secondary School</t>
  </si>
  <si>
    <t>4-044-259-2630205-104-2017/18-014</t>
  </si>
  <si>
    <t xml:space="preserve">Construction of  5 door pit latrines </t>
  </si>
  <si>
    <t>4-044-259-2211310-108-2017/18-001</t>
  </si>
  <si>
    <t>Development of constituency strategic plan 2017/2018-2020/2021</t>
  </si>
  <si>
    <t>…………………………………….                                                                                                                                                                                                     Verified By: Elizabeth Kitundu                                                                                                                                                                                                                                                                                                                                                                                                                                                                                                                                                                                                                                                                                                                                       Ag.Chief Manager Programmes and Field Services Cordination                                                             Date………………………………..</t>
  </si>
  <si>
    <t>Constituency Environmental Projects</t>
  </si>
  <si>
    <t>Purchase &amp; planting of tree seedlings at Sangwe Primary School (Kshs 113,791.10) and Barmoufu Primary school (Kshs 113,791.10) where the trees will be planted on 2000m piece of land in each school.(Assorted seedlings each 1000 pieces each at 40 Shs for 4 types of seedlings namely: Eucalyptus Grandis, Eucalyptus Camaldesi, Gravellia Robuster,Assorted flowers(Kshs 160,000) Transport cost Kshs 40,000,2 wheelbarrows - Kshs 12,582.20,10 jembes - Kshs 6,000, 10 watering cans - Kshs 7,000, 4 rakes - Kshs 2,000(Equipments will be kept at the NGCDFC office stores after planting of trees)</t>
  </si>
  <si>
    <t>Renovation of hall; fittings, plastering and painting (Kshs. 1,000,000.00) &amp; purchase of furniture -5 Tables and 16 chairs (Kshs.500,000)</t>
  </si>
  <si>
    <t>Odhuro  Primary School</t>
  </si>
  <si>
    <t>Keyo Kodindo Primary School</t>
  </si>
  <si>
    <t>Plastering, painting, fittings &amp; roofing of 2 classrooms</t>
  </si>
  <si>
    <t>Nyamwanga Primary School</t>
  </si>
  <si>
    <t>Sifu Island Primary School</t>
  </si>
  <si>
    <t>Sinyanya Primary School</t>
  </si>
  <si>
    <t>Maranda High School</t>
  </si>
  <si>
    <t>Plastering, painting, fittings &amp; roofing of 1 classroom,Tiling and Electrical works</t>
  </si>
  <si>
    <t>Usenge High School</t>
  </si>
  <si>
    <t>Walling &amp; roofing of a twin laboratory/Library</t>
  </si>
  <si>
    <t xml:space="preserve">PROJECT NAME  </t>
  </si>
  <si>
    <t xml:space="preserve">PROJECT NUMBER </t>
  </si>
  <si>
    <t xml:space="preserve">ACTIVITY  </t>
  </si>
  <si>
    <t xml:space="preserve">AMOUNT  </t>
  </si>
  <si>
    <t xml:space="preserve">STATUS  </t>
  </si>
  <si>
    <t xml:space="preserve">Goods and Services  </t>
  </si>
  <si>
    <t>4-042-240-2210000-100-2017/18-002</t>
  </si>
  <si>
    <t>Purchase of fuel, repairs and maintenance,printing, stationery, telephone, travel and subsitence, office tea</t>
  </si>
  <si>
    <t>4-042-240-2210000-111-2017/18-001</t>
  </si>
  <si>
    <t>Purchase of fuel, repairs and maintenance, printing, stationery, airtime, traveling and subsistence</t>
  </si>
  <si>
    <t xml:space="preserve">On-going  </t>
  </si>
  <si>
    <t xml:space="preserve">Bursary Secondary Schools  </t>
  </si>
  <si>
    <t>Payment of bursary to  needy students</t>
  </si>
  <si>
    <t>Bursary to Universities and colleges</t>
  </si>
  <si>
    <t>4-042-240-2640101-103-2017/18-002</t>
  </si>
  <si>
    <t xml:space="preserve">Emergency   </t>
  </si>
  <si>
    <t xml:space="preserve">To cater for any unforeseen occurrences in  the constituency during the financial year   </t>
  </si>
  <si>
    <t xml:space="preserve">Pawteng Primary School </t>
  </si>
  <si>
    <t>4-042-240-2630204-104-2017/18-014</t>
  </si>
  <si>
    <t xml:space="preserve">Ogwedhi Primary School </t>
  </si>
  <si>
    <t>4-042-240-2630204-104-2017/18-015</t>
  </si>
  <si>
    <t xml:space="preserve">Wagai Primary School </t>
  </si>
  <si>
    <t>4-042-240-2630204-104-2017/18-016</t>
  </si>
  <si>
    <t xml:space="preserve">Homalime Primary School </t>
  </si>
  <si>
    <t>4-042-240-2630204-104-2017/18-017</t>
  </si>
  <si>
    <t>4-042-240-2640509-104-2017/18-001</t>
  </si>
  <si>
    <t>Carry out constituency sports tournament and the winning teams/to be awarded with trophies,balls and games kits</t>
  </si>
  <si>
    <t xml:space="preserve">Total  </t>
  </si>
  <si>
    <t xml:space="preserve">   </t>
  </si>
  <si>
    <t>Onego  Primary School</t>
  </si>
  <si>
    <t>4-041-244-2630204 -104-2017/18-019</t>
  </si>
  <si>
    <t>Thurdibuoro Primary School</t>
  </si>
  <si>
    <t>4-041-244-2630204 -104-2017/18-020</t>
  </si>
  <si>
    <t>Nyawalo Primary School</t>
  </si>
  <si>
    <t>4-041-244-2630204 -104-2017/18-021</t>
  </si>
  <si>
    <t>Nyongonga Secondary School</t>
  </si>
  <si>
    <t>4-041-244-2630205-104-2017/18-034</t>
  </si>
  <si>
    <t>Construction of  dormitory</t>
  </si>
  <si>
    <t>Olembo Secondary School</t>
  </si>
  <si>
    <t>4-041-244-2630205-104-2017/18-035</t>
  </si>
  <si>
    <t>Rae Girls  Secondary School</t>
  </si>
  <si>
    <t>4-041-244-2630205-104-2017/18-036</t>
  </si>
  <si>
    <t>Provision of Bursary to Needy Students in Tertiary/Universities Institutions.</t>
  </si>
  <si>
    <t>Purchase of fuel, repairs and maintenance, Printing, stationery, telephone, travel and subsistence office equipment and furniture, office tea</t>
  </si>
  <si>
    <t>4-044-257-2120101-100-2017/18-003</t>
  </si>
  <si>
    <t>4-044-257-2210802-100-2017/18-005</t>
  </si>
  <si>
    <t>Purchase of fuel, repairs and maintenance, Printing, stationery, Airtime, travel and subsistence.</t>
  </si>
  <si>
    <t>Bursary Tertiary Institutions (Colleges &amp; Universities</t>
  </si>
  <si>
    <t>4-044-257-2640105-103-2017/18-003</t>
  </si>
  <si>
    <t>4-044-257-2640508-112-2017/18-001</t>
  </si>
  <si>
    <t>Carry out Constituency Sports tournament in North, Central, South, East, West Kanyamkago Wards and the winning teams/schools to be awarded with trophies, balls, and games kits</t>
  </si>
  <si>
    <t>4-044-257-2640200-101-2017/18-001</t>
  </si>
  <si>
    <t>Ground levelling/minor landscaping/breaking of stones and uprooting of logs at Puche Primary School compound</t>
  </si>
  <si>
    <t>Luoro Primary</t>
  </si>
  <si>
    <t>4-044-257-2630204-104-2017/18-041</t>
  </si>
  <si>
    <t>Construction of 1 No. Classroom</t>
  </si>
  <si>
    <t>PROJECT GFS CODELIST FOR MAGARINI NATIONAL GOVERNMENT CONSTITUENCIES DEVELOPMENT FUND</t>
  </si>
  <si>
    <t>4-003-017-2210000-111-2017/18-002</t>
  </si>
  <si>
    <t>4-003-017-2210802-100-2017/18-004</t>
  </si>
  <si>
    <t>4-003-017-2210000-111-2017/18-001</t>
  </si>
  <si>
    <t>4-003-017-2640200-101-2017/18-001</t>
  </si>
  <si>
    <t>4-003-017-2640509-112-2017/18-001</t>
  </si>
  <si>
    <t>4-003-017-2640100-103-2017/18-001</t>
  </si>
  <si>
    <t>4-003-017-2640100-103-2017/18-002</t>
  </si>
  <si>
    <t>Galana Teachers Training College</t>
  </si>
  <si>
    <t>4-003-017-2630205-104-2017/18-001</t>
  </si>
  <si>
    <t>Construction of two hostels (Men &amp; Women) at Galana Teachers Training College</t>
  </si>
  <si>
    <t>4-004-019-2210802-100-2017/18-005</t>
  </si>
  <si>
    <t>4-004-019-2210700-111-2017/18-004</t>
  </si>
  <si>
    <t>4-004-019-2640200-101-2017/18-002</t>
  </si>
  <si>
    <t>4-004-019-2640102-103-2017/18-003</t>
  </si>
  <si>
    <t>4-004-019-2640510-112-2017/18-002</t>
  </si>
  <si>
    <t>4-004-019-2630205-110-2017/18-005</t>
  </si>
  <si>
    <t>Purchase &amp; Planting of trees,ksh.50,000.00. Purchase and installation of 10,000 litres water tank ksh.100,000.00 and installation of  gutters ksh.144,763.61</t>
  </si>
  <si>
    <t>Fanjua Primary School</t>
  </si>
  <si>
    <t>4-004-019-2630205-110-2017/18-006</t>
  </si>
  <si>
    <t>Bubu Primary School</t>
  </si>
  <si>
    <t>Renovation two classrooms (roofing, ceiling, doors, windows, floors )</t>
  </si>
  <si>
    <t>Completion of two classrooms (roofing, ceiling, doors, windows, floors)</t>
  </si>
  <si>
    <t>4-004-019-2630205-104-2017/18-008</t>
  </si>
  <si>
    <t xml:space="preserve">Completion of two classrooms (roofing, ceiling, doors, windows, floors </t>
  </si>
  <si>
    <t>4-004-019-2630205-104-2017/18-009</t>
  </si>
  <si>
    <t>4-004-019-2630205-104-2017/18-010</t>
  </si>
  <si>
    <t>4-004-019-2630205-104-2017/18-011</t>
  </si>
  <si>
    <t>4-007-030-2210700-111-2017/2018-003</t>
  </si>
  <si>
    <r>
      <t>Completion activities -</t>
    </r>
    <r>
      <rPr>
        <sz val="12"/>
        <color indexed="8"/>
        <rFont val="Footlight MT Light"/>
        <family val="1"/>
      </rPr>
      <t>Completion of Admin block- installation of water piping system, placing of gutters, fixing of mosquito wire, branding of projects, site clearance</t>
    </r>
  </si>
  <si>
    <r>
      <t>Completion activities -</t>
    </r>
    <r>
      <rPr>
        <sz val="12"/>
        <color indexed="8"/>
        <rFont val="Footlight MT Light"/>
        <family val="1"/>
      </rPr>
      <t>Completion of Admin block- fixing floor edging, molding veranda post, fixing of curtain box, branding and site clearance</t>
    </r>
  </si>
  <si>
    <r>
      <t>Completion activities -</t>
    </r>
    <r>
      <rPr>
        <sz val="12"/>
        <color indexed="8"/>
        <rFont val="Footlight MT Light"/>
        <family val="1"/>
      </rPr>
      <t xml:space="preserve">Completion of Admin block-  molding veranda post, making veranda floor, installation of gutters, piping water system and site clearance </t>
    </r>
  </si>
  <si>
    <r>
      <t>Completion activities -</t>
    </r>
    <r>
      <rPr>
        <sz val="12"/>
        <color indexed="8"/>
        <rFont val="Footlight MT Light"/>
        <family val="1"/>
      </rPr>
      <t xml:space="preserve">Completion of Admin block- fitting of ceiling board, placing a manhole on the sewage system, fixing of gutters, branding of the project and site clearance </t>
    </r>
    <r>
      <rPr>
        <b/>
        <sz val="12"/>
        <color indexed="8"/>
        <rFont val="Footlight MT Light"/>
        <family val="1"/>
      </rPr>
      <t xml:space="preserve"> </t>
    </r>
  </si>
  <si>
    <r>
      <t>Completion activities -</t>
    </r>
    <r>
      <rPr>
        <sz val="12"/>
        <color indexed="8"/>
        <rFont val="Footlight MT Light"/>
        <family val="1"/>
      </rPr>
      <t>Completion of Admin block- fixing ceiling board, completing veranda post, finishing veranda floor and    installation of gutters</t>
    </r>
  </si>
  <si>
    <r>
      <t>Completion activities -</t>
    </r>
    <r>
      <rPr>
        <sz val="12"/>
        <color indexed="8"/>
        <rFont val="Footlight MT Light"/>
        <family val="1"/>
      </rPr>
      <t>Completion of 2NO staff house- fixing of ceiling board, fitting curtain box, fixing mosquito wire, branding  and site clearance</t>
    </r>
    <r>
      <rPr>
        <b/>
        <sz val="12"/>
        <color indexed="8"/>
        <rFont val="Footlight MT Light"/>
        <family val="1"/>
      </rPr>
      <t xml:space="preserve">   </t>
    </r>
  </si>
  <si>
    <r>
      <t>Completion activities -</t>
    </r>
    <r>
      <rPr>
        <sz val="12"/>
        <color indexed="8"/>
        <rFont val="Footlight MT Light"/>
        <family val="1"/>
      </rPr>
      <t xml:space="preserve">Completion of 2NO staff house- fixing of ceiling board, setting of curtain box, site clearance, branding of the projects.  </t>
    </r>
    <r>
      <rPr>
        <b/>
        <sz val="12"/>
        <color indexed="8"/>
        <rFont val="Footlight MT Light"/>
        <family val="1"/>
      </rPr>
      <t xml:space="preserve"> </t>
    </r>
  </si>
  <si>
    <r>
      <t>Completion activities -</t>
    </r>
    <r>
      <rPr>
        <sz val="12"/>
        <color indexed="8"/>
        <rFont val="Footlight MT Light"/>
        <family val="1"/>
      </rPr>
      <t>Completion of Admin block- fitting of ceiling board, completing veranda post, finishing veranda floor,    installation of gutters, Painting, fitting of doors and windows</t>
    </r>
    <r>
      <rPr>
        <b/>
        <sz val="12"/>
        <color indexed="8"/>
        <rFont val="Footlight MT Light"/>
        <family val="1"/>
      </rPr>
      <t xml:space="preserve"> </t>
    </r>
  </si>
  <si>
    <r>
      <t xml:space="preserve">Completion activities- </t>
    </r>
    <r>
      <rPr>
        <sz val="12"/>
        <color indexed="8"/>
        <rFont val="Footlight MT Light"/>
        <family val="1"/>
      </rPr>
      <t>Completion of 3NO pit latrine- excavation of the ground, branding and site clearance</t>
    </r>
    <r>
      <rPr>
        <b/>
        <sz val="12"/>
        <color indexed="8"/>
        <rFont val="Footlight MT Light"/>
        <family val="1"/>
      </rPr>
      <t xml:space="preserve"> </t>
    </r>
  </si>
  <si>
    <t>Hajji Idris girls secondary school</t>
  </si>
  <si>
    <t>4-007-030-2630205-104-2017/2018-001</t>
  </si>
  <si>
    <r>
      <t xml:space="preserve">Completion activities- </t>
    </r>
    <r>
      <rPr>
        <sz val="12"/>
        <color indexed="8"/>
        <rFont val="Footlight MT Light"/>
        <family val="1"/>
      </rPr>
      <t xml:space="preserve">Completion of 2 NO classroom- fixing of gutters, installation of water piping system, construction of slab for the tank, digging of septic  tank and plastering of the manhole </t>
    </r>
    <r>
      <rPr>
        <b/>
        <sz val="12"/>
        <color indexed="8"/>
        <rFont val="Footlight MT Light"/>
        <family val="1"/>
      </rPr>
      <t xml:space="preserve"> </t>
    </r>
  </si>
  <si>
    <t>4-007-030-2640507-113-2017/2018-002</t>
  </si>
  <si>
    <r>
      <t xml:space="preserve">Completion activities- </t>
    </r>
    <r>
      <rPr>
        <sz val="12"/>
        <color indexed="8"/>
        <rFont val="Footlight MT Light"/>
        <family val="1"/>
      </rPr>
      <t xml:space="preserve">Completion of Administration block for the D.O – Fixing of ceiling board, metallic curtain box, gutters and piping system  </t>
    </r>
  </si>
  <si>
    <t>4-007-030-2640507-113-2017/2018-003</t>
  </si>
  <si>
    <r>
      <t xml:space="preserve">Completion activities - </t>
    </r>
    <r>
      <rPr>
        <sz val="12"/>
        <color indexed="8"/>
        <rFont val="Footlight MT Light"/>
        <family val="1"/>
      </rPr>
      <t xml:space="preserve">Completion Fencing of GSU camp- Bush clearing within the camp,Roofing,painting of Sentry Box, Branding of the projects and site clearance </t>
    </r>
  </si>
  <si>
    <t>Registration of Persons/ Social service/Children’s department</t>
  </si>
  <si>
    <t>4-007-030-2640507-113-2017/2018-007</t>
  </si>
  <si>
    <r>
      <t xml:space="preserve">Completion activities - </t>
    </r>
    <r>
      <rPr>
        <sz val="12"/>
        <color indexed="8"/>
        <rFont val="Footlight MT Light"/>
        <family val="1"/>
      </rPr>
      <t xml:space="preserve">Completion of Administration block - Fixing of ceiling board, metallic curtain box, gutters and placing the manholes covers, and fixing the ceiling board </t>
    </r>
  </si>
  <si>
    <t>Elben  Primary school</t>
  </si>
  <si>
    <t>4-008-035-2630204-104-2017/18-001</t>
  </si>
  <si>
    <t>Fencing with concrete post and chainlink wire (2500m)</t>
  </si>
  <si>
    <t>Mansa  primary school</t>
  </si>
  <si>
    <t>4-008-035-2630204-104-2017/18-023</t>
  </si>
  <si>
    <t>Supply of 30 double decker bed and 30 matresses</t>
  </si>
  <si>
    <t>Tarbaj Ap camp</t>
  </si>
  <si>
    <t>4-008-035-2640507-113-2017/18-001</t>
  </si>
  <si>
    <t>4-008-035-2211311-108-2017/18-002</t>
  </si>
  <si>
    <t xml:space="preserve">Renovation and repairs of doors, windows, plastering, painting and roofing </t>
  </si>
  <si>
    <t>4-008-034-2640200-101-2017/18-002</t>
  </si>
  <si>
    <t xml:space="preserve">Wagberi primary school </t>
  </si>
  <si>
    <t>4-008-034-2630204-104-2017/18-014</t>
  </si>
  <si>
    <t>Supply of 50 desks @kshs 6000.</t>
  </si>
  <si>
    <t xml:space="preserve">Volunteer primary school </t>
  </si>
  <si>
    <t>4-008-034-2630204-104-2017/18-015</t>
  </si>
  <si>
    <t xml:space="preserve">Halanle primary school </t>
  </si>
  <si>
    <t>4-008-034-2630204-104-2017/18-016</t>
  </si>
  <si>
    <t xml:space="preserve">Got ade primary school </t>
  </si>
  <si>
    <t>4-008-034-2630204-104-2017/18-017</t>
  </si>
  <si>
    <t xml:space="preserve">Township primary school </t>
  </si>
  <si>
    <t>4-008-034-2630204-104-2017/18-018</t>
  </si>
  <si>
    <t>Supply of 100 desks @kshs 6000.</t>
  </si>
  <si>
    <t xml:space="preserve">Furaha primary school </t>
  </si>
  <si>
    <t>4-008-034-2630204-104-2017/18-019</t>
  </si>
  <si>
    <t xml:space="preserve">Hodhan primary school </t>
  </si>
  <si>
    <t>4-008-034-2630204-104-2017/18-020</t>
  </si>
  <si>
    <t xml:space="preserve">Rahma primary school </t>
  </si>
  <si>
    <t>4-008-034-2630204-104-2017/18-021</t>
  </si>
  <si>
    <t xml:space="preserve">Jugbaro primary school </t>
  </si>
  <si>
    <t>4-008-034-2630204-104-2017/18-022</t>
  </si>
  <si>
    <t xml:space="preserve">Shalatey primary school </t>
  </si>
  <si>
    <t>4-008-034-2630204-104-2017/18-023</t>
  </si>
  <si>
    <t>El bay primary school</t>
  </si>
  <si>
    <t>4-008-034-2630204-104-2017/18-024</t>
  </si>
  <si>
    <t>Elmi primary school</t>
  </si>
  <si>
    <t>4-008-034-2630204-104-2017/18-025</t>
  </si>
  <si>
    <t xml:space="preserve">Afarshsnle primary school </t>
  </si>
  <si>
    <t>4-008-034-2630204-104-2017/18-026</t>
  </si>
  <si>
    <t xml:space="preserve">Kalkacha primary school </t>
  </si>
  <si>
    <t>4-008-034-2630204-104-2017/18-027</t>
  </si>
  <si>
    <t>4-008-034-2630204-104-2017/18-028</t>
  </si>
  <si>
    <t xml:space="preserve">Arabakheyramsa primary school </t>
  </si>
  <si>
    <t>4-008-034-2630204-104-2017/18-029</t>
  </si>
  <si>
    <t xml:space="preserve">Wajir bor primary school </t>
  </si>
  <si>
    <t>4-008-034-2630204-104-2017/18-030</t>
  </si>
  <si>
    <t xml:space="preserve">Riba primary school  </t>
  </si>
  <si>
    <t>4-008-034-2630204-104-2017/18-031</t>
  </si>
  <si>
    <t xml:space="preserve">Khorof harar primary school  </t>
  </si>
  <si>
    <t>4-008-034-2630204-104-2017/18-032</t>
  </si>
  <si>
    <t>Supply of 100 desks @kshs 7000.</t>
  </si>
  <si>
    <t>4-008-034-2630204-104-2017/18-033</t>
  </si>
  <si>
    <t>Konton primary school</t>
  </si>
  <si>
    <t>4-008-034-2630204-104-2017/18-034</t>
  </si>
  <si>
    <t>Kajaja  primary school</t>
  </si>
  <si>
    <t>4-008-034-2630204-104-2017/18-035</t>
  </si>
  <si>
    <t xml:space="preserve">Kutulo girls pry school </t>
  </si>
  <si>
    <t>4-008-034-2630204-104-2017/18-036</t>
  </si>
  <si>
    <t xml:space="preserve">Bahati primary school </t>
  </si>
  <si>
    <t>4-008-034-2630204-104-2017/18-037</t>
  </si>
  <si>
    <t xml:space="preserve">Barwaqo girls primary school </t>
  </si>
  <si>
    <t>4-008-034-2630204-104-2017/18-038</t>
  </si>
  <si>
    <t xml:space="preserve">Wagberi secondary school </t>
  </si>
  <si>
    <t>4-008-034-2630205-104-2017/18-011</t>
  </si>
  <si>
    <t xml:space="preserve">Supply of 50 chambers and chairs </t>
  </si>
  <si>
    <t xml:space="preserve">Wajir bor secondary school </t>
  </si>
  <si>
    <t>4-008-034-2630205-104-2017/18-012</t>
  </si>
  <si>
    <t>Supply of 50 chambers and chairs .</t>
  </si>
  <si>
    <t xml:space="preserve">Khorof harar secondary school </t>
  </si>
  <si>
    <t>4-008-034-2630205-104-2017/18-013</t>
  </si>
  <si>
    <t xml:space="preserve">DO central office </t>
  </si>
  <si>
    <t>4-008-034-2640507-113-2017/18-001</t>
  </si>
  <si>
    <t>Renovation of DO central  office . windows ,doors,floors and roofs including paintings.</t>
  </si>
  <si>
    <t>Supply of Desks to Schools</t>
  </si>
  <si>
    <t>NG-CDFC is advised to ensure that actual procurement of the desks,beds,chambers and desks is done by the respective beneficiary institutions as per NG-CDF (Ammendment) Act, 2016 section 36(1)</t>
  </si>
  <si>
    <t>Kapkarwa secondary school</t>
  </si>
  <si>
    <t>Kipkeikei Girls secondary school</t>
  </si>
  <si>
    <t>Co-funding with parents to purchase school bus-Final allocation</t>
  </si>
  <si>
    <t>Kapsigilai secondary school</t>
  </si>
  <si>
    <t>4-026-140-2630205-104-2017/18-034</t>
  </si>
  <si>
    <t>Construction of boys dormitory-co-funding with parents</t>
  </si>
  <si>
    <t>Primary school projects</t>
  </si>
  <si>
    <t>Moiben Primary school</t>
  </si>
  <si>
    <t>4-026-140-2630204-104-2017/18-41</t>
  </si>
  <si>
    <t>4-026-140-2630204-104-2017/18-42</t>
  </si>
  <si>
    <t>Total Approved</t>
  </si>
  <si>
    <t>Pending Approval</t>
  </si>
  <si>
    <t>Construction of a storey building to house 16 classrooms,staffroom,library,3 laboratories,offices and a kitchen</t>
  </si>
  <si>
    <t>4-047-276-2110000-100-2017/18-001</t>
  </si>
  <si>
    <t>4-047-276-2210000-100-2017/18-002</t>
  </si>
  <si>
    <t xml:space="preserve">Repairs and maintenance, printing, stationery, Utility bills telephone, travel and subsistence, Purchase of equipment's, fittings and office tea,  </t>
  </si>
  <si>
    <t>4-047-276-2120101-100-2017/18-003</t>
  </si>
  <si>
    <t>4-047-276-2120201-100-2017/18-004</t>
  </si>
  <si>
    <t>4-047-276-2210802-100-2017/18-005</t>
  </si>
  <si>
    <t>Payment of Committee sitting allowances, transport, conference charges</t>
  </si>
  <si>
    <t>4-047-276-2210000-111-2017/18-001</t>
  </si>
  <si>
    <t>Transport and subsistence and cost related to M&amp;E</t>
  </si>
  <si>
    <t>4-047-276-2210802-111-2017/18-002</t>
  </si>
  <si>
    <t>Payment of Committee sitting allowances, transport, conferences charges</t>
  </si>
  <si>
    <t>4-047-276-2210700-111-2017/18-003</t>
  </si>
  <si>
    <t>Education and Benchmarking tour for the NGCDFC's as well as capacity building training</t>
  </si>
  <si>
    <t>4-047-276-2640200-101-2017/18-001</t>
  </si>
  <si>
    <t xml:space="preserve">Constituency Sports  </t>
  </si>
  <si>
    <t>4-047-276-2640509-112-2017/18-001</t>
  </si>
  <si>
    <t>Kirigu primary</t>
  </si>
  <si>
    <t>4-047-276-2640510-110-2017/18-001</t>
  </si>
  <si>
    <t>Purchase of one plastic Heavy Gauge Litter bin(1100ltrs)</t>
  </si>
  <si>
    <t>Kabiria primary</t>
  </si>
  <si>
    <t>4-047-276-2640510-110-2017/18-002</t>
  </si>
  <si>
    <t>Ruthimitu primary</t>
  </si>
  <si>
    <t>4-047-276-2640510-110-2017/18-003</t>
  </si>
  <si>
    <t>Ruthimitu Girls Secondary</t>
  </si>
  <si>
    <t>4-047-276-2640510-110-2017/18-004</t>
  </si>
  <si>
    <t>Ruthimitu mixed secondary school</t>
  </si>
  <si>
    <t>4-047-276-2640510-110-2017/18-005</t>
  </si>
  <si>
    <t>Dagoretti High School</t>
  </si>
  <si>
    <t xml:space="preserve">Kagira primary </t>
  </si>
  <si>
    <t>4-047-276-2640510-110-2017/18-007</t>
  </si>
  <si>
    <t>Purchase and installation of gutters and one 10,000 litres tank</t>
  </si>
  <si>
    <t>Waithaka special school</t>
  </si>
  <si>
    <t>4-047-276-2640510-110-2017/18-008</t>
  </si>
  <si>
    <t>Purchase and installation of gutters and one 10,000 litre tank</t>
  </si>
  <si>
    <t>Ruthimitu primary school</t>
  </si>
  <si>
    <t>4-047-276-2640510-110-2017/18-009</t>
  </si>
  <si>
    <t>Mukarara primary school</t>
  </si>
  <si>
    <t>4-047-276-2640510-110-2017/18-010</t>
  </si>
  <si>
    <t>Kirigu primary school</t>
  </si>
  <si>
    <t>4-047-276-2640510-110-2017/18-011</t>
  </si>
  <si>
    <t>4-047-276-2640510-110-2017/18-012</t>
  </si>
  <si>
    <t xml:space="preserve">Ruthimitu primary </t>
  </si>
  <si>
    <t>4-047-276-2630204-104-2017/18-001</t>
  </si>
  <si>
    <t xml:space="preserve">Renovations Of 8 Classrooms Which will Incorporate fixing Of all broken windows and frames, Painting, floor repair (Terrazzo), Wiring &amp; new Ceiling and roof. </t>
  </si>
  <si>
    <t>Kagira Primary School</t>
  </si>
  <si>
    <t>4-047-276-2630204-104-2017/18-002</t>
  </si>
  <si>
    <t xml:space="preserve">Renovations Of 8 Classrooms Which Will Incorporate Fixing Of All Broken Windows And Frames, Painting, Floor Repair (Terrazzo), Wiring &amp; New Ceiling And Roof. </t>
  </si>
  <si>
    <t>Mutuini  primary school</t>
  </si>
  <si>
    <t>4-047-276-2630204-104-2017/18-003</t>
  </si>
  <si>
    <t>Renovation Of 10 Classrooms And Administration Block Which Will Incorporate Fixing Of All Broken Windows And Frames, Painting, Floor Repair (Terrazzo), Wiring &amp; New Ceiling And Roof.</t>
  </si>
  <si>
    <t>Gitiba primary school</t>
  </si>
  <si>
    <t>4-047-276-2630204-104-2017/18-004</t>
  </si>
  <si>
    <t xml:space="preserve">Renovations Of 5 Class Rooms Which Will Incorporate fixing Of all broken windows and frames, Painting, Floor repair (Terrazzo), Wiring &amp; new Ceiling and roof. </t>
  </si>
  <si>
    <t>Mukarara  primary school</t>
  </si>
  <si>
    <t>4-047-278-2630204-104-2017/18-005</t>
  </si>
  <si>
    <t>Renovation Of 4 Classrooms Which Will Incorporate Painting, flooring, Installing Windows and Window Panes and Ceilings</t>
  </si>
  <si>
    <t>Nembu primary school</t>
  </si>
  <si>
    <t>4-047-276-2630205-104-2017/18-006</t>
  </si>
  <si>
    <t>Renovation Of 5 Classrooms Which Will Incorporate Fixing Of all broken Windows and frames, Painting, floor Repair (Terrazzo), wiring &amp; new Ceiling and roof.</t>
  </si>
  <si>
    <t>Riruta Satellite primary school</t>
  </si>
  <si>
    <t>4-047-276-2630205-104-2017/18-007</t>
  </si>
  <si>
    <t xml:space="preserve">Renovations Of 5 Classrooms Which Will Incorporate fixing Of all broken windows and frames, Painting, floor Repair (Terrazzo), Wiring &amp; new Ceiling and roof. </t>
  </si>
  <si>
    <t>Ndurarua primary school</t>
  </si>
  <si>
    <t>4-047-276-2630205-104-2017/18-008</t>
  </si>
  <si>
    <t>Renovations Of 5 Classrooms Which Will Incorporate fixing Of all broken windows and frames, Painting, floor repair (Terrazzo), Wiring &amp; new Ceiling and roof.</t>
  </si>
  <si>
    <t>Mutuini High School</t>
  </si>
  <si>
    <t>4-047-276-2630205-104-2017/18-001</t>
  </si>
  <si>
    <t>Phase 2 funding for the Construction of Multipurpose hall</t>
  </si>
  <si>
    <t xml:space="preserve">STRATEGIC PLAN  </t>
  </si>
  <si>
    <t>4-047-276-2211310-108-2017/18-001</t>
  </si>
  <si>
    <t>Formulating Dagoretti South Constituency Strategic plan 2017-2018</t>
  </si>
  <si>
    <t>Constituency innovation hubs at Muthua chiefs camp</t>
  </si>
  <si>
    <t>4-047-276-2211311-108-2017/18-001</t>
  </si>
  <si>
    <t>Constituency innovation hubs at Dagoretti empowerment centre</t>
  </si>
  <si>
    <t>4-047-276-2211311-108-2017/18-002</t>
  </si>
  <si>
    <t>Constituency innovation hubs at Ngando chiefs camp.</t>
  </si>
  <si>
    <t>4-047-276-2211311-108-2017/18-003</t>
  </si>
  <si>
    <t>Constituency innovation hubs at Waithaka chiefs camp/ D.O Grounds</t>
  </si>
  <si>
    <t>4-047-276-2211311-108-2017/18-004</t>
  </si>
  <si>
    <t>High floodlight Mast</t>
  </si>
  <si>
    <t>4-047-276-2640507-113-2017/18-001</t>
  </si>
  <si>
    <r>
      <t>Putting up of 2 of 20 metres floodlight mast with four lights at Ngando shopping centre and chiefs camp</t>
    </r>
    <r>
      <rPr>
        <b/>
        <sz val="12"/>
        <rFont val="Footlight MT Light"/>
        <family val="1"/>
      </rPr>
      <t>(</t>
    </r>
    <r>
      <rPr>
        <b/>
        <sz val="12"/>
        <color indexed="13"/>
        <rFont val="Footlight MT Light"/>
        <family val="1"/>
      </rPr>
      <t xml:space="preserve">NGCDFC to submit letter from local administration) </t>
    </r>
  </si>
  <si>
    <t>TOTAL APPROVED</t>
  </si>
  <si>
    <t>4-041-244-2211310-108-2017/18-002</t>
  </si>
  <si>
    <t>Purchase of NG-CDF vehicle(Land rover)</t>
  </si>
  <si>
    <t>NGCDFC OFFICE</t>
  </si>
  <si>
    <t>NG-CDF VAN</t>
  </si>
  <si>
    <t>4-044-257-3110701-108-2017/18-002</t>
  </si>
  <si>
    <t>Second installment for the Purchase of NG-CDF VAN(The issue can be resolved.FAM to submit the documents for disposal)</t>
  </si>
  <si>
    <t xml:space="preserve">TOTAL APPROVED </t>
  </si>
  <si>
    <t>4-033-195-3110000-100-2017/18-001</t>
  </si>
  <si>
    <r>
      <t>Emergency</t>
    </r>
    <r>
      <rPr>
        <b/>
        <sz val="12"/>
        <color indexed="8"/>
        <rFont val="Footlight MT Light"/>
        <family val="1"/>
      </rPr>
      <t xml:space="preserve"> </t>
    </r>
  </si>
  <si>
    <t>4-033-195-2640201-101-2017/18-001</t>
  </si>
  <si>
    <t xml:space="preserve">Monitoring and evaluation </t>
  </si>
  <si>
    <t>4-033-195-2111000-101-2017/18-001</t>
  </si>
  <si>
    <t xml:space="preserve">To cater for committee allowances  </t>
  </si>
  <si>
    <t xml:space="preserve">Kapisimba Secondary School </t>
  </si>
  <si>
    <t>4-033-195-2630205-104-2017/18-013</t>
  </si>
  <si>
    <t xml:space="preserve">Construction of School laboratory  </t>
  </si>
  <si>
    <t>4-033-195-2640509-104-2017/18-002</t>
  </si>
  <si>
    <t>Carry out constituency sports tournament and the winning teams/schools to be awarded with trophies balls and games kits</t>
  </si>
  <si>
    <t>4-033-195-2211311-104-2017/18-002</t>
  </si>
  <si>
    <t>Purchase and distributing of tree seedling to the following Primary schools: Kinyogi, Leldet, Siongiroi, Mengit and Namichonik each at Kshs 45,519.24</t>
  </si>
  <si>
    <t>Kaboson – Kamaget – Kapisimba Road</t>
  </si>
  <si>
    <t>4-033-195-2650508-104-2017/18-001</t>
  </si>
  <si>
    <t>Heavy grading and gravel patching 12km</t>
  </si>
  <si>
    <t>The Fund Account Manager should ensure involvement of relevant Government Department as per NG-CDF(Amendment) Act 2016 section 46(1). Further, the fund Account Manager Should obtain technical specifications, drawings, and Bill of Quantities from relevant Government Department to support expenditure.</t>
  </si>
  <si>
    <t>Kapkesosio AP Camp,</t>
  </si>
  <si>
    <t>4-033-195-2640507-104-2017/18-01</t>
  </si>
  <si>
    <r>
      <t xml:space="preserve">Completion of servant quarters, </t>
    </r>
    <r>
      <rPr>
        <sz val="12"/>
        <color indexed="8"/>
        <rFont val="Footlight MT Light"/>
        <family val="1"/>
      </rPr>
      <t xml:space="preserve">Painting, windows installing, doors and floors </t>
    </r>
  </si>
  <si>
    <t xml:space="preserve">Olbutyo AP Camp </t>
  </si>
  <si>
    <t>4-033-195-2640507-104-2017/18-02</t>
  </si>
  <si>
    <t>Kamosiro AP Camp</t>
  </si>
  <si>
    <t>4-033-195-2640507-104-2017/18-03</t>
  </si>
  <si>
    <t xml:space="preserve">Chebunyo AP Camp </t>
  </si>
  <si>
    <t>4-033-195-2640507-104-2017/18-04</t>
  </si>
  <si>
    <t>4-033-195-2630204-104-2017/18-017</t>
  </si>
  <si>
    <t xml:space="preserve">Purchase of land – 1 acre </t>
  </si>
  <si>
    <t>Ngenyi Chief's office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</si>
</sst>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00_-;\-* #,##0.00_-;_-* &quot;-&quot;??_-;_-@_-"/>
    <numFmt numFmtId="165" formatCode="_(* #,##0_);_(* \(#,##0\);_(* &quot;-&quot;??_);_(@_)"/>
    <numFmt numFmtId="166" formatCode="#,##0.00;[Red]#,##0.00"/>
  </numFmts>
  <fonts count="81" x14ac:knownFonts="1">
    <font>
      <sz val="11"/>
      <color theme="1"/>
      <name val="Calibri"/>
      <family val="2"/>
      <scheme val="minor"/>
    </font>
    <font>
      <sz val="11"/>
      <color indexed="8"/>
      <name val="Calibri"/>
      <family val="2"/>
    </font>
    <font>
      <sz val="11"/>
      <color indexed="8"/>
      <name val="Calibri"/>
      <family val="2"/>
    </font>
    <font>
      <sz val="11"/>
      <color indexed="8"/>
      <name val="Calibri"/>
      <family val="2"/>
    </font>
    <font>
      <b/>
      <sz val="12"/>
      <color indexed="8"/>
      <name val="Footlight MT Light"/>
      <family val="1"/>
    </font>
    <font>
      <sz val="12"/>
      <color indexed="8"/>
      <name val="Footlight MT Light"/>
      <family val="1"/>
    </font>
    <font>
      <sz val="12"/>
      <color indexed="8"/>
      <name val="Calibri"/>
      <family val="2"/>
    </font>
    <font>
      <sz val="12"/>
      <name val="Footlight MT Light"/>
      <family val="1"/>
    </font>
    <font>
      <b/>
      <sz val="12"/>
      <name val="Footlight MT Light"/>
      <family val="1"/>
    </font>
    <font>
      <sz val="10"/>
      <name val="Arial"/>
      <family val="2"/>
    </font>
    <font>
      <b/>
      <sz val="11"/>
      <color indexed="8"/>
      <name val="Footlight MT Light"/>
      <family val="1"/>
    </font>
    <font>
      <sz val="12"/>
      <color indexed="8"/>
      <name val="Calibri"/>
      <family val="2"/>
    </font>
    <font>
      <b/>
      <sz val="12"/>
      <color indexed="8"/>
      <name val="Footlight MT Light"/>
      <family val="1"/>
    </font>
    <font>
      <b/>
      <sz val="12"/>
      <color indexed="8"/>
      <name val="Footlight MT Light"/>
      <family val="1"/>
    </font>
    <font>
      <sz val="12"/>
      <color indexed="8"/>
      <name val="Footlight MT Light"/>
      <family val="1"/>
    </font>
    <font>
      <sz val="12"/>
      <color indexed="8"/>
      <name val="Footlight MT Light"/>
      <family val="1"/>
    </font>
    <font>
      <sz val="12"/>
      <color indexed="8"/>
      <name val="Footlight MT Light"/>
      <family val="1"/>
    </font>
    <font>
      <b/>
      <sz val="11"/>
      <color indexed="8"/>
      <name val="Calibri"/>
      <family val="2"/>
    </font>
    <font>
      <sz val="11"/>
      <color indexed="8"/>
      <name val="Footlight MT Light"/>
      <family val="1"/>
    </font>
    <font>
      <b/>
      <sz val="11"/>
      <color indexed="8"/>
      <name val="Footlight MT Light"/>
      <family val="1"/>
    </font>
    <font>
      <sz val="12"/>
      <color indexed="9"/>
      <name val="Footlight MT Light"/>
      <family val="1"/>
    </font>
    <font>
      <sz val="11"/>
      <color indexed="8"/>
      <name val="Footlight MT Light"/>
      <family val="1"/>
    </font>
    <font>
      <sz val="12"/>
      <color indexed="10"/>
      <name val="Footlight MT Light"/>
      <family val="1"/>
    </font>
    <font>
      <b/>
      <sz val="12"/>
      <color indexed="10"/>
      <name val="Footlight MT Light"/>
      <family val="1"/>
    </font>
    <font>
      <i/>
      <sz val="12"/>
      <color indexed="10"/>
      <name val="Footlight MT Light"/>
      <family val="1"/>
    </font>
    <font>
      <b/>
      <sz val="10"/>
      <color indexed="8"/>
      <name val="Footlight MT Light"/>
      <family val="1"/>
    </font>
    <font>
      <b/>
      <sz val="11"/>
      <color indexed="8"/>
      <name val="Footlight MT Light"/>
      <family val="1"/>
    </font>
    <font>
      <b/>
      <sz val="12"/>
      <color indexed="10"/>
      <name val="Footlight MT Light"/>
      <family val="1"/>
    </font>
    <font>
      <b/>
      <sz val="11"/>
      <color indexed="8"/>
      <name val="Calibri"/>
      <family val="2"/>
    </font>
    <font>
      <sz val="11.5"/>
      <color indexed="8"/>
      <name val="Footlight MT Light"/>
      <family val="1"/>
    </font>
    <font>
      <vertAlign val="superscript"/>
      <sz val="12"/>
      <color indexed="8"/>
      <name val="Footlight MT Light"/>
      <family val="1"/>
    </font>
    <font>
      <b/>
      <i/>
      <sz val="12"/>
      <color indexed="8"/>
      <name val="Footlight MT Light"/>
      <family val="1"/>
    </font>
    <font>
      <u val="double"/>
      <sz val="12"/>
      <name val="Footlight MT Light"/>
      <family val="1"/>
    </font>
    <font>
      <b/>
      <sz val="8"/>
      <color indexed="8"/>
      <name val="Footlight MT Light"/>
      <family val="1"/>
    </font>
    <font>
      <sz val="12"/>
      <color indexed="10"/>
      <name val="Footlight MT Light"/>
      <family val="1"/>
    </font>
    <font>
      <i/>
      <u/>
      <sz val="12"/>
      <color indexed="10"/>
      <name val="Footlight MT Light"/>
      <family val="1"/>
    </font>
    <font>
      <u/>
      <sz val="12"/>
      <color indexed="8"/>
      <name val="Footlight MT Light"/>
      <family val="1"/>
    </font>
    <font>
      <vertAlign val="superscript"/>
      <sz val="12"/>
      <name val="Footlight MT Light"/>
      <family val="1"/>
    </font>
    <font>
      <b/>
      <u/>
      <sz val="12"/>
      <color indexed="8"/>
      <name val="Footlight MT Light"/>
      <family val="1"/>
    </font>
    <font>
      <i/>
      <sz val="12"/>
      <color indexed="8"/>
      <name val="Footlight MT Light"/>
      <family val="1"/>
    </font>
    <font>
      <i/>
      <u/>
      <sz val="12"/>
      <color indexed="8"/>
      <name val="Footlight MT Light"/>
      <family val="1"/>
    </font>
    <font>
      <u/>
      <sz val="12"/>
      <name val="Footlight MT Light"/>
      <family val="1"/>
    </font>
    <font>
      <b/>
      <u/>
      <sz val="12"/>
      <name val="Footlight MT Light"/>
      <family val="1"/>
    </font>
    <font>
      <b/>
      <u val="double"/>
      <sz val="12"/>
      <name val="Footlight MT Light"/>
      <family val="1"/>
    </font>
    <font>
      <b/>
      <i/>
      <sz val="12"/>
      <color indexed="8"/>
      <name val="Footlight MT Light"/>
      <family val="1"/>
    </font>
    <font>
      <i/>
      <sz val="12"/>
      <color indexed="8"/>
      <name val="Footlight MT Light"/>
      <family val="1"/>
    </font>
    <font>
      <i/>
      <sz val="12"/>
      <color indexed="8"/>
      <name val="Footlight MT Light"/>
      <family val="1"/>
    </font>
    <font>
      <sz val="12"/>
      <color indexed="63"/>
      <name val="Footlight MT Light"/>
      <family val="1"/>
    </font>
    <font>
      <sz val="12"/>
      <color indexed="60"/>
      <name val="Footlight MT Light"/>
      <family val="1"/>
    </font>
    <font>
      <sz val="12"/>
      <color indexed="53"/>
      <name val="Footlight MT Light"/>
      <family val="1"/>
    </font>
    <font>
      <b/>
      <sz val="12"/>
      <color indexed="8"/>
      <name val="Calibri"/>
      <family val="2"/>
    </font>
    <font>
      <b/>
      <sz val="12"/>
      <color indexed="8"/>
      <name val="Calibri"/>
      <family val="2"/>
    </font>
    <font>
      <b/>
      <sz val="11"/>
      <color indexed="8"/>
      <name val="Times New Roman"/>
      <family val="1"/>
    </font>
    <font>
      <sz val="12"/>
      <name val="Times New Roman"/>
      <family val="1"/>
    </font>
    <font>
      <b/>
      <sz val="11"/>
      <name val="Footlight MT Light"/>
      <family val="1"/>
    </font>
    <font>
      <sz val="11"/>
      <color theme="1"/>
      <name val="Calibri"/>
      <family val="2"/>
      <scheme val="minor"/>
    </font>
    <font>
      <u/>
      <sz val="11"/>
      <color theme="10"/>
      <name val="Calibri"/>
      <family val="2"/>
      <scheme val="minor"/>
    </font>
    <font>
      <sz val="11"/>
      <color rgb="FF9C6500"/>
      <name val="Calibri"/>
      <family val="2"/>
      <scheme val="minor"/>
    </font>
    <font>
      <sz val="12"/>
      <color theme="1"/>
      <name val="Calibri"/>
      <family val="2"/>
      <scheme val="minor"/>
    </font>
    <font>
      <b/>
      <sz val="11"/>
      <color theme="1"/>
      <name val="Calibri"/>
      <family val="2"/>
      <scheme val="minor"/>
    </font>
    <font>
      <sz val="12"/>
      <color theme="1"/>
      <name val="Footlight MT Light"/>
      <family val="1"/>
    </font>
    <font>
      <b/>
      <sz val="12"/>
      <color rgb="FFFF0000"/>
      <name val="Footlight MT Light"/>
      <family val="1"/>
    </font>
    <font>
      <b/>
      <sz val="12"/>
      <color theme="1"/>
      <name val="Footlight MT Light"/>
      <family val="1"/>
    </font>
    <font>
      <b/>
      <sz val="12"/>
      <color rgb="FF000000"/>
      <name val="Footlight MT Light"/>
      <family val="1"/>
    </font>
    <font>
      <sz val="12"/>
      <color rgb="FF000000"/>
      <name val="Footlight MT Light"/>
      <family val="1"/>
    </font>
    <font>
      <b/>
      <sz val="10"/>
      <color theme="1"/>
      <name val="Footlight MT Light"/>
      <family val="1"/>
    </font>
    <font>
      <b/>
      <sz val="10"/>
      <color rgb="FF000000"/>
      <name val="Footlight MT Light"/>
      <family val="1"/>
    </font>
    <font>
      <sz val="12"/>
      <color rgb="FFFF0000"/>
      <name val="Footlight MT Light"/>
      <family val="1"/>
    </font>
    <font>
      <b/>
      <sz val="11"/>
      <color theme="1"/>
      <name val="Footlight MT Light"/>
      <family val="1"/>
    </font>
    <font>
      <b/>
      <sz val="11"/>
      <color rgb="FFFF0000"/>
      <name val="Footlight MT Light"/>
      <family val="1"/>
    </font>
    <font>
      <sz val="11"/>
      <color theme="1"/>
      <name val="Footlight MT Light"/>
      <family val="1"/>
    </font>
    <font>
      <sz val="12"/>
      <color rgb="FF0D0D0D"/>
      <name val="Footlight MT Light"/>
      <family val="1"/>
    </font>
    <font>
      <sz val="12"/>
      <color theme="1"/>
      <name val="Times New Roman"/>
      <family val="1"/>
    </font>
    <font>
      <b/>
      <i/>
      <sz val="12"/>
      <color theme="1"/>
      <name val="Footlight MT Light"/>
      <family val="1"/>
    </font>
    <font>
      <b/>
      <sz val="11"/>
      <color rgb="FF000000"/>
      <name val="Footlight MT Light"/>
      <family val="1"/>
    </font>
    <font>
      <sz val="12"/>
      <color rgb="FF00000A"/>
      <name val="Footlight MT Light"/>
      <family val="1"/>
    </font>
    <font>
      <sz val="12"/>
      <color rgb="FFFFFF00"/>
      <name val="Footlight MT Light"/>
      <family val="1"/>
    </font>
    <font>
      <sz val="12"/>
      <color theme="0"/>
      <name val="Footlight MT Light"/>
      <family val="1"/>
    </font>
    <font>
      <b/>
      <sz val="12"/>
      <color theme="1"/>
      <name val="Times New Roman"/>
      <family val="1"/>
    </font>
    <font>
      <b/>
      <sz val="12"/>
      <color rgb="FF000000"/>
      <name val="Calibri"/>
      <family val="2"/>
      <scheme val="minor"/>
    </font>
    <font>
      <b/>
      <sz val="12"/>
      <color indexed="13"/>
      <name val="Footlight MT Light"/>
      <family val="1"/>
    </font>
  </fonts>
  <fills count="10">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9"/>
        <bgColor indexed="26"/>
      </patternFill>
    </fill>
    <fill>
      <patternFill patternType="solid">
        <fgColor rgb="FFFFEB9C"/>
      </patternFill>
    </fill>
    <fill>
      <patternFill patternType="solid">
        <fgColor rgb="FFFFFFFF"/>
        <bgColor indexed="64"/>
      </patternFill>
    </fill>
    <fill>
      <patternFill patternType="solid">
        <fgColor theme="0"/>
        <bgColor indexed="64"/>
      </patternFill>
    </fill>
    <fill>
      <patternFill patternType="solid">
        <fgColor indexed="10"/>
        <bgColor indexed="64"/>
      </patternFill>
    </fill>
    <fill>
      <patternFill patternType="solid">
        <fgColor rgb="FFFF000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ck">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8"/>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style="thin">
        <color rgb="FF000000"/>
      </bottom>
      <diagonal/>
    </border>
  </borders>
  <cellStyleXfs count="52">
    <xf numFmtId="0" fontId="0" fillId="0" borderId="0"/>
    <xf numFmtId="43" fontId="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164" fontId="2"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6" fillId="0" borderId="0" applyNumberFormat="0" applyFill="0" applyBorder="0" applyAlignment="0" applyProtection="0"/>
    <xf numFmtId="0" fontId="57" fillId="5" borderId="0" applyNumberFormat="0" applyBorder="0" applyAlignment="0" applyProtection="0"/>
    <xf numFmtId="0" fontId="58" fillId="0" borderId="0"/>
    <xf numFmtId="0" fontId="55" fillId="0" borderId="0">
      <alignment vertical="center"/>
    </xf>
    <xf numFmtId="0" fontId="58" fillId="0" borderId="0"/>
    <xf numFmtId="0" fontId="9" fillId="0" borderId="0" applyNumberFormat="0" applyFont="0" applyFill="0" applyBorder="0" applyAlignment="0" applyProtection="0">
      <alignment vertical="top"/>
    </xf>
    <xf numFmtId="0" fontId="55" fillId="0" borderId="0"/>
    <xf numFmtId="0" fontId="55" fillId="0" borderId="0"/>
    <xf numFmtId="0" fontId="55" fillId="0" borderId="0"/>
    <xf numFmtId="0" fontId="9" fillId="0" borderId="0" applyNumberFormat="0" applyFont="0" applyFill="0" applyBorder="0" applyAlignment="0" applyProtection="0">
      <alignment vertical="top"/>
    </xf>
    <xf numFmtId="0" fontId="58" fillId="0" borderId="0"/>
    <xf numFmtId="0" fontId="55" fillId="0" borderId="0"/>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8" fillId="0" borderId="0"/>
    <xf numFmtId="0" fontId="58" fillId="0" borderId="0"/>
    <xf numFmtId="0" fontId="55" fillId="0" borderId="0"/>
    <xf numFmtId="0" fontId="55" fillId="0" borderId="0"/>
    <xf numFmtId="0" fontId="58" fillId="0" borderId="0"/>
    <xf numFmtId="0" fontId="9" fillId="0" borderId="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3225">
    <xf numFmtId="0" fontId="0" fillId="0" borderId="0" xfId="0"/>
    <xf numFmtId="0" fontId="0" fillId="0" borderId="0" xfId="0"/>
    <xf numFmtId="0" fontId="5" fillId="0" borderId="1" xfId="0" applyFont="1" applyFill="1" applyBorder="1" applyAlignment="1">
      <alignment vertical="top" wrapText="1"/>
    </xf>
    <xf numFmtId="43" fontId="0" fillId="0" borderId="0" xfId="0" applyNumberFormat="1"/>
    <xf numFmtId="43" fontId="5" fillId="0" borderId="1" xfId="21" applyFont="1" applyFill="1" applyBorder="1" applyAlignment="1">
      <alignment horizontal="right" vertical="top" wrapText="1"/>
    </xf>
    <xf numFmtId="43" fontId="5" fillId="0" borderId="0" xfId="21" applyFont="1" applyFill="1"/>
    <xf numFmtId="0" fontId="5" fillId="0" borderId="1" xfId="0" applyFont="1" applyFill="1" applyBorder="1" applyAlignment="1">
      <alignment vertical="center" wrapText="1"/>
    </xf>
    <xf numFmtId="0" fontId="7" fillId="0" borderId="1" xfId="0" applyFont="1" applyFill="1" applyBorder="1" applyAlignment="1">
      <alignment vertical="top" wrapText="1"/>
    </xf>
    <xf numFmtId="0" fontId="4" fillId="0" borderId="1" xfId="0" applyFont="1" applyFill="1" applyBorder="1" applyAlignment="1">
      <alignment wrapText="1"/>
    </xf>
    <xf numFmtId="0" fontId="4" fillId="0" borderId="1" xfId="0" applyFont="1" applyFill="1" applyBorder="1" applyAlignment="1">
      <alignment vertical="top" wrapText="1"/>
    </xf>
    <xf numFmtId="0" fontId="5" fillId="0" borderId="1" xfId="0" applyFont="1" applyFill="1" applyBorder="1" applyAlignment="1">
      <alignment horizontal="left" vertical="top" wrapText="1"/>
    </xf>
    <xf numFmtId="0" fontId="5" fillId="0" borderId="2" xfId="0" applyFont="1" applyFill="1" applyBorder="1" applyAlignment="1">
      <alignment vertical="top" wrapText="1"/>
    </xf>
    <xf numFmtId="43" fontId="4" fillId="0" borderId="1" xfId="21" applyFont="1" applyFill="1" applyBorder="1" applyAlignment="1">
      <alignment wrapText="1"/>
    </xf>
    <xf numFmtId="43" fontId="5" fillId="0" borderId="3" xfId="21" applyFont="1" applyFill="1" applyBorder="1" applyAlignment="1">
      <alignment horizontal="right" vertical="top" wrapText="1"/>
    </xf>
    <xf numFmtId="43" fontId="5" fillId="0" borderId="2" xfId="21" applyFont="1" applyFill="1" applyBorder="1" applyAlignment="1">
      <alignment horizontal="right" vertical="top" wrapText="1"/>
    </xf>
    <xf numFmtId="43" fontId="4" fillId="0" borderId="4" xfId="21" applyFont="1" applyFill="1" applyBorder="1" applyAlignment="1">
      <alignment horizontal="right" vertical="top" wrapText="1"/>
    </xf>
    <xf numFmtId="0" fontId="5" fillId="0" borderId="4" xfId="0" applyFont="1" applyFill="1" applyBorder="1" applyAlignment="1">
      <alignment vertical="top" wrapText="1"/>
    </xf>
    <xf numFmtId="0" fontId="5" fillId="0" borderId="0" xfId="0" applyFont="1" applyFill="1"/>
    <xf numFmtId="0" fontId="5" fillId="0" borderId="1" xfId="0" applyFont="1" applyFill="1" applyBorder="1"/>
    <xf numFmtId="0" fontId="5" fillId="0" borderId="0" xfId="0" applyFont="1" applyFill="1" applyAlignment="1">
      <alignment wrapText="1"/>
    </xf>
    <xf numFmtId="0" fontId="10" fillId="0" borderId="1" xfId="0" applyFont="1" applyFill="1" applyBorder="1" applyAlignment="1">
      <alignment vertical="top" wrapText="1"/>
    </xf>
    <xf numFmtId="0" fontId="10" fillId="0" borderId="1" xfId="0" applyFont="1" applyFill="1" applyBorder="1" applyAlignment="1">
      <alignment horizontal="left" vertical="top" wrapText="1"/>
    </xf>
    <xf numFmtId="43" fontId="5" fillId="0" borderId="0" xfId="21" applyFont="1" applyFill="1" applyAlignment="1">
      <alignment wrapText="1"/>
    </xf>
    <xf numFmtId="0" fontId="7" fillId="0" borderId="1" xfId="27" applyFont="1" applyFill="1" applyBorder="1" applyAlignment="1">
      <alignment horizontal="left" vertical="top" wrapText="1"/>
    </xf>
    <xf numFmtId="0" fontId="8" fillId="0" borderId="1" xfId="27" applyFont="1" applyFill="1" applyBorder="1" applyAlignment="1">
      <alignment horizontal="left" vertical="top" wrapText="1"/>
    </xf>
    <xf numFmtId="0" fontId="10" fillId="0" borderId="1" xfId="0" applyFont="1" applyFill="1" applyBorder="1" applyAlignment="1">
      <alignment horizontal="left" vertical="top"/>
    </xf>
    <xf numFmtId="0" fontId="7" fillId="0" borderId="1" xfId="27" applyFont="1" applyFill="1" applyBorder="1" applyAlignment="1">
      <alignment horizontal="right" vertical="top"/>
    </xf>
    <xf numFmtId="4" fontId="7" fillId="0" borderId="1" xfId="27" applyNumberFormat="1" applyFont="1" applyFill="1" applyBorder="1" applyAlignment="1">
      <alignment horizontal="right" vertical="top" wrapText="1"/>
    </xf>
    <xf numFmtId="43" fontId="5" fillId="0" borderId="0" xfId="27" applyNumberFormat="1" applyFont="1" applyFill="1"/>
    <xf numFmtId="4" fontId="7" fillId="0" borderId="1" xfId="27" applyNumberFormat="1" applyFont="1" applyFill="1" applyBorder="1" applyAlignment="1">
      <alignment horizontal="right" vertical="top"/>
    </xf>
    <xf numFmtId="0" fontId="7" fillId="0" borderId="1" xfId="27" applyFont="1" applyFill="1" applyBorder="1" applyAlignment="1">
      <alignment horizontal="left" vertical="top"/>
    </xf>
    <xf numFmtId="4" fontId="5" fillId="0" borderId="1" xfId="0" applyNumberFormat="1" applyFont="1" applyFill="1" applyBorder="1" applyAlignment="1">
      <alignment horizontal="right" vertical="center"/>
    </xf>
    <xf numFmtId="0" fontId="7" fillId="0" borderId="1" xfId="27" applyFont="1" applyFill="1" applyBorder="1" applyAlignment="1">
      <alignment vertical="top" wrapText="1"/>
    </xf>
    <xf numFmtId="4" fontId="8" fillId="0" borderId="1" xfId="27" applyNumberFormat="1" applyFont="1" applyFill="1" applyBorder="1" applyAlignment="1">
      <alignment horizontal="right" vertical="top"/>
    </xf>
    <xf numFmtId="43" fontId="5" fillId="0" borderId="0" xfId="27" applyNumberFormat="1" applyFont="1" applyFill="1" applyAlignment="1">
      <alignment horizontal="right" vertical="top"/>
    </xf>
    <xf numFmtId="0" fontId="8" fillId="0" borderId="1" xfId="27" applyFont="1" applyFill="1" applyBorder="1" applyAlignment="1">
      <alignment vertical="top"/>
    </xf>
    <xf numFmtId="4" fontId="7" fillId="0" borderId="1" xfId="27" applyNumberFormat="1" applyFont="1" applyFill="1" applyBorder="1" applyAlignment="1">
      <alignment vertical="top" wrapText="1"/>
    </xf>
    <xf numFmtId="0" fontId="4" fillId="0" borderId="1" xfId="0" applyFont="1" applyFill="1" applyBorder="1" applyAlignment="1">
      <alignment horizontal="left" wrapText="1"/>
    </xf>
    <xf numFmtId="0" fontId="12" fillId="0" borderId="1" xfId="0" applyFont="1" applyFill="1" applyBorder="1" applyAlignment="1">
      <alignment horizontal="left" vertical="top" wrapText="1"/>
    </xf>
    <xf numFmtId="0" fontId="8" fillId="0" borderId="1" xfId="0" applyFont="1" applyFill="1" applyBorder="1" applyAlignment="1">
      <alignment horizontal="left" vertical="top" wrapText="1"/>
    </xf>
    <xf numFmtId="0" fontId="4" fillId="0" borderId="1" xfId="31" applyFont="1" applyFill="1" applyBorder="1" applyAlignment="1">
      <alignment horizontal="center" vertical="top" wrapText="1"/>
    </xf>
    <xf numFmtId="0" fontId="0" fillId="0" borderId="0" xfId="0"/>
    <xf numFmtId="0" fontId="14" fillId="0" borderId="1" xfId="0" applyFont="1" applyFill="1" applyBorder="1" applyAlignment="1">
      <alignment horizontal="left" vertical="top" wrapText="1"/>
    </xf>
    <xf numFmtId="0" fontId="14" fillId="0" borderId="1" xfId="0" applyFont="1" applyFill="1" applyBorder="1" applyAlignment="1">
      <alignment horizontal="right" vertical="top" wrapText="1"/>
    </xf>
    <xf numFmtId="0" fontId="15" fillId="0" borderId="1" xfId="0" applyFont="1" applyFill="1" applyBorder="1" applyAlignment="1">
      <alignment horizontal="left" vertical="top" wrapText="1"/>
    </xf>
    <xf numFmtId="0" fontId="13" fillId="0" borderId="1" xfId="0" applyFont="1" applyFill="1" applyBorder="1" applyAlignment="1">
      <alignment horizontal="left" vertical="top" wrapText="1"/>
    </xf>
    <xf numFmtId="4" fontId="14" fillId="0" borderId="1" xfId="0" applyNumberFormat="1" applyFont="1" applyFill="1" applyBorder="1" applyAlignment="1">
      <alignment horizontal="right" vertical="top" wrapText="1"/>
    </xf>
    <xf numFmtId="0" fontId="15" fillId="0" borderId="1" xfId="0" applyFont="1" applyFill="1" applyBorder="1" applyAlignment="1">
      <alignment horizontal="right" vertical="top" wrapText="1"/>
    </xf>
    <xf numFmtId="4" fontId="15" fillId="0" borderId="1" xfId="0" applyNumberFormat="1" applyFont="1" applyFill="1" applyBorder="1" applyAlignment="1">
      <alignment horizontal="right" vertical="top" wrapText="1"/>
    </xf>
    <xf numFmtId="0" fontId="7" fillId="0" borderId="1" xfId="0" applyFont="1" applyFill="1" applyBorder="1" applyAlignment="1">
      <alignment horizontal="left" vertical="top" wrapText="1"/>
    </xf>
    <xf numFmtId="4" fontId="13" fillId="0" borderId="1" xfId="0" applyNumberFormat="1" applyFont="1" applyFill="1" applyBorder="1" applyAlignment="1">
      <alignment horizontal="right" vertical="top" wrapText="1"/>
    </xf>
    <xf numFmtId="0" fontId="7" fillId="0" borderId="1" xfId="30" applyFont="1" applyFill="1" applyBorder="1" applyAlignment="1">
      <alignment horizontal="left" vertical="top" wrapText="1"/>
    </xf>
    <xf numFmtId="0" fontId="7" fillId="0" borderId="1" xfId="30" applyFont="1" applyFill="1" applyBorder="1" applyAlignment="1">
      <alignment horizontal="right" vertical="top" wrapText="1"/>
    </xf>
    <xf numFmtId="0" fontId="4" fillId="0" borderId="1" xfId="31" applyFont="1" applyFill="1" applyBorder="1" applyAlignment="1">
      <alignment horizontal="left" vertical="top" wrapText="1"/>
    </xf>
    <xf numFmtId="0" fontId="5" fillId="0" borderId="1" xfId="31" applyFont="1" applyFill="1" applyBorder="1" applyAlignment="1">
      <alignment horizontal="right" vertical="top" wrapText="1"/>
    </xf>
    <xf numFmtId="0" fontId="7" fillId="0" borderId="1" xfId="0" applyFont="1" applyFill="1" applyBorder="1" applyAlignment="1">
      <alignment horizontal="right" vertical="top" wrapText="1"/>
    </xf>
    <xf numFmtId="43" fontId="7" fillId="0" borderId="1" xfId="1" applyFont="1" applyFill="1" applyBorder="1" applyAlignment="1">
      <alignment horizontal="right" vertical="top" wrapText="1"/>
    </xf>
    <xf numFmtId="0" fontId="4" fillId="0" borderId="1" xfId="31" applyFont="1" applyFill="1" applyBorder="1" applyAlignment="1">
      <alignment horizontal="right" vertical="top" wrapText="1"/>
    </xf>
    <xf numFmtId="0" fontId="16" fillId="0" borderId="1" xfId="0" applyFont="1" applyFill="1" applyBorder="1" applyAlignment="1">
      <alignment horizontal="left" vertical="top" wrapText="1"/>
    </xf>
    <xf numFmtId="0" fontId="13" fillId="0" borderId="2" xfId="0" applyFont="1" applyFill="1" applyBorder="1" applyAlignment="1">
      <alignment horizontal="left" vertical="top" wrapText="1"/>
    </xf>
    <xf numFmtId="0" fontId="16" fillId="0" borderId="5" xfId="0" applyFont="1" applyFill="1" applyBorder="1" applyAlignment="1">
      <alignment horizontal="left" vertical="top" wrapText="1"/>
    </xf>
    <xf numFmtId="0" fontId="8" fillId="0" borderId="2" xfId="27" applyFont="1" applyFill="1" applyBorder="1" applyAlignment="1">
      <alignment horizontal="left" vertical="top" wrapText="1"/>
    </xf>
    <xf numFmtId="43" fontId="0" fillId="0" borderId="1" xfId="0" applyNumberFormat="1" applyBorder="1" applyAlignment="1">
      <alignment horizontal="right"/>
    </xf>
    <xf numFmtId="0" fontId="4" fillId="0" borderId="6" xfId="0" applyFont="1" applyBorder="1" applyAlignment="1">
      <alignment horizontal="left" vertical="top" wrapText="1"/>
    </xf>
    <xf numFmtId="0" fontId="4" fillId="0" borderId="5" xfId="0" applyFont="1" applyBorder="1" applyAlignment="1">
      <alignment vertical="top" wrapText="1"/>
    </xf>
    <xf numFmtId="0" fontId="4" fillId="0" borderId="1" xfId="0" applyFont="1" applyFill="1" applyBorder="1" applyAlignment="1">
      <alignment horizontal="center" vertical="top" wrapText="1"/>
    </xf>
    <xf numFmtId="0" fontId="4" fillId="0" borderId="5" xfId="0" applyFont="1" applyBorder="1" applyAlignment="1">
      <alignment horizontal="left" vertical="top" wrapText="1"/>
    </xf>
    <xf numFmtId="0" fontId="4" fillId="0" borderId="2" xfId="0" applyFont="1" applyBorder="1" applyAlignment="1">
      <alignment horizontal="left" vertical="top" wrapText="1"/>
    </xf>
    <xf numFmtId="0" fontId="0" fillId="0" borderId="0" xfId="0"/>
    <xf numFmtId="0" fontId="5" fillId="0" borderId="1"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horizontal="right" vertical="top" wrapText="1"/>
    </xf>
    <xf numFmtId="0" fontId="5" fillId="0" borderId="1" xfId="0" applyFont="1" applyBorder="1" applyAlignment="1">
      <alignment horizontal="right" vertical="top" wrapText="1"/>
    </xf>
    <xf numFmtId="0" fontId="5" fillId="0" borderId="2" xfId="0" applyFont="1" applyBorder="1" applyAlignment="1">
      <alignment vertical="top" wrapText="1"/>
    </xf>
    <xf numFmtId="4" fontId="5" fillId="0" borderId="1" xfId="0" applyNumberFormat="1" applyFont="1" applyBorder="1" applyAlignment="1">
      <alignment horizontal="right" vertical="top" wrapText="1"/>
    </xf>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43" fontId="5" fillId="0" borderId="1" xfId="2" applyFont="1" applyFill="1" applyBorder="1" applyAlignment="1">
      <alignment horizontal="right" vertical="top" wrapText="1"/>
    </xf>
    <xf numFmtId="0" fontId="7" fillId="2" borderId="1" xfId="0" applyFont="1" applyFill="1" applyBorder="1" applyAlignment="1">
      <alignment vertical="top" wrapText="1"/>
    </xf>
    <xf numFmtId="0" fontId="4" fillId="0" borderId="2" xfId="0" applyFont="1" applyBorder="1" applyAlignment="1">
      <alignment vertical="top" wrapText="1"/>
    </xf>
    <xf numFmtId="0" fontId="5" fillId="0" borderId="1" xfId="0" applyFont="1" applyBorder="1" applyAlignment="1">
      <alignment wrapText="1"/>
    </xf>
    <xf numFmtId="0" fontId="5" fillId="0" borderId="0" xfId="0" applyFont="1" applyAlignment="1">
      <alignment horizontal="left" vertical="top" wrapText="1"/>
    </xf>
    <xf numFmtId="4" fontId="4" fillId="0" borderId="1" xfId="0" applyNumberFormat="1" applyFont="1" applyBorder="1" applyAlignment="1">
      <alignment horizontal="right" vertical="top" wrapText="1"/>
    </xf>
    <xf numFmtId="1" fontId="5" fillId="0" borderId="1" xfId="0" applyNumberFormat="1" applyFont="1" applyBorder="1" applyAlignment="1">
      <alignment vertical="top" wrapText="1"/>
    </xf>
    <xf numFmtId="2" fontId="5" fillId="0" borderId="1" xfId="0" applyNumberFormat="1" applyFont="1" applyBorder="1" applyAlignment="1">
      <alignment vertical="top" wrapText="1"/>
    </xf>
    <xf numFmtId="0" fontId="5" fillId="0" borderId="1" xfId="0" applyNumberFormat="1" applyFont="1" applyBorder="1" applyAlignment="1">
      <alignment vertical="top" wrapText="1"/>
    </xf>
    <xf numFmtId="0" fontId="0" fillId="0" borderId="1" xfId="0" applyBorder="1"/>
    <xf numFmtId="43" fontId="0" fillId="0" borderId="0" xfId="0" applyNumberFormat="1" applyAlignment="1">
      <alignment horizontal="right"/>
    </xf>
    <xf numFmtId="0" fontId="12" fillId="0" borderId="1" xfId="0" applyFont="1" applyBorder="1"/>
    <xf numFmtId="43" fontId="12" fillId="0" borderId="1" xfId="0" applyNumberFormat="1" applyFont="1" applyBorder="1"/>
    <xf numFmtId="0" fontId="14" fillId="0" borderId="1" xfId="0" applyFont="1" applyBorder="1"/>
    <xf numFmtId="0" fontId="0" fillId="0" borderId="0" xfId="0"/>
    <xf numFmtId="43" fontId="14" fillId="0" borderId="1" xfId="1" applyFont="1" applyFill="1" applyBorder="1" applyAlignment="1">
      <alignment horizontal="left" vertical="top" wrapText="1"/>
    </xf>
    <xf numFmtId="0" fontId="0" fillId="0" borderId="1" xfId="0" applyBorder="1"/>
    <xf numFmtId="43" fontId="15" fillId="0" borderId="1" xfId="1" applyFont="1" applyFill="1" applyBorder="1" applyAlignment="1">
      <alignment horizontal="left" vertical="top" wrapText="1"/>
    </xf>
    <xf numFmtId="43" fontId="7" fillId="0" borderId="1" xfId="1" applyFont="1" applyFill="1" applyBorder="1" applyAlignment="1">
      <alignment horizontal="left" vertical="top" wrapText="1"/>
    </xf>
    <xf numFmtId="0" fontId="4" fillId="0" borderId="1" xfId="0" applyFont="1" applyFill="1" applyBorder="1" applyAlignment="1">
      <alignment horizontal="left" vertical="top" wrapText="1"/>
    </xf>
    <xf numFmtId="0" fontId="5" fillId="0" borderId="1" xfId="0" applyFont="1" applyFill="1" applyBorder="1" applyAlignment="1">
      <alignment horizontal="right" vertical="top" wrapText="1"/>
    </xf>
    <xf numFmtId="43" fontId="4" fillId="0" borderId="1" xfId="1" applyFont="1" applyFill="1" applyBorder="1" applyAlignment="1">
      <alignment horizontal="left" vertical="top" wrapText="1"/>
    </xf>
    <xf numFmtId="43" fontId="2" fillId="0" borderId="0" xfId="1" applyFont="1" applyFill="1"/>
    <xf numFmtId="43" fontId="13" fillId="0" borderId="1" xfId="1" applyFont="1" applyFill="1" applyBorder="1" applyAlignment="1">
      <alignment horizontal="left" vertical="top" wrapText="1"/>
    </xf>
    <xf numFmtId="0" fontId="5" fillId="2" borderId="1" xfId="0" applyFont="1" applyFill="1" applyBorder="1" applyAlignment="1">
      <alignment horizontal="left" vertical="top" wrapText="1"/>
    </xf>
    <xf numFmtId="4" fontId="5" fillId="2" borderId="1" xfId="0" applyNumberFormat="1" applyFont="1" applyFill="1" applyBorder="1" applyAlignment="1">
      <alignment horizontal="right" vertical="top" wrapText="1"/>
    </xf>
    <xf numFmtId="0" fontId="5" fillId="2" borderId="1" xfId="0" applyFont="1" applyFill="1" applyBorder="1" applyAlignment="1">
      <alignment horizontal="right" vertical="top" wrapText="1"/>
    </xf>
    <xf numFmtId="0" fontId="5" fillId="0" borderId="0" xfId="0" applyFont="1" applyAlignment="1">
      <alignment vertical="top" wrapText="1"/>
    </xf>
    <xf numFmtId="0" fontId="5" fillId="2" borderId="1" xfId="0" applyFont="1" applyFill="1" applyBorder="1" applyAlignment="1">
      <alignment vertical="center"/>
    </xf>
    <xf numFmtId="0" fontId="4" fillId="2" borderId="1" xfId="0" applyFont="1" applyFill="1" applyBorder="1" applyAlignment="1">
      <alignment vertical="center" wrapText="1"/>
    </xf>
    <xf numFmtId="0" fontId="5" fillId="2" borderId="1" xfId="0" applyFont="1" applyFill="1" applyBorder="1" applyAlignment="1">
      <alignment vertical="center" wrapText="1"/>
    </xf>
    <xf numFmtId="0" fontId="5" fillId="2" borderId="1" xfId="0" applyFont="1" applyFill="1" applyBorder="1" applyAlignment="1">
      <alignment horizontal="right" vertical="center" wrapText="1"/>
    </xf>
    <xf numFmtId="4" fontId="5" fillId="2" borderId="1" xfId="0" applyNumberFormat="1" applyFont="1" applyFill="1" applyBorder="1" applyAlignment="1">
      <alignment vertical="center" wrapText="1"/>
    </xf>
    <xf numFmtId="4" fontId="4" fillId="0" borderId="1" xfId="0" applyNumberFormat="1" applyFont="1" applyBorder="1" applyAlignment="1">
      <alignment horizontal="left" vertical="top" wrapText="1"/>
    </xf>
    <xf numFmtId="43" fontId="5" fillId="0" borderId="3" xfId="2" applyFont="1" applyFill="1" applyBorder="1" applyAlignment="1">
      <alignment horizontal="right" vertical="top" wrapText="1"/>
    </xf>
    <xf numFmtId="43" fontId="5" fillId="0" borderId="2" xfId="2" applyFont="1" applyFill="1" applyBorder="1" applyAlignment="1">
      <alignment horizontal="right" vertical="top" wrapText="1"/>
    </xf>
    <xf numFmtId="0" fontId="17" fillId="0" borderId="1" xfId="0" applyFont="1" applyBorder="1"/>
    <xf numFmtId="43" fontId="17" fillId="0" borderId="1" xfId="0" applyNumberFormat="1" applyFont="1" applyBorder="1"/>
    <xf numFmtId="0" fontId="12" fillId="0" borderId="1" xfId="0" applyFont="1" applyBorder="1" applyAlignment="1">
      <alignment horizontal="left" vertical="top" wrapText="1"/>
    </xf>
    <xf numFmtId="0" fontId="13" fillId="0" borderId="1" xfId="0" applyFont="1" applyBorder="1" applyAlignment="1">
      <alignment horizontal="left" vertical="top" wrapText="1"/>
    </xf>
    <xf numFmtId="0" fontId="5" fillId="0" borderId="1" xfId="31" applyFont="1" applyBorder="1" applyAlignment="1">
      <alignment horizontal="right" vertical="top" wrapText="1"/>
    </xf>
    <xf numFmtId="4" fontId="4" fillId="0" borderId="1" xfId="31" applyNumberFormat="1" applyFont="1" applyBorder="1" applyAlignment="1">
      <alignment horizontal="left" vertical="top" wrapText="1"/>
    </xf>
    <xf numFmtId="0" fontId="4" fillId="0" borderId="1" xfId="31" applyFont="1" applyBorder="1" applyAlignment="1">
      <alignment horizontal="left" vertical="top" wrapText="1"/>
    </xf>
    <xf numFmtId="0" fontId="14" fillId="0" borderId="1" xfId="0" applyFont="1" applyBorder="1" applyAlignment="1">
      <alignment horizontal="right" vertical="top" wrapText="1"/>
    </xf>
    <xf numFmtId="0" fontId="15" fillId="0" borderId="1" xfId="0" applyFont="1" applyBorder="1" applyAlignment="1">
      <alignment horizontal="left" vertical="top" wrapText="1"/>
    </xf>
    <xf numFmtId="43" fontId="15" fillId="0" borderId="1" xfId="1" applyFont="1" applyBorder="1" applyAlignment="1">
      <alignment horizontal="left" vertical="top" wrapText="1"/>
    </xf>
    <xf numFmtId="0" fontId="14" fillId="0" borderId="1" xfId="0" applyFont="1" applyBorder="1" applyAlignment="1">
      <alignment horizontal="left" vertical="top" wrapText="1"/>
    </xf>
    <xf numFmtId="43" fontId="14" fillId="0" borderId="1" xfId="1" applyFont="1" applyBorder="1" applyAlignment="1">
      <alignment horizontal="left" vertical="top" wrapText="1"/>
    </xf>
    <xf numFmtId="0" fontId="5" fillId="0" borderId="2" xfId="0" applyFont="1" applyFill="1" applyBorder="1" applyAlignment="1">
      <alignment horizontal="right" vertical="top" wrapText="1"/>
    </xf>
    <xf numFmtId="43" fontId="4" fillId="0" borderId="4" xfId="1" applyFont="1" applyFill="1" applyBorder="1" applyAlignment="1">
      <alignment horizontal="left" vertical="top" wrapText="1"/>
    </xf>
    <xf numFmtId="0" fontId="5" fillId="0" borderId="4" xfId="0" applyFont="1" applyFill="1" applyBorder="1" applyAlignment="1">
      <alignment horizontal="left" vertical="top" wrapText="1"/>
    </xf>
    <xf numFmtId="0" fontId="14" fillId="0" borderId="0" xfId="0" applyFont="1"/>
    <xf numFmtId="0" fontId="12" fillId="0" borderId="1" xfId="0" applyFont="1" applyBorder="1" applyAlignment="1">
      <alignment horizontal="right"/>
    </xf>
    <xf numFmtId="0" fontId="4" fillId="0" borderId="1" xfId="0" applyFont="1" applyBorder="1" applyAlignment="1">
      <alignment vertical="top"/>
    </xf>
    <xf numFmtId="0" fontId="5" fillId="0" borderId="1" xfId="0" applyFont="1" applyBorder="1" applyAlignment="1">
      <alignment vertical="top"/>
    </xf>
    <xf numFmtId="4" fontId="5" fillId="0" borderId="1" xfId="0" applyNumberFormat="1" applyFont="1" applyBorder="1" applyAlignment="1">
      <alignment vertical="top" wrapText="1"/>
    </xf>
    <xf numFmtId="0" fontId="5" fillId="0" borderId="7" xfId="0" applyFont="1" applyBorder="1" applyAlignment="1">
      <alignment vertical="top" wrapText="1"/>
    </xf>
    <xf numFmtId="4" fontId="5" fillId="0" borderId="7" xfId="0" applyNumberFormat="1" applyFont="1" applyBorder="1" applyAlignment="1">
      <alignment vertical="top" wrapText="1"/>
    </xf>
    <xf numFmtId="0" fontId="5" fillId="0" borderId="7" xfId="0" applyFont="1" applyBorder="1" applyAlignment="1">
      <alignment horizontal="right" vertical="top" wrapText="1"/>
    </xf>
    <xf numFmtId="4" fontId="4" fillId="0" borderId="1" xfId="0" applyNumberFormat="1" applyFont="1" applyBorder="1" applyAlignment="1">
      <alignment vertical="top" wrapText="1"/>
    </xf>
    <xf numFmtId="0" fontId="4" fillId="0" borderId="0" xfId="0" applyFont="1" applyBorder="1" applyAlignment="1">
      <alignment vertical="top" wrapText="1"/>
    </xf>
    <xf numFmtId="43" fontId="4" fillId="0" borderId="1" xfId="2" applyFont="1" applyFill="1" applyBorder="1" applyAlignment="1">
      <alignment horizontal="right" vertical="top" wrapText="1"/>
    </xf>
    <xf numFmtId="43" fontId="4" fillId="0" borderId="2" xfId="2" applyFont="1" applyFill="1" applyBorder="1" applyAlignment="1">
      <alignment horizontal="right" vertical="top" wrapText="1"/>
    </xf>
    <xf numFmtId="4" fontId="14" fillId="0" borderId="1" xfId="0" applyNumberFormat="1" applyFont="1" applyBorder="1" applyAlignment="1">
      <alignment horizontal="right" vertical="top" wrapText="1"/>
    </xf>
    <xf numFmtId="0" fontId="5" fillId="0" borderId="2" xfId="0" applyFont="1" applyBorder="1" applyAlignment="1">
      <alignment horizontal="left" vertical="top" wrapText="1"/>
    </xf>
    <xf numFmtId="0" fontId="5" fillId="0" borderId="5" xfId="0" applyFont="1" applyBorder="1" applyAlignment="1">
      <alignment horizontal="right" vertical="top" wrapText="1"/>
    </xf>
    <xf numFmtId="0" fontId="5" fillId="0" borderId="4" xfId="0" applyFont="1" applyBorder="1" applyAlignment="1">
      <alignment horizontal="right" vertical="top" wrapText="1"/>
    </xf>
    <xf numFmtId="4" fontId="5" fillId="0" borderId="1" xfId="0" applyNumberFormat="1" applyFont="1" applyFill="1" applyBorder="1" applyAlignment="1">
      <alignment horizontal="right" vertical="top" wrapText="1"/>
    </xf>
    <xf numFmtId="43" fontId="12" fillId="0" borderId="1" xfId="0" applyNumberFormat="1" applyFont="1" applyBorder="1" applyAlignment="1"/>
    <xf numFmtId="0" fontId="5" fillId="0" borderId="2" xfId="0" applyFont="1" applyBorder="1" applyAlignment="1">
      <alignment horizontal="right" vertical="top" wrapText="1"/>
    </xf>
    <xf numFmtId="43" fontId="4" fillId="0" borderId="1" xfId="1" applyFont="1" applyBorder="1" applyAlignment="1">
      <alignment horizontal="left" vertical="top" wrapText="1"/>
    </xf>
    <xf numFmtId="0" fontId="15" fillId="0" borderId="1" xfId="0" applyFont="1" applyBorder="1" applyAlignment="1">
      <alignment horizontal="right" vertical="top" wrapText="1"/>
    </xf>
    <xf numFmtId="0" fontId="15" fillId="0" borderId="1" xfId="0" applyFont="1" applyBorder="1" applyAlignment="1">
      <alignment vertical="top" wrapText="1"/>
    </xf>
    <xf numFmtId="43" fontId="15" fillId="0" borderId="1" xfId="1" applyFont="1" applyFill="1" applyBorder="1" applyAlignment="1">
      <alignment horizontal="right" vertical="top" wrapText="1"/>
    </xf>
    <xf numFmtId="43" fontId="15" fillId="0" borderId="1" xfId="1" applyFont="1" applyFill="1" applyBorder="1" applyAlignment="1">
      <alignment horizontal="center" vertical="top" wrapText="1"/>
    </xf>
    <xf numFmtId="0" fontId="7" fillId="0" borderId="1" xfId="0" applyFont="1" applyBorder="1" applyAlignment="1">
      <alignment horizontal="left" vertical="top" wrapText="1"/>
    </xf>
    <xf numFmtId="43" fontId="15" fillId="0" borderId="1" xfId="1" applyFont="1" applyFill="1" applyBorder="1" applyAlignment="1">
      <alignment vertical="top" wrapText="1"/>
    </xf>
    <xf numFmtId="0" fontId="7" fillId="0" borderId="1" xfId="0" applyFont="1" applyBorder="1" applyAlignment="1">
      <alignment horizontal="right" vertical="top" wrapText="1"/>
    </xf>
    <xf numFmtId="0" fontId="15" fillId="0" borderId="1" xfId="0" applyFont="1" applyBorder="1" applyAlignment="1">
      <alignment wrapText="1"/>
    </xf>
    <xf numFmtId="0" fontId="14" fillId="0" borderId="1" xfId="0" applyFont="1" applyBorder="1" applyAlignment="1">
      <alignment vertical="top" wrapText="1"/>
    </xf>
    <xf numFmtId="43" fontId="14" fillId="0" borderId="1" xfId="1" applyFont="1" applyFill="1" applyBorder="1" applyAlignment="1">
      <alignment vertical="top" wrapText="1"/>
    </xf>
    <xf numFmtId="0" fontId="5" fillId="2" borderId="1" xfId="0" applyFont="1" applyFill="1" applyBorder="1" applyAlignment="1">
      <alignment vertical="top" wrapText="1"/>
    </xf>
    <xf numFmtId="4" fontId="5" fillId="0" borderId="1" xfId="2" applyNumberFormat="1" applyFont="1" applyBorder="1" applyAlignment="1">
      <alignment horizontal="right" vertical="top" wrapText="1"/>
    </xf>
    <xf numFmtId="3" fontId="5" fillId="2" borderId="1" xfId="0" applyNumberFormat="1" applyFont="1" applyFill="1" applyBorder="1" applyAlignment="1">
      <alignment vertical="top" wrapText="1"/>
    </xf>
    <xf numFmtId="0" fontId="5" fillId="2" borderId="1" xfId="0" applyFont="1" applyFill="1" applyBorder="1" applyAlignment="1">
      <alignment vertical="top"/>
    </xf>
    <xf numFmtId="4" fontId="5" fillId="2" borderId="1" xfId="0" applyNumberFormat="1" applyFont="1" applyFill="1" applyBorder="1" applyAlignment="1">
      <alignment vertical="top" wrapText="1"/>
    </xf>
    <xf numFmtId="0" fontId="14" fillId="0" borderId="1" xfId="0" applyFont="1" applyFill="1" applyBorder="1" applyAlignment="1">
      <alignment horizontal="right" vertical="top"/>
    </xf>
    <xf numFmtId="0" fontId="14" fillId="0" borderId="1" xfId="0" applyFont="1" applyFill="1" applyBorder="1" applyAlignment="1">
      <alignment horizontal="left" vertical="top"/>
    </xf>
    <xf numFmtId="43" fontId="14" fillId="0" borderId="1" xfId="1" applyFont="1" applyFill="1" applyBorder="1" applyAlignment="1">
      <alignment horizontal="left" vertical="top"/>
    </xf>
    <xf numFmtId="0" fontId="12" fillId="0" borderId="1" xfId="0" applyFont="1" applyFill="1" applyBorder="1" applyAlignment="1">
      <alignment horizontal="left" vertical="top"/>
    </xf>
    <xf numFmtId="0" fontId="21" fillId="0" borderId="1" xfId="0" applyFont="1" applyBorder="1" applyAlignment="1">
      <alignment vertical="top" wrapText="1"/>
    </xf>
    <xf numFmtId="43" fontId="4" fillId="0" borderId="1" xfId="2" applyFont="1" applyFill="1" applyBorder="1" applyAlignment="1">
      <alignment wrapText="1"/>
    </xf>
    <xf numFmtId="0" fontId="5" fillId="0" borderId="7" xfId="0" applyFont="1" applyFill="1" applyBorder="1" applyAlignment="1">
      <alignment vertical="top" wrapText="1"/>
    </xf>
    <xf numFmtId="0" fontId="7" fillId="0" borderId="7" xfId="0" applyFont="1" applyFill="1" applyBorder="1" applyAlignment="1">
      <alignment vertical="top" wrapText="1"/>
    </xf>
    <xf numFmtId="43" fontId="5" fillId="0" borderId="7" xfId="2" applyFont="1" applyFill="1" applyBorder="1" applyAlignment="1">
      <alignment horizontal="right" vertical="top" wrapText="1"/>
    </xf>
    <xf numFmtId="0" fontId="5" fillId="0" borderId="7" xfId="0" applyFont="1" applyFill="1" applyBorder="1" applyAlignment="1">
      <alignment horizontal="left" vertical="top" wrapText="1"/>
    </xf>
    <xf numFmtId="0" fontId="4" fillId="0" borderId="1" xfId="0" applyFont="1" applyBorder="1"/>
    <xf numFmtId="0" fontId="5" fillId="3" borderId="1" xfId="0" applyFont="1" applyFill="1" applyBorder="1" applyAlignment="1">
      <alignment vertical="top" wrapText="1"/>
    </xf>
    <xf numFmtId="0" fontId="5" fillId="0" borderId="8" xfId="0" applyFont="1" applyFill="1" applyBorder="1" applyAlignment="1">
      <alignment vertical="top" wrapText="1"/>
    </xf>
    <xf numFmtId="0" fontId="14" fillId="3" borderId="1" xfId="0" applyFont="1" applyFill="1" applyBorder="1" applyAlignment="1">
      <alignment vertical="top" wrapText="1"/>
    </xf>
    <xf numFmtId="4" fontId="5" fillId="3" borderId="1" xfId="0" applyNumberFormat="1" applyFont="1" applyFill="1" applyBorder="1" applyAlignment="1">
      <alignment horizontal="right" vertical="top" wrapText="1"/>
    </xf>
    <xf numFmtId="0" fontId="14" fillId="0" borderId="1" xfId="0" applyFont="1" applyFill="1" applyBorder="1"/>
    <xf numFmtId="0" fontId="4" fillId="0" borderId="1" xfId="31" applyFont="1" applyFill="1" applyBorder="1" applyAlignment="1">
      <alignment vertical="top" wrapText="1"/>
    </xf>
    <xf numFmtId="4" fontId="4" fillId="0" borderId="1" xfId="31" applyNumberFormat="1" applyFont="1" applyFill="1" applyBorder="1" applyAlignment="1">
      <alignment horizontal="left" vertical="top" wrapText="1"/>
    </xf>
    <xf numFmtId="4" fontId="7" fillId="0" borderId="1" xfId="30" applyNumberFormat="1" applyFont="1" applyFill="1" applyBorder="1" applyAlignment="1">
      <alignment horizontal="left" vertical="top" wrapText="1"/>
    </xf>
    <xf numFmtId="0" fontId="14" fillId="0" borderId="1" xfId="0" applyFont="1" applyFill="1" applyBorder="1" applyAlignment="1">
      <alignment vertical="top" wrapText="1"/>
    </xf>
    <xf numFmtId="4" fontId="14" fillId="0" borderId="1" xfId="0" applyNumberFormat="1" applyFont="1" applyFill="1" applyBorder="1" applyAlignment="1">
      <alignment horizontal="left" vertical="top" wrapText="1"/>
    </xf>
    <xf numFmtId="43" fontId="4" fillId="0" borderId="4" xfId="1" applyFont="1" applyFill="1" applyBorder="1" applyAlignment="1">
      <alignment horizontal="right" vertical="top" wrapText="1"/>
    </xf>
    <xf numFmtId="43" fontId="4" fillId="0" borderId="1" xfId="2" applyFont="1" applyBorder="1" applyAlignment="1">
      <alignment horizontal="left" vertical="top" wrapText="1"/>
    </xf>
    <xf numFmtId="43" fontId="5" fillId="2" borderId="1" xfId="2" applyFont="1" applyFill="1" applyBorder="1" applyAlignment="1">
      <alignment horizontal="right" vertical="top" wrapText="1"/>
    </xf>
    <xf numFmtId="43" fontId="5" fillId="0" borderId="1" xfId="2" applyFont="1" applyBorder="1" applyAlignment="1">
      <alignment horizontal="right" vertical="top" wrapText="1"/>
    </xf>
    <xf numFmtId="43" fontId="5" fillId="0" borderId="1" xfId="2" applyFont="1" applyBorder="1" applyAlignment="1">
      <alignment vertical="top" wrapText="1"/>
    </xf>
    <xf numFmtId="43" fontId="4" fillId="0" borderId="1" xfId="2" applyFont="1" applyBorder="1" applyAlignment="1">
      <alignment horizontal="right" vertical="top" wrapText="1"/>
    </xf>
    <xf numFmtId="0" fontId="22" fillId="0" borderId="1" xfId="0" applyFont="1" applyBorder="1" applyAlignment="1">
      <alignment horizontal="left" vertical="top" wrapText="1"/>
    </xf>
    <xf numFmtId="43" fontId="5" fillId="2" borderId="1" xfId="2" applyFont="1" applyFill="1" applyBorder="1" applyAlignment="1">
      <alignment horizontal="left" vertical="top" wrapText="1"/>
    </xf>
    <xf numFmtId="0" fontId="4" fillId="0" borderId="1" xfId="31" applyFont="1" applyBorder="1" applyAlignment="1">
      <alignment horizontal="right" vertical="top" wrapText="1"/>
    </xf>
    <xf numFmtId="0" fontId="14" fillId="0" borderId="1" xfId="0" applyFont="1" applyBorder="1" applyAlignment="1">
      <alignment horizontal="right" vertical="top"/>
    </xf>
    <xf numFmtId="0" fontId="14" fillId="2" borderId="1" xfId="0" applyFont="1" applyFill="1" applyBorder="1" applyAlignment="1">
      <alignment horizontal="left" vertical="top" wrapText="1"/>
    </xf>
    <xf numFmtId="0" fontId="23" fillId="0" borderId="1" xfId="0" applyFont="1" applyBorder="1" applyAlignment="1">
      <alignment horizontal="left" vertical="top" wrapText="1"/>
    </xf>
    <xf numFmtId="43" fontId="12" fillId="0" borderId="1" xfId="1" applyFont="1" applyFill="1" applyBorder="1" applyAlignment="1">
      <alignment horizontal="left" vertical="top" wrapText="1"/>
    </xf>
    <xf numFmtId="43" fontId="12" fillId="0" borderId="1" xfId="2" applyFont="1" applyBorder="1"/>
    <xf numFmtId="0" fontId="14" fillId="2" borderId="1" xfId="0" applyFont="1" applyFill="1" applyBorder="1" applyAlignment="1">
      <alignment horizontal="right" vertical="top" wrapText="1"/>
    </xf>
    <xf numFmtId="0" fontId="15" fillId="2" borderId="1" xfId="0" applyFont="1" applyFill="1" applyBorder="1" applyAlignment="1">
      <alignment horizontal="left" vertical="top" wrapText="1"/>
    </xf>
    <xf numFmtId="43" fontId="14" fillId="2" borderId="1" xfId="1" applyFont="1" applyFill="1" applyBorder="1" applyAlignment="1">
      <alignment horizontal="left" vertical="top" wrapText="1"/>
    </xf>
    <xf numFmtId="0" fontId="4" fillId="0" borderId="1" xfId="0" applyFont="1" applyBorder="1" applyAlignment="1">
      <alignment horizontal="center" vertical="top" wrapText="1"/>
    </xf>
    <xf numFmtId="43" fontId="4" fillId="0" borderId="1" xfId="2" applyFont="1" applyFill="1" applyBorder="1" applyAlignment="1">
      <alignment horizontal="center" vertical="top" wrapText="1"/>
    </xf>
    <xf numFmtId="43" fontId="5" fillId="0" borderId="1" xfId="2" applyFont="1" applyFill="1" applyBorder="1" applyAlignment="1">
      <alignment vertical="top" wrapText="1"/>
    </xf>
    <xf numFmtId="43" fontId="5" fillId="0" borderId="1" xfId="2" applyFont="1" applyFill="1" applyBorder="1" applyAlignment="1">
      <alignment horizontal="right" vertical="top"/>
    </xf>
    <xf numFmtId="43" fontId="5" fillId="0" borderId="1" xfId="2" applyFont="1" applyFill="1" applyBorder="1" applyAlignment="1">
      <alignment vertical="top"/>
    </xf>
    <xf numFmtId="0" fontId="5" fillId="0" borderId="1" xfId="0" applyFont="1" applyFill="1" applyBorder="1" applyAlignment="1">
      <alignment vertical="top"/>
    </xf>
    <xf numFmtId="43" fontId="4" fillId="0" borderId="1" xfId="2" applyFont="1" applyFill="1" applyBorder="1" applyAlignment="1">
      <alignment horizontal="right" vertical="top"/>
    </xf>
    <xf numFmtId="0" fontId="5" fillId="0" borderId="0" xfId="0" applyFont="1" applyFill="1" applyBorder="1" applyAlignment="1">
      <alignment vertical="top" wrapText="1"/>
    </xf>
    <xf numFmtId="0" fontId="0" fillId="2" borderId="1" xfId="0" applyFill="1" applyBorder="1"/>
    <xf numFmtId="43" fontId="5" fillId="2" borderId="1" xfId="2" applyFont="1" applyFill="1" applyBorder="1" applyAlignment="1">
      <alignment vertical="top"/>
    </xf>
    <xf numFmtId="43" fontId="5" fillId="2" borderId="1" xfId="2" applyFont="1" applyFill="1" applyBorder="1" applyAlignment="1">
      <alignment horizontal="right" vertical="top"/>
    </xf>
    <xf numFmtId="0" fontId="5" fillId="0" borderId="0" xfId="0" applyFont="1"/>
    <xf numFmtId="0" fontId="5" fillId="0" borderId="1" xfId="0" applyFont="1" applyBorder="1"/>
    <xf numFmtId="43" fontId="5" fillId="0" borderId="1" xfId="2" applyFont="1" applyFill="1" applyBorder="1"/>
    <xf numFmtId="0" fontId="0" fillId="0" borderId="7" xfId="0" applyBorder="1"/>
    <xf numFmtId="0" fontId="4" fillId="0" borderId="1" xfId="0" applyFont="1" applyFill="1" applyBorder="1"/>
    <xf numFmtId="43" fontId="4" fillId="0" borderId="1" xfId="0" applyNumberFormat="1" applyFont="1" applyBorder="1"/>
    <xf numFmtId="0" fontId="4" fillId="0" borderId="1" xfId="0" applyFont="1" applyFill="1" applyBorder="1" applyAlignment="1">
      <alignment horizontal="centerContinuous" wrapText="1"/>
    </xf>
    <xf numFmtId="0" fontId="4" fillId="0" borderId="1" xfId="0" applyFont="1" applyFill="1" applyBorder="1" applyAlignment="1">
      <alignment horizontal="right" vertical="top" wrapText="1"/>
    </xf>
    <xf numFmtId="4" fontId="5" fillId="0" borderId="4" xfId="0" applyNumberFormat="1" applyFont="1" applyFill="1" applyBorder="1" applyAlignment="1">
      <alignment horizontal="right" vertical="top" wrapText="1"/>
    </xf>
    <xf numFmtId="0" fontId="4" fillId="0" borderId="2" xfId="0" applyFont="1" applyFill="1" applyBorder="1" applyAlignment="1">
      <alignment horizontal="left" vertical="top" wrapText="1"/>
    </xf>
    <xf numFmtId="0" fontId="4" fillId="0" borderId="5" xfId="0" applyFont="1" applyFill="1" applyBorder="1" applyAlignment="1">
      <alignment horizontal="left" vertical="top" wrapText="1"/>
    </xf>
    <xf numFmtId="4" fontId="4" fillId="0" borderId="1" xfId="0" applyNumberFormat="1" applyFont="1" applyFill="1" applyBorder="1" applyAlignment="1">
      <alignment horizontal="right" vertical="top" wrapText="1"/>
    </xf>
    <xf numFmtId="0" fontId="0" fillId="0" borderId="0" xfId="0" applyFill="1" applyAlignment="1">
      <alignment wrapText="1"/>
    </xf>
    <xf numFmtId="0" fontId="0" fillId="0" borderId="1" xfId="0" applyFill="1" applyBorder="1" applyAlignment="1">
      <alignment wrapText="1"/>
    </xf>
    <xf numFmtId="0" fontId="14" fillId="0" borderId="0" xfId="0" applyFont="1" applyFill="1" applyAlignment="1">
      <alignment wrapText="1"/>
    </xf>
    <xf numFmtId="0" fontId="12" fillId="0" borderId="1" xfId="0" applyFont="1" applyFill="1" applyBorder="1" applyAlignment="1">
      <alignment wrapText="1"/>
    </xf>
    <xf numFmtId="43" fontId="12" fillId="0" borderId="1" xfId="0" applyNumberFormat="1" applyFont="1" applyFill="1" applyBorder="1" applyAlignment="1">
      <alignment wrapText="1"/>
    </xf>
    <xf numFmtId="0" fontId="12" fillId="0" borderId="1" xfId="0" applyFont="1" applyFill="1" applyBorder="1" applyAlignment="1">
      <alignment horizontal="left" wrapText="1"/>
    </xf>
    <xf numFmtId="3" fontId="5" fillId="0" borderId="1" xfId="0" applyNumberFormat="1" applyFont="1" applyFill="1" applyBorder="1" applyAlignment="1">
      <alignment horizontal="right" vertical="top" wrapText="1"/>
    </xf>
    <xf numFmtId="43" fontId="4" fillId="0" borderId="4" xfId="2" applyFont="1" applyFill="1" applyBorder="1" applyAlignment="1">
      <alignment horizontal="right" vertical="top" wrapText="1"/>
    </xf>
    <xf numFmtId="0" fontId="12" fillId="0" borderId="1" xfId="0" applyFont="1" applyBorder="1" applyAlignment="1"/>
    <xf numFmtId="43" fontId="4" fillId="0" borderId="1" xfId="2" applyFont="1" applyFill="1" applyBorder="1" applyAlignment="1">
      <alignment horizontal="left" vertical="top" wrapText="1"/>
    </xf>
    <xf numFmtId="0" fontId="7" fillId="0" borderId="1" xfId="0" applyFont="1" applyBorder="1" applyAlignment="1">
      <alignment horizontal="right" vertical="center" wrapText="1"/>
    </xf>
    <xf numFmtId="43" fontId="7" fillId="0" borderId="1" xfId="2" applyFont="1" applyFill="1" applyBorder="1" applyAlignment="1">
      <alignment horizontal="right" vertical="center" wrapText="1"/>
    </xf>
    <xf numFmtId="0" fontId="7" fillId="0" borderId="1" xfId="0" applyFont="1" applyBorder="1" applyAlignment="1">
      <alignment horizontal="left" vertical="center" wrapText="1"/>
    </xf>
    <xf numFmtId="0" fontId="7" fillId="2" borderId="1" xfId="0" applyFont="1" applyFill="1" applyBorder="1" applyAlignment="1">
      <alignment horizontal="left" vertical="top" wrapText="1"/>
    </xf>
    <xf numFmtId="43" fontId="7" fillId="0" borderId="1" xfId="2" applyFont="1" applyFill="1" applyBorder="1" applyAlignment="1">
      <alignment horizontal="right" vertical="top" wrapText="1"/>
    </xf>
    <xf numFmtId="0" fontId="8" fillId="0" borderId="2" xfId="0" applyFont="1" applyBorder="1" applyAlignment="1">
      <alignment horizontal="left" vertical="top" wrapText="1"/>
    </xf>
    <xf numFmtId="0" fontId="8" fillId="0" borderId="1" xfId="0" applyFont="1" applyBorder="1" applyAlignment="1">
      <alignment horizontal="left" vertical="top" wrapText="1"/>
    </xf>
    <xf numFmtId="4" fontId="7" fillId="0" borderId="1" xfId="0" applyNumberFormat="1" applyFont="1" applyBorder="1" applyAlignment="1">
      <alignment horizontal="left" vertical="top" wrapText="1"/>
    </xf>
    <xf numFmtId="4" fontId="7" fillId="0" borderId="1" xfId="0" applyNumberFormat="1" applyFont="1" applyFill="1" applyBorder="1" applyAlignment="1">
      <alignment horizontal="left" vertical="top" wrapText="1"/>
    </xf>
    <xf numFmtId="43" fontId="8" fillId="0" borderId="1" xfId="2" applyFont="1" applyFill="1" applyBorder="1" applyAlignment="1">
      <alignment horizontal="right" vertical="top" wrapText="1"/>
    </xf>
    <xf numFmtId="0" fontId="0" fillId="0" borderId="1" xfId="0" applyBorder="1" applyAlignment="1">
      <alignment horizontal="right" wrapText="1"/>
    </xf>
    <xf numFmtId="0" fontId="17" fillId="0" borderId="1" xfId="0" applyFont="1" applyBorder="1" applyAlignment="1">
      <alignment horizontal="right" wrapText="1"/>
    </xf>
    <xf numFmtId="0" fontId="4" fillId="2" borderId="1" xfId="0" applyFont="1" applyFill="1" applyBorder="1" applyAlignment="1">
      <alignment horizontal="left" vertical="top" wrapText="1"/>
    </xf>
    <xf numFmtId="4" fontId="5" fillId="0" borderId="1" xfId="0" applyNumberFormat="1" applyFont="1" applyFill="1" applyBorder="1" applyAlignment="1">
      <alignment vertical="top" wrapText="1"/>
    </xf>
    <xf numFmtId="0" fontId="5" fillId="0" borderId="1" xfId="0" applyFont="1" applyBorder="1" applyAlignment="1">
      <alignment horizontal="center" vertical="top" wrapText="1"/>
    </xf>
    <xf numFmtId="0" fontId="5" fillId="0" borderId="4" xfId="0" applyFont="1" applyBorder="1" applyAlignment="1">
      <alignment vertical="top" wrapText="1"/>
    </xf>
    <xf numFmtId="0" fontId="19" fillId="0" borderId="1" xfId="0" applyFont="1" applyBorder="1" applyAlignment="1">
      <alignment vertical="top" wrapText="1"/>
    </xf>
    <xf numFmtId="0" fontId="12" fillId="0" borderId="1" xfId="0" applyFont="1" applyBorder="1" applyAlignment="1">
      <alignment vertical="top" wrapText="1"/>
    </xf>
    <xf numFmtId="0" fontId="12" fillId="0" borderId="1" xfId="0" applyFont="1" applyBorder="1" applyAlignment="1">
      <alignment wrapText="1"/>
    </xf>
    <xf numFmtId="4" fontId="12" fillId="0" borderId="1" xfId="0" applyNumberFormat="1" applyFont="1" applyFill="1" applyBorder="1" applyAlignment="1">
      <alignment horizontal="right" wrapText="1"/>
    </xf>
    <xf numFmtId="0" fontId="12" fillId="0" borderId="1" xfId="0" applyFont="1" applyBorder="1" applyAlignment="1">
      <alignment horizontal="right" wrapText="1"/>
    </xf>
    <xf numFmtId="0" fontId="25" fillId="0" borderId="1" xfId="0" applyFont="1" applyFill="1" applyBorder="1" applyAlignment="1">
      <alignment vertical="top" wrapText="1"/>
    </xf>
    <xf numFmtId="43" fontId="10" fillId="0" borderId="1" xfId="2" applyFont="1" applyFill="1" applyBorder="1" applyAlignment="1">
      <alignment vertical="top" wrapText="1"/>
    </xf>
    <xf numFmtId="43" fontId="4" fillId="0" borderId="1" xfId="2" applyFont="1" applyFill="1" applyBorder="1" applyAlignment="1">
      <alignment vertical="top" wrapText="1"/>
    </xf>
    <xf numFmtId="43" fontId="7" fillId="0" borderId="1" xfId="2" applyFont="1" applyFill="1" applyBorder="1" applyAlignment="1">
      <alignment vertical="top" wrapText="1"/>
    </xf>
    <xf numFmtId="0" fontId="5" fillId="0" borderId="1" xfId="0" applyFont="1" applyFill="1" applyBorder="1" applyAlignment="1">
      <alignment wrapText="1"/>
    </xf>
    <xf numFmtId="0" fontId="19" fillId="0" borderId="1" xfId="0" applyFont="1" applyFill="1" applyBorder="1" applyAlignment="1">
      <alignment horizontal="left" vertical="top" wrapText="1"/>
    </xf>
    <xf numFmtId="0" fontId="26" fillId="0" borderId="1" xfId="0" applyFont="1" applyFill="1" applyBorder="1" applyAlignment="1">
      <alignment vertical="top" wrapText="1"/>
    </xf>
    <xf numFmtId="43" fontId="26" fillId="0" borderId="1" xfId="1" applyFont="1" applyFill="1" applyBorder="1" applyAlignment="1">
      <alignment horizontal="center" vertical="top" wrapText="1"/>
    </xf>
    <xf numFmtId="0" fontId="26" fillId="0" borderId="1" xfId="0" applyFont="1" applyFill="1" applyBorder="1" applyAlignment="1">
      <alignment horizontal="left" vertical="top" wrapText="1"/>
    </xf>
    <xf numFmtId="0" fontId="12" fillId="0" borderId="1" xfId="0" applyFont="1" applyFill="1" applyBorder="1" applyAlignment="1">
      <alignment vertical="top" wrapText="1"/>
    </xf>
    <xf numFmtId="0" fontId="14" fillId="0" borderId="1" xfId="0" applyFont="1" applyFill="1" applyBorder="1" applyAlignment="1">
      <alignment wrapText="1"/>
    </xf>
    <xf numFmtId="43" fontId="14" fillId="0" borderId="1" xfId="1" applyFont="1" applyFill="1" applyBorder="1" applyAlignment="1">
      <alignment horizontal="right" vertical="top" wrapText="1"/>
    </xf>
    <xf numFmtId="0" fontId="14" fillId="0" borderId="9" xfId="0" applyFont="1" applyFill="1" applyBorder="1" applyAlignment="1">
      <alignment vertical="top" wrapText="1"/>
    </xf>
    <xf numFmtId="43" fontId="12" fillId="0" borderId="1" xfId="1" applyFont="1" applyFill="1" applyBorder="1" applyAlignment="1">
      <alignment horizontal="right" vertical="top" wrapText="1"/>
    </xf>
    <xf numFmtId="0" fontId="15" fillId="0" borderId="1" xfId="0" applyFont="1" applyFill="1" applyBorder="1" applyAlignment="1">
      <alignment vertical="top" wrapText="1"/>
    </xf>
    <xf numFmtId="0" fontId="12" fillId="0" borderId="1" xfId="0" applyFont="1" applyFill="1" applyBorder="1" applyAlignment="1">
      <alignment horizontal="center" vertical="top" wrapText="1"/>
    </xf>
    <xf numFmtId="0" fontId="4" fillId="0" borderId="0" xfId="0" applyFont="1" applyFill="1" applyBorder="1" applyAlignment="1">
      <alignment vertical="top" wrapText="1"/>
    </xf>
    <xf numFmtId="43" fontId="4" fillId="0" borderId="0" xfId="2" applyFont="1" applyFill="1" applyBorder="1" applyAlignment="1">
      <alignment horizontal="right" vertical="top" wrapText="1"/>
    </xf>
    <xf numFmtId="0" fontId="5" fillId="0" borderId="0" xfId="0" applyFont="1" applyFill="1" applyBorder="1" applyAlignment="1">
      <alignment horizontal="left" vertical="top" wrapText="1"/>
    </xf>
    <xf numFmtId="0" fontId="5" fillId="0" borderId="4" xfId="0" applyFont="1" applyBorder="1" applyAlignment="1">
      <alignment horizontal="left" vertical="top" wrapText="1"/>
    </xf>
    <xf numFmtId="0" fontId="4" fillId="0" borderId="1" xfId="0" applyFont="1" applyBorder="1" applyAlignment="1">
      <alignment horizontal="left" vertical="top"/>
    </xf>
    <xf numFmtId="0" fontId="4" fillId="0" borderId="1" xfId="0" applyFont="1" applyBorder="1" applyAlignment="1">
      <alignment horizontal="left" wrapText="1"/>
    </xf>
    <xf numFmtId="0" fontId="14" fillId="0" borderId="1" xfId="0" applyFont="1" applyBorder="1" applyAlignment="1">
      <alignment vertical="top"/>
    </xf>
    <xf numFmtId="43" fontId="14" fillId="0" borderId="1" xfId="2" applyFont="1" applyFill="1" applyBorder="1" applyAlignment="1">
      <alignment horizontal="right"/>
    </xf>
    <xf numFmtId="0" fontId="14" fillId="0" borderId="1" xfId="0" applyFont="1" applyBorder="1" applyAlignment="1">
      <alignment horizontal="left"/>
    </xf>
    <xf numFmtId="0" fontId="12" fillId="0" borderId="1" xfId="0" applyFont="1" applyBorder="1" applyAlignment="1">
      <alignment vertical="top"/>
    </xf>
    <xf numFmtId="43" fontId="12" fillId="0" borderId="1" xfId="2" applyFont="1" applyFill="1" applyBorder="1" applyAlignment="1">
      <alignment horizontal="right"/>
    </xf>
    <xf numFmtId="0" fontId="12" fillId="0" borderId="1" xfId="0" applyFont="1" applyBorder="1" applyAlignment="1">
      <alignment horizontal="left"/>
    </xf>
    <xf numFmtId="0" fontId="12" fillId="0" borderId="0" xfId="0" applyFont="1"/>
    <xf numFmtId="0" fontId="7" fillId="0" borderId="1" xfId="0" applyFont="1" applyFill="1" applyBorder="1" applyAlignment="1">
      <alignment horizontal="righ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right" vertical="top" wrapText="1"/>
    </xf>
    <xf numFmtId="0" fontId="7" fillId="0" borderId="6" xfId="0" applyFont="1" applyFill="1" applyBorder="1" applyAlignment="1">
      <alignment horizontal="left" vertical="top" wrapText="1"/>
    </xf>
    <xf numFmtId="4" fontId="7" fillId="0" borderId="6" xfId="0" applyNumberFormat="1" applyFont="1" applyFill="1" applyBorder="1" applyAlignment="1">
      <alignment horizontal="right" vertical="top" wrapText="1"/>
    </xf>
    <xf numFmtId="0" fontId="22" fillId="0" borderId="1" xfId="0" applyFont="1" applyFill="1" applyBorder="1" applyAlignment="1">
      <alignment horizontal="left" vertical="top" wrapText="1"/>
    </xf>
    <xf numFmtId="0" fontId="7" fillId="0" borderId="6" xfId="0" applyFont="1" applyFill="1" applyBorder="1" applyAlignment="1">
      <alignment horizontal="right" vertical="top" wrapText="1"/>
    </xf>
    <xf numFmtId="0" fontId="7" fillId="0" borderId="1" xfId="0" applyFont="1" applyFill="1" applyBorder="1" applyAlignment="1">
      <alignment horizontal="justify" vertical="top" wrapText="1"/>
    </xf>
    <xf numFmtId="4" fontId="8" fillId="0" borderId="6" xfId="0" applyNumberFormat="1" applyFont="1" applyFill="1" applyBorder="1" applyAlignment="1">
      <alignment horizontal="right" vertical="top" wrapText="1"/>
    </xf>
    <xf numFmtId="0" fontId="5" fillId="0" borderId="1" xfId="0" applyFont="1" applyFill="1" applyBorder="1" applyAlignment="1">
      <alignment horizontal="justify" vertical="top" wrapText="1"/>
    </xf>
    <xf numFmtId="0" fontId="17" fillId="0" borderId="1" xfId="0" applyFont="1" applyBorder="1" applyAlignment="1">
      <alignment horizontal="left"/>
    </xf>
    <xf numFmtId="4" fontId="14" fillId="2" borderId="1" xfId="0" applyNumberFormat="1" applyFont="1" applyFill="1" applyBorder="1" applyAlignment="1">
      <alignment horizontal="right" vertical="top" wrapText="1"/>
    </xf>
    <xf numFmtId="0" fontId="4" fillId="0" borderId="5" xfId="0" applyFont="1" applyFill="1" applyBorder="1" applyAlignment="1">
      <alignment horizontal="justify" vertical="top" wrapText="1"/>
    </xf>
    <xf numFmtId="0" fontId="5" fillId="0" borderId="1" xfId="0" applyFont="1" applyFill="1" applyBorder="1" applyAlignment="1">
      <alignment horizontal="right" wrapText="1"/>
    </xf>
    <xf numFmtId="4" fontId="4" fillId="0" borderId="1" xfId="0" applyNumberFormat="1" applyFont="1" applyFill="1" applyBorder="1" applyAlignment="1">
      <alignment horizontal="left" vertical="top" wrapText="1"/>
    </xf>
    <xf numFmtId="4" fontId="4" fillId="0" borderId="1" xfId="0" applyNumberFormat="1" applyFont="1" applyFill="1" applyBorder="1" applyAlignment="1">
      <alignment vertical="top" wrapText="1"/>
    </xf>
    <xf numFmtId="43" fontId="4" fillId="0" borderId="1" xfId="1" applyFont="1" applyBorder="1" applyAlignment="1">
      <alignment horizontal="right" vertical="top" wrapText="1"/>
    </xf>
    <xf numFmtId="43" fontId="13" fillId="0" borderId="1" xfId="1" applyFont="1" applyFill="1" applyBorder="1" applyAlignment="1">
      <alignment horizontal="right" vertical="top" wrapText="1"/>
    </xf>
    <xf numFmtId="43" fontId="4" fillId="0" borderId="1" xfId="1" applyFont="1" applyFill="1" applyBorder="1" applyAlignment="1">
      <alignment horizontal="right" vertical="top" wrapText="1"/>
    </xf>
    <xf numFmtId="0" fontId="7" fillId="0" borderId="1" xfId="0" applyFont="1" applyBorder="1" applyAlignment="1">
      <alignment vertical="top" wrapText="1"/>
    </xf>
    <xf numFmtId="43" fontId="7" fillId="0" borderId="1" xfId="2" applyFont="1" applyFill="1" applyBorder="1" applyAlignment="1">
      <alignment wrapText="1"/>
    </xf>
    <xf numFmtId="0" fontId="7" fillId="0" borderId="1" xfId="0" applyFont="1" applyBorder="1" applyAlignment="1">
      <alignment wrapText="1"/>
    </xf>
    <xf numFmtId="4" fontId="7" fillId="0" borderId="1" xfId="0" applyNumberFormat="1" applyFont="1" applyFill="1" applyBorder="1" applyAlignment="1">
      <alignment horizontal="right" vertical="top" wrapText="1"/>
    </xf>
    <xf numFmtId="0" fontId="7" fillId="0" borderId="2" xfId="0" applyFont="1" applyBorder="1" applyAlignment="1">
      <alignment horizontal="left" vertical="top" wrapText="1"/>
    </xf>
    <xf numFmtId="0" fontId="7" fillId="0" borderId="5" xfId="0" applyFont="1" applyBorder="1" applyAlignment="1">
      <alignment horizontal="left" vertical="top" wrapText="1"/>
    </xf>
    <xf numFmtId="0" fontId="8" fillId="0" borderId="5" xfId="0" applyFont="1" applyBorder="1" applyAlignment="1">
      <alignment horizontal="left" vertical="top" wrapText="1"/>
    </xf>
    <xf numFmtId="0" fontId="8" fillId="0" borderId="1" xfId="0" applyFont="1" applyBorder="1" applyAlignment="1">
      <alignment vertical="top" wrapText="1"/>
    </xf>
    <xf numFmtId="43" fontId="8" fillId="0" borderId="1" xfId="2" applyFont="1" applyBorder="1" applyAlignment="1">
      <alignment horizontal="right" vertical="top" wrapText="1"/>
    </xf>
    <xf numFmtId="0" fontId="12" fillId="0" borderId="2" xfId="0" applyFont="1" applyFill="1" applyBorder="1" applyAlignment="1">
      <alignment horizontal="left" vertical="top" wrapText="1"/>
    </xf>
    <xf numFmtId="0" fontId="10" fillId="0" borderId="1" xfId="0" applyFont="1" applyBorder="1" applyAlignment="1">
      <alignment horizontal="left" vertical="top" wrapText="1"/>
    </xf>
    <xf numFmtId="0" fontId="4" fillId="0" borderId="4" xfId="0" applyFont="1" applyBorder="1" applyAlignment="1">
      <alignment vertical="top" wrapText="1"/>
    </xf>
    <xf numFmtId="0" fontId="7" fillId="0" borderId="4" xfId="0" applyFont="1" applyBorder="1" applyAlignment="1">
      <alignment horizontal="left" vertical="top" wrapText="1"/>
    </xf>
    <xf numFmtId="43" fontId="7" fillId="0" borderId="4" xfId="1" applyFont="1" applyFill="1" applyBorder="1" applyAlignment="1">
      <alignment horizontal="left" vertical="top" wrapText="1"/>
    </xf>
    <xf numFmtId="0" fontId="7" fillId="2" borderId="1" xfId="0" applyFont="1" applyFill="1" applyBorder="1" applyAlignment="1">
      <alignment horizontal="right" vertical="top" wrapText="1"/>
    </xf>
    <xf numFmtId="43" fontId="7" fillId="2" borderId="1" xfId="1" applyFont="1" applyFill="1" applyBorder="1" applyAlignment="1">
      <alignment horizontal="left" vertical="top" wrapText="1"/>
    </xf>
    <xf numFmtId="43" fontId="8" fillId="2" borderId="1" xfId="1" applyFont="1" applyFill="1" applyBorder="1" applyAlignment="1">
      <alignment horizontal="left" vertical="top" wrapText="1"/>
    </xf>
    <xf numFmtId="0" fontId="4" fillId="2" borderId="4" xfId="0" applyFont="1" applyFill="1" applyBorder="1" applyAlignment="1">
      <alignment horizontal="right" vertical="top" wrapText="1"/>
    </xf>
    <xf numFmtId="0" fontId="4" fillId="2" borderId="1" xfId="0" applyFont="1" applyFill="1" applyBorder="1" applyAlignment="1">
      <alignment horizontal="right" vertical="top" wrapText="1"/>
    </xf>
    <xf numFmtId="0" fontId="4" fillId="0" borderId="5" xfId="0" applyFont="1" applyBorder="1" applyAlignment="1">
      <alignment horizontal="center" vertical="top" wrapText="1"/>
    </xf>
    <xf numFmtId="0" fontId="5" fillId="2" borderId="4" xfId="0" applyFont="1" applyFill="1" applyBorder="1" applyAlignment="1">
      <alignment horizontal="right" vertical="top" wrapText="1"/>
    </xf>
    <xf numFmtId="0" fontId="8" fillId="0" borderId="4" xfId="0" applyFont="1" applyBorder="1" applyAlignment="1">
      <alignment vertical="top" wrapText="1"/>
    </xf>
    <xf numFmtId="4" fontId="4" fillId="2" borderId="1" xfId="0" applyNumberFormat="1" applyFont="1" applyFill="1" applyBorder="1" applyAlignment="1">
      <alignment horizontal="right" vertical="top" wrapText="1"/>
    </xf>
    <xf numFmtId="4" fontId="7" fillId="0" borderId="1" xfId="30" applyNumberFormat="1" applyFont="1" applyFill="1" applyBorder="1" applyAlignment="1">
      <alignment horizontal="right" vertical="top" wrapText="1"/>
    </xf>
    <xf numFmtId="0" fontId="7" fillId="0" borderId="1" xfId="27" applyFont="1" applyFill="1" applyBorder="1" applyAlignment="1">
      <alignment horizontal="right" vertical="top" wrapText="1"/>
    </xf>
    <xf numFmtId="4" fontId="4" fillId="0" borderId="5" xfId="0" applyNumberFormat="1" applyFont="1" applyFill="1" applyBorder="1" applyAlignment="1">
      <alignment vertical="top" wrapText="1"/>
    </xf>
    <xf numFmtId="0" fontId="12" fillId="0" borderId="1" xfId="0" applyFont="1" applyBorder="1" applyAlignment="1">
      <alignment horizontal="center" vertical="top" wrapText="1"/>
    </xf>
    <xf numFmtId="0" fontId="8" fillId="0" borderId="1" xfId="30" applyFont="1" applyBorder="1" applyAlignment="1">
      <alignment horizontal="left" vertical="top" wrapText="1"/>
    </xf>
    <xf numFmtId="0" fontId="7" fillId="0" borderId="1" xfId="30" applyFont="1" applyBorder="1" applyAlignment="1">
      <alignment horizontal="left" vertical="top" wrapText="1"/>
    </xf>
    <xf numFmtId="43" fontId="13" fillId="0" borderId="1" xfId="1" applyFont="1" applyBorder="1" applyAlignment="1">
      <alignment horizontal="right" vertical="top" wrapText="1"/>
    </xf>
    <xf numFmtId="43" fontId="15" fillId="2" borderId="1" xfId="1" applyFont="1" applyFill="1" applyBorder="1" applyAlignment="1">
      <alignment horizontal="right" vertical="top" wrapText="1"/>
    </xf>
    <xf numFmtId="0" fontId="19" fillId="0" borderId="1" xfId="0" applyFont="1" applyFill="1" applyBorder="1" applyAlignment="1">
      <alignment vertical="top" wrapText="1"/>
    </xf>
    <xf numFmtId="43" fontId="12" fillId="0" borderId="1" xfId="2" applyFont="1" applyFill="1" applyBorder="1" applyAlignment="1">
      <alignment horizontal="right" wrapText="1"/>
    </xf>
    <xf numFmtId="0" fontId="4" fillId="2" borderId="1" xfId="0" applyFont="1" applyFill="1" applyBorder="1" applyAlignment="1">
      <alignment vertical="top" wrapText="1"/>
    </xf>
    <xf numFmtId="43" fontId="5" fillId="2" borderId="1" xfId="2" applyFont="1" applyFill="1" applyBorder="1" applyAlignment="1">
      <alignment vertical="top" wrapText="1"/>
    </xf>
    <xf numFmtId="0" fontId="5" fillId="2" borderId="7" xfId="0" applyFont="1" applyFill="1" applyBorder="1" applyAlignment="1">
      <alignment horizontal="left" vertical="top" wrapText="1"/>
    </xf>
    <xf numFmtId="0" fontId="5" fillId="2" borderId="7" xfId="0" applyFont="1" applyFill="1" applyBorder="1" applyAlignment="1">
      <alignment vertical="top" wrapText="1"/>
    </xf>
    <xf numFmtId="43" fontId="5" fillId="2" borderId="7" xfId="2" applyFont="1" applyFill="1" applyBorder="1" applyAlignment="1">
      <alignment vertical="top" wrapText="1"/>
    </xf>
    <xf numFmtId="0" fontId="4" fillId="2" borderId="2" xfId="0" applyFont="1" applyFill="1" applyBorder="1" applyAlignment="1">
      <alignment horizontal="left" vertical="top" wrapText="1"/>
    </xf>
    <xf numFmtId="0" fontId="5" fillId="2" borderId="5" xfId="0" applyFont="1" applyFill="1" applyBorder="1" applyAlignment="1">
      <alignment vertical="top" wrapText="1"/>
    </xf>
    <xf numFmtId="43" fontId="5" fillId="0" borderId="1" xfId="2" applyFont="1" applyBorder="1" applyAlignment="1">
      <alignment vertical="top"/>
    </xf>
    <xf numFmtId="0" fontId="5" fillId="0" borderId="1" xfId="0" applyFont="1" applyBorder="1" applyAlignment="1">
      <alignment horizontal="center" vertical="top"/>
    </xf>
    <xf numFmtId="43" fontId="5" fillId="0" borderId="7" xfId="2" applyFont="1" applyBorder="1" applyAlignment="1">
      <alignment vertical="top"/>
    </xf>
    <xf numFmtId="0" fontId="5" fillId="0" borderId="3" xfId="0" applyFont="1" applyBorder="1" applyAlignment="1">
      <alignment vertical="top" wrapText="1"/>
    </xf>
    <xf numFmtId="0" fontId="5" fillId="0" borderId="7" xfId="0" applyFont="1" applyBorder="1" applyAlignment="1">
      <alignment horizontal="left" vertical="top" wrapText="1"/>
    </xf>
    <xf numFmtId="0" fontId="5" fillId="0" borderId="7" xfId="0" applyFont="1" applyBorder="1" applyAlignment="1">
      <alignment vertical="top"/>
    </xf>
    <xf numFmtId="43" fontId="5" fillId="0" borderId="4" xfId="2" applyFont="1" applyBorder="1" applyAlignment="1">
      <alignment vertical="top"/>
    </xf>
    <xf numFmtId="0" fontId="5" fillId="0" borderId="1" xfId="0" applyFont="1" applyBorder="1" applyAlignment="1">
      <alignment horizontal="justify" vertical="top" wrapText="1"/>
    </xf>
    <xf numFmtId="0" fontId="5" fillId="0" borderId="7" xfId="0" applyFont="1" applyBorder="1" applyAlignment="1">
      <alignment horizontal="justify" vertical="top" wrapText="1"/>
    </xf>
    <xf numFmtId="43" fontId="5" fillId="0" borderId="10" xfId="2" applyFont="1" applyBorder="1" applyAlignment="1">
      <alignment vertical="top"/>
    </xf>
    <xf numFmtId="0" fontId="5" fillId="0" borderId="2" xfId="0" applyFont="1" applyBorder="1" applyAlignment="1">
      <alignment vertical="top"/>
    </xf>
    <xf numFmtId="43" fontId="5" fillId="0" borderId="5" xfId="2" applyFont="1" applyBorder="1" applyAlignment="1">
      <alignment vertical="top"/>
    </xf>
    <xf numFmtId="0" fontId="5" fillId="0" borderId="11" xfId="0" applyFont="1" applyBorder="1" applyAlignment="1">
      <alignment horizontal="left" vertical="top" wrapText="1"/>
    </xf>
    <xf numFmtId="43" fontId="4" fillId="0" borderId="1" xfId="0" applyNumberFormat="1" applyFont="1" applyBorder="1" applyAlignment="1">
      <alignment vertical="top"/>
    </xf>
    <xf numFmtId="0" fontId="5" fillId="0" borderId="2" xfId="0" applyFont="1" applyBorder="1" applyAlignment="1"/>
    <xf numFmtId="43" fontId="4" fillId="0" borderId="1" xfId="2" applyFont="1" applyBorder="1" applyAlignment="1">
      <alignment wrapText="1"/>
    </xf>
    <xf numFmtId="0" fontId="4" fillId="0" borderId="1" xfId="0" applyFont="1" applyBorder="1" applyAlignment="1">
      <alignment wrapText="1"/>
    </xf>
    <xf numFmtId="0" fontId="13" fillId="0" borderId="1" xfId="0" applyFont="1" applyBorder="1" applyAlignment="1">
      <alignment horizontal="center" vertical="top" wrapText="1"/>
    </xf>
    <xf numFmtId="43" fontId="13" fillId="0" borderId="1" xfId="1" applyFont="1" applyFill="1" applyBorder="1" applyAlignment="1">
      <alignment horizontal="center" vertical="top" wrapText="1"/>
    </xf>
    <xf numFmtId="0" fontId="13" fillId="0" borderId="1" xfId="0" applyNumberFormat="1" applyFont="1" applyBorder="1" applyAlignment="1">
      <alignment horizontal="left" vertical="top" wrapText="1"/>
    </xf>
    <xf numFmtId="0" fontId="14" fillId="0" borderId="1" xfId="0" applyFont="1" applyBorder="1" applyAlignment="1">
      <alignment horizontal="center" vertical="top" wrapText="1"/>
    </xf>
    <xf numFmtId="0" fontId="14" fillId="0" borderId="1" xfId="0" applyFont="1" applyFill="1" applyBorder="1" applyAlignment="1">
      <alignment horizontal="center" vertical="top" wrapText="1"/>
    </xf>
    <xf numFmtId="0" fontId="14" fillId="2" borderId="1" xfId="0" applyFont="1" applyFill="1" applyBorder="1" applyAlignment="1">
      <alignment vertical="top" wrapText="1"/>
    </xf>
    <xf numFmtId="0" fontId="12" fillId="0" borderId="1" xfId="0" applyFont="1" applyBorder="1" applyAlignment="1">
      <alignment horizontal="left" wrapText="1"/>
    </xf>
    <xf numFmtId="0" fontId="14" fillId="0" borderId="1" xfId="0" applyFont="1" applyBorder="1" applyAlignment="1">
      <alignment wrapText="1"/>
    </xf>
    <xf numFmtId="0" fontId="14" fillId="0" borderId="7" xfId="0" applyFont="1" applyBorder="1" applyAlignment="1">
      <alignment horizontal="center" vertical="top" wrapText="1"/>
    </xf>
    <xf numFmtId="0" fontId="12" fillId="0" borderId="7" xfId="0" applyFont="1" applyBorder="1" applyAlignment="1">
      <alignment horizontal="left" wrapText="1"/>
    </xf>
    <xf numFmtId="0" fontId="14" fillId="0" borderId="7" xfId="0" applyFont="1" applyBorder="1" applyAlignment="1">
      <alignment wrapText="1"/>
    </xf>
    <xf numFmtId="43" fontId="14" fillId="0" borderId="7" xfId="1" applyFont="1" applyFill="1" applyBorder="1" applyAlignment="1">
      <alignment vertical="top" wrapText="1"/>
    </xf>
    <xf numFmtId="0" fontId="15" fillId="2" borderId="1" xfId="0" applyFont="1" applyFill="1" applyBorder="1" applyAlignment="1">
      <alignment vertical="top" wrapText="1"/>
    </xf>
    <xf numFmtId="0" fontId="14" fillId="0" borderId="4" xfId="0" applyFont="1" applyBorder="1" applyAlignment="1">
      <alignment horizontal="center" vertical="top" wrapText="1"/>
    </xf>
    <xf numFmtId="0" fontId="13" fillId="0" borderId="2" xfId="0" applyFont="1" applyBorder="1" applyAlignment="1">
      <alignment vertical="top" wrapText="1"/>
    </xf>
    <xf numFmtId="43" fontId="12" fillId="0" borderId="4" xfId="1" applyFont="1" applyFill="1" applyBorder="1" applyAlignment="1">
      <alignment wrapText="1"/>
    </xf>
    <xf numFmtId="0" fontId="14" fillId="0" borderId="1" xfId="0" applyFont="1" applyBorder="1" applyAlignment="1">
      <alignment horizontal="justify" vertical="top" wrapText="1"/>
    </xf>
    <xf numFmtId="43" fontId="12" fillId="0" borderId="1" xfId="1" applyFont="1" applyFill="1" applyBorder="1" applyAlignment="1">
      <alignment horizontal="center" wrapText="1"/>
    </xf>
    <xf numFmtId="0" fontId="5" fillId="2" borderId="6" xfId="0" applyFont="1" applyFill="1" applyBorder="1" applyAlignment="1">
      <alignment vertical="top" wrapText="1"/>
    </xf>
    <xf numFmtId="0" fontId="4" fillId="0" borderId="6" xfId="0" applyFont="1" applyBorder="1" applyAlignment="1">
      <alignment vertical="top" wrapText="1"/>
    </xf>
    <xf numFmtId="0" fontId="5" fillId="0" borderId="0" xfId="0" applyFont="1" applyFill="1" applyAlignment="1">
      <alignment vertical="top" wrapText="1"/>
    </xf>
    <xf numFmtId="0" fontId="12" fillId="0" borderId="1" xfId="0" applyFont="1" applyBorder="1" applyAlignment="1">
      <alignment horizontal="right" vertical="top" wrapText="1"/>
    </xf>
    <xf numFmtId="0" fontId="13" fillId="0" borderId="1" xfId="0" applyFont="1" applyBorder="1" applyAlignment="1">
      <alignment vertical="top" wrapText="1"/>
    </xf>
    <xf numFmtId="0" fontId="13" fillId="0" borderId="1" xfId="0" applyFont="1" applyFill="1" applyBorder="1" applyAlignment="1">
      <alignment horizontal="center" vertical="top" wrapText="1"/>
    </xf>
    <xf numFmtId="0" fontId="13" fillId="0" borderId="6" xfId="0" applyFont="1" applyBorder="1" applyAlignment="1">
      <alignment vertical="top" wrapText="1"/>
    </xf>
    <xf numFmtId="0" fontId="13" fillId="0" borderId="5" xfId="0" applyFont="1" applyBorder="1" applyAlignment="1">
      <alignment vertical="top" wrapText="1"/>
    </xf>
    <xf numFmtId="0" fontId="13" fillId="0" borderId="1" xfId="0" applyFont="1" applyFill="1" applyBorder="1" applyAlignment="1">
      <alignment horizontal="right" vertical="top" wrapText="1"/>
    </xf>
    <xf numFmtId="0" fontId="14" fillId="0" borderId="7" xfId="0" applyFont="1" applyBorder="1" applyAlignment="1">
      <alignment horizontal="right" vertical="top" wrapText="1"/>
    </xf>
    <xf numFmtId="4" fontId="15" fillId="0" borderId="7" xfId="0" applyNumberFormat="1" applyFont="1" applyFill="1" applyBorder="1" applyAlignment="1">
      <alignment horizontal="right" vertical="top" wrapText="1"/>
    </xf>
    <xf numFmtId="0" fontId="15" fillId="0" borderId="7" xfId="0" applyFont="1" applyBorder="1" applyAlignment="1">
      <alignment horizontal="left" vertical="top" wrapText="1"/>
    </xf>
    <xf numFmtId="4" fontId="15" fillId="0" borderId="4" xfId="0" applyNumberFormat="1" applyFont="1" applyFill="1" applyBorder="1" applyAlignment="1">
      <alignment horizontal="right" vertical="top" wrapText="1"/>
    </xf>
    <xf numFmtId="0" fontId="15" fillId="0" borderId="4" xfId="0" applyFont="1" applyBorder="1" applyAlignment="1">
      <alignment horizontal="left" vertical="top" wrapText="1"/>
    </xf>
    <xf numFmtId="4" fontId="15" fillId="0" borderId="1" xfId="0" applyNumberFormat="1" applyFont="1" applyFill="1" applyBorder="1" applyAlignment="1">
      <alignment vertical="top" wrapText="1"/>
    </xf>
    <xf numFmtId="0" fontId="14" fillId="0" borderId="0" xfId="0" applyFont="1" applyAlignment="1">
      <alignment vertical="top" wrapText="1"/>
    </xf>
    <xf numFmtId="0" fontId="13" fillId="0" borderId="5" xfId="0" applyFont="1" applyBorder="1" applyAlignment="1">
      <alignment horizontal="left" vertical="top" wrapText="1"/>
    </xf>
    <xf numFmtId="0" fontId="14" fillId="2" borderId="2" xfId="0" applyFont="1" applyFill="1" applyBorder="1" applyAlignment="1">
      <alignment horizontal="right" vertical="top" wrapText="1"/>
    </xf>
    <xf numFmtId="4" fontId="15" fillId="2" borderId="1" xfId="0" applyNumberFormat="1" applyFont="1" applyFill="1" applyBorder="1" applyAlignment="1">
      <alignment horizontal="right" vertical="top" wrapText="1"/>
    </xf>
    <xf numFmtId="4" fontId="15" fillId="2" borderId="1" xfId="0" applyNumberFormat="1" applyFont="1" applyFill="1" applyBorder="1" applyAlignment="1">
      <alignment vertical="top" wrapText="1"/>
    </xf>
    <xf numFmtId="0" fontId="15" fillId="2" borderId="5" xfId="0" applyFont="1" applyFill="1" applyBorder="1" applyAlignment="1">
      <alignment horizontal="left" vertical="top" wrapText="1"/>
    </xf>
    <xf numFmtId="0" fontId="12" fillId="2" borderId="1" xfId="0" applyFont="1" applyFill="1" applyBorder="1" applyAlignment="1">
      <alignment horizontal="right" vertical="top" wrapText="1"/>
    </xf>
    <xf numFmtId="0" fontId="12" fillId="2" borderId="1" xfId="0" applyFont="1" applyFill="1" applyBorder="1" applyAlignment="1">
      <alignment vertical="top" wrapText="1"/>
    </xf>
    <xf numFmtId="4" fontId="12" fillId="2" borderId="1" xfId="0" applyNumberFormat="1" applyFont="1" applyFill="1" applyBorder="1" applyAlignment="1">
      <alignment vertical="top" wrapText="1"/>
    </xf>
    <xf numFmtId="0" fontId="12" fillId="2" borderId="1" xfId="0" applyFont="1" applyFill="1" applyBorder="1" applyAlignment="1">
      <alignment horizontal="left" vertical="top" wrapText="1"/>
    </xf>
    <xf numFmtId="0" fontId="10" fillId="0" borderId="1" xfId="0" applyFont="1" applyBorder="1" applyAlignment="1">
      <alignment vertical="top"/>
    </xf>
    <xf numFmtId="4" fontId="12" fillId="0" borderId="1" xfId="0" applyNumberFormat="1" applyFont="1" applyBorder="1"/>
    <xf numFmtId="4" fontId="14" fillId="0" borderId="1" xfId="0" applyNumberFormat="1" applyFont="1" applyBorder="1" applyAlignment="1">
      <alignment vertical="top" wrapText="1"/>
    </xf>
    <xf numFmtId="43" fontId="14" fillId="0" borderId="4" xfId="1" applyFont="1" applyFill="1" applyBorder="1" applyAlignment="1">
      <alignment horizontal="right" vertical="top" wrapText="1"/>
    </xf>
    <xf numFmtId="0" fontId="15" fillId="0" borderId="7" xfId="0" applyFont="1" applyFill="1" applyBorder="1" applyAlignment="1">
      <alignment horizontal="right" vertical="top" wrapText="1"/>
    </xf>
    <xf numFmtId="4" fontId="15" fillId="0" borderId="1" xfId="0" applyNumberFormat="1" applyFont="1" applyBorder="1" applyAlignment="1">
      <alignment vertical="top" wrapText="1"/>
    </xf>
    <xf numFmtId="0" fontId="14" fillId="0" borderId="5" xfId="0" applyFont="1" applyBorder="1" applyAlignment="1">
      <alignment horizontal="left" vertical="top" wrapText="1"/>
    </xf>
    <xf numFmtId="0" fontId="4" fillId="0" borderId="1" xfId="0" applyFont="1" applyFill="1" applyBorder="1" applyAlignment="1">
      <alignment vertical="top"/>
    </xf>
    <xf numFmtId="4" fontId="4" fillId="0" borderId="1" xfId="0" applyNumberFormat="1" applyFont="1" applyFill="1" applyBorder="1" applyAlignment="1">
      <alignment horizontal="right" vertical="top"/>
    </xf>
    <xf numFmtId="0" fontId="4" fillId="0" borderId="2" xfId="0" applyFont="1" applyFill="1" applyBorder="1" applyAlignment="1"/>
    <xf numFmtId="43" fontId="4" fillId="0" borderId="1" xfId="2" applyFont="1" applyFill="1" applyBorder="1" applyAlignment="1">
      <alignment horizontal="right" wrapText="1"/>
    </xf>
    <xf numFmtId="43" fontId="5" fillId="0" borderId="1" xfId="2" applyFont="1" applyFill="1" applyBorder="1" applyAlignment="1">
      <alignment horizontal="right"/>
    </xf>
    <xf numFmtId="43" fontId="4" fillId="0" borderId="1" xfId="2" applyFont="1" applyFill="1" applyBorder="1" applyAlignment="1">
      <alignment horizontal="right"/>
    </xf>
    <xf numFmtId="0" fontId="12" fillId="0" borderId="1" xfId="0" applyFont="1" applyFill="1" applyBorder="1" applyAlignment="1">
      <alignment vertical="top"/>
    </xf>
    <xf numFmtId="0" fontId="14" fillId="0" borderId="1" xfId="0" applyFont="1" applyFill="1" applyBorder="1" applyAlignment="1">
      <alignment vertical="top"/>
    </xf>
    <xf numFmtId="4" fontId="7" fillId="0" borderId="1" xfId="0" applyNumberFormat="1" applyFont="1" applyBorder="1" applyAlignment="1">
      <alignment horizontal="right" vertical="top" wrapText="1"/>
    </xf>
    <xf numFmtId="4" fontId="7" fillId="2" borderId="1" xfId="0" applyNumberFormat="1" applyFont="1" applyFill="1" applyBorder="1" applyAlignment="1">
      <alignment horizontal="right" vertical="top" wrapText="1"/>
    </xf>
    <xf numFmtId="0" fontId="13" fillId="2" borderId="1" xfId="0" applyFont="1" applyFill="1" applyBorder="1" applyAlignment="1">
      <alignment vertical="top" wrapText="1"/>
    </xf>
    <xf numFmtId="0" fontId="14" fillId="2" borderId="1" xfId="0" applyFont="1" applyFill="1" applyBorder="1" applyAlignment="1">
      <alignment vertical="top"/>
    </xf>
    <xf numFmtId="43" fontId="5" fillId="0" borderId="1" xfId="2" applyFont="1" applyBorder="1" applyAlignment="1">
      <alignment horizontal="right" vertical="top"/>
    </xf>
    <xf numFmtId="4" fontId="5" fillId="0" borderId="1" xfId="0" applyNumberFormat="1" applyFont="1" applyBorder="1" applyAlignment="1">
      <alignment horizontal="right" vertical="top"/>
    </xf>
    <xf numFmtId="43" fontId="4" fillId="0" borderId="1" xfId="2" applyFont="1" applyBorder="1" applyAlignment="1">
      <alignment vertical="top" wrapText="1"/>
    </xf>
    <xf numFmtId="43" fontId="4" fillId="0" borderId="1" xfId="2" applyFont="1" applyBorder="1" applyAlignment="1">
      <alignment vertical="top"/>
    </xf>
    <xf numFmtId="4" fontId="5" fillId="0" borderId="7" xfId="0" applyNumberFormat="1" applyFont="1" applyBorder="1" applyAlignment="1">
      <alignment horizontal="right" vertical="top" wrapText="1"/>
    </xf>
    <xf numFmtId="0" fontId="19" fillId="0" borderId="1" xfId="0" applyFont="1" applyBorder="1" applyAlignment="1">
      <alignment horizontal="center" vertical="top" wrapText="1"/>
    </xf>
    <xf numFmtId="43" fontId="13" fillId="0" borderId="1" xfId="1" applyFont="1" applyFill="1" applyBorder="1" applyAlignment="1">
      <alignment vertical="top" wrapText="1"/>
    </xf>
    <xf numFmtId="43" fontId="7" fillId="0" borderId="1" xfId="1" applyFont="1" applyFill="1" applyBorder="1" applyAlignment="1">
      <alignment vertical="top" wrapText="1"/>
    </xf>
    <xf numFmtId="43" fontId="8" fillId="0" borderId="1" xfId="1" applyFont="1" applyFill="1" applyBorder="1" applyAlignment="1">
      <alignment vertical="top" wrapText="1"/>
    </xf>
    <xf numFmtId="0" fontId="29" fillId="2" borderId="0" xfId="0" applyFont="1" applyFill="1" applyAlignment="1">
      <alignment vertical="top" wrapText="1"/>
    </xf>
    <xf numFmtId="43" fontId="4" fillId="0" borderId="1" xfId="1" applyFont="1" applyFill="1" applyBorder="1" applyAlignment="1">
      <alignment horizontal="center" vertical="top" wrapText="1"/>
    </xf>
    <xf numFmtId="0" fontId="5" fillId="0" borderId="3" xfId="0" applyFont="1" applyBorder="1" applyAlignment="1">
      <alignment vertical="top"/>
    </xf>
    <xf numFmtId="0" fontId="4" fillId="0" borderId="7" xfId="0" applyFont="1" applyBorder="1" applyAlignment="1">
      <alignment vertical="top" wrapText="1"/>
    </xf>
    <xf numFmtId="43" fontId="4" fillId="0" borderId="7" xfId="2" applyFont="1" applyBorder="1" applyAlignment="1">
      <alignment horizontal="right" vertical="top" wrapText="1"/>
    </xf>
    <xf numFmtId="43" fontId="12" fillId="0" borderId="1" xfId="1" applyFont="1" applyFill="1" applyBorder="1" applyAlignment="1">
      <alignment vertical="top" wrapText="1"/>
    </xf>
    <xf numFmtId="0" fontId="13" fillId="0" borderId="1" xfId="0" applyFont="1" applyFill="1" applyBorder="1" applyAlignment="1">
      <alignment vertical="top" wrapText="1"/>
    </xf>
    <xf numFmtId="43" fontId="14" fillId="0" borderId="1" xfId="1" applyFont="1" applyFill="1" applyBorder="1" applyAlignment="1">
      <alignment horizontal="center" vertical="top" wrapText="1"/>
    </xf>
    <xf numFmtId="0" fontId="12" fillId="0" borderId="2" xfId="0" applyFont="1" applyFill="1" applyBorder="1" applyAlignment="1">
      <alignment horizontal="left" wrapText="1"/>
    </xf>
    <xf numFmtId="0" fontId="12" fillId="0" borderId="5" xfId="0" applyFont="1" applyFill="1" applyBorder="1" applyAlignment="1">
      <alignment horizontal="left" wrapText="1"/>
    </xf>
    <xf numFmtId="0" fontId="14" fillId="0" borderId="1" xfId="0" applyFont="1" applyFill="1" applyBorder="1" applyAlignment="1">
      <alignment horizontal="left" wrapText="1"/>
    </xf>
    <xf numFmtId="43" fontId="12" fillId="0" borderId="1" xfId="1" applyFont="1" applyFill="1" applyBorder="1" applyAlignment="1">
      <alignment wrapText="1"/>
    </xf>
    <xf numFmtId="0" fontId="14" fillId="0" borderId="1" xfId="0" applyFont="1" applyFill="1" applyBorder="1" applyAlignment="1">
      <alignment horizontal="center" wrapText="1"/>
    </xf>
    <xf numFmtId="0" fontId="12" fillId="0" borderId="1" xfId="0" applyFont="1" applyFill="1" applyBorder="1" applyAlignment="1">
      <alignment horizontal="center" wrapText="1"/>
    </xf>
    <xf numFmtId="0" fontId="4" fillId="0" borderId="0" xfId="0" applyFont="1"/>
    <xf numFmtId="0" fontId="5" fillId="0" borderId="1" xfId="0" applyFont="1" applyBorder="1" applyAlignment="1">
      <alignment horizontal="right"/>
    </xf>
    <xf numFmtId="0" fontId="4" fillId="0" borderId="4" xfId="0" applyFont="1" applyBorder="1" applyAlignment="1">
      <alignment horizontal="left" vertical="top" wrapText="1"/>
    </xf>
    <xf numFmtId="4" fontId="4" fillId="0" borderId="4" xfId="0" applyNumberFormat="1" applyFont="1" applyBorder="1" applyAlignment="1">
      <alignment horizontal="right" vertical="top" wrapText="1"/>
    </xf>
    <xf numFmtId="43" fontId="4" fillId="0" borderId="1" xfId="2" applyFont="1" applyBorder="1" applyAlignment="1">
      <alignment horizontal="right" vertical="top"/>
    </xf>
    <xf numFmtId="4" fontId="14" fillId="0" borderId="1" xfId="0" applyNumberFormat="1" applyFont="1" applyFill="1" applyBorder="1" applyAlignment="1">
      <alignment vertical="top" wrapText="1"/>
    </xf>
    <xf numFmtId="0" fontId="14" fillId="0" borderId="4" xfId="0" applyFont="1" applyBorder="1" applyAlignment="1">
      <alignment vertical="top" wrapText="1"/>
    </xf>
    <xf numFmtId="4" fontId="12" fillId="0" borderId="4" xfId="0" applyNumberFormat="1" applyFont="1" applyBorder="1" applyAlignment="1">
      <alignment vertical="top" wrapText="1"/>
    </xf>
    <xf numFmtId="0" fontId="12" fillId="0" borderId="4" xfId="0" applyFont="1" applyBorder="1" applyAlignment="1">
      <alignment vertical="top" wrapText="1"/>
    </xf>
    <xf numFmtId="49" fontId="14" fillId="0" borderId="1" xfId="0" applyNumberFormat="1" applyFont="1" applyFill="1" applyBorder="1" applyAlignment="1">
      <alignment vertical="top" wrapText="1"/>
    </xf>
    <xf numFmtId="49" fontId="15" fillId="0" borderId="1" xfId="0" applyNumberFormat="1" applyFont="1" applyFill="1" applyBorder="1" applyAlignment="1">
      <alignment vertical="top" wrapText="1"/>
    </xf>
    <xf numFmtId="0" fontId="14" fillId="0" borderId="7" xfId="0" applyFont="1" applyFill="1" applyBorder="1" applyAlignment="1">
      <alignment vertical="top" wrapText="1"/>
    </xf>
    <xf numFmtId="4" fontId="15" fillId="0" borderId="7" xfId="0" applyNumberFormat="1" applyFont="1" applyFill="1" applyBorder="1" applyAlignment="1">
      <alignment vertical="top" wrapText="1"/>
    </xf>
    <xf numFmtId="43" fontId="14" fillId="0" borderId="7" xfId="1" applyFont="1" applyFill="1" applyBorder="1" applyAlignment="1">
      <alignment horizontal="right" vertical="top" wrapText="1"/>
    </xf>
    <xf numFmtId="49" fontId="14" fillId="0" borderId="7" xfId="0" applyNumberFormat="1" applyFont="1" applyFill="1" applyBorder="1" applyAlignment="1">
      <alignment vertical="top" wrapText="1"/>
    </xf>
    <xf numFmtId="49" fontId="13" fillId="0" borderId="1" xfId="0" applyNumberFormat="1" applyFont="1" applyFill="1" applyBorder="1" applyAlignment="1">
      <alignment vertical="top" wrapText="1"/>
    </xf>
    <xf numFmtId="0" fontId="14" fillId="0" borderId="5" xfId="0" applyFont="1" applyBorder="1" applyAlignment="1">
      <alignment vertical="top" wrapText="1"/>
    </xf>
    <xf numFmtId="0" fontId="14" fillId="0" borderId="7" xfId="0" applyFont="1" applyFill="1" applyBorder="1" applyAlignment="1">
      <alignment horizontal="left" vertical="top" wrapText="1"/>
    </xf>
    <xf numFmtId="4" fontId="12" fillId="0" borderId="1" xfId="0" applyNumberFormat="1" applyFont="1" applyFill="1" applyBorder="1" applyAlignment="1">
      <alignment vertical="top" wrapText="1"/>
    </xf>
    <xf numFmtId="0" fontId="12" fillId="0" borderId="1" xfId="0" applyFont="1" applyFill="1" applyBorder="1" applyAlignment="1">
      <alignment horizontal="right" vertical="top" wrapText="1"/>
    </xf>
    <xf numFmtId="43" fontId="5" fillId="0" borderId="1" xfId="2" applyFont="1" applyFill="1" applyBorder="1" applyAlignment="1">
      <alignment horizontal="left" vertical="top" wrapText="1"/>
    </xf>
    <xf numFmtId="0" fontId="5" fillId="0" borderId="5" xfId="0" applyFont="1" applyBorder="1" applyAlignment="1">
      <alignment horizontal="left" vertical="top" wrapText="1"/>
    </xf>
    <xf numFmtId="43" fontId="4" fillId="0" borderId="1" xfId="0" applyNumberFormat="1" applyFont="1" applyBorder="1" applyAlignment="1">
      <alignment horizontal="right" vertical="top" wrapText="1"/>
    </xf>
    <xf numFmtId="0" fontId="14" fillId="0" borderId="6" xfId="0" applyFont="1" applyFill="1" applyBorder="1" applyAlignment="1">
      <alignment vertical="top" wrapText="1"/>
    </xf>
    <xf numFmtId="0" fontId="14" fillId="0" borderId="5" xfId="0" applyFont="1" applyFill="1" applyBorder="1" applyAlignment="1">
      <alignment vertical="top" wrapText="1"/>
    </xf>
    <xf numFmtId="43" fontId="14" fillId="0" borderId="1" xfId="1" applyFont="1" applyFill="1" applyBorder="1" applyAlignment="1">
      <alignment wrapText="1"/>
    </xf>
    <xf numFmtId="0" fontId="14" fillId="0" borderId="4" xfId="0" applyFont="1" applyFill="1" applyBorder="1" applyAlignment="1">
      <alignment vertical="top" wrapText="1"/>
    </xf>
    <xf numFmtId="43" fontId="12" fillId="0" borderId="4" xfId="1" applyFont="1" applyFill="1" applyBorder="1" applyAlignment="1">
      <alignment horizontal="right" vertical="top" wrapText="1"/>
    </xf>
    <xf numFmtId="0" fontId="14" fillId="0" borderId="1" xfId="0" applyFont="1" applyFill="1" applyBorder="1" applyAlignment="1">
      <alignment horizontal="center" vertical="top"/>
    </xf>
    <xf numFmtId="4" fontId="12" fillId="0" borderId="1" xfId="0" applyNumberFormat="1" applyFont="1" applyFill="1" applyBorder="1" applyAlignment="1">
      <alignment vertical="top"/>
    </xf>
    <xf numFmtId="0" fontId="4" fillId="0" borderId="2" xfId="0" applyFont="1" applyBorder="1" applyAlignment="1">
      <alignment vertical="top"/>
    </xf>
    <xf numFmtId="4" fontId="5" fillId="0" borderId="1" xfId="0" applyNumberFormat="1" applyFont="1" applyFill="1" applyBorder="1" applyAlignment="1">
      <alignment horizontal="right" vertical="top"/>
    </xf>
    <xf numFmtId="4" fontId="4" fillId="0" borderId="1" xfId="0" applyNumberFormat="1" applyFont="1" applyBorder="1" applyAlignment="1">
      <alignment horizontal="right" vertical="top"/>
    </xf>
    <xf numFmtId="0" fontId="16" fillId="0" borderId="1" xfId="0" applyFont="1" applyBorder="1" applyAlignment="1">
      <alignment vertical="top" wrapText="1"/>
    </xf>
    <xf numFmtId="4" fontId="12" fillId="0" borderId="1" xfId="0" applyNumberFormat="1" applyFont="1" applyFill="1" applyBorder="1" applyAlignment="1">
      <alignment horizontal="right" vertical="top" wrapText="1"/>
    </xf>
    <xf numFmtId="43" fontId="4" fillId="0" borderId="1" xfId="2" applyFont="1" applyBorder="1" applyAlignment="1">
      <alignment horizontal="center" vertical="top" wrapText="1"/>
    </xf>
    <xf numFmtId="0" fontId="13" fillId="0" borderId="7" xfId="0" applyFont="1" applyFill="1" applyBorder="1" applyAlignment="1">
      <alignment vertical="top" wrapText="1"/>
    </xf>
    <xf numFmtId="43" fontId="13" fillId="0" borderId="7" xfId="1" applyFont="1" applyFill="1" applyBorder="1" applyAlignment="1">
      <alignment vertical="top" wrapText="1"/>
    </xf>
    <xf numFmtId="0" fontId="13" fillId="0" borderId="7" xfId="0" applyFont="1" applyFill="1" applyBorder="1" applyAlignment="1">
      <alignment horizontal="left" vertical="top" wrapText="1"/>
    </xf>
    <xf numFmtId="0" fontId="5" fillId="0" borderId="6" xfId="0" applyFont="1" applyBorder="1" applyAlignment="1">
      <alignment vertical="top" wrapText="1"/>
    </xf>
    <xf numFmtId="0" fontId="5" fillId="0" borderId="5" xfId="0" applyFont="1" applyBorder="1" applyAlignment="1">
      <alignment vertical="top" wrapText="1"/>
    </xf>
    <xf numFmtId="0" fontId="13" fillId="0" borderId="7" xfId="0" applyFont="1" applyBorder="1" applyAlignment="1">
      <alignment horizontal="left" vertical="top" wrapText="1"/>
    </xf>
    <xf numFmtId="0" fontId="15" fillId="0" borderId="2" xfId="0" applyFont="1" applyBorder="1" applyAlignment="1">
      <alignment vertical="top" wrapText="1"/>
    </xf>
    <xf numFmtId="0" fontId="31" fillId="0" borderId="0" xfId="0" applyFont="1" applyAlignment="1">
      <alignment horizontal="left" vertical="top" wrapText="1"/>
    </xf>
    <xf numFmtId="0" fontId="31" fillId="0" borderId="1" xfId="0" applyFont="1" applyBorder="1" applyAlignment="1">
      <alignment horizontal="left" vertical="top" wrapText="1"/>
    </xf>
    <xf numFmtId="0" fontId="15" fillId="0" borderId="2" xfId="0" applyFont="1" applyFill="1" applyBorder="1" applyAlignment="1">
      <alignment vertical="top" wrapText="1"/>
    </xf>
    <xf numFmtId="4" fontId="15" fillId="0" borderId="5" xfId="0" applyNumberFormat="1" applyFont="1" applyFill="1" applyBorder="1" applyAlignment="1">
      <alignment horizontal="right" vertical="top" wrapText="1"/>
    </xf>
    <xf numFmtId="0" fontId="14" fillId="0" borderId="2" xfId="0" applyFont="1" applyBorder="1" applyAlignment="1">
      <alignment vertical="top" wrapText="1"/>
    </xf>
    <xf numFmtId="0" fontId="5" fillId="0" borderId="1" xfId="42" applyFont="1" applyBorder="1" applyAlignment="1">
      <alignment horizontal="right" vertical="top" wrapText="1"/>
    </xf>
    <xf numFmtId="0" fontId="4" fillId="0" borderId="1" xfId="42" applyFont="1" applyBorder="1" applyAlignment="1">
      <alignment vertical="top" wrapText="1"/>
    </xf>
    <xf numFmtId="3" fontId="5" fillId="0" borderId="1" xfId="0" applyNumberFormat="1" applyFont="1" applyBorder="1" applyAlignment="1">
      <alignment vertical="top" wrapText="1"/>
    </xf>
    <xf numFmtId="3" fontId="4" fillId="0" borderId="1" xfId="0" applyNumberFormat="1" applyFont="1" applyBorder="1" applyAlignment="1">
      <alignment vertical="top" wrapText="1"/>
    </xf>
    <xf numFmtId="0" fontId="8" fillId="0" borderId="1" xfId="0" applyFont="1" applyBorder="1" applyAlignment="1">
      <alignment horizontal="right" vertical="top" wrapText="1"/>
    </xf>
    <xf numFmtId="0" fontId="12" fillId="0" borderId="1" xfId="0" applyFont="1" applyBorder="1" applyAlignment="1">
      <alignment horizontal="left" vertical="top"/>
    </xf>
    <xf numFmtId="0" fontId="13" fillId="0" borderId="2" xfId="0" applyFont="1" applyBorder="1" applyAlignment="1">
      <alignment horizontal="left" vertical="top" wrapText="1"/>
    </xf>
    <xf numFmtId="0" fontId="12" fillId="0" borderId="2" xfId="0" applyFont="1" applyBorder="1" applyAlignment="1">
      <alignment horizontal="left" vertical="top" wrapText="1"/>
    </xf>
    <xf numFmtId="0" fontId="12" fillId="0" borderId="5" xfId="0" applyFont="1" applyBorder="1" applyAlignment="1">
      <alignment horizontal="left" vertical="top" wrapText="1"/>
    </xf>
    <xf numFmtId="0" fontId="4" fillId="0" borderId="2" xfId="0" applyFont="1" applyFill="1" applyBorder="1" applyAlignment="1">
      <alignment wrapText="1"/>
    </xf>
    <xf numFmtId="0" fontId="4" fillId="0" borderId="5" xfId="0" applyFont="1" applyFill="1" applyBorder="1" applyAlignment="1">
      <alignment wrapText="1"/>
    </xf>
    <xf numFmtId="0" fontId="8" fillId="0" borderId="5" xfId="0" applyFont="1" applyFill="1" applyBorder="1" applyAlignment="1">
      <alignment horizontal="left" vertical="top" wrapText="1"/>
    </xf>
    <xf numFmtId="0" fontId="4" fillId="0" borderId="2" xfId="0" applyFont="1" applyFill="1" applyBorder="1" applyAlignment="1">
      <alignment vertical="top" wrapText="1"/>
    </xf>
    <xf numFmtId="0" fontId="4" fillId="0" borderId="5" xfId="0" applyFont="1" applyFill="1" applyBorder="1" applyAlignment="1">
      <alignment vertical="top" wrapText="1"/>
    </xf>
    <xf numFmtId="0" fontId="8" fillId="0" borderId="5" xfId="0" applyFont="1" applyFill="1" applyBorder="1" applyAlignment="1">
      <alignment horizontal="left" vertical="center" wrapText="1"/>
    </xf>
    <xf numFmtId="0" fontId="12" fillId="0" borderId="6" xfId="0" applyFont="1" applyBorder="1" applyAlignment="1">
      <alignment vertical="top" wrapText="1"/>
    </xf>
    <xf numFmtId="0" fontId="12" fillId="0" borderId="5" xfId="0" applyFont="1" applyBorder="1" applyAlignment="1">
      <alignment vertical="top" wrapText="1"/>
    </xf>
    <xf numFmtId="0" fontId="12" fillId="0" borderId="6" xfId="0" applyFont="1" applyBorder="1" applyAlignment="1">
      <alignment horizontal="left" vertical="top" wrapText="1"/>
    </xf>
    <xf numFmtId="0" fontId="12" fillId="2" borderId="6" xfId="0" applyFont="1" applyFill="1" applyBorder="1" applyAlignment="1">
      <alignment vertical="top" wrapText="1"/>
    </xf>
    <xf numFmtId="0" fontId="12" fillId="2" borderId="5" xfId="0" applyFont="1" applyFill="1" applyBorder="1" applyAlignment="1">
      <alignment vertical="top" wrapText="1"/>
    </xf>
    <xf numFmtId="0" fontId="13" fillId="0" borderId="6" xfId="0" applyFont="1" applyFill="1" applyBorder="1" applyAlignment="1">
      <alignment horizontal="left" vertical="top" wrapText="1"/>
    </xf>
    <xf numFmtId="0" fontId="4" fillId="0" borderId="2" xfId="0" applyFont="1" applyFill="1" applyBorder="1" applyAlignment="1">
      <alignment vertical="top"/>
    </xf>
    <xf numFmtId="0" fontId="4" fillId="0" borderId="5" xfId="0" applyFont="1" applyFill="1" applyBorder="1" applyAlignment="1">
      <alignment vertical="top"/>
    </xf>
    <xf numFmtId="0" fontId="4" fillId="0" borderId="6" xfId="0" applyFont="1" applyFill="1" applyBorder="1" applyAlignment="1">
      <alignment vertical="top" wrapText="1"/>
    </xf>
    <xf numFmtId="0" fontId="14" fillId="0" borderId="6" xfId="0" applyFont="1" applyBorder="1" applyAlignment="1">
      <alignment vertical="top" wrapText="1"/>
    </xf>
    <xf numFmtId="0" fontId="5" fillId="0" borderId="5" xfId="0" applyFont="1" applyFill="1" applyBorder="1" applyAlignment="1">
      <alignment vertical="top" wrapText="1"/>
    </xf>
    <xf numFmtId="0" fontId="12" fillId="0" borderId="2" xfId="0" applyFont="1" applyBorder="1" applyAlignment="1">
      <alignment vertical="top" wrapText="1"/>
    </xf>
    <xf numFmtId="43" fontId="4" fillId="2" borderId="1" xfId="2" applyFont="1" applyFill="1" applyBorder="1" applyAlignment="1">
      <alignment horizontal="right" vertical="top" wrapText="1"/>
    </xf>
    <xf numFmtId="43" fontId="7" fillId="2" borderId="1" xfId="2" applyFont="1" applyFill="1" applyBorder="1" applyAlignment="1">
      <alignment horizontal="right" vertical="top" wrapText="1"/>
    </xf>
    <xf numFmtId="43" fontId="7" fillId="2" borderId="1" xfId="2" applyFont="1" applyFill="1" applyBorder="1" applyAlignment="1">
      <alignment vertical="top" wrapText="1"/>
    </xf>
    <xf numFmtId="0" fontId="8" fillId="2" borderId="1" xfId="0" applyFont="1" applyFill="1" applyBorder="1" applyAlignment="1">
      <alignment vertical="top"/>
    </xf>
    <xf numFmtId="0" fontId="8" fillId="2" borderId="1" xfId="0" applyFont="1" applyFill="1" applyBorder="1" applyAlignment="1">
      <alignment vertical="top" wrapText="1"/>
    </xf>
    <xf numFmtId="43" fontId="7" fillId="2" borderId="5" xfId="2" applyFont="1" applyFill="1" applyBorder="1" applyAlignment="1">
      <alignment horizontal="right" vertical="top" wrapText="1"/>
    </xf>
    <xf numFmtId="0" fontId="8" fillId="2" borderId="1" xfId="0" applyFont="1" applyFill="1" applyBorder="1" applyAlignment="1">
      <alignment horizontal="right" vertical="top" wrapText="1"/>
    </xf>
    <xf numFmtId="43" fontId="8" fillId="2" borderId="1" xfId="2" applyFont="1" applyFill="1" applyBorder="1" applyAlignment="1">
      <alignment horizontal="right" vertical="top" wrapText="1"/>
    </xf>
    <xf numFmtId="0" fontId="8" fillId="2" borderId="1" xfId="0" applyFont="1" applyFill="1" applyBorder="1" applyAlignment="1">
      <alignment horizontal="left" vertical="top" wrapText="1"/>
    </xf>
    <xf numFmtId="0" fontId="5" fillId="0" borderId="1" xfId="0" applyFont="1" applyBorder="1" applyAlignment="1">
      <alignment horizontal="left" vertical="top"/>
    </xf>
    <xf numFmtId="43" fontId="12" fillId="0" borderId="1" xfId="1" applyFont="1" applyBorder="1" applyAlignment="1">
      <alignment horizontal="right" vertical="top" wrapText="1"/>
    </xf>
    <xf numFmtId="43" fontId="12" fillId="0" borderId="1" xfId="1" applyFont="1" applyBorder="1" applyAlignment="1">
      <alignment horizontal="left" vertical="top" wrapText="1"/>
    </xf>
    <xf numFmtId="43" fontId="7" fillId="0" borderId="1" xfId="1" applyFont="1" applyFill="1" applyBorder="1" applyAlignment="1">
      <alignment vertical="top"/>
    </xf>
    <xf numFmtId="0" fontId="8" fillId="0" borderId="1" xfId="0" applyFont="1" applyFill="1" applyBorder="1" applyAlignment="1">
      <alignment vertical="top" wrapText="1"/>
    </xf>
    <xf numFmtId="43" fontId="7" fillId="0" borderId="1" xfId="1" applyFont="1" applyFill="1" applyBorder="1" applyAlignment="1">
      <alignment horizontal="right" vertical="top"/>
    </xf>
    <xf numFmtId="43" fontId="8" fillId="0" borderId="1" xfId="1" applyNumberFormat="1" applyFont="1" applyFill="1" applyBorder="1" applyAlignment="1">
      <alignment vertical="top" wrapText="1"/>
    </xf>
    <xf numFmtId="43" fontId="8" fillId="0" borderId="1" xfId="1" applyFont="1" applyFill="1" applyBorder="1" applyAlignment="1">
      <alignment vertical="top"/>
    </xf>
    <xf numFmtId="43" fontId="8" fillId="0" borderId="1" xfId="1" applyNumberFormat="1" applyFont="1" applyFill="1" applyBorder="1" applyAlignment="1">
      <alignment horizontal="left" vertical="top" wrapText="1"/>
    </xf>
    <xf numFmtId="43" fontId="5" fillId="0" borderId="1" xfId="2" applyNumberFormat="1" applyFont="1" applyBorder="1" applyAlignment="1">
      <alignment horizontal="right" vertical="top"/>
    </xf>
    <xf numFmtId="43" fontId="5" fillId="0" borderId="1" xfId="2" applyNumberFormat="1" applyFont="1" applyBorder="1" applyAlignment="1">
      <alignment vertical="top"/>
    </xf>
    <xf numFmtId="43" fontId="4" fillId="0" borderId="1" xfId="2" applyNumberFormat="1" applyFont="1" applyBorder="1" applyAlignment="1">
      <alignment vertical="top"/>
    </xf>
    <xf numFmtId="0" fontId="5" fillId="0" borderId="1" xfId="0" applyFont="1" applyBorder="1" applyAlignment="1">
      <alignment horizontal="right" vertical="top"/>
    </xf>
    <xf numFmtId="43" fontId="4" fillId="0" borderId="1" xfId="2" applyNumberFormat="1" applyFont="1" applyBorder="1" applyAlignment="1">
      <alignment horizontal="right" vertical="top"/>
    </xf>
    <xf numFmtId="43" fontId="5" fillId="0" borderId="1" xfId="2" applyNumberFormat="1" applyFont="1" applyBorder="1" applyAlignment="1">
      <alignment horizontal="right" vertical="top" wrapText="1"/>
    </xf>
    <xf numFmtId="43" fontId="5" fillId="0" borderId="1" xfId="0" applyNumberFormat="1" applyFont="1" applyBorder="1" applyAlignment="1">
      <alignment horizontal="left" vertical="top"/>
    </xf>
    <xf numFmtId="0" fontId="4" fillId="0" borderId="6" xfId="0" applyFont="1" applyBorder="1" applyAlignment="1">
      <alignment vertical="top"/>
    </xf>
    <xf numFmtId="0" fontId="4" fillId="0" borderId="5" xfId="0" applyFont="1" applyBorder="1" applyAlignment="1">
      <alignment vertical="top"/>
    </xf>
    <xf numFmtId="165" fontId="5" fillId="0" borderId="1" xfId="0" applyNumberFormat="1" applyFont="1" applyBorder="1" applyAlignment="1">
      <alignment horizontal="left" vertical="top"/>
    </xf>
    <xf numFmtId="43" fontId="5" fillId="2" borderId="1" xfId="2" applyNumberFormat="1" applyFont="1" applyFill="1" applyBorder="1" applyAlignment="1">
      <alignment horizontal="right" vertical="top" wrapText="1"/>
    </xf>
    <xf numFmtId="0" fontId="5" fillId="2" borderId="1" xfId="0" applyFont="1" applyFill="1" applyBorder="1" applyAlignment="1">
      <alignment horizontal="left" vertical="top"/>
    </xf>
    <xf numFmtId="43" fontId="4" fillId="0" borderId="1" xfId="2" applyNumberFormat="1" applyFont="1" applyBorder="1" applyAlignment="1">
      <alignment horizontal="right" vertical="top" wrapText="1"/>
    </xf>
    <xf numFmtId="43" fontId="4" fillId="0" borderId="1" xfId="2" applyNumberFormat="1" applyFont="1" applyBorder="1" applyAlignment="1">
      <alignment vertical="top" wrapText="1"/>
    </xf>
    <xf numFmtId="3" fontId="5" fillId="0" borderId="1" xfId="0" applyNumberFormat="1" applyFont="1" applyBorder="1" applyAlignment="1">
      <alignment horizontal="right" vertical="top" wrapText="1"/>
    </xf>
    <xf numFmtId="0" fontId="12" fillId="0" borderId="1" xfId="0" applyFont="1" applyBorder="1" applyAlignment="1">
      <alignment horizontal="right" vertical="top"/>
    </xf>
    <xf numFmtId="0" fontId="15" fillId="0" borderId="1" xfId="0" applyFont="1" applyBorder="1" applyAlignment="1">
      <alignment vertical="top"/>
    </xf>
    <xf numFmtId="4" fontId="15" fillId="0" borderId="1" xfId="0" applyNumberFormat="1" applyFont="1" applyBorder="1" applyAlignment="1">
      <alignment horizontal="right" vertical="top" wrapText="1"/>
    </xf>
    <xf numFmtId="0" fontId="13" fillId="0" borderId="1" xfId="0" applyFont="1" applyBorder="1" applyAlignment="1">
      <alignment horizontal="right" vertical="top" wrapText="1"/>
    </xf>
    <xf numFmtId="3" fontId="14" fillId="0" borderId="1" xfId="0" applyNumberFormat="1" applyFont="1" applyBorder="1" applyAlignment="1">
      <alignment horizontal="right" vertical="top" wrapText="1"/>
    </xf>
    <xf numFmtId="4" fontId="12" fillId="0" borderId="1" xfId="0" applyNumberFormat="1" applyFont="1" applyBorder="1" applyAlignment="1">
      <alignment horizontal="right" vertical="top" wrapText="1"/>
    </xf>
    <xf numFmtId="0" fontId="0" fillId="0" borderId="0" xfId="0" applyBorder="1"/>
    <xf numFmtId="43" fontId="0" fillId="0" borderId="0" xfId="0" applyNumberFormat="1" applyBorder="1"/>
    <xf numFmtId="0" fontId="8" fillId="0" borderId="6" xfId="0" applyFont="1" applyFill="1" applyBorder="1" applyAlignment="1">
      <alignment vertical="top" wrapText="1"/>
    </xf>
    <xf numFmtId="0" fontId="12" fillId="0" borderId="7" xfId="0" applyFont="1" applyFill="1" applyBorder="1" applyAlignment="1">
      <alignment vertical="top" wrapText="1"/>
    </xf>
    <xf numFmtId="0" fontId="15" fillId="0" borderId="7" xfId="0" applyFont="1" applyFill="1" applyBorder="1" applyAlignment="1">
      <alignment vertical="top" wrapText="1"/>
    </xf>
    <xf numFmtId="4" fontId="14" fillId="0" borderId="7" xfId="0" applyNumberFormat="1" applyFont="1" applyFill="1" applyBorder="1" applyAlignment="1">
      <alignment horizontal="right" vertical="top" wrapText="1"/>
    </xf>
    <xf numFmtId="0" fontId="12" fillId="0" borderId="7" xfId="0" applyFont="1" applyFill="1" applyBorder="1" applyAlignment="1">
      <alignment horizontal="right" vertical="top" wrapText="1"/>
    </xf>
    <xf numFmtId="0" fontId="8" fillId="0" borderId="7" xfId="0" applyFont="1" applyFill="1" applyBorder="1" applyAlignment="1">
      <alignment vertical="top" wrapText="1"/>
    </xf>
    <xf numFmtId="0" fontId="12" fillId="0" borderId="7" xfId="0" applyFont="1" applyFill="1" applyBorder="1" applyAlignment="1">
      <alignment horizontal="left" vertical="top" wrapText="1"/>
    </xf>
    <xf numFmtId="4" fontId="7" fillId="0" borderId="1" xfId="0" applyNumberFormat="1" applyFont="1" applyFill="1" applyBorder="1" applyAlignment="1">
      <alignment vertical="top" wrapText="1"/>
    </xf>
    <xf numFmtId="0" fontId="7" fillId="0" borderId="1" xfId="0" applyFont="1" applyFill="1" applyBorder="1" applyAlignment="1">
      <alignment wrapText="1"/>
    </xf>
    <xf numFmtId="4" fontId="8" fillId="0" borderId="1" xfId="0" applyNumberFormat="1" applyFont="1" applyFill="1" applyBorder="1" applyAlignment="1">
      <alignment vertical="top" wrapText="1"/>
    </xf>
    <xf numFmtId="0" fontId="8" fillId="0" borderId="1" xfId="0" applyFont="1" applyFill="1" applyBorder="1" applyAlignment="1">
      <alignment wrapText="1"/>
    </xf>
    <xf numFmtId="0" fontId="7" fillId="0" borderId="1" xfId="0" applyFont="1" applyFill="1" applyBorder="1" applyAlignment="1">
      <alignment horizontal="center" vertical="top" wrapText="1"/>
    </xf>
    <xf numFmtId="0" fontId="32" fillId="0" borderId="1" xfId="0" applyFont="1" applyFill="1" applyBorder="1" applyAlignment="1">
      <alignment vertical="top" wrapText="1"/>
    </xf>
    <xf numFmtId="0" fontId="8" fillId="0" borderId="1" xfId="0" applyFont="1" applyFill="1" applyBorder="1" applyAlignment="1">
      <alignment horizontal="center" vertical="top" wrapText="1"/>
    </xf>
    <xf numFmtId="4" fontId="8" fillId="0" borderId="1" xfId="0" applyNumberFormat="1" applyFont="1" applyFill="1" applyBorder="1" applyAlignment="1">
      <alignment horizontal="right" vertical="top" wrapText="1"/>
    </xf>
    <xf numFmtId="0" fontId="4" fillId="2" borderId="1" xfId="0" applyFont="1" applyFill="1" applyBorder="1" applyAlignment="1">
      <alignment vertical="top"/>
    </xf>
    <xf numFmtId="4" fontId="5" fillId="2" borderId="1" xfId="0" applyNumberFormat="1" applyFont="1" applyFill="1" applyBorder="1" applyAlignment="1">
      <alignment vertical="top"/>
    </xf>
    <xf numFmtId="4" fontId="5" fillId="0" borderId="1" xfId="0" applyNumberFormat="1" applyFont="1" applyBorder="1" applyAlignment="1">
      <alignment vertical="top"/>
    </xf>
    <xf numFmtId="0" fontId="12" fillId="0" borderId="5" xfId="0" applyFont="1" applyFill="1" applyBorder="1" applyAlignment="1">
      <alignment vertical="top" wrapText="1"/>
    </xf>
    <xf numFmtId="0" fontId="8" fillId="0" borderId="2" xfId="0" applyFont="1" applyBorder="1" applyAlignment="1">
      <alignment vertical="top" wrapText="1"/>
    </xf>
    <xf numFmtId="0" fontId="8" fillId="0" borderId="6" xfId="0" applyFont="1" applyBorder="1" applyAlignment="1">
      <alignment vertical="top" wrapText="1"/>
    </xf>
    <xf numFmtId="0" fontId="8" fillId="0" borderId="5" xfId="0" applyFont="1" applyFill="1" applyBorder="1" applyAlignment="1">
      <alignment vertical="top" wrapText="1"/>
    </xf>
    <xf numFmtId="43" fontId="8" fillId="0" borderId="1" xfId="1" applyFont="1" applyFill="1" applyBorder="1" applyAlignment="1">
      <alignment horizontal="right" vertical="top" wrapText="1"/>
    </xf>
    <xf numFmtId="0" fontId="34" fillId="0" borderId="1" xfId="0" applyFont="1" applyBorder="1" applyAlignment="1">
      <alignment horizontal="left" vertical="top" wrapText="1"/>
    </xf>
    <xf numFmtId="43" fontId="34" fillId="0" borderId="1" xfId="1" applyFont="1" applyFill="1" applyBorder="1" applyAlignment="1">
      <alignment horizontal="right" vertical="top" wrapText="1"/>
    </xf>
    <xf numFmtId="0" fontId="7" fillId="0" borderId="1" xfId="0" applyFont="1" applyBorder="1" applyAlignment="1">
      <alignment horizontal="center" vertical="top" wrapText="1"/>
    </xf>
    <xf numFmtId="0" fontId="34" fillId="2" borderId="1" xfId="0" applyFont="1" applyFill="1" applyBorder="1" applyAlignment="1">
      <alignment horizontal="left" vertical="top" wrapText="1"/>
    </xf>
    <xf numFmtId="43" fontId="23" fillId="0" borderId="1" xfId="1" applyFont="1" applyFill="1" applyBorder="1" applyAlignment="1">
      <alignment horizontal="right" vertical="top" wrapText="1"/>
    </xf>
    <xf numFmtId="43" fontId="14" fillId="0" borderId="0" xfId="0" applyNumberFormat="1" applyFont="1"/>
    <xf numFmtId="0" fontId="5" fillId="0" borderId="1" xfId="0" applyFont="1" applyBorder="1" applyAlignment="1"/>
    <xf numFmtId="4" fontId="15" fillId="0" borderId="1" xfId="0" applyNumberFormat="1" applyFont="1" applyFill="1" applyBorder="1" applyAlignment="1">
      <alignment vertical="top"/>
    </xf>
    <xf numFmtId="0" fontId="0" fillId="0" borderId="1" xfId="0" applyFill="1" applyBorder="1" applyAlignment="1">
      <alignment vertical="top"/>
    </xf>
    <xf numFmtId="0" fontId="14" fillId="0" borderId="0" xfId="0" applyFont="1" applyBorder="1"/>
    <xf numFmtId="0" fontId="14" fillId="0" borderId="10" xfId="0" applyFont="1" applyBorder="1"/>
    <xf numFmtId="0" fontId="14" fillId="0" borderId="4" xfId="0" applyFont="1" applyBorder="1"/>
    <xf numFmtId="0" fontId="5" fillId="0" borderId="6" xfId="0" applyFont="1" applyFill="1" applyBorder="1" applyAlignment="1">
      <alignment vertical="top"/>
    </xf>
    <xf numFmtId="0" fontId="27" fillId="0" borderId="1" xfId="0" applyFont="1" applyBorder="1" applyAlignment="1">
      <alignment horizontal="right" vertical="top" wrapText="1"/>
    </xf>
    <xf numFmtId="0" fontId="14" fillId="0" borderId="4" xfId="0" applyFont="1" applyFill="1" applyBorder="1" applyAlignment="1">
      <alignment horizontal="right" vertical="top" wrapText="1"/>
    </xf>
    <xf numFmtId="4" fontId="14" fillId="0" borderId="4" xfId="0" applyNumberFormat="1" applyFont="1" applyFill="1" applyBorder="1" applyAlignment="1">
      <alignment horizontal="right" vertical="top" wrapText="1"/>
    </xf>
    <xf numFmtId="0" fontId="15" fillId="0" borderId="4" xfId="0" applyFont="1" applyFill="1" applyBorder="1" applyAlignment="1">
      <alignment horizontal="left" vertical="top" wrapText="1"/>
    </xf>
    <xf numFmtId="0" fontId="14" fillId="0" borderId="4" xfId="0" applyFont="1" applyFill="1" applyBorder="1" applyAlignment="1">
      <alignment vertical="top"/>
    </xf>
    <xf numFmtId="0" fontId="12" fillId="0" borderId="4" xfId="0" applyFont="1" applyFill="1" applyBorder="1" applyAlignment="1">
      <alignment vertical="top" wrapText="1"/>
    </xf>
    <xf numFmtId="0" fontId="34" fillId="0" borderId="1" xfId="0" applyFont="1" applyFill="1" applyBorder="1" applyAlignment="1">
      <alignment horizontal="left" vertical="top" wrapText="1"/>
    </xf>
    <xf numFmtId="0" fontId="4" fillId="0" borderId="4" xfId="0" applyFont="1" applyFill="1" applyBorder="1" applyAlignment="1">
      <alignment horizontal="right" vertical="top" wrapText="1"/>
    </xf>
    <xf numFmtId="0" fontId="4" fillId="0" borderId="4" xfId="0" applyFont="1" applyBorder="1" applyAlignment="1">
      <alignment horizontal="right" vertical="top" wrapText="1"/>
    </xf>
    <xf numFmtId="0" fontId="8" fillId="0" borderId="1" xfId="42" applyFont="1" applyBorder="1" applyAlignment="1">
      <alignment horizontal="left" vertical="top" wrapText="1"/>
    </xf>
    <xf numFmtId="43" fontId="8" fillId="0" borderId="1" xfId="2" applyFont="1" applyFill="1" applyBorder="1" applyAlignment="1">
      <alignment horizontal="left" vertical="top" wrapText="1"/>
    </xf>
    <xf numFmtId="0" fontId="5" fillId="0" borderId="1" xfId="42" applyFont="1" applyFill="1" applyBorder="1" applyAlignment="1">
      <alignment vertical="top" wrapText="1"/>
    </xf>
    <xf numFmtId="43" fontId="4" fillId="0" borderId="1" xfId="2" applyFont="1" applyFill="1" applyBorder="1" applyAlignment="1">
      <alignment horizontal="right" vertical="center" wrapText="1"/>
    </xf>
    <xf numFmtId="0" fontId="4" fillId="0" borderId="1" xfId="42" applyFont="1" applyBorder="1" applyAlignment="1">
      <alignment vertical="center" wrapText="1"/>
    </xf>
    <xf numFmtId="0" fontId="5" fillId="0" borderId="1" xfId="42" applyFont="1" applyBorder="1" applyAlignment="1">
      <alignment vertical="top" wrapText="1"/>
    </xf>
    <xf numFmtId="43" fontId="5" fillId="0" borderId="1" xfId="2" applyFont="1" applyFill="1" applyBorder="1" applyAlignment="1">
      <alignment horizontal="right" vertical="center" wrapText="1"/>
    </xf>
    <xf numFmtId="0" fontId="5" fillId="0" borderId="1" xfId="42" applyFont="1" applyBorder="1" applyAlignment="1">
      <alignment vertical="center" wrapText="1"/>
    </xf>
    <xf numFmtId="0" fontId="5" fillId="0" borderId="1" xfId="42" applyFont="1" applyFill="1" applyBorder="1" applyAlignment="1">
      <alignment vertical="center" wrapText="1"/>
    </xf>
    <xf numFmtId="0" fontId="4" fillId="0" borderId="1" xfId="42" applyFont="1" applyBorder="1" applyAlignment="1">
      <alignment vertical="top"/>
    </xf>
    <xf numFmtId="0" fontId="5" fillId="0" borderId="1" xfId="42" applyFont="1" applyFill="1" applyBorder="1" applyAlignment="1">
      <alignment vertical="top"/>
    </xf>
    <xf numFmtId="0" fontId="5" fillId="0" borderId="1" xfId="42" applyFont="1" applyBorder="1" applyAlignment="1">
      <alignment vertical="top"/>
    </xf>
    <xf numFmtId="43" fontId="5" fillId="0" borderId="1" xfId="2" applyFont="1" applyFill="1" applyBorder="1" applyAlignment="1">
      <alignment horizontal="right" vertical="center"/>
    </xf>
    <xf numFmtId="0" fontId="5" fillId="0" borderId="1" xfId="42" applyFont="1" applyBorder="1" applyAlignment="1">
      <alignment vertical="center"/>
    </xf>
    <xf numFmtId="0" fontId="5" fillId="0" borderId="1" xfId="42" applyFont="1" applyFill="1" applyBorder="1" applyAlignment="1">
      <alignment horizontal="right" vertical="top" wrapText="1"/>
    </xf>
    <xf numFmtId="43" fontId="5" fillId="0" borderId="1" xfId="2" applyFont="1" applyFill="1" applyBorder="1" applyAlignment="1">
      <alignment vertical="center" wrapText="1"/>
    </xf>
    <xf numFmtId="0" fontId="7" fillId="0" borderId="1" xfId="42" applyFont="1" applyFill="1" applyBorder="1" applyAlignment="1">
      <alignment horizontal="left" vertical="top" wrapText="1"/>
    </xf>
    <xf numFmtId="0" fontId="7" fillId="0" borderId="1" xfId="42" applyFont="1" applyBorder="1" applyAlignment="1">
      <alignment horizontal="left" vertical="top" wrapText="1"/>
    </xf>
    <xf numFmtId="0" fontId="12" fillId="0" borderId="3" xfId="0" applyFont="1" applyFill="1" applyBorder="1" applyAlignment="1">
      <alignment horizontal="right" vertical="top" wrapText="1"/>
    </xf>
    <xf numFmtId="43" fontId="12" fillId="0" borderId="7" xfId="1" applyFont="1" applyFill="1" applyBorder="1" applyAlignment="1">
      <alignment horizontal="left" vertical="top" wrapText="1"/>
    </xf>
    <xf numFmtId="0" fontId="14" fillId="0" borderId="3" xfId="0" applyFont="1" applyFill="1" applyBorder="1" applyAlignment="1">
      <alignment horizontal="right" vertical="top" wrapText="1"/>
    </xf>
    <xf numFmtId="0" fontId="12" fillId="0" borderId="8" xfId="0" applyFont="1" applyFill="1" applyBorder="1" applyAlignment="1">
      <alignment horizontal="right" vertical="top" wrapText="1"/>
    </xf>
    <xf numFmtId="43" fontId="12" fillId="0" borderId="8" xfId="1" applyFont="1" applyFill="1" applyBorder="1" applyAlignment="1">
      <alignment horizontal="left" vertical="top" wrapText="1"/>
    </xf>
    <xf numFmtId="0" fontId="14" fillId="0" borderId="8" xfId="0" applyFont="1" applyFill="1" applyBorder="1" applyAlignment="1">
      <alignment horizontal="left" vertical="top" wrapText="1"/>
    </xf>
    <xf numFmtId="0" fontId="4" fillId="0" borderId="1" xfId="42" applyFont="1" applyFill="1" applyBorder="1" applyAlignment="1">
      <alignment vertical="top" wrapText="1"/>
    </xf>
    <xf numFmtId="0" fontId="8" fillId="0" borderId="1" xfId="0" applyFont="1" applyFill="1" applyBorder="1" applyAlignment="1">
      <alignment horizontal="left" vertical="top"/>
    </xf>
    <xf numFmtId="0" fontId="5" fillId="0" borderId="1" xfId="0" applyFont="1" applyFill="1" applyBorder="1" applyAlignment="1">
      <alignment horizontal="left"/>
    </xf>
    <xf numFmtId="0" fontId="27" fillId="0" borderId="1" xfId="0" applyFont="1" applyFill="1" applyBorder="1" applyAlignment="1">
      <alignment vertical="top" wrapText="1"/>
    </xf>
    <xf numFmtId="0" fontId="7" fillId="0" borderId="2" xfId="0" applyFont="1" applyBorder="1" applyAlignment="1">
      <alignment horizontal="right" vertical="top" wrapText="1"/>
    </xf>
    <xf numFmtId="0" fontId="10" fillId="0" borderId="1" xfId="0" applyFont="1" applyFill="1" applyBorder="1" applyAlignment="1">
      <alignment vertical="top"/>
    </xf>
    <xf numFmtId="0" fontId="0" fillId="0" borderId="1" xfId="0" applyFill="1" applyBorder="1"/>
    <xf numFmtId="43" fontId="2" fillId="0" borderId="1" xfId="2" applyFont="1" applyFill="1" applyBorder="1"/>
    <xf numFmtId="0" fontId="0" fillId="0" borderId="1" xfId="0" applyFill="1" applyBorder="1" applyAlignment="1">
      <alignment horizontal="left"/>
    </xf>
    <xf numFmtId="43" fontId="5" fillId="0" borderId="1" xfId="2" applyFont="1" applyFill="1" applyBorder="1" applyAlignment="1">
      <alignment horizontal="center" vertical="top" wrapText="1"/>
    </xf>
    <xf numFmtId="0" fontId="28" fillId="0" borderId="1" xfId="0" applyFont="1" applyFill="1" applyBorder="1"/>
    <xf numFmtId="0" fontId="4" fillId="0" borderId="1" xfId="0" applyFont="1" applyFill="1" applyBorder="1" applyAlignment="1">
      <alignment horizontal="center" vertical="top"/>
    </xf>
    <xf numFmtId="0" fontId="0" fillId="0" borderId="1" xfId="0" applyFill="1" applyBorder="1" applyAlignment="1">
      <alignment vertical="top" wrapText="1"/>
    </xf>
    <xf numFmtId="0" fontId="5" fillId="0" borderId="1" xfId="0" applyFont="1" applyFill="1" applyBorder="1" applyAlignment="1">
      <alignment horizontal="justify" vertical="top"/>
    </xf>
    <xf numFmtId="43" fontId="4" fillId="0" borderId="1" xfId="2" applyFont="1" applyFill="1" applyBorder="1"/>
    <xf numFmtId="0" fontId="13" fillId="0" borderId="6" xfId="0" applyFont="1" applyFill="1" applyBorder="1" applyAlignment="1">
      <alignment vertical="top" wrapText="1"/>
    </xf>
    <xf numFmtId="0" fontId="13" fillId="0" borderId="5" xfId="0" applyFont="1" applyFill="1" applyBorder="1" applyAlignment="1">
      <alignment vertical="top" wrapText="1"/>
    </xf>
    <xf numFmtId="0" fontId="12" fillId="0" borderId="2" xfId="0" applyFont="1" applyFill="1" applyBorder="1" applyAlignment="1">
      <alignment vertical="top" wrapText="1"/>
    </xf>
    <xf numFmtId="0" fontId="12" fillId="0" borderId="6" xfId="0" applyFont="1" applyFill="1" applyBorder="1" applyAlignment="1">
      <alignment vertical="top" wrapText="1"/>
    </xf>
    <xf numFmtId="4" fontId="5" fillId="0" borderId="1" xfId="2" applyNumberFormat="1" applyFont="1" applyFill="1" applyBorder="1" applyAlignment="1">
      <alignment vertical="top" wrapText="1"/>
    </xf>
    <xf numFmtId="4" fontId="5" fillId="0" borderId="1" xfId="2" applyNumberFormat="1" applyFont="1" applyFill="1" applyBorder="1" applyAlignment="1">
      <alignment horizontal="right" vertical="top" wrapText="1"/>
    </xf>
    <xf numFmtId="0" fontId="21" fillId="0" borderId="1" xfId="0" applyFont="1" applyFill="1" applyBorder="1" applyAlignment="1">
      <alignment vertical="top" wrapText="1"/>
    </xf>
    <xf numFmtId="4" fontId="4" fillId="0" borderId="1" xfId="2" applyNumberFormat="1" applyFont="1" applyFill="1" applyBorder="1" applyAlignment="1">
      <alignment vertical="top" wrapText="1"/>
    </xf>
    <xf numFmtId="0" fontId="21" fillId="0" borderId="1" xfId="0" applyFont="1" applyFill="1" applyBorder="1" applyAlignment="1">
      <alignment wrapText="1"/>
    </xf>
    <xf numFmtId="4" fontId="4" fillId="0" borderId="1" xfId="0" applyNumberFormat="1" applyFont="1" applyFill="1" applyBorder="1" applyAlignment="1">
      <alignment wrapText="1"/>
    </xf>
    <xf numFmtId="43" fontId="12" fillId="0" borderId="1" xfId="2" applyFont="1" applyFill="1" applyBorder="1" applyAlignment="1">
      <alignment vertical="top" wrapText="1"/>
    </xf>
    <xf numFmtId="0" fontId="33" fillId="0" borderId="1" xfId="0" applyFont="1" applyFill="1" applyBorder="1" applyAlignment="1">
      <alignment vertical="top" wrapText="1"/>
    </xf>
    <xf numFmtId="0" fontId="5" fillId="0" borderId="1" xfId="42" applyFont="1" applyBorder="1" applyAlignment="1">
      <alignment horizontal="right" vertical="top"/>
    </xf>
    <xf numFmtId="0" fontId="4" fillId="0" borderId="1" xfId="42" applyFont="1" applyBorder="1" applyAlignment="1">
      <alignment horizontal="left" vertical="top"/>
    </xf>
    <xf numFmtId="43" fontId="2" fillId="0" borderId="1" xfId="2" applyFont="1" applyFill="1" applyBorder="1" applyAlignment="1">
      <alignment horizontal="right" vertical="top"/>
    </xf>
    <xf numFmtId="43" fontId="10" fillId="0" borderId="1" xfId="2" applyFont="1" applyFill="1" applyBorder="1" applyAlignment="1">
      <alignment horizontal="right"/>
    </xf>
    <xf numFmtId="43" fontId="17" fillId="0" borderId="1" xfId="2" applyFont="1" applyFill="1" applyBorder="1" applyAlignment="1">
      <alignment horizontal="right"/>
    </xf>
    <xf numFmtId="0" fontId="8" fillId="0" borderId="1" xfId="0" applyFont="1" applyBorder="1" applyAlignment="1">
      <alignment wrapText="1"/>
    </xf>
    <xf numFmtId="0" fontId="14" fillId="0" borderId="1" xfId="0" applyFont="1" applyBorder="1" applyAlignment="1">
      <alignment horizontal="right" wrapText="1"/>
    </xf>
    <xf numFmtId="0" fontId="12" fillId="0" borderId="2" xfId="0" applyFont="1" applyBorder="1" applyAlignment="1">
      <alignment vertical="top"/>
    </xf>
    <xf numFmtId="0" fontId="12" fillId="0" borderId="5" xfId="0" applyFont="1" applyBorder="1" applyAlignment="1">
      <alignment vertical="top"/>
    </xf>
    <xf numFmtId="0" fontId="14" fillId="0" borderId="7" xfId="0" applyFont="1" applyBorder="1" applyAlignment="1">
      <alignment vertical="top" wrapText="1"/>
    </xf>
    <xf numFmtId="0" fontId="15" fillId="0" borderId="7" xfId="0" applyFont="1" applyBorder="1" applyAlignment="1">
      <alignment horizontal="right" vertical="top" wrapText="1"/>
    </xf>
    <xf numFmtId="0" fontId="15" fillId="0" borderId="4" xfId="0" applyFont="1" applyBorder="1" applyAlignment="1">
      <alignment vertical="top" wrapText="1"/>
    </xf>
    <xf numFmtId="0" fontId="15" fillId="0" borderId="4" xfId="0" applyFont="1" applyBorder="1" applyAlignment="1">
      <alignment horizontal="right" vertical="top" wrapText="1"/>
    </xf>
    <xf numFmtId="4" fontId="12" fillId="0" borderId="1" xfId="0" applyNumberFormat="1" applyFont="1" applyBorder="1" applyAlignment="1">
      <alignment vertical="top"/>
    </xf>
    <xf numFmtId="4" fontId="14" fillId="2" borderId="1" xfId="0" applyNumberFormat="1" applyFont="1" applyFill="1" applyBorder="1" applyAlignment="1">
      <alignment vertical="top"/>
    </xf>
    <xf numFmtId="4" fontId="14" fillId="2" borderId="1" xfId="0" applyNumberFormat="1" applyFont="1" applyFill="1" applyBorder="1" applyAlignment="1">
      <alignment vertical="top" wrapText="1"/>
    </xf>
    <xf numFmtId="0" fontId="8" fillId="0" borderId="4" xfId="0" applyFont="1" applyBorder="1" applyAlignment="1">
      <alignment horizontal="left" vertical="top" wrapText="1"/>
    </xf>
    <xf numFmtId="0" fontId="8" fillId="0" borderId="4" xfId="0" applyFont="1" applyFill="1" applyBorder="1" applyAlignment="1">
      <alignment horizontal="left" vertical="top" wrapText="1"/>
    </xf>
    <xf numFmtId="4" fontId="13" fillId="0" borderId="1" xfId="0" applyNumberFormat="1" applyFont="1" applyFill="1" applyBorder="1" applyAlignment="1">
      <alignment vertical="top" wrapText="1"/>
    </xf>
    <xf numFmtId="0" fontId="13" fillId="0" borderId="1" xfId="0" applyFont="1" applyBorder="1" applyAlignment="1">
      <alignment horizontal="left" wrapText="1"/>
    </xf>
    <xf numFmtId="0" fontId="13" fillId="0" borderId="1" xfId="0" applyFont="1" applyBorder="1" applyAlignment="1">
      <alignment wrapText="1"/>
    </xf>
    <xf numFmtId="4" fontId="13" fillId="0" borderId="1" xfId="0" applyNumberFormat="1" applyFont="1" applyBorder="1" applyAlignment="1">
      <alignment vertical="top" wrapText="1"/>
    </xf>
    <xf numFmtId="43" fontId="4" fillId="0" borderId="1" xfId="0" applyNumberFormat="1" applyFont="1" applyFill="1" applyBorder="1" applyAlignment="1">
      <alignment horizontal="right" vertical="top" wrapText="1"/>
    </xf>
    <xf numFmtId="166" fontId="5" fillId="0" borderId="1" xfId="0" applyNumberFormat="1" applyFont="1" applyFill="1" applyBorder="1" applyAlignment="1">
      <alignment horizontal="right" vertical="top" wrapText="1"/>
    </xf>
    <xf numFmtId="43" fontId="7" fillId="0" borderId="1" xfId="2" applyFont="1" applyFill="1" applyBorder="1" applyAlignment="1" applyProtection="1">
      <alignment vertical="top" wrapText="1"/>
    </xf>
    <xf numFmtId="166" fontId="7" fillId="0" borderId="1" xfId="0" applyNumberFormat="1" applyFont="1" applyFill="1" applyBorder="1" applyAlignment="1">
      <alignment horizontal="right" vertical="top" wrapText="1"/>
    </xf>
    <xf numFmtId="166" fontId="5" fillId="0" borderId="1" xfId="0" applyNumberFormat="1" applyFont="1" applyFill="1" applyBorder="1" applyAlignment="1">
      <alignment vertical="top" wrapText="1"/>
    </xf>
    <xf numFmtId="166" fontId="4" fillId="0" borderId="1" xfId="0" applyNumberFormat="1" applyFont="1" applyFill="1" applyBorder="1" applyAlignment="1">
      <alignment horizontal="right" vertical="top" wrapText="1"/>
    </xf>
    <xf numFmtId="0" fontId="5" fillId="0" borderId="2" xfId="0" applyFont="1" applyBorder="1" applyAlignment="1">
      <alignment wrapText="1"/>
    </xf>
    <xf numFmtId="43" fontId="4" fillId="0" borderId="7" xfId="2" applyFont="1" applyFill="1" applyBorder="1" applyAlignment="1">
      <alignment horizontal="right" vertical="top" wrapText="1"/>
    </xf>
    <xf numFmtId="166" fontId="15" fillId="0" borderId="1" xfId="0" applyNumberFormat="1" applyFont="1" applyFill="1" applyBorder="1" applyAlignment="1">
      <alignment vertical="top" wrapText="1"/>
    </xf>
    <xf numFmtId="166" fontId="14" fillId="0" borderId="1" xfId="0" applyNumberFormat="1" applyFont="1" applyFill="1" applyBorder="1" applyAlignment="1">
      <alignment horizontal="right" vertical="top" wrapText="1"/>
    </xf>
    <xf numFmtId="43" fontId="7" fillId="0" borderId="1" xfId="2" applyFont="1" applyFill="1" applyBorder="1" applyAlignment="1">
      <alignment horizontal="left" vertical="top" wrapText="1"/>
    </xf>
    <xf numFmtId="43" fontId="8" fillId="0" borderId="1" xfId="2" applyFont="1" applyFill="1" applyBorder="1" applyAlignment="1">
      <alignment vertical="top" wrapText="1"/>
    </xf>
    <xf numFmtId="43" fontId="12" fillId="0" borderId="1" xfId="2" applyFont="1" applyFill="1" applyBorder="1" applyAlignment="1">
      <alignment wrapText="1"/>
    </xf>
    <xf numFmtId="43" fontId="8" fillId="0" borderId="1" xfId="1" applyFont="1" applyFill="1" applyBorder="1" applyAlignment="1">
      <alignment horizontal="left" vertical="top" wrapText="1"/>
    </xf>
    <xf numFmtId="4" fontId="4" fillId="0" borderId="1" xfId="2" applyNumberFormat="1" applyFont="1" applyFill="1" applyBorder="1" applyAlignment="1">
      <alignment horizontal="left" vertical="top" wrapText="1"/>
    </xf>
    <xf numFmtId="4" fontId="4" fillId="0" borderId="1" xfId="2" applyNumberFormat="1" applyFont="1" applyFill="1" applyBorder="1" applyAlignment="1">
      <alignment horizontal="right" vertical="top" wrapText="1"/>
    </xf>
    <xf numFmtId="4" fontId="5" fillId="0" borderId="1" xfId="0" applyNumberFormat="1" applyFont="1" applyFill="1" applyBorder="1" applyAlignment="1">
      <alignment horizontal="left" vertical="top" wrapText="1"/>
    </xf>
    <xf numFmtId="4" fontId="7" fillId="0" borderId="1" xfId="2" applyNumberFormat="1" applyFont="1" applyFill="1" applyBorder="1" applyAlignment="1">
      <alignment horizontal="right" vertical="top" wrapText="1"/>
    </xf>
    <xf numFmtId="3" fontId="5" fillId="0" borderId="1" xfId="0" applyNumberFormat="1" applyFont="1" applyFill="1" applyBorder="1" applyAlignment="1">
      <alignment horizontal="left" vertical="top" wrapText="1"/>
    </xf>
    <xf numFmtId="0" fontId="5" fillId="2" borderId="4" xfId="0" applyFont="1" applyFill="1" applyBorder="1" applyAlignment="1">
      <alignment vertical="top" wrapText="1"/>
    </xf>
    <xf numFmtId="0" fontId="5" fillId="2" borderId="4" xfId="0" applyFont="1" applyFill="1" applyBorder="1" applyAlignment="1">
      <alignment horizontal="left" vertical="top" wrapText="1"/>
    </xf>
    <xf numFmtId="4" fontId="5" fillId="2" borderId="1" xfId="0" applyNumberFormat="1" applyFont="1" applyFill="1" applyBorder="1" applyAlignment="1">
      <alignment horizontal="left" vertical="top" wrapText="1"/>
    </xf>
    <xf numFmtId="43" fontId="12" fillId="0" borderId="1" xfId="1" applyFont="1" applyFill="1" applyBorder="1" applyAlignment="1">
      <alignment horizontal="center" vertical="top" wrapText="1"/>
    </xf>
    <xf numFmtId="4" fontId="12" fillId="2" borderId="1" xfId="0" applyNumberFormat="1" applyFont="1" applyFill="1" applyBorder="1" applyAlignment="1">
      <alignment horizontal="right" vertical="top" wrapText="1"/>
    </xf>
    <xf numFmtId="0" fontId="4" fillId="0" borderId="1" xfId="42" applyFont="1" applyBorder="1" applyAlignment="1">
      <alignment horizontal="left" vertical="top" wrapText="1"/>
    </xf>
    <xf numFmtId="43" fontId="7" fillId="0" borderId="1" xfId="1" applyFont="1" applyFill="1" applyBorder="1" applyAlignment="1">
      <alignment horizontal="center" vertical="top" wrapText="1"/>
    </xf>
    <xf numFmtId="0" fontId="5" fillId="0" borderId="6" xfId="0" applyFont="1" applyFill="1" applyBorder="1" applyAlignment="1">
      <alignment vertical="top" wrapText="1"/>
    </xf>
    <xf numFmtId="43" fontId="12" fillId="0" borderId="1" xfId="1" applyFont="1" applyFill="1" applyBorder="1" applyAlignment="1">
      <alignment vertical="top"/>
    </xf>
    <xf numFmtId="43" fontId="4" fillId="0" borderId="1" xfId="11" applyFont="1" applyFill="1" applyBorder="1" applyAlignment="1">
      <alignment horizontal="right" vertical="top" wrapText="1"/>
    </xf>
    <xf numFmtId="43" fontId="5" fillId="0" borderId="1" xfId="11" applyFont="1" applyFill="1" applyBorder="1" applyAlignment="1">
      <alignment vertical="top" wrapText="1"/>
    </xf>
    <xf numFmtId="43" fontId="5" fillId="0" borderId="1" xfId="11" applyFont="1" applyFill="1" applyBorder="1" applyAlignment="1">
      <alignment horizontal="right" vertical="top" wrapText="1"/>
    </xf>
    <xf numFmtId="0" fontId="22" fillId="0" borderId="1" xfId="0" applyFont="1" applyBorder="1" applyAlignment="1">
      <alignment vertical="top" wrapText="1"/>
    </xf>
    <xf numFmtId="43" fontId="12" fillId="0" borderId="0" xfId="0" applyNumberFormat="1" applyFont="1"/>
    <xf numFmtId="0" fontId="8" fillId="0" borderId="5" xfId="0" applyFont="1" applyBorder="1" applyAlignment="1">
      <alignment vertical="top" wrapText="1"/>
    </xf>
    <xf numFmtId="0" fontId="12" fillId="0" borderId="1" xfId="0" applyFont="1" applyFill="1" applyBorder="1" applyAlignment="1">
      <alignment horizontal="right" wrapText="1"/>
    </xf>
    <xf numFmtId="0" fontId="14" fillId="0" borderId="1" xfId="0" applyFont="1" applyFill="1" applyBorder="1" applyAlignment="1">
      <alignment horizontal="right" wrapText="1"/>
    </xf>
    <xf numFmtId="0" fontId="4" fillId="0" borderId="1" xfId="0" applyFont="1" applyFill="1" applyBorder="1" applyAlignment="1">
      <alignment horizontal="center" vertical="center" wrapText="1"/>
    </xf>
    <xf numFmtId="43" fontId="4" fillId="0" borderId="1" xfId="2"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Border="1" applyAlignment="1">
      <alignment horizontal="right" vertical="top"/>
    </xf>
    <xf numFmtId="43" fontId="13" fillId="0" borderId="1" xfId="1" applyFont="1" applyBorder="1" applyAlignment="1">
      <alignment vertical="top" wrapText="1"/>
    </xf>
    <xf numFmtId="43" fontId="15" fillId="2" borderId="1" xfId="1" applyFont="1" applyFill="1" applyBorder="1" applyAlignment="1">
      <alignment vertical="top" wrapText="1"/>
    </xf>
    <xf numFmtId="43" fontId="7" fillId="0" borderId="1" xfId="2" applyFont="1" applyBorder="1" applyAlignment="1">
      <alignment horizontal="right" vertical="top" wrapText="1"/>
    </xf>
    <xf numFmtId="0" fontId="8" fillId="0" borderId="1" xfId="0" applyNumberFormat="1" applyFont="1" applyFill="1" applyBorder="1" applyAlignment="1" applyProtection="1">
      <alignment vertical="top" wrapText="1"/>
    </xf>
    <xf numFmtId="0" fontId="21" fillId="0" borderId="5" xfId="0" applyFont="1" applyFill="1" applyBorder="1" applyAlignment="1">
      <alignment vertical="top" wrapText="1"/>
    </xf>
    <xf numFmtId="0" fontId="14" fillId="0" borderId="1" xfId="0" applyNumberFormat="1" applyFont="1" applyFill="1" applyBorder="1"/>
    <xf numFmtId="4" fontId="12" fillId="0" borderId="1" xfId="0" applyNumberFormat="1" applyFont="1" applyFill="1" applyBorder="1"/>
    <xf numFmtId="0" fontId="4" fillId="0" borderId="7" xfId="0" applyFont="1" applyFill="1" applyBorder="1" applyAlignment="1">
      <alignment vertical="top" wrapText="1"/>
    </xf>
    <xf numFmtId="0" fontId="4" fillId="0" borderId="7" xfId="0" applyFont="1" applyFill="1" applyBorder="1" applyAlignment="1">
      <alignment horizontal="left" vertical="top" wrapText="1"/>
    </xf>
    <xf numFmtId="4" fontId="5" fillId="0" borderId="7" xfId="0" applyNumberFormat="1" applyFont="1" applyFill="1" applyBorder="1" applyAlignment="1">
      <alignment vertical="top" wrapText="1"/>
    </xf>
    <xf numFmtId="0" fontId="5" fillId="0" borderId="5" xfId="0" applyFont="1" applyFill="1" applyBorder="1" applyAlignment="1">
      <alignment horizontal="left" vertical="top" wrapText="1"/>
    </xf>
    <xf numFmtId="4" fontId="5" fillId="0" borderId="5" xfId="0" applyNumberFormat="1" applyFont="1" applyFill="1" applyBorder="1" applyAlignment="1">
      <alignment vertical="top" wrapText="1"/>
    </xf>
    <xf numFmtId="4" fontId="17" fillId="0" borderId="1" xfId="0" applyNumberFormat="1" applyFont="1" applyBorder="1"/>
    <xf numFmtId="0" fontId="5" fillId="2" borderId="2" xfId="0" applyFont="1" applyFill="1" applyBorder="1" applyAlignment="1">
      <alignment vertical="top" wrapText="1"/>
    </xf>
    <xf numFmtId="43" fontId="5" fillId="0" borderId="1" xfId="2" applyFont="1" applyBorder="1" applyAlignment="1">
      <alignment horizontal="left" vertical="top" wrapText="1"/>
    </xf>
    <xf numFmtId="0" fontId="4" fillId="2" borderId="2" xfId="0" applyFont="1" applyFill="1" applyBorder="1" applyAlignment="1">
      <alignment vertical="top" wrapText="1"/>
    </xf>
    <xf numFmtId="43" fontId="4" fillId="2" borderId="1" xfId="2" applyFont="1" applyFill="1" applyBorder="1" applyAlignment="1">
      <alignment horizontal="left" vertical="top" wrapText="1"/>
    </xf>
    <xf numFmtId="0" fontId="4" fillId="2" borderId="0" xfId="0" applyFont="1" applyFill="1" applyBorder="1" applyAlignment="1">
      <alignment vertical="top" wrapText="1"/>
    </xf>
    <xf numFmtId="43" fontId="5" fillId="0" borderId="7" xfId="2" applyFont="1" applyBorder="1" applyAlignment="1">
      <alignment horizontal="left" vertical="top" wrapText="1"/>
    </xf>
    <xf numFmtId="43" fontId="5" fillId="2" borderId="4" xfId="2" applyFont="1" applyFill="1" applyBorder="1" applyAlignment="1">
      <alignment horizontal="left" vertical="top" wrapText="1"/>
    </xf>
    <xf numFmtId="43" fontId="4" fillId="0" borderId="1" xfId="0" applyNumberFormat="1" applyFont="1" applyFill="1" applyBorder="1" applyAlignment="1">
      <alignment vertical="top" wrapText="1"/>
    </xf>
    <xf numFmtId="43" fontId="4" fillId="2" borderId="5" xfId="2" applyFont="1" applyFill="1" applyBorder="1" applyAlignment="1">
      <alignment vertical="top" wrapText="1"/>
    </xf>
    <xf numFmtId="43" fontId="4" fillId="0" borderId="5" xfId="0" applyNumberFormat="1" applyFont="1" applyFill="1" applyBorder="1" applyAlignment="1">
      <alignment vertical="top" wrapText="1"/>
    </xf>
    <xf numFmtId="0" fontId="14" fillId="0" borderId="1" xfId="0" applyFont="1" applyBorder="1" applyAlignment="1">
      <alignment horizontal="left" wrapText="1"/>
    </xf>
    <xf numFmtId="43" fontId="4" fillId="0" borderId="1" xfId="0" applyNumberFormat="1" applyFont="1" applyFill="1" applyBorder="1" applyAlignment="1">
      <alignment wrapText="1"/>
    </xf>
    <xf numFmtId="43" fontId="5" fillId="0" borderId="7" xfId="2" applyFont="1" applyFill="1" applyBorder="1" applyAlignment="1">
      <alignment vertical="top" wrapText="1"/>
    </xf>
    <xf numFmtId="0" fontId="7" fillId="0" borderId="8" xfId="0" applyFont="1" applyFill="1" applyBorder="1" applyAlignment="1">
      <alignment vertical="top" wrapText="1"/>
    </xf>
    <xf numFmtId="43" fontId="4" fillId="0" borderId="2" xfId="2" applyFont="1" applyBorder="1" applyAlignment="1">
      <alignment vertical="top" wrapText="1"/>
    </xf>
    <xf numFmtId="43" fontId="5" fillId="0" borderId="2" xfId="2" applyFont="1" applyBorder="1" applyAlignment="1">
      <alignment vertical="top" wrapText="1"/>
    </xf>
    <xf numFmtId="43" fontId="8" fillId="2" borderId="1" xfId="2" applyFont="1" applyFill="1" applyBorder="1" applyAlignment="1">
      <alignment vertical="top" wrapText="1"/>
    </xf>
    <xf numFmtId="0" fontId="12" fillId="2" borderId="1" xfId="0" applyFont="1" applyFill="1" applyBorder="1"/>
    <xf numFmtId="43" fontId="13" fillId="0" borderId="7" xfId="1" applyFont="1" applyFill="1" applyBorder="1" applyAlignment="1">
      <alignment horizontal="left" vertical="top" wrapText="1"/>
    </xf>
    <xf numFmtId="0" fontId="14" fillId="0" borderId="2" xfId="0" applyFont="1" applyFill="1" applyBorder="1" applyAlignment="1">
      <alignment vertical="top" wrapText="1"/>
    </xf>
    <xf numFmtId="0" fontId="13" fillId="0" borderId="4" xfId="0" applyFont="1" applyFill="1" applyBorder="1" applyAlignment="1">
      <alignment vertical="top" wrapText="1"/>
    </xf>
    <xf numFmtId="0" fontId="15" fillId="0" borderId="4" xfId="0" applyFont="1" applyFill="1" applyBorder="1" applyAlignment="1">
      <alignment vertical="top" wrapText="1"/>
    </xf>
    <xf numFmtId="43" fontId="13" fillId="0" borderId="4" xfId="1" applyFont="1" applyFill="1" applyBorder="1" applyAlignment="1">
      <alignment horizontal="right" vertical="top" wrapText="1"/>
    </xf>
    <xf numFmtId="0" fontId="7" fillId="0" borderId="1" xfId="47" applyFont="1" applyBorder="1" applyAlignment="1">
      <alignment vertical="top" wrapText="1"/>
    </xf>
    <xf numFmtId="0" fontId="7" fillId="0" borderId="1" xfId="47" applyFont="1" applyBorder="1" applyAlignment="1">
      <alignment horizontal="left" vertical="top" wrapText="1"/>
    </xf>
    <xf numFmtId="4" fontId="7" fillId="0" borderId="1" xfId="47" applyNumberFormat="1" applyFont="1" applyFill="1" applyBorder="1" applyAlignment="1">
      <alignment horizontal="right" vertical="top" wrapText="1"/>
    </xf>
    <xf numFmtId="3" fontId="7" fillId="0" borderId="1" xfId="47" applyNumberFormat="1" applyFont="1" applyBorder="1" applyAlignment="1">
      <alignment horizontal="left" vertical="top" wrapText="1"/>
    </xf>
    <xf numFmtId="4" fontId="7" fillId="0" borderId="1" xfId="47" applyNumberFormat="1" applyFont="1" applyBorder="1" applyAlignment="1">
      <alignment horizontal="left" vertical="top" wrapText="1"/>
    </xf>
    <xf numFmtId="0" fontId="8" fillId="0" borderId="1" xfId="47" applyFont="1" applyBorder="1" applyAlignment="1">
      <alignment horizontal="left" vertical="top" wrapText="1"/>
    </xf>
    <xf numFmtId="0" fontId="5" fillId="0" borderId="0" xfId="0" applyFont="1" applyBorder="1" applyAlignment="1">
      <alignment vertical="top" wrapText="1"/>
    </xf>
    <xf numFmtId="0" fontId="7" fillId="0" borderId="7" xfId="47" applyFont="1" applyBorder="1" applyAlignment="1">
      <alignment horizontal="left" vertical="top" wrapText="1"/>
    </xf>
    <xf numFmtId="4" fontId="7" fillId="0" borderId="7" xfId="47" applyNumberFormat="1" applyFont="1" applyFill="1" applyBorder="1" applyAlignment="1">
      <alignment horizontal="right" vertical="top" wrapText="1"/>
    </xf>
    <xf numFmtId="4" fontId="7" fillId="0" borderId="7" xfId="47" applyNumberFormat="1" applyFont="1" applyBorder="1" applyAlignment="1">
      <alignment horizontal="left" vertical="top" wrapText="1"/>
    </xf>
    <xf numFmtId="0" fontId="7" fillId="0" borderId="1" xfId="47" applyFont="1" applyFill="1" applyBorder="1" applyAlignment="1">
      <alignment vertical="top" wrapText="1"/>
    </xf>
    <xf numFmtId="0" fontId="7" fillId="0" borderId="1" xfId="47" applyFont="1" applyFill="1" applyBorder="1" applyAlignment="1">
      <alignment horizontal="left" vertical="top" wrapText="1"/>
    </xf>
    <xf numFmtId="4" fontId="7" fillId="0" borderId="1" xfId="47" applyNumberFormat="1" applyFont="1" applyFill="1" applyBorder="1" applyAlignment="1">
      <alignment horizontal="left" vertical="top" wrapText="1"/>
    </xf>
    <xf numFmtId="0" fontId="8" fillId="0" borderId="1" xfId="47" applyFont="1" applyFill="1" applyBorder="1" applyAlignment="1">
      <alignment vertical="top" wrapText="1"/>
    </xf>
    <xf numFmtId="0" fontId="8" fillId="0" borderId="1" xfId="47" applyFont="1" applyFill="1" applyBorder="1" applyAlignment="1">
      <alignment horizontal="left" vertical="top" wrapText="1"/>
    </xf>
    <xf numFmtId="3" fontId="7" fillId="0" borderId="1" xfId="47" applyNumberFormat="1" applyFont="1" applyFill="1" applyBorder="1" applyAlignment="1">
      <alignment horizontal="left" vertical="top" wrapText="1"/>
    </xf>
    <xf numFmtId="0" fontId="15" fillId="0" borderId="5" xfId="0" applyFont="1" applyFill="1" applyBorder="1" applyAlignment="1">
      <alignment vertical="top" wrapText="1"/>
    </xf>
    <xf numFmtId="43" fontId="12" fillId="0" borderId="1" xfId="0" applyNumberFormat="1" applyFont="1" applyBorder="1" applyAlignment="1">
      <alignment horizontal="left"/>
    </xf>
    <xf numFmtId="0" fontId="4" fillId="0" borderId="7" xfId="0" applyFont="1" applyBorder="1" applyAlignment="1">
      <alignment horizontal="left" vertical="top" wrapText="1"/>
    </xf>
    <xf numFmtId="4" fontId="4" fillId="0" borderId="1" xfId="0" applyNumberFormat="1" applyFont="1" applyFill="1" applyBorder="1" applyAlignment="1">
      <alignment horizontal="right" wrapText="1"/>
    </xf>
    <xf numFmtId="43" fontId="13" fillId="0" borderId="7" xfId="1" applyFont="1" applyFill="1" applyBorder="1" applyAlignment="1">
      <alignment horizontal="right" vertical="top" wrapText="1"/>
    </xf>
    <xf numFmtId="0" fontId="13" fillId="0" borderId="5" xfId="0" applyFont="1" applyFill="1" applyBorder="1" applyAlignment="1">
      <alignment horizontal="left" vertical="top" wrapText="1"/>
    </xf>
    <xf numFmtId="0" fontId="12" fillId="0" borderId="2" xfId="0" applyFont="1" applyBorder="1" applyAlignment="1">
      <alignment horizontal="left"/>
    </xf>
    <xf numFmtId="0" fontId="12" fillId="0" borderId="5" xfId="0" applyFont="1" applyBorder="1" applyAlignment="1">
      <alignment horizontal="left"/>
    </xf>
    <xf numFmtId="0" fontId="13" fillId="0" borderId="6" xfId="0" applyFont="1" applyBorder="1" applyAlignment="1">
      <alignment horizontal="left" vertical="top" wrapText="1"/>
    </xf>
    <xf numFmtId="0" fontId="15" fillId="0" borderId="7" xfId="0" applyFont="1" applyBorder="1" applyAlignment="1">
      <alignment vertical="top" wrapText="1"/>
    </xf>
    <xf numFmtId="0" fontId="14" fillId="0" borderId="4" xfId="0" applyFont="1" applyBorder="1" applyAlignment="1">
      <alignment vertical="top"/>
    </xf>
    <xf numFmtId="0" fontId="4" fillId="0" borderId="1" xfId="0" applyFont="1" applyBorder="1" applyAlignment="1">
      <alignment horizontal="justify" vertical="top" wrapText="1"/>
    </xf>
    <xf numFmtId="0" fontId="5" fillId="2" borderId="1" xfId="0" applyFont="1" applyFill="1" applyBorder="1" applyAlignment="1">
      <alignment horizontal="justify" vertical="top" wrapText="1"/>
    </xf>
    <xf numFmtId="43" fontId="4" fillId="0" borderId="2" xfId="2" applyFont="1" applyBorder="1" applyAlignment="1">
      <alignment horizontal="right" vertical="top" wrapText="1"/>
    </xf>
    <xf numFmtId="0" fontId="14" fillId="0" borderId="1" xfId="0" applyFont="1" applyFill="1" applyBorder="1" applyAlignment="1">
      <alignment horizontal="justify" vertical="top" wrapText="1"/>
    </xf>
    <xf numFmtId="43" fontId="14" fillId="0" borderId="1" xfId="1" applyFont="1" applyFill="1" applyBorder="1" applyAlignment="1">
      <alignment horizontal="justify" vertical="top" wrapText="1"/>
    </xf>
    <xf numFmtId="43" fontId="14" fillId="0" borderId="5" xfId="1" applyFont="1" applyFill="1" applyBorder="1" applyAlignment="1">
      <alignment horizontal="left" vertical="top"/>
    </xf>
    <xf numFmtId="43" fontId="14" fillId="0" borderId="5" xfId="1" applyFont="1" applyFill="1" applyBorder="1" applyAlignment="1">
      <alignment horizontal="left" vertical="top" wrapText="1"/>
    </xf>
    <xf numFmtId="43" fontId="15" fillId="0" borderId="1" xfId="1" applyFont="1" applyFill="1" applyBorder="1" applyAlignment="1">
      <alignment horizontal="justify" vertical="top" wrapText="1"/>
    </xf>
    <xf numFmtId="0" fontId="15" fillId="0" borderId="1" xfId="0" applyFont="1" applyFill="1" applyBorder="1" applyAlignment="1">
      <alignment horizontal="justify" vertical="top" wrapText="1"/>
    </xf>
    <xf numFmtId="43" fontId="14" fillId="0" borderId="5" xfId="1" applyFont="1" applyFill="1" applyBorder="1" applyAlignment="1">
      <alignment horizontal="center" vertical="top" wrapText="1"/>
    </xf>
    <xf numFmtId="4" fontId="12" fillId="0" borderId="1" xfId="0" applyNumberFormat="1" applyFont="1" applyFill="1" applyBorder="1" applyAlignment="1">
      <alignment wrapText="1"/>
    </xf>
    <xf numFmtId="0" fontId="12" fillId="0" borderId="2" xfId="0" applyFont="1" applyFill="1" applyBorder="1" applyAlignment="1">
      <alignment wrapText="1"/>
    </xf>
    <xf numFmtId="43" fontId="12" fillId="0" borderId="5" xfId="1" applyFont="1" applyFill="1" applyBorder="1" applyAlignment="1">
      <alignment horizontal="left" vertical="top" wrapText="1"/>
    </xf>
    <xf numFmtId="0" fontId="0" fillId="0" borderId="1" xfId="0" applyFill="1" applyBorder="1" applyAlignment="1">
      <alignment horizontal="left" vertical="top" wrapText="1"/>
    </xf>
    <xf numFmtId="0" fontId="18" fillId="0" borderId="0" xfId="0" applyFont="1"/>
    <xf numFmtId="0" fontId="19" fillId="0" borderId="1" xfId="0" applyFont="1" applyBorder="1"/>
    <xf numFmtId="43" fontId="19" fillId="0" borderId="1" xfId="0" applyNumberFormat="1" applyFont="1" applyBorder="1"/>
    <xf numFmtId="43" fontId="12" fillId="0" borderId="1" xfId="2" applyFont="1" applyBorder="1" applyAlignment="1">
      <alignment vertical="top" wrapText="1"/>
    </xf>
    <xf numFmtId="0" fontId="4" fillId="0" borderId="7" xfId="0" applyFont="1" applyFill="1" applyBorder="1" applyAlignment="1">
      <alignment vertical="top"/>
    </xf>
    <xf numFmtId="0" fontId="4" fillId="0" borderId="7" xfId="0" applyFont="1" applyFill="1" applyBorder="1" applyAlignment="1">
      <alignment horizontal="left" vertical="top"/>
    </xf>
    <xf numFmtId="0" fontId="5" fillId="0" borderId="1" xfId="0" applyFont="1" applyFill="1" applyBorder="1" applyAlignment="1">
      <alignment horizontal="left" vertical="top"/>
    </xf>
    <xf numFmtId="4" fontId="5" fillId="0" borderId="1" xfId="0" applyNumberFormat="1" applyFont="1" applyFill="1" applyBorder="1" applyAlignment="1">
      <alignment vertical="top"/>
    </xf>
    <xf numFmtId="4" fontId="4" fillId="0" borderId="1" xfId="0" applyNumberFormat="1" applyFont="1" applyFill="1" applyBorder="1" applyAlignment="1">
      <alignment vertical="top"/>
    </xf>
    <xf numFmtId="0" fontId="4" fillId="0" borderId="1" xfId="0" applyFont="1" applyFill="1" applyBorder="1" applyAlignment="1">
      <alignment horizontal="left" vertical="top"/>
    </xf>
    <xf numFmtId="0" fontId="4" fillId="0" borderId="0" xfId="0" applyFont="1" applyFill="1" applyAlignment="1">
      <alignment vertical="top"/>
    </xf>
    <xf numFmtId="43" fontId="4" fillId="0" borderId="0" xfId="2" applyFont="1" applyFill="1" applyAlignment="1">
      <alignment vertical="top"/>
    </xf>
    <xf numFmtId="0" fontId="4" fillId="0" borderId="0" xfId="0" applyFont="1" applyFill="1" applyAlignment="1">
      <alignment horizontal="left" vertical="top"/>
    </xf>
    <xf numFmtId="43" fontId="5" fillId="0" borderId="5" xfId="2" applyFont="1" applyFill="1" applyBorder="1" applyAlignment="1">
      <alignment horizontal="right" vertical="top" wrapText="1"/>
    </xf>
    <xf numFmtId="0" fontId="12" fillId="0" borderId="7" xfId="0" applyFont="1" applyFill="1" applyBorder="1" applyAlignment="1">
      <alignment vertical="top"/>
    </xf>
    <xf numFmtId="0" fontId="13" fillId="0" borderId="7" xfId="0" applyFont="1" applyFill="1" applyBorder="1" applyAlignment="1">
      <alignment vertical="top"/>
    </xf>
    <xf numFmtId="43" fontId="13" fillId="0" borderId="7" xfId="1" applyFont="1" applyFill="1" applyBorder="1" applyAlignment="1">
      <alignment horizontal="right" vertical="top"/>
    </xf>
    <xf numFmtId="0" fontId="13" fillId="0" borderId="7" xfId="0" applyFont="1" applyFill="1" applyBorder="1" applyAlignment="1">
      <alignment horizontal="left" vertical="top"/>
    </xf>
    <xf numFmtId="43" fontId="8" fillId="0" borderId="6" xfId="2" applyFont="1" applyFill="1" applyBorder="1" applyAlignment="1">
      <alignment vertical="top" wrapText="1"/>
    </xf>
    <xf numFmtId="0" fontId="7" fillId="0" borderId="2" xfId="0" applyFont="1" applyFill="1" applyBorder="1" applyAlignment="1">
      <alignment vertical="top" wrapText="1"/>
    </xf>
    <xf numFmtId="0" fontId="8" fillId="0" borderId="8" xfId="0" applyFont="1" applyFill="1" applyBorder="1" applyAlignment="1">
      <alignment vertical="top" wrapText="1"/>
    </xf>
    <xf numFmtId="43" fontId="8" fillId="0" borderId="8" xfId="2" applyFont="1" applyFill="1" applyBorder="1" applyAlignment="1">
      <alignment vertical="top" wrapText="1"/>
    </xf>
    <xf numFmtId="0" fontId="8" fillId="0" borderId="8" xfId="0" applyFont="1" applyFill="1" applyBorder="1" applyAlignment="1">
      <alignment horizontal="left" vertical="top" wrapText="1"/>
    </xf>
    <xf numFmtId="0" fontId="13" fillId="0" borderId="1" xfId="0" applyFont="1" applyBorder="1" applyAlignment="1">
      <alignment vertical="top"/>
    </xf>
    <xf numFmtId="0" fontId="13" fillId="0" borderId="1" xfId="0" applyFont="1" applyBorder="1" applyAlignment="1">
      <alignment horizontal="left" vertical="top"/>
    </xf>
    <xf numFmtId="43" fontId="14" fillId="0" borderId="1" xfId="2" applyNumberFormat="1" applyFont="1" applyBorder="1" applyAlignment="1">
      <alignment vertical="top" wrapText="1"/>
    </xf>
    <xf numFmtId="43" fontId="12" fillId="0" borderId="1" xfId="2" applyNumberFormat="1" applyFont="1" applyBorder="1" applyAlignment="1">
      <alignment vertical="top"/>
    </xf>
    <xf numFmtId="43" fontId="12" fillId="0" borderId="1" xfId="2" applyNumberFormat="1" applyFont="1" applyBorder="1" applyAlignment="1">
      <alignment vertical="top" wrapText="1"/>
    </xf>
    <xf numFmtId="43" fontId="14" fillId="2" borderId="1" xfId="2" applyNumberFormat="1" applyFont="1" applyFill="1" applyBorder="1" applyAlignment="1">
      <alignment vertical="top" wrapText="1"/>
    </xf>
    <xf numFmtId="43" fontId="12" fillId="2" borderId="1" xfId="2" applyNumberFormat="1" applyFont="1" applyFill="1" applyBorder="1" applyAlignment="1">
      <alignment vertical="top" wrapText="1"/>
    </xf>
    <xf numFmtId="43" fontId="14" fillId="2" borderId="1" xfId="2" applyNumberFormat="1" applyFont="1" applyFill="1" applyBorder="1" applyAlignment="1">
      <alignment vertical="top"/>
    </xf>
    <xf numFmtId="43" fontId="14" fillId="0" borderId="1" xfId="0" applyNumberFormat="1" applyFont="1" applyBorder="1" applyAlignment="1">
      <alignment vertical="top"/>
    </xf>
    <xf numFmtId="43" fontId="14" fillId="0" borderId="1" xfId="0" applyNumberFormat="1" applyFont="1" applyBorder="1" applyAlignment="1">
      <alignment vertical="top" wrapText="1"/>
    </xf>
    <xf numFmtId="43" fontId="14" fillId="0" borderId="1" xfId="0" applyNumberFormat="1" applyFont="1" applyBorder="1" applyAlignment="1">
      <alignment horizontal="right" vertical="top" wrapText="1"/>
    </xf>
    <xf numFmtId="0" fontId="12" fillId="2" borderId="1" xfId="0" applyFont="1" applyFill="1" applyBorder="1" applyAlignment="1">
      <alignment vertical="top"/>
    </xf>
    <xf numFmtId="43" fontId="14" fillId="0" borderId="1" xfId="0" applyNumberFormat="1" applyFont="1" applyBorder="1" applyAlignment="1">
      <alignment horizontal="right" vertical="top"/>
    </xf>
    <xf numFmtId="0" fontId="14" fillId="0" borderId="1" xfId="0" applyFont="1" applyBorder="1" applyAlignment="1">
      <alignment horizontal="left" vertical="top"/>
    </xf>
    <xf numFmtId="43" fontId="12" fillId="0" borderId="1" xfId="0" applyNumberFormat="1" applyFont="1" applyBorder="1" applyAlignment="1">
      <alignment horizontal="right" vertical="top"/>
    </xf>
    <xf numFmtId="0" fontId="12" fillId="0" borderId="1" xfId="0" applyFont="1" applyBorder="1" applyAlignment="1">
      <alignment horizontal="center"/>
    </xf>
    <xf numFmtId="43" fontId="13" fillId="0" borderId="1" xfId="2" applyFont="1" applyFill="1" applyBorder="1" applyAlignment="1">
      <alignment horizontal="left" vertical="top" wrapText="1"/>
    </xf>
    <xf numFmtId="0" fontId="13" fillId="0" borderId="1" xfId="0" applyFont="1" applyFill="1" applyBorder="1" applyAlignment="1">
      <alignment vertical="top"/>
    </xf>
    <xf numFmtId="43" fontId="13" fillId="0" borderId="1" xfId="2" applyFont="1" applyFill="1" applyBorder="1" applyAlignment="1">
      <alignment horizontal="left" vertical="top"/>
    </xf>
    <xf numFmtId="0" fontId="13" fillId="0" borderId="1" xfId="0" applyFont="1" applyFill="1" applyBorder="1" applyAlignment="1">
      <alignment horizontal="right" vertical="top"/>
    </xf>
    <xf numFmtId="43" fontId="15" fillId="0" borderId="1" xfId="2" applyFont="1" applyFill="1" applyBorder="1" applyAlignment="1">
      <alignment horizontal="right" vertical="top" wrapText="1"/>
    </xf>
    <xf numFmtId="43" fontId="14" fillId="0" borderId="1" xfId="2" applyFont="1" applyFill="1" applyBorder="1" applyAlignment="1">
      <alignment vertical="top"/>
    </xf>
    <xf numFmtId="43" fontId="15" fillId="0" borderId="1" xfId="2" applyFont="1" applyFill="1" applyBorder="1" applyAlignment="1">
      <alignment vertical="top" wrapText="1"/>
    </xf>
    <xf numFmtId="43" fontId="15" fillId="0" borderId="1" xfId="2" applyFont="1" applyFill="1" applyBorder="1" applyAlignment="1">
      <alignment horizontal="right" vertical="top"/>
    </xf>
    <xf numFmtId="0" fontId="15" fillId="0" borderId="1" xfId="0" applyFont="1" applyFill="1" applyBorder="1" applyAlignment="1">
      <alignment vertical="top"/>
    </xf>
    <xf numFmtId="43" fontId="14" fillId="0" borderId="1" xfId="2" applyFont="1" applyFill="1" applyBorder="1" applyAlignment="1">
      <alignment horizontal="right" vertical="top" wrapText="1"/>
    </xf>
    <xf numFmtId="43" fontId="15" fillId="0" borderId="1" xfId="2" applyFont="1" applyFill="1" applyBorder="1" applyAlignment="1">
      <alignment vertical="top"/>
    </xf>
    <xf numFmtId="43" fontId="12" fillId="0" borderId="1" xfId="2" applyFont="1" applyFill="1" applyBorder="1" applyAlignment="1">
      <alignment vertical="top"/>
    </xf>
    <xf numFmtId="0" fontId="12" fillId="0" borderId="1" xfId="0" applyFont="1" applyFill="1" applyBorder="1" applyAlignment="1">
      <alignment horizontal="right" vertical="top"/>
    </xf>
    <xf numFmtId="0" fontId="5" fillId="2" borderId="1" xfId="0" applyFont="1" applyFill="1" applyBorder="1" applyAlignment="1">
      <alignment horizontal="left" wrapText="1"/>
    </xf>
    <xf numFmtId="43" fontId="5" fillId="2" borderId="1" xfId="2" applyFont="1" applyFill="1" applyBorder="1" applyAlignment="1">
      <alignment horizontal="left" wrapText="1"/>
    </xf>
    <xf numFmtId="0" fontId="12" fillId="0" borderId="2" xfId="0" applyFont="1" applyFill="1" applyBorder="1" applyAlignment="1">
      <alignment horizontal="center" vertical="top"/>
    </xf>
    <xf numFmtId="43" fontId="4" fillId="2" borderId="1" xfId="2" applyFont="1" applyFill="1" applyBorder="1" applyAlignment="1">
      <alignment horizontal="left" wrapText="1"/>
    </xf>
    <xf numFmtId="4" fontId="15" fillId="0" borderId="1" xfId="0" applyNumberFormat="1" applyFont="1" applyBorder="1" applyAlignment="1">
      <alignment horizontal="right" vertical="top"/>
    </xf>
    <xf numFmtId="0" fontId="15" fillId="0" borderId="1" xfId="0" applyFont="1" applyBorder="1" applyAlignment="1">
      <alignment horizontal="right" vertical="top"/>
    </xf>
    <xf numFmtId="0" fontId="13" fillId="0" borderId="1" xfId="0" applyFont="1" applyBorder="1" applyAlignment="1">
      <alignment horizontal="right" vertical="top"/>
    </xf>
    <xf numFmtId="4" fontId="14" fillId="0" borderId="1" xfId="0" applyNumberFormat="1" applyFont="1" applyBorder="1" applyAlignment="1">
      <alignment horizontal="right" vertical="top"/>
    </xf>
    <xf numFmtId="0" fontId="12" fillId="0" borderId="11" xfId="0" applyFont="1" applyBorder="1" applyAlignment="1">
      <alignment vertical="top"/>
    </xf>
    <xf numFmtId="0" fontId="13" fillId="0" borderId="12" xfId="0" applyFont="1" applyBorder="1" applyAlignment="1">
      <alignment vertical="top" wrapText="1"/>
    </xf>
    <xf numFmtId="0" fontId="12" fillId="0" borderId="12" xfId="0" applyFont="1" applyBorder="1" applyAlignment="1">
      <alignment vertical="top" wrapText="1"/>
    </xf>
    <xf numFmtId="4" fontId="13" fillId="0" borderId="12" xfId="0" applyNumberFormat="1" applyFont="1" applyBorder="1" applyAlignment="1">
      <alignment horizontal="right" vertical="top"/>
    </xf>
    <xf numFmtId="0" fontId="13" fillId="0" borderId="10" xfId="0" applyFont="1" applyBorder="1" applyAlignment="1">
      <alignment vertical="top"/>
    </xf>
    <xf numFmtId="0" fontId="15" fillId="2" borderId="1" xfId="0" applyFont="1" applyFill="1" applyBorder="1" applyAlignment="1">
      <alignment vertical="top"/>
    </xf>
    <xf numFmtId="4" fontId="15" fillId="2" borderId="1" xfId="0" applyNumberFormat="1" applyFont="1" applyFill="1" applyBorder="1" applyAlignment="1">
      <alignment horizontal="right" vertical="top"/>
    </xf>
    <xf numFmtId="43" fontId="13" fillId="0" borderId="1" xfId="2" applyFont="1" applyBorder="1" applyAlignment="1">
      <alignment horizontal="left" vertical="top" wrapText="1"/>
    </xf>
    <xf numFmtId="43" fontId="13" fillId="0" borderId="1" xfId="2" applyFont="1" applyBorder="1" applyAlignment="1">
      <alignment horizontal="left" vertical="top"/>
    </xf>
    <xf numFmtId="43" fontId="15" fillId="0" borderId="1" xfId="2" applyFont="1" applyBorder="1" applyAlignment="1">
      <alignment horizontal="right" vertical="top"/>
    </xf>
    <xf numFmtId="43" fontId="13" fillId="0" borderId="1" xfId="2" applyFont="1" applyBorder="1" applyAlignment="1">
      <alignment horizontal="right" vertical="top"/>
    </xf>
    <xf numFmtId="0" fontId="13" fillId="2" borderId="1" xfId="0" applyFont="1" applyFill="1" applyBorder="1" applyAlignment="1">
      <alignment vertical="top"/>
    </xf>
    <xf numFmtId="43" fontId="15" fillId="2" borderId="1" xfId="2" applyFont="1" applyFill="1" applyBorder="1" applyAlignment="1">
      <alignment horizontal="right" vertical="top"/>
    </xf>
    <xf numFmtId="0" fontId="15" fillId="2" borderId="1" xfId="0" applyFont="1" applyFill="1" applyBorder="1" applyAlignment="1">
      <alignment horizontal="right" vertical="top" wrapText="1"/>
    </xf>
    <xf numFmtId="43" fontId="12" fillId="0" borderId="7" xfId="1" applyFont="1" applyFill="1" applyBorder="1" applyAlignment="1">
      <alignment horizontal="right" vertical="top" wrapText="1"/>
    </xf>
    <xf numFmtId="0" fontId="14" fillId="0" borderId="2" xfId="0" applyFont="1" applyFill="1" applyBorder="1" applyAlignment="1">
      <alignment horizontal="right" vertical="top" wrapText="1"/>
    </xf>
    <xf numFmtId="43" fontId="12" fillId="2" borderId="1" xfId="2" applyFont="1" applyFill="1" applyBorder="1"/>
    <xf numFmtId="0" fontId="12" fillId="0" borderId="7" xfId="0" applyFont="1" applyBorder="1" applyAlignment="1">
      <alignment vertical="top"/>
    </xf>
    <xf numFmtId="0" fontId="13" fillId="0" borderId="7" xfId="0" applyFont="1" applyBorder="1" applyAlignment="1">
      <alignment vertical="top"/>
    </xf>
    <xf numFmtId="0" fontId="13" fillId="0" borderId="7" xfId="0" applyFont="1" applyBorder="1" applyAlignment="1">
      <alignment horizontal="left" vertical="top"/>
    </xf>
    <xf numFmtId="4" fontId="13" fillId="0" borderId="1" xfId="0" applyNumberFormat="1" applyFont="1" applyBorder="1" applyAlignment="1">
      <alignment horizontal="right" vertical="top" wrapText="1"/>
    </xf>
    <xf numFmtId="0" fontId="15" fillId="0" borderId="1" xfId="0" applyFont="1" applyBorder="1" applyAlignment="1">
      <alignment horizontal="center" vertical="top" wrapText="1"/>
    </xf>
    <xf numFmtId="4" fontId="15" fillId="0" borderId="1" xfId="0" applyNumberFormat="1" applyFont="1" applyFill="1" applyBorder="1" applyAlignment="1">
      <alignment horizontal="right" vertical="top"/>
    </xf>
    <xf numFmtId="0" fontId="15" fillId="0" borderId="1" xfId="0" applyFont="1" applyBorder="1" applyAlignment="1">
      <alignment horizontal="left" vertical="top"/>
    </xf>
    <xf numFmtId="4" fontId="13" fillId="0" borderId="1" xfId="0" applyNumberFormat="1" applyFont="1" applyFill="1" applyBorder="1" applyAlignment="1">
      <alignment horizontal="right" vertical="top"/>
    </xf>
    <xf numFmtId="0" fontId="13" fillId="0" borderId="2" xfId="0" applyFont="1" applyFill="1" applyBorder="1" applyAlignment="1">
      <alignment horizontal="left" vertical="top"/>
    </xf>
    <xf numFmtId="0" fontId="13" fillId="0" borderId="5" xfId="0" applyFont="1" applyFill="1" applyBorder="1" applyAlignment="1">
      <alignment horizontal="left" vertical="top"/>
    </xf>
    <xf numFmtId="43" fontId="13" fillId="0" borderId="1" xfId="1" applyFont="1" applyBorder="1" applyAlignment="1">
      <alignment horizontal="left" vertical="top" wrapText="1"/>
    </xf>
    <xf numFmtId="43" fontId="15" fillId="0" borderId="1" xfId="1" applyFont="1" applyBorder="1" applyAlignment="1">
      <alignment vertical="top" wrapText="1"/>
    </xf>
    <xf numFmtId="43" fontId="14" fillId="0" borderId="1" xfId="1" applyFont="1" applyBorder="1" applyAlignment="1">
      <alignment horizontal="right" vertical="top" wrapText="1"/>
    </xf>
    <xf numFmtId="43" fontId="15" fillId="0" borderId="1" xfId="1" applyFont="1" applyBorder="1" applyAlignment="1">
      <alignment horizontal="right" vertical="top" wrapText="1"/>
    </xf>
    <xf numFmtId="0" fontId="13" fillId="0" borderId="4" xfId="0" applyFont="1" applyBorder="1" applyAlignment="1">
      <alignment vertical="top" wrapText="1"/>
    </xf>
    <xf numFmtId="0" fontId="8" fillId="0" borderId="1" xfId="0" applyFont="1" applyBorder="1" applyAlignment="1">
      <alignment vertical="top"/>
    </xf>
    <xf numFmtId="4" fontId="8" fillId="2" borderId="1" xfId="0" applyNumberFormat="1" applyFont="1" applyFill="1" applyBorder="1" applyAlignment="1">
      <alignment horizontal="right" vertical="top" wrapText="1"/>
    </xf>
    <xf numFmtId="43" fontId="13" fillId="0" borderId="7" xfId="1" applyFont="1" applyFill="1" applyBorder="1" applyAlignment="1">
      <alignment horizontal="left" vertical="top"/>
    </xf>
    <xf numFmtId="0" fontId="12" fillId="0" borderId="1" xfId="0" applyFont="1" applyFill="1" applyBorder="1"/>
    <xf numFmtId="43" fontId="12" fillId="0" borderId="1" xfId="1" applyFont="1" applyFill="1" applyBorder="1"/>
    <xf numFmtId="0" fontId="12" fillId="0" borderId="1" xfId="0" applyFont="1" applyFill="1" applyBorder="1" applyAlignment="1">
      <alignment horizontal="left"/>
    </xf>
    <xf numFmtId="0" fontId="5" fillId="0" borderId="1" xfId="0" applyFont="1" applyFill="1" applyBorder="1" applyAlignment="1">
      <alignment horizontal="center" vertical="top" wrapText="1"/>
    </xf>
    <xf numFmtId="43" fontId="15" fillId="0" borderId="1" xfId="2" applyFont="1" applyBorder="1" applyAlignment="1">
      <alignment horizontal="right" vertical="top" wrapText="1"/>
    </xf>
    <xf numFmtId="43" fontId="13" fillId="0" borderId="1" xfId="2" applyFont="1" applyBorder="1" applyAlignment="1">
      <alignment horizontal="right" vertical="top" wrapText="1"/>
    </xf>
    <xf numFmtId="43" fontId="12" fillId="0" borderId="1" xfId="2" applyFont="1" applyBorder="1" applyAlignment="1">
      <alignment vertical="top"/>
    </xf>
    <xf numFmtId="0" fontId="15" fillId="0" borderId="5" xfId="0" applyFont="1" applyBorder="1" applyAlignment="1">
      <alignment vertical="top" wrapText="1"/>
    </xf>
    <xf numFmtId="0" fontId="15" fillId="2" borderId="5" xfId="0" applyFont="1" applyFill="1" applyBorder="1" applyAlignment="1">
      <alignment vertical="top" wrapText="1"/>
    </xf>
    <xf numFmtId="43" fontId="13" fillId="2" borderId="1" xfId="2" applyFont="1" applyFill="1" applyBorder="1" applyAlignment="1">
      <alignment horizontal="right" vertical="top"/>
    </xf>
    <xf numFmtId="0" fontId="14" fillId="0" borderId="1" xfId="0" applyFont="1" applyBorder="1" applyAlignment="1">
      <alignment horizontal="center" vertical="top"/>
    </xf>
    <xf numFmtId="0" fontId="14" fillId="0" borderId="7" xfId="0" applyFont="1" applyBorder="1" applyAlignment="1">
      <alignment horizontal="center" vertical="top"/>
    </xf>
    <xf numFmtId="0" fontId="14" fillId="0" borderId="4" xfId="0" applyFont="1" applyBorder="1" applyAlignment="1">
      <alignment horizontal="center" vertical="top"/>
    </xf>
    <xf numFmtId="0" fontId="14" fillId="2" borderId="1" xfId="0" applyFont="1" applyFill="1" applyBorder="1"/>
    <xf numFmtId="4" fontId="12" fillId="2" borderId="1" xfId="0" applyNumberFormat="1" applyFont="1" applyFill="1" applyBorder="1" applyAlignment="1">
      <alignment vertical="top"/>
    </xf>
    <xf numFmtId="0" fontId="12" fillId="0" borderId="1" xfId="0" applyFont="1" applyBorder="1" applyAlignment="1">
      <alignment horizontal="justify" vertical="top" wrapText="1"/>
    </xf>
    <xf numFmtId="0" fontId="14" fillId="0" borderId="1" xfId="0" applyFont="1" applyBorder="1" applyAlignment="1">
      <alignment horizontal="justify" vertical="top"/>
    </xf>
    <xf numFmtId="4" fontId="12" fillId="0" borderId="1" xfId="0" applyNumberFormat="1" applyFont="1" applyBorder="1" applyAlignment="1">
      <alignment horizontal="right" vertical="top"/>
    </xf>
    <xf numFmtId="0" fontId="14" fillId="2" borderId="1" xfId="0" applyFont="1" applyFill="1" applyBorder="1" applyAlignment="1">
      <alignment horizontal="justify" vertical="top" wrapText="1"/>
    </xf>
    <xf numFmtId="43" fontId="14" fillId="2" borderId="1" xfId="1" applyFont="1" applyFill="1" applyBorder="1" applyAlignment="1">
      <alignment horizontal="justify" vertical="top" wrapText="1"/>
    </xf>
    <xf numFmtId="43" fontId="12" fillId="2" borderId="1" xfId="1" applyFont="1" applyFill="1" applyBorder="1" applyAlignment="1">
      <alignment horizontal="justify" vertical="top" wrapText="1"/>
    </xf>
    <xf numFmtId="4" fontId="12" fillId="0" borderId="1" xfId="0" applyNumberFormat="1" applyFont="1" applyBorder="1" applyAlignment="1">
      <alignment vertical="top" wrapText="1"/>
    </xf>
    <xf numFmtId="4" fontId="13" fillId="2" borderId="1" xfId="0" applyNumberFormat="1" applyFont="1" applyFill="1" applyBorder="1" applyAlignment="1">
      <alignment horizontal="right" vertical="top" wrapText="1"/>
    </xf>
    <xf numFmtId="43" fontId="14" fillId="0" borderId="1" xfId="2" applyFont="1" applyBorder="1" applyAlignment="1">
      <alignment vertical="top"/>
    </xf>
    <xf numFmtId="43" fontId="14" fillId="0" borderId="1" xfId="2" applyFont="1" applyBorder="1" applyAlignment="1">
      <alignment horizontal="right" vertical="top" wrapText="1"/>
    </xf>
    <xf numFmtId="43" fontId="15" fillId="0" borderId="1" xfId="2" applyFont="1" applyBorder="1" applyAlignment="1">
      <alignment vertical="top" wrapText="1"/>
    </xf>
    <xf numFmtId="0" fontId="13" fillId="0" borderId="7" xfId="0" applyFont="1" applyFill="1" applyBorder="1" applyAlignment="1">
      <alignment horizontal="right" vertical="top" wrapText="1"/>
    </xf>
    <xf numFmtId="4" fontId="12" fillId="0" borderId="4" xfId="0" applyNumberFormat="1" applyFont="1" applyFill="1" applyBorder="1" applyAlignment="1">
      <alignment horizontal="right" vertical="top" wrapText="1"/>
    </xf>
    <xf numFmtId="0" fontId="12" fillId="0" borderId="4" xfId="0" applyFont="1" applyFill="1" applyBorder="1" applyAlignment="1">
      <alignment horizontal="left" vertical="top" wrapText="1"/>
    </xf>
    <xf numFmtId="0" fontId="13" fillId="0" borderId="1" xfId="0" applyFont="1" applyFill="1" applyBorder="1" applyAlignment="1">
      <alignment horizontal="left" vertical="top"/>
    </xf>
    <xf numFmtId="0" fontId="14" fillId="0" borderId="2" xfId="0" applyFont="1" applyFill="1" applyBorder="1" applyAlignment="1">
      <alignment vertical="top"/>
    </xf>
    <xf numFmtId="0" fontId="4" fillId="0" borderId="4" xfId="0" applyFont="1" applyFill="1" applyBorder="1" applyAlignment="1">
      <alignment wrapText="1"/>
    </xf>
    <xf numFmtId="0" fontId="5" fillId="0" borderId="2" xfId="0" applyFont="1" applyFill="1" applyBorder="1" applyAlignment="1">
      <alignment wrapText="1"/>
    </xf>
    <xf numFmtId="0" fontId="4" fillId="0" borderId="4" xfId="0" applyFont="1" applyFill="1" applyBorder="1" applyAlignment="1">
      <alignment horizontal="center" wrapText="1"/>
    </xf>
    <xf numFmtId="0" fontId="14" fillId="0" borderId="7" xfId="0" applyFont="1" applyBorder="1" applyAlignment="1">
      <alignment horizontal="justify" vertical="top" wrapText="1"/>
    </xf>
    <xf numFmtId="4" fontId="14" fillId="0" borderId="7" xfId="0" applyNumberFormat="1" applyFont="1" applyBorder="1" applyAlignment="1">
      <alignment horizontal="right" vertical="top" wrapText="1"/>
    </xf>
    <xf numFmtId="0" fontId="14" fillId="0" borderId="7" xfId="0" applyFont="1" applyBorder="1" applyAlignment="1">
      <alignment horizontal="left" vertical="top" wrapText="1"/>
    </xf>
    <xf numFmtId="0" fontId="4" fillId="0" borderId="2" xfId="0" applyFont="1" applyFill="1" applyBorder="1" applyAlignment="1">
      <alignment horizontal="left" vertical="top"/>
    </xf>
    <xf numFmtId="0" fontId="4" fillId="0" borderId="0" xfId="0" applyFont="1" applyFill="1" applyBorder="1" applyAlignment="1">
      <alignment horizontal="left" vertical="top"/>
    </xf>
    <xf numFmtId="0" fontId="4" fillId="0" borderId="5" xfId="0" applyFont="1" applyFill="1" applyBorder="1" applyAlignment="1">
      <alignment horizontal="left" vertical="top"/>
    </xf>
    <xf numFmtId="0" fontId="4" fillId="2" borderId="1" xfId="0" applyFont="1" applyFill="1" applyBorder="1" applyAlignment="1">
      <alignment horizontal="left" vertical="top"/>
    </xf>
    <xf numFmtId="0" fontId="4" fillId="2" borderId="5" xfId="0" applyFont="1" applyFill="1" applyBorder="1" applyAlignment="1">
      <alignment vertical="top" wrapText="1"/>
    </xf>
    <xf numFmtId="0" fontId="7" fillId="0" borderId="7" xfId="0" applyFont="1" applyBorder="1" applyAlignment="1">
      <alignment horizontal="left" vertical="top" wrapText="1"/>
    </xf>
    <xf numFmtId="0" fontId="7" fillId="2" borderId="2" xfId="0" applyFont="1" applyFill="1" applyBorder="1" applyAlignment="1">
      <alignment horizontal="right" vertical="top" wrapText="1"/>
    </xf>
    <xf numFmtId="4" fontId="5" fillId="0" borderId="7" xfId="0" applyNumberFormat="1" applyFont="1" applyFill="1" applyBorder="1" applyAlignment="1">
      <alignment horizontal="right" vertical="top" wrapText="1"/>
    </xf>
    <xf numFmtId="0" fontId="7" fillId="2" borderId="11" xfId="0" applyFont="1" applyFill="1" applyBorder="1" applyAlignment="1">
      <alignment horizontal="right" vertical="top"/>
    </xf>
    <xf numFmtId="0" fontId="8" fillId="0" borderId="11" xfId="0" applyFont="1" applyBorder="1" applyAlignment="1">
      <alignment horizontal="left" vertical="top"/>
    </xf>
    <xf numFmtId="0" fontId="8" fillId="2" borderId="10" xfId="0" applyFont="1" applyFill="1" applyBorder="1" applyAlignment="1">
      <alignment horizontal="left" vertical="top"/>
    </xf>
    <xf numFmtId="0" fontId="7" fillId="0" borderId="4" xfId="0" applyFont="1" applyBorder="1" applyAlignment="1">
      <alignment horizontal="left" vertical="top"/>
    </xf>
    <xf numFmtId="4" fontId="8" fillId="0" borderId="1" xfId="0" applyNumberFormat="1" applyFont="1" applyFill="1" applyBorder="1" applyAlignment="1">
      <alignment horizontal="right" vertical="top"/>
    </xf>
    <xf numFmtId="0" fontId="7" fillId="2" borderId="4" xfId="0" applyFont="1" applyFill="1" applyBorder="1" applyAlignment="1">
      <alignment horizontal="left" vertical="top"/>
    </xf>
    <xf numFmtId="4" fontId="5" fillId="2" borderId="1" xfId="0" applyNumberFormat="1" applyFont="1" applyFill="1" applyBorder="1" applyAlignment="1">
      <alignment horizontal="right" vertical="top"/>
    </xf>
    <xf numFmtId="0" fontId="5" fillId="2" borderId="7" xfId="0" applyFont="1" applyFill="1" applyBorder="1" applyAlignment="1">
      <alignment vertical="top"/>
    </xf>
    <xf numFmtId="4" fontId="5" fillId="2" borderId="7" xfId="0" applyNumberFormat="1" applyFont="1" applyFill="1" applyBorder="1" applyAlignment="1">
      <alignment horizontal="right" vertical="top"/>
    </xf>
    <xf numFmtId="0" fontId="5" fillId="2" borderId="7" xfId="0" applyFont="1" applyFill="1" applyBorder="1" applyAlignment="1">
      <alignment horizontal="left" vertical="top"/>
    </xf>
    <xf numFmtId="4" fontId="4" fillId="2" borderId="1" xfId="0" applyNumberFormat="1" applyFont="1" applyFill="1" applyBorder="1" applyAlignment="1">
      <alignment horizontal="right" vertical="top"/>
    </xf>
    <xf numFmtId="43" fontId="4" fillId="0" borderId="1" xfId="2" applyFont="1" applyFill="1" applyBorder="1" applyAlignment="1">
      <alignment horizontal="left" vertical="top"/>
    </xf>
    <xf numFmtId="0" fontId="7" fillId="4" borderId="1" xfId="27" applyFont="1" applyFill="1" applyBorder="1" applyAlignment="1">
      <alignment vertical="top" wrapText="1"/>
    </xf>
    <xf numFmtId="0" fontId="7" fillId="0" borderId="1" xfId="0" applyFont="1" applyFill="1" applyBorder="1" applyAlignment="1">
      <alignment horizontal="left" vertical="top"/>
    </xf>
    <xf numFmtId="43" fontId="4" fillId="0" borderId="1" xfId="2" applyFont="1" applyBorder="1" applyAlignment="1">
      <alignment horizontal="right" wrapText="1"/>
    </xf>
    <xf numFmtId="0" fontId="5" fillId="0" borderId="7" xfId="0" applyFont="1" applyBorder="1" applyAlignment="1">
      <alignment horizontal="center" vertical="top" wrapText="1"/>
    </xf>
    <xf numFmtId="43" fontId="5" fillId="0" borderId="7" xfId="2" applyFont="1" applyFill="1" applyBorder="1" applyAlignment="1">
      <alignment horizontal="center" vertical="top" wrapTex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43" fontId="8" fillId="0" borderId="4" xfId="2" applyFont="1" applyFill="1" applyBorder="1" applyAlignment="1">
      <alignment horizontal="right" vertical="top" wrapText="1"/>
    </xf>
    <xf numFmtId="0" fontId="12" fillId="0" borderId="1" xfId="0" applyFont="1" applyBorder="1" applyAlignment="1">
      <alignment vertical="center" wrapText="1"/>
    </xf>
    <xf numFmtId="0" fontId="12" fillId="0" borderId="1" xfId="0" applyFont="1" applyBorder="1" applyAlignment="1">
      <alignment horizontal="left" vertical="center" wrapText="1"/>
    </xf>
    <xf numFmtId="3" fontId="14" fillId="0" borderId="1" xfId="0" applyNumberFormat="1" applyFont="1" applyBorder="1" applyAlignment="1">
      <alignment vertical="top" wrapText="1"/>
    </xf>
    <xf numFmtId="4" fontId="12" fillId="0" borderId="1" xfId="0" applyNumberFormat="1" applyFont="1" applyBorder="1" applyAlignment="1">
      <alignment vertical="center" wrapText="1"/>
    </xf>
    <xf numFmtId="0" fontId="14" fillId="0" borderId="1" xfId="0" applyFont="1" applyBorder="1" applyAlignment="1">
      <alignment horizontal="left" vertical="center" wrapText="1"/>
    </xf>
    <xf numFmtId="0" fontId="4" fillId="0" borderId="6" xfId="0" applyFont="1" applyFill="1" applyBorder="1" applyAlignment="1">
      <alignment wrapText="1"/>
    </xf>
    <xf numFmtId="0" fontId="4" fillId="2" borderId="6" xfId="0" applyFont="1" applyFill="1" applyBorder="1" applyAlignment="1">
      <alignment vertical="top" wrapText="1"/>
    </xf>
    <xf numFmtId="0" fontId="5" fillId="0" borderId="1" xfId="0" applyFont="1" applyBorder="1" applyAlignment="1">
      <alignment horizontal="left" wrapText="1"/>
    </xf>
    <xf numFmtId="0" fontId="7" fillId="0" borderId="1" xfId="0" applyFont="1" applyBorder="1" applyAlignment="1">
      <alignment horizontal="justify" vertical="top" wrapText="1"/>
    </xf>
    <xf numFmtId="4" fontId="15" fillId="0" borderId="1" xfId="0" applyNumberFormat="1" applyFont="1" applyFill="1" applyBorder="1" applyAlignment="1">
      <alignment horizontal="center" vertical="top" wrapText="1"/>
    </xf>
    <xf numFmtId="0" fontId="4" fillId="0" borderId="0" xfId="0" applyFont="1" applyFill="1" applyBorder="1" applyAlignment="1">
      <alignment vertical="top"/>
    </xf>
    <xf numFmtId="43" fontId="4" fillId="0" borderId="1" xfId="2" applyFont="1" applyFill="1" applyBorder="1" applyAlignment="1">
      <alignment vertical="top"/>
    </xf>
    <xf numFmtId="0" fontId="8" fillId="0" borderId="1" xfId="0" applyFont="1" applyFill="1" applyBorder="1" applyAlignment="1">
      <alignment vertical="top"/>
    </xf>
    <xf numFmtId="0" fontId="5" fillId="0" borderId="4" xfId="0" applyFont="1" applyFill="1" applyBorder="1" applyAlignment="1">
      <alignment vertical="top"/>
    </xf>
    <xf numFmtId="0" fontId="4" fillId="0" borderId="11" xfId="0" applyFont="1" applyFill="1" applyBorder="1" applyAlignment="1">
      <alignment vertical="top"/>
    </xf>
    <xf numFmtId="0" fontId="7" fillId="0" borderId="4" xfId="0" applyFont="1" applyFill="1" applyBorder="1" applyAlignment="1">
      <alignment horizontal="left" vertical="top"/>
    </xf>
    <xf numFmtId="4" fontId="5" fillId="0" borderId="4" xfId="0" applyNumberFormat="1" applyFont="1" applyFill="1" applyBorder="1" applyAlignment="1">
      <alignment horizontal="right" vertical="top"/>
    </xf>
    <xf numFmtId="0" fontId="5" fillId="0" borderId="4" xfId="0" applyFont="1" applyFill="1" applyBorder="1" applyAlignment="1">
      <alignment horizontal="left" vertical="top"/>
    </xf>
    <xf numFmtId="0" fontId="7" fillId="0" borderId="2" xfId="0" applyFont="1" applyFill="1" applyBorder="1" applyAlignment="1">
      <alignment horizontal="right" vertical="top"/>
    </xf>
    <xf numFmtId="4" fontId="7" fillId="0" borderId="6" xfId="0" applyNumberFormat="1" applyFont="1" applyFill="1" applyBorder="1" applyAlignment="1">
      <alignment horizontal="right" vertical="top"/>
    </xf>
    <xf numFmtId="0" fontId="8" fillId="0" borderId="7" xfId="0" applyFont="1" applyFill="1" applyBorder="1" applyAlignment="1">
      <alignment vertical="top"/>
    </xf>
    <xf numFmtId="4" fontId="5" fillId="0" borderId="5" xfId="0" applyNumberFormat="1" applyFont="1" applyFill="1" applyBorder="1" applyAlignment="1">
      <alignment horizontal="right" vertical="top" wrapText="1"/>
    </xf>
    <xf numFmtId="0" fontId="4" fillId="0" borderId="3" xfId="0" applyFont="1" applyFill="1" applyBorder="1" applyAlignment="1">
      <alignment vertical="top"/>
    </xf>
    <xf numFmtId="0" fontId="5" fillId="0" borderId="8" xfId="0" applyFont="1" applyFill="1" applyBorder="1" applyAlignment="1">
      <alignment vertical="top"/>
    </xf>
    <xf numFmtId="0" fontId="7" fillId="0" borderId="1" xfId="0" applyFont="1" applyFill="1" applyBorder="1" applyAlignment="1">
      <alignment horizontal="right" vertical="top"/>
    </xf>
    <xf numFmtId="0" fontId="5" fillId="0" borderId="2" xfId="0" applyFont="1" applyFill="1" applyBorder="1" applyAlignment="1"/>
    <xf numFmtId="0" fontId="5" fillId="0" borderId="2" xfId="0" applyFont="1" applyFill="1" applyBorder="1" applyAlignment="1">
      <alignment vertical="top"/>
    </xf>
    <xf numFmtId="0" fontId="12" fillId="0" borderId="2" xfId="0" applyFont="1" applyBorder="1"/>
    <xf numFmtId="0" fontId="12" fillId="0" borderId="6" xfId="0" applyFont="1" applyBorder="1"/>
    <xf numFmtId="0" fontId="12" fillId="0" borderId="5" xfId="0" applyFont="1" applyBorder="1"/>
    <xf numFmtId="4" fontId="12" fillId="0" borderId="1" xfId="0" applyNumberFormat="1" applyFont="1" applyBorder="1" applyAlignment="1">
      <alignment wrapText="1"/>
    </xf>
    <xf numFmtId="4" fontId="5" fillId="0" borderId="1" xfId="0" applyNumberFormat="1" applyFont="1" applyBorder="1" applyAlignment="1">
      <alignment horizontal="left" vertical="top" wrapText="1"/>
    </xf>
    <xf numFmtId="4" fontId="7" fillId="0" borderId="1" xfId="0" applyNumberFormat="1" applyFont="1" applyBorder="1" applyAlignment="1">
      <alignment vertical="top" wrapText="1"/>
    </xf>
    <xf numFmtId="4" fontId="14" fillId="0" borderId="1" xfId="0" applyNumberFormat="1" applyFont="1" applyBorder="1" applyAlignment="1">
      <alignment horizontal="left" vertical="top" wrapText="1"/>
    </xf>
    <xf numFmtId="43" fontId="8" fillId="0" borderId="6" xfId="1" applyFont="1" applyFill="1" applyBorder="1" applyAlignment="1">
      <alignment horizontal="left" vertical="top" wrapText="1"/>
    </xf>
    <xf numFmtId="4" fontId="8" fillId="0" borderId="1" xfId="0" applyNumberFormat="1" applyFont="1" applyBorder="1" applyAlignment="1">
      <alignment horizontal="left" vertical="top" wrapText="1"/>
    </xf>
    <xf numFmtId="0" fontId="4" fillId="0" borderId="2" xfId="0" applyFont="1" applyFill="1" applyBorder="1" applyAlignment="1">
      <alignment horizontal="right" vertical="top"/>
    </xf>
    <xf numFmtId="0" fontId="8" fillId="0" borderId="1" xfId="0" applyFont="1" applyFill="1" applyBorder="1" applyAlignment="1">
      <alignment horizontal="right" vertical="top" wrapText="1"/>
    </xf>
    <xf numFmtId="0" fontId="7" fillId="0" borderId="1" xfId="26" applyFont="1" applyFill="1" applyBorder="1" applyAlignment="1">
      <alignment vertical="top" wrapText="1"/>
    </xf>
    <xf numFmtId="0" fontId="7" fillId="0" borderId="4" xfId="0" applyFont="1" applyFill="1" applyBorder="1" applyAlignment="1">
      <alignment horizontal="left" vertical="top" wrapText="1"/>
    </xf>
    <xf numFmtId="0" fontId="7" fillId="0" borderId="4" xfId="0" applyFont="1" applyFill="1" applyBorder="1" applyAlignment="1">
      <alignment horizontal="right" vertical="top" wrapText="1"/>
    </xf>
    <xf numFmtId="0" fontId="7" fillId="0" borderId="7" xfId="0" applyFont="1" applyFill="1" applyBorder="1" applyAlignment="1">
      <alignment horizontal="right" vertical="top" wrapText="1"/>
    </xf>
    <xf numFmtId="0" fontId="7" fillId="0" borderId="7" xfId="0" applyFont="1" applyFill="1" applyBorder="1" applyAlignment="1">
      <alignment horizontal="left" vertical="top" wrapText="1"/>
    </xf>
    <xf numFmtId="43" fontId="7" fillId="0" borderId="7" xfId="2" applyFont="1" applyFill="1" applyBorder="1" applyAlignment="1">
      <alignment horizontal="center" vertical="top" wrapText="1"/>
    </xf>
    <xf numFmtId="0" fontId="7" fillId="0" borderId="1" xfId="26" applyFont="1" applyFill="1" applyBorder="1" applyAlignment="1">
      <alignment horizontal="right" vertical="top" wrapText="1"/>
    </xf>
    <xf numFmtId="0" fontId="7" fillId="0" borderId="1" xfId="0" applyFont="1" applyFill="1" applyBorder="1" applyAlignment="1">
      <alignment vertical="center" wrapText="1"/>
    </xf>
    <xf numFmtId="0" fontId="7" fillId="0" borderId="4" xfId="0" applyFont="1" applyFill="1" applyBorder="1" applyAlignment="1">
      <alignment horizontal="left" vertical="center" wrapText="1"/>
    </xf>
    <xf numFmtId="0" fontId="7" fillId="0" borderId="1" xfId="26" applyFont="1" applyFill="1" applyBorder="1" applyAlignment="1">
      <alignment wrapText="1"/>
    </xf>
    <xf numFmtId="0" fontId="7" fillId="0" borderId="1" xfId="26" applyFont="1" applyFill="1" applyBorder="1" applyAlignment="1">
      <alignment vertical="center" wrapText="1"/>
    </xf>
    <xf numFmtId="43" fontId="14" fillId="0" borderId="1" xfId="0" applyNumberFormat="1" applyFont="1" applyFill="1" applyBorder="1" applyAlignment="1">
      <alignment vertical="top"/>
    </xf>
    <xf numFmtId="43" fontId="12" fillId="0" borderId="1" xfId="0" applyNumberFormat="1" applyFont="1" applyFill="1" applyBorder="1" applyAlignment="1">
      <alignment vertical="top"/>
    </xf>
    <xf numFmtId="0" fontId="5" fillId="0" borderId="2" xfId="0" applyFont="1" applyFill="1" applyBorder="1" applyAlignment="1">
      <alignment horizontal="right"/>
    </xf>
    <xf numFmtId="0" fontId="5" fillId="0" borderId="2" xfId="0" applyFont="1" applyFill="1" applyBorder="1" applyAlignment="1">
      <alignment horizontal="right" vertical="top"/>
    </xf>
    <xf numFmtId="0" fontId="5" fillId="0" borderId="0" xfId="0" applyFont="1" applyFill="1" applyBorder="1" applyAlignment="1">
      <alignment horizontal="right" vertical="top"/>
    </xf>
    <xf numFmtId="0" fontId="5" fillId="0" borderId="0" xfId="0" applyFont="1" applyFill="1" applyBorder="1" applyAlignment="1">
      <alignment horizontal="left" vertical="top"/>
    </xf>
    <xf numFmtId="0" fontId="5" fillId="0" borderId="1" xfId="0" applyFont="1" applyFill="1" applyBorder="1" applyAlignment="1">
      <alignment horizontal="right" vertical="top"/>
    </xf>
    <xf numFmtId="0" fontId="8" fillId="0" borderId="2" xfId="0" applyFont="1" applyFill="1" applyBorder="1" applyAlignment="1">
      <alignment horizontal="right" vertical="center" wrapText="1"/>
    </xf>
    <xf numFmtId="0" fontId="8" fillId="0" borderId="6" xfId="0" applyFont="1" applyFill="1" applyBorder="1" applyAlignment="1">
      <alignment vertical="center" wrapText="1"/>
    </xf>
    <xf numFmtId="0" fontId="7" fillId="0" borderId="0" xfId="0" applyFont="1" applyBorder="1" applyAlignment="1">
      <alignment horizontal="right" vertical="top" wrapText="1"/>
    </xf>
    <xf numFmtId="0" fontId="5" fillId="0" borderId="11" xfId="0" applyFont="1" applyFill="1" applyBorder="1" applyAlignment="1">
      <alignment vertical="top" wrapText="1"/>
    </xf>
    <xf numFmtId="4" fontId="5" fillId="0" borderId="2" xfId="0" applyNumberFormat="1" applyFont="1" applyFill="1" applyBorder="1" applyAlignment="1">
      <alignment horizontal="right" vertical="top" wrapText="1"/>
    </xf>
    <xf numFmtId="0" fontId="4" fillId="0" borderId="2" xfId="0" applyFont="1" applyFill="1" applyBorder="1" applyAlignment="1">
      <alignment horizontal="right" vertical="top" wrapText="1"/>
    </xf>
    <xf numFmtId="4" fontId="5" fillId="0" borderId="2" xfId="0" applyNumberFormat="1" applyFont="1" applyFill="1" applyBorder="1" applyAlignment="1">
      <alignment vertical="top" wrapText="1"/>
    </xf>
    <xf numFmtId="4" fontId="10" fillId="0" borderId="1" xfId="0" applyNumberFormat="1" applyFont="1" applyFill="1" applyBorder="1" applyAlignment="1">
      <alignment wrapText="1"/>
    </xf>
    <xf numFmtId="43" fontId="14" fillId="0" borderId="1" xfId="1" applyFont="1" applyFill="1" applyBorder="1" applyAlignment="1">
      <alignment vertical="top"/>
    </xf>
    <xf numFmtId="0" fontId="12" fillId="0" borderId="2" xfId="0" applyFont="1" applyFill="1" applyBorder="1" applyAlignment="1">
      <alignment vertical="top"/>
    </xf>
    <xf numFmtId="0" fontId="12" fillId="0" borderId="6" xfId="0" applyFont="1" applyFill="1" applyBorder="1" applyAlignment="1">
      <alignment vertical="top"/>
    </xf>
    <xf numFmtId="0" fontId="12" fillId="0" borderId="5" xfId="0" applyFont="1" applyFill="1" applyBorder="1" applyAlignment="1">
      <alignment vertical="top"/>
    </xf>
    <xf numFmtId="4" fontId="12" fillId="0" borderId="4" xfId="0" applyNumberFormat="1" applyFont="1" applyFill="1" applyBorder="1" applyAlignment="1">
      <alignment vertical="top" wrapText="1"/>
    </xf>
    <xf numFmtId="0" fontId="14" fillId="0" borderId="2" xfId="0" applyFont="1" applyFill="1" applyBorder="1" applyAlignment="1">
      <alignment wrapText="1"/>
    </xf>
    <xf numFmtId="43" fontId="13" fillId="0" borderId="1" xfId="2" applyFont="1" applyFill="1" applyBorder="1" applyAlignment="1">
      <alignment wrapText="1"/>
    </xf>
    <xf numFmtId="0" fontId="13" fillId="0" borderId="1" xfId="0" applyFont="1" applyFill="1" applyBorder="1" applyAlignment="1">
      <alignment wrapText="1"/>
    </xf>
    <xf numFmtId="43" fontId="12" fillId="0" borderId="1" xfId="2" applyFont="1" applyFill="1" applyBorder="1" applyAlignment="1">
      <alignment horizontal="right" vertical="top" wrapText="1"/>
    </xf>
    <xf numFmtId="0" fontId="13" fillId="0" borderId="1" xfId="0" applyFont="1" applyFill="1" applyBorder="1" applyAlignment="1">
      <alignment horizontal="left" wrapText="1"/>
    </xf>
    <xf numFmtId="43" fontId="13" fillId="0" borderId="1" xfId="15" applyFont="1" applyFill="1" applyBorder="1" applyAlignment="1">
      <alignment horizontal="right" wrapText="1"/>
    </xf>
    <xf numFmtId="0" fontId="13" fillId="2" borderId="6" xfId="0" applyFont="1" applyFill="1" applyBorder="1" applyAlignment="1">
      <alignment vertical="top" wrapText="1"/>
    </xf>
    <xf numFmtId="0" fontId="13" fillId="2" borderId="5" xfId="0" applyFont="1" applyFill="1" applyBorder="1" applyAlignment="1">
      <alignment vertical="top" wrapText="1"/>
    </xf>
    <xf numFmtId="0" fontId="14" fillId="2" borderId="7" xfId="0" applyFont="1" applyFill="1" applyBorder="1" applyAlignment="1">
      <alignment vertical="top" wrapText="1"/>
    </xf>
    <xf numFmtId="0" fontId="15" fillId="2" borderId="7" xfId="0" applyFont="1" applyFill="1" applyBorder="1" applyAlignment="1">
      <alignment vertical="top" wrapText="1"/>
    </xf>
    <xf numFmtId="4" fontId="14" fillId="2" borderId="7" xfId="0" applyNumberFormat="1" applyFont="1" applyFill="1" applyBorder="1" applyAlignment="1">
      <alignment horizontal="right" vertical="top" wrapText="1"/>
    </xf>
    <xf numFmtId="0" fontId="14" fillId="2" borderId="4" xfId="0" applyFont="1" applyFill="1" applyBorder="1" applyAlignment="1">
      <alignment vertical="top" wrapText="1"/>
    </xf>
    <xf numFmtId="0" fontId="15" fillId="2" borderId="4" xfId="0" applyFont="1" applyFill="1" applyBorder="1" applyAlignment="1">
      <alignment vertical="top" wrapText="1"/>
    </xf>
    <xf numFmtId="4" fontId="15" fillId="2" borderId="4" xfId="0" applyNumberFormat="1" applyFont="1" applyFill="1" applyBorder="1" applyAlignment="1">
      <alignment horizontal="right" vertical="top" wrapText="1"/>
    </xf>
    <xf numFmtId="0" fontId="12" fillId="2" borderId="2" xfId="0" applyFont="1" applyFill="1" applyBorder="1" applyAlignment="1">
      <alignment vertical="top" wrapText="1"/>
    </xf>
    <xf numFmtId="0" fontId="13" fillId="2" borderId="2" xfId="0" applyFont="1" applyFill="1" applyBorder="1" applyAlignment="1">
      <alignment vertical="top" wrapText="1"/>
    </xf>
    <xf numFmtId="4" fontId="14" fillId="2" borderId="4" xfId="0" applyNumberFormat="1" applyFont="1" applyFill="1" applyBorder="1" applyAlignment="1">
      <alignment horizontal="right" vertical="top" wrapText="1"/>
    </xf>
    <xf numFmtId="0" fontId="15" fillId="2" borderId="4" xfId="0" applyFont="1" applyFill="1" applyBorder="1" applyAlignment="1">
      <alignment horizontal="right" vertical="top" wrapText="1"/>
    </xf>
    <xf numFmtId="0" fontId="14" fillId="0" borderId="2" xfId="0" applyFont="1" applyBorder="1" applyAlignment="1">
      <alignment wrapText="1"/>
    </xf>
    <xf numFmtId="43" fontId="13" fillId="0" borderId="1" xfId="15" applyFont="1" applyBorder="1" applyAlignment="1">
      <alignment wrapText="1"/>
    </xf>
    <xf numFmtId="43" fontId="14" fillId="0" borderId="1" xfId="15" applyFont="1" applyBorder="1" applyAlignment="1">
      <alignment horizontal="right" vertical="top" wrapText="1"/>
    </xf>
    <xf numFmtId="43" fontId="12" fillId="0" borderId="1" xfId="15" applyFont="1" applyBorder="1" applyAlignment="1">
      <alignment horizontal="right" vertical="top" wrapText="1"/>
    </xf>
    <xf numFmtId="0" fontId="13" fillId="0" borderId="1" xfId="0" applyFont="1" applyFill="1" applyBorder="1" applyAlignment="1">
      <alignment horizontal="left" vertical="center" wrapText="1"/>
    </xf>
    <xf numFmtId="43" fontId="12" fillId="0" borderId="1" xfId="15" applyFont="1" applyFill="1" applyBorder="1" applyAlignment="1">
      <alignment horizontal="left" vertical="top" wrapText="1"/>
    </xf>
    <xf numFmtId="43" fontId="7" fillId="0" borderId="1" xfId="15" applyFont="1" applyFill="1" applyBorder="1" applyAlignment="1">
      <alignment vertical="top" wrapText="1"/>
    </xf>
    <xf numFmtId="43" fontId="7" fillId="0" borderId="1" xfId="15" applyFont="1" applyFill="1" applyBorder="1" applyAlignment="1">
      <alignment horizontal="right" vertical="top" wrapText="1"/>
    </xf>
    <xf numFmtId="43" fontId="8" fillId="0" borderId="1" xfId="15" applyFont="1" applyFill="1" applyBorder="1" applyAlignment="1">
      <alignment vertical="top" wrapText="1"/>
    </xf>
    <xf numFmtId="43" fontId="8" fillId="0" borderId="1" xfId="15" applyFont="1" applyFill="1" applyBorder="1" applyAlignment="1">
      <alignment horizontal="right" vertical="top" wrapText="1"/>
    </xf>
    <xf numFmtId="3" fontId="8" fillId="0" borderId="1" xfId="0" applyNumberFormat="1" applyFont="1" applyBorder="1" applyAlignment="1">
      <alignment vertical="top" wrapText="1"/>
    </xf>
    <xf numFmtId="0" fontId="14" fillId="0" borderId="2" xfId="0" applyFont="1" applyBorder="1" applyAlignment="1"/>
    <xf numFmtId="0" fontId="14" fillId="0" borderId="2" xfId="0" applyFont="1" applyBorder="1" applyAlignment="1">
      <alignment vertical="top"/>
    </xf>
    <xf numFmtId="0" fontId="14" fillId="0" borderId="2" xfId="0" applyFont="1" applyBorder="1" applyAlignment="1">
      <alignment horizontal="right" vertical="top" wrapText="1"/>
    </xf>
    <xf numFmtId="0" fontId="15" fillId="0" borderId="6" xfId="0" applyFont="1" applyBorder="1" applyAlignment="1">
      <alignment vertical="top" wrapText="1"/>
    </xf>
    <xf numFmtId="43" fontId="13" fillId="0" borderId="1" xfId="15" applyFont="1" applyFill="1" applyBorder="1" applyAlignment="1">
      <alignment horizontal="left" vertical="top"/>
    </xf>
    <xf numFmtId="43" fontId="14" fillId="0" borderId="1" xfId="15" applyFont="1" applyFill="1" applyBorder="1" applyAlignment="1">
      <alignment horizontal="right" vertical="top" wrapText="1"/>
    </xf>
    <xf numFmtId="43" fontId="15" fillId="0" borderId="1" xfId="15" applyFont="1" applyFill="1" applyBorder="1" applyAlignment="1">
      <alignment horizontal="right" vertical="top" wrapText="1"/>
    </xf>
    <xf numFmtId="43" fontId="14" fillId="0" borderId="1" xfId="15" applyFont="1" applyBorder="1" applyAlignment="1">
      <alignment vertical="top" wrapText="1"/>
    </xf>
    <xf numFmtId="0" fontId="13" fillId="0" borderId="1" xfId="0" applyFont="1" applyFill="1" applyBorder="1" applyAlignment="1">
      <alignment vertical="center"/>
    </xf>
    <xf numFmtId="0" fontId="13" fillId="0" borderId="1" xfId="0" applyFont="1" applyFill="1" applyBorder="1" applyAlignment="1">
      <alignment vertical="center" wrapText="1"/>
    </xf>
    <xf numFmtId="0" fontId="13" fillId="0" borderId="1" xfId="0" applyFont="1" applyFill="1" applyBorder="1" applyAlignment="1">
      <alignment horizontal="center" vertical="center" wrapText="1"/>
    </xf>
    <xf numFmtId="43" fontId="12" fillId="0" borderId="1" xfId="1" applyFont="1" applyFill="1" applyBorder="1" applyAlignment="1">
      <alignment horizontal="left" vertical="top"/>
    </xf>
    <xf numFmtId="4" fontId="12" fillId="0" borderId="1" xfId="0" applyNumberFormat="1" applyFont="1" applyFill="1" applyBorder="1" applyAlignment="1">
      <alignment horizontal="left" vertical="top"/>
    </xf>
    <xf numFmtId="0" fontId="7" fillId="0" borderId="1" xfId="0" applyFont="1" applyFill="1" applyBorder="1" applyAlignment="1">
      <alignment vertical="top"/>
    </xf>
    <xf numFmtId="43" fontId="8" fillId="0" borderId="1" xfId="0" applyNumberFormat="1" applyFont="1" applyFill="1" applyBorder="1" applyAlignment="1">
      <alignment vertical="top"/>
    </xf>
    <xf numFmtId="43" fontId="8" fillId="0" borderId="1" xfId="1" applyFont="1" applyFill="1" applyBorder="1" applyAlignment="1">
      <alignment horizontal="left" vertical="top"/>
    </xf>
    <xf numFmtId="0" fontId="14" fillId="0" borderId="1" xfId="0" applyFont="1" applyFill="1" applyBorder="1" applyAlignment="1"/>
    <xf numFmtId="4" fontId="12" fillId="0" borderId="1" xfId="0" applyNumberFormat="1" applyFont="1" applyFill="1" applyBorder="1" applyAlignment="1">
      <alignment horizontal="left"/>
    </xf>
    <xf numFmtId="43" fontId="12" fillId="0" borderId="1" xfId="2" applyFont="1" applyBorder="1" applyAlignment="1">
      <alignment vertical="center" wrapText="1"/>
    </xf>
    <xf numFmtId="0" fontId="15" fillId="0" borderId="1" xfId="0" applyFont="1" applyBorder="1" applyAlignment="1">
      <alignment vertical="center" wrapText="1"/>
    </xf>
    <xf numFmtId="0" fontId="12" fillId="0" borderId="2" xfId="0" applyFont="1" applyBorder="1" applyAlignment="1">
      <alignment horizontal="left" vertical="center" wrapText="1"/>
    </xf>
    <xf numFmtId="0" fontId="12" fillId="0" borderId="6" xfId="0" applyFont="1" applyBorder="1" applyAlignment="1">
      <alignment horizontal="left" vertical="center" wrapText="1"/>
    </xf>
    <xf numFmtId="43" fontId="12" fillId="0" borderId="6" xfId="2" applyFont="1" applyBorder="1" applyAlignment="1">
      <alignment horizontal="left" vertical="center" wrapText="1"/>
    </xf>
    <xf numFmtId="0" fontId="12" fillId="0" borderId="5" xfId="0" applyFont="1" applyBorder="1" applyAlignment="1">
      <alignment horizontal="left" vertical="center" wrapText="1"/>
    </xf>
    <xf numFmtId="0" fontId="12" fillId="0" borderId="2" xfId="0" applyFont="1" applyBorder="1" applyAlignment="1">
      <alignment vertical="center" wrapText="1"/>
    </xf>
    <xf numFmtId="0" fontId="12" fillId="0" borderId="6" xfId="0" applyFont="1" applyBorder="1" applyAlignment="1">
      <alignment vertical="center" wrapText="1"/>
    </xf>
    <xf numFmtId="43" fontId="12" fillId="0" borderId="6" xfId="2" applyFont="1" applyBorder="1" applyAlignment="1">
      <alignment vertical="center" wrapText="1"/>
    </xf>
    <xf numFmtId="0" fontId="12" fillId="0" borderId="5" xfId="0" applyFont="1" applyBorder="1" applyAlignment="1">
      <alignment vertical="center" wrapText="1"/>
    </xf>
    <xf numFmtId="0" fontId="12" fillId="0" borderId="2" xfId="0" applyFont="1" applyBorder="1" applyAlignment="1">
      <alignment horizontal="center" vertical="center" wrapText="1"/>
    </xf>
    <xf numFmtId="0" fontId="12" fillId="0" borderId="6" xfId="0" applyFont="1" applyBorder="1" applyAlignment="1">
      <alignment horizontal="center" vertical="center" wrapText="1"/>
    </xf>
    <xf numFmtId="43" fontId="12" fillId="0" borderId="6" xfId="2" applyFont="1" applyBorder="1" applyAlignment="1">
      <alignment horizontal="center" vertical="center" wrapText="1"/>
    </xf>
    <xf numFmtId="0" fontId="12" fillId="0" borderId="5" xfId="0" applyFont="1" applyBorder="1" applyAlignment="1">
      <alignment horizontal="center" vertical="center" wrapText="1"/>
    </xf>
    <xf numFmtId="0" fontId="15" fillId="0" borderId="1" xfId="0" applyFont="1" applyBorder="1" applyAlignment="1">
      <alignment horizontal="left" vertical="center" wrapText="1"/>
    </xf>
    <xf numFmtId="0" fontId="15" fillId="0" borderId="6" xfId="0" applyFont="1" applyBorder="1" applyAlignment="1">
      <alignment horizontal="left" vertical="top" wrapText="1"/>
    </xf>
    <xf numFmtId="43" fontId="15" fillId="0" borderId="6" xfId="2" applyFont="1" applyBorder="1" applyAlignment="1">
      <alignment horizontal="left" vertical="top" wrapText="1"/>
    </xf>
    <xf numFmtId="0" fontId="15" fillId="0" borderId="5" xfId="0" applyFont="1" applyBorder="1" applyAlignment="1">
      <alignment horizontal="left" vertical="top" wrapText="1"/>
    </xf>
    <xf numFmtId="0" fontId="13" fillId="0" borderId="2" xfId="0" applyFont="1" applyBorder="1" applyAlignment="1">
      <alignment horizontal="left" vertical="center" wrapText="1"/>
    </xf>
    <xf numFmtId="0" fontId="13" fillId="0" borderId="6" xfId="0" applyFont="1" applyBorder="1" applyAlignment="1">
      <alignment horizontal="left" vertical="center" wrapText="1"/>
    </xf>
    <xf numFmtId="43" fontId="13" fillId="0" borderId="6" xfId="2" applyFont="1" applyBorder="1" applyAlignment="1">
      <alignment horizontal="left" vertical="center" wrapText="1"/>
    </xf>
    <xf numFmtId="0" fontId="13" fillId="0" borderId="5" xfId="0" applyFont="1" applyBorder="1" applyAlignment="1">
      <alignment horizontal="left" vertical="center" wrapText="1"/>
    </xf>
    <xf numFmtId="0" fontId="13" fillId="0" borderId="1" xfId="0" applyFont="1" applyBorder="1" applyAlignment="1">
      <alignment vertical="center"/>
    </xf>
    <xf numFmtId="43" fontId="13" fillId="0" borderId="1" xfId="2" applyFont="1" applyBorder="1" applyAlignment="1">
      <alignment horizontal="right" vertical="center"/>
    </xf>
    <xf numFmtId="0" fontId="13" fillId="0" borderId="1" xfId="0" applyFont="1" applyBorder="1" applyAlignment="1">
      <alignment vertical="center" wrapText="1"/>
    </xf>
    <xf numFmtId="43" fontId="13" fillId="0" borderId="1" xfId="2" applyFont="1" applyBorder="1" applyAlignment="1">
      <alignment wrapText="1"/>
    </xf>
    <xf numFmtId="43" fontId="12" fillId="0" borderId="1" xfId="2" applyFont="1" applyBorder="1" applyAlignment="1">
      <alignment horizontal="right" vertical="top" wrapText="1"/>
    </xf>
    <xf numFmtId="9" fontId="15" fillId="0" borderId="1" xfId="1" applyNumberFormat="1" applyFont="1" applyFill="1" applyBorder="1" applyAlignment="1">
      <alignment horizontal="left" vertical="top" wrapText="1"/>
    </xf>
    <xf numFmtId="39" fontId="15" fillId="0" borderId="1" xfId="1" applyNumberFormat="1" applyFont="1" applyFill="1" applyBorder="1" applyAlignment="1">
      <alignment vertical="top" wrapText="1"/>
    </xf>
    <xf numFmtId="0" fontId="13" fillId="0" borderId="1" xfId="0" applyFont="1" applyFill="1" applyBorder="1" applyAlignment="1">
      <alignment horizontal="justify" vertical="top" wrapText="1"/>
    </xf>
    <xf numFmtId="0" fontId="18" fillId="0" borderId="1" xfId="0" applyFont="1" applyFill="1" applyBorder="1" applyAlignment="1">
      <alignment vertical="top"/>
    </xf>
    <xf numFmtId="0" fontId="12" fillId="0" borderId="2" xfId="0" applyFont="1" applyFill="1" applyBorder="1" applyAlignment="1"/>
    <xf numFmtId="0" fontId="13" fillId="0" borderId="1" xfId="0" applyFont="1" applyFill="1" applyBorder="1" applyAlignment="1">
      <alignment horizontal="center" wrapText="1"/>
    </xf>
    <xf numFmtId="0" fontId="14" fillId="0" borderId="3" xfId="0" applyFont="1" applyBorder="1" applyAlignment="1"/>
    <xf numFmtId="43" fontId="13" fillId="0" borderId="7" xfId="15" applyFont="1" applyBorder="1" applyAlignment="1">
      <alignment horizontal="right" wrapText="1"/>
    </xf>
    <xf numFmtId="0" fontId="13" fillId="0" borderId="7" xfId="0" applyFont="1" applyBorder="1" applyAlignment="1">
      <alignment horizontal="center" wrapText="1"/>
    </xf>
    <xf numFmtId="43" fontId="14" fillId="0" borderId="1" xfId="15" applyFont="1" applyBorder="1" applyAlignment="1">
      <alignment horizontal="right" vertical="top"/>
    </xf>
    <xf numFmtId="43" fontId="15" fillId="0" borderId="1" xfId="15" applyFont="1" applyBorder="1" applyAlignment="1">
      <alignment horizontal="right" vertical="top" wrapText="1"/>
    </xf>
    <xf numFmtId="43" fontId="7" fillId="0" borderId="1" xfId="15" applyFont="1" applyBorder="1" applyAlignment="1">
      <alignment horizontal="right" vertical="top" wrapText="1"/>
    </xf>
    <xf numFmtId="43" fontId="12" fillId="0" borderId="1" xfId="15" applyFont="1" applyBorder="1" applyAlignment="1">
      <alignment horizontal="right" vertical="top"/>
    </xf>
    <xf numFmtId="43" fontId="13" fillId="0" borderId="1" xfId="15" applyFont="1" applyBorder="1" applyAlignment="1">
      <alignment horizontal="right" wrapText="1"/>
    </xf>
    <xf numFmtId="0" fontId="13" fillId="0" borderId="1" xfId="0" applyFont="1" applyBorder="1" applyAlignment="1">
      <alignment horizontal="center" wrapText="1"/>
    </xf>
    <xf numFmtId="43" fontId="13" fillId="0" borderId="1" xfId="15" applyFont="1" applyBorder="1" applyAlignment="1">
      <alignment horizontal="right" vertical="top" wrapText="1"/>
    </xf>
    <xf numFmtId="0" fontId="8" fillId="0" borderId="1" xfId="0" applyFont="1" applyBorder="1" applyAlignment="1">
      <alignment horizontal="center" vertical="top" wrapText="1"/>
    </xf>
    <xf numFmtId="43" fontId="12" fillId="0" borderId="1" xfId="1" applyFont="1" applyFill="1" applyBorder="1" applyAlignment="1">
      <alignment vertical="center" wrapText="1"/>
    </xf>
    <xf numFmtId="0" fontId="12" fillId="0" borderId="1" xfId="0" applyFont="1" applyFill="1" applyBorder="1" applyAlignment="1">
      <alignment horizontal="left" vertical="center" wrapText="1"/>
    </xf>
    <xf numFmtId="4" fontId="13" fillId="0" borderId="1" xfId="0" applyNumberFormat="1" applyFont="1" applyFill="1" applyBorder="1" applyAlignment="1">
      <alignment horizontal="left" vertical="top" wrapText="1"/>
    </xf>
    <xf numFmtId="4" fontId="12" fillId="0" borderId="1" xfId="0" applyNumberFormat="1" applyFont="1" applyFill="1" applyBorder="1" applyAlignment="1">
      <alignment horizontal="left" vertical="top" wrapText="1"/>
    </xf>
    <xf numFmtId="0" fontId="8" fillId="0" borderId="1" xfId="0" applyFont="1" applyBorder="1" applyAlignment="1">
      <alignment horizontal="right" vertical="top"/>
    </xf>
    <xf numFmtId="43" fontId="8" fillId="0" borderId="1" xfId="15" applyFont="1" applyBorder="1" applyAlignment="1">
      <alignment horizontal="right" vertical="top" wrapText="1"/>
    </xf>
    <xf numFmtId="0" fontId="7" fillId="0" borderId="1" xfId="0" applyFont="1" applyBorder="1" applyAlignment="1">
      <alignment horizontal="right" vertical="top"/>
    </xf>
    <xf numFmtId="0" fontId="8" fillId="0" borderId="1" xfId="0" applyFont="1" applyBorder="1" applyAlignment="1">
      <alignment horizontal="left" vertical="top"/>
    </xf>
    <xf numFmtId="43" fontId="7" fillId="0" borderId="1" xfId="15" applyFont="1" applyBorder="1" applyAlignment="1">
      <alignment horizontal="right" vertical="top"/>
    </xf>
    <xf numFmtId="3" fontId="7" fillId="0" borderId="1" xfId="0" applyNumberFormat="1" applyFont="1" applyBorder="1" applyAlignment="1">
      <alignment horizontal="right" vertical="top" wrapText="1"/>
    </xf>
    <xf numFmtId="3" fontId="7" fillId="0" borderId="1" xfId="0" applyNumberFormat="1" applyFont="1" applyFill="1" applyBorder="1" applyAlignment="1">
      <alignment horizontal="right" vertical="top" wrapText="1"/>
    </xf>
    <xf numFmtId="3" fontId="8" fillId="0" borderId="1" xfId="0" applyNumberFormat="1" applyFont="1" applyFill="1" applyBorder="1" applyAlignment="1">
      <alignment horizontal="right" vertical="top" wrapText="1"/>
    </xf>
    <xf numFmtId="43" fontId="7" fillId="0" borderId="1" xfId="15" applyFont="1" applyFill="1" applyBorder="1" applyAlignment="1">
      <alignment horizontal="right" vertical="top"/>
    </xf>
    <xf numFmtId="43" fontId="13" fillId="0" borderId="1" xfId="1" applyFont="1" applyFill="1" applyBorder="1" applyAlignment="1">
      <alignment horizontal="center" vertical="center" wrapText="1"/>
    </xf>
    <xf numFmtId="43" fontId="12" fillId="0" borderId="1" xfId="1" applyFont="1" applyFill="1" applyBorder="1" applyAlignment="1">
      <alignment horizontal="center" vertical="top"/>
    </xf>
    <xf numFmtId="43" fontId="8" fillId="0" borderId="1" xfId="1" applyFont="1" applyFill="1" applyBorder="1" applyAlignment="1">
      <alignment horizontal="center" vertical="top"/>
    </xf>
    <xf numFmtId="0" fontId="19" fillId="0" borderId="2" xfId="0" applyFont="1" applyFill="1" applyBorder="1" applyAlignment="1"/>
    <xf numFmtId="0" fontId="26" fillId="0" borderId="1" xfId="0" applyFont="1" applyFill="1" applyBorder="1" applyAlignment="1">
      <alignment wrapText="1"/>
    </xf>
    <xf numFmtId="0" fontId="26" fillId="0" borderId="1" xfId="0" applyFont="1" applyFill="1" applyBorder="1" applyAlignment="1">
      <alignment horizontal="left" wrapText="1"/>
    </xf>
    <xf numFmtId="43" fontId="26" fillId="0" borderId="1" xfId="2" applyFont="1" applyFill="1" applyBorder="1" applyAlignment="1">
      <alignment wrapText="1"/>
    </xf>
    <xf numFmtId="0" fontId="15" fillId="0" borderId="1" xfId="0" applyFont="1" applyFill="1" applyBorder="1" applyAlignment="1">
      <alignment vertical="center" wrapText="1"/>
    </xf>
    <xf numFmtId="43" fontId="15" fillId="0" borderId="1" xfId="2" applyFont="1" applyFill="1" applyBorder="1" applyAlignment="1">
      <alignment vertical="center"/>
    </xf>
    <xf numFmtId="43" fontId="14" fillId="0" borderId="1" xfId="2" applyFont="1" applyBorder="1" applyAlignment="1"/>
    <xf numFmtId="0" fontId="15" fillId="0" borderId="1" xfId="0" applyFont="1" applyFill="1" applyBorder="1" applyAlignment="1">
      <alignment vertical="center"/>
    </xf>
    <xf numFmtId="0" fontId="15" fillId="0" borderId="7" xfId="0" applyFont="1" applyFill="1" applyBorder="1" applyAlignment="1">
      <alignment vertical="top"/>
    </xf>
    <xf numFmtId="0" fontId="15" fillId="0" borderId="7" xfId="0" applyFont="1" applyFill="1" applyBorder="1" applyAlignment="1">
      <alignment vertical="center" wrapText="1"/>
    </xf>
    <xf numFmtId="43" fontId="15" fillId="0" borderId="7" xfId="2" applyFont="1" applyFill="1" applyBorder="1" applyAlignment="1">
      <alignment vertical="center"/>
    </xf>
    <xf numFmtId="0" fontId="15" fillId="0" borderId="7" xfId="0" applyFont="1" applyFill="1" applyBorder="1" applyAlignment="1">
      <alignment vertical="center"/>
    </xf>
    <xf numFmtId="0" fontId="15" fillId="0" borderId="4" xfId="0" applyFont="1" applyFill="1" applyBorder="1" applyAlignment="1">
      <alignment vertical="top"/>
    </xf>
    <xf numFmtId="43" fontId="15" fillId="0" borderId="4" xfId="2" applyFont="1" applyFill="1" applyBorder="1" applyAlignment="1">
      <alignment vertical="center"/>
    </xf>
    <xf numFmtId="0" fontId="15" fillId="0" borderId="4" xfId="0" applyFont="1" applyFill="1" applyBorder="1" applyAlignment="1">
      <alignment vertical="center"/>
    </xf>
    <xf numFmtId="0" fontId="15" fillId="0" borderId="1" xfId="0" applyFont="1" applyFill="1" applyBorder="1" applyAlignment="1">
      <alignment horizontal="left" vertical="center" wrapText="1"/>
    </xf>
    <xf numFmtId="43" fontId="13" fillId="0" borderId="1" xfId="2" applyFont="1" applyFill="1" applyBorder="1" applyAlignment="1">
      <alignment vertical="center"/>
    </xf>
    <xf numFmtId="43" fontId="14" fillId="0" borderId="1" xfId="2" applyFont="1" applyBorder="1" applyAlignment="1">
      <alignment vertical="top" wrapText="1"/>
    </xf>
    <xf numFmtId="0" fontId="12" fillId="0" borderId="4" xfId="0" applyFont="1" applyBorder="1"/>
    <xf numFmtId="0" fontId="12" fillId="0" borderId="4" xfId="0" applyFont="1" applyBorder="1" applyAlignment="1">
      <alignment wrapText="1"/>
    </xf>
    <xf numFmtId="43" fontId="12" fillId="0" borderId="4" xfId="2" applyFont="1" applyBorder="1"/>
    <xf numFmtId="0" fontId="12" fillId="0" borderId="4" xfId="0" applyFont="1" applyBorder="1" applyAlignment="1">
      <alignment horizontal="center"/>
    </xf>
    <xf numFmtId="0" fontId="12" fillId="0" borderId="6" xfId="0" applyFont="1" applyBorder="1" applyAlignment="1">
      <alignment horizontal="left"/>
    </xf>
    <xf numFmtId="0" fontId="12" fillId="0" borderId="6" xfId="0" applyFont="1" applyBorder="1" applyAlignment="1">
      <alignment vertical="top"/>
    </xf>
    <xf numFmtId="43" fontId="12" fillId="0" borderId="6" xfId="2" applyFont="1" applyBorder="1" applyAlignment="1">
      <alignment vertical="top"/>
    </xf>
    <xf numFmtId="43" fontId="12" fillId="0" borderId="6" xfId="2" applyFont="1" applyBorder="1" applyAlignment="1">
      <alignment horizontal="left" vertical="top" wrapText="1"/>
    </xf>
    <xf numFmtId="43" fontId="14" fillId="2" borderId="1" xfId="2" applyFont="1" applyFill="1" applyBorder="1" applyAlignment="1">
      <alignment vertical="top" wrapText="1"/>
    </xf>
    <xf numFmtId="43" fontId="12" fillId="0" borderId="6" xfId="2" applyFont="1" applyBorder="1" applyAlignment="1">
      <alignment vertical="top" wrapText="1"/>
    </xf>
    <xf numFmtId="0" fontId="12" fillId="0" borderId="2" xfId="0" applyFont="1" applyBorder="1" applyAlignment="1"/>
    <xf numFmtId="0" fontId="12" fillId="0" borderId="6" xfId="0" applyFont="1" applyBorder="1" applyAlignment="1"/>
    <xf numFmtId="0" fontId="12" fillId="0" borderId="5" xfId="0" applyFont="1" applyBorder="1" applyAlignment="1"/>
    <xf numFmtId="0" fontId="14" fillId="0" borderId="2" xfId="0" applyFont="1" applyBorder="1"/>
    <xf numFmtId="0" fontId="14" fillId="0" borderId="6" xfId="0" applyFont="1" applyBorder="1" applyAlignment="1">
      <alignment vertical="top"/>
    </xf>
    <xf numFmtId="0" fontId="14" fillId="0" borderId="5" xfId="0" applyFont="1" applyBorder="1" applyAlignment="1">
      <alignment vertical="top"/>
    </xf>
    <xf numFmtId="0" fontId="14" fillId="0" borderId="0" xfId="0" applyFont="1" applyAlignment="1">
      <alignment horizontal="right" vertical="top"/>
    </xf>
    <xf numFmtId="43" fontId="14" fillId="0" borderId="0" xfId="2" applyFont="1"/>
    <xf numFmtId="0" fontId="12" fillId="0" borderId="5" xfId="0" applyFont="1" applyFill="1" applyBorder="1" applyAlignment="1">
      <alignment horizontal="left" vertical="top" wrapText="1"/>
    </xf>
    <xf numFmtId="0" fontId="4" fillId="0" borderId="1" xfId="0" applyFont="1" applyBorder="1" applyAlignment="1"/>
    <xf numFmtId="0" fontId="13" fillId="2" borderId="1" xfId="0" applyFont="1" applyFill="1" applyBorder="1" applyAlignment="1">
      <alignment horizontal="left" vertical="top" wrapText="1"/>
    </xf>
    <xf numFmtId="0" fontId="0" fillId="0" borderId="1" xfId="0" applyBorder="1" applyAlignment="1">
      <alignment vertical="top"/>
    </xf>
    <xf numFmtId="0" fontId="4" fillId="0" borderId="6" xfId="0" applyFont="1" applyBorder="1" applyAlignment="1">
      <alignment horizontal="center" vertical="top" wrapText="1"/>
    </xf>
    <xf numFmtId="0" fontId="12" fillId="2" borderId="6" xfId="0" applyFont="1" applyFill="1" applyBorder="1" applyAlignment="1">
      <alignment horizontal="left" vertical="top" wrapText="1"/>
    </xf>
    <xf numFmtId="0" fontId="12" fillId="2" borderId="2" xfId="0" applyFont="1" applyFill="1" applyBorder="1" applyAlignment="1">
      <alignment vertical="top"/>
    </xf>
    <xf numFmtId="0" fontId="12" fillId="2" borderId="6" xfId="0" applyFont="1" applyFill="1" applyBorder="1" applyAlignment="1">
      <alignment vertical="top"/>
    </xf>
    <xf numFmtId="0" fontId="12" fillId="2" borderId="5" xfId="0" applyFont="1" applyFill="1" applyBorder="1" applyAlignment="1">
      <alignment vertical="top"/>
    </xf>
    <xf numFmtId="0" fontId="12" fillId="0" borderId="2" xfId="0" applyFont="1" applyFill="1" applyBorder="1" applyAlignment="1">
      <alignment horizontal="right" vertical="top" wrapText="1"/>
    </xf>
    <xf numFmtId="43" fontId="13" fillId="0" borderId="1" xfId="15" applyFont="1" applyFill="1" applyBorder="1" applyAlignment="1">
      <alignment horizontal="right" vertical="top" wrapText="1"/>
    </xf>
    <xf numFmtId="43" fontId="13" fillId="0" borderId="1" xfId="15" applyFont="1" applyBorder="1" applyAlignment="1">
      <alignment vertical="top" wrapText="1"/>
    </xf>
    <xf numFmtId="3" fontId="15" fillId="2" borderId="1" xfId="0" applyNumberFormat="1" applyFont="1" applyFill="1" applyBorder="1" applyAlignment="1">
      <alignment horizontal="right" vertical="top" wrapText="1"/>
    </xf>
    <xf numFmtId="4" fontId="14" fillId="0" borderId="1" xfId="0" applyNumberFormat="1" applyFont="1" applyBorder="1" applyAlignment="1">
      <alignment vertical="top"/>
    </xf>
    <xf numFmtId="9" fontId="15" fillId="0" borderId="1" xfId="15" applyNumberFormat="1" applyFont="1" applyBorder="1" applyAlignment="1">
      <alignment horizontal="left" vertical="top" wrapText="1"/>
    </xf>
    <xf numFmtId="43" fontId="15" fillId="0" borderId="1" xfId="15" applyFont="1" applyBorder="1" applyAlignment="1">
      <alignment vertical="top" wrapText="1"/>
    </xf>
    <xf numFmtId="39" fontId="15" fillId="0" borderId="1" xfId="15" applyNumberFormat="1" applyFont="1" applyBorder="1" applyAlignment="1">
      <alignment vertical="top" wrapText="1"/>
    </xf>
    <xf numFmtId="43" fontId="15" fillId="0" borderId="1" xfId="15" applyFont="1" applyBorder="1" applyAlignment="1">
      <alignment horizontal="left" vertical="top" wrapText="1"/>
    </xf>
    <xf numFmtId="0" fontId="15" fillId="0" borderId="1" xfId="0" applyFont="1" applyBorder="1" applyAlignment="1">
      <alignment horizontal="justify" vertical="top" wrapText="1"/>
    </xf>
    <xf numFmtId="43" fontId="14" fillId="0" borderId="1" xfId="15" applyFont="1" applyBorder="1" applyAlignment="1">
      <alignment vertical="top"/>
    </xf>
    <xf numFmtId="43" fontId="14" fillId="0" borderId="1" xfId="15" applyFont="1" applyBorder="1"/>
    <xf numFmtId="43" fontId="12" fillId="0" borderId="1" xfId="15" applyFont="1" applyBorder="1" applyAlignment="1">
      <alignment vertical="top"/>
    </xf>
    <xf numFmtId="39" fontId="15" fillId="0" borderId="1" xfId="1" applyNumberFormat="1" applyFont="1" applyFill="1" applyBorder="1" applyAlignment="1">
      <alignment horizontal="left" vertical="top" wrapText="1"/>
    </xf>
    <xf numFmtId="43" fontId="14" fillId="2" borderId="1" xfId="15" applyFont="1" applyFill="1" applyBorder="1" applyAlignment="1">
      <alignment horizontal="right" vertical="top" wrapText="1"/>
    </xf>
    <xf numFmtId="0" fontId="12" fillId="0" borderId="2" xfId="0" applyFont="1" applyBorder="1" applyAlignment="1">
      <alignment horizontal="left" vertical="top"/>
    </xf>
    <xf numFmtId="0" fontId="12" fillId="0" borderId="6" xfId="0" applyFont="1" applyBorder="1" applyAlignment="1">
      <alignment horizontal="left" vertical="top"/>
    </xf>
    <xf numFmtId="0" fontId="12" fillId="0" borderId="5" xfId="0" applyFont="1" applyBorder="1" applyAlignment="1">
      <alignment horizontal="left" vertical="top"/>
    </xf>
    <xf numFmtId="0" fontId="14" fillId="2" borderId="1" xfId="0" applyFont="1" applyFill="1" applyBorder="1" applyAlignment="1">
      <alignment horizontal="right" vertical="top"/>
    </xf>
    <xf numFmtId="43" fontId="15" fillId="2" borderId="1" xfId="15" applyFont="1" applyFill="1" applyBorder="1" applyAlignment="1">
      <alignment horizontal="right" vertical="top" wrapText="1"/>
    </xf>
    <xf numFmtId="0" fontId="14" fillId="2" borderId="7" xfId="0" applyFont="1" applyFill="1" applyBorder="1" applyAlignment="1">
      <alignment vertical="top"/>
    </xf>
    <xf numFmtId="0" fontId="14" fillId="2" borderId="7" xfId="0" applyFont="1" applyFill="1" applyBorder="1" applyAlignment="1">
      <alignment horizontal="left" vertical="top" wrapText="1"/>
    </xf>
    <xf numFmtId="43" fontId="14" fillId="2" borderId="7" xfId="15" applyFont="1" applyFill="1" applyBorder="1" applyAlignment="1">
      <alignment horizontal="right" vertical="top" wrapText="1"/>
    </xf>
    <xf numFmtId="0" fontId="14" fillId="2" borderId="7" xfId="0" applyFont="1" applyFill="1" applyBorder="1" applyAlignment="1">
      <alignment horizontal="right" vertical="top" wrapText="1"/>
    </xf>
    <xf numFmtId="43" fontId="13" fillId="0" borderId="1" xfId="1" applyFont="1" applyBorder="1" applyAlignment="1">
      <alignment vertical="top"/>
    </xf>
    <xf numFmtId="43" fontId="15" fillId="2" borderId="1" xfId="1" applyFont="1" applyFill="1" applyBorder="1" applyAlignment="1">
      <alignment vertical="top"/>
    </xf>
    <xf numFmtId="43" fontId="12" fillId="0" borderId="1" xfId="1" applyFont="1" applyBorder="1"/>
    <xf numFmtId="43" fontId="15" fillId="2" borderId="1" xfId="1" applyFont="1" applyFill="1" applyBorder="1" applyAlignment="1">
      <alignment horizontal="right" vertical="top"/>
    </xf>
    <xf numFmtId="43" fontId="13" fillId="2" borderId="1" xfId="1" applyFont="1" applyFill="1" applyBorder="1" applyAlignment="1">
      <alignment horizontal="right" vertical="top"/>
    </xf>
    <xf numFmtId="43" fontId="13" fillId="2" borderId="1" xfId="1" applyFont="1" applyFill="1" applyBorder="1" applyAlignment="1">
      <alignment horizontal="right" vertical="top" wrapText="1"/>
    </xf>
    <xf numFmtId="43" fontId="13" fillId="0" borderId="6" xfId="2" applyFont="1" applyBorder="1" applyAlignment="1">
      <alignment vertical="top" wrapText="1"/>
    </xf>
    <xf numFmtId="43" fontId="15" fillId="2" borderId="1" xfId="2" applyFont="1" applyFill="1" applyBorder="1" applyAlignment="1">
      <alignment horizontal="right" vertical="top" wrapText="1"/>
    </xf>
    <xf numFmtId="43" fontId="14" fillId="2" borderId="1" xfId="2" applyFont="1" applyFill="1" applyBorder="1" applyAlignment="1">
      <alignment horizontal="right" vertical="top" wrapText="1"/>
    </xf>
    <xf numFmtId="3" fontId="12" fillId="0" borderId="1" xfId="0" applyNumberFormat="1" applyFont="1" applyBorder="1" applyAlignment="1">
      <alignment horizontal="right" vertical="top" wrapText="1"/>
    </xf>
    <xf numFmtId="0" fontId="7" fillId="0" borderId="7" xfId="0" applyFont="1" applyBorder="1" applyAlignment="1">
      <alignment vertical="top" wrapText="1"/>
    </xf>
    <xf numFmtId="4" fontId="15" fillId="0" borderId="1" xfId="0" applyNumberFormat="1" applyFont="1" applyBorder="1" applyAlignment="1">
      <alignment vertical="top"/>
    </xf>
    <xf numFmtId="4" fontId="13" fillId="0" borderId="1" xfId="0" applyNumberFormat="1" applyFont="1" applyBorder="1" applyAlignment="1">
      <alignment vertical="top"/>
    </xf>
    <xf numFmtId="43" fontId="15" fillId="0" borderId="1" xfId="1" applyFont="1" applyFill="1" applyBorder="1" applyAlignment="1">
      <alignment horizontal="right" vertical="center" wrapText="1"/>
    </xf>
    <xf numFmtId="43" fontId="15" fillId="0" borderId="7" xfId="1" applyFont="1" applyFill="1" applyBorder="1" applyAlignment="1">
      <alignment vertical="top" wrapText="1"/>
    </xf>
    <xf numFmtId="43" fontId="13" fillId="0" borderId="1" xfId="2" applyFont="1" applyFill="1" applyBorder="1" applyAlignment="1">
      <alignment horizontal="right" wrapText="1"/>
    </xf>
    <xf numFmtId="43" fontId="14" fillId="0" borderId="1" xfId="2" applyFont="1" applyBorder="1"/>
    <xf numFmtId="43" fontId="12" fillId="0" borderId="6" xfId="2" applyFont="1" applyBorder="1" applyAlignment="1">
      <alignment horizontal="left"/>
    </xf>
    <xf numFmtId="43" fontId="12" fillId="0" borderId="6" xfId="2" applyFont="1" applyBorder="1"/>
    <xf numFmtId="0" fontId="14" fillId="0" borderId="2" xfId="0" applyFont="1" applyBorder="1" applyAlignment="1">
      <alignment horizontal="center" vertical="top"/>
    </xf>
    <xf numFmtId="43" fontId="15" fillId="0" borderId="1" xfId="15" applyFont="1" applyBorder="1" applyAlignment="1">
      <alignment horizontal="right" vertical="top"/>
    </xf>
    <xf numFmtId="0" fontId="15" fillId="0" borderId="1" xfId="0" applyFont="1" applyFill="1" applyBorder="1" applyAlignment="1">
      <alignment horizontal="left" vertical="top"/>
    </xf>
    <xf numFmtId="43" fontId="15" fillId="2" borderId="1" xfId="15" applyFont="1" applyFill="1" applyBorder="1" applyAlignment="1">
      <alignment horizontal="right" vertical="top"/>
    </xf>
    <xf numFmtId="0" fontId="13" fillId="0" borderId="6" xfId="0" applyFont="1" applyFill="1" applyBorder="1" applyAlignment="1">
      <alignment horizontal="left" vertical="top"/>
    </xf>
    <xf numFmtId="0" fontId="14" fillId="2" borderId="1" xfId="0" applyFont="1" applyFill="1" applyBorder="1" applyAlignment="1">
      <alignment horizontal="center" vertical="top"/>
    </xf>
    <xf numFmtId="0" fontId="15" fillId="0" borderId="1" xfId="0" applyFont="1" applyFill="1" applyBorder="1" applyAlignment="1">
      <alignment horizontal="center" vertical="top" wrapText="1"/>
    </xf>
    <xf numFmtId="0" fontId="15" fillId="2" borderId="1" xfId="0" applyFont="1" applyFill="1" applyBorder="1" applyAlignment="1">
      <alignment horizontal="center" vertical="top" wrapText="1"/>
    </xf>
    <xf numFmtId="43" fontId="14" fillId="2" borderId="1" xfId="15" applyFont="1" applyFill="1" applyBorder="1" applyAlignment="1">
      <alignment horizontal="right" vertical="top"/>
    </xf>
    <xf numFmtId="43" fontId="13" fillId="2" borderId="1" xfId="15" applyFont="1" applyFill="1" applyBorder="1" applyAlignment="1">
      <alignment horizontal="right" vertical="top" wrapText="1"/>
    </xf>
    <xf numFmtId="43" fontId="14" fillId="0" borderId="1" xfId="15" applyFont="1" applyFill="1" applyBorder="1" applyAlignment="1">
      <alignment horizontal="right" vertical="top"/>
    </xf>
    <xf numFmtId="0" fontId="13" fillId="0" borderId="1" xfId="0" applyFont="1" applyBorder="1" applyAlignment="1">
      <alignment horizontal="left" vertical="center" wrapText="1"/>
    </xf>
    <xf numFmtId="0" fontId="13" fillId="0" borderId="1" xfId="0" applyFont="1" applyBorder="1" applyAlignment="1">
      <alignment horizontal="right" vertical="center" wrapText="1"/>
    </xf>
    <xf numFmtId="43" fontId="13" fillId="0" borderId="1" xfId="2" applyFont="1" applyFill="1" applyBorder="1" applyAlignment="1">
      <alignment horizontal="right" vertical="top" wrapText="1"/>
    </xf>
    <xf numFmtId="0" fontId="7" fillId="0" borderId="4" xfId="0" applyFont="1" applyBorder="1" applyAlignment="1">
      <alignment horizontal="right" vertical="top" wrapText="1"/>
    </xf>
    <xf numFmtId="0" fontId="7" fillId="0" borderId="7" xfId="0" applyFont="1" applyBorder="1" applyAlignment="1">
      <alignment horizontal="right" vertical="top" wrapText="1"/>
    </xf>
    <xf numFmtId="43" fontId="7" fillId="0" borderId="13" xfId="2" applyFont="1" applyBorder="1" applyAlignment="1">
      <alignment horizontal="right" vertical="top" wrapText="1"/>
    </xf>
    <xf numFmtId="43" fontId="8" fillId="0" borderId="14" xfId="2" applyFont="1" applyBorder="1" applyAlignment="1">
      <alignment horizontal="right"/>
    </xf>
    <xf numFmtId="0" fontId="42" fillId="0" borderId="5" xfId="0" applyFont="1" applyBorder="1" applyAlignment="1">
      <alignment horizontal="center"/>
    </xf>
    <xf numFmtId="43" fontId="13" fillId="0" borderId="1" xfId="2" applyFont="1" applyBorder="1" applyAlignment="1">
      <alignment horizontal="right" wrapText="1"/>
    </xf>
    <xf numFmtId="43" fontId="14" fillId="0" borderId="2" xfId="2" applyFont="1" applyBorder="1" applyAlignment="1">
      <alignment horizontal="right" vertical="top" wrapText="1"/>
    </xf>
    <xf numFmtId="43" fontId="12" fillId="0" borderId="2" xfId="2" applyFont="1" applyBorder="1" applyAlignment="1">
      <alignment horizontal="right" vertical="top" wrapText="1"/>
    </xf>
    <xf numFmtId="43" fontId="14" fillId="0" borderId="2" xfId="2" applyFont="1" applyBorder="1" applyAlignment="1">
      <alignment horizontal="right"/>
    </xf>
    <xf numFmtId="0" fontId="7" fillId="2" borderId="5" xfId="0" applyFont="1" applyFill="1" applyBorder="1" applyAlignment="1">
      <alignment vertical="top" wrapText="1"/>
    </xf>
    <xf numFmtId="43" fontId="7" fillId="2" borderId="2" xfId="2" applyFont="1" applyFill="1" applyBorder="1" applyAlignment="1">
      <alignment horizontal="right" vertical="top" wrapText="1"/>
    </xf>
    <xf numFmtId="43" fontId="43" fillId="0" borderId="1" xfId="2" applyFont="1" applyBorder="1" applyAlignment="1">
      <alignment horizontal="right"/>
    </xf>
    <xf numFmtId="0" fontId="12" fillId="0" borderId="1" xfId="0" applyFont="1" applyBorder="1" applyAlignment="1">
      <alignment horizontal="center" vertical="top"/>
    </xf>
    <xf numFmtId="3" fontId="15" fillId="0" borderId="1" xfId="0" applyNumberFormat="1" applyFont="1" applyBorder="1" applyAlignment="1">
      <alignment horizontal="left" vertical="top" wrapText="1"/>
    </xf>
    <xf numFmtId="4" fontId="15" fillId="0" borderId="1" xfId="0" applyNumberFormat="1" applyFont="1" applyBorder="1" applyAlignment="1">
      <alignment horizontal="left" vertical="top" wrapText="1"/>
    </xf>
    <xf numFmtId="0" fontId="44" fillId="0" borderId="1" xfId="0" applyFont="1" applyFill="1" applyBorder="1" applyAlignment="1">
      <alignment vertical="top" wrapText="1"/>
    </xf>
    <xf numFmtId="43" fontId="44" fillId="0" borderId="1" xfId="1" applyFont="1" applyFill="1" applyBorder="1" applyAlignment="1">
      <alignment vertical="top" wrapText="1"/>
    </xf>
    <xf numFmtId="0" fontId="45" fillId="0" borderId="1" xfId="0" applyFont="1" applyFill="1" applyBorder="1" applyAlignment="1">
      <alignment horizontal="left" vertical="top" wrapText="1"/>
    </xf>
    <xf numFmtId="43" fontId="44" fillId="0" borderId="1" xfId="1" applyFont="1" applyFill="1" applyBorder="1" applyAlignment="1">
      <alignment horizontal="right" vertical="top" wrapText="1"/>
    </xf>
    <xf numFmtId="43" fontId="13" fillId="0" borderId="1" xfId="1" applyFont="1" applyFill="1" applyBorder="1" applyAlignment="1">
      <alignment horizontal="justify" vertical="top" wrapText="1"/>
    </xf>
    <xf numFmtId="43" fontId="12" fillId="0" borderId="1" xfId="1" applyFont="1" applyFill="1" applyBorder="1" applyAlignment="1">
      <alignment horizontal="justify" vertical="top" wrapText="1"/>
    </xf>
    <xf numFmtId="0" fontId="46" fillId="0" borderId="1" xfId="0" applyFont="1" applyFill="1" applyBorder="1" applyAlignment="1">
      <alignment horizontal="justify" vertical="top" wrapText="1"/>
    </xf>
    <xf numFmtId="43" fontId="27" fillId="0" borderId="1" xfId="2" applyFont="1" applyFill="1" applyBorder="1" applyAlignment="1">
      <alignment horizontal="right" vertical="top" wrapText="1"/>
    </xf>
    <xf numFmtId="43" fontId="12" fillId="0" borderId="1" xfId="0" applyNumberFormat="1" applyFont="1" applyFill="1" applyBorder="1" applyAlignment="1">
      <alignment horizontal="left" vertical="top" wrapText="1"/>
    </xf>
    <xf numFmtId="43" fontId="14" fillId="0" borderId="1" xfId="0" applyNumberFormat="1" applyFont="1" applyFill="1" applyBorder="1" applyAlignment="1">
      <alignment horizontal="right" vertical="top" wrapText="1"/>
    </xf>
    <xf numFmtId="43" fontId="12" fillId="0" borderId="1" xfId="0" applyNumberFormat="1" applyFont="1" applyFill="1" applyBorder="1" applyAlignment="1">
      <alignment horizontal="right" vertical="top" wrapText="1"/>
    </xf>
    <xf numFmtId="43" fontId="15" fillId="0" borderId="1" xfId="0" applyNumberFormat="1" applyFont="1" applyFill="1" applyBorder="1" applyAlignment="1">
      <alignment horizontal="right" vertical="top" wrapText="1"/>
    </xf>
    <xf numFmtId="4" fontId="14" fillId="0" borderId="0" xfId="0" applyNumberFormat="1" applyFont="1" applyFill="1" applyAlignment="1">
      <alignment wrapText="1"/>
    </xf>
    <xf numFmtId="43" fontId="12" fillId="0" borderId="0" xfId="0" applyNumberFormat="1" applyFont="1" applyFill="1" applyBorder="1" applyAlignment="1">
      <alignment wrapText="1"/>
    </xf>
    <xf numFmtId="43" fontId="5" fillId="0" borderId="1" xfId="0" applyNumberFormat="1" applyFont="1" applyFill="1" applyBorder="1" applyAlignment="1">
      <alignment horizontal="left" vertical="top" wrapText="1"/>
    </xf>
    <xf numFmtId="4" fontId="4" fillId="2" borderId="1" xfId="0" applyNumberFormat="1" applyFont="1" applyFill="1" applyBorder="1" applyAlignment="1">
      <alignment vertical="top" wrapText="1"/>
    </xf>
    <xf numFmtId="0" fontId="14" fillId="2" borderId="1" xfId="0" applyFont="1" applyFill="1" applyBorder="1" applyAlignment="1">
      <alignment wrapText="1"/>
    </xf>
    <xf numFmtId="0" fontId="12" fillId="2" borderId="1" xfId="0" applyFont="1" applyFill="1" applyBorder="1" applyAlignment="1">
      <alignment wrapText="1"/>
    </xf>
    <xf numFmtId="0" fontId="12" fillId="0" borderId="2" xfId="0" applyFont="1" applyFill="1" applyBorder="1" applyAlignment="1">
      <alignment horizontal="center" vertical="top" wrapText="1"/>
    </xf>
    <xf numFmtId="0" fontId="4" fillId="0" borderId="2" xfId="0" applyFont="1" applyFill="1" applyBorder="1" applyAlignment="1">
      <alignment horizontal="center" vertical="top" wrapText="1"/>
    </xf>
    <xf numFmtId="0" fontId="14" fillId="0" borderId="7" xfId="0" applyFont="1" applyBorder="1" applyAlignment="1">
      <alignment vertical="top"/>
    </xf>
    <xf numFmtId="0" fontId="4" fillId="0" borderId="1" xfId="0" applyFont="1" applyBorder="1" applyAlignment="1">
      <alignment horizontal="center" wrapText="1"/>
    </xf>
    <xf numFmtId="0" fontId="19" fillId="0" borderId="1" xfId="0" applyFont="1" applyFill="1" applyBorder="1" applyAlignment="1">
      <alignment horizontal="center" vertical="top" wrapText="1"/>
    </xf>
    <xf numFmtId="43" fontId="10" fillId="0" borderId="1" xfId="3" applyFont="1" applyFill="1" applyBorder="1" applyAlignment="1">
      <alignment horizontal="left" vertical="top" wrapText="1"/>
    </xf>
    <xf numFmtId="43" fontId="4" fillId="0" borderId="1" xfId="3" applyFont="1" applyFill="1" applyBorder="1" applyAlignment="1">
      <alignment horizontal="right" vertical="top" wrapText="1"/>
    </xf>
    <xf numFmtId="43" fontId="5" fillId="0" borderId="1" xfId="3" applyFont="1" applyFill="1" applyBorder="1" applyAlignment="1">
      <alignment horizontal="right" vertical="top" wrapText="1"/>
    </xf>
    <xf numFmtId="165" fontId="5" fillId="0" borderId="1" xfId="3" applyNumberFormat="1" applyFont="1" applyFill="1" applyBorder="1" applyAlignment="1">
      <alignment horizontal="left" vertical="top" wrapText="1"/>
    </xf>
    <xf numFmtId="43" fontId="5" fillId="0" borderId="1" xfId="3" applyNumberFormat="1" applyFont="1" applyFill="1" applyBorder="1" applyAlignment="1">
      <alignment horizontal="right" vertical="top" wrapText="1"/>
    </xf>
    <xf numFmtId="165" fontId="7" fillId="0" borderId="1" xfId="3" applyNumberFormat="1" applyFont="1" applyFill="1" applyBorder="1" applyAlignment="1">
      <alignment horizontal="left" vertical="top" wrapText="1"/>
    </xf>
    <xf numFmtId="43" fontId="5" fillId="0" borderId="1" xfId="0" applyNumberFormat="1" applyFont="1" applyFill="1" applyBorder="1" applyAlignment="1">
      <alignment horizontal="right" vertical="top" wrapText="1"/>
    </xf>
    <xf numFmtId="43" fontId="15" fillId="0" borderId="1" xfId="0" applyNumberFormat="1" applyFont="1" applyFill="1" applyBorder="1" applyAlignment="1">
      <alignment horizontal="left" vertical="top" wrapText="1"/>
    </xf>
    <xf numFmtId="43" fontId="14" fillId="0" borderId="1" xfId="1" applyNumberFormat="1" applyFont="1" applyFill="1" applyBorder="1" applyAlignment="1">
      <alignment horizontal="left" vertical="top" wrapText="1"/>
    </xf>
    <xf numFmtId="43" fontId="14" fillId="0" borderId="1" xfId="0" applyNumberFormat="1" applyFont="1" applyFill="1" applyBorder="1" applyAlignment="1">
      <alignment horizontal="left" vertical="top" wrapText="1"/>
    </xf>
    <xf numFmtId="165" fontId="14" fillId="0" borderId="1" xfId="1" applyNumberFormat="1" applyFont="1" applyFill="1" applyBorder="1" applyAlignment="1">
      <alignment horizontal="left" vertical="top" wrapText="1"/>
    </xf>
    <xf numFmtId="43" fontId="12" fillId="2" borderId="1" xfId="2" applyFont="1" applyFill="1" applyBorder="1" applyAlignment="1">
      <alignment wrapText="1"/>
    </xf>
    <xf numFmtId="0" fontId="12" fillId="2" borderId="1" xfId="0" applyFont="1" applyFill="1" applyBorder="1" applyAlignment="1">
      <alignment horizontal="left" wrapText="1"/>
    </xf>
    <xf numFmtId="43" fontId="13" fillId="0" borderId="1" xfId="1" applyFont="1" applyBorder="1" applyAlignment="1">
      <alignment horizontal="right" vertical="top"/>
    </xf>
    <xf numFmtId="43" fontId="14" fillId="2" borderId="1" xfId="1" applyFont="1" applyFill="1" applyBorder="1" applyAlignment="1">
      <alignment horizontal="right" vertical="top" wrapText="1"/>
    </xf>
    <xf numFmtId="43" fontId="12" fillId="2" borderId="1" xfId="1" applyFont="1" applyFill="1" applyBorder="1" applyAlignment="1">
      <alignment vertical="top" wrapText="1"/>
    </xf>
    <xf numFmtId="43" fontId="12" fillId="2" borderId="1" xfId="1" applyFont="1" applyFill="1" applyBorder="1"/>
    <xf numFmtId="0" fontId="4" fillId="0" borderId="1" xfId="0" applyFont="1" applyBorder="1" applyAlignment="1">
      <alignment horizontal="left"/>
    </xf>
    <xf numFmtId="43" fontId="12" fillId="2" borderId="1" xfId="0" applyNumberFormat="1" applyFont="1" applyFill="1" applyBorder="1" applyAlignment="1">
      <alignment vertical="top"/>
    </xf>
    <xf numFmtId="0" fontId="4" fillId="2" borderId="1" xfId="0" applyFont="1" applyFill="1" applyBorder="1" applyAlignment="1">
      <alignment horizontal="right" vertical="top"/>
    </xf>
    <xf numFmtId="43" fontId="4" fillId="2" borderId="1" xfId="0" applyNumberFormat="1" applyFont="1" applyFill="1" applyBorder="1" applyAlignment="1">
      <alignment horizontal="right" vertical="top"/>
    </xf>
    <xf numFmtId="0" fontId="14" fillId="0" borderId="7" xfId="0" applyFont="1" applyFill="1" applyBorder="1" applyAlignment="1">
      <alignment vertical="top"/>
    </xf>
    <xf numFmtId="43" fontId="4" fillId="0" borderId="1" xfId="3" applyFont="1" applyBorder="1" applyAlignment="1">
      <alignment vertical="top" wrapText="1"/>
    </xf>
    <xf numFmtId="43" fontId="5" fillId="0" borderId="1" xfId="3" applyFont="1" applyBorder="1" applyAlignment="1">
      <alignment horizontal="right" vertical="top" wrapText="1"/>
    </xf>
    <xf numFmtId="43" fontId="5" fillId="0" borderId="1" xfId="3" applyFont="1" applyBorder="1" applyAlignment="1">
      <alignment horizontal="center" vertical="top" wrapText="1"/>
    </xf>
    <xf numFmtId="43" fontId="5" fillId="0" borderId="1" xfId="3" applyFont="1" applyBorder="1" applyAlignment="1">
      <alignment horizontal="right" vertical="top"/>
    </xf>
    <xf numFmtId="43" fontId="4" fillId="0" borderId="1" xfId="3" applyFont="1" applyBorder="1" applyAlignment="1">
      <alignment horizontal="right" vertical="top"/>
    </xf>
    <xf numFmtId="43" fontId="4" fillId="0" borderId="1" xfId="3" applyFont="1" applyBorder="1" applyAlignment="1">
      <alignment vertical="top"/>
    </xf>
    <xf numFmtId="43" fontId="13" fillId="0" borderId="1" xfId="3" applyFont="1" applyFill="1" applyBorder="1" applyAlignment="1">
      <alignment horizontal="right" vertical="top" wrapText="1"/>
    </xf>
    <xf numFmtId="43" fontId="13" fillId="0" borderId="1" xfId="3" applyFont="1" applyBorder="1" applyAlignment="1">
      <alignment horizontal="right" vertical="top" wrapText="1"/>
    </xf>
    <xf numFmtId="43" fontId="14" fillId="0" borderId="1" xfId="3" applyFont="1" applyFill="1" applyBorder="1" applyAlignment="1">
      <alignment horizontal="right" vertical="top" wrapText="1"/>
    </xf>
    <xf numFmtId="43" fontId="14" fillId="0" borderId="1" xfId="2" applyFont="1" applyFill="1" applyBorder="1" applyAlignment="1">
      <alignment vertical="top" wrapText="1"/>
    </xf>
    <xf numFmtId="43" fontId="4" fillId="2" borderId="1" xfId="2" applyFont="1" applyFill="1" applyBorder="1" applyAlignment="1">
      <alignment vertical="top" wrapText="1"/>
    </xf>
    <xf numFmtId="0" fontId="5" fillId="0" borderId="0" xfId="0" applyFont="1" applyAlignment="1">
      <alignment wrapText="1"/>
    </xf>
    <xf numFmtId="0" fontId="12" fillId="2" borderId="1" xfId="0" applyFont="1" applyFill="1" applyBorder="1" applyAlignment="1">
      <alignment horizontal="right" vertical="top"/>
    </xf>
    <xf numFmtId="4" fontId="7" fillId="2" borderId="1" xfId="0" applyNumberFormat="1" applyFont="1" applyFill="1" applyBorder="1" applyAlignment="1">
      <alignment vertical="top" wrapText="1"/>
    </xf>
    <xf numFmtId="0" fontId="12" fillId="2" borderId="1" xfId="0" applyFont="1" applyFill="1" applyBorder="1" applyAlignment="1">
      <alignment horizontal="left" vertical="top"/>
    </xf>
    <xf numFmtId="0" fontId="14" fillId="2" borderId="1" xfId="0" applyFont="1" applyFill="1" applyBorder="1" applyAlignment="1">
      <alignment horizontal="left" vertical="top"/>
    </xf>
    <xf numFmtId="0" fontId="5" fillId="2" borderId="2" xfId="0" applyFont="1" applyFill="1" applyBorder="1" applyAlignment="1"/>
    <xf numFmtId="43" fontId="4" fillId="2" borderId="1" xfId="2" applyFont="1" applyFill="1" applyBorder="1" applyAlignment="1">
      <alignment horizontal="right" wrapText="1"/>
    </xf>
    <xf numFmtId="0" fontId="4" fillId="2" borderId="1" xfId="0" applyFont="1" applyFill="1" applyBorder="1" applyAlignment="1">
      <alignment horizontal="right" wrapText="1"/>
    </xf>
    <xf numFmtId="0" fontId="5" fillId="2" borderId="2" xfId="0" applyFont="1" applyFill="1" applyBorder="1" applyAlignment="1">
      <alignment vertical="top"/>
    </xf>
    <xf numFmtId="0" fontId="5" fillId="2" borderId="1" xfId="0" applyFont="1" applyFill="1" applyBorder="1" applyAlignment="1">
      <alignment horizontal="right" vertical="top"/>
    </xf>
    <xf numFmtId="4" fontId="14" fillId="0" borderId="1" xfId="0" applyNumberFormat="1" applyFont="1" applyFill="1" applyBorder="1" applyAlignment="1">
      <alignment vertical="top"/>
    </xf>
    <xf numFmtId="43" fontId="47" fillId="0" borderId="1" xfId="2" applyFont="1" applyBorder="1" applyAlignment="1">
      <alignment horizontal="right" vertical="top" wrapText="1"/>
    </xf>
    <xf numFmtId="43" fontId="47" fillId="0" borderId="1" xfId="2" applyFont="1" applyBorder="1" applyAlignment="1">
      <alignment horizontal="right" vertical="top"/>
    </xf>
    <xf numFmtId="9" fontId="5" fillId="2" borderId="1" xfId="48" applyFont="1" applyFill="1" applyBorder="1" applyAlignment="1">
      <alignment vertical="top" wrapText="1"/>
    </xf>
    <xf numFmtId="4" fontId="14" fillId="0" borderId="1" xfId="0" applyNumberFormat="1" applyFont="1" applyFill="1" applyBorder="1" applyAlignment="1">
      <alignment horizontal="right" vertical="top"/>
    </xf>
    <xf numFmtId="0" fontId="13" fillId="2" borderId="1" xfId="0" applyFont="1" applyFill="1" applyBorder="1" applyAlignment="1">
      <alignment horizontal="right" vertical="top"/>
    </xf>
    <xf numFmtId="0" fontId="13" fillId="2" borderId="1" xfId="0" applyFont="1" applyFill="1" applyBorder="1" applyAlignment="1">
      <alignment horizontal="left" vertical="top"/>
    </xf>
    <xf numFmtId="4" fontId="14" fillId="2" borderId="1" xfId="0" applyNumberFormat="1" applyFont="1" applyFill="1" applyBorder="1" applyAlignment="1">
      <alignment horizontal="right" vertical="top"/>
    </xf>
    <xf numFmtId="4" fontId="14" fillId="2" borderId="1" xfId="0" applyNumberFormat="1" applyFont="1" applyFill="1" applyBorder="1" applyAlignment="1">
      <alignment horizontal="left" vertical="top"/>
    </xf>
    <xf numFmtId="4" fontId="15" fillId="2" borderId="1" xfId="0" applyNumberFormat="1" applyFont="1" applyFill="1" applyBorder="1" applyAlignment="1">
      <alignment vertical="top"/>
    </xf>
    <xf numFmtId="43" fontId="5" fillId="0" borderId="1" xfId="2" applyFont="1" applyBorder="1" applyAlignment="1">
      <alignment horizontal="center" vertical="top" wrapText="1"/>
    </xf>
    <xf numFmtId="43" fontId="4" fillId="2" borderId="1" xfId="2" applyFont="1" applyFill="1" applyBorder="1" applyAlignment="1">
      <alignment vertical="top"/>
    </xf>
    <xf numFmtId="0" fontId="14" fillId="0" borderId="11" xfId="0" applyFont="1" applyFill="1" applyBorder="1" applyAlignment="1">
      <alignment vertical="top"/>
    </xf>
    <xf numFmtId="43" fontId="4" fillId="0" borderId="6" xfId="2" applyFont="1" applyBorder="1" applyAlignment="1">
      <alignment horizontal="right" vertical="top"/>
    </xf>
    <xf numFmtId="0" fontId="4" fillId="0" borderId="5" xfId="0" applyFont="1" applyBorder="1" applyAlignment="1">
      <alignment horizontal="right" vertical="top"/>
    </xf>
    <xf numFmtId="43" fontId="8" fillId="0" borderId="6" xfId="2" applyFont="1" applyBorder="1" applyAlignment="1">
      <alignment horizontal="right" vertical="top" wrapText="1"/>
    </xf>
    <xf numFmtId="0" fontId="8" fillId="0" borderId="5" xfId="0" applyFont="1" applyBorder="1" applyAlignment="1">
      <alignment horizontal="right" vertical="top" wrapText="1"/>
    </xf>
    <xf numFmtId="43" fontId="4" fillId="0" borderId="6" xfId="2" applyFont="1" applyBorder="1" applyAlignment="1">
      <alignment horizontal="right" vertical="top" wrapText="1"/>
    </xf>
    <xf numFmtId="0" fontId="4" fillId="0" borderId="5" xfId="0" applyFont="1" applyBorder="1" applyAlignment="1">
      <alignment horizontal="right" vertical="top" wrapText="1"/>
    </xf>
    <xf numFmtId="43" fontId="7" fillId="0" borderId="1" xfId="2" applyFont="1" applyBorder="1" applyAlignment="1">
      <alignment horizontal="right" vertical="top"/>
    </xf>
    <xf numFmtId="0" fontId="15" fillId="2" borderId="1" xfId="0" applyFont="1" applyFill="1" applyBorder="1" applyAlignment="1">
      <alignment horizontal="left" vertical="top"/>
    </xf>
    <xf numFmtId="43" fontId="7" fillId="0" borderId="1" xfId="2" applyFont="1" applyBorder="1" applyAlignment="1">
      <alignment vertical="top" wrapText="1"/>
    </xf>
    <xf numFmtId="43" fontId="4" fillId="0" borderId="1" xfId="2" applyFont="1" applyBorder="1"/>
    <xf numFmtId="0" fontId="8" fillId="0" borderId="5" xfId="0" applyFont="1" applyFill="1" applyBorder="1" applyAlignment="1">
      <alignment horizontal="center" vertical="top" wrapText="1"/>
    </xf>
    <xf numFmtId="43" fontId="5" fillId="2" borderId="1" xfId="3" applyFont="1" applyFill="1" applyBorder="1" applyAlignment="1">
      <alignment horizontal="right" vertical="top" wrapText="1"/>
    </xf>
    <xf numFmtId="4" fontId="8" fillId="0" borderId="1" xfId="0" applyNumberFormat="1" applyFont="1" applyBorder="1" applyAlignment="1">
      <alignment horizontal="right" vertical="top" wrapText="1"/>
    </xf>
    <xf numFmtId="43" fontId="4" fillId="2" borderId="1" xfId="2" applyFont="1" applyFill="1" applyBorder="1"/>
    <xf numFmtId="0" fontId="15" fillId="0" borderId="7" xfId="0" applyFont="1" applyFill="1" applyBorder="1" applyAlignment="1">
      <alignment horizontal="justify" vertical="top" wrapText="1"/>
    </xf>
    <xf numFmtId="43" fontId="7" fillId="0" borderId="7" xfId="1" applyFont="1" applyFill="1" applyBorder="1" applyAlignment="1">
      <alignment horizontal="right" vertical="top" wrapText="1"/>
    </xf>
    <xf numFmtId="0" fontId="12" fillId="0" borderId="1" xfId="0" applyFont="1" applyFill="1" applyBorder="1" applyAlignment="1">
      <alignment horizontal="justify" vertical="top" wrapText="1"/>
    </xf>
    <xf numFmtId="43" fontId="4" fillId="0" borderId="1" xfId="2" applyFont="1" applyBorder="1" applyAlignment="1">
      <alignment horizontal="right"/>
    </xf>
    <xf numFmtId="0" fontId="23" fillId="0" borderId="1" xfId="0" applyFont="1" applyBorder="1" applyAlignment="1">
      <alignment vertical="top" wrapText="1"/>
    </xf>
    <xf numFmtId="43" fontId="14" fillId="0" borderId="1" xfId="1" applyFont="1" applyBorder="1" applyAlignment="1">
      <alignment vertical="top"/>
    </xf>
    <xf numFmtId="43" fontId="4" fillId="0" borderId="1" xfId="0" applyNumberFormat="1" applyFont="1" applyFill="1" applyBorder="1" applyAlignment="1">
      <alignment horizontal="right" wrapText="1"/>
    </xf>
    <xf numFmtId="0" fontId="5" fillId="0" borderId="1" xfId="0" applyFont="1" applyFill="1" applyBorder="1" applyAlignment="1">
      <alignment horizontal="left" wrapText="1"/>
    </xf>
    <xf numFmtId="0" fontId="0" fillId="0" borderId="0" xfId="0" applyFill="1" applyAlignment="1">
      <alignment vertical="top" wrapText="1"/>
    </xf>
    <xf numFmtId="43" fontId="12" fillId="0" borderId="1" xfId="0" applyNumberFormat="1" applyFont="1" applyFill="1" applyBorder="1" applyAlignment="1">
      <alignment horizontal="right" wrapText="1"/>
    </xf>
    <xf numFmtId="43" fontId="14" fillId="0" borderId="1" xfId="2" applyFont="1" applyFill="1" applyBorder="1" applyAlignment="1">
      <alignment wrapText="1"/>
    </xf>
    <xf numFmtId="0" fontId="4" fillId="0" borderId="0" xfId="0" applyFont="1" applyAlignment="1">
      <alignment vertical="top" wrapText="1"/>
    </xf>
    <xf numFmtId="0" fontId="5" fillId="0" borderId="2" xfId="0" applyFont="1" applyBorder="1" applyAlignment="1">
      <alignment horizontal="justify" vertical="top" wrapText="1"/>
    </xf>
    <xf numFmtId="43" fontId="5" fillId="0" borderId="5" xfId="2" applyFont="1" applyFill="1" applyBorder="1" applyAlignment="1">
      <alignment vertical="top" wrapText="1"/>
    </xf>
    <xf numFmtId="0" fontId="5" fillId="2" borderId="2" xfId="0" applyFont="1" applyFill="1" applyBorder="1" applyAlignment="1">
      <alignment horizontal="right" vertical="top" wrapText="1"/>
    </xf>
    <xf numFmtId="0" fontId="4" fillId="0" borderId="1" xfId="46" applyFont="1" applyFill="1" applyBorder="1" applyAlignment="1">
      <alignment horizontal="right" vertical="top" wrapText="1"/>
    </xf>
    <xf numFmtId="0" fontId="4" fillId="0" borderId="1" xfId="46" applyFont="1" applyFill="1" applyBorder="1" applyAlignment="1">
      <alignment horizontal="left" vertical="top" wrapText="1"/>
    </xf>
    <xf numFmtId="43" fontId="4" fillId="0" borderId="1" xfId="11" applyFont="1" applyFill="1" applyBorder="1" applyAlignment="1">
      <alignment vertical="top" wrapText="1"/>
    </xf>
    <xf numFmtId="0" fontId="5" fillId="0" borderId="1" xfId="46" applyFont="1" applyBorder="1" applyAlignment="1">
      <alignment vertical="top" wrapText="1"/>
    </xf>
    <xf numFmtId="0" fontId="5" fillId="0" borderId="1" xfId="46" applyFont="1" applyBorder="1" applyAlignment="1">
      <alignment horizontal="left" vertical="top" wrapText="1"/>
    </xf>
    <xf numFmtId="0" fontId="4" fillId="0" borderId="1" xfId="46" applyFont="1" applyBorder="1" applyAlignment="1">
      <alignment vertical="top" wrapText="1"/>
    </xf>
    <xf numFmtId="4" fontId="5" fillId="0" borderId="1" xfId="46" applyNumberFormat="1" applyFont="1" applyBorder="1" applyAlignment="1">
      <alignment horizontal="left" vertical="top" wrapText="1"/>
    </xf>
    <xf numFmtId="0" fontId="5" fillId="2" borderId="1" xfId="46" applyFont="1" applyFill="1" applyBorder="1" applyAlignment="1">
      <alignment vertical="top" wrapText="1"/>
    </xf>
    <xf numFmtId="0" fontId="5" fillId="0" borderId="1" xfId="46" applyNumberFormat="1" applyFont="1" applyBorder="1" applyAlignment="1">
      <alignment vertical="top" wrapText="1"/>
    </xf>
    <xf numFmtId="0" fontId="4" fillId="0" borderId="1" xfId="46" applyFont="1" applyBorder="1" applyAlignment="1">
      <alignment horizontal="center" vertical="top" wrapText="1"/>
    </xf>
    <xf numFmtId="164" fontId="13" fillId="0" borderId="1" xfId="1" applyNumberFormat="1" applyFont="1" applyFill="1" applyBorder="1" applyAlignment="1">
      <alignment horizontal="center" vertical="top" wrapText="1"/>
    </xf>
    <xf numFmtId="4" fontId="4" fillId="0" borderId="1" xfId="0" applyNumberFormat="1" applyFont="1" applyBorder="1" applyAlignment="1">
      <alignment vertical="top"/>
    </xf>
    <xf numFmtId="164" fontId="4" fillId="0" borderId="1" xfId="2" applyNumberFormat="1" applyFont="1" applyFill="1" applyBorder="1" applyAlignment="1">
      <alignment horizontal="right" vertical="top" wrapText="1"/>
    </xf>
    <xf numFmtId="164" fontId="5" fillId="0" borderId="1" xfId="2" applyNumberFormat="1" applyFont="1" applyFill="1" applyBorder="1" applyAlignment="1">
      <alignment horizontal="right" vertical="top" wrapText="1"/>
    </xf>
    <xf numFmtId="164" fontId="5" fillId="0" borderId="0" xfId="2" applyNumberFormat="1" applyFont="1" applyFill="1" applyAlignment="1">
      <alignment horizontal="right" vertical="top" wrapText="1"/>
    </xf>
    <xf numFmtId="0" fontId="5" fillId="0" borderId="15" xfId="0" applyFont="1" applyFill="1" applyBorder="1" applyAlignment="1">
      <alignment horizontal="left" vertical="top" wrapText="1"/>
    </xf>
    <xf numFmtId="164" fontId="14" fillId="0" borderId="1" xfId="1" applyNumberFormat="1" applyFont="1" applyFill="1" applyBorder="1" applyAlignment="1">
      <alignment horizontal="left" vertical="top" wrapText="1"/>
    </xf>
    <xf numFmtId="0" fontId="14" fillId="2" borderId="8" xfId="0" applyFont="1" applyFill="1" applyBorder="1" applyAlignment="1">
      <alignment horizontal="left" vertical="top" wrapText="1"/>
    </xf>
    <xf numFmtId="164" fontId="12" fillId="0" borderId="1" xfId="1" applyNumberFormat="1" applyFont="1" applyFill="1" applyBorder="1" applyAlignment="1">
      <alignment horizontal="left" vertical="top" wrapText="1"/>
    </xf>
    <xf numFmtId="43" fontId="4" fillId="0" borderId="1" xfId="3" applyFont="1" applyFill="1" applyBorder="1" applyAlignment="1">
      <alignment vertical="top" wrapText="1"/>
    </xf>
    <xf numFmtId="4" fontId="5" fillId="0" borderId="2" xfId="0" applyNumberFormat="1" applyFont="1" applyBorder="1" applyAlignment="1">
      <alignment vertical="top" wrapText="1"/>
    </xf>
    <xf numFmtId="43" fontId="4" fillId="0" borderId="1" xfId="3" applyFont="1" applyBorder="1" applyAlignment="1">
      <alignment horizontal="right" vertical="top" wrapText="1"/>
    </xf>
    <xf numFmtId="0" fontId="5" fillId="0" borderId="1" xfId="0" applyFont="1" applyBorder="1" applyAlignment="1">
      <alignment vertical="center" wrapText="1"/>
    </xf>
    <xf numFmtId="4" fontId="5" fillId="0" borderId="1" xfId="0" applyNumberFormat="1" applyFont="1" applyBorder="1" applyAlignment="1">
      <alignment horizontal="right" vertical="center" wrapText="1"/>
    </xf>
    <xf numFmtId="0" fontId="5" fillId="0" borderId="1" xfId="0" applyFont="1" applyBorder="1" applyAlignment="1">
      <alignment horizontal="right" vertical="center" wrapText="1"/>
    </xf>
    <xf numFmtId="43" fontId="5" fillId="0" borderId="1" xfId="2" applyFont="1" applyBorder="1" applyAlignment="1">
      <alignment horizontal="right"/>
    </xf>
    <xf numFmtId="0" fontId="4" fillId="0" borderId="7" xfId="0" applyFont="1" applyBorder="1" applyAlignment="1">
      <alignment horizontal="justify" vertical="top" wrapText="1"/>
    </xf>
    <xf numFmtId="4" fontId="4" fillId="0" borderId="7" xfId="0" applyNumberFormat="1" applyFont="1" applyBorder="1" applyAlignment="1">
      <alignment horizontal="right" vertical="top" wrapText="1"/>
    </xf>
    <xf numFmtId="43" fontId="4" fillId="0" borderId="1" xfId="15" applyFont="1" applyFill="1" applyBorder="1" applyAlignment="1">
      <alignment horizontal="right" vertical="top" wrapText="1"/>
    </xf>
    <xf numFmtId="43" fontId="5" fillId="0" borderId="1" xfId="15" applyFont="1" applyFill="1" applyBorder="1" applyAlignment="1">
      <alignment horizontal="right" vertical="top" wrapText="1"/>
    </xf>
    <xf numFmtId="43" fontId="5" fillId="0" borderId="1" xfId="15" applyFont="1" applyFill="1" applyBorder="1" applyAlignment="1">
      <alignment vertical="top" wrapText="1"/>
    </xf>
    <xf numFmtId="43" fontId="4" fillId="0" borderId="16" xfId="15" applyFont="1" applyFill="1" applyBorder="1" applyAlignment="1">
      <alignment horizontal="center" vertical="top" wrapText="1"/>
    </xf>
    <xf numFmtId="43" fontId="7" fillId="0" borderId="1" xfId="20" applyFont="1" applyBorder="1" applyAlignment="1">
      <alignment horizontal="right" vertical="top" wrapText="1"/>
    </xf>
    <xf numFmtId="165" fontId="7" fillId="0" borderId="1" xfId="20" applyNumberFormat="1" applyFont="1" applyBorder="1" applyAlignment="1">
      <alignment horizontal="right" vertical="top" wrapText="1"/>
    </xf>
    <xf numFmtId="0" fontId="5" fillId="0" borderId="1" xfId="0" applyNumberFormat="1" applyFont="1" applyBorder="1" applyAlignment="1">
      <alignment horizontal="left" vertical="top" wrapText="1"/>
    </xf>
    <xf numFmtId="4" fontId="4" fillId="0" borderId="7" xfId="0" applyNumberFormat="1" applyFont="1" applyBorder="1" applyAlignment="1">
      <alignment horizontal="right" vertical="top"/>
    </xf>
    <xf numFmtId="0" fontId="5" fillId="0" borderId="7" xfId="0" applyFont="1" applyBorder="1" applyAlignment="1">
      <alignment horizontal="right" vertical="top"/>
    </xf>
    <xf numFmtId="0" fontId="18" fillId="0" borderId="1" xfId="0" applyFont="1" applyFill="1" applyBorder="1"/>
    <xf numFmtId="0" fontId="19" fillId="0" borderId="1" xfId="0" applyFont="1" applyFill="1" applyBorder="1"/>
    <xf numFmtId="0" fontId="19" fillId="0" borderId="1" xfId="0" applyFont="1" applyFill="1" applyBorder="1" applyAlignment="1"/>
    <xf numFmtId="4" fontId="19" fillId="0" borderId="1" xfId="0" applyNumberFormat="1" applyFont="1" applyFill="1" applyBorder="1"/>
    <xf numFmtId="0" fontId="18" fillId="0" borderId="1" xfId="0" applyFont="1" applyFill="1" applyBorder="1" applyAlignment="1">
      <alignment horizontal="left"/>
    </xf>
    <xf numFmtId="0" fontId="8" fillId="0" borderId="1" xfId="30" applyFont="1" applyFill="1" applyBorder="1" applyAlignment="1">
      <alignment horizontal="left" vertical="top" wrapText="1"/>
    </xf>
    <xf numFmtId="0" fontId="4" fillId="0" borderId="1" xfId="31" applyFont="1" applyBorder="1" applyAlignment="1">
      <alignment horizontal="center" vertical="top" wrapText="1"/>
    </xf>
    <xf numFmtId="0" fontId="13" fillId="0" borderId="3" xfId="0" applyFont="1" applyBorder="1" applyAlignment="1">
      <alignment vertical="top" wrapText="1"/>
    </xf>
    <xf numFmtId="0" fontId="12" fillId="0" borderId="13" xfId="0" applyFont="1" applyBorder="1" applyAlignment="1">
      <alignment vertical="top" wrapText="1"/>
    </xf>
    <xf numFmtId="0" fontId="4" fillId="0" borderId="2" xfId="0" applyFont="1" applyBorder="1" applyAlignment="1"/>
    <xf numFmtId="0" fontId="4" fillId="0" borderId="6" xfId="0" applyFont="1" applyBorder="1" applyAlignment="1"/>
    <xf numFmtId="0" fontId="4" fillId="0" borderId="5" xfId="0" applyFont="1" applyBorder="1" applyAlignment="1"/>
    <xf numFmtId="0" fontId="4" fillId="0" borderId="1" xfId="0" applyFont="1" applyBorder="1" applyAlignment="1">
      <alignment vertical="center" wrapText="1"/>
    </xf>
    <xf numFmtId="0" fontId="13" fillId="0" borderId="2" xfId="0" applyFont="1" applyBorder="1" applyAlignment="1">
      <alignment vertical="top"/>
    </xf>
    <xf numFmtId="0" fontId="13" fillId="0" borderId="5" xfId="0" applyFont="1" applyBorder="1" applyAlignment="1">
      <alignment vertical="top"/>
    </xf>
    <xf numFmtId="0" fontId="13" fillId="0" borderId="17" xfId="0" applyFont="1" applyBorder="1" applyAlignment="1">
      <alignment vertical="top" wrapText="1"/>
    </xf>
    <xf numFmtId="0" fontId="13" fillId="0" borderId="13" xfId="0" applyFont="1" applyBorder="1" applyAlignment="1">
      <alignment vertical="top" wrapText="1"/>
    </xf>
    <xf numFmtId="0" fontId="4" fillId="0" borderId="1" xfId="0" applyFont="1" applyBorder="1" applyAlignment="1">
      <alignment horizontal="left" vertical="center" wrapText="1"/>
    </xf>
    <xf numFmtId="0" fontId="4" fillId="0" borderId="5" xfId="0" applyFont="1" applyBorder="1" applyAlignment="1">
      <alignment horizontal="left"/>
    </xf>
    <xf numFmtId="0" fontId="5" fillId="0" borderId="2" xfId="0" applyFont="1" applyBorder="1" applyAlignment="1">
      <alignment horizontal="right" wrapText="1"/>
    </xf>
    <xf numFmtId="0" fontId="4" fillId="0" borderId="2" xfId="0" applyFont="1" applyBorder="1" applyAlignment="1">
      <alignment horizontal="right" vertical="top" wrapText="1"/>
    </xf>
    <xf numFmtId="0" fontId="5" fillId="0" borderId="1" xfId="27" applyFont="1" applyFill="1" applyBorder="1" applyAlignment="1">
      <alignment horizontal="left" vertical="top" wrapText="1"/>
    </xf>
    <xf numFmtId="0" fontId="5" fillId="0" borderId="1" xfId="36" applyFont="1" applyFill="1" applyBorder="1" applyAlignment="1">
      <alignment horizontal="left" vertical="top" wrapText="1"/>
    </xf>
    <xf numFmtId="0" fontId="5" fillId="0" borderId="1" xfId="42" applyFont="1" applyFill="1" applyBorder="1" applyAlignment="1">
      <alignment horizontal="left" vertical="top" wrapText="1"/>
    </xf>
    <xf numFmtId="0" fontId="7" fillId="0" borderId="1" xfId="36" applyFont="1" applyFill="1" applyBorder="1" applyAlignment="1">
      <alignment horizontal="left" vertical="top" wrapText="1"/>
    </xf>
    <xf numFmtId="0" fontId="4" fillId="0" borderId="1" xfId="0" applyFont="1" applyFill="1" applyBorder="1" applyAlignment="1">
      <alignment horizontal="right" vertical="top"/>
    </xf>
    <xf numFmtId="3" fontId="7" fillId="2" borderId="1" xfId="0" applyNumberFormat="1" applyFont="1" applyFill="1" applyBorder="1" applyAlignment="1">
      <alignment horizontal="left" vertical="top" wrapText="1"/>
    </xf>
    <xf numFmtId="0" fontId="5" fillId="0" borderId="4" xfId="0" applyFont="1" applyBorder="1" applyAlignment="1">
      <alignment horizontal="left" vertical="top"/>
    </xf>
    <xf numFmtId="0" fontId="5" fillId="0" borderId="0" xfId="0" applyFont="1" applyAlignment="1">
      <alignment vertical="top"/>
    </xf>
    <xf numFmtId="0" fontId="7" fillId="2" borderId="4" xfId="0" applyFont="1" applyFill="1" applyBorder="1" applyAlignment="1">
      <alignment horizontal="left" vertical="top" wrapText="1"/>
    </xf>
    <xf numFmtId="43" fontId="5" fillId="2" borderId="4" xfId="2" applyFont="1" applyFill="1" applyBorder="1" applyAlignment="1">
      <alignment horizontal="right" vertical="top"/>
    </xf>
    <xf numFmtId="0" fontId="5" fillId="2" borderId="4" xfId="0" applyFont="1" applyFill="1" applyBorder="1" applyAlignment="1">
      <alignment horizontal="left" vertical="top"/>
    </xf>
    <xf numFmtId="43" fontId="4" fillId="0" borderId="4" xfId="2" applyFont="1" applyBorder="1" applyAlignment="1">
      <alignment horizontal="right" vertical="top" wrapText="1"/>
    </xf>
    <xf numFmtId="0" fontId="7" fillId="2" borderId="7" xfId="0" applyFont="1" applyFill="1" applyBorder="1" applyAlignment="1">
      <alignment horizontal="left" vertical="top" wrapText="1"/>
    </xf>
    <xf numFmtId="43" fontId="7" fillId="2" borderId="7" xfId="2" applyFont="1" applyFill="1" applyBorder="1" applyAlignment="1">
      <alignment horizontal="right" vertical="top" wrapText="1"/>
    </xf>
    <xf numFmtId="0" fontId="5" fillId="0" borderId="7" xfId="0" applyFont="1" applyBorder="1" applyAlignment="1">
      <alignment horizontal="left" vertical="top"/>
    </xf>
    <xf numFmtId="43" fontId="5" fillId="2" borderId="1" xfId="2" applyFont="1" applyFill="1" applyBorder="1" applyAlignment="1">
      <alignment horizontal="center" vertical="top" wrapText="1"/>
    </xf>
    <xf numFmtId="0" fontId="5" fillId="2" borderId="1" xfId="0" applyFont="1" applyFill="1" applyBorder="1" applyAlignment="1">
      <alignment horizontal="center" vertical="top" wrapText="1"/>
    </xf>
    <xf numFmtId="0" fontId="5" fillId="0" borderId="2" xfId="0" applyFont="1" applyBorder="1" applyAlignment="1">
      <alignment horizontal="center" vertical="top" wrapText="1"/>
    </xf>
    <xf numFmtId="0" fontId="4" fillId="0" borderId="1" xfId="0" applyFont="1" applyBorder="1" applyAlignment="1">
      <alignment horizontal="right" wrapText="1"/>
    </xf>
    <xf numFmtId="4" fontId="12" fillId="0" borderId="1" xfId="0" applyNumberFormat="1" applyFont="1" applyBorder="1" applyAlignment="1">
      <alignment horizontal="right"/>
    </xf>
    <xf numFmtId="43" fontId="5" fillId="0" borderId="1" xfId="3" applyFont="1" applyBorder="1" applyAlignment="1">
      <alignment vertical="top"/>
    </xf>
    <xf numFmtId="43" fontId="5" fillId="0" borderId="1" xfId="0" applyNumberFormat="1" applyFont="1" applyBorder="1" applyAlignment="1">
      <alignment horizontal="right" vertical="top"/>
    </xf>
    <xf numFmtId="43" fontId="5" fillId="0" borderId="1" xfId="3" applyFont="1" applyFill="1" applyBorder="1" applyAlignment="1">
      <alignment vertical="top"/>
    </xf>
    <xf numFmtId="43" fontId="5" fillId="0" borderId="1" xfId="3" applyFont="1" applyBorder="1" applyAlignment="1">
      <alignment horizontal="left" vertical="top" wrapText="1"/>
    </xf>
    <xf numFmtId="43" fontId="5" fillId="0" borderId="1" xfId="0" applyNumberFormat="1" applyFont="1" applyBorder="1" applyAlignment="1">
      <alignment horizontal="left" vertical="top" wrapText="1"/>
    </xf>
    <xf numFmtId="43" fontId="5" fillId="0" borderId="1" xfId="3" applyFont="1" applyBorder="1" applyAlignment="1">
      <alignment vertical="top" wrapText="1"/>
    </xf>
    <xf numFmtId="164" fontId="14" fillId="0" borderId="1" xfId="1" applyNumberFormat="1" applyFont="1" applyFill="1" applyBorder="1" applyAlignment="1">
      <alignment vertical="top" wrapText="1"/>
    </xf>
    <xf numFmtId="164" fontId="14" fillId="0" borderId="1" xfId="1" applyNumberFormat="1" applyFont="1" applyFill="1" applyBorder="1" applyAlignment="1">
      <alignment horizontal="right" vertical="top" wrapText="1"/>
    </xf>
    <xf numFmtId="0" fontId="15" fillId="0" borderId="1" xfId="0" applyFont="1" applyBorder="1" applyAlignment="1">
      <alignment horizontal="justify" vertical="top"/>
    </xf>
    <xf numFmtId="164" fontId="12" fillId="0" borderId="1" xfId="1" applyNumberFormat="1" applyFont="1" applyFill="1" applyBorder="1" applyAlignment="1">
      <alignment vertical="top" wrapText="1"/>
    </xf>
    <xf numFmtId="0" fontId="14" fillId="0" borderId="0" xfId="0" applyFont="1" applyAlignment="1">
      <alignment horizontal="right"/>
    </xf>
    <xf numFmtId="43" fontId="4" fillId="0" borderId="7" xfId="3" applyFont="1" applyBorder="1" applyAlignment="1">
      <alignment horizontal="right" vertical="top" wrapText="1"/>
    </xf>
    <xf numFmtId="0" fontId="4" fillId="0" borderId="7" xfId="0" applyFont="1" applyBorder="1" applyAlignment="1">
      <alignment horizontal="right" vertical="top" wrapText="1"/>
    </xf>
    <xf numFmtId="0" fontId="7" fillId="0" borderId="1" xfId="0" applyFont="1" applyBorder="1" applyAlignment="1">
      <alignment vertical="top"/>
    </xf>
    <xf numFmtId="4" fontId="8" fillId="0" borderId="1" xfId="0" applyNumberFormat="1" applyFont="1" applyBorder="1" applyAlignment="1">
      <alignment horizontal="right" wrapText="1"/>
    </xf>
    <xf numFmtId="0" fontId="5" fillId="0" borderId="1" xfId="0" applyFont="1" applyBorder="1" applyAlignment="1">
      <alignment horizontal="right" wrapText="1"/>
    </xf>
    <xf numFmtId="0" fontId="5" fillId="0" borderId="1" xfId="0" applyFont="1" applyBorder="1" applyAlignment="1">
      <alignment horizontal="left" vertical="center" wrapText="1"/>
    </xf>
    <xf numFmtId="0" fontId="4" fillId="0" borderId="1" xfId="0" applyFont="1" applyBorder="1" applyAlignment="1">
      <alignment horizontal="right"/>
    </xf>
    <xf numFmtId="164" fontId="13" fillId="0" borderId="1" xfId="1" applyNumberFormat="1" applyFont="1" applyFill="1" applyBorder="1" applyAlignment="1">
      <alignment horizontal="center" wrapText="1"/>
    </xf>
    <xf numFmtId="0" fontId="14" fillId="0" borderId="0" xfId="0" applyFont="1" applyAlignment="1"/>
    <xf numFmtId="0" fontId="14" fillId="0" borderId="0" xfId="0" applyFont="1" applyAlignment="1">
      <alignment horizontal="left"/>
    </xf>
    <xf numFmtId="0" fontId="7" fillId="0" borderId="1" xfId="25" applyFont="1" applyBorder="1" applyAlignment="1">
      <alignment horizontal="left" vertical="top" wrapText="1"/>
    </xf>
    <xf numFmtId="43" fontId="5" fillId="0" borderId="7" xfId="3" applyFont="1" applyBorder="1" applyAlignment="1">
      <alignment horizontal="right" vertical="top" wrapText="1"/>
    </xf>
    <xf numFmtId="43" fontId="12" fillId="0" borderId="1" xfId="0" applyNumberFormat="1" applyFont="1" applyBorder="1" applyAlignment="1">
      <alignment horizontal="right"/>
    </xf>
    <xf numFmtId="43" fontId="13" fillId="0" borderId="1" xfId="1" applyNumberFormat="1" applyFont="1" applyFill="1" applyBorder="1" applyAlignment="1">
      <alignment horizontal="right" vertical="top" wrapText="1"/>
    </xf>
    <xf numFmtId="43" fontId="14" fillId="0" borderId="1" xfId="0" applyNumberFormat="1" applyFont="1" applyFill="1" applyBorder="1" applyAlignment="1">
      <alignment vertical="top" wrapText="1"/>
    </xf>
    <xf numFmtId="43" fontId="12" fillId="0" borderId="1" xfId="0" applyNumberFormat="1" applyFont="1" applyFill="1" applyBorder="1" applyAlignment="1">
      <alignment vertical="top" wrapText="1"/>
    </xf>
    <xf numFmtId="0" fontId="5" fillId="0" borderId="2" xfId="0" applyFont="1" applyBorder="1" applyAlignment="1">
      <alignment horizontal="right" vertical="top"/>
    </xf>
    <xf numFmtId="3" fontId="4" fillId="0" borderId="1" xfId="0" applyNumberFormat="1" applyFont="1" applyBorder="1" applyAlignment="1">
      <alignment horizontal="right" vertical="top" wrapText="1"/>
    </xf>
    <xf numFmtId="0" fontId="5" fillId="0" borderId="4" xfId="0" applyFont="1" applyBorder="1" applyAlignment="1">
      <alignment vertical="top"/>
    </xf>
    <xf numFmtId="4" fontId="4" fillId="0" borderId="1" xfId="0" applyNumberFormat="1" applyFont="1" applyBorder="1" applyAlignment="1"/>
    <xf numFmtId="43" fontId="5" fillId="0" borderId="1" xfId="3" applyFont="1" applyFill="1" applyBorder="1" applyAlignment="1">
      <alignment vertical="top" wrapText="1"/>
    </xf>
    <xf numFmtId="43" fontId="12" fillId="0" borderId="1" xfId="0" applyNumberFormat="1" applyFont="1" applyBorder="1" applyAlignment="1">
      <alignment vertical="top" wrapText="1"/>
    </xf>
    <xf numFmtId="43" fontId="7" fillId="2" borderId="1" xfId="3" applyFont="1" applyFill="1" applyBorder="1" applyAlignment="1">
      <alignment horizontal="right" vertical="top" wrapText="1"/>
    </xf>
    <xf numFmtId="43" fontId="7" fillId="0" borderId="1" xfId="3" applyFont="1" applyBorder="1" applyAlignment="1">
      <alignment horizontal="right" vertical="top" wrapText="1"/>
    </xf>
    <xf numFmtId="43" fontId="4" fillId="0" borderId="1" xfId="3" applyFont="1" applyFill="1" applyBorder="1" applyAlignment="1">
      <alignment horizontal="left" vertical="top" wrapText="1"/>
    </xf>
    <xf numFmtId="43" fontId="5" fillId="0" borderId="4" xfId="2" applyFont="1" applyBorder="1" applyAlignment="1">
      <alignment horizontal="right" vertical="top" wrapText="1"/>
    </xf>
    <xf numFmtId="43" fontId="13" fillId="0" borderId="1" xfId="1" applyNumberFormat="1" applyFont="1" applyFill="1" applyBorder="1" applyAlignment="1">
      <alignment horizontal="left" vertical="top" wrapText="1"/>
    </xf>
    <xf numFmtId="3" fontId="14" fillId="0" borderId="1" xfId="0" applyNumberFormat="1" applyFont="1" applyFill="1" applyBorder="1" applyAlignment="1">
      <alignment horizontal="right" vertical="top" wrapText="1"/>
    </xf>
    <xf numFmtId="0" fontId="5" fillId="0" borderId="1" xfId="0" applyFont="1" applyBorder="1" applyAlignment="1">
      <alignment horizontal="center" wrapText="1"/>
    </xf>
    <xf numFmtId="4" fontId="5" fillId="0" borderId="1" xfId="0" applyNumberFormat="1" applyFont="1" applyBorder="1" applyAlignment="1">
      <alignment horizontal="right" wrapText="1"/>
    </xf>
    <xf numFmtId="0" fontId="15" fillId="0" borderId="7" xfId="0" applyFont="1" applyFill="1" applyBorder="1" applyAlignment="1">
      <alignment horizontal="left" vertical="top" wrapText="1"/>
    </xf>
    <xf numFmtId="0" fontId="14" fillId="0" borderId="2" xfId="0" applyFont="1" applyBorder="1" applyAlignment="1">
      <alignment horizontal="center" vertical="top" wrapText="1"/>
    </xf>
    <xf numFmtId="43" fontId="13" fillId="0" borderId="1" xfId="2" applyFont="1" applyBorder="1" applyAlignment="1">
      <alignment vertical="top" wrapText="1"/>
    </xf>
    <xf numFmtId="43" fontId="15" fillId="0" borderId="1" xfId="2" applyFont="1" applyBorder="1" applyAlignment="1">
      <alignment horizontal="center" vertical="top" wrapText="1"/>
    </xf>
    <xf numFmtId="43" fontId="15" fillId="2" borderId="1" xfId="2" applyFont="1" applyFill="1" applyBorder="1" applyAlignment="1">
      <alignment vertical="top" wrapText="1"/>
    </xf>
    <xf numFmtId="0" fontId="13" fillId="0" borderId="1" xfId="0" applyFont="1" applyBorder="1" applyAlignment="1">
      <alignment horizontal="right" wrapText="1"/>
    </xf>
    <xf numFmtId="0" fontId="4" fillId="0" borderId="18" xfId="0" applyFont="1" applyBorder="1" applyAlignment="1">
      <alignment vertical="top"/>
    </xf>
    <xf numFmtId="43" fontId="4" fillId="0" borderId="18" xfId="2" applyFont="1" applyBorder="1" applyAlignment="1">
      <alignment horizontal="right" vertical="top"/>
    </xf>
    <xf numFmtId="0" fontId="5" fillId="0" borderId="18" xfId="0" applyFont="1" applyBorder="1" applyAlignment="1">
      <alignment vertical="top"/>
    </xf>
    <xf numFmtId="0" fontId="4" fillId="0" borderId="17" xfId="0" applyFont="1" applyBorder="1" applyAlignment="1">
      <alignment vertical="top" wrapText="1"/>
    </xf>
    <xf numFmtId="0" fontId="4" fillId="0" borderId="13" xfId="0" applyFont="1" applyBorder="1" applyAlignment="1">
      <alignment vertical="top" wrapText="1"/>
    </xf>
    <xf numFmtId="0" fontId="4" fillId="0" borderId="3" xfId="0" applyFont="1" applyBorder="1" applyAlignment="1">
      <alignment vertical="top" wrapText="1"/>
    </xf>
    <xf numFmtId="4" fontId="4" fillId="0" borderId="17" xfId="0" applyNumberFormat="1" applyFont="1" applyBorder="1" applyAlignment="1">
      <alignment horizontal="right" vertical="top" wrapText="1"/>
    </xf>
    <xf numFmtId="0" fontId="5" fillId="0" borderId="13" xfId="0" applyFont="1" applyBorder="1" applyAlignment="1">
      <alignment vertical="top" wrapText="1"/>
    </xf>
    <xf numFmtId="0" fontId="5" fillId="2" borderId="1" xfId="0" applyFont="1" applyFill="1" applyBorder="1" applyAlignment="1">
      <alignment horizontal="right" vertical="center"/>
    </xf>
    <xf numFmtId="0" fontId="5" fillId="2" borderId="1" xfId="0" applyFont="1" applyFill="1" applyBorder="1"/>
    <xf numFmtId="0" fontId="5" fillId="2" borderId="1" xfId="0" applyFont="1" applyFill="1" applyBorder="1" applyAlignment="1">
      <alignment wrapText="1"/>
    </xf>
    <xf numFmtId="43" fontId="5" fillId="2" borderId="1" xfId="2" applyFont="1" applyFill="1" applyBorder="1"/>
    <xf numFmtId="0" fontId="5" fillId="2" borderId="7" xfId="0" applyFont="1" applyFill="1" applyBorder="1"/>
    <xf numFmtId="0" fontId="5" fillId="2" borderId="7" xfId="0" applyFont="1" applyFill="1" applyBorder="1" applyAlignment="1">
      <alignment wrapText="1"/>
    </xf>
    <xf numFmtId="43" fontId="5" fillId="2" borderId="7" xfId="2" applyFont="1" applyFill="1" applyBorder="1"/>
    <xf numFmtId="43" fontId="4" fillId="2" borderId="1" xfId="2" applyFont="1" applyFill="1" applyBorder="1" applyAlignment="1">
      <alignment horizontal="right" vertical="top"/>
    </xf>
    <xf numFmtId="3" fontId="4" fillId="2" borderId="1" xfId="0" applyNumberFormat="1" applyFont="1" applyFill="1" applyBorder="1" applyAlignment="1">
      <alignment vertical="top" wrapText="1"/>
    </xf>
    <xf numFmtId="43" fontId="5" fillId="0" borderId="0" xfId="2" applyFont="1" applyAlignment="1">
      <alignment horizontal="right" vertical="top"/>
    </xf>
    <xf numFmtId="43" fontId="4" fillId="0" borderId="17" xfId="2" applyFont="1" applyBorder="1" applyAlignment="1">
      <alignment horizontal="right" vertical="top" wrapText="1"/>
    </xf>
    <xf numFmtId="43" fontId="7" fillId="0" borderId="1" xfId="0" applyNumberFormat="1" applyFont="1" applyFill="1" applyBorder="1" applyAlignment="1">
      <alignment horizontal="left" vertical="top" wrapText="1"/>
    </xf>
    <xf numFmtId="0" fontId="4" fillId="0" borderId="1" xfId="31" applyFont="1" applyBorder="1" applyAlignment="1">
      <alignment vertical="top"/>
    </xf>
    <xf numFmtId="0" fontId="4" fillId="0" borderId="1" xfId="31" applyFont="1" applyBorder="1" applyAlignment="1">
      <alignment vertical="top" wrapText="1"/>
    </xf>
    <xf numFmtId="0" fontId="5" fillId="0" borderId="1" xfId="31" applyFont="1" applyBorder="1" applyAlignment="1">
      <alignment vertical="top" wrapText="1"/>
    </xf>
    <xf numFmtId="0" fontId="5" fillId="0" borderId="7" xfId="31" applyFont="1" applyBorder="1" applyAlignment="1">
      <alignment vertical="top" wrapText="1"/>
    </xf>
    <xf numFmtId="0" fontId="5" fillId="0" borderId="1" xfId="31" applyFont="1" applyBorder="1" applyAlignment="1">
      <alignment horizontal="left" vertical="top" wrapText="1"/>
    </xf>
    <xf numFmtId="0" fontId="5" fillId="0" borderId="4" xfId="31" applyFont="1" applyBorder="1" applyAlignment="1">
      <alignment vertical="top" wrapText="1"/>
    </xf>
    <xf numFmtId="0" fontId="11" fillId="0" borderId="1" xfId="31" applyFont="1" applyBorder="1"/>
    <xf numFmtId="0" fontId="11" fillId="0" borderId="1" xfId="31" applyFont="1" applyBorder="1" applyAlignment="1">
      <alignment wrapText="1"/>
    </xf>
    <xf numFmtId="43" fontId="6" fillId="0" borderId="2" xfId="2" applyFont="1" applyBorder="1"/>
    <xf numFmtId="43" fontId="50" fillId="0" borderId="1" xfId="2" applyFont="1" applyBorder="1"/>
    <xf numFmtId="43" fontId="4" fillId="0" borderId="1" xfId="2" applyFont="1" applyBorder="1" applyAlignment="1">
      <alignment horizontal="left" vertical="top"/>
    </xf>
    <xf numFmtId="0" fontId="11" fillId="0" borderId="1" xfId="0" applyFont="1" applyBorder="1"/>
    <xf numFmtId="0" fontId="11" fillId="0" borderId="1" xfId="0" applyFont="1" applyBorder="1" applyAlignment="1">
      <alignment vertical="top"/>
    </xf>
    <xf numFmtId="0" fontId="6" fillId="0" borderId="1" xfId="0" applyFont="1" applyBorder="1" applyAlignment="1">
      <alignment vertical="top" wrapText="1"/>
    </xf>
    <xf numFmtId="0" fontId="6" fillId="0" borderId="1" xfId="0" applyFont="1" applyBorder="1" applyAlignment="1">
      <alignment horizontal="right" vertical="top" wrapText="1"/>
    </xf>
    <xf numFmtId="0" fontId="11" fillId="2" borderId="1" xfId="0" applyFont="1" applyFill="1" applyBorder="1" applyAlignment="1">
      <alignment vertical="top"/>
    </xf>
    <xf numFmtId="0" fontId="11" fillId="2" borderId="1" xfId="0" applyFont="1" applyFill="1" applyBorder="1"/>
    <xf numFmtId="0" fontId="11" fillId="2" borderId="1" xfId="0" applyFont="1" applyFill="1" applyBorder="1" applyAlignment="1">
      <alignment wrapText="1"/>
    </xf>
    <xf numFmtId="43" fontId="11" fillId="2" borderId="1" xfId="2" applyFont="1" applyFill="1" applyBorder="1" applyAlignment="1">
      <alignment horizontal="right" vertical="top"/>
    </xf>
    <xf numFmtId="0" fontId="11" fillId="2" borderId="1" xfId="0" applyFont="1" applyFill="1" applyBorder="1" applyAlignment="1">
      <alignment horizontal="right" vertical="top"/>
    </xf>
    <xf numFmtId="0" fontId="5" fillId="2" borderId="1" xfId="0" applyFont="1" applyFill="1" applyBorder="1" applyAlignment="1">
      <alignment horizontal="justify" vertical="center" wrapText="1"/>
    </xf>
    <xf numFmtId="0" fontId="51" fillId="2" borderId="1" xfId="0" applyFont="1" applyFill="1" applyBorder="1"/>
    <xf numFmtId="0" fontId="51" fillId="2" borderId="1" xfId="0" applyFont="1" applyFill="1" applyBorder="1" applyAlignment="1">
      <alignment horizontal="right" vertical="top"/>
    </xf>
    <xf numFmtId="43" fontId="5" fillId="0" borderId="5" xfId="2" applyFont="1" applyBorder="1" applyAlignment="1">
      <alignment horizontal="right" vertical="top" wrapText="1"/>
    </xf>
    <xf numFmtId="0" fontId="4" fillId="2" borderId="1" xfId="0" applyFont="1" applyFill="1" applyBorder="1" applyAlignment="1">
      <alignment horizontal="justify" vertical="top" wrapText="1"/>
    </xf>
    <xf numFmtId="0" fontId="12" fillId="0" borderId="1" xfId="30" applyFont="1" applyBorder="1" applyAlignment="1">
      <alignment vertical="top" wrapText="1"/>
    </xf>
    <xf numFmtId="0" fontId="13" fillId="0" borderId="1" xfId="30" applyFont="1" applyBorder="1" applyAlignment="1">
      <alignment vertical="top" wrapText="1"/>
    </xf>
    <xf numFmtId="0" fontId="13" fillId="0" borderId="1" xfId="30" applyFont="1" applyBorder="1" applyAlignment="1">
      <alignment horizontal="left" vertical="top" wrapText="1"/>
    </xf>
    <xf numFmtId="0" fontId="14" fillId="0" borderId="1" xfId="30" applyFont="1" applyBorder="1" applyAlignment="1">
      <alignment vertical="top" wrapText="1"/>
    </xf>
    <xf numFmtId="0" fontId="5" fillId="0" borderId="1" xfId="0" applyFont="1" applyBorder="1" applyAlignment="1">
      <alignment horizontal="left" vertical="top" wrapText="1" indent="1"/>
    </xf>
    <xf numFmtId="0" fontId="4" fillId="2" borderId="1" xfId="0" applyFont="1" applyFill="1" applyBorder="1" applyAlignment="1">
      <alignment horizontal="left"/>
    </xf>
    <xf numFmtId="0" fontId="4" fillId="2" borderId="1" xfId="0" applyFont="1" applyFill="1" applyBorder="1" applyAlignment="1">
      <alignment horizontal="justify" vertical="center" wrapText="1"/>
    </xf>
    <xf numFmtId="0" fontId="4" fillId="2" borderId="1" xfId="0" applyFont="1" applyFill="1" applyBorder="1"/>
    <xf numFmtId="0" fontId="4" fillId="2" borderId="1" xfId="0" applyFont="1" applyFill="1" applyBorder="1" applyAlignment="1">
      <alignment horizontal="left" wrapText="1"/>
    </xf>
    <xf numFmtId="0" fontId="4" fillId="0" borderId="1" xfId="28" applyFont="1" applyBorder="1" applyAlignment="1">
      <alignment vertical="top" wrapText="1"/>
    </xf>
    <xf numFmtId="0" fontId="4" fillId="0" borderId="1" xfId="28" applyFont="1" applyBorder="1" applyAlignment="1">
      <alignment horizontal="right" vertical="top" wrapText="1"/>
    </xf>
    <xf numFmtId="0" fontId="5" fillId="0" borderId="1" xfId="28" applyFont="1" applyBorder="1" applyAlignment="1">
      <alignment vertical="top" wrapText="1"/>
    </xf>
    <xf numFmtId="0" fontId="5" fillId="0" borderId="1" xfId="28" applyFont="1" applyBorder="1" applyAlignment="1">
      <alignment horizontal="right" vertical="top" wrapText="1"/>
    </xf>
    <xf numFmtId="0" fontId="5" fillId="0" borderId="1" xfId="28" applyFont="1" applyBorder="1" applyAlignment="1">
      <alignment horizontal="left" vertical="top" wrapText="1"/>
    </xf>
    <xf numFmtId="0" fontId="11" fillId="0" borderId="7" xfId="0" applyFont="1" applyBorder="1" applyAlignment="1">
      <alignment vertical="top"/>
    </xf>
    <xf numFmtId="0" fontId="5" fillId="0" borderId="1" xfId="31" applyFont="1" applyBorder="1" applyAlignment="1">
      <alignment vertical="top"/>
    </xf>
    <xf numFmtId="43" fontId="22" fillId="0" borderId="1" xfId="2" applyFont="1" applyBorder="1" applyAlignment="1">
      <alignment horizontal="center" vertical="top" wrapText="1"/>
    </xf>
    <xf numFmtId="43" fontId="22" fillId="0" borderId="1" xfId="2" applyFont="1" applyBorder="1" applyAlignment="1">
      <alignment horizontal="center" vertical="top"/>
    </xf>
    <xf numFmtId="43" fontId="4" fillId="0" borderId="1" xfId="2" applyFont="1" applyBorder="1" applyAlignment="1">
      <alignment horizontal="center" vertical="top"/>
    </xf>
    <xf numFmtId="0" fontId="12" fillId="0" borderId="1" xfId="30" applyFont="1" applyFill="1" applyBorder="1" applyAlignment="1">
      <alignment vertical="top" wrapText="1"/>
    </xf>
    <xf numFmtId="0" fontId="13" fillId="0" borderId="1" xfId="30" applyFont="1" applyFill="1" applyBorder="1" applyAlignment="1">
      <alignment vertical="top" wrapText="1"/>
    </xf>
    <xf numFmtId="0" fontId="13" fillId="0" borderId="1" xfId="30" applyFont="1" applyFill="1" applyBorder="1" applyAlignment="1">
      <alignment horizontal="left" vertical="top" wrapText="1"/>
    </xf>
    <xf numFmtId="0" fontId="14" fillId="0" borderId="1" xfId="30" applyFont="1" applyFill="1" applyBorder="1" applyAlignment="1">
      <alignment vertical="top" wrapText="1"/>
    </xf>
    <xf numFmtId="4" fontId="8" fillId="0" borderId="1" xfId="0" applyNumberFormat="1" applyFont="1" applyBorder="1" applyAlignment="1">
      <alignment vertical="top" wrapText="1"/>
    </xf>
    <xf numFmtId="43" fontId="8" fillId="0" borderId="1" xfId="2" applyFont="1" applyBorder="1" applyAlignment="1">
      <alignment horizontal="right" vertical="top"/>
    </xf>
    <xf numFmtId="0" fontId="7" fillId="0" borderId="7" xfId="0" applyFont="1" applyBorder="1" applyAlignment="1">
      <alignment horizontal="center" vertical="top"/>
    </xf>
    <xf numFmtId="4" fontId="5" fillId="0" borderId="1" xfId="31" applyNumberFormat="1" applyFont="1" applyBorder="1" applyAlignment="1">
      <alignment horizontal="right" vertical="top" wrapText="1"/>
    </xf>
    <xf numFmtId="4" fontId="5" fillId="2" borderId="1" xfId="31" applyNumberFormat="1" applyFont="1" applyFill="1" applyBorder="1" applyAlignment="1">
      <alignment horizontal="right" vertical="top" wrapText="1"/>
    </xf>
    <xf numFmtId="4" fontId="4" fillId="0" borderId="1" xfId="31" applyNumberFormat="1" applyFont="1" applyBorder="1" applyAlignment="1">
      <alignment horizontal="right" vertical="top" wrapText="1"/>
    </xf>
    <xf numFmtId="4" fontId="5" fillId="0" borderId="1" xfId="31" applyNumberFormat="1" applyFont="1" applyBorder="1" applyAlignment="1">
      <alignment vertical="top" wrapText="1"/>
    </xf>
    <xf numFmtId="2" fontId="5" fillId="0" borderId="1" xfId="31" applyNumberFormat="1" applyFont="1" applyBorder="1" applyAlignment="1">
      <alignment vertical="top" wrapText="1"/>
    </xf>
    <xf numFmtId="0" fontId="5" fillId="2" borderId="1" xfId="31" applyFont="1" applyFill="1" applyBorder="1" applyAlignment="1">
      <alignment vertical="top" wrapText="1"/>
    </xf>
    <xf numFmtId="2" fontId="5" fillId="2" borderId="1" xfId="31" applyNumberFormat="1" applyFont="1" applyFill="1" applyBorder="1" applyAlignment="1">
      <alignment vertical="top" wrapText="1"/>
    </xf>
    <xf numFmtId="4" fontId="5" fillId="2" borderId="1" xfId="31" applyNumberFormat="1" applyFont="1" applyFill="1" applyBorder="1" applyAlignment="1">
      <alignment vertical="top" wrapText="1"/>
    </xf>
    <xf numFmtId="0" fontId="5" fillId="2" borderId="1" xfId="31" applyFont="1" applyFill="1" applyBorder="1" applyAlignment="1">
      <alignment horizontal="right" vertical="top" wrapText="1"/>
    </xf>
    <xf numFmtId="0" fontId="7" fillId="2" borderId="1" xfId="31" applyFont="1" applyFill="1" applyBorder="1" applyAlignment="1">
      <alignment vertical="top" wrapText="1"/>
    </xf>
    <xf numFmtId="0" fontId="14" fillId="0" borderId="1" xfId="0" applyFont="1" applyBorder="1" applyAlignment="1">
      <alignment vertical="center" wrapText="1"/>
    </xf>
    <xf numFmtId="43" fontId="4" fillId="0" borderId="7" xfId="2" applyFont="1" applyBorder="1" applyAlignment="1">
      <alignment vertical="top" wrapText="1"/>
    </xf>
    <xf numFmtId="43" fontId="8" fillId="0" borderId="1" xfId="0" applyNumberFormat="1" applyFont="1" applyFill="1" applyBorder="1" applyAlignment="1">
      <alignment horizontal="left" vertical="top" wrapText="1"/>
    </xf>
    <xf numFmtId="43" fontId="7" fillId="0" borderId="1" xfId="0" applyNumberFormat="1" applyFont="1" applyBorder="1" applyAlignment="1">
      <alignment horizontal="left" vertical="top" wrapText="1"/>
    </xf>
    <xf numFmtId="43" fontId="7" fillId="0" borderId="1" xfId="0" applyNumberFormat="1" applyFont="1" applyBorder="1" applyAlignment="1">
      <alignment horizontal="right" vertical="top" wrapText="1"/>
    </xf>
    <xf numFmtId="43" fontId="8" fillId="0" borderId="1" xfId="0" applyNumberFormat="1" applyFont="1" applyBorder="1" applyAlignment="1">
      <alignment horizontal="right" vertical="top" wrapText="1"/>
    </xf>
    <xf numFmtId="43" fontId="7" fillId="0" borderId="1" xfId="0" applyNumberFormat="1" applyFont="1" applyFill="1" applyBorder="1" applyAlignment="1">
      <alignment horizontal="left" wrapText="1"/>
    </xf>
    <xf numFmtId="0" fontId="7" fillId="0" borderId="1" xfId="31" applyFont="1" applyFill="1" applyBorder="1" applyAlignment="1">
      <alignment vertical="top" wrapText="1"/>
    </xf>
    <xf numFmtId="0" fontId="7" fillId="0" borderId="1" xfId="31" applyFont="1" applyFill="1" applyBorder="1" applyAlignment="1">
      <alignment horizontal="left" vertical="top" wrapText="1"/>
    </xf>
    <xf numFmtId="0" fontId="7" fillId="0" borderId="1" xfId="31" applyFont="1" applyFill="1" applyBorder="1" applyAlignment="1">
      <alignment horizontal="right" vertical="top" wrapText="1"/>
    </xf>
    <xf numFmtId="0" fontId="7" fillId="2" borderId="1" xfId="31" applyFont="1" applyFill="1" applyBorder="1" applyAlignment="1">
      <alignment horizontal="left" vertical="top" wrapText="1"/>
    </xf>
    <xf numFmtId="0" fontId="8" fillId="0" borderId="1" xfId="31" applyFont="1" applyFill="1" applyBorder="1" applyAlignment="1">
      <alignment vertical="top" wrapText="1"/>
    </xf>
    <xf numFmtId="0" fontId="7" fillId="0" borderId="2" xfId="31" applyFont="1" applyFill="1" applyBorder="1" applyAlignment="1">
      <alignment horizontal="left" vertical="top" wrapText="1"/>
    </xf>
    <xf numFmtId="43" fontId="7" fillId="0" borderId="1" xfId="3" applyFont="1" applyFill="1" applyBorder="1" applyAlignment="1">
      <alignment horizontal="right" vertical="top" wrapText="1"/>
    </xf>
    <xf numFmtId="0" fontId="7" fillId="0" borderId="1" xfId="31" applyFont="1" applyFill="1" applyBorder="1" applyAlignment="1">
      <alignment horizontal="left" wrapText="1"/>
    </xf>
    <xf numFmtId="43" fontId="8" fillId="0" borderId="1" xfId="31" applyNumberFormat="1" applyFont="1" applyFill="1" applyBorder="1" applyAlignment="1">
      <alignment horizontal="right" vertical="top" wrapText="1"/>
    </xf>
    <xf numFmtId="43" fontId="7" fillId="0" borderId="1" xfId="1" applyFont="1" applyBorder="1" applyAlignment="1">
      <alignment horizontal="left" vertical="top" wrapText="1"/>
    </xf>
    <xf numFmtId="0" fontId="7" fillId="0" borderId="1" xfId="30" applyFont="1" applyBorder="1" applyAlignment="1">
      <alignment vertical="top" wrapText="1"/>
    </xf>
    <xf numFmtId="0" fontId="5" fillId="0" borderId="1" xfId="31" applyFont="1" applyBorder="1"/>
    <xf numFmtId="43" fontId="4" fillId="0" borderId="6" xfId="2" applyFont="1" applyBorder="1" applyAlignment="1">
      <alignment vertical="top"/>
    </xf>
    <xf numFmtId="0" fontId="4" fillId="0" borderId="8" xfId="0" applyFont="1" applyBorder="1" applyAlignment="1">
      <alignment vertical="top"/>
    </xf>
    <xf numFmtId="43" fontId="4" fillId="0" borderId="0" xfId="2" applyFont="1"/>
    <xf numFmtId="0" fontId="5" fillId="0" borderId="8" xfId="0" applyFont="1" applyBorder="1" applyAlignment="1">
      <alignment vertical="top"/>
    </xf>
    <xf numFmtId="0" fontId="5" fillId="0" borderId="5" xfId="0" applyFont="1" applyBorder="1" applyAlignment="1">
      <alignment vertical="center" wrapText="1"/>
    </xf>
    <xf numFmtId="0" fontId="4" fillId="0" borderId="0" xfId="0" applyFont="1" applyBorder="1"/>
    <xf numFmtId="43" fontId="4" fillId="0" borderId="0" xfId="2" applyFont="1" applyFill="1" applyBorder="1"/>
    <xf numFmtId="0" fontId="7" fillId="0" borderId="5" xfId="0" applyFont="1" applyBorder="1" applyAlignment="1">
      <alignment vertical="top" wrapText="1"/>
    </xf>
    <xf numFmtId="0" fontId="5" fillId="0" borderId="10" xfId="0" applyFont="1" applyBorder="1" applyAlignment="1">
      <alignment vertical="top" wrapText="1"/>
    </xf>
    <xf numFmtId="43" fontId="5" fillId="0" borderId="4" xfId="2" applyFont="1" applyBorder="1" applyAlignment="1">
      <alignment vertical="top" wrapText="1"/>
    </xf>
    <xf numFmtId="0" fontId="5" fillId="0" borderId="5" xfId="0" applyFont="1" applyBorder="1"/>
    <xf numFmtId="0" fontId="4" fillId="0" borderId="1" xfId="30" applyFont="1" applyFill="1" applyBorder="1" applyAlignment="1">
      <alignment vertical="top" wrapText="1"/>
    </xf>
    <xf numFmtId="0" fontId="4" fillId="0" borderId="1" xfId="30" applyFont="1" applyFill="1" applyBorder="1" applyAlignment="1">
      <alignment horizontal="left" vertical="top" wrapText="1"/>
    </xf>
    <xf numFmtId="0" fontId="5" fillId="0" borderId="1" xfId="30" applyFont="1" applyFill="1" applyBorder="1" applyAlignment="1">
      <alignment vertical="top" wrapText="1"/>
    </xf>
    <xf numFmtId="0" fontId="5" fillId="0" borderId="1" xfId="30" applyFont="1" applyFill="1" applyBorder="1" applyAlignment="1">
      <alignment horizontal="left" vertical="top" wrapText="1"/>
    </xf>
    <xf numFmtId="0" fontId="5" fillId="0" borderId="1" xfId="30" applyFont="1" applyFill="1" applyBorder="1" applyAlignment="1">
      <alignment horizontal="left" wrapText="1"/>
    </xf>
    <xf numFmtId="0" fontId="5" fillId="0" borderId="2" xfId="30" applyFont="1" applyFill="1" applyBorder="1" applyAlignment="1">
      <alignment vertical="top" wrapText="1"/>
    </xf>
    <xf numFmtId="43" fontId="4" fillId="0" borderId="1" xfId="15" applyFont="1" applyFill="1" applyBorder="1" applyAlignment="1">
      <alignment vertical="top" wrapText="1"/>
    </xf>
    <xf numFmtId="43" fontId="4" fillId="0" borderId="1" xfId="15" applyFont="1" applyBorder="1" applyAlignment="1">
      <alignment vertical="top" wrapText="1"/>
    </xf>
    <xf numFmtId="43" fontId="5" fillId="0" borderId="1" xfId="15" applyFont="1" applyBorder="1" applyAlignment="1">
      <alignment vertical="top" wrapText="1"/>
    </xf>
    <xf numFmtId="0" fontId="5" fillId="0" borderId="19" xfId="0" applyFont="1" applyBorder="1" applyAlignment="1">
      <alignment horizontal="left" vertical="top" wrapText="1"/>
    </xf>
    <xf numFmtId="43" fontId="5" fillId="0" borderId="1" xfId="15" applyFont="1" applyBorder="1" applyAlignment="1">
      <alignment vertical="center" wrapText="1"/>
    </xf>
    <xf numFmtId="0" fontId="5" fillId="0" borderId="19" xfId="0" applyFont="1" applyBorder="1" applyAlignment="1">
      <alignment horizontal="left" vertical="center" wrapText="1"/>
    </xf>
    <xf numFmtId="43" fontId="4" fillId="0" borderId="20" xfId="15" applyFont="1" applyBorder="1" applyAlignment="1">
      <alignment vertical="center" wrapText="1"/>
    </xf>
    <xf numFmtId="0" fontId="4" fillId="0" borderId="21" xfId="0" applyFont="1" applyBorder="1" applyAlignment="1">
      <alignment horizontal="left" vertical="center" wrapText="1"/>
    </xf>
    <xf numFmtId="43" fontId="4" fillId="0" borderId="1" xfId="15" applyFont="1" applyBorder="1" applyAlignment="1">
      <alignment horizontal="left" vertical="top" wrapText="1"/>
    </xf>
    <xf numFmtId="0" fontId="8" fillId="0" borderId="1" xfId="31" applyFont="1" applyBorder="1" applyAlignment="1">
      <alignment horizontal="left" vertical="top" wrapText="1"/>
    </xf>
    <xf numFmtId="43" fontId="7" fillId="0" borderId="1" xfId="15" applyFont="1" applyBorder="1" applyAlignment="1">
      <alignment horizontal="left" vertical="top" wrapText="1"/>
    </xf>
    <xf numFmtId="0" fontId="7" fillId="0" borderId="1" xfId="31" applyFont="1" applyBorder="1" applyAlignment="1">
      <alignment horizontal="left" vertical="top" wrapText="1"/>
    </xf>
    <xf numFmtId="43" fontId="5" fillId="0" borderId="1" xfId="15" applyFont="1" applyBorder="1" applyAlignment="1">
      <alignment horizontal="right" vertical="top" wrapText="1"/>
    </xf>
    <xf numFmtId="43" fontId="4" fillId="0" borderId="1" xfId="15" applyFont="1" applyBorder="1" applyAlignment="1">
      <alignment vertical="top"/>
    </xf>
    <xf numFmtId="0" fontId="4" fillId="0" borderId="5" xfId="31" applyFont="1" applyBorder="1" applyAlignment="1">
      <alignment horizontal="left" vertical="top"/>
    </xf>
    <xf numFmtId="43" fontId="4" fillId="0" borderId="1" xfId="15" applyFont="1" applyBorder="1" applyAlignment="1">
      <alignment horizontal="right" vertical="top" wrapText="1"/>
    </xf>
    <xf numFmtId="0" fontId="12" fillId="0" borderId="1" xfId="31" applyFont="1" applyBorder="1"/>
    <xf numFmtId="43" fontId="4" fillId="0" borderId="1" xfId="15" applyFont="1" applyBorder="1"/>
    <xf numFmtId="43" fontId="5" fillId="0" borderId="1" xfId="15" applyFont="1" applyBorder="1"/>
    <xf numFmtId="0" fontId="14" fillId="0" borderId="1" xfId="31" applyFont="1" applyBorder="1"/>
    <xf numFmtId="0" fontId="14" fillId="2" borderId="1" xfId="31" applyFont="1" applyFill="1" applyBorder="1" applyAlignment="1">
      <alignment vertical="top"/>
    </xf>
    <xf numFmtId="0" fontId="14" fillId="2" borderId="1" xfId="31" applyFont="1" applyFill="1" applyBorder="1"/>
    <xf numFmtId="0" fontId="14" fillId="2" borderId="1" xfId="31" applyFont="1" applyFill="1" applyBorder="1" applyAlignment="1">
      <alignment vertical="top" wrapText="1"/>
    </xf>
    <xf numFmtId="43" fontId="5" fillId="2" borderId="1" xfId="15" applyFont="1" applyFill="1" applyBorder="1" applyAlignment="1">
      <alignment vertical="top" wrapText="1"/>
    </xf>
    <xf numFmtId="43" fontId="5" fillId="2" borderId="1" xfId="15" applyFont="1" applyFill="1" applyBorder="1" applyAlignment="1">
      <alignment vertical="top"/>
    </xf>
    <xf numFmtId="0" fontId="14" fillId="2" borderId="1" xfId="31" applyFont="1" applyFill="1" applyBorder="1" applyAlignment="1">
      <alignment wrapText="1"/>
    </xf>
    <xf numFmtId="43" fontId="5" fillId="2" borderId="1" xfId="15" applyFont="1" applyFill="1" applyBorder="1"/>
    <xf numFmtId="0" fontId="12" fillId="2" borderId="1" xfId="31" applyFont="1" applyFill="1" applyBorder="1"/>
    <xf numFmtId="43" fontId="4" fillId="2" borderId="1" xfId="15" applyFont="1" applyFill="1" applyBorder="1"/>
    <xf numFmtId="43" fontId="12" fillId="0" borderId="1" xfId="0" applyNumberFormat="1" applyFont="1" applyBorder="1" applyAlignment="1">
      <alignment vertical="top"/>
    </xf>
    <xf numFmtId="0" fontId="12" fillId="0" borderId="1" xfId="0" applyFont="1" applyFill="1" applyBorder="1" applyAlignment="1">
      <alignment vertical="center"/>
    </xf>
    <xf numFmtId="0" fontId="13" fillId="0" borderId="5" xfId="0" applyFont="1" applyFill="1" applyBorder="1" applyAlignment="1">
      <alignment vertical="center" wrapText="1"/>
    </xf>
    <xf numFmtId="0" fontId="14" fillId="0" borderId="1" xfId="0" applyFont="1" applyBorder="1" applyAlignment="1">
      <alignment vertical="center"/>
    </xf>
    <xf numFmtId="4" fontId="13" fillId="0" borderId="7" xfId="0" applyNumberFormat="1" applyFont="1" applyBorder="1" applyAlignment="1">
      <alignment horizontal="right" vertical="top" wrapText="1"/>
    </xf>
    <xf numFmtId="0" fontId="14" fillId="0" borderId="3" xfId="0" applyFont="1" applyBorder="1" applyAlignment="1">
      <alignment vertical="top"/>
    </xf>
    <xf numFmtId="4" fontId="13" fillId="0" borderId="17" xfId="0" applyNumberFormat="1" applyFont="1" applyBorder="1" applyAlignment="1">
      <alignment horizontal="right" vertical="top" wrapText="1"/>
    </xf>
    <xf numFmtId="0" fontId="15" fillId="0" borderId="13" xfId="0" applyFont="1" applyBorder="1" applyAlignment="1">
      <alignment vertical="top" wrapText="1"/>
    </xf>
    <xf numFmtId="0" fontId="15" fillId="2" borderId="7" xfId="0" applyFont="1" applyFill="1" applyBorder="1" applyAlignment="1">
      <alignment horizontal="justify" vertical="center"/>
    </xf>
    <xf numFmtId="0" fontId="15" fillId="2" borderId="7" xfId="0" applyFont="1" applyFill="1" applyBorder="1" applyAlignment="1">
      <alignment horizontal="right" vertical="top" wrapText="1"/>
    </xf>
    <xf numFmtId="0" fontId="14" fillId="2" borderId="1" xfId="0" applyFont="1" applyFill="1" applyBorder="1" applyAlignment="1">
      <alignment vertical="center"/>
    </xf>
    <xf numFmtId="0" fontId="15" fillId="2" borderId="1" xfId="0" applyFont="1" applyFill="1" applyBorder="1" applyAlignment="1">
      <alignment horizontal="justify" vertical="center" wrapText="1"/>
    </xf>
    <xf numFmtId="0" fontId="12" fillId="2" borderId="1" xfId="0" applyFont="1" applyFill="1" applyBorder="1" applyAlignment="1">
      <alignment vertical="center"/>
    </xf>
    <xf numFmtId="43" fontId="12" fillId="2" borderId="1" xfId="15" applyFont="1" applyFill="1" applyBorder="1" applyAlignment="1">
      <alignment horizontal="right" vertical="top"/>
    </xf>
    <xf numFmtId="0" fontId="13" fillId="2" borderId="1" xfId="0" applyFont="1" applyFill="1" applyBorder="1" applyAlignment="1">
      <alignment horizontal="justify" vertical="center" wrapText="1"/>
    </xf>
    <xf numFmtId="3" fontId="14" fillId="0" borderId="1" xfId="0" applyNumberFormat="1" applyFont="1" applyBorder="1" applyAlignment="1">
      <alignment wrapText="1"/>
    </xf>
    <xf numFmtId="0" fontId="14" fillId="2" borderId="7" xfId="0" applyFont="1" applyFill="1" applyBorder="1"/>
    <xf numFmtId="0" fontId="14" fillId="2" borderId="7" xfId="0" applyFont="1" applyFill="1" applyBorder="1" applyAlignment="1">
      <alignment wrapText="1"/>
    </xf>
    <xf numFmtId="3" fontId="14" fillId="2" borderId="7" xfId="0" applyNumberFormat="1" applyFont="1" applyFill="1" applyBorder="1" applyAlignment="1">
      <alignment vertical="top"/>
    </xf>
    <xf numFmtId="43" fontId="14" fillId="0" borderId="0" xfId="15" applyFont="1" applyAlignment="1">
      <alignment vertical="top"/>
    </xf>
    <xf numFmtId="43" fontId="14" fillId="2" borderId="1" xfId="15" applyFont="1" applyFill="1" applyBorder="1" applyAlignment="1">
      <alignment horizontal="left" vertical="top"/>
    </xf>
    <xf numFmtId="0" fontId="14" fillId="0" borderId="0" xfId="0" applyFont="1" applyAlignment="1">
      <alignment horizontal="left" vertical="top"/>
    </xf>
    <xf numFmtId="43" fontId="12" fillId="2" borderId="1" xfId="15" applyFont="1" applyFill="1" applyBorder="1"/>
    <xf numFmtId="0" fontId="14" fillId="0" borderId="0" xfId="0" applyFont="1" applyFill="1" applyAlignment="1">
      <alignment vertical="top" wrapText="1"/>
    </xf>
    <xf numFmtId="43" fontId="14" fillId="0" borderId="0" xfId="2" applyFont="1" applyFill="1" applyAlignment="1">
      <alignment vertical="top" wrapText="1"/>
    </xf>
    <xf numFmtId="0" fontId="14" fillId="0" borderId="0" xfId="0" applyFont="1" applyFill="1" applyAlignment="1">
      <alignment horizontal="left" vertical="top" wrapText="1"/>
    </xf>
    <xf numFmtId="0" fontId="13" fillId="0" borderId="7" xfId="0" applyFont="1" applyBorder="1" applyAlignment="1">
      <alignment vertical="top" wrapText="1"/>
    </xf>
    <xf numFmtId="43" fontId="13" fillId="0" borderId="7" xfId="2" applyFont="1" applyBorder="1" applyAlignment="1">
      <alignment vertical="top" wrapText="1"/>
    </xf>
    <xf numFmtId="43" fontId="13" fillId="0" borderId="17" xfId="2" applyFont="1" applyBorder="1" applyAlignment="1">
      <alignment horizontal="right" vertical="top" wrapText="1"/>
    </xf>
    <xf numFmtId="0" fontId="12" fillId="2" borderId="7" xfId="0" applyFont="1" applyFill="1" applyBorder="1" applyAlignment="1">
      <alignment vertical="top"/>
    </xf>
    <xf numFmtId="0" fontId="4" fillId="0" borderId="1" xfId="30" applyFont="1" applyBorder="1" applyAlignment="1">
      <alignment vertical="top" wrapText="1"/>
    </xf>
    <xf numFmtId="0" fontId="4" fillId="0" borderId="1" xfId="30" applyFont="1" applyBorder="1" applyAlignment="1">
      <alignment horizontal="left" vertical="top" wrapText="1"/>
    </xf>
    <xf numFmtId="0" fontId="5" fillId="0" borderId="1" xfId="30" applyFont="1" applyBorder="1" applyAlignment="1">
      <alignment vertical="top" wrapText="1"/>
    </xf>
    <xf numFmtId="43" fontId="7" fillId="0" borderId="1" xfId="2" applyFont="1" applyBorder="1" applyAlignment="1">
      <alignment horizontal="left" vertical="top" wrapText="1"/>
    </xf>
    <xf numFmtId="0" fontId="5" fillId="0" borderId="1" xfId="30" applyFont="1" applyBorder="1" applyAlignment="1">
      <alignment vertical="top"/>
    </xf>
    <xf numFmtId="0" fontId="5" fillId="0" borderId="1" xfId="30" applyFont="1" applyBorder="1" applyAlignment="1">
      <alignment horizontal="left" vertical="top" wrapText="1"/>
    </xf>
    <xf numFmtId="0" fontId="5" fillId="2" borderId="1" xfId="30" applyFont="1" applyFill="1" applyBorder="1" applyAlignment="1">
      <alignment vertical="top"/>
    </xf>
    <xf numFmtId="0" fontId="5" fillId="2" borderId="1" xfId="30" applyFont="1" applyFill="1" applyBorder="1" applyAlignment="1">
      <alignment vertical="top" wrapText="1"/>
    </xf>
    <xf numFmtId="0" fontId="5" fillId="2" borderId="1" xfId="30" applyFont="1" applyFill="1" applyBorder="1" applyAlignment="1">
      <alignment horizontal="left" vertical="top" wrapText="1"/>
    </xf>
    <xf numFmtId="0" fontId="5" fillId="0" borderId="2" xfId="30" applyFont="1" applyBorder="1" applyAlignment="1">
      <alignment vertical="top" wrapText="1"/>
    </xf>
    <xf numFmtId="43" fontId="4" fillId="0" borderId="0" xfId="30" applyNumberFormat="1" applyFont="1" applyAlignment="1"/>
    <xf numFmtId="0" fontId="5" fillId="0" borderId="1" xfId="30" applyFont="1" applyBorder="1" applyAlignment="1"/>
    <xf numFmtId="4" fontId="5" fillId="0" borderId="7" xfId="31" applyNumberFormat="1" applyFont="1" applyBorder="1" applyAlignment="1">
      <alignment horizontal="right" vertical="top" wrapText="1"/>
    </xf>
    <xf numFmtId="0" fontId="5" fillId="0" borderId="7" xfId="31" applyFont="1" applyBorder="1" applyAlignment="1">
      <alignment horizontal="right" vertical="top" wrapText="1"/>
    </xf>
    <xf numFmtId="0" fontId="5" fillId="2" borderId="1" xfId="31" applyFont="1" applyFill="1" applyBorder="1" applyAlignment="1">
      <alignment horizontal="left" vertical="top" wrapText="1"/>
    </xf>
    <xf numFmtId="43" fontId="5" fillId="2" borderId="1" xfId="3" applyFont="1" applyFill="1" applyBorder="1" applyAlignment="1">
      <alignment horizontal="left" vertical="top" wrapText="1"/>
    </xf>
    <xf numFmtId="0" fontId="5" fillId="0" borderId="1" xfId="31" applyFont="1" applyFill="1" applyBorder="1" applyAlignment="1">
      <alignment horizontal="left" vertical="top" wrapText="1"/>
    </xf>
    <xf numFmtId="43" fontId="4" fillId="2" borderId="1" xfId="3" applyFont="1" applyFill="1" applyBorder="1" applyAlignment="1">
      <alignment horizontal="left" vertical="top" wrapText="1"/>
    </xf>
    <xf numFmtId="0" fontId="5" fillId="0" borderId="1" xfId="31" applyFont="1" applyFill="1" applyBorder="1" applyAlignment="1">
      <alignment vertical="top" wrapText="1"/>
    </xf>
    <xf numFmtId="0" fontId="5" fillId="0" borderId="1" xfId="31" applyFont="1" applyFill="1" applyBorder="1" applyAlignment="1">
      <alignment wrapText="1"/>
    </xf>
    <xf numFmtId="43" fontId="5" fillId="0" borderId="1" xfId="2" applyFont="1" applyFill="1" applyBorder="1" applyAlignment="1">
      <alignment horizontal="right" wrapText="1"/>
    </xf>
    <xf numFmtId="43" fontId="5" fillId="0" borderId="1" xfId="2" applyFont="1" applyFill="1" applyBorder="1" applyAlignment="1">
      <alignment wrapText="1"/>
    </xf>
    <xf numFmtId="3" fontId="5" fillId="0" borderId="1" xfId="31" applyNumberFormat="1" applyFont="1" applyFill="1" applyBorder="1" applyAlignment="1">
      <alignment horizontal="right" vertical="top" wrapText="1"/>
    </xf>
    <xf numFmtId="3" fontId="7" fillId="0" borderId="1" xfId="31" applyNumberFormat="1" applyFont="1" applyFill="1" applyBorder="1" applyAlignment="1">
      <alignment horizontal="right" vertical="top" wrapText="1"/>
    </xf>
    <xf numFmtId="43" fontId="7" fillId="0" borderId="1" xfId="2" applyFont="1" applyBorder="1" applyAlignment="1">
      <alignment wrapText="1"/>
    </xf>
    <xf numFmtId="3" fontId="7" fillId="0" borderId="1" xfId="31" applyNumberFormat="1" applyFont="1" applyFill="1" applyBorder="1" applyAlignment="1">
      <alignment vertical="top" wrapText="1"/>
    </xf>
    <xf numFmtId="3" fontId="8" fillId="0" borderId="1" xfId="31" applyNumberFormat="1" applyFont="1" applyFill="1" applyBorder="1" applyAlignment="1">
      <alignment horizontal="left" vertical="top" wrapText="1"/>
    </xf>
    <xf numFmtId="3" fontId="8" fillId="0" borderId="1" xfId="0" applyNumberFormat="1" applyFont="1" applyBorder="1" applyAlignment="1">
      <alignment horizontal="left" vertical="top" wrapText="1"/>
    </xf>
    <xf numFmtId="0" fontId="5" fillId="0" borderId="1" xfId="31" applyFont="1" applyBorder="1" applyAlignment="1">
      <alignment wrapText="1"/>
    </xf>
    <xf numFmtId="0" fontId="5" fillId="2" borderId="5" xfId="0" applyFont="1" applyFill="1" applyBorder="1" applyAlignment="1">
      <alignment horizontal="left" vertical="top" wrapText="1"/>
    </xf>
    <xf numFmtId="0" fontId="5" fillId="0" borderId="0" xfId="0" applyFont="1" applyAlignment="1">
      <alignment vertical="center" wrapText="1"/>
    </xf>
    <xf numFmtId="43" fontId="8" fillId="0" borderId="7" xfId="2" applyFont="1" applyBorder="1" applyAlignment="1">
      <alignment horizontal="right" vertical="top" wrapText="1"/>
    </xf>
    <xf numFmtId="0" fontId="8" fillId="0" borderId="7" xfId="0" applyFont="1" applyBorder="1" applyAlignment="1">
      <alignment horizontal="right" vertical="top" wrapText="1"/>
    </xf>
    <xf numFmtId="43" fontId="4" fillId="0" borderId="1" xfId="2" applyFont="1" applyBorder="1" applyAlignment="1">
      <alignment horizontal="right" vertical="center" wrapText="1"/>
    </xf>
    <xf numFmtId="0" fontId="4" fillId="0" borderId="1" xfId="0" applyFont="1" applyBorder="1" applyAlignment="1">
      <alignment horizontal="right" vertical="center" wrapText="1"/>
    </xf>
    <xf numFmtId="0" fontId="5" fillId="0" borderId="7" xfId="0" applyFont="1" applyBorder="1"/>
    <xf numFmtId="4" fontId="4" fillId="0" borderId="1" xfId="0" applyNumberFormat="1" applyFont="1" applyBorder="1" applyAlignment="1">
      <alignment horizontal="right"/>
    </xf>
    <xf numFmtId="0" fontId="5" fillId="2" borderId="1" xfId="0" applyFont="1" applyFill="1" applyBorder="1" applyAlignment="1">
      <alignment horizontal="left"/>
    </xf>
    <xf numFmtId="3" fontId="15" fillId="0" borderId="1" xfId="0" applyNumberFormat="1" applyFont="1" applyFill="1" applyBorder="1" applyAlignment="1">
      <alignment vertical="top" wrapText="1"/>
    </xf>
    <xf numFmtId="3" fontId="14" fillId="0" borderId="1" xfId="0" applyNumberFormat="1" applyFont="1" applyFill="1" applyBorder="1" applyAlignment="1">
      <alignment vertical="top" wrapText="1"/>
    </xf>
    <xf numFmtId="0" fontId="5" fillId="2" borderId="1" xfId="0" applyFont="1" applyFill="1" applyBorder="1" applyAlignment="1">
      <alignment horizontal="justify" vertical="center"/>
    </xf>
    <xf numFmtId="0" fontId="5" fillId="2" borderId="1" xfId="31" applyFont="1" applyFill="1" applyBorder="1" applyAlignment="1">
      <alignment horizontal="center" vertical="top" wrapText="1"/>
    </xf>
    <xf numFmtId="0" fontId="4" fillId="2" borderId="1" xfId="31" applyFont="1" applyFill="1" applyBorder="1" applyAlignment="1">
      <alignment vertical="top" wrapText="1"/>
    </xf>
    <xf numFmtId="4" fontId="4" fillId="2" borderId="1" xfId="31" applyNumberFormat="1" applyFont="1" applyFill="1" applyBorder="1" applyAlignment="1">
      <alignment horizontal="right" vertical="center" wrapText="1"/>
    </xf>
    <xf numFmtId="0" fontId="5" fillId="2" borderId="1" xfId="31" applyFont="1" applyFill="1" applyBorder="1"/>
    <xf numFmtId="0" fontId="15" fillId="0" borderId="1" xfId="0" applyFont="1" applyFill="1" applyBorder="1" applyAlignment="1">
      <alignment wrapText="1"/>
    </xf>
    <xf numFmtId="4" fontId="5" fillId="2" borderId="1" xfId="0" applyNumberFormat="1" applyFont="1" applyFill="1" applyBorder="1"/>
    <xf numFmtId="43" fontId="4" fillId="0" borderId="1" xfId="15" applyFont="1" applyBorder="1" applyAlignment="1">
      <alignment wrapText="1"/>
    </xf>
    <xf numFmtId="0" fontId="13" fillId="0" borderId="5" xfId="30" applyFont="1" applyFill="1" applyBorder="1" applyAlignment="1">
      <alignment vertical="top" wrapText="1"/>
    </xf>
    <xf numFmtId="0" fontId="14" fillId="0" borderId="1" xfId="0" applyFont="1" applyBorder="1" applyAlignment="1">
      <alignment horizontal="right"/>
    </xf>
    <xf numFmtId="0" fontId="14" fillId="0" borderId="1" xfId="0" applyFont="1" applyBorder="1" applyAlignment="1"/>
    <xf numFmtId="43" fontId="4" fillId="0" borderId="1" xfId="15" applyFont="1" applyBorder="1" applyAlignment="1">
      <alignment horizontal="center" vertical="top" wrapText="1"/>
    </xf>
    <xf numFmtId="43" fontId="12" fillId="0" borderId="1" xfId="15" applyFont="1" applyFill="1" applyBorder="1" applyAlignment="1">
      <alignment vertical="top"/>
    </xf>
    <xf numFmtId="43" fontId="14" fillId="0" borderId="7" xfId="15" applyFont="1" applyFill="1" applyBorder="1" applyAlignment="1">
      <alignment vertical="top"/>
    </xf>
    <xf numFmtId="3" fontId="5" fillId="2" borderId="1" xfId="0" applyNumberFormat="1" applyFont="1" applyFill="1" applyBorder="1" applyAlignment="1">
      <alignment wrapText="1"/>
    </xf>
    <xf numFmtId="43" fontId="4" fillId="2" borderId="1" xfId="15" applyFont="1" applyFill="1" applyBorder="1" applyAlignment="1">
      <alignment vertical="top"/>
    </xf>
    <xf numFmtId="43" fontId="12" fillId="2" borderId="1" xfId="15" applyFont="1" applyFill="1" applyBorder="1" applyAlignment="1">
      <alignment vertical="center"/>
    </xf>
    <xf numFmtId="0" fontId="4" fillId="2" borderId="1" xfId="0" applyFont="1" applyFill="1" applyBorder="1" applyAlignment="1">
      <alignment horizontal="justify" vertical="center"/>
    </xf>
    <xf numFmtId="3" fontId="14" fillId="2" borderId="1" xfId="0" applyNumberFormat="1" applyFont="1" applyFill="1" applyBorder="1" applyAlignment="1">
      <alignment vertical="top" wrapText="1"/>
    </xf>
    <xf numFmtId="43" fontId="5" fillId="2" borderId="1" xfId="15" applyFont="1" applyFill="1" applyBorder="1" applyAlignment="1">
      <alignment horizontal="right" vertical="top"/>
    </xf>
    <xf numFmtId="43" fontId="4" fillId="2" borderId="1" xfId="15" applyFont="1" applyFill="1" applyBorder="1" applyAlignment="1">
      <alignment horizontal="right" vertical="top"/>
    </xf>
    <xf numFmtId="43" fontId="5" fillId="0" borderId="4" xfId="15" applyFont="1" applyBorder="1" applyAlignment="1">
      <alignment horizontal="right" vertical="top" wrapText="1"/>
    </xf>
    <xf numFmtId="43" fontId="5" fillId="0" borderId="1" xfId="15" applyFont="1" applyBorder="1" applyAlignment="1">
      <alignment horizontal="justify" vertical="top" wrapText="1"/>
    </xf>
    <xf numFmtId="43" fontId="4" fillId="0" borderId="1" xfId="15" applyFont="1" applyBorder="1" applyAlignment="1">
      <alignment horizontal="justify" vertical="top" wrapText="1"/>
    </xf>
    <xf numFmtId="0" fontId="4" fillId="0" borderId="7" xfId="0" applyFont="1" applyBorder="1" applyAlignment="1">
      <alignment vertical="top"/>
    </xf>
    <xf numFmtId="4" fontId="15" fillId="0" borderId="1" xfId="0" applyNumberFormat="1" applyFont="1" applyBorder="1" applyAlignment="1">
      <alignment horizontal="center" vertical="top" wrapText="1"/>
    </xf>
    <xf numFmtId="0" fontId="60" fillId="0" borderId="1" xfId="0" applyFont="1" applyBorder="1" applyAlignment="1">
      <alignment wrapText="1"/>
    </xf>
    <xf numFmtId="0" fontId="60" fillId="0" borderId="1" xfId="0" applyFont="1" applyBorder="1" applyAlignment="1">
      <alignment horizontal="left" wrapText="1"/>
    </xf>
    <xf numFmtId="0" fontId="12" fillId="0" borderId="6" xfId="0" applyFont="1" applyFill="1" applyBorder="1" applyAlignment="1">
      <alignment horizontal="left" vertical="top" wrapText="1"/>
    </xf>
    <xf numFmtId="0" fontId="61" fillId="0" borderId="0" xfId="0" applyFont="1"/>
    <xf numFmtId="4" fontId="4" fillId="0" borderId="1" xfId="0" applyNumberFormat="1" applyFont="1" applyBorder="1"/>
    <xf numFmtId="0" fontId="60" fillId="0" borderId="0" xfId="0" applyFont="1"/>
    <xf numFmtId="0" fontId="60" fillId="0" borderId="1" xfId="0" applyFont="1" applyBorder="1"/>
    <xf numFmtId="0" fontId="62" fillId="0" borderId="1" xfId="0" applyFont="1" applyBorder="1"/>
    <xf numFmtId="0" fontId="60" fillId="0" borderId="1" xfId="0" applyFont="1" applyBorder="1" applyAlignment="1">
      <alignment vertical="top" wrapText="1"/>
    </xf>
    <xf numFmtId="43" fontId="62" fillId="0" borderId="1" xfId="1" applyFont="1" applyBorder="1"/>
    <xf numFmtId="43" fontId="62" fillId="0" borderId="1" xfId="0" applyNumberFormat="1" applyFont="1" applyBorder="1"/>
    <xf numFmtId="0" fontId="4" fillId="0" borderId="6" xfId="0" applyFont="1" applyFill="1" applyBorder="1" applyAlignment="1">
      <alignment vertical="top"/>
    </xf>
    <xf numFmtId="0" fontId="62" fillId="0" borderId="1" xfId="0" applyFont="1" applyFill="1" applyBorder="1" applyAlignment="1">
      <alignment horizontal="right" vertical="top" wrapText="1"/>
    </xf>
    <xf numFmtId="0" fontId="63" fillId="0" borderId="1" xfId="0" applyFont="1" applyFill="1" applyBorder="1" applyAlignment="1">
      <alignment horizontal="left" vertical="top" wrapText="1"/>
    </xf>
    <xf numFmtId="4" fontId="4" fillId="0" borderId="1" xfId="31" applyNumberFormat="1" applyFont="1" applyFill="1" applyBorder="1" applyAlignment="1">
      <alignment horizontal="right" vertical="top" wrapText="1"/>
    </xf>
    <xf numFmtId="0" fontId="60" fillId="0" borderId="1" xfId="0" applyFont="1" applyFill="1" applyBorder="1" applyAlignment="1">
      <alignment horizontal="right" vertical="top" wrapText="1"/>
    </xf>
    <xf numFmtId="0" fontId="60" fillId="0" borderId="1" xfId="0" applyFont="1" applyFill="1" applyBorder="1" applyAlignment="1">
      <alignment horizontal="left" vertical="top" wrapText="1"/>
    </xf>
    <xf numFmtId="4" fontId="64" fillId="0" borderId="1" xfId="0" applyNumberFormat="1" applyFont="1" applyFill="1" applyBorder="1" applyAlignment="1">
      <alignment horizontal="right" vertical="top" wrapText="1"/>
    </xf>
    <xf numFmtId="0" fontId="64" fillId="0" borderId="1" xfId="0" applyFont="1" applyFill="1" applyBorder="1" applyAlignment="1">
      <alignment horizontal="left" vertical="top" wrapText="1"/>
    </xf>
    <xf numFmtId="43" fontId="60" fillId="0" borderId="1" xfId="1" applyFont="1" applyFill="1" applyBorder="1" applyAlignment="1">
      <alignment horizontal="right" vertical="top" wrapText="1"/>
    </xf>
    <xf numFmtId="0" fontId="62" fillId="0" borderId="1" xfId="0" applyFont="1" applyFill="1" applyBorder="1" applyAlignment="1">
      <alignment horizontal="left" vertical="top" wrapText="1"/>
    </xf>
    <xf numFmtId="4" fontId="60" fillId="0" borderId="1" xfId="0" applyNumberFormat="1" applyFont="1" applyFill="1" applyBorder="1" applyAlignment="1">
      <alignment horizontal="right" vertical="top" wrapText="1"/>
    </xf>
    <xf numFmtId="4" fontId="62" fillId="0" borderId="1" xfId="0" applyNumberFormat="1" applyFont="1" applyFill="1" applyBorder="1" applyAlignment="1">
      <alignment horizontal="right" vertical="top" wrapText="1"/>
    </xf>
    <xf numFmtId="0" fontId="55" fillId="0" borderId="0" xfId="31" applyFill="1" applyAlignment="1">
      <alignment wrapText="1"/>
    </xf>
    <xf numFmtId="43" fontId="60" fillId="0" borderId="1" xfId="1" applyFont="1" applyFill="1" applyBorder="1" applyAlignment="1">
      <alignment horizontal="left" vertical="top" wrapText="1"/>
    </xf>
    <xf numFmtId="0" fontId="5" fillId="0" borderId="0" xfId="30" applyFont="1" applyFill="1" applyAlignment="1">
      <alignment wrapText="1"/>
    </xf>
    <xf numFmtId="43" fontId="62" fillId="0" borderId="1" xfId="1" applyFont="1" applyFill="1" applyBorder="1" applyAlignment="1">
      <alignment horizontal="left" vertical="top" wrapText="1"/>
    </xf>
    <xf numFmtId="0" fontId="63" fillId="0" borderId="2" xfId="0" applyFont="1" applyFill="1" applyBorder="1" applyAlignment="1">
      <alignment vertical="top" wrapText="1"/>
    </xf>
    <xf numFmtId="0" fontId="63" fillId="0" borderId="6" xfId="0" applyFont="1" applyFill="1" applyBorder="1" applyAlignment="1">
      <alignment vertical="top" wrapText="1"/>
    </xf>
    <xf numFmtId="0" fontId="63" fillId="0" borderId="5" xfId="0" applyFont="1" applyFill="1" applyBorder="1" applyAlignment="1">
      <alignment vertical="top" wrapText="1"/>
    </xf>
    <xf numFmtId="0" fontId="64" fillId="0" borderId="1" xfId="0" applyFont="1" applyFill="1" applyBorder="1" applyAlignment="1">
      <alignment vertical="top" wrapText="1"/>
    </xf>
    <xf numFmtId="0" fontId="60" fillId="0" borderId="1" xfId="0" applyFont="1" applyFill="1" applyBorder="1" applyAlignment="1">
      <alignment vertical="top" wrapText="1"/>
    </xf>
    <xf numFmtId="43" fontId="64" fillId="0" borderId="1" xfId="1" applyFont="1" applyFill="1" applyBorder="1" applyAlignment="1">
      <alignment vertical="top" wrapText="1"/>
    </xf>
    <xf numFmtId="0" fontId="62" fillId="0" borderId="1" xfId="0" applyFont="1" applyFill="1" applyBorder="1" applyAlignment="1">
      <alignment vertical="top" wrapText="1"/>
    </xf>
    <xf numFmtId="0" fontId="63" fillId="0" borderId="1" xfId="0" applyFont="1" applyFill="1" applyBorder="1" applyAlignment="1">
      <alignment horizontal="center" vertical="top" wrapText="1"/>
    </xf>
    <xf numFmtId="0" fontId="63" fillId="0" borderId="1" xfId="0" applyFont="1" applyFill="1" applyBorder="1" applyAlignment="1">
      <alignment vertical="top" wrapText="1"/>
    </xf>
    <xf numFmtId="4" fontId="62" fillId="0" borderId="1" xfId="0" applyNumberFormat="1" applyFont="1" applyFill="1" applyBorder="1" applyAlignment="1">
      <alignment horizontal="right" wrapText="1"/>
    </xf>
    <xf numFmtId="0" fontId="60" fillId="0" borderId="1" xfId="0" applyFont="1" applyFill="1" applyBorder="1" applyAlignment="1">
      <alignment wrapText="1"/>
    </xf>
    <xf numFmtId="43" fontId="4" fillId="0" borderId="7" xfId="2" applyFont="1" applyBorder="1"/>
    <xf numFmtId="43" fontId="5" fillId="2" borderId="7" xfId="2" applyFont="1" applyFill="1" applyBorder="1" applyAlignment="1">
      <alignment horizontal="left" vertical="top" wrapText="1"/>
    </xf>
    <xf numFmtId="0" fontId="5" fillId="2" borderId="2" xfId="0" applyFont="1" applyFill="1" applyBorder="1" applyAlignment="1">
      <alignment horizontal="left" vertical="top" wrapText="1"/>
    </xf>
    <xf numFmtId="0" fontId="62" fillId="0" borderId="1" xfId="0" applyFont="1" applyBorder="1" applyAlignment="1">
      <alignment horizontal="right" vertical="top" wrapText="1"/>
    </xf>
    <xf numFmtId="0" fontId="62" fillId="0" borderId="1" xfId="0" applyFont="1" applyBorder="1" applyAlignment="1">
      <alignment horizontal="left" vertical="top" wrapText="1"/>
    </xf>
    <xf numFmtId="0" fontId="62" fillId="0" borderId="1" xfId="0" applyFont="1" applyBorder="1" applyAlignment="1">
      <alignment horizontal="center" vertical="top" wrapText="1"/>
    </xf>
    <xf numFmtId="43" fontId="62" fillId="0" borderId="1" xfId="1" applyFont="1" applyFill="1" applyBorder="1" applyAlignment="1">
      <alignment horizontal="right" vertical="top" wrapText="1"/>
    </xf>
    <xf numFmtId="0" fontId="63" fillId="0" borderId="1" xfId="0" applyFont="1" applyBorder="1" applyAlignment="1">
      <alignment vertical="top" wrapText="1"/>
    </xf>
    <xf numFmtId="43" fontId="63" fillId="0" borderId="1" xfId="1" applyFont="1" applyFill="1" applyBorder="1" applyAlignment="1">
      <alignment vertical="top" wrapText="1"/>
    </xf>
    <xf numFmtId="0" fontId="64" fillId="0" borderId="1" xfId="0" applyFont="1" applyBorder="1" applyAlignment="1">
      <alignment vertical="top" wrapText="1"/>
    </xf>
    <xf numFmtId="43" fontId="64" fillId="0" borderId="1" xfId="1" applyFont="1" applyFill="1" applyBorder="1" applyAlignment="1">
      <alignment horizontal="right" vertical="top" wrapText="1"/>
    </xf>
    <xf numFmtId="0" fontId="64" fillId="0" borderId="1" xfId="0" applyFont="1" applyBorder="1" applyAlignment="1">
      <alignment horizontal="left" vertical="top" wrapText="1"/>
    </xf>
    <xf numFmtId="0" fontId="60" fillId="0" borderId="1" xfId="0" applyFont="1" applyBorder="1" applyAlignment="1">
      <alignment horizontal="left" vertical="top" wrapText="1"/>
    </xf>
    <xf numFmtId="0" fontId="63" fillId="0" borderId="1" xfId="0" applyFont="1" applyBorder="1" applyAlignment="1">
      <alignment horizontal="right" vertical="top" wrapText="1"/>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12" fillId="0" borderId="5" xfId="0" applyFont="1" applyFill="1" applyBorder="1" applyAlignment="1">
      <alignment horizontal="center" vertical="top" wrapText="1"/>
    </xf>
    <xf numFmtId="0" fontId="63" fillId="0" borderId="1" xfId="0" applyFont="1" applyBorder="1" applyAlignment="1">
      <alignment horizontal="left" vertical="top" wrapText="1"/>
    </xf>
    <xf numFmtId="0" fontId="4" fillId="0" borderId="1" xfId="0" applyFont="1" applyFill="1" applyBorder="1" applyAlignment="1">
      <alignment horizontal="left" vertical="center" wrapText="1"/>
    </xf>
    <xf numFmtId="0" fontId="62" fillId="0" borderId="5" xfId="0" applyFont="1" applyFill="1" applyBorder="1" applyAlignment="1">
      <alignment vertical="top" wrapText="1"/>
    </xf>
    <xf numFmtId="0" fontId="60" fillId="0" borderId="5" xfId="0" applyFont="1" applyFill="1" applyBorder="1" applyAlignment="1">
      <alignment vertical="top" wrapText="1"/>
    </xf>
    <xf numFmtId="0" fontId="63" fillId="0" borderId="1" xfId="0" applyFont="1" applyFill="1" applyBorder="1" applyAlignment="1">
      <alignment horizontal="left" vertical="top" wrapText="1"/>
    </xf>
    <xf numFmtId="0" fontId="65" fillId="0" borderId="1" xfId="0" applyFont="1" applyFill="1" applyBorder="1" applyAlignment="1">
      <alignment horizontal="right" vertical="top" wrapText="1"/>
    </xf>
    <xf numFmtId="0" fontId="64" fillId="0" borderId="1" xfId="0" applyFont="1" applyFill="1" applyBorder="1" applyAlignment="1">
      <alignment vertical="top"/>
    </xf>
    <xf numFmtId="0" fontId="64" fillId="0" borderId="1" xfId="0" applyFont="1" applyFill="1" applyBorder="1" applyAlignment="1">
      <alignment horizontal="left" vertical="top"/>
    </xf>
    <xf numFmtId="4" fontId="64" fillId="0" borderId="1" xfId="0" applyNumberFormat="1" applyFont="1" applyFill="1" applyBorder="1" applyAlignment="1">
      <alignment horizontal="right" vertical="top"/>
    </xf>
    <xf numFmtId="4" fontId="64" fillId="0" borderId="1" xfId="0" applyNumberFormat="1" applyFont="1" applyFill="1" applyBorder="1" applyAlignment="1">
      <alignment horizontal="right" vertical="center" wrapText="1"/>
    </xf>
    <xf numFmtId="0" fontId="64" fillId="0" borderId="5" xfId="0" applyFont="1" applyFill="1" applyBorder="1" applyAlignment="1">
      <alignment horizontal="left" vertical="top"/>
    </xf>
    <xf numFmtId="4" fontId="64" fillId="0" borderId="1" xfId="0" applyNumberFormat="1" applyFont="1" applyFill="1" applyBorder="1" applyAlignment="1">
      <alignment horizontal="center" vertical="top" wrapText="1"/>
    </xf>
    <xf numFmtId="0" fontId="64" fillId="0" borderId="4" xfId="0" applyFont="1" applyFill="1" applyBorder="1" applyAlignment="1">
      <alignment horizontal="right" vertical="top" wrapText="1"/>
    </xf>
    <xf numFmtId="4" fontId="60" fillId="0" borderId="1" xfId="0" applyNumberFormat="1" applyFont="1" applyFill="1" applyBorder="1" applyAlignment="1">
      <alignment horizontal="right" vertical="top"/>
    </xf>
    <xf numFmtId="0" fontId="63" fillId="0" borderId="1" xfId="0" applyFont="1" applyFill="1" applyBorder="1" applyAlignment="1">
      <alignment vertical="top"/>
    </xf>
    <xf numFmtId="0" fontId="62" fillId="0" borderId="1" xfId="0" applyFont="1" applyFill="1" applyBorder="1" applyAlignment="1">
      <alignment horizontal="right" vertical="top"/>
    </xf>
    <xf numFmtId="0" fontId="62" fillId="0" borderId="1" xfId="0" applyFont="1" applyFill="1" applyBorder="1" applyAlignment="1">
      <alignment horizontal="left" vertical="top"/>
    </xf>
    <xf numFmtId="0" fontId="64" fillId="0" borderId="7" xfId="0" applyFont="1" applyFill="1" applyBorder="1" applyAlignment="1">
      <alignment vertical="top"/>
    </xf>
    <xf numFmtId="0" fontId="60" fillId="0" borderId="7" xfId="0" applyFont="1" applyFill="1" applyBorder="1" applyAlignment="1">
      <alignment vertical="top" wrapText="1"/>
    </xf>
    <xf numFmtId="0" fontId="64" fillId="0" borderId="7" xfId="0" applyFont="1" applyFill="1" applyBorder="1" applyAlignment="1">
      <alignment vertical="top" wrapText="1"/>
    </xf>
    <xf numFmtId="4" fontId="60" fillId="0" borderId="7" xfId="0" applyNumberFormat="1" applyFont="1" applyFill="1" applyBorder="1" applyAlignment="1">
      <alignment horizontal="right" vertical="top"/>
    </xf>
    <xf numFmtId="0" fontId="64" fillId="0" borderId="7" xfId="0" applyFont="1" applyFill="1" applyBorder="1" applyAlignment="1">
      <alignment horizontal="left" vertical="top"/>
    </xf>
    <xf numFmtId="0" fontId="63" fillId="0" borderId="1" xfId="0" applyFont="1" applyFill="1" applyBorder="1" applyAlignment="1">
      <alignment horizontal="right" vertical="top"/>
    </xf>
    <xf numFmtId="0" fontId="63" fillId="0" borderId="1" xfId="0" applyFont="1" applyFill="1" applyBorder="1" applyAlignment="1">
      <alignment horizontal="left" vertical="top"/>
    </xf>
    <xf numFmtId="4" fontId="62" fillId="0" borderId="1" xfId="0" applyNumberFormat="1" applyFont="1" applyFill="1" applyBorder="1" applyAlignment="1">
      <alignment horizontal="right" vertical="top"/>
    </xf>
    <xf numFmtId="0" fontId="66" fillId="0" borderId="1" xfId="0" applyFont="1" applyFill="1" applyBorder="1" applyAlignment="1">
      <alignment vertical="top" wrapText="1"/>
    </xf>
    <xf numFmtId="43" fontId="60" fillId="0" borderId="1" xfId="1" applyFont="1" applyFill="1" applyBorder="1" applyAlignment="1">
      <alignment vertical="top" wrapText="1"/>
    </xf>
    <xf numFmtId="0" fontId="65" fillId="0" borderId="1" xfId="0" applyFont="1" applyFill="1" applyBorder="1" applyAlignment="1">
      <alignment vertical="top" wrapText="1"/>
    </xf>
    <xf numFmtId="43" fontId="62" fillId="0" borderId="1" xfId="1" applyFont="1" applyFill="1" applyBorder="1" applyAlignment="1">
      <alignment vertical="top" wrapText="1"/>
    </xf>
    <xf numFmtId="0" fontId="62" fillId="0" borderId="1" xfId="0" applyFont="1" applyFill="1" applyBorder="1" applyAlignment="1">
      <alignment vertical="top" wrapText="1"/>
    </xf>
    <xf numFmtId="0" fontId="67" fillId="0" borderId="1" xfId="0" applyFont="1" applyFill="1" applyBorder="1" applyAlignment="1">
      <alignment horizontal="left" vertical="top" wrapText="1"/>
    </xf>
    <xf numFmtId="0" fontId="68" fillId="0" borderId="1" xfId="0" applyFont="1" applyFill="1" applyBorder="1" applyAlignment="1">
      <alignment vertical="top" wrapText="1"/>
    </xf>
    <xf numFmtId="43" fontId="68" fillId="0" borderId="1" xfId="1" applyFont="1" applyFill="1" applyBorder="1" applyAlignment="1">
      <alignment vertical="top" wrapText="1"/>
    </xf>
    <xf numFmtId="0" fontId="68" fillId="0" borderId="1" xfId="0" applyFont="1" applyFill="1" applyBorder="1" applyAlignment="1">
      <alignment horizontal="left" vertical="top" wrapText="1"/>
    </xf>
    <xf numFmtId="4" fontId="60" fillId="0" borderId="1" xfId="0" applyNumberFormat="1" applyFont="1" applyFill="1" applyBorder="1" applyAlignment="1">
      <alignment horizontal="left" vertical="top" wrapText="1"/>
    </xf>
    <xf numFmtId="3" fontId="60" fillId="0" borderId="1" xfId="0" applyNumberFormat="1" applyFont="1" applyFill="1" applyBorder="1" applyAlignment="1">
      <alignment horizontal="left" vertical="top" wrapText="1"/>
    </xf>
    <xf numFmtId="43" fontId="63" fillId="0" borderId="1" xfId="1" applyFont="1" applyFill="1" applyBorder="1" applyAlignment="1">
      <alignment horizontal="left" vertical="top" wrapText="1"/>
    </xf>
    <xf numFmtId="0" fontId="62" fillId="0" borderId="7" xfId="0" applyFont="1" applyFill="1" applyBorder="1" applyAlignment="1">
      <alignment vertical="top" wrapText="1"/>
    </xf>
    <xf numFmtId="0" fontId="63" fillId="0" borderId="7" xfId="0" applyFont="1" applyFill="1" applyBorder="1" applyAlignment="1">
      <alignment vertical="top" wrapText="1"/>
    </xf>
    <xf numFmtId="43" fontId="63" fillId="0" borderId="7" xfId="1" applyFont="1" applyFill="1" applyBorder="1" applyAlignment="1">
      <alignment horizontal="left" vertical="top" wrapText="1"/>
    </xf>
    <xf numFmtId="0" fontId="63" fillId="0" borderId="7" xfId="0" applyFont="1" applyFill="1" applyBorder="1" applyAlignment="1">
      <alignment horizontal="left" vertical="top" wrapText="1"/>
    </xf>
    <xf numFmtId="43" fontId="62" fillId="0" borderId="1" xfId="1" applyFont="1" applyFill="1" applyBorder="1" applyAlignment="1">
      <alignment wrapText="1"/>
    </xf>
    <xf numFmtId="0" fontId="62" fillId="0" borderId="1" xfId="0" applyFont="1" applyFill="1" applyBorder="1" applyAlignment="1">
      <alignment horizontal="left" wrapText="1"/>
    </xf>
    <xf numFmtId="43" fontId="62" fillId="0" borderId="0" xfId="1" applyFont="1" applyFill="1" applyAlignment="1">
      <alignment wrapText="1"/>
    </xf>
    <xf numFmtId="43" fontId="63" fillId="0" borderId="1" xfId="1" applyFont="1" applyFill="1" applyBorder="1" applyAlignment="1">
      <alignment horizontal="right" vertical="top" wrapText="1"/>
    </xf>
    <xf numFmtId="0" fontId="64" fillId="0" borderId="5" xfId="0" applyFont="1" applyFill="1" applyBorder="1" applyAlignment="1">
      <alignment horizontal="left" vertical="top" wrapText="1"/>
    </xf>
    <xf numFmtId="0" fontId="62" fillId="0" borderId="1" xfId="0" applyFont="1" applyBorder="1" applyAlignment="1">
      <alignment vertical="top" wrapText="1"/>
    </xf>
    <xf numFmtId="0" fontId="62" fillId="0" borderId="1" xfId="0" applyFont="1" applyFill="1" applyBorder="1" applyAlignment="1">
      <alignment horizontal="left" vertical="top" wrapText="1"/>
    </xf>
    <xf numFmtId="43" fontId="63" fillId="0" borderId="1" xfId="1" applyFont="1" applyFill="1" applyBorder="1" applyAlignment="1">
      <alignment horizontal="center" vertical="top" wrapText="1"/>
    </xf>
    <xf numFmtId="43" fontId="64" fillId="0" borderId="1" xfId="1" applyFont="1" applyFill="1" applyBorder="1" applyAlignment="1">
      <alignment horizontal="left" vertical="top" wrapText="1"/>
    </xf>
    <xf numFmtId="0" fontId="60" fillId="0" borderId="1" xfId="0" applyFont="1" applyFill="1" applyBorder="1" applyAlignment="1">
      <alignment horizontal="justify" vertical="top" wrapText="1"/>
    </xf>
    <xf numFmtId="43" fontId="60" fillId="0" borderId="1" xfId="1" applyFont="1" applyFill="1" applyBorder="1" applyAlignment="1">
      <alignment horizontal="justify" vertical="top" wrapText="1"/>
    </xf>
    <xf numFmtId="4" fontId="64" fillId="0" borderId="1" xfId="0" applyNumberFormat="1" applyFont="1" applyFill="1" applyBorder="1" applyAlignment="1">
      <alignment vertical="top" wrapText="1"/>
    </xf>
    <xf numFmtId="0" fontId="0" fillId="0" borderId="1" xfId="0" applyFont="1" applyFill="1" applyBorder="1" applyAlignment="1">
      <alignment wrapText="1"/>
    </xf>
    <xf numFmtId="4" fontId="60" fillId="0" borderId="1" xfId="0" applyNumberFormat="1" applyFont="1" applyFill="1" applyBorder="1" applyAlignment="1">
      <alignment vertical="top" wrapText="1"/>
    </xf>
    <xf numFmtId="0" fontId="62" fillId="0" borderId="1" xfId="0" applyFont="1" applyFill="1" applyBorder="1" applyAlignment="1">
      <alignment wrapText="1"/>
    </xf>
    <xf numFmtId="4" fontId="62" fillId="0" borderId="1" xfId="0" applyNumberFormat="1" applyFont="1" applyFill="1" applyBorder="1" applyAlignment="1">
      <alignment vertical="top" wrapText="1"/>
    </xf>
    <xf numFmtId="0" fontId="14" fillId="0" borderId="0" xfId="0" applyFont="1" applyAlignment="1">
      <alignment wrapText="1"/>
    </xf>
    <xf numFmtId="0" fontId="12" fillId="0" borderId="7" xfId="0" applyFont="1" applyBorder="1" applyAlignment="1">
      <alignment vertical="top" wrapText="1"/>
    </xf>
    <xf numFmtId="43" fontId="4" fillId="0" borderId="5" xfId="2" applyFont="1" applyFill="1" applyBorder="1" applyAlignment="1">
      <alignment horizontal="right" vertical="top" wrapText="1"/>
    </xf>
    <xf numFmtId="43" fontId="5" fillId="0" borderId="1" xfId="1" applyFont="1" applyFill="1" applyBorder="1" applyAlignment="1">
      <alignment horizontal="right" vertical="top" wrapText="1"/>
    </xf>
    <xf numFmtId="43" fontId="4" fillId="0" borderId="1" xfId="1" applyFont="1" applyFill="1" applyBorder="1" applyAlignment="1">
      <alignment wrapText="1"/>
    </xf>
    <xf numFmtId="43" fontId="14" fillId="0" borderId="0" xfId="1" applyFont="1"/>
    <xf numFmtId="0" fontId="60" fillId="6" borderId="1" xfId="0" applyFont="1" applyFill="1" applyBorder="1" applyAlignment="1">
      <alignment vertical="top" wrapText="1"/>
    </xf>
    <xf numFmtId="4" fontId="63" fillId="0" borderId="1" xfId="0" applyNumberFormat="1" applyFont="1" applyFill="1" applyBorder="1" applyAlignment="1">
      <alignment horizontal="right" vertical="top" wrapText="1"/>
    </xf>
    <xf numFmtId="0" fontId="68" fillId="0" borderId="1" xfId="0" applyFont="1" applyBorder="1" applyAlignment="1">
      <alignment horizontal="center" vertical="top" wrapText="1"/>
    </xf>
    <xf numFmtId="43" fontId="63" fillId="0" borderId="1" xfId="1" applyFont="1" applyFill="1" applyBorder="1" applyAlignment="1">
      <alignment vertical="center" wrapText="1"/>
    </xf>
    <xf numFmtId="0" fontId="63" fillId="0" borderId="1" xfId="0" applyFont="1" applyBorder="1" applyAlignment="1">
      <alignment horizontal="left" vertical="center" wrapText="1"/>
    </xf>
    <xf numFmtId="0" fontId="63" fillId="0" borderId="2" xfId="0" applyFont="1" applyBorder="1" applyAlignment="1">
      <alignment vertical="top" wrapText="1"/>
    </xf>
    <xf numFmtId="0" fontId="63" fillId="0" borderId="6" xfId="0" applyFont="1" applyBorder="1" applyAlignment="1">
      <alignment vertical="top" wrapText="1"/>
    </xf>
    <xf numFmtId="0" fontId="63" fillId="0" borderId="5" xfId="0" applyFont="1" applyBorder="1" applyAlignment="1">
      <alignment vertical="top" wrapText="1"/>
    </xf>
    <xf numFmtId="0" fontId="63" fillId="0" borderId="1" xfId="0" applyFont="1" applyBorder="1" applyAlignment="1">
      <alignment vertical="center" wrapText="1"/>
    </xf>
    <xf numFmtId="0" fontId="64" fillId="0" borderId="1" xfId="0" applyFont="1" applyBorder="1" applyAlignment="1">
      <alignment vertical="center" wrapText="1"/>
    </xf>
    <xf numFmtId="43" fontId="63" fillId="0" borderId="1" xfId="1" applyFont="1" applyFill="1" applyBorder="1" applyAlignment="1">
      <alignment horizontal="right" vertical="center" wrapText="1"/>
    </xf>
    <xf numFmtId="0" fontId="64" fillId="0" borderId="1" xfId="0" applyFont="1" applyBorder="1" applyAlignment="1">
      <alignment horizontal="left" vertical="center" wrapText="1"/>
    </xf>
    <xf numFmtId="43" fontId="63" fillId="0" borderId="4" xfId="1" applyFont="1" applyFill="1" applyBorder="1" applyAlignment="1">
      <alignment vertical="top" wrapText="1"/>
    </xf>
    <xf numFmtId="0" fontId="64" fillId="0" borderId="4" xfId="0" applyFont="1" applyFill="1" applyBorder="1" applyAlignment="1">
      <alignment vertical="top" wrapText="1"/>
    </xf>
    <xf numFmtId="0" fontId="7" fillId="0" borderId="4" xfId="0" applyFont="1" applyFill="1" applyBorder="1" applyAlignment="1">
      <alignment vertical="top" wrapText="1"/>
    </xf>
    <xf numFmtId="0" fontId="63" fillId="0" borderId="4" xfId="0" applyFont="1" applyFill="1" applyBorder="1" applyAlignment="1">
      <alignment vertical="top" wrapText="1"/>
    </xf>
    <xf numFmtId="0" fontId="60" fillId="0" borderId="4" xfId="0" applyFont="1" applyFill="1" applyBorder="1" applyAlignment="1">
      <alignment vertical="top" wrapText="1"/>
    </xf>
    <xf numFmtId="0" fontId="63" fillId="0" borderId="1" xfId="0" applyFont="1" applyFill="1" applyBorder="1" applyAlignment="1">
      <alignment horizontal="right" vertical="top" wrapText="1"/>
    </xf>
    <xf numFmtId="0" fontId="0" fillId="0" borderId="0" xfId="0" applyFill="1" applyAlignment="1">
      <alignment wrapText="1"/>
    </xf>
    <xf numFmtId="4" fontId="0" fillId="0" borderId="0" xfId="0" applyNumberFormat="1" applyFill="1" applyAlignment="1">
      <alignment wrapText="1"/>
    </xf>
    <xf numFmtId="0" fontId="0" fillId="0" borderId="0" xfId="0" applyFill="1" applyAlignment="1">
      <alignment horizontal="left" wrapText="1"/>
    </xf>
    <xf numFmtId="43" fontId="5" fillId="0" borderId="1" xfId="4" applyFont="1" applyBorder="1" applyAlignment="1">
      <alignment horizontal="right" vertical="top" wrapText="1"/>
    </xf>
    <xf numFmtId="43" fontId="4" fillId="0" borderId="1" xfId="4" applyFont="1" applyBorder="1" applyAlignment="1">
      <alignment wrapText="1"/>
    </xf>
    <xf numFmtId="0" fontId="0" fillId="0" borderId="0" xfId="0" applyFill="1" applyAlignment="1">
      <alignment vertical="top"/>
    </xf>
    <xf numFmtId="43" fontId="62" fillId="0" borderId="4" xfId="1" applyFont="1" applyFill="1" applyBorder="1" applyAlignment="1">
      <alignment vertical="top" wrapText="1"/>
    </xf>
    <xf numFmtId="0" fontId="62" fillId="0" borderId="1" xfId="0" applyFont="1" applyFill="1" applyBorder="1" applyAlignment="1">
      <alignment vertical="top"/>
    </xf>
    <xf numFmtId="0" fontId="60" fillId="0" borderId="1" xfId="0" applyFont="1" applyFill="1" applyBorder="1" applyAlignment="1">
      <alignment horizontal="right" vertical="top"/>
    </xf>
    <xf numFmtId="0" fontId="60" fillId="0" borderId="1" xfId="0" applyFont="1" applyFill="1" applyBorder="1" applyAlignment="1">
      <alignment horizontal="left" vertical="top"/>
    </xf>
    <xf numFmtId="43" fontId="62" fillId="0" borderId="1" xfId="1" applyFont="1" applyFill="1" applyBorder="1" applyAlignment="1">
      <alignment vertical="top"/>
    </xf>
    <xf numFmtId="43" fontId="63" fillId="0" borderId="1" xfId="1" applyFont="1" applyFill="1" applyBorder="1" applyAlignment="1">
      <alignment vertical="top"/>
    </xf>
    <xf numFmtId="0" fontId="60" fillId="0" borderId="1" xfId="0" applyFont="1" applyFill="1" applyBorder="1" applyAlignment="1">
      <alignment vertical="top"/>
    </xf>
    <xf numFmtId="43" fontId="64" fillId="0" borderId="1" xfId="1" applyFont="1" applyFill="1" applyBorder="1" applyAlignment="1">
      <alignment horizontal="right" vertical="top"/>
    </xf>
    <xf numFmtId="0" fontId="64" fillId="0" borderId="1" xfId="0" applyFont="1" applyFill="1" applyBorder="1" applyAlignment="1">
      <alignment horizontal="justify" vertical="top" wrapText="1"/>
    </xf>
    <xf numFmtId="0" fontId="64" fillId="0" borderId="1" xfId="0" applyFont="1" applyFill="1" applyBorder="1" applyAlignment="1">
      <alignment horizontal="justify" vertical="top"/>
    </xf>
    <xf numFmtId="43" fontId="55" fillId="0" borderId="0" xfId="1" applyFont="1" applyFill="1" applyAlignment="1">
      <alignment vertical="top"/>
    </xf>
    <xf numFmtId="43" fontId="60" fillId="0" borderId="1" xfId="1" applyFont="1" applyFill="1" applyBorder="1" applyAlignment="1">
      <alignment vertical="top"/>
    </xf>
    <xf numFmtId="43" fontId="60" fillId="0" borderId="1" xfId="1" applyFont="1" applyFill="1" applyBorder="1" applyAlignment="1">
      <alignment horizontal="center" vertical="top" wrapText="1"/>
    </xf>
    <xf numFmtId="43" fontId="55" fillId="0" borderId="0" xfId="1" applyFont="1" applyFill="1" applyAlignment="1">
      <alignment wrapText="1"/>
    </xf>
    <xf numFmtId="0" fontId="64" fillId="0" borderId="2" xfId="0" applyFont="1" applyFill="1" applyBorder="1" applyAlignment="1">
      <alignment horizontal="left" vertical="top" wrapText="1"/>
    </xf>
    <xf numFmtId="0" fontId="63" fillId="0" borderId="1" xfId="0" applyFont="1" applyFill="1" applyBorder="1" applyAlignment="1">
      <alignment vertical="top" wrapText="1"/>
    </xf>
    <xf numFmtId="0" fontId="60" fillId="0" borderId="1" xfId="0" applyFont="1" applyFill="1" applyBorder="1" applyAlignment="1">
      <alignment horizontal="left" wrapText="1"/>
    </xf>
    <xf numFmtId="4" fontId="62" fillId="0" borderId="1" xfId="0" applyNumberFormat="1" applyFont="1" applyFill="1" applyBorder="1" applyAlignment="1">
      <alignment wrapText="1"/>
    </xf>
    <xf numFmtId="0" fontId="60" fillId="0" borderId="2" xfId="0" applyFont="1" applyFill="1" applyBorder="1" applyAlignment="1">
      <alignment vertical="top" wrapText="1"/>
    </xf>
    <xf numFmtId="0" fontId="64" fillId="0" borderId="1" xfId="0" applyFont="1" applyFill="1" applyBorder="1" applyAlignment="1">
      <alignment horizontal="right" vertical="top"/>
    </xf>
    <xf numFmtId="43" fontId="64" fillId="0" borderId="1" xfId="1" applyFont="1" applyFill="1" applyBorder="1" applyAlignment="1">
      <alignment vertical="top"/>
    </xf>
    <xf numFmtId="43" fontId="5" fillId="0" borderId="1" xfId="4" applyFont="1" applyFill="1" applyBorder="1" applyAlignment="1">
      <alignment horizontal="right" vertical="top" wrapText="1"/>
    </xf>
    <xf numFmtId="0" fontId="5" fillId="0" borderId="0" xfId="0" applyFont="1" applyBorder="1" applyAlignment="1">
      <alignment horizontal="center" vertical="top" wrapText="1"/>
    </xf>
    <xf numFmtId="43" fontId="5" fillId="0" borderId="0" xfId="4" applyFont="1" applyFill="1" applyBorder="1" applyAlignment="1">
      <alignment horizontal="right" vertical="top" wrapText="1"/>
    </xf>
    <xf numFmtId="0" fontId="5" fillId="0" borderId="0" xfId="0" applyFont="1" applyFill="1" applyBorder="1" applyAlignment="1">
      <alignment horizontal="right" vertical="top" wrapText="1"/>
    </xf>
    <xf numFmtId="43" fontId="4" fillId="0" borderId="1" xfId="4" applyFont="1" applyFill="1" applyBorder="1" applyAlignment="1">
      <alignment horizontal="right" vertical="top" wrapText="1"/>
    </xf>
    <xf numFmtId="43" fontId="4" fillId="0" borderId="0" xfId="0" applyNumberFormat="1" applyFont="1" applyBorder="1"/>
    <xf numFmtId="164" fontId="10" fillId="0" borderId="1" xfId="1" applyNumberFormat="1" applyFont="1" applyFill="1" applyBorder="1" applyAlignment="1">
      <alignment horizontal="right" vertical="top" wrapText="1"/>
    </xf>
    <xf numFmtId="164" fontId="4" fillId="0" borderId="1" xfId="1" applyNumberFormat="1" applyFont="1" applyFill="1" applyBorder="1" applyAlignment="1">
      <alignment horizontal="right" vertical="center" wrapText="1"/>
    </xf>
    <xf numFmtId="43" fontId="5" fillId="0" borderId="1" xfId="1" applyFont="1" applyFill="1" applyBorder="1" applyAlignment="1">
      <alignment vertical="top" wrapText="1"/>
    </xf>
    <xf numFmtId="164" fontId="63" fillId="0" borderId="1" xfId="1" applyNumberFormat="1" applyFont="1" applyFill="1" applyBorder="1" applyAlignment="1">
      <alignment horizontal="center" vertical="top" wrapText="1"/>
    </xf>
    <xf numFmtId="0" fontId="60" fillId="0" borderId="1" xfId="31" applyFont="1" applyBorder="1" applyAlignment="1">
      <alignment horizontal="right" vertical="top" wrapText="1"/>
    </xf>
    <xf numFmtId="43" fontId="63" fillId="0" borderId="1" xfId="2" applyFont="1" applyFill="1" applyBorder="1" applyAlignment="1">
      <alignment horizontal="right" vertical="top" wrapText="1"/>
    </xf>
    <xf numFmtId="0" fontId="63" fillId="0" borderId="1" xfId="31" applyFont="1" applyBorder="1" applyAlignment="1">
      <alignment horizontal="right" vertical="top" wrapText="1"/>
    </xf>
    <xf numFmtId="0" fontId="60" fillId="0" borderId="1" xfId="31" applyFont="1" applyBorder="1" applyAlignment="1">
      <alignment horizontal="left" vertical="top" wrapText="1"/>
    </xf>
    <xf numFmtId="43" fontId="60" fillId="0" borderId="1" xfId="2" applyFont="1" applyFill="1" applyBorder="1" applyAlignment="1">
      <alignment horizontal="right" vertical="top" wrapText="1"/>
    </xf>
    <xf numFmtId="0" fontId="62" fillId="0" borderId="1" xfId="31" applyFont="1" applyBorder="1" applyAlignment="1">
      <alignment horizontal="left" vertical="top" wrapText="1"/>
    </xf>
    <xf numFmtId="0" fontId="60" fillId="0" borderId="1" xfId="36" applyFont="1" applyBorder="1" applyAlignment="1">
      <alignment horizontal="left" vertical="top" wrapText="1"/>
    </xf>
    <xf numFmtId="0" fontId="64" fillId="0" borderId="1" xfId="31" applyFont="1" applyBorder="1" applyAlignment="1">
      <alignment horizontal="left" vertical="top" wrapText="1"/>
    </xf>
    <xf numFmtId="0" fontId="60" fillId="0" borderId="1" xfId="44" applyFont="1" applyBorder="1" applyAlignment="1">
      <alignment horizontal="left" vertical="top" wrapText="1"/>
    </xf>
    <xf numFmtId="0" fontId="60" fillId="0" borderId="1" xfId="31" applyFont="1" applyFill="1" applyBorder="1" applyAlignment="1">
      <alignment horizontal="left" vertical="top" wrapText="1"/>
    </xf>
    <xf numFmtId="0" fontId="62" fillId="0" borderId="1" xfId="0" applyFont="1" applyBorder="1" applyAlignment="1">
      <alignment wrapText="1"/>
    </xf>
    <xf numFmtId="43" fontId="62" fillId="0" borderId="1" xfId="0" applyNumberFormat="1" applyFont="1" applyFill="1" applyBorder="1" applyAlignment="1">
      <alignment wrapText="1"/>
    </xf>
    <xf numFmtId="0" fontId="60" fillId="0" borderId="1" xfId="0" applyFont="1" applyBorder="1" applyAlignment="1">
      <alignment horizontal="right" wrapText="1"/>
    </xf>
    <xf numFmtId="0" fontId="60" fillId="0" borderId="13" xfId="0" applyFont="1" applyFill="1" applyBorder="1" applyAlignment="1">
      <alignment vertical="top" wrapText="1"/>
    </xf>
    <xf numFmtId="4" fontId="60" fillId="0" borderId="7" xfId="0" applyNumberFormat="1" applyFont="1" applyFill="1" applyBorder="1" applyAlignment="1">
      <alignment vertical="top" wrapText="1"/>
    </xf>
    <xf numFmtId="0" fontId="60" fillId="0" borderId="7" xfId="0" applyFont="1" applyFill="1" applyBorder="1" applyAlignment="1">
      <alignment horizontal="left" vertical="top" wrapText="1"/>
    </xf>
    <xf numFmtId="0" fontId="64" fillId="0" borderId="1" xfId="0" applyFont="1" applyFill="1" applyBorder="1" applyAlignment="1">
      <alignment horizontal="right" vertical="top" wrapText="1"/>
    </xf>
    <xf numFmtId="0" fontId="60" fillId="0" borderId="1" xfId="0" applyFont="1" applyFill="1" applyBorder="1"/>
    <xf numFmtId="4" fontId="62" fillId="0" borderId="1" xfId="0" applyNumberFormat="1" applyFont="1" applyFill="1" applyBorder="1"/>
    <xf numFmtId="43" fontId="5" fillId="2" borderId="22" xfId="2" applyFont="1" applyFill="1" applyBorder="1" applyAlignment="1">
      <alignment vertical="top" wrapText="1"/>
    </xf>
    <xf numFmtId="43" fontId="5" fillId="2" borderId="23" xfId="2" applyFont="1" applyFill="1" applyBorder="1" applyAlignment="1">
      <alignment vertical="top" wrapText="1"/>
    </xf>
    <xf numFmtId="43" fontId="12" fillId="0" borderId="1" xfId="0" applyNumberFormat="1" applyFont="1" applyBorder="1" applyAlignment="1">
      <alignment wrapText="1"/>
    </xf>
    <xf numFmtId="0" fontId="5" fillId="2" borderId="1" xfId="31" applyFont="1" applyFill="1" applyBorder="1" applyAlignment="1">
      <alignment wrapText="1"/>
    </xf>
    <xf numFmtId="0" fontId="62" fillId="0" borderId="1" xfId="30" applyFont="1" applyBorder="1" applyAlignment="1">
      <alignment vertical="top" wrapText="1"/>
    </xf>
    <xf numFmtId="0" fontId="63" fillId="0" borderId="1" xfId="30" applyFont="1" applyBorder="1" applyAlignment="1">
      <alignment vertical="top" wrapText="1"/>
    </xf>
    <xf numFmtId="43" fontId="63" fillId="0" borderId="1" xfId="1" applyFont="1" applyBorder="1" applyAlignment="1">
      <alignment horizontal="right" vertical="top" wrapText="1"/>
    </xf>
    <xf numFmtId="0" fontId="63" fillId="0" borderId="1" xfId="30" applyFont="1" applyBorder="1" applyAlignment="1">
      <alignment horizontal="left" vertical="top" wrapText="1"/>
    </xf>
    <xf numFmtId="0" fontId="60" fillId="0" borderId="1" xfId="0" applyFont="1" applyBorder="1" applyAlignment="1">
      <alignment vertical="top"/>
    </xf>
    <xf numFmtId="4" fontId="60" fillId="0" borderId="1" xfId="0" applyNumberFormat="1" applyFont="1" applyBorder="1" applyAlignment="1">
      <alignment vertical="top" wrapText="1"/>
    </xf>
    <xf numFmtId="0" fontId="60" fillId="0" borderId="1" xfId="0" applyFont="1" applyBorder="1" applyAlignment="1">
      <alignment horizontal="right" vertical="top" wrapText="1"/>
    </xf>
    <xf numFmtId="3" fontId="64" fillId="0" borderId="1" xfId="0" applyNumberFormat="1" applyFont="1" applyFill="1" applyBorder="1" applyAlignment="1">
      <alignment horizontal="right" vertical="top" wrapText="1"/>
    </xf>
    <xf numFmtId="4" fontId="62" fillId="0" borderId="1" xfId="0" applyNumberFormat="1" applyFont="1" applyBorder="1" applyAlignment="1">
      <alignment vertical="top" wrapText="1"/>
    </xf>
    <xf numFmtId="4" fontId="63" fillId="0" borderId="1" xfId="0" applyNumberFormat="1" applyFont="1" applyFill="1" applyBorder="1" applyAlignment="1">
      <alignment vertical="top" wrapText="1"/>
    </xf>
    <xf numFmtId="43" fontId="4" fillId="2" borderId="1" xfId="0" applyNumberFormat="1" applyFont="1" applyFill="1" applyBorder="1"/>
    <xf numFmtId="0" fontId="63" fillId="0" borderId="5" xfId="30" applyFont="1" applyBorder="1" applyAlignment="1">
      <alignment vertical="top" wrapText="1"/>
    </xf>
    <xf numFmtId="0" fontId="60" fillId="7" borderId="1" xfId="0" applyFont="1" applyFill="1" applyBorder="1" applyAlignment="1">
      <alignment horizontal="right" vertical="top"/>
    </xf>
    <xf numFmtId="0" fontId="60" fillId="7" borderId="1" xfId="0" applyFont="1" applyFill="1" applyBorder="1" applyAlignment="1">
      <alignment horizontal="left" vertical="top" wrapText="1"/>
    </xf>
    <xf numFmtId="43" fontId="60" fillId="7" borderId="1" xfId="1" applyFont="1" applyFill="1" applyBorder="1" applyAlignment="1">
      <alignment horizontal="left" vertical="top" wrapText="1"/>
    </xf>
    <xf numFmtId="0" fontId="64" fillId="0" borderId="31" xfId="0" applyFont="1" applyBorder="1" applyAlignment="1">
      <alignment vertical="top" wrapText="1"/>
    </xf>
    <xf numFmtId="0" fontId="64" fillId="0" borderId="32" xfId="0" applyFont="1" applyBorder="1" applyAlignment="1">
      <alignment vertical="top" wrapText="1"/>
    </xf>
    <xf numFmtId="4" fontId="64" fillId="0" borderId="32" xfId="0" applyNumberFormat="1" applyFont="1" applyBorder="1" applyAlignment="1">
      <alignment horizontal="right" vertical="top" wrapText="1"/>
    </xf>
    <xf numFmtId="0" fontId="64" fillId="0" borderId="32" xfId="0" applyFont="1" applyBorder="1" applyAlignment="1">
      <alignment horizontal="right" vertical="top" wrapText="1"/>
    </xf>
    <xf numFmtId="0" fontId="63" fillId="0" borderId="32" xfId="0" applyFont="1" applyBorder="1" applyAlignment="1">
      <alignment vertical="top" wrapText="1"/>
    </xf>
    <xf numFmtId="0" fontId="63" fillId="0" borderId="32" xfId="0" applyFont="1" applyBorder="1" applyAlignment="1">
      <alignment horizontal="right" vertical="top" wrapText="1"/>
    </xf>
    <xf numFmtId="0" fontId="60" fillId="0" borderId="31" xfId="0" applyFont="1" applyBorder="1" applyAlignment="1">
      <alignment vertical="top" wrapText="1"/>
    </xf>
    <xf numFmtId="0" fontId="60" fillId="0" borderId="32" xfId="0" applyFont="1" applyBorder="1" applyAlignment="1">
      <alignment vertical="top" wrapText="1"/>
    </xf>
    <xf numFmtId="0" fontId="60" fillId="0" borderId="32" xfId="0" applyFont="1" applyBorder="1" applyAlignment="1">
      <alignment horizontal="right" vertical="top" wrapText="1"/>
    </xf>
    <xf numFmtId="4" fontId="63" fillId="0" borderId="32" xfId="0" applyNumberFormat="1" applyFont="1" applyBorder="1" applyAlignment="1">
      <alignment horizontal="right" vertical="top" wrapText="1"/>
    </xf>
    <xf numFmtId="0" fontId="60" fillId="0" borderId="13" xfId="30" applyFont="1" applyBorder="1" applyAlignment="1">
      <alignment horizontal="left"/>
    </xf>
    <xf numFmtId="0" fontId="60" fillId="0" borderId="24" xfId="30" applyFont="1" applyBorder="1" applyAlignment="1">
      <alignment horizontal="left"/>
    </xf>
    <xf numFmtId="0" fontId="60" fillId="0" borderId="10" xfId="30" applyFont="1" applyBorder="1" applyAlignment="1">
      <alignment horizontal="left"/>
    </xf>
    <xf numFmtId="0" fontId="60" fillId="0" borderId="0" xfId="0" applyFont="1" applyFill="1" applyAlignment="1">
      <alignment vertical="top" wrapText="1"/>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62" fillId="0" borderId="1" xfId="0" applyFont="1" applyFill="1" applyBorder="1" applyAlignment="1">
      <alignment vertical="top" wrapText="1"/>
    </xf>
    <xf numFmtId="0" fontId="63" fillId="0" borderId="1" xfId="0" applyFont="1" applyFill="1" applyBorder="1" applyAlignment="1">
      <alignment vertical="top" wrapText="1"/>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63" fillId="0" borderId="1" xfId="0" applyFont="1" applyBorder="1" applyAlignment="1">
      <alignment horizontal="left" vertical="top" wrapText="1"/>
    </xf>
    <xf numFmtId="0" fontId="62" fillId="0" borderId="1" xfId="0" applyFont="1" applyFill="1" applyBorder="1" applyAlignment="1">
      <alignment vertical="top" wrapText="1"/>
    </xf>
    <xf numFmtId="0" fontId="62" fillId="0" borderId="2" xfId="0" applyFont="1" applyFill="1" applyBorder="1" applyAlignment="1">
      <alignment vertical="top" wrapText="1"/>
    </xf>
    <xf numFmtId="0" fontId="62" fillId="0" borderId="1" xfId="0" applyFont="1" applyFill="1" applyBorder="1" applyAlignment="1">
      <alignment horizontal="left" vertical="top" wrapText="1"/>
    </xf>
    <xf numFmtId="0" fontId="64" fillId="0" borderId="1" xfId="0" applyFont="1" applyFill="1" applyBorder="1" applyAlignment="1">
      <alignment horizontal="left" vertical="top" wrapText="1"/>
    </xf>
    <xf numFmtId="0" fontId="62" fillId="0" borderId="1" xfId="0" applyFont="1" applyFill="1" applyBorder="1" applyAlignment="1">
      <alignment horizontal="center" wrapText="1"/>
    </xf>
    <xf numFmtId="0" fontId="63" fillId="0" borderId="1" xfId="0" applyFont="1" applyFill="1" applyBorder="1" applyAlignment="1">
      <alignment vertical="top" wrapText="1"/>
    </xf>
    <xf numFmtId="0" fontId="62" fillId="0" borderId="1" xfId="0" applyFont="1" applyFill="1" applyBorder="1" applyAlignment="1">
      <alignment horizontal="center" vertical="top"/>
    </xf>
    <xf numFmtId="0" fontId="62" fillId="0" borderId="1" xfId="0" applyFont="1" applyFill="1" applyBorder="1" applyAlignment="1">
      <alignment horizontal="right" vertical="top" wrapText="1"/>
    </xf>
    <xf numFmtId="0" fontId="62" fillId="0" borderId="1" xfId="0" applyFont="1" applyBorder="1" applyAlignment="1">
      <alignment vertical="top"/>
    </xf>
    <xf numFmtId="0" fontId="60" fillId="0" borderId="1" xfId="0" applyFont="1" applyBorder="1" applyAlignment="1">
      <alignment horizontal="right" vertical="top"/>
    </xf>
    <xf numFmtId="0" fontId="60" fillId="0" borderId="1" xfId="0" applyFont="1" applyBorder="1" applyAlignment="1">
      <alignment horizontal="left" vertical="top"/>
    </xf>
    <xf numFmtId="0" fontId="63" fillId="0" borderId="1" xfId="0" applyFont="1" applyBorder="1" applyAlignment="1">
      <alignment horizontal="center" vertical="top" wrapText="1"/>
    </xf>
    <xf numFmtId="0" fontId="62" fillId="0" borderId="1" xfId="0" applyFont="1" applyBorder="1" applyAlignment="1">
      <alignment horizontal="left" vertical="top" wrapText="1"/>
    </xf>
    <xf numFmtId="0" fontId="60" fillId="0" borderId="7" xfId="0" applyFont="1" applyBorder="1" applyAlignment="1">
      <alignment vertical="top"/>
    </xf>
    <xf numFmtId="0" fontId="64" fillId="0" borderId="7" xfId="0" applyFont="1" applyBorder="1" applyAlignment="1">
      <alignment vertical="top" wrapText="1"/>
    </xf>
    <xf numFmtId="0" fontId="63" fillId="0" borderId="7" xfId="0" applyFont="1" applyBorder="1" applyAlignment="1">
      <alignment vertical="top" wrapText="1"/>
    </xf>
    <xf numFmtId="0" fontId="62" fillId="0" borderId="1" xfId="0" applyFont="1" applyFill="1" applyBorder="1" applyAlignment="1">
      <alignment horizontal="justify" vertical="top" wrapText="1"/>
    </xf>
    <xf numFmtId="0" fontId="64" fillId="0" borderId="1" xfId="0" applyFont="1" applyBorder="1" applyAlignment="1">
      <alignment horizontal="right" vertical="top" wrapText="1"/>
    </xf>
    <xf numFmtId="0" fontId="63" fillId="0" borderId="1" xfId="0" applyFont="1" applyFill="1" applyBorder="1" applyAlignment="1">
      <alignment horizontal="justify" vertical="top" wrapText="1"/>
    </xf>
    <xf numFmtId="0" fontId="69" fillId="0" borderId="0" xfId="0" applyFont="1"/>
    <xf numFmtId="0" fontId="62" fillId="0" borderId="1" xfId="0" applyFont="1" applyFill="1" applyBorder="1" applyAlignment="1">
      <alignment horizontal="center" vertical="top" wrapText="1"/>
    </xf>
    <xf numFmtId="0" fontId="62" fillId="0" borderId="1" xfId="0" applyFont="1" applyFill="1" applyBorder="1" applyAlignment="1">
      <alignment horizontal="left" vertical="top" wrapText="1"/>
    </xf>
    <xf numFmtId="0" fontId="62" fillId="0" borderId="1" xfId="0" applyFont="1" applyFill="1" applyBorder="1" applyAlignment="1">
      <alignment vertical="top" wrapText="1"/>
    </xf>
    <xf numFmtId="49" fontId="5" fillId="0" borderId="0" xfId="0" applyNumberFormat="1" applyFont="1" applyBorder="1" applyAlignment="1">
      <alignment vertical="top" wrapText="1"/>
    </xf>
    <xf numFmtId="4" fontId="5" fillId="0" borderId="0" xfId="0" applyNumberFormat="1" applyFont="1" applyBorder="1" applyAlignment="1">
      <alignment vertical="top" wrapText="1"/>
    </xf>
    <xf numFmtId="43" fontId="4" fillId="0" borderId="1" xfId="4" applyFont="1" applyFill="1" applyBorder="1" applyAlignment="1">
      <alignment horizontal="right" wrapText="1"/>
    </xf>
    <xf numFmtId="43" fontId="4" fillId="0" borderId="1" xfId="4" applyFont="1" applyBorder="1" applyAlignment="1">
      <alignment horizontal="right" vertical="top" wrapText="1"/>
    </xf>
    <xf numFmtId="49" fontId="60" fillId="0" borderId="1" xfId="0" applyNumberFormat="1" applyFont="1" applyBorder="1" applyAlignment="1">
      <alignment vertical="top" wrapText="1"/>
    </xf>
    <xf numFmtId="49" fontId="64" fillId="0" borderId="1" xfId="0" applyNumberFormat="1" applyFont="1" applyBorder="1" applyAlignment="1">
      <alignment vertical="top" wrapText="1"/>
    </xf>
    <xf numFmtId="4" fontId="64" fillId="0" borderId="1" xfId="0" applyNumberFormat="1" applyFont="1" applyBorder="1" applyAlignment="1">
      <alignment vertical="top" wrapText="1"/>
    </xf>
    <xf numFmtId="4" fontId="5" fillId="0" borderId="0" xfId="0" applyNumberFormat="1" applyFont="1"/>
    <xf numFmtId="0" fontId="70" fillId="0" borderId="0" xfId="0" applyFont="1"/>
    <xf numFmtId="4" fontId="64" fillId="0" borderId="1" xfId="0" applyNumberFormat="1" applyFont="1" applyBorder="1" applyAlignment="1">
      <alignment horizontal="center" vertical="top" wrapText="1"/>
    </xf>
    <xf numFmtId="0" fontId="5" fillId="0" borderId="0" xfId="0" applyFont="1" applyBorder="1"/>
    <xf numFmtId="0" fontId="5" fillId="0" borderId="0" xfId="0" applyFont="1" applyBorder="1" applyAlignment="1">
      <alignment horizontal="center" vertical="top"/>
    </xf>
    <xf numFmtId="0" fontId="60" fillId="0" borderId="0" xfId="0" applyFont="1" applyBorder="1"/>
    <xf numFmtId="0" fontId="4" fillId="0" borderId="0" xfId="0" applyFont="1" applyFill="1" applyBorder="1" applyAlignment="1">
      <alignment horizontal="left" wrapText="1"/>
    </xf>
    <xf numFmtId="0" fontId="60" fillId="0" borderId="1" xfId="0" applyFont="1" applyBorder="1" applyAlignment="1">
      <alignment horizontal="center" vertical="top"/>
    </xf>
    <xf numFmtId="0" fontId="62" fillId="0" borderId="0" xfId="0" applyFont="1"/>
    <xf numFmtId="0" fontId="60" fillId="0" borderId="7" xfId="0" applyFont="1" applyFill="1" applyBorder="1" applyAlignment="1">
      <alignment horizontal="right" vertical="top" wrapText="1"/>
    </xf>
    <xf numFmtId="0" fontId="62" fillId="0" borderId="0" xfId="0" applyFont="1" applyFill="1" applyBorder="1" applyAlignment="1">
      <alignment horizontal="center" wrapText="1"/>
    </xf>
    <xf numFmtId="0" fontId="60" fillId="0" borderId="0" xfId="0" applyFont="1" applyFill="1" applyBorder="1" applyAlignment="1">
      <alignment wrapText="1"/>
    </xf>
    <xf numFmtId="0" fontId="60" fillId="0" borderId="0" xfId="0" applyFont="1" applyFill="1" applyBorder="1" applyAlignment="1">
      <alignment horizontal="center" vertical="top" wrapText="1"/>
    </xf>
    <xf numFmtId="0" fontId="60" fillId="0" borderId="0" xfId="0" applyFont="1" applyFill="1" applyBorder="1" applyAlignment="1">
      <alignment horizontal="left" wrapText="1"/>
    </xf>
    <xf numFmtId="4" fontId="60" fillId="0" borderId="0" xfId="0" applyNumberFormat="1" applyFont="1" applyFill="1" applyBorder="1" applyAlignment="1">
      <alignment wrapText="1"/>
    </xf>
    <xf numFmtId="0" fontId="60" fillId="0" borderId="1" xfId="0" applyFont="1" applyFill="1" applyBorder="1" applyAlignment="1">
      <alignment horizontal="center" vertical="top" wrapText="1"/>
    </xf>
    <xf numFmtId="0" fontId="62" fillId="0" borderId="1" xfId="0" applyFont="1" applyBorder="1" applyAlignment="1">
      <alignment horizontal="center" vertical="top"/>
    </xf>
    <xf numFmtId="0" fontId="62" fillId="0" borderId="4" xfId="0" applyFont="1" applyBorder="1" applyAlignment="1">
      <alignment vertical="top" wrapText="1"/>
    </xf>
    <xf numFmtId="0" fontId="62" fillId="0" borderId="4" xfId="0" applyFont="1" applyBorder="1" applyAlignment="1">
      <alignment horizontal="right" vertical="top" wrapText="1"/>
    </xf>
    <xf numFmtId="0" fontId="62" fillId="0" borderId="1" xfId="0" applyFont="1" applyBorder="1" applyAlignment="1">
      <alignment horizontal="right" vertical="top"/>
    </xf>
    <xf numFmtId="4" fontId="64" fillId="0" borderId="1" xfId="0" applyNumberFormat="1" applyFont="1" applyBorder="1" applyAlignment="1">
      <alignment horizontal="right" vertical="top" wrapText="1"/>
    </xf>
    <xf numFmtId="4" fontId="60" fillId="0" borderId="1" xfId="0" applyNumberFormat="1" applyFont="1" applyBorder="1" applyAlignment="1">
      <alignment horizontal="right" vertical="top" wrapText="1"/>
    </xf>
    <xf numFmtId="4" fontId="60" fillId="0" borderId="7" xfId="0" applyNumberFormat="1" applyFont="1" applyBorder="1" applyAlignment="1">
      <alignment horizontal="right" vertical="top" wrapText="1"/>
    </xf>
    <xf numFmtId="43" fontId="60" fillId="0" borderId="1" xfId="4" applyFont="1" applyBorder="1" applyAlignment="1">
      <alignment vertical="top"/>
    </xf>
    <xf numFmtId="4" fontId="62" fillId="0" borderId="1" xfId="0" applyNumberFormat="1" applyFont="1" applyBorder="1" applyAlignment="1">
      <alignment vertical="top"/>
    </xf>
    <xf numFmtId="0" fontId="62" fillId="0" borderId="0" xfId="0" applyFont="1" applyAlignment="1">
      <alignment horizontal="center" vertical="top"/>
    </xf>
    <xf numFmtId="43" fontId="60" fillId="0" borderId="0" xfId="4" applyFont="1"/>
    <xf numFmtId="0" fontId="68" fillId="0" borderId="1" xfId="0" applyFont="1" applyFill="1" applyBorder="1" applyAlignment="1">
      <alignment horizontal="right" vertical="top" wrapText="1"/>
    </xf>
    <xf numFmtId="0" fontId="62" fillId="0" borderId="1" xfId="0" applyFont="1" applyFill="1" applyBorder="1" applyAlignment="1">
      <alignment horizontal="right" wrapText="1"/>
    </xf>
    <xf numFmtId="0" fontId="60" fillId="0" borderId="1" xfId="0" applyFont="1" applyFill="1" applyBorder="1" applyAlignment="1">
      <alignment horizontal="right" wrapText="1"/>
    </xf>
    <xf numFmtId="43" fontId="62" fillId="0" borderId="1" xfId="0" applyNumberFormat="1" applyFont="1" applyFill="1" applyBorder="1" applyAlignment="1">
      <alignment vertical="top" wrapText="1"/>
    </xf>
    <xf numFmtId="43" fontId="60" fillId="0" borderId="1" xfId="4" applyFont="1" applyFill="1" applyBorder="1" applyAlignment="1">
      <alignment vertical="top" wrapText="1"/>
    </xf>
    <xf numFmtId="43" fontId="62" fillId="0" borderId="1" xfId="4" applyFont="1" applyFill="1" applyBorder="1" applyAlignment="1">
      <alignment vertical="top" wrapText="1"/>
    </xf>
    <xf numFmtId="0" fontId="60" fillId="0" borderId="6" xfId="0" applyFont="1" applyBorder="1" applyAlignment="1">
      <alignment horizontal="left" vertical="top" wrapText="1"/>
    </xf>
    <xf numFmtId="4" fontId="60" fillId="0" borderId="5" xfId="0" applyNumberFormat="1" applyFont="1" applyFill="1" applyBorder="1" applyAlignment="1">
      <alignment vertical="top" wrapText="1"/>
    </xf>
    <xf numFmtId="0" fontId="5" fillId="0" borderId="0" xfId="0" applyFont="1" applyBorder="1" applyAlignment="1">
      <alignment vertical="top"/>
    </xf>
    <xf numFmtId="0" fontId="71" fillId="0" borderId="1" xfId="0" applyFont="1" applyBorder="1" applyAlignment="1">
      <alignment vertical="top" wrapText="1"/>
    </xf>
    <xf numFmtId="4" fontId="60" fillId="0" borderId="1" xfId="0" applyNumberFormat="1" applyFont="1" applyBorder="1" applyAlignment="1">
      <alignment horizontal="right" vertical="top"/>
    </xf>
    <xf numFmtId="4" fontId="62" fillId="0" borderId="1" xfId="0" applyNumberFormat="1" applyFont="1" applyBorder="1" applyAlignment="1">
      <alignment horizontal="right" vertical="top"/>
    </xf>
    <xf numFmtId="43" fontId="5" fillId="0" borderId="0" xfId="0" applyNumberFormat="1" applyFont="1" applyBorder="1"/>
    <xf numFmtId="0" fontId="0" fillId="0" borderId="0" xfId="0" applyBorder="1" applyAlignment="1">
      <alignment horizontal="center"/>
    </xf>
    <xf numFmtId="43" fontId="63" fillId="0" borderId="1" xfId="4" applyFont="1" applyBorder="1" applyAlignment="1">
      <alignment horizontal="center" vertical="top" wrapText="1"/>
    </xf>
    <xf numFmtId="43" fontId="60" fillId="0" borderId="1" xfId="4" applyFont="1" applyBorder="1" applyAlignment="1">
      <alignment vertical="top" wrapText="1"/>
    </xf>
    <xf numFmtId="0" fontId="60" fillId="0" borderId="1" xfId="0" applyFont="1" applyBorder="1" applyAlignment="1">
      <alignment horizontal="center" vertical="top" wrapText="1"/>
    </xf>
    <xf numFmtId="0" fontId="64" fillId="0" borderId="1" xfId="0" applyFont="1" applyBorder="1" applyAlignment="1">
      <alignment horizontal="center" vertical="top" wrapText="1"/>
    </xf>
    <xf numFmtId="0" fontId="60" fillId="0" borderId="7" xfId="0" applyFont="1" applyBorder="1" applyAlignment="1">
      <alignment vertical="top" wrapText="1"/>
    </xf>
    <xf numFmtId="43" fontId="60" fillId="0" borderId="7" xfId="4" applyFont="1" applyBorder="1" applyAlignment="1">
      <alignment vertical="top" wrapText="1"/>
    </xf>
    <xf numFmtId="0" fontId="64" fillId="0" borderId="7" xfId="0" applyFont="1" applyBorder="1" applyAlignment="1">
      <alignment horizontal="center" vertical="top" wrapText="1"/>
    </xf>
    <xf numFmtId="0" fontId="64" fillId="0" borderId="1" xfId="0" applyFont="1" applyBorder="1" applyAlignment="1">
      <alignment vertical="top"/>
    </xf>
    <xf numFmtId="0" fontId="64" fillId="0" borderId="1" xfId="0" applyFont="1" applyBorder="1" applyAlignment="1">
      <alignment horizontal="right" vertical="top"/>
    </xf>
    <xf numFmtId="0" fontId="64" fillId="0" borderId="7" xfId="0" applyFont="1" applyBorder="1" applyAlignment="1">
      <alignment horizontal="right" vertical="top"/>
    </xf>
    <xf numFmtId="4" fontId="64" fillId="0" borderId="7" xfId="0" applyNumberFormat="1" applyFont="1" applyBorder="1" applyAlignment="1">
      <alignment vertical="top" wrapText="1"/>
    </xf>
    <xf numFmtId="43" fontId="8" fillId="0" borderId="1" xfId="4" applyFont="1" applyFill="1" applyBorder="1" applyAlignment="1">
      <alignment vertical="top" wrapText="1"/>
    </xf>
    <xf numFmtId="0" fontId="4" fillId="0" borderId="3" xfId="0" applyFont="1" applyFill="1" applyBorder="1" applyAlignment="1">
      <alignment horizontal="left"/>
    </xf>
    <xf numFmtId="0" fontId="4" fillId="0" borderId="17" xfId="0" applyFont="1" applyFill="1" applyBorder="1" applyAlignment="1">
      <alignment horizontal="left"/>
    </xf>
    <xf numFmtId="0" fontId="4" fillId="0" borderId="0" xfId="0" applyFont="1" applyFill="1" applyBorder="1" applyAlignment="1">
      <alignment horizontal="left"/>
    </xf>
    <xf numFmtId="0" fontId="4" fillId="0" borderId="9" xfId="0" applyFont="1" applyFill="1" applyBorder="1" applyAlignment="1">
      <alignment horizontal="left" wrapText="1"/>
    </xf>
    <xf numFmtId="0" fontId="60" fillId="0" borderId="0" xfId="0" applyFont="1" applyBorder="1" applyAlignment="1">
      <alignment vertical="top"/>
    </xf>
    <xf numFmtId="43" fontId="5" fillId="0" borderId="0" xfId="4" applyFont="1" applyBorder="1" applyAlignment="1"/>
    <xf numFmtId="0" fontId="60" fillId="0" borderId="0" xfId="0" applyFont="1" applyBorder="1" applyAlignment="1">
      <alignment horizontal="center"/>
    </xf>
    <xf numFmtId="43" fontId="62" fillId="0" borderId="1" xfId="0" applyNumberFormat="1" applyFont="1" applyBorder="1" applyAlignment="1">
      <alignment vertical="top"/>
    </xf>
    <xf numFmtId="0" fontId="0" fillId="0" borderId="0" xfId="0" applyFill="1" applyBorder="1"/>
    <xf numFmtId="0" fontId="0" fillId="0" borderId="0" xfId="0" applyFont="1" applyBorder="1"/>
    <xf numFmtId="0" fontId="52" fillId="0" borderId="0" xfId="0" applyFont="1" applyBorder="1"/>
    <xf numFmtId="0" fontId="59" fillId="0" borderId="1" xfId="0" applyFont="1" applyFill="1" applyBorder="1"/>
    <xf numFmtId="0" fontId="0" fillId="0" borderId="1" xfId="0" applyBorder="1" applyAlignment="1">
      <alignment horizontal="center"/>
    </xf>
    <xf numFmtId="0" fontId="7" fillId="0" borderId="1" xfId="30" applyNumberFormat="1" applyFont="1" applyFill="1" applyBorder="1" applyAlignment="1" applyProtection="1">
      <alignment horizontal="left" vertical="top" wrapText="1"/>
    </xf>
    <xf numFmtId="43" fontId="7" fillId="0" borderId="1" xfId="1" applyFont="1" applyFill="1" applyBorder="1" applyAlignment="1" applyProtection="1">
      <alignment horizontal="left" vertical="top" wrapText="1"/>
    </xf>
    <xf numFmtId="43" fontId="7" fillId="0" borderId="1" xfId="1" applyFont="1" applyFill="1" applyBorder="1" applyAlignment="1" applyProtection="1">
      <alignment vertical="top" wrapText="1"/>
    </xf>
    <xf numFmtId="43" fontId="8" fillId="0" borderId="1" xfId="1" applyFont="1" applyFill="1" applyBorder="1" applyAlignment="1" applyProtection="1">
      <alignment horizontal="left" vertical="top" wrapText="1"/>
    </xf>
    <xf numFmtId="0" fontId="8" fillId="0" borderId="1" xfId="30" applyNumberFormat="1" applyFont="1" applyFill="1" applyBorder="1" applyAlignment="1" applyProtection="1">
      <alignment horizontal="left" vertical="top" wrapText="1"/>
    </xf>
    <xf numFmtId="43" fontId="8" fillId="0" borderId="1" xfId="1" applyFont="1" applyFill="1" applyBorder="1" applyAlignment="1" applyProtection="1">
      <alignment vertical="top" wrapText="1"/>
    </xf>
    <xf numFmtId="0" fontId="5" fillId="2" borderId="1" xfId="28" applyFont="1" applyFill="1" applyBorder="1">
      <alignment vertical="center"/>
    </xf>
    <xf numFmtId="0" fontId="5" fillId="2" borderId="1" xfId="28" applyFont="1" applyFill="1" applyBorder="1" applyAlignment="1">
      <alignment vertical="top" wrapText="1"/>
    </xf>
    <xf numFmtId="0" fontId="5" fillId="2" borderId="1" xfId="28" applyFont="1" applyFill="1" applyBorder="1" applyAlignment="1">
      <alignment horizontal="right" vertical="center"/>
    </xf>
    <xf numFmtId="0" fontId="62" fillId="0" borderId="2" xfId="0" applyFont="1" applyFill="1" applyBorder="1" applyAlignment="1"/>
    <xf numFmtId="0" fontId="63" fillId="0" borderId="1" xfId="0" applyFont="1" applyFill="1" applyBorder="1" applyAlignment="1">
      <alignment wrapText="1"/>
    </xf>
    <xf numFmtId="0" fontId="63" fillId="0" borderId="1" xfId="0" applyFont="1" applyFill="1" applyBorder="1" applyAlignment="1">
      <alignment horizontal="left" wrapText="1"/>
    </xf>
    <xf numFmtId="43" fontId="63" fillId="0" borderId="1" xfId="4" applyFont="1" applyFill="1" applyBorder="1" applyAlignment="1">
      <alignment horizontal="right" wrapText="1"/>
    </xf>
    <xf numFmtId="0" fontId="60" fillId="0" borderId="2" xfId="0" applyFont="1" applyBorder="1" applyAlignment="1"/>
    <xf numFmtId="43" fontId="63" fillId="0" borderId="1" xfId="4" applyFont="1" applyBorder="1" applyAlignment="1">
      <alignment wrapText="1"/>
    </xf>
    <xf numFmtId="0" fontId="63" fillId="0" borderId="1" xfId="0" applyFont="1" applyBorder="1" applyAlignment="1">
      <alignment wrapText="1"/>
    </xf>
    <xf numFmtId="0" fontId="60" fillId="0" borderId="2" xfId="0" applyFont="1" applyBorder="1" applyAlignment="1">
      <alignment vertical="top"/>
    </xf>
    <xf numFmtId="43" fontId="60" fillId="0" borderId="1" xfId="4" applyFont="1" applyBorder="1" applyAlignment="1">
      <alignment horizontal="right" vertical="top" wrapText="1"/>
    </xf>
    <xf numFmtId="43" fontId="62" fillId="0" borderId="1" xfId="4" applyFont="1" applyBorder="1" applyAlignment="1">
      <alignment horizontal="right" vertical="top" wrapText="1"/>
    </xf>
    <xf numFmtId="0" fontId="62" fillId="0" borderId="1" xfId="0" applyFont="1" applyBorder="1" applyAlignment="1">
      <alignment horizontal="left" vertical="top"/>
    </xf>
    <xf numFmtId="43" fontId="64" fillId="0" borderId="1" xfId="4" applyFont="1" applyBorder="1" applyAlignment="1">
      <alignment horizontal="right" vertical="top"/>
    </xf>
    <xf numFmtId="43" fontId="60" fillId="0" borderId="1" xfId="4" applyFont="1" applyBorder="1" applyAlignment="1">
      <alignment horizontal="right" vertical="top"/>
    </xf>
    <xf numFmtId="43" fontId="64" fillId="0" borderId="1" xfId="4" applyFont="1" applyBorder="1" applyAlignment="1">
      <alignment horizontal="right" vertical="top" wrapText="1"/>
    </xf>
    <xf numFmtId="0" fontId="63" fillId="0" borderId="1" xfId="0" applyFont="1" applyBorder="1" applyAlignment="1">
      <alignment vertical="top"/>
    </xf>
    <xf numFmtId="43" fontId="64" fillId="0" borderId="1" xfId="4" applyFont="1" applyBorder="1" applyAlignment="1">
      <alignment vertical="top" wrapText="1"/>
    </xf>
    <xf numFmtId="43" fontId="64" fillId="0" borderId="1" xfId="4" applyFont="1" applyBorder="1" applyAlignment="1">
      <alignment vertical="top"/>
    </xf>
    <xf numFmtId="43" fontId="64" fillId="0" borderId="1" xfId="4" applyFont="1" applyFill="1" applyBorder="1" applyAlignment="1">
      <alignment horizontal="right" vertical="top" wrapText="1"/>
    </xf>
    <xf numFmtId="43" fontId="63" fillId="0" borderId="1" xfId="4" applyFont="1" applyBorder="1" applyAlignment="1">
      <alignment vertical="top"/>
    </xf>
    <xf numFmtId="43" fontId="62" fillId="0" borderId="1" xfId="4" applyFont="1" applyBorder="1" applyAlignment="1">
      <alignment vertical="top"/>
    </xf>
    <xf numFmtId="43" fontId="60" fillId="0" borderId="1" xfId="4" applyFont="1" applyBorder="1"/>
    <xf numFmtId="4" fontId="63" fillId="0" borderId="1" xfId="0" applyNumberFormat="1" applyFont="1" applyBorder="1" applyAlignment="1">
      <alignment vertical="top" wrapText="1"/>
    </xf>
    <xf numFmtId="43" fontId="60" fillId="0" borderId="0" xfId="0" applyNumberFormat="1" applyFont="1"/>
    <xf numFmtId="43" fontId="63" fillId="0" borderId="1" xfId="4" applyFont="1" applyFill="1" applyBorder="1" applyAlignment="1">
      <alignment horizontal="center" vertical="top" wrapText="1"/>
    </xf>
    <xf numFmtId="43" fontId="63" fillId="0" borderId="1" xfId="4" applyFont="1" applyFill="1" applyBorder="1" applyAlignment="1">
      <alignment horizontal="left" vertical="top" wrapText="1"/>
    </xf>
    <xf numFmtId="43" fontId="60" fillId="0" borderId="1" xfId="4" applyFont="1" applyFill="1" applyBorder="1" applyAlignment="1">
      <alignment horizontal="right" vertical="top" wrapText="1"/>
    </xf>
    <xf numFmtId="43" fontId="64" fillId="0" borderId="1" xfId="4" applyFont="1" applyFill="1" applyBorder="1" applyAlignment="1">
      <alignment vertical="top" wrapText="1"/>
    </xf>
    <xf numFmtId="0" fontId="60" fillId="0" borderId="7" xfId="0" applyFont="1" applyFill="1" applyBorder="1" applyAlignment="1">
      <alignment horizontal="center" vertical="top" wrapText="1"/>
    </xf>
    <xf numFmtId="43" fontId="60" fillId="0" borderId="7" xfId="4" applyFont="1" applyFill="1" applyBorder="1" applyAlignment="1">
      <alignment vertical="top" wrapText="1"/>
    </xf>
    <xf numFmtId="43" fontId="64" fillId="0" borderId="7" xfId="4" applyFont="1" applyFill="1" applyBorder="1" applyAlignment="1">
      <alignment horizontal="right" vertical="top" wrapText="1"/>
    </xf>
    <xf numFmtId="0" fontId="63" fillId="0" borderId="7" xfId="0" applyFont="1" applyBorder="1" applyAlignment="1">
      <alignment horizontal="left" vertical="top" wrapText="1"/>
    </xf>
    <xf numFmtId="0" fontId="62" fillId="0" borderId="3" xfId="0" applyFont="1" applyBorder="1" applyAlignment="1">
      <alignment vertical="top"/>
    </xf>
    <xf numFmtId="0" fontId="63" fillId="0" borderId="2" xfId="0" applyFont="1" applyBorder="1" applyAlignment="1">
      <alignment vertical="top"/>
    </xf>
    <xf numFmtId="0" fontId="63" fillId="0" borderId="6" xfId="0" applyFont="1" applyBorder="1" applyAlignment="1">
      <alignment vertical="top"/>
    </xf>
    <xf numFmtId="0" fontId="63" fillId="0" borderId="6" xfId="0" applyFont="1" applyBorder="1" applyAlignment="1">
      <alignment horizontal="left" vertical="top"/>
    </xf>
    <xf numFmtId="0" fontId="63" fillId="0" borderId="5" xfId="0" applyFont="1" applyBorder="1" applyAlignment="1">
      <alignment vertical="top"/>
    </xf>
    <xf numFmtId="0" fontId="62" fillId="0" borderId="4" xfId="0" applyFont="1" applyBorder="1" applyAlignment="1">
      <alignment vertical="top"/>
    </xf>
    <xf numFmtId="4" fontId="62" fillId="0" borderId="4" xfId="0" applyNumberFormat="1" applyFont="1" applyBorder="1" applyAlignment="1">
      <alignment vertical="top"/>
    </xf>
    <xf numFmtId="4" fontId="62" fillId="0" borderId="1" xfId="0" applyNumberFormat="1" applyFont="1" applyBorder="1"/>
    <xf numFmtId="4" fontId="0" fillId="0" borderId="0" xfId="0" applyNumberFormat="1"/>
    <xf numFmtId="43" fontId="5" fillId="0" borderId="0" xfId="4" applyFont="1" applyAlignment="1">
      <alignment vertical="top" wrapText="1"/>
    </xf>
    <xf numFmtId="4" fontId="4" fillId="2" borderId="1" xfId="0" applyNumberFormat="1" applyFont="1" applyFill="1" applyBorder="1" applyAlignment="1">
      <alignment vertical="top"/>
    </xf>
    <xf numFmtId="0" fontId="63" fillId="0" borderId="1" xfId="0" applyFont="1" applyFill="1" applyBorder="1" applyAlignment="1">
      <alignment horizontal="right" wrapText="1"/>
    </xf>
    <xf numFmtId="0" fontId="63" fillId="0" borderId="1" xfId="0" applyFont="1" applyBorder="1" applyAlignment="1">
      <alignment horizontal="right" wrapText="1"/>
    </xf>
    <xf numFmtId="0" fontId="0" fillId="0" borderId="0" xfId="0" applyAlignment="1">
      <alignment horizontal="right"/>
    </xf>
    <xf numFmtId="43" fontId="63" fillId="0" borderId="1" xfId="4" applyFont="1" applyFill="1" applyBorder="1" applyAlignment="1">
      <alignment horizontal="right" vertical="top" wrapText="1"/>
    </xf>
    <xf numFmtId="0" fontId="60" fillId="0" borderId="3" xfId="0" applyFont="1" applyBorder="1" applyAlignment="1">
      <alignment vertical="top" wrapText="1"/>
    </xf>
    <xf numFmtId="43" fontId="63" fillId="0" borderId="7" xfId="4" applyFont="1" applyBorder="1" applyAlignment="1">
      <alignment horizontal="right" vertical="top" wrapText="1"/>
    </xf>
    <xf numFmtId="0" fontId="63" fillId="0" borderId="7" xfId="0" applyFont="1" applyBorder="1" applyAlignment="1">
      <alignment horizontal="right" vertical="top" wrapText="1"/>
    </xf>
    <xf numFmtId="0" fontId="53" fillId="0" borderId="1" xfId="0" applyFont="1" applyBorder="1" applyAlignment="1">
      <alignment horizontal="left" vertical="top" wrapText="1"/>
    </xf>
    <xf numFmtId="0" fontId="72" fillId="0" borderId="1" xfId="0" applyFont="1" applyBorder="1" applyAlignment="1">
      <alignment horizontal="right" vertical="top" wrapText="1"/>
    </xf>
    <xf numFmtId="0" fontId="72" fillId="0" borderId="7" xfId="0" applyFont="1" applyBorder="1" applyAlignment="1">
      <alignment horizontal="right" vertical="top" wrapText="1"/>
    </xf>
    <xf numFmtId="0" fontId="60" fillId="0" borderId="1" xfId="0" applyFont="1" applyBorder="1" applyAlignment="1">
      <alignment vertical="top" wrapText="1"/>
    </xf>
    <xf numFmtId="0" fontId="62" fillId="0" borderId="1" xfId="0" applyFont="1" applyBorder="1" applyAlignment="1">
      <alignment horizontal="right"/>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62" fillId="0" borderId="1" xfId="0" applyFont="1" applyFill="1" applyBorder="1" applyAlignment="1">
      <alignment vertical="top" wrapText="1"/>
    </xf>
    <xf numFmtId="0" fontId="63" fillId="0" borderId="1" xfId="0" applyFont="1" applyFill="1" applyBorder="1" applyAlignment="1">
      <alignment vertical="top" wrapText="1"/>
    </xf>
    <xf numFmtId="0" fontId="60" fillId="0" borderId="1" xfId="0" applyFont="1" applyBorder="1" applyAlignment="1">
      <alignment horizontal="right" vertical="top" wrapText="1"/>
    </xf>
    <xf numFmtId="0" fontId="64" fillId="0" borderId="1" xfId="0" applyFont="1" applyBorder="1" applyAlignment="1">
      <alignment vertical="top" wrapText="1"/>
    </xf>
    <xf numFmtId="0" fontId="60" fillId="0" borderId="1" xfId="0" applyFont="1" applyBorder="1" applyAlignment="1">
      <alignment vertical="top" wrapText="1"/>
    </xf>
    <xf numFmtId="0" fontId="60" fillId="0" borderId="1" xfId="0" applyFont="1" applyBorder="1" applyAlignment="1">
      <alignment horizontal="left" vertical="top" wrapText="1"/>
    </xf>
    <xf numFmtId="43" fontId="4" fillId="0" borderId="0" xfId="4" applyFont="1" applyBorder="1" applyAlignment="1">
      <alignment horizontal="right" vertical="top" wrapText="1"/>
    </xf>
    <xf numFmtId="0" fontId="8" fillId="7" borderId="1" xfId="0" applyFont="1" applyFill="1" applyBorder="1" applyAlignment="1">
      <alignment horizontal="center" vertical="top" wrapText="1"/>
    </xf>
    <xf numFmtId="0" fontId="8" fillId="7" borderId="1" xfId="0" applyFont="1" applyFill="1" applyBorder="1" applyAlignment="1">
      <alignment vertical="top" wrapText="1"/>
    </xf>
    <xf numFmtId="43" fontId="8" fillId="7" borderId="1" xfId="4" applyFont="1" applyFill="1" applyBorder="1" applyAlignment="1">
      <alignment horizontal="left" vertical="top" wrapText="1"/>
    </xf>
    <xf numFmtId="0" fontId="8" fillId="7" borderId="1" xfId="0" applyFont="1" applyFill="1" applyBorder="1" applyAlignment="1">
      <alignment horizontal="left" vertical="top" wrapText="1"/>
    </xf>
    <xf numFmtId="0" fontId="7" fillId="7" borderId="4" xfId="0" applyFont="1" applyFill="1" applyBorder="1" applyAlignment="1">
      <alignment horizontal="center" vertical="top" wrapText="1"/>
    </xf>
    <xf numFmtId="0" fontId="7" fillId="7" borderId="4" xfId="0" applyFont="1" applyFill="1" applyBorder="1" applyAlignment="1">
      <alignment vertical="top" wrapText="1"/>
    </xf>
    <xf numFmtId="43" fontId="7" fillId="7" borderId="4" xfId="4" applyFont="1" applyFill="1" applyBorder="1" applyAlignment="1">
      <alignment horizontal="right" vertical="top" wrapText="1"/>
    </xf>
    <xf numFmtId="0" fontId="7" fillId="7" borderId="4" xfId="0" applyFont="1" applyFill="1" applyBorder="1" applyAlignment="1">
      <alignment horizontal="right" vertical="top" wrapText="1"/>
    </xf>
    <xf numFmtId="0" fontId="7" fillId="7" borderId="1" xfId="0" applyFont="1" applyFill="1" applyBorder="1" applyAlignment="1">
      <alignment horizontal="center" vertical="top" wrapText="1"/>
    </xf>
    <xf numFmtId="0" fontId="7" fillId="7" borderId="1" xfId="0" applyFont="1" applyFill="1" applyBorder="1" applyAlignment="1">
      <alignment vertical="top" wrapText="1"/>
    </xf>
    <xf numFmtId="43" fontId="7" fillId="7" borderId="1" xfId="4" applyFont="1" applyFill="1" applyBorder="1" applyAlignment="1">
      <alignment horizontal="right" vertical="top" wrapText="1"/>
    </xf>
    <xf numFmtId="0" fontId="7" fillId="7" borderId="1" xfId="0" applyFont="1" applyFill="1" applyBorder="1" applyAlignment="1">
      <alignment horizontal="right" vertical="top" wrapText="1"/>
    </xf>
    <xf numFmtId="0" fontId="8" fillId="7" borderId="2" xfId="0" applyFont="1" applyFill="1" applyBorder="1" applyAlignment="1">
      <alignment vertical="top" wrapText="1"/>
    </xf>
    <xf numFmtId="0" fontId="62" fillId="0" borderId="6" xfId="0" applyFont="1" applyBorder="1" applyAlignment="1"/>
    <xf numFmtId="0" fontId="60" fillId="0" borderId="6" xfId="0" applyFont="1" applyBorder="1" applyAlignment="1"/>
    <xf numFmtId="43" fontId="60" fillId="0" borderId="6" xfId="4" applyFont="1" applyBorder="1" applyAlignment="1"/>
    <xf numFmtId="0" fontId="60" fillId="0" borderId="5" xfId="0" applyFont="1" applyBorder="1" applyAlignment="1"/>
    <xf numFmtId="0" fontId="8" fillId="7" borderId="6" xfId="0" applyFont="1" applyFill="1" applyBorder="1" applyAlignment="1">
      <alignment vertical="top" wrapText="1"/>
    </xf>
    <xf numFmtId="43" fontId="8" fillId="7" borderId="6" xfId="4" applyFont="1" applyFill="1" applyBorder="1" applyAlignment="1">
      <alignment vertical="top" wrapText="1"/>
    </xf>
    <xf numFmtId="0" fontId="8" fillId="7" borderId="5" xfId="0" applyFont="1" applyFill="1" applyBorder="1" applyAlignment="1">
      <alignment vertical="top" wrapText="1"/>
    </xf>
    <xf numFmtId="43" fontId="8" fillId="7" borderId="1" xfId="4" applyFont="1" applyFill="1" applyBorder="1" applyAlignment="1">
      <alignment horizontal="right" vertical="top" wrapText="1"/>
    </xf>
    <xf numFmtId="43" fontId="4" fillId="0" borderId="0" xfId="4" applyFont="1" applyFill="1" applyBorder="1" applyAlignment="1">
      <alignment horizontal="left" wrapText="1"/>
    </xf>
    <xf numFmtId="43" fontId="5" fillId="0" borderId="1" xfId="4" applyFont="1" applyFill="1" applyBorder="1" applyAlignment="1">
      <alignment horizontal="left" wrapText="1"/>
    </xf>
    <xf numFmtId="43" fontId="4" fillId="0" borderId="1" xfId="4" applyFont="1" applyFill="1" applyBorder="1" applyAlignment="1">
      <alignment horizontal="left" wrapText="1"/>
    </xf>
    <xf numFmtId="0" fontId="5" fillId="0" borderId="0" xfId="0" applyFont="1" applyFill="1" applyBorder="1" applyAlignment="1">
      <alignment horizontal="left" wrapText="1"/>
    </xf>
    <xf numFmtId="0" fontId="60" fillId="0" borderId="1" xfId="0" applyFont="1" applyFill="1" applyBorder="1" applyAlignment="1">
      <alignment horizontal="center" vertical="top"/>
    </xf>
    <xf numFmtId="4" fontId="62" fillId="0" borderId="1" xfId="0" applyNumberFormat="1" applyFont="1" applyFill="1" applyBorder="1" applyAlignment="1">
      <alignment vertical="top"/>
    </xf>
    <xf numFmtId="43" fontId="55" fillId="0" borderId="0" xfId="4" applyFont="1"/>
    <xf numFmtId="4" fontId="60" fillId="0" borderId="1" xfId="0" applyNumberFormat="1" applyFont="1" applyBorder="1"/>
    <xf numFmtId="0" fontId="60" fillId="0" borderId="1" xfId="0" applyFont="1" applyBorder="1" applyAlignment="1">
      <alignment horizontal="right"/>
    </xf>
    <xf numFmtId="43" fontId="62" fillId="0" borderId="1" xfId="4" applyFont="1" applyBorder="1"/>
    <xf numFmtId="0" fontId="60" fillId="0" borderId="0" xfId="0" applyFont="1" applyAlignment="1">
      <alignment horizontal="right"/>
    </xf>
    <xf numFmtId="0" fontId="63" fillId="0" borderId="1" xfId="0" applyFont="1" applyFill="1" applyBorder="1" applyAlignment="1">
      <alignment horizontal="left" vertical="top" wrapText="1"/>
    </xf>
    <xf numFmtId="0" fontId="62" fillId="0" borderId="1" xfId="0" applyFont="1" applyFill="1" applyBorder="1" applyAlignment="1">
      <alignment horizontal="left" vertical="top" wrapText="1"/>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62" fillId="0" borderId="1" xfId="0" applyFont="1" applyFill="1" applyBorder="1" applyAlignment="1">
      <alignment horizontal="left" vertical="top" wrapText="1"/>
    </xf>
    <xf numFmtId="0" fontId="62" fillId="0" borderId="1" xfId="0" applyFont="1" applyBorder="1" applyAlignment="1">
      <alignment horizontal="left" vertical="top" wrapText="1"/>
    </xf>
    <xf numFmtId="0" fontId="63" fillId="0" borderId="1" xfId="0" applyFont="1" applyBorder="1" applyAlignment="1">
      <alignment vertical="top" wrapText="1"/>
    </xf>
    <xf numFmtId="0" fontId="63" fillId="0" borderId="1" xfId="0" applyFont="1" applyBorder="1" applyAlignment="1">
      <alignment horizontal="left" vertical="top" wrapText="1"/>
    </xf>
    <xf numFmtId="0" fontId="62" fillId="0" borderId="1" xfId="0" applyFont="1" applyBorder="1" applyAlignment="1">
      <alignment vertical="top" wrapText="1"/>
    </xf>
    <xf numFmtId="0" fontId="60" fillId="0" borderId="7" xfId="0" applyFont="1" applyBorder="1" applyAlignment="1">
      <alignment vertical="top"/>
    </xf>
    <xf numFmtId="0" fontId="64" fillId="0" borderId="1" xfId="0" applyFont="1" applyBorder="1" applyAlignment="1">
      <alignment vertical="top" wrapText="1"/>
    </xf>
    <xf numFmtId="0" fontId="60" fillId="0" borderId="1" xfId="0" applyFont="1" applyBorder="1" applyAlignment="1">
      <alignment vertical="top" wrapText="1"/>
    </xf>
    <xf numFmtId="0" fontId="60" fillId="0" borderId="1" xfId="0" applyFont="1" applyBorder="1" applyAlignment="1">
      <alignment horizontal="left" vertical="top" wrapText="1"/>
    </xf>
    <xf numFmtId="0" fontId="60" fillId="0" borderId="1" xfId="0" applyFont="1" applyBorder="1" applyAlignment="1">
      <alignment horizontal="right" vertical="top" wrapText="1"/>
    </xf>
    <xf numFmtId="0" fontId="62" fillId="0" borderId="1" xfId="0" applyFont="1" applyFill="1" applyBorder="1" applyAlignment="1">
      <alignment horizontal="center" vertical="top" wrapText="1"/>
    </xf>
    <xf numFmtId="0" fontId="63" fillId="0" borderId="1" xfId="0" applyFont="1" applyFill="1" applyBorder="1" applyAlignment="1">
      <alignment horizontal="left" vertical="top" wrapText="1"/>
    </xf>
    <xf numFmtId="0" fontId="62" fillId="0" borderId="1" xfId="0" applyFont="1" applyFill="1" applyBorder="1" applyAlignment="1">
      <alignment horizontal="left" vertical="top" wrapText="1"/>
    </xf>
    <xf numFmtId="0" fontId="63" fillId="0" borderId="1" xfId="0" applyFont="1" applyBorder="1" applyAlignment="1">
      <alignment vertical="top" wrapText="1"/>
    </xf>
    <xf numFmtId="0" fontId="8" fillId="0" borderId="2" xfId="0" applyFont="1" applyFill="1" applyBorder="1" applyAlignment="1">
      <alignment vertical="top" wrapText="1"/>
    </xf>
    <xf numFmtId="0" fontId="63" fillId="0" borderId="1" xfId="0" applyFont="1" applyBorder="1" applyAlignment="1">
      <alignment horizontal="left" vertical="top" wrapText="1"/>
    </xf>
    <xf numFmtId="0" fontId="62" fillId="0" borderId="1" xfId="0" applyFont="1" applyFill="1" applyBorder="1" applyAlignment="1">
      <alignment vertical="top" wrapText="1"/>
    </xf>
    <xf numFmtId="0" fontId="63" fillId="0" borderId="1" xfId="0" applyFont="1" applyBorder="1" applyAlignment="1">
      <alignment horizontal="left" vertical="center" wrapText="1"/>
    </xf>
    <xf numFmtId="0" fontId="63" fillId="0" borderId="1" xfId="0" applyFont="1" applyFill="1" applyBorder="1" applyAlignment="1">
      <alignment vertical="top" wrapText="1"/>
    </xf>
    <xf numFmtId="0" fontId="62" fillId="0" borderId="1" xfId="0" applyFont="1" applyBorder="1" applyAlignment="1">
      <alignment vertical="top" wrapText="1"/>
    </xf>
    <xf numFmtId="0" fontId="60" fillId="0" borderId="1" xfId="0" applyFont="1" applyBorder="1" applyAlignment="1">
      <alignment horizontal="left" vertical="top" wrapText="1"/>
    </xf>
    <xf numFmtId="0" fontId="60" fillId="0" borderId="1" xfId="0" applyFont="1" applyBorder="1" applyAlignment="1">
      <alignment vertical="top" wrapText="1"/>
    </xf>
    <xf numFmtId="4" fontId="60" fillId="0" borderId="1" xfId="0" applyNumberFormat="1" applyFont="1" applyBorder="1" applyAlignment="1">
      <alignment vertical="top" wrapText="1"/>
    </xf>
    <xf numFmtId="0" fontId="60" fillId="0" borderId="1" xfId="0" applyFont="1" applyBorder="1" applyAlignment="1">
      <alignment horizontal="right" vertical="top" wrapText="1"/>
    </xf>
    <xf numFmtId="0" fontId="60" fillId="0" borderId="7" xfId="0" applyFont="1" applyBorder="1" applyAlignment="1">
      <alignment vertical="top"/>
    </xf>
    <xf numFmtId="0" fontId="64" fillId="0" borderId="1" xfId="0" applyFont="1" applyBorder="1" applyAlignment="1">
      <alignment vertical="top" wrapText="1"/>
    </xf>
    <xf numFmtId="0" fontId="0" fillId="0" borderId="1" xfId="0" applyFill="1" applyBorder="1" applyAlignment="1">
      <alignment horizontal="right" vertical="top" wrapText="1"/>
    </xf>
    <xf numFmtId="43" fontId="63" fillId="0" borderId="1" xfId="1" applyFont="1" applyBorder="1" applyAlignment="1">
      <alignment horizontal="left" vertical="top" wrapText="1"/>
    </xf>
    <xf numFmtId="0" fontId="71" fillId="0" borderId="1" xfId="0" applyFont="1" applyBorder="1" applyAlignment="1">
      <alignment horizontal="left" vertical="top" wrapText="1"/>
    </xf>
    <xf numFmtId="43" fontId="60" fillId="0" borderId="1" xfId="1" applyFont="1" applyBorder="1" applyAlignment="1">
      <alignment horizontal="center" vertical="top" wrapText="1"/>
    </xf>
    <xf numFmtId="0" fontId="0" fillId="0" borderId="1" xfId="0" applyBorder="1" applyAlignment="1">
      <alignment horizontal="right" vertical="top" wrapText="1"/>
    </xf>
    <xf numFmtId="43" fontId="62" fillId="0" borderId="1" xfId="1" applyFont="1" applyBorder="1" applyAlignment="1">
      <alignment horizontal="center" vertical="top" wrapText="1"/>
    </xf>
    <xf numFmtId="0" fontId="64" fillId="0" borderId="2" xfId="0" applyFont="1" applyBorder="1" applyAlignment="1">
      <alignment vertical="top" wrapText="1"/>
    </xf>
    <xf numFmtId="0" fontId="7" fillId="0" borderId="1" xfId="30" applyFont="1" applyFill="1" applyBorder="1" applyAlignment="1">
      <alignment horizontal="center" vertical="top" wrapText="1"/>
    </xf>
    <xf numFmtId="43" fontId="64" fillId="0" borderId="1" xfId="1" applyFont="1" applyFill="1" applyBorder="1" applyAlignment="1">
      <alignment horizontal="center" vertical="top" wrapText="1"/>
    </xf>
    <xf numFmtId="0" fontId="7" fillId="0" borderId="7" xfId="30" applyFont="1" applyFill="1" applyBorder="1" applyAlignment="1">
      <alignment horizontal="right" vertical="top" wrapText="1"/>
    </xf>
    <xf numFmtId="0" fontId="8" fillId="0" borderId="3" xfId="30" applyFont="1" applyFill="1" applyBorder="1" applyAlignment="1">
      <alignment horizontal="left" vertical="top" wrapText="1"/>
    </xf>
    <xf numFmtId="0" fontId="7" fillId="0" borderId="7" xfId="30" applyFont="1" applyFill="1" applyBorder="1" applyAlignment="1">
      <alignment horizontal="left" vertical="top" wrapText="1"/>
    </xf>
    <xf numFmtId="43" fontId="7" fillId="0" borderId="7" xfId="1" applyFont="1" applyFill="1" applyBorder="1" applyAlignment="1">
      <alignment horizontal="center" vertical="top" wrapText="1"/>
    </xf>
    <xf numFmtId="0" fontId="7" fillId="0" borderId="2" xfId="30" applyFont="1" applyFill="1" applyBorder="1" applyAlignment="1">
      <alignment horizontal="right" vertical="top" wrapText="1"/>
    </xf>
    <xf numFmtId="4" fontId="7" fillId="0" borderId="5" xfId="30" applyNumberFormat="1" applyFont="1" applyFill="1" applyBorder="1" applyAlignment="1">
      <alignment horizontal="left" vertical="top" wrapText="1"/>
    </xf>
    <xf numFmtId="0" fontId="60" fillId="0" borderId="2" xfId="0" applyFont="1" applyFill="1" applyBorder="1" applyAlignment="1">
      <alignment horizontal="center" vertical="top" wrapText="1"/>
    </xf>
    <xf numFmtId="4" fontId="60" fillId="0" borderId="1" xfId="0" applyNumberFormat="1" applyFont="1" applyFill="1" applyBorder="1" applyAlignment="1">
      <alignment vertical="top"/>
    </xf>
    <xf numFmtId="4" fontId="64" fillId="0" borderId="7" xfId="0" applyNumberFormat="1" applyFont="1" applyFill="1" applyBorder="1" applyAlignment="1">
      <alignment vertical="top" wrapText="1"/>
    </xf>
    <xf numFmtId="0" fontId="64" fillId="0" borderId="7" xfId="0" applyFont="1" applyBorder="1" applyAlignment="1">
      <alignment horizontal="left" vertical="top" wrapText="1"/>
    </xf>
    <xf numFmtId="0" fontId="0" fillId="0" borderId="0" xfId="0" applyFont="1" applyAlignment="1">
      <alignment horizontal="right"/>
    </xf>
    <xf numFmtId="43" fontId="60" fillId="0" borderId="1" xfId="1" applyFont="1" applyFill="1" applyBorder="1" applyAlignment="1">
      <alignment horizontal="right" vertical="top"/>
    </xf>
    <xf numFmtId="43" fontId="62" fillId="0" borderId="1" xfId="1" applyFont="1" applyFill="1" applyBorder="1" applyAlignment="1">
      <alignment horizontal="right" vertical="top"/>
    </xf>
    <xf numFmtId="43" fontId="63" fillId="0" borderId="1" xfId="1" applyFont="1" applyFill="1" applyBorder="1" applyAlignment="1">
      <alignment horizontal="right" vertical="top"/>
    </xf>
    <xf numFmtId="0" fontId="8"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1" xfId="0" applyFont="1" applyFill="1" applyBorder="1" applyAlignment="1">
      <alignment vertical="top" wrapText="1"/>
    </xf>
    <xf numFmtId="0" fontId="5" fillId="0" borderId="1" xfId="0" applyFont="1" applyBorder="1" applyAlignment="1">
      <alignment vertical="top" wrapText="1"/>
    </xf>
    <xf numFmtId="0" fontId="4" fillId="0" borderId="1" xfId="0" applyFont="1" applyBorder="1" applyAlignment="1">
      <alignment vertical="top" wrapText="1"/>
    </xf>
    <xf numFmtId="0" fontId="8" fillId="0" borderId="1" xfId="0" applyFont="1" applyFill="1" applyBorder="1" applyAlignment="1">
      <alignment vertical="top" wrapText="1"/>
    </xf>
    <xf numFmtId="0" fontId="8" fillId="0" borderId="1" xfId="0" applyFont="1" applyFill="1" applyBorder="1" applyAlignment="1">
      <alignment horizontal="center" vertical="top" wrapText="1"/>
    </xf>
    <xf numFmtId="0" fontId="4" fillId="0"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left" wrapText="1"/>
    </xf>
    <xf numFmtId="0" fontId="5" fillId="0" borderId="1" xfId="0" applyFont="1" applyFill="1" applyBorder="1" applyAlignment="1">
      <alignment vertical="top" wrapText="1"/>
    </xf>
    <xf numFmtId="0" fontId="4" fillId="0" borderId="1" xfId="0" applyFont="1" applyBorder="1"/>
    <xf numFmtId="0" fontId="64" fillId="0" borderId="1" xfId="0" applyFont="1" applyBorder="1" applyAlignment="1">
      <alignment vertical="top" wrapText="1"/>
    </xf>
    <xf numFmtId="0" fontId="60" fillId="0" borderId="1" xfId="0" applyFont="1" applyBorder="1" applyAlignment="1">
      <alignment vertical="top" wrapText="1"/>
    </xf>
    <xf numFmtId="0" fontId="7" fillId="0" borderId="1" xfId="0" applyFont="1" applyBorder="1" applyAlignment="1">
      <alignment vertical="top" wrapText="1"/>
    </xf>
    <xf numFmtId="43" fontId="63" fillId="0" borderId="1" xfId="1" applyFont="1" applyBorder="1" applyAlignment="1">
      <alignment vertical="top" wrapText="1"/>
    </xf>
    <xf numFmtId="43" fontId="64" fillId="0" borderId="1" xfId="1" applyFont="1" applyBorder="1" applyAlignment="1">
      <alignment vertical="top" wrapText="1"/>
    </xf>
    <xf numFmtId="43" fontId="64" fillId="0" borderId="1" xfId="1" applyFont="1" applyBorder="1" applyAlignment="1">
      <alignment horizontal="right" vertical="top" wrapText="1"/>
    </xf>
    <xf numFmtId="4" fontId="63" fillId="0" borderId="1" xfId="0" applyNumberFormat="1" applyFont="1" applyFill="1" applyBorder="1" applyAlignment="1">
      <alignment vertical="top"/>
    </xf>
    <xf numFmtId="0" fontId="65" fillId="0" borderId="4" xfId="0" applyFont="1" applyFill="1" applyBorder="1" applyAlignment="1">
      <alignment vertical="top" wrapText="1"/>
    </xf>
    <xf numFmtId="0" fontId="74" fillId="0" borderId="4" xfId="0" applyFont="1" applyFill="1" applyBorder="1" applyAlignment="1">
      <alignment vertical="top" wrapText="1"/>
    </xf>
    <xf numFmtId="43" fontId="74" fillId="0" borderId="4" xfId="1" applyFont="1" applyFill="1" applyBorder="1" applyAlignment="1">
      <alignment horizontal="right" vertical="top" wrapText="1"/>
    </xf>
    <xf numFmtId="0" fontId="64" fillId="0" borderId="1" xfId="0" applyFont="1" applyBorder="1" applyAlignment="1">
      <alignment horizontal="left" vertical="top"/>
    </xf>
    <xf numFmtId="165" fontId="63" fillId="0" borderId="1" xfId="1" applyNumberFormat="1" applyFont="1" applyFill="1" applyBorder="1" applyAlignment="1">
      <alignment horizontal="left" vertical="top" wrapText="1"/>
    </xf>
    <xf numFmtId="165" fontId="60" fillId="0" borderId="1" xfId="1" applyNumberFormat="1" applyFont="1" applyFill="1" applyBorder="1" applyAlignment="1">
      <alignment vertical="top" wrapText="1"/>
    </xf>
    <xf numFmtId="165" fontId="64" fillId="0" borderId="1" xfId="1" applyNumberFormat="1" applyFont="1" applyFill="1" applyBorder="1" applyAlignment="1">
      <alignment vertical="top" wrapText="1"/>
    </xf>
    <xf numFmtId="0" fontId="64" fillId="0" borderId="1" xfId="0" applyFont="1" applyFill="1" applyBorder="1" applyAlignment="1">
      <alignment vertical="center" wrapText="1"/>
    </xf>
    <xf numFmtId="0" fontId="64" fillId="0" borderId="1" xfId="0" applyFont="1" applyFill="1" applyBorder="1" applyAlignment="1">
      <alignment horizontal="left" vertical="center" wrapText="1"/>
    </xf>
    <xf numFmtId="165" fontId="63" fillId="0" borderId="1" xfId="1" applyNumberFormat="1" applyFont="1" applyFill="1" applyBorder="1" applyAlignment="1">
      <alignment vertical="top" wrapText="1"/>
    </xf>
    <xf numFmtId="0" fontId="63" fillId="0" borderId="1" xfId="0" applyFont="1" applyBorder="1" applyAlignment="1">
      <alignment vertical="center"/>
    </xf>
    <xf numFmtId="0" fontId="63" fillId="0" borderId="1" xfId="0" applyFont="1" applyFill="1" applyBorder="1" applyAlignment="1">
      <alignment vertical="center" wrapText="1"/>
    </xf>
    <xf numFmtId="0" fontId="63" fillId="0" borderId="1" xfId="0" applyFont="1" applyBorder="1" applyAlignment="1">
      <alignment horizontal="right" vertical="center" wrapText="1"/>
    </xf>
    <xf numFmtId="0" fontId="64" fillId="0" borderId="1" xfId="0" applyFont="1" applyBorder="1" applyAlignment="1">
      <alignment vertical="center"/>
    </xf>
    <xf numFmtId="0" fontId="7" fillId="6" borderId="1" xfId="0" applyFont="1" applyFill="1" applyBorder="1" applyAlignment="1">
      <alignment vertical="top" wrapText="1"/>
    </xf>
    <xf numFmtId="0" fontId="64" fillId="6" borderId="1" xfId="0" applyFont="1" applyFill="1" applyBorder="1" applyAlignment="1">
      <alignment vertical="top" wrapText="1"/>
    </xf>
    <xf numFmtId="0" fontId="75" fillId="0" borderId="1" xfId="0" applyFont="1" applyBorder="1" applyAlignment="1">
      <alignment vertical="top" wrapText="1"/>
    </xf>
    <xf numFmtId="4" fontId="64" fillId="0" borderId="1" xfId="0" applyNumberFormat="1" applyFont="1" applyFill="1" applyBorder="1" applyAlignment="1">
      <alignment vertical="top"/>
    </xf>
    <xf numFmtId="4" fontId="63" fillId="0" borderId="1" xfId="0" applyNumberFormat="1" applyFont="1" applyBorder="1" applyAlignment="1">
      <alignment vertical="top"/>
    </xf>
    <xf numFmtId="43" fontId="62" fillId="0" borderId="1" xfId="1" applyFont="1" applyFill="1" applyBorder="1" applyAlignment="1">
      <alignment horizontal="justify" vertical="top" wrapText="1"/>
    </xf>
    <xf numFmtId="0" fontId="60" fillId="7" borderId="1" xfId="0" applyFont="1" applyFill="1" applyBorder="1" applyAlignment="1">
      <alignment vertical="top"/>
    </xf>
    <xf numFmtId="0" fontId="64" fillId="7" borderId="1" xfId="0" applyFont="1" applyFill="1" applyBorder="1" applyAlignment="1">
      <alignment vertical="top" wrapText="1"/>
    </xf>
    <xf numFmtId="0" fontId="64" fillId="7" borderId="1" xfId="0" applyFont="1" applyFill="1" applyBorder="1" applyAlignment="1">
      <alignment horizontal="left" vertical="top" wrapText="1"/>
    </xf>
    <xf numFmtId="0" fontId="76" fillId="7" borderId="1" xfId="0" applyFont="1" applyFill="1" applyBorder="1" applyAlignment="1">
      <alignment vertical="top" wrapText="1"/>
    </xf>
    <xf numFmtId="0" fontId="76" fillId="0" borderId="1" xfId="0" applyFont="1" applyFill="1" applyBorder="1" applyAlignment="1">
      <alignment horizontal="right" vertical="top" wrapText="1"/>
    </xf>
    <xf numFmtId="0" fontId="76" fillId="7" borderId="1" xfId="0" applyFont="1" applyFill="1" applyBorder="1" applyAlignment="1">
      <alignment horizontal="left" vertical="top" wrapText="1"/>
    </xf>
    <xf numFmtId="0" fontId="77" fillId="7" borderId="1" xfId="0" applyFont="1" applyFill="1" applyBorder="1" applyAlignment="1">
      <alignment vertical="top"/>
    </xf>
    <xf numFmtId="0" fontId="77" fillId="7" borderId="1" xfId="0" applyFont="1" applyFill="1" applyBorder="1" applyAlignment="1">
      <alignment vertical="top" wrapText="1"/>
    </xf>
    <xf numFmtId="0" fontId="77" fillId="0" borderId="1" xfId="0" applyFont="1" applyFill="1" applyBorder="1" applyAlignment="1">
      <alignment horizontal="right" vertical="top" wrapText="1"/>
    </xf>
    <xf numFmtId="0" fontId="77" fillId="7" borderId="1" xfId="0" applyFont="1" applyFill="1" applyBorder="1" applyAlignment="1">
      <alignment horizontal="left" vertical="top" wrapText="1"/>
    </xf>
    <xf numFmtId="4" fontId="63" fillId="0" borderId="7" xfId="0" applyNumberFormat="1" applyFont="1" applyBorder="1" applyAlignment="1">
      <alignment horizontal="right" vertical="top" wrapText="1"/>
    </xf>
    <xf numFmtId="43" fontId="4" fillId="0" borderId="1" xfId="1" applyFont="1" applyFill="1" applyBorder="1" applyAlignment="1">
      <alignment vertical="top" wrapText="1"/>
    </xf>
    <xf numFmtId="0" fontId="18" fillId="0" borderId="1" xfId="0" applyFont="1" applyBorder="1" applyAlignment="1">
      <alignment vertical="top" wrapText="1"/>
    </xf>
    <xf numFmtId="43" fontId="5" fillId="0" borderId="1" xfId="1" applyFont="1" applyFill="1" applyBorder="1" applyAlignment="1">
      <alignment horizontal="left" vertical="top" wrapText="1"/>
    </xf>
    <xf numFmtId="4" fontId="62" fillId="0" borderId="1" xfId="0" applyNumberFormat="1" applyFont="1" applyBorder="1" applyAlignment="1">
      <alignment horizontal="left" vertical="top" wrapText="1"/>
    </xf>
    <xf numFmtId="0" fontId="68" fillId="0" borderId="1" xfId="0" applyFont="1" applyBorder="1" applyAlignment="1">
      <alignment horizontal="right" vertical="top" wrapText="1"/>
    </xf>
    <xf numFmtId="0" fontId="64" fillId="0" borderId="1" xfId="0" applyFont="1" applyBorder="1" applyAlignment="1">
      <alignment horizontal="justify" vertical="top" wrapText="1"/>
    </xf>
    <xf numFmtId="0" fontId="79" fillId="0" borderId="1" xfId="0" applyFont="1" applyBorder="1" applyAlignment="1">
      <alignment vertical="top" wrapText="1"/>
    </xf>
    <xf numFmtId="0" fontId="62" fillId="0" borderId="1" xfId="30" applyFont="1" applyFill="1" applyBorder="1" applyAlignment="1">
      <alignment vertical="top" wrapText="1"/>
    </xf>
    <xf numFmtId="0" fontId="63" fillId="0" borderId="1" xfId="30" applyFont="1" applyFill="1" applyBorder="1" applyAlignment="1">
      <alignment horizontal="left" vertical="top" wrapText="1"/>
    </xf>
    <xf numFmtId="0" fontId="63" fillId="0" borderId="1" xfId="30" applyFont="1" applyFill="1" applyBorder="1" applyAlignment="1">
      <alignment vertical="top" wrapText="1"/>
    </xf>
    <xf numFmtId="4" fontId="63" fillId="0" borderId="1" xfId="0" applyNumberFormat="1" applyFont="1" applyFill="1" applyBorder="1" applyAlignment="1">
      <alignment horizontal="left" vertical="top" wrapText="1"/>
    </xf>
    <xf numFmtId="0" fontId="68" fillId="0" borderId="1" xfId="30" applyFont="1" applyBorder="1" applyAlignment="1">
      <alignment vertical="top" wrapText="1"/>
    </xf>
    <xf numFmtId="4" fontId="62" fillId="0" borderId="1" xfId="0" applyNumberFormat="1" applyFont="1" applyBorder="1" applyAlignment="1">
      <alignment horizontal="right" vertical="top" wrapText="1"/>
    </xf>
    <xf numFmtId="0" fontId="4" fillId="0" borderId="1" xfId="0" applyFont="1" applyBorder="1"/>
    <xf numFmtId="0" fontId="64" fillId="0" borderId="1" xfId="0" applyFont="1" applyBorder="1" applyAlignment="1">
      <alignment horizontal="right" vertical="center"/>
    </xf>
    <xf numFmtId="4" fontId="60" fillId="0" borderId="1" xfId="0" applyNumberFormat="1" applyFont="1" applyFill="1" applyBorder="1"/>
    <xf numFmtId="4" fontId="60" fillId="0" borderId="1" xfId="0" applyNumberFormat="1" applyFont="1" applyBorder="1" applyAlignment="1">
      <alignment vertical="top"/>
    </xf>
    <xf numFmtId="43" fontId="4" fillId="0" borderId="1" xfId="51" applyFont="1" applyFill="1" applyBorder="1" applyAlignment="1">
      <alignment horizontal="right" vertical="top" wrapText="1"/>
    </xf>
    <xf numFmtId="43" fontId="5" fillId="0" borderId="1" xfId="51" applyFont="1" applyBorder="1" applyAlignment="1">
      <alignment horizontal="right" vertical="top" wrapText="1"/>
    </xf>
    <xf numFmtId="43" fontId="5" fillId="0" borderId="1" xfId="51" applyFont="1" applyBorder="1" applyAlignment="1">
      <alignment horizontal="right" vertical="top"/>
    </xf>
    <xf numFmtId="43" fontId="4" fillId="0" borderId="1" xfId="51" applyFont="1" applyBorder="1" applyAlignment="1">
      <alignment horizontal="right" vertical="top"/>
    </xf>
    <xf numFmtId="43" fontId="1" fillId="0" borderId="0" xfId="4" applyFont="1"/>
    <xf numFmtId="43" fontId="8" fillId="0" borderId="1" xfId="51" applyFont="1" applyFill="1" applyBorder="1" applyAlignment="1">
      <alignment horizontal="right" vertical="top" wrapText="1"/>
    </xf>
    <xf numFmtId="0" fontId="8" fillId="0" borderId="1" xfId="0" applyFont="1" applyFill="1" applyBorder="1" applyAlignment="1">
      <alignment horizontal="right" vertical="center" wrapText="1"/>
    </xf>
    <xf numFmtId="43" fontId="8" fillId="0" borderId="1" xfId="51" applyFont="1" applyFill="1" applyBorder="1" applyAlignment="1">
      <alignment horizontal="right" wrapText="1"/>
    </xf>
    <xf numFmtId="0" fontId="8" fillId="0" borderId="1" xfId="0" applyFont="1" applyFill="1" applyBorder="1" applyAlignment="1">
      <alignment vertical="center" wrapText="1"/>
    </xf>
    <xf numFmtId="43" fontId="7" fillId="3" borderId="1" xfId="51" applyFont="1" applyFill="1" applyBorder="1" applyAlignment="1">
      <alignment horizontal="right" vertical="top" wrapText="1"/>
    </xf>
    <xf numFmtId="43" fontId="5" fillId="0" borderId="0" xfId="51" applyFont="1"/>
    <xf numFmtId="43" fontId="5" fillId="0" borderId="0" xfId="0" applyNumberFormat="1" applyFont="1"/>
    <xf numFmtId="43" fontId="7" fillId="0" borderId="1" xfId="51" applyFont="1" applyBorder="1" applyAlignment="1">
      <alignment horizontal="right" vertical="top" wrapText="1"/>
    </xf>
    <xf numFmtId="43" fontId="5" fillId="0" borderId="1" xfId="4" applyFont="1" applyBorder="1" applyAlignment="1">
      <alignment vertical="top" wrapText="1"/>
    </xf>
    <xf numFmtId="43" fontId="5" fillId="3" borderId="1" xfId="4" applyFont="1" applyFill="1" applyBorder="1" applyAlignment="1">
      <alignment vertical="top" wrapText="1"/>
    </xf>
    <xf numFmtId="43" fontId="5" fillId="3" borderId="1" xfId="4" applyFont="1" applyFill="1" applyBorder="1" applyAlignment="1">
      <alignment vertical="top"/>
    </xf>
    <xf numFmtId="43" fontId="8" fillId="0" borderId="1" xfId="51" applyFont="1" applyBorder="1" applyAlignment="1">
      <alignment horizontal="right" wrapText="1"/>
    </xf>
    <xf numFmtId="0" fontId="7" fillId="8" borderId="1" xfId="0" applyFont="1" applyFill="1" applyBorder="1" applyAlignment="1">
      <alignment vertical="top" wrapText="1"/>
    </xf>
    <xf numFmtId="0" fontId="7" fillId="8" borderId="1" xfId="0" applyFont="1" applyFill="1" applyBorder="1" applyAlignment="1">
      <alignment horizontal="justify" vertical="top" wrapText="1"/>
    </xf>
    <xf numFmtId="43" fontId="7" fillId="8" borderId="1" xfId="51" applyFont="1" applyFill="1" applyBorder="1" applyAlignment="1">
      <alignment horizontal="right" vertical="top" wrapText="1"/>
    </xf>
    <xf numFmtId="43" fontId="5" fillId="0" borderId="0" xfId="4" applyFont="1"/>
    <xf numFmtId="43" fontId="5" fillId="0" borderId="1" xfId="51" applyFont="1" applyBorder="1" applyAlignment="1">
      <alignment horizontal="right"/>
    </xf>
    <xf numFmtId="43" fontId="4" fillId="0" borderId="1" xfId="51" applyFont="1" applyBorder="1" applyAlignment="1">
      <alignment horizontal="right"/>
    </xf>
    <xf numFmtId="0" fontId="62" fillId="0" borderId="2" xfId="0" applyFont="1" applyFill="1" applyBorder="1" applyAlignment="1">
      <alignment horizontal="left" wrapText="1"/>
    </xf>
    <xf numFmtId="0" fontId="62" fillId="0" borderId="5" xfId="0" applyFont="1" applyFill="1" applyBorder="1" applyAlignment="1">
      <alignment horizontal="left" wrapText="1"/>
    </xf>
    <xf numFmtId="0" fontId="62" fillId="0" borderId="1" xfId="0" applyFont="1" applyFill="1" applyBorder="1" applyAlignment="1">
      <alignment horizontal="left" wrapText="1"/>
    </xf>
    <xf numFmtId="0" fontId="62" fillId="0" borderId="1" xfId="0" applyFont="1" applyBorder="1" applyAlignment="1">
      <alignment horizontal="left" vertical="top" wrapText="1"/>
    </xf>
    <xf numFmtId="0" fontId="63" fillId="0" borderId="1" xfId="0" applyFont="1" applyBorder="1" applyAlignment="1">
      <alignment horizontal="left" vertical="top" wrapText="1"/>
    </xf>
    <xf numFmtId="0" fontId="7" fillId="0" borderId="1" xfId="0" applyFont="1" applyFill="1" applyBorder="1" applyAlignment="1">
      <alignment horizontal="left" vertical="top" wrapText="1"/>
    </xf>
    <xf numFmtId="0" fontId="62" fillId="0" borderId="1" xfId="0" applyFont="1" applyFill="1" applyBorder="1" applyAlignment="1">
      <alignment horizontal="center" vertical="top"/>
    </xf>
    <xf numFmtId="0" fontId="62" fillId="0" borderId="1" xfId="0" applyFont="1" applyBorder="1" applyAlignment="1">
      <alignment vertical="top" wrapText="1"/>
    </xf>
    <xf numFmtId="0" fontId="60" fillId="0" borderId="1" xfId="0" applyFont="1" applyBorder="1" applyAlignment="1">
      <alignment vertical="top" wrapText="1"/>
    </xf>
    <xf numFmtId="0" fontId="60" fillId="0" borderId="1" xfId="0" applyFont="1" applyBorder="1" applyAlignment="1">
      <alignment horizontal="left" vertical="top" wrapText="1"/>
    </xf>
    <xf numFmtId="0" fontId="7" fillId="0" borderId="1" xfId="0" applyFont="1" applyBorder="1" applyAlignment="1">
      <alignment horizontal="left" vertical="top" wrapText="1"/>
    </xf>
    <xf numFmtId="0" fontId="60" fillId="0" borderId="1" xfId="0" applyFont="1" applyBorder="1" applyAlignment="1">
      <alignment horizontal="justify" vertical="top" wrapText="1"/>
    </xf>
    <xf numFmtId="0" fontId="62" fillId="0" borderId="2" xfId="0" applyFont="1" applyBorder="1" applyAlignment="1">
      <alignment horizontal="justify" vertical="top" wrapText="1"/>
    </xf>
    <xf numFmtId="0" fontId="62" fillId="0" borderId="5" xfId="0" applyFont="1" applyBorder="1" applyAlignment="1">
      <alignment horizontal="justify" vertical="top" wrapText="1"/>
    </xf>
    <xf numFmtId="0" fontId="60" fillId="0" borderId="2" xfId="0" applyFont="1" applyBorder="1" applyAlignment="1">
      <alignment horizontal="justify" vertical="top" wrapText="1"/>
    </xf>
    <xf numFmtId="0" fontId="60" fillId="0" borderId="5" xfId="0" applyFont="1" applyBorder="1" applyAlignment="1">
      <alignment horizontal="justify" vertical="top" wrapText="1"/>
    </xf>
    <xf numFmtId="0" fontId="60" fillId="9" borderId="1" xfId="0" applyFont="1" applyFill="1" applyBorder="1" applyAlignment="1">
      <alignment horizontal="center" vertical="top"/>
    </xf>
    <xf numFmtId="0" fontId="64" fillId="9" borderId="1" xfId="0" applyFont="1" applyFill="1" applyBorder="1" applyAlignment="1">
      <alignment horizontal="justify" vertical="top" wrapText="1"/>
    </xf>
    <xf numFmtId="0" fontId="60" fillId="9" borderId="1" xfId="0" applyFont="1" applyFill="1" applyBorder="1" applyAlignment="1">
      <alignment horizontal="justify" vertical="top" wrapText="1"/>
    </xf>
    <xf numFmtId="0" fontId="7" fillId="9" borderId="1" xfId="0" applyFont="1" applyFill="1" applyBorder="1" applyAlignment="1">
      <alignment horizontal="left" vertical="top" wrapText="1"/>
    </xf>
    <xf numFmtId="0" fontId="60" fillId="9" borderId="1" xfId="0" applyFont="1" applyFill="1" applyBorder="1" applyAlignment="1">
      <alignment vertical="top" wrapText="1"/>
    </xf>
    <xf numFmtId="0" fontId="60" fillId="9" borderId="1" xfId="0" applyFont="1" applyFill="1" applyBorder="1" applyAlignment="1">
      <alignment horizontal="left" vertical="top" wrapText="1"/>
    </xf>
    <xf numFmtId="0" fontId="64" fillId="9" borderId="1" xfId="0" applyFont="1" applyFill="1" applyBorder="1" applyAlignment="1">
      <alignment horizontal="left" vertical="top" wrapText="1"/>
    </xf>
    <xf numFmtId="0" fontId="60" fillId="0" borderId="0" xfId="0" applyFont="1" applyAlignment="1">
      <alignment vertical="top"/>
    </xf>
    <xf numFmtId="0" fontId="60" fillId="0" borderId="0" xfId="0" applyFont="1" applyAlignment="1">
      <alignment horizontal="left" vertical="top"/>
    </xf>
    <xf numFmtId="43" fontId="60" fillId="0" borderId="0" xfId="1" applyFont="1" applyFill="1" applyAlignment="1">
      <alignment vertical="top"/>
    </xf>
    <xf numFmtId="0" fontId="60" fillId="0" borderId="1" xfId="0" applyFont="1" applyBorder="1" applyAlignment="1">
      <alignment horizontal="left" vertical="top" wrapText="1"/>
    </xf>
    <xf numFmtId="0" fontId="8" fillId="0" borderId="1" xfId="0" applyFont="1" applyFill="1" applyBorder="1" applyAlignment="1">
      <alignment horizontal="left" vertical="top" wrapText="1"/>
    </xf>
    <xf numFmtId="0" fontId="12" fillId="0" borderId="1" xfId="0" applyFont="1" applyFill="1" applyBorder="1" applyAlignment="1">
      <alignment horizontal="left" vertical="top" wrapText="1"/>
    </xf>
    <xf numFmtId="0" fontId="4" fillId="0" borderId="1" xfId="31" applyFont="1" applyFill="1" applyBorder="1" applyAlignment="1">
      <alignment horizontal="center" vertical="top" wrapText="1"/>
    </xf>
    <xf numFmtId="0" fontId="13" fillId="0" borderId="2" xfId="0" applyFont="1" applyFill="1" applyBorder="1" applyAlignment="1">
      <alignment horizontal="left" vertical="top" wrapText="1"/>
    </xf>
    <xf numFmtId="0" fontId="13" fillId="0" borderId="5" xfId="0" applyFont="1" applyFill="1" applyBorder="1" applyAlignment="1">
      <alignment horizontal="left" vertical="top" wrapText="1"/>
    </xf>
    <xf numFmtId="0" fontId="13" fillId="0" borderId="1" xfId="0" applyFont="1" applyFill="1" applyBorder="1" applyAlignment="1">
      <alignment horizontal="left" vertical="top" wrapText="1"/>
    </xf>
    <xf numFmtId="0" fontId="8" fillId="0" borderId="1" xfId="30" applyFont="1" applyFill="1" applyBorder="1" applyAlignment="1">
      <alignment horizontal="left" vertical="top" wrapText="1"/>
    </xf>
    <xf numFmtId="0" fontId="4" fillId="0" borderId="1" xfId="31" applyFont="1" applyFill="1" applyBorder="1" applyAlignment="1">
      <alignment horizontal="left" vertical="top" wrapText="1"/>
    </xf>
    <xf numFmtId="0" fontId="8" fillId="0" borderId="2" xfId="27" applyFont="1" applyFill="1" applyBorder="1" applyAlignment="1">
      <alignment horizontal="left" vertical="top" wrapText="1"/>
    </xf>
    <xf numFmtId="0" fontId="8" fillId="0" borderId="5" xfId="27" applyFont="1" applyFill="1" applyBorder="1" applyAlignment="1">
      <alignment horizontal="left" vertical="top" wrapText="1"/>
    </xf>
    <xf numFmtId="0" fontId="4" fillId="0" borderId="2" xfId="0" applyFont="1" applyFill="1" applyBorder="1" applyAlignment="1">
      <alignment wrapText="1"/>
    </xf>
    <xf numFmtId="0" fontId="4" fillId="0" borderId="6" xfId="0" applyFont="1" applyFill="1" applyBorder="1" applyAlignment="1">
      <alignment wrapText="1"/>
    </xf>
    <xf numFmtId="0" fontId="4" fillId="0" borderId="5" xfId="0" applyFont="1" applyFill="1" applyBorder="1" applyAlignment="1">
      <alignment wrapText="1"/>
    </xf>
    <xf numFmtId="0" fontId="4" fillId="0" borderId="2" xfId="0" applyFont="1" applyFill="1" applyBorder="1" applyAlignment="1">
      <alignment horizontal="left" wrapText="1"/>
    </xf>
    <xf numFmtId="0" fontId="4" fillId="0" borderId="6" xfId="0" applyFont="1" applyFill="1" applyBorder="1" applyAlignment="1">
      <alignment horizontal="left" wrapText="1"/>
    </xf>
    <xf numFmtId="0" fontId="4" fillId="0" borderId="5" xfId="0" applyFont="1" applyFill="1" applyBorder="1" applyAlignment="1">
      <alignment horizontal="left" wrapText="1"/>
    </xf>
    <xf numFmtId="0" fontId="8" fillId="0" borderId="1" xfId="27" applyFont="1" applyFill="1" applyBorder="1" applyAlignment="1">
      <alignment horizontal="left" vertical="top" wrapText="1"/>
    </xf>
    <xf numFmtId="0" fontId="10"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4" fillId="0" borderId="2" xfId="0" applyFont="1" applyBorder="1" applyAlignment="1">
      <alignment vertical="top" wrapText="1"/>
    </xf>
    <xf numFmtId="0" fontId="4" fillId="0" borderId="5" xfId="0" applyFont="1" applyBorder="1" applyAlignment="1">
      <alignment vertical="top" wrapText="1"/>
    </xf>
    <xf numFmtId="0" fontId="4" fillId="0" borderId="2" xfId="0" applyFont="1" applyBorder="1" applyAlignment="1">
      <alignment horizontal="left" vertical="top" wrapText="1"/>
    </xf>
    <xf numFmtId="0" fontId="4" fillId="0" borderId="6" xfId="0" applyFont="1" applyBorder="1" applyAlignment="1">
      <alignment horizontal="left" vertical="top" wrapText="1"/>
    </xf>
    <xf numFmtId="0" fontId="4" fillId="0" borderId="5" xfId="0" applyFont="1" applyBorder="1" applyAlignment="1">
      <alignment horizontal="left" vertical="top" wrapText="1"/>
    </xf>
    <xf numFmtId="0" fontId="4" fillId="0" borderId="1" xfId="0" applyFont="1" applyBorder="1" applyAlignment="1">
      <alignment horizontal="left" vertical="top" wrapText="1"/>
    </xf>
    <xf numFmtId="0" fontId="12" fillId="0" borderId="1" xfId="0" applyFont="1" applyFill="1" applyBorder="1" applyAlignment="1">
      <alignment horizontal="center" vertical="top" wrapText="1"/>
    </xf>
    <xf numFmtId="0" fontId="12" fillId="0" borderId="2" xfId="0" applyFont="1" applyBorder="1" applyAlignment="1">
      <alignment horizontal="left"/>
    </xf>
    <xf numFmtId="0" fontId="12" fillId="0" borderId="5" xfId="0" applyFont="1" applyBorder="1" applyAlignment="1">
      <alignment horizontal="left"/>
    </xf>
    <xf numFmtId="0" fontId="4" fillId="0" borderId="1" xfId="31" applyFont="1" applyBorder="1" applyAlignment="1">
      <alignment horizontal="left" vertical="top" wrapText="1"/>
    </xf>
    <xf numFmtId="0" fontId="12" fillId="0" borderId="1" xfId="0" applyFont="1" applyBorder="1" applyAlignment="1">
      <alignment horizontal="left" vertical="top" wrapText="1"/>
    </xf>
    <xf numFmtId="0" fontId="12" fillId="0" borderId="1" xfId="0" applyFont="1" applyBorder="1" applyAlignment="1">
      <alignment horizontal="left" vertical="top"/>
    </xf>
    <xf numFmtId="0" fontId="13" fillId="0" borderId="1" xfId="0" applyFont="1" applyBorder="1" applyAlignment="1">
      <alignment horizontal="left" vertical="top" wrapText="1"/>
    </xf>
    <xf numFmtId="0" fontId="4" fillId="0" borderId="1" xfId="31" applyFont="1" applyBorder="1" applyAlignment="1">
      <alignment horizontal="center" vertical="top" wrapText="1"/>
    </xf>
    <xf numFmtId="0" fontId="4" fillId="0" borderId="1" xfId="0" applyFont="1" applyFill="1" applyBorder="1" applyAlignment="1">
      <alignment horizontal="center" wrapText="1"/>
    </xf>
    <xf numFmtId="0" fontId="8" fillId="0" borderId="2" xfId="30" applyFont="1" applyFill="1" applyBorder="1" applyAlignment="1">
      <alignment horizontal="left" vertical="top" wrapText="1"/>
    </xf>
    <xf numFmtId="0" fontId="8" fillId="0" borderId="6" xfId="30" applyFont="1" applyFill="1" applyBorder="1" applyAlignment="1">
      <alignment horizontal="left" vertical="top" wrapText="1"/>
    </xf>
    <xf numFmtId="0" fontId="8" fillId="0" borderId="5" xfId="30" applyFont="1" applyFill="1" applyBorder="1" applyAlignment="1">
      <alignment horizontal="left" vertical="top" wrapText="1"/>
    </xf>
    <xf numFmtId="0" fontId="8"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5" xfId="0" applyFont="1" applyBorder="1" applyAlignment="1">
      <alignment horizontal="left" vertical="top" wrapText="1"/>
    </xf>
    <xf numFmtId="0" fontId="5" fillId="0" borderId="2" xfId="0" applyFont="1" applyBorder="1" applyAlignment="1">
      <alignment vertical="top" wrapText="1"/>
    </xf>
    <xf numFmtId="0" fontId="5" fillId="0" borderId="5" xfId="0" applyFont="1" applyBorder="1" applyAlignment="1">
      <alignment vertical="top" wrapText="1"/>
    </xf>
    <xf numFmtId="0" fontId="10" fillId="0" borderId="1" xfId="31" applyFont="1" applyFill="1" applyBorder="1" applyAlignment="1">
      <alignment horizontal="center" vertical="top" wrapText="1"/>
    </xf>
    <xf numFmtId="0" fontId="12" fillId="0" borderId="1" xfId="0" applyFont="1" applyFill="1" applyBorder="1" applyAlignment="1">
      <alignment horizontal="left" vertical="top"/>
    </xf>
    <xf numFmtId="43" fontId="12" fillId="0" borderId="1" xfId="1"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5" xfId="0" applyFont="1" applyFill="1" applyBorder="1" applyAlignment="1">
      <alignment horizontal="left" vertical="top" wrapText="1"/>
    </xf>
    <xf numFmtId="0" fontId="12" fillId="0" borderId="2" xfId="0" applyFont="1" applyBorder="1" applyAlignment="1">
      <alignment horizontal="left" vertical="top" wrapText="1"/>
    </xf>
    <xf numFmtId="0" fontId="12" fillId="0" borderId="5" xfId="0" applyFont="1" applyBorder="1" applyAlignment="1">
      <alignment horizontal="left" vertical="top" wrapText="1"/>
    </xf>
    <xf numFmtId="0" fontId="4" fillId="0" borderId="2" xfId="0" applyFont="1" applyFill="1" applyBorder="1" applyAlignment="1">
      <alignment horizontal="center" wrapText="1"/>
    </xf>
    <xf numFmtId="0" fontId="4" fillId="0" borderId="6" xfId="0" applyFont="1" applyFill="1" applyBorder="1" applyAlignment="1">
      <alignment horizontal="center" wrapText="1"/>
    </xf>
    <xf numFmtId="0" fontId="4" fillId="0" borderId="5" xfId="0" applyFont="1" applyFill="1" applyBorder="1" applyAlignment="1">
      <alignment horizontal="center" wrapText="1"/>
    </xf>
    <xf numFmtId="0" fontId="4" fillId="0" borderId="12" xfId="0" applyFont="1" applyFill="1" applyBorder="1" applyAlignment="1">
      <alignment horizontal="left" wrapText="1"/>
    </xf>
    <xf numFmtId="0" fontId="12" fillId="0" borderId="2" xfId="0" applyFont="1" applyFill="1" applyBorder="1" applyAlignment="1">
      <alignment horizontal="left" vertical="top" wrapText="1"/>
    </xf>
    <xf numFmtId="0" fontId="12" fillId="0" borderId="5"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left" vertical="top" wrapText="1"/>
    </xf>
    <xf numFmtId="0" fontId="5" fillId="0" borderId="1" xfId="0" applyFont="1" applyBorder="1" applyAlignment="1">
      <alignment horizontal="left" vertical="top" wrapText="1"/>
    </xf>
    <xf numFmtId="0" fontId="5" fillId="0" borderId="1" xfId="0" applyFont="1" applyBorder="1" applyAlignment="1">
      <alignment horizontal="right" vertical="top" wrapText="1"/>
    </xf>
    <xf numFmtId="4" fontId="5" fillId="0" borderId="1" xfId="0" applyNumberFormat="1" applyFont="1" applyFill="1" applyBorder="1" applyAlignment="1">
      <alignment horizontal="right" vertical="top" wrapText="1"/>
    </xf>
    <xf numFmtId="0" fontId="8" fillId="0" borderId="2" xfId="0" applyFont="1" applyFill="1" applyBorder="1" applyAlignment="1">
      <alignment horizontal="left" vertical="top" wrapText="1"/>
    </xf>
    <xf numFmtId="0" fontId="8" fillId="0" borderId="6" xfId="0" applyFont="1" applyFill="1" applyBorder="1" applyAlignment="1">
      <alignment horizontal="left" vertical="top" wrapText="1"/>
    </xf>
    <xf numFmtId="0" fontId="8" fillId="0" borderId="5" xfId="0" applyFont="1" applyFill="1" applyBorder="1" applyAlignment="1">
      <alignment horizontal="left" vertical="top" wrapText="1"/>
    </xf>
    <xf numFmtId="0" fontId="12" fillId="0" borderId="1" xfId="0" applyFont="1" applyBorder="1" applyAlignment="1">
      <alignment horizontal="left"/>
    </xf>
    <xf numFmtId="0" fontId="4" fillId="0" borderId="1" xfId="0" applyFont="1" applyFill="1" applyBorder="1" applyAlignment="1">
      <alignment horizontal="left" vertical="center" wrapText="1"/>
    </xf>
    <xf numFmtId="0" fontId="8" fillId="0" borderId="2" xfId="0" applyFont="1" applyBorder="1" applyAlignment="1">
      <alignment horizontal="left" vertical="top" wrapText="1"/>
    </xf>
    <xf numFmtId="0" fontId="8" fillId="0" borderId="6" xfId="0" applyFont="1" applyBorder="1" applyAlignment="1">
      <alignment horizontal="left" vertical="top" wrapText="1"/>
    </xf>
    <xf numFmtId="0" fontId="8" fillId="0" borderId="5" xfId="0" applyFont="1" applyBorder="1" applyAlignment="1">
      <alignment horizontal="left" vertical="top" wrapText="1"/>
    </xf>
    <xf numFmtId="0" fontId="4" fillId="0" borderId="2" xfId="31" applyFont="1" applyFill="1" applyBorder="1" applyAlignment="1">
      <alignment horizontal="center" vertical="top" wrapText="1"/>
    </xf>
    <xf numFmtId="0" fontId="4" fillId="0" borderId="6" xfId="31" applyFont="1" applyFill="1" applyBorder="1" applyAlignment="1">
      <alignment horizontal="center" vertical="top" wrapText="1"/>
    </xf>
    <xf numFmtId="0" fontId="4" fillId="0" borderId="5" xfId="31" applyFont="1" applyFill="1" applyBorder="1" applyAlignment="1">
      <alignment horizontal="center" vertical="top" wrapText="1"/>
    </xf>
    <xf numFmtId="0" fontId="4" fillId="0" borderId="2" xfId="31" applyFont="1" applyFill="1" applyBorder="1" applyAlignment="1">
      <alignment horizontal="left" vertical="top" wrapText="1"/>
    </xf>
    <xf numFmtId="0" fontId="4" fillId="0" borderId="6" xfId="31" applyFont="1" applyFill="1" applyBorder="1" applyAlignment="1">
      <alignment horizontal="left" vertical="top" wrapText="1"/>
    </xf>
    <xf numFmtId="0" fontId="4" fillId="0" borderId="5" xfId="31" applyFont="1" applyFill="1" applyBorder="1" applyAlignment="1">
      <alignment horizontal="left" vertical="top" wrapText="1"/>
    </xf>
    <xf numFmtId="0" fontId="4" fillId="0" borderId="2" xfId="31" applyFont="1" applyBorder="1" applyAlignment="1">
      <alignment horizontal="center" vertical="top" wrapText="1"/>
    </xf>
    <xf numFmtId="0" fontId="4" fillId="0" borderId="6" xfId="31" applyFont="1" applyBorder="1" applyAlignment="1">
      <alignment horizontal="center" vertical="top" wrapText="1"/>
    </xf>
    <xf numFmtId="0" fontId="4" fillId="0" borderId="5" xfId="31" applyFont="1" applyBorder="1" applyAlignment="1">
      <alignment horizontal="center" vertical="top" wrapText="1"/>
    </xf>
    <xf numFmtId="0" fontId="4" fillId="0" borderId="2" xfId="31" applyFont="1" applyBorder="1" applyAlignment="1">
      <alignment horizontal="left" vertical="top" wrapText="1"/>
    </xf>
    <xf numFmtId="0" fontId="4" fillId="0" borderId="6" xfId="31" applyFont="1" applyBorder="1" applyAlignment="1">
      <alignment horizontal="left" vertical="top" wrapText="1"/>
    </xf>
    <xf numFmtId="0" fontId="4" fillId="0" borderId="5" xfId="31" applyFont="1" applyBorder="1" applyAlignment="1">
      <alignment horizontal="left" vertical="top" wrapText="1"/>
    </xf>
    <xf numFmtId="0" fontId="4" fillId="0" borderId="1" xfId="0" applyFont="1" applyBorder="1" applyAlignment="1">
      <alignment horizontal="left"/>
    </xf>
    <xf numFmtId="0" fontId="4" fillId="0" borderId="2" xfId="0" applyFont="1" applyBorder="1" applyAlignment="1">
      <alignment horizontal="left"/>
    </xf>
    <xf numFmtId="0" fontId="4" fillId="0" borderId="5" xfId="0" applyFont="1" applyBorder="1" applyAlignment="1">
      <alignment horizontal="left"/>
    </xf>
    <xf numFmtId="0" fontId="4" fillId="0" borderId="4" xfId="0" applyFont="1" applyBorder="1" applyAlignment="1">
      <alignment horizontal="left" vertical="top" wrapText="1"/>
    </xf>
    <xf numFmtId="0" fontId="4" fillId="0" borderId="4" xfId="0" applyFont="1" applyFill="1" applyBorder="1" applyAlignment="1">
      <alignment horizontal="left"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5" fillId="0" borderId="6" xfId="0" applyFont="1" applyBorder="1" applyAlignment="1">
      <alignment vertical="top"/>
    </xf>
    <xf numFmtId="0" fontId="5" fillId="0" borderId="5" xfId="0" applyFont="1" applyBorder="1" applyAlignment="1">
      <alignment vertical="top"/>
    </xf>
    <xf numFmtId="0" fontId="4" fillId="0" borderId="6" xfId="0" applyFont="1" applyBorder="1" applyAlignment="1">
      <alignment vertical="top" wrapText="1"/>
    </xf>
    <xf numFmtId="0" fontId="4" fillId="0" borderId="1" xfId="0" applyFont="1" applyBorder="1" applyAlignment="1">
      <alignment vertical="top"/>
    </xf>
    <xf numFmtId="0" fontId="5" fillId="0" borderId="1" xfId="0" applyFont="1" applyBorder="1" applyAlignment="1">
      <alignment vertical="top" wrapText="1"/>
    </xf>
    <xf numFmtId="0" fontId="5" fillId="0" borderId="6" xfId="0" applyFont="1" applyBorder="1" applyAlignment="1">
      <alignment vertical="top" wrapText="1"/>
    </xf>
    <xf numFmtId="0" fontId="13" fillId="0" borderId="2" xfId="0" applyFont="1" applyBorder="1" applyAlignment="1">
      <alignment vertical="top" wrapText="1"/>
    </xf>
    <xf numFmtId="0" fontId="12" fillId="0" borderId="6" xfId="0" applyFont="1" applyBorder="1" applyAlignment="1">
      <alignment vertical="top" wrapText="1"/>
    </xf>
    <xf numFmtId="0" fontId="12" fillId="0" borderId="5" xfId="0" applyFont="1" applyBorder="1" applyAlignment="1">
      <alignment vertical="top" wrapText="1"/>
    </xf>
    <xf numFmtId="0" fontId="12" fillId="0" borderId="2" xfId="0" applyFont="1" applyBorder="1" applyAlignment="1">
      <alignment horizontal="left" wrapText="1"/>
    </xf>
    <xf numFmtId="0" fontId="12" fillId="0" borderId="6" xfId="0" applyFont="1" applyBorder="1" applyAlignment="1">
      <alignment horizontal="left" wrapText="1"/>
    </xf>
    <xf numFmtId="0" fontId="12" fillId="0" borderId="5" xfId="0" applyFont="1" applyBorder="1" applyAlignment="1">
      <alignment horizontal="left" wrapText="1"/>
    </xf>
    <xf numFmtId="0" fontId="4" fillId="0" borderId="1" xfId="0" applyFont="1" applyBorder="1" applyAlignment="1"/>
    <xf numFmtId="0" fontId="12" fillId="0" borderId="1" xfId="0" applyFont="1" applyFill="1" applyBorder="1" applyAlignment="1">
      <alignment horizontal="center" wrapText="1"/>
    </xf>
    <xf numFmtId="0" fontId="14" fillId="0" borderId="1" xfId="0" applyFont="1" applyBorder="1" applyAlignment="1">
      <alignment vertical="top" wrapText="1"/>
    </xf>
    <xf numFmtId="0" fontId="4" fillId="0" borderId="1" xfId="0" applyFont="1" applyBorder="1" applyAlignment="1">
      <alignment horizontal="center" vertical="top"/>
    </xf>
    <xf numFmtId="0" fontId="4" fillId="0" borderId="6" xfId="0" applyFont="1" applyFill="1" applyBorder="1" applyAlignment="1">
      <alignment horizontal="left" vertical="top" wrapText="1"/>
    </xf>
    <xf numFmtId="0" fontId="4" fillId="0" borderId="7" xfId="0" applyFont="1" applyFill="1" applyBorder="1" applyAlignment="1">
      <alignment horizontal="center" vertical="top" wrapText="1"/>
    </xf>
    <xf numFmtId="0" fontId="4" fillId="0" borderId="2" xfId="0" applyFont="1" applyFill="1" applyBorder="1" applyAlignment="1">
      <alignment vertical="top" wrapText="1"/>
    </xf>
    <xf numFmtId="0" fontId="4" fillId="0" borderId="5" xfId="0" applyFont="1" applyFill="1" applyBorder="1" applyAlignment="1">
      <alignment vertical="top" wrapText="1"/>
    </xf>
    <xf numFmtId="0" fontId="12" fillId="0" borderId="6" xfId="0" applyFont="1" applyFill="1" applyBorder="1" applyAlignment="1">
      <alignment horizontal="left" vertical="top" wrapText="1"/>
    </xf>
    <xf numFmtId="0" fontId="13" fillId="0" borderId="6" xfId="0" applyFont="1" applyBorder="1" applyAlignment="1">
      <alignment vertical="top" wrapText="1"/>
    </xf>
    <xf numFmtId="0" fontId="13" fillId="0" borderId="5" xfId="0" applyFont="1" applyBorder="1" applyAlignment="1">
      <alignment vertical="top" wrapText="1"/>
    </xf>
    <xf numFmtId="0" fontId="13" fillId="2" borderId="1" xfId="0" applyFont="1" applyFill="1" applyBorder="1" applyAlignment="1">
      <alignment horizontal="left" vertical="top" wrapText="1"/>
    </xf>
    <xf numFmtId="0" fontId="13" fillId="0" borderId="2" xfId="0" applyFont="1" applyBorder="1" applyAlignment="1">
      <alignment horizontal="left" wrapText="1"/>
    </xf>
    <xf numFmtId="0" fontId="13" fillId="0" borderId="6" xfId="0" applyFont="1" applyBorder="1" applyAlignment="1">
      <alignment horizontal="left" wrapText="1"/>
    </xf>
    <xf numFmtId="0" fontId="13" fillId="0" borderId="3" xfId="0" applyFont="1" applyBorder="1" applyAlignment="1">
      <alignment vertical="top" wrapText="1"/>
    </xf>
    <xf numFmtId="0" fontId="12" fillId="0" borderId="17" xfId="0" applyFont="1" applyBorder="1" applyAlignment="1">
      <alignment vertical="top" wrapText="1"/>
    </xf>
    <xf numFmtId="0" fontId="12" fillId="0" borderId="13" xfId="0" applyFont="1" applyBorder="1" applyAlignment="1">
      <alignment vertical="top" wrapText="1"/>
    </xf>
    <xf numFmtId="0" fontId="13" fillId="2" borderId="1" xfId="0" applyFont="1" applyFill="1" applyBorder="1" applyAlignment="1">
      <alignment vertical="top" wrapText="1"/>
    </xf>
    <xf numFmtId="0" fontId="12" fillId="2" borderId="1" xfId="0" applyFont="1" applyFill="1" applyBorder="1" applyAlignment="1">
      <alignment vertical="top" wrapText="1"/>
    </xf>
    <xf numFmtId="0" fontId="14" fillId="0" borderId="5" xfId="0" applyFont="1" applyBorder="1" applyAlignment="1">
      <alignment horizontal="left" vertical="top" wrapText="1"/>
    </xf>
    <xf numFmtId="4" fontId="5" fillId="0" borderId="1" xfId="0" applyNumberFormat="1" applyFont="1" applyBorder="1" applyAlignment="1">
      <alignment horizontal="right" vertical="top" wrapText="1"/>
    </xf>
    <xf numFmtId="0" fontId="14" fillId="0" borderId="1" xfId="0" applyFont="1" applyBorder="1" applyAlignment="1">
      <alignment horizontal="left" vertical="top" wrapText="1"/>
    </xf>
    <xf numFmtId="0" fontId="12" fillId="0" borderId="6" xfId="0" applyFont="1" applyBorder="1" applyAlignment="1">
      <alignment horizontal="left" vertical="top" wrapText="1"/>
    </xf>
    <xf numFmtId="0" fontId="62" fillId="0" borderId="2" xfId="0" applyFont="1" applyFill="1" applyBorder="1" applyAlignment="1">
      <alignment horizontal="left" wrapText="1"/>
    </xf>
    <xf numFmtId="0" fontId="62" fillId="0" borderId="6" xfId="0" applyFont="1" applyFill="1" applyBorder="1" applyAlignment="1">
      <alignment horizontal="left" wrapText="1"/>
    </xf>
    <xf numFmtId="0" fontId="62" fillId="0" borderId="5" xfId="0" applyFont="1" applyFill="1" applyBorder="1" applyAlignment="1">
      <alignment horizontal="left" wrapText="1"/>
    </xf>
    <xf numFmtId="0" fontId="4" fillId="0" borderId="1" xfId="0" applyFont="1" applyFill="1" applyBorder="1" applyAlignment="1">
      <alignment horizontal="left" wrapText="1"/>
    </xf>
    <xf numFmtId="0" fontId="62" fillId="0" borderId="1" xfId="0" applyFont="1" applyFill="1" applyBorder="1" applyAlignment="1">
      <alignment horizontal="center" vertical="top" wrapText="1"/>
    </xf>
    <xf numFmtId="0" fontId="62" fillId="0" borderId="7" xfId="0" applyFont="1" applyFill="1" applyBorder="1" applyAlignment="1">
      <alignment horizontal="center" vertical="top" wrapText="1"/>
    </xf>
    <xf numFmtId="0" fontId="63" fillId="0" borderId="2" xfId="0" applyFont="1" applyFill="1" applyBorder="1" applyAlignment="1">
      <alignment horizontal="left" vertical="top" wrapText="1"/>
    </xf>
    <xf numFmtId="0" fontId="63" fillId="0" borderId="6" xfId="0" applyFont="1" applyFill="1" applyBorder="1" applyAlignment="1">
      <alignment horizontal="left" vertical="top" wrapText="1"/>
    </xf>
    <xf numFmtId="0" fontId="60" fillId="0" borderId="5" xfId="0" applyFont="1" applyFill="1" applyBorder="1" applyAlignment="1">
      <alignment vertical="top" wrapText="1"/>
    </xf>
    <xf numFmtId="0" fontId="63" fillId="0" borderId="5" xfId="0" applyFont="1" applyFill="1" applyBorder="1" applyAlignment="1">
      <alignment horizontal="left" vertical="top" wrapText="1"/>
    </xf>
    <xf numFmtId="0" fontId="63" fillId="0" borderId="1" xfId="0" applyFont="1" applyFill="1" applyBorder="1" applyAlignment="1">
      <alignment horizontal="left" vertical="top" wrapText="1"/>
    </xf>
    <xf numFmtId="0" fontId="63" fillId="0" borderId="2" xfId="0" applyFont="1" applyFill="1" applyBorder="1" applyAlignment="1">
      <alignment vertical="top" wrapText="1"/>
    </xf>
    <xf numFmtId="0" fontId="62" fillId="0" borderId="6" xfId="0" applyFont="1" applyFill="1" applyBorder="1" applyAlignment="1">
      <alignment vertical="top" wrapText="1"/>
    </xf>
    <xf numFmtId="0" fontId="62" fillId="0" borderId="5" xfId="0" applyFont="1" applyFill="1" applyBorder="1" applyAlignment="1">
      <alignment vertical="top" wrapText="1"/>
    </xf>
    <xf numFmtId="0" fontId="14" fillId="0" borderId="5" xfId="0" applyFont="1" applyFill="1" applyBorder="1" applyAlignment="1">
      <alignment vertical="top" wrapText="1"/>
    </xf>
    <xf numFmtId="0" fontId="4" fillId="0" borderId="2" xfId="0" applyFont="1" applyBorder="1" applyAlignment="1">
      <alignment horizontal="left" wrapText="1"/>
    </xf>
    <xf numFmtId="0" fontId="4" fillId="0" borderId="5" xfId="0" applyFont="1" applyBorder="1" applyAlignment="1">
      <alignment horizontal="left" wrapText="1"/>
    </xf>
    <xf numFmtId="0" fontId="4" fillId="0" borderId="6" xfId="0" applyFont="1" applyFill="1" applyBorder="1" applyAlignment="1">
      <alignment vertical="top" wrapText="1"/>
    </xf>
    <xf numFmtId="0" fontId="14" fillId="0" borderId="6" xfId="0" applyFont="1" applyFill="1" applyBorder="1" applyAlignment="1">
      <alignment vertical="top" wrapText="1"/>
    </xf>
    <xf numFmtId="0" fontId="4" fillId="0" borderId="2" xfId="0" applyFont="1" applyFill="1" applyBorder="1" applyAlignment="1">
      <alignment vertical="top"/>
    </xf>
    <xf numFmtId="0" fontId="4" fillId="0" borderId="6" xfId="0" applyFont="1" applyFill="1" applyBorder="1" applyAlignment="1">
      <alignment vertical="top"/>
    </xf>
    <xf numFmtId="0" fontId="4" fillId="0" borderId="5" xfId="0" applyFont="1" applyFill="1" applyBorder="1" applyAlignment="1">
      <alignment vertical="top"/>
    </xf>
    <xf numFmtId="0" fontId="4" fillId="0" borderId="1" xfId="0" applyFont="1" applyBorder="1" applyAlignment="1">
      <alignment vertical="top" wrapText="1"/>
    </xf>
    <xf numFmtId="0" fontId="13" fillId="0" borderId="1" xfId="0" applyFont="1" applyFill="1" applyBorder="1" applyAlignment="1">
      <alignment vertical="top" wrapText="1"/>
    </xf>
    <xf numFmtId="0" fontId="12" fillId="0" borderId="1" xfId="0" applyFont="1" applyFill="1" applyBorder="1" applyAlignment="1">
      <alignment vertical="top" wrapText="1"/>
    </xf>
    <xf numFmtId="0" fontId="12" fillId="0" borderId="1" xfId="0" applyFont="1" applyBorder="1" applyAlignment="1">
      <alignment vertical="top" wrapText="1"/>
    </xf>
    <xf numFmtId="0" fontId="13" fillId="0" borderId="1" xfId="0" applyFont="1" applyBorder="1" applyAlignment="1">
      <alignment vertical="top" wrapText="1"/>
    </xf>
    <xf numFmtId="0" fontId="14" fillId="0" borderId="1" xfId="0" applyFont="1" applyFill="1" applyBorder="1" applyAlignment="1">
      <alignment vertical="top" wrapText="1"/>
    </xf>
    <xf numFmtId="0" fontId="14" fillId="0" borderId="6" xfId="0" applyFont="1" applyBorder="1" applyAlignment="1">
      <alignment vertical="top" wrapText="1"/>
    </xf>
    <xf numFmtId="0" fontId="14" fillId="0" borderId="5" xfId="0" applyFont="1" applyBorder="1" applyAlignment="1">
      <alignment vertical="top" wrapText="1"/>
    </xf>
    <xf numFmtId="0" fontId="4" fillId="0" borderId="1" xfId="0" applyFont="1" applyBorder="1" applyAlignment="1">
      <alignment horizontal="center" vertical="top"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8" fillId="0" borderId="5" xfId="0" applyFont="1" applyBorder="1" applyAlignment="1">
      <alignment horizontal="left" vertical="center" wrapText="1"/>
    </xf>
    <xf numFmtId="0" fontId="62" fillId="0" borderId="2" xfId="0" applyFont="1" applyFill="1" applyBorder="1" applyAlignment="1">
      <alignment horizontal="left" vertical="top" wrapText="1"/>
    </xf>
    <xf numFmtId="0" fontId="62" fillId="0" borderId="5"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5" xfId="0" applyFont="1" applyFill="1" applyBorder="1" applyAlignment="1">
      <alignment horizontal="left" vertical="center" wrapText="1"/>
    </xf>
    <xf numFmtId="0" fontId="13" fillId="0" borderId="2" xfId="0" applyFont="1" applyFill="1" applyBorder="1" applyAlignment="1">
      <alignment horizontal="left" wrapText="1"/>
    </xf>
    <xf numFmtId="0" fontId="13" fillId="0" borderId="5" xfId="0" applyFont="1" applyFill="1" applyBorder="1" applyAlignment="1">
      <alignment horizontal="left" wrapText="1"/>
    </xf>
    <xf numFmtId="0" fontId="12" fillId="0" borderId="2" xfId="0" applyFont="1" applyFill="1" applyBorder="1" applyAlignment="1">
      <alignment horizontal="left" wrapText="1"/>
    </xf>
    <xf numFmtId="0" fontId="12" fillId="0" borderId="5" xfId="0" applyFont="1" applyFill="1" applyBorder="1" applyAlignment="1">
      <alignment horizontal="left" wrapText="1"/>
    </xf>
    <xf numFmtId="0" fontId="4" fillId="0" borderId="2" xfId="0" applyFont="1" applyBorder="1" applyAlignment="1"/>
    <xf numFmtId="0" fontId="4" fillId="0" borderId="6" xfId="0" applyFont="1" applyBorder="1" applyAlignment="1"/>
    <xf numFmtId="0" fontId="4" fillId="0" borderId="5" xfId="0" applyFont="1" applyBorder="1" applyAlignment="1"/>
    <xf numFmtId="0" fontId="5" fillId="0" borderId="5" xfId="0" applyFont="1" applyFill="1" applyBorder="1" applyAlignment="1">
      <alignment vertical="top" wrapText="1"/>
    </xf>
    <xf numFmtId="0" fontId="5" fillId="0" borderId="5" xfId="0" applyFont="1" applyBorder="1" applyAlignment="1">
      <alignment horizontal="left" vertical="top" wrapText="1"/>
    </xf>
    <xf numFmtId="0" fontId="12" fillId="0" borderId="2" xfId="0" applyFont="1" applyBorder="1" applyAlignment="1">
      <alignment wrapText="1"/>
    </xf>
    <xf numFmtId="0" fontId="12" fillId="0" borderId="6" xfId="0" applyFont="1" applyBorder="1" applyAlignment="1">
      <alignment wrapText="1"/>
    </xf>
    <xf numFmtId="0" fontId="12" fillId="0" borderId="5" xfId="0" applyFont="1" applyBorder="1" applyAlignment="1">
      <alignment wrapText="1"/>
    </xf>
    <xf numFmtId="49" fontId="12" fillId="0" borderId="2" xfId="0" applyNumberFormat="1" applyFont="1" applyFill="1" applyBorder="1" applyAlignment="1">
      <alignment horizontal="left" vertical="top" wrapText="1"/>
    </xf>
    <xf numFmtId="49" fontId="12" fillId="0" borderId="6" xfId="0" applyNumberFormat="1" applyFont="1" applyFill="1" applyBorder="1" applyAlignment="1">
      <alignment horizontal="left" vertical="top" wrapText="1"/>
    </xf>
    <xf numFmtId="49" fontId="12" fillId="0" borderId="5" xfId="0" applyNumberFormat="1" applyFont="1" applyFill="1" applyBorder="1" applyAlignment="1">
      <alignment horizontal="left" vertical="top" wrapText="1"/>
    </xf>
    <xf numFmtId="49" fontId="13" fillId="0" borderId="2" xfId="0" applyNumberFormat="1" applyFont="1" applyFill="1" applyBorder="1" applyAlignment="1">
      <alignment horizontal="left" vertical="top" wrapText="1"/>
    </xf>
    <xf numFmtId="49" fontId="13" fillId="0" borderId="5" xfId="0" applyNumberFormat="1" applyFont="1" applyFill="1" applyBorder="1" applyAlignment="1">
      <alignment horizontal="left" vertical="top" wrapText="1"/>
    </xf>
    <xf numFmtId="49" fontId="63" fillId="0" borderId="1" xfId="0" applyNumberFormat="1" applyFont="1" applyBorder="1" applyAlignment="1">
      <alignment vertical="top" wrapText="1"/>
    </xf>
    <xf numFmtId="49" fontId="13" fillId="0" borderId="6" xfId="0" applyNumberFormat="1" applyFont="1" applyFill="1" applyBorder="1" applyAlignment="1">
      <alignment horizontal="left" vertical="top" wrapText="1"/>
    </xf>
    <xf numFmtId="49" fontId="13" fillId="0" borderId="1" xfId="0" applyNumberFormat="1" applyFont="1" applyFill="1" applyBorder="1" applyAlignment="1">
      <alignment vertical="top" wrapText="1"/>
    </xf>
    <xf numFmtId="0" fontId="62" fillId="0" borderId="1" xfId="0" applyFont="1" applyFill="1" applyBorder="1" applyAlignment="1">
      <alignment horizontal="left" wrapText="1"/>
    </xf>
    <xf numFmtId="0" fontId="62" fillId="0" borderId="1" xfId="0" applyFont="1" applyFill="1" applyBorder="1" applyAlignment="1">
      <alignment horizontal="left" vertical="top" wrapText="1"/>
    </xf>
    <xf numFmtId="0" fontId="62" fillId="0" borderId="6" xfId="0" applyFont="1" applyFill="1" applyBorder="1" applyAlignment="1">
      <alignment horizontal="left" vertical="top" wrapText="1"/>
    </xf>
    <xf numFmtId="0" fontId="62" fillId="0" borderId="3" xfId="0" applyFont="1" applyFill="1" applyBorder="1" applyAlignment="1">
      <alignment horizontal="left" vertical="top" wrapText="1"/>
    </xf>
    <xf numFmtId="0" fontId="62" fillId="0" borderId="13" xfId="0" applyFont="1" applyFill="1" applyBorder="1" applyAlignment="1">
      <alignment horizontal="left" vertical="top" wrapText="1"/>
    </xf>
    <xf numFmtId="0" fontId="73" fillId="0" borderId="0" xfId="0" applyFont="1" applyAlignment="1">
      <alignment horizontal="left"/>
    </xf>
    <xf numFmtId="0" fontId="60" fillId="0" borderId="0" xfId="0" applyFont="1" applyAlignment="1">
      <alignment horizontal="left" vertical="top" wrapText="1"/>
    </xf>
    <xf numFmtId="0" fontId="62" fillId="0" borderId="2" xfId="0" applyFont="1" applyBorder="1" applyAlignment="1">
      <alignment horizontal="left" vertical="top"/>
    </xf>
    <xf numFmtId="0" fontId="62" fillId="0" borderId="5" xfId="0" applyFont="1" applyBorder="1" applyAlignment="1">
      <alignment horizontal="left" vertical="top"/>
    </xf>
    <xf numFmtId="0" fontId="62" fillId="0" borderId="6" xfId="0" applyFont="1" applyBorder="1" applyAlignment="1">
      <alignment horizontal="left" vertical="top"/>
    </xf>
    <xf numFmtId="0" fontId="62" fillId="0" borderId="2" xfId="0" applyFont="1" applyFill="1" applyBorder="1" applyAlignment="1">
      <alignment horizontal="center" vertical="top" wrapText="1"/>
    </xf>
    <xf numFmtId="0" fontId="62" fillId="0" borderId="6" xfId="0" applyFont="1" applyFill="1" applyBorder="1" applyAlignment="1">
      <alignment horizontal="center" vertical="top" wrapText="1"/>
    </xf>
    <xf numFmtId="0" fontId="62" fillId="0" borderId="5" xfId="0" applyFont="1" applyFill="1" applyBorder="1" applyAlignment="1">
      <alignment horizontal="center" vertical="top" wrapText="1"/>
    </xf>
    <xf numFmtId="0" fontId="62" fillId="0" borderId="2" xfId="0" applyFont="1" applyBorder="1" applyAlignment="1">
      <alignment horizontal="left" vertical="top" wrapText="1"/>
    </xf>
    <xf numFmtId="0" fontId="62" fillId="0" borderId="6" xfId="0" applyFont="1" applyBorder="1" applyAlignment="1">
      <alignment horizontal="left" vertical="top" wrapText="1"/>
    </xf>
    <xf numFmtId="0" fontId="62" fillId="0" borderId="5" xfId="0" applyFont="1" applyBorder="1" applyAlignment="1">
      <alignment horizontal="left" vertical="top" wrapText="1"/>
    </xf>
    <xf numFmtId="0" fontId="62" fillId="0" borderId="1" xfId="0" applyFont="1" applyBorder="1" applyAlignment="1">
      <alignment horizontal="left" vertical="top" wrapText="1"/>
    </xf>
    <xf numFmtId="0" fontId="12" fillId="0" borderId="6" xfId="0" applyFont="1" applyFill="1" applyBorder="1" applyAlignment="1">
      <alignment horizontal="left" wrapText="1"/>
    </xf>
    <xf numFmtId="0" fontId="12" fillId="0" borderId="2" xfId="0" applyFont="1" applyBorder="1" applyAlignment="1">
      <alignment vertical="top" wrapText="1"/>
    </xf>
    <xf numFmtId="0" fontId="63" fillId="0" borderId="2" xfId="0" applyFont="1" applyBorder="1" applyAlignment="1">
      <alignment horizontal="left" vertical="top" wrapText="1"/>
    </xf>
    <xf numFmtId="0" fontId="63" fillId="0" borderId="5" xfId="0" applyFont="1" applyBorder="1" applyAlignment="1">
      <alignment horizontal="left" vertical="top" wrapText="1"/>
    </xf>
    <xf numFmtId="0" fontId="62" fillId="0" borderId="2" xfId="0" applyFont="1" applyBorder="1" applyAlignment="1">
      <alignment horizontal="left" wrapText="1"/>
    </xf>
    <xf numFmtId="0" fontId="62" fillId="0" borderId="6" xfId="0" applyFont="1" applyBorder="1" applyAlignment="1">
      <alignment horizontal="left" wrapText="1"/>
    </xf>
    <xf numFmtId="0" fontId="62" fillId="0" borderId="5" xfId="0" applyFont="1" applyBorder="1" applyAlignment="1">
      <alignment horizontal="left" wrapText="1"/>
    </xf>
    <xf numFmtId="0" fontId="63" fillId="0" borderId="1" xfId="0" applyFont="1" applyBorder="1" applyAlignment="1">
      <alignment vertical="top" wrapText="1"/>
    </xf>
    <xf numFmtId="0" fontId="63" fillId="0" borderId="6" xfId="0" applyFont="1" applyBorder="1" applyAlignment="1">
      <alignment horizontal="left" vertical="top" wrapText="1"/>
    </xf>
    <xf numFmtId="0" fontId="13" fillId="0" borderId="6" xfId="0" applyFont="1" applyFill="1" applyBorder="1" applyAlignment="1">
      <alignment horizontal="left" vertical="top" wrapText="1"/>
    </xf>
    <xf numFmtId="0" fontId="13" fillId="0" borderId="7" xfId="0" applyFont="1" applyFill="1" applyBorder="1" applyAlignment="1">
      <alignment vertical="top" wrapText="1"/>
    </xf>
    <xf numFmtId="0" fontId="63" fillId="0" borderId="3" xfId="0" applyFont="1" applyFill="1" applyBorder="1" applyAlignment="1">
      <alignment vertical="top" wrapText="1"/>
    </xf>
    <xf numFmtId="0" fontId="60" fillId="0" borderId="13" xfId="0" applyFont="1" applyFill="1" applyBorder="1" applyAlignment="1">
      <alignment vertical="top" wrapText="1"/>
    </xf>
    <xf numFmtId="0" fontId="63" fillId="0" borderId="2" xfId="0" applyFont="1" applyBorder="1" applyAlignment="1">
      <alignment vertical="top"/>
    </xf>
    <xf numFmtId="0" fontId="60" fillId="0" borderId="5" xfId="0" applyFont="1" applyBorder="1" applyAlignment="1">
      <alignment vertical="top"/>
    </xf>
    <xf numFmtId="0" fontId="63" fillId="0" borderId="2" xfId="0" applyFont="1" applyBorder="1" applyAlignment="1">
      <alignment vertical="top" wrapText="1"/>
    </xf>
    <xf numFmtId="0" fontId="62" fillId="0" borderId="6" xfId="0" applyFont="1" applyBorder="1" applyAlignment="1">
      <alignment vertical="top" wrapText="1"/>
    </xf>
    <xf numFmtId="0" fontId="62" fillId="0" borderId="5" xfId="0" applyFont="1" applyBorder="1" applyAlignment="1">
      <alignment vertical="top" wrapText="1"/>
    </xf>
    <xf numFmtId="0" fontId="60" fillId="0" borderId="5" xfId="0" applyFont="1" applyBorder="1" applyAlignment="1">
      <alignment vertical="top" wrapText="1"/>
    </xf>
    <xf numFmtId="0" fontId="62" fillId="0" borderId="5" xfId="0" applyFont="1" applyBorder="1" applyAlignment="1">
      <alignment vertical="top"/>
    </xf>
    <xf numFmtId="0" fontId="62" fillId="0" borderId="1" xfId="0" applyFont="1" applyFill="1" applyBorder="1" applyAlignment="1">
      <alignment horizontal="center" wrapText="1"/>
    </xf>
    <xf numFmtId="0" fontId="62" fillId="0" borderId="1" xfId="0" applyFont="1" applyBorder="1" applyAlignment="1"/>
    <xf numFmtId="0" fontId="4" fillId="0" borderId="4" xfId="0" applyFont="1" applyFill="1" applyBorder="1" applyAlignment="1">
      <alignment horizontal="center" vertical="top" wrapText="1"/>
    </xf>
    <xf numFmtId="0" fontId="0" fillId="0" borderId="6" xfId="0" applyBorder="1" applyAlignment="1">
      <alignment vertical="top" wrapText="1"/>
    </xf>
    <xf numFmtId="0" fontId="0" fillId="0" borderId="5" xfId="0" applyBorder="1" applyAlignment="1">
      <alignment vertical="top" wrapText="1"/>
    </xf>
    <xf numFmtId="0" fontId="0" fillId="0" borderId="6" xfId="0" applyBorder="1" applyAlignment="1">
      <alignment wrapText="1"/>
    </xf>
    <xf numFmtId="0" fontId="0" fillId="0" borderId="5" xfId="0" applyBorder="1" applyAlignment="1">
      <alignment wrapText="1"/>
    </xf>
    <xf numFmtId="0" fontId="12" fillId="0" borderId="2" xfId="0" applyFont="1" applyFill="1" applyBorder="1" applyAlignment="1">
      <alignment horizontal="center" vertical="top" wrapText="1"/>
    </xf>
    <xf numFmtId="0" fontId="12" fillId="0" borderId="6" xfId="0" applyFont="1" applyFill="1" applyBorder="1" applyAlignment="1">
      <alignment horizontal="center" vertical="top" wrapText="1"/>
    </xf>
    <xf numFmtId="0" fontId="12" fillId="0" borderId="5" xfId="0" applyFont="1" applyFill="1" applyBorder="1" applyAlignment="1">
      <alignment horizontal="center" vertical="top" wrapText="1"/>
    </xf>
    <xf numFmtId="0" fontId="17" fillId="0" borderId="6" xfId="0" applyFont="1" applyBorder="1" applyAlignment="1">
      <alignment vertical="top" wrapText="1"/>
    </xf>
    <xf numFmtId="0" fontId="17" fillId="0" borderId="5" xfId="0" applyFont="1" applyBorder="1" applyAlignment="1">
      <alignment vertical="top" wrapText="1"/>
    </xf>
    <xf numFmtId="0" fontId="4" fillId="0" borderId="1" xfId="0" applyFont="1" applyBorder="1" applyAlignment="1">
      <alignment wrapText="1"/>
    </xf>
    <xf numFmtId="0" fontId="68" fillId="0" borderId="1" xfId="0" applyFont="1" applyFill="1" applyBorder="1" applyAlignment="1">
      <alignment horizontal="center" vertical="top" wrapText="1"/>
    </xf>
    <xf numFmtId="0" fontId="4" fillId="0" borderId="11" xfId="0" applyFont="1" applyFill="1" applyBorder="1" applyAlignment="1">
      <alignment vertical="top" wrapText="1"/>
    </xf>
    <xf numFmtId="0" fontId="4" fillId="0" borderId="12" xfId="0" applyFont="1" applyBorder="1" applyAlignment="1">
      <alignment vertical="top" wrapText="1"/>
    </xf>
    <xf numFmtId="0" fontId="4" fillId="0" borderId="10" xfId="0" applyFont="1" applyBorder="1" applyAlignment="1">
      <alignment vertical="top" wrapText="1"/>
    </xf>
    <xf numFmtId="0" fontId="60" fillId="0" borderId="5" xfId="0" applyFont="1" applyBorder="1" applyAlignment="1">
      <alignment wrapText="1"/>
    </xf>
    <xf numFmtId="0" fontId="61" fillId="0" borderId="0" xfId="0" applyFont="1" applyAlignment="1">
      <alignment horizontal="center"/>
    </xf>
    <xf numFmtId="0" fontId="4" fillId="2" borderId="1" xfId="0" applyFont="1" applyFill="1" applyBorder="1" applyAlignment="1">
      <alignment horizontal="left" vertical="top" wrapText="1"/>
    </xf>
    <xf numFmtId="0" fontId="8" fillId="0" borderId="3" xfId="30" applyFont="1" applyFill="1" applyBorder="1" applyAlignment="1">
      <alignment horizontal="left" vertical="top" wrapText="1"/>
    </xf>
    <xf numFmtId="0" fontId="8" fillId="0" borderId="13" xfId="30" applyFont="1" applyFill="1" applyBorder="1" applyAlignment="1">
      <alignment horizontal="left" vertical="top" wrapText="1"/>
    </xf>
    <xf numFmtId="0" fontId="8" fillId="0" borderId="6" xfId="27" applyFont="1" applyFill="1" applyBorder="1" applyAlignment="1">
      <alignment horizontal="left" vertical="top" wrapText="1"/>
    </xf>
    <xf numFmtId="0" fontId="8" fillId="7" borderId="2" xfId="0" applyFont="1" applyFill="1" applyBorder="1" applyAlignment="1">
      <alignment horizontal="left" vertical="top" wrapText="1"/>
    </xf>
    <xf numFmtId="0" fontId="60" fillId="0" borderId="6" xfId="0" applyFont="1" applyBorder="1" applyAlignment="1">
      <alignment horizontal="left"/>
    </xf>
    <xf numFmtId="0" fontId="60" fillId="0" borderId="5" xfId="0" applyFont="1" applyBorder="1" applyAlignment="1">
      <alignment horizontal="left"/>
    </xf>
    <xf numFmtId="0" fontId="8" fillId="7" borderId="1" xfId="0" applyFont="1" applyFill="1" applyBorder="1" applyAlignment="1">
      <alignment horizontal="center" vertical="top" wrapText="1"/>
    </xf>
    <xf numFmtId="0" fontId="8" fillId="7" borderId="6" xfId="0" applyFont="1" applyFill="1" applyBorder="1" applyAlignment="1">
      <alignment horizontal="left" vertical="top" wrapText="1"/>
    </xf>
    <xf numFmtId="0" fontId="8" fillId="7" borderId="5" xfId="0" applyFont="1" applyFill="1" applyBorder="1" applyAlignment="1">
      <alignment horizontal="left" vertical="top" wrapText="1"/>
    </xf>
    <xf numFmtId="0" fontId="4" fillId="0" borderId="17"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1" xfId="0" applyFont="1" applyFill="1" applyBorder="1" applyAlignment="1">
      <alignment vertical="top" wrapText="1"/>
    </xf>
    <xf numFmtId="0" fontId="5" fillId="0" borderId="6" xfId="0" applyFont="1" applyBorder="1" applyAlignment="1">
      <alignment horizontal="left" vertical="top" wrapText="1"/>
    </xf>
    <xf numFmtId="0" fontId="8" fillId="0" borderId="2" xfId="0" applyFont="1" applyFill="1" applyBorder="1" applyAlignment="1">
      <alignment vertical="top" wrapText="1"/>
    </xf>
    <xf numFmtId="0" fontId="8" fillId="0" borderId="5" xfId="0" applyFont="1" applyFill="1" applyBorder="1" applyAlignment="1">
      <alignment vertical="top" wrapText="1"/>
    </xf>
    <xf numFmtId="0" fontId="8" fillId="2" borderId="2" xfId="0" applyFont="1" applyFill="1" applyBorder="1" applyAlignment="1">
      <alignment vertical="top"/>
    </xf>
    <xf numFmtId="0" fontId="8" fillId="2" borderId="6" xfId="0" applyFont="1" applyFill="1" applyBorder="1" applyAlignment="1">
      <alignment vertical="top"/>
    </xf>
    <xf numFmtId="0" fontId="8" fillId="2" borderId="5" xfId="0" applyFont="1" applyFill="1" applyBorder="1" applyAlignment="1">
      <alignment vertical="top"/>
    </xf>
    <xf numFmtId="0" fontId="12" fillId="0" borderId="1" xfId="0" applyFont="1" applyFill="1" applyBorder="1" applyAlignment="1">
      <alignment horizontal="center" vertical="top"/>
    </xf>
    <xf numFmtId="0" fontId="4" fillId="2" borderId="1" xfId="0" applyFont="1" applyFill="1" applyBorder="1" applyAlignment="1">
      <alignment horizontal="center" vertical="top" wrapText="1"/>
    </xf>
    <xf numFmtId="0" fontId="8" fillId="7" borderId="2" xfId="0" applyFont="1" applyFill="1" applyBorder="1" applyAlignment="1">
      <alignment vertical="top" wrapText="1"/>
    </xf>
    <xf numFmtId="0" fontId="8" fillId="7" borderId="6" xfId="0" applyFont="1" applyFill="1" applyBorder="1" applyAlignment="1">
      <alignment vertical="top" wrapText="1"/>
    </xf>
    <xf numFmtId="0" fontId="8" fillId="7" borderId="5" xfId="0" applyFont="1" applyFill="1" applyBorder="1" applyAlignment="1">
      <alignment vertical="top" wrapText="1"/>
    </xf>
    <xf numFmtId="0" fontId="63" fillId="0" borderId="1" xfId="0" applyFont="1" applyBorder="1" applyAlignment="1">
      <alignment horizontal="left" vertical="top" wrapText="1"/>
    </xf>
    <xf numFmtId="0" fontId="4" fillId="0" borderId="2" xfId="0" applyFont="1" applyFill="1" applyBorder="1" applyAlignment="1">
      <alignment horizontal="center" vertical="top" wrapText="1"/>
    </xf>
    <xf numFmtId="0" fontId="4" fillId="0" borderId="6" xfId="0" applyFont="1" applyFill="1" applyBorder="1" applyAlignment="1">
      <alignment horizontal="center" vertical="top" wrapText="1"/>
    </xf>
    <xf numFmtId="0" fontId="4" fillId="0" borderId="5" xfId="0" applyFont="1" applyFill="1" applyBorder="1" applyAlignment="1">
      <alignment horizontal="center" vertical="top" wrapText="1"/>
    </xf>
    <xf numFmtId="4" fontId="4" fillId="0" borderId="1" xfId="0" applyNumberFormat="1" applyFont="1" applyBorder="1" applyAlignment="1">
      <alignment horizontal="right" vertical="top" wrapText="1"/>
    </xf>
    <xf numFmtId="0" fontId="12" fillId="0" borderId="2" xfId="0" applyFont="1" applyFill="1" applyBorder="1" applyAlignment="1">
      <alignment vertical="top" wrapText="1"/>
    </xf>
    <xf numFmtId="0" fontId="12" fillId="0" borderId="5" xfId="0" applyFont="1" applyFill="1" applyBorder="1" applyAlignment="1">
      <alignment vertical="top" wrapText="1"/>
    </xf>
    <xf numFmtId="0" fontId="13" fillId="0" borderId="2" xfId="0" applyFont="1" applyFill="1" applyBorder="1" applyAlignment="1">
      <alignment vertical="top" wrapText="1"/>
    </xf>
    <xf numFmtId="0" fontId="13" fillId="0" borderId="5" xfId="0" applyFont="1" applyFill="1" applyBorder="1" applyAlignment="1">
      <alignment vertical="top" wrapText="1"/>
    </xf>
    <xf numFmtId="0" fontId="8" fillId="0" borderId="6" xfId="0" applyFont="1" applyFill="1" applyBorder="1" applyAlignment="1">
      <alignment vertical="top" wrapText="1"/>
    </xf>
    <xf numFmtId="0" fontId="7" fillId="0" borderId="1" xfId="0" applyFont="1" applyFill="1" applyBorder="1" applyAlignment="1">
      <alignment horizontal="center" vertical="top" wrapText="1"/>
    </xf>
    <xf numFmtId="0" fontId="7" fillId="0" borderId="1" xfId="0" applyFont="1" applyFill="1" applyBorder="1" applyAlignment="1">
      <alignment vertical="top" wrapText="1"/>
    </xf>
    <xf numFmtId="4" fontId="7" fillId="0" borderId="1" xfId="0" applyNumberFormat="1" applyFont="1" applyFill="1" applyBorder="1" applyAlignment="1">
      <alignment horizontal="right" vertical="top" wrapText="1"/>
    </xf>
    <xf numFmtId="4" fontId="7" fillId="0" borderId="7" xfId="0" applyNumberFormat="1" applyFont="1" applyFill="1" applyBorder="1" applyAlignment="1">
      <alignment horizontal="center" vertical="top" wrapText="1"/>
    </xf>
    <xf numFmtId="4" fontId="7" fillId="0" borderId="8" xfId="0" applyNumberFormat="1" applyFont="1" applyFill="1" applyBorder="1" applyAlignment="1">
      <alignment horizontal="center" vertical="top" wrapText="1"/>
    </xf>
    <xf numFmtId="4" fontId="7" fillId="0" borderId="4" xfId="0" applyNumberFormat="1" applyFont="1" applyFill="1" applyBorder="1" applyAlignment="1">
      <alignment horizontal="center" vertical="top" wrapText="1"/>
    </xf>
    <xf numFmtId="0" fontId="8" fillId="0" borderId="1" xfId="0" applyFont="1" applyFill="1" applyBorder="1" applyAlignment="1">
      <alignment vertical="top" wrapText="1"/>
    </xf>
    <xf numFmtId="0" fontId="8" fillId="0" borderId="2" xfId="0" applyFont="1" applyBorder="1" applyAlignment="1">
      <alignment horizontal="left" wrapText="1"/>
    </xf>
    <xf numFmtId="0" fontId="8" fillId="0" borderId="5" xfId="0" applyFont="1" applyBorder="1" applyAlignment="1">
      <alignment horizontal="left" wrapText="1"/>
    </xf>
    <xf numFmtId="0" fontId="12" fillId="2" borderId="2" xfId="0" applyFont="1" applyFill="1" applyBorder="1" applyAlignment="1">
      <alignment horizontal="left" vertical="top" wrapText="1"/>
    </xf>
    <xf numFmtId="0" fontId="12" fillId="2" borderId="6" xfId="0" applyFont="1" applyFill="1" applyBorder="1" applyAlignment="1">
      <alignment horizontal="left" vertical="top" wrapText="1"/>
    </xf>
    <xf numFmtId="0" fontId="4" fillId="0" borderId="6" xfId="0" applyFont="1" applyBorder="1" applyAlignment="1">
      <alignment horizontal="center" vertical="top" wrapText="1"/>
    </xf>
    <xf numFmtId="0" fontId="5" fillId="0" borderId="6" xfId="0" applyFont="1" applyBorder="1" applyAlignment="1">
      <alignment horizontal="center" vertical="top" wrapText="1"/>
    </xf>
    <xf numFmtId="0" fontId="5" fillId="0" borderId="5" xfId="0" applyFont="1" applyBorder="1" applyAlignment="1">
      <alignment horizontal="center" vertical="top" wrapText="1"/>
    </xf>
    <xf numFmtId="0" fontId="4" fillId="0" borderId="1" xfId="0" applyFont="1" applyBorder="1" applyAlignment="1">
      <alignment horizontal="left" wrapText="1"/>
    </xf>
    <xf numFmtId="0" fontId="4" fillId="0" borderId="2" xfId="0" applyFont="1" applyBorder="1" applyAlignment="1">
      <alignment horizontal="center" vertical="top"/>
    </xf>
    <xf numFmtId="0" fontId="4" fillId="0" borderId="6" xfId="0" applyFont="1" applyBorder="1" applyAlignment="1">
      <alignment horizontal="center" vertical="top"/>
    </xf>
    <xf numFmtId="0" fontId="4" fillId="0" borderId="5" xfId="0" applyFont="1" applyBorder="1" applyAlignment="1">
      <alignment horizontal="center" vertical="top"/>
    </xf>
    <xf numFmtId="0" fontId="4" fillId="0" borderId="6" xfId="0" applyFont="1" applyBorder="1" applyAlignment="1">
      <alignment vertical="top"/>
    </xf>
    <xf numFmtId="0" fontId="4" fillId="0" borderId="2" xfId="42" applyFont="1" applyBorder="1" applyAlignment="1">
      <alignment horizontal="left" vertical="top" wrapText="1"/>
    </xf>
    <xf numFmtId="0" fontId="4" fillId="0" borderId="5" xfId="42" applyFont="1" applyBorder="1" applyAlignment="1">
      <alignment horizontal="left" vertical="top" wrapText="1"/>
    </xf>
    <xf numFmtId="0" fontId="12" fillId="0" borderId="9" xfId="0" applyFont="1" applyFill="1" applyBorder="1" applyAlignment="1">
      <alignment vertical="top" wrapText="1"/>
    </xf>
    <xf numFmtId="0" fontId="12" fillId="0" borderId="24" xfId="0" applyFont="1" applyFill="1" applyBorder="1" applyAlignment="1">
      <alignment vertical="top" wrapText="1"/>
    </xf>
    <xf numFmtId="0" fontId="8" fillId="0" borderId="1" xfId="42" applyFont="1" applyBorder="1" applyAlignment="1">
      <alignment horizontal="center" vertical="center"/>
    </xf>
    <xf numFmtId="0" fontId="8" fillId="0" borderId="1" xfId="42" applyFont="1" applyBorder="1" applyAlignment="1">
      <alignment horizontal="center" vertical="center" wrapText="1"/>
    </xf>
    <xf numFmtId="0" fontId="4" fillId="0" borderId="1" xfId="42" applyFont="1" applyBorder="1" applyAlignment="1">
      <alignment vertical="top"/>
    </xf>
    <xf numFmtId="0" fontId="4" fillId="0" borderId="1" xfId="0" applyFont="1" applyFill="1" applyBorder="1" applyAlignment="1">
      <alignment vertical="center" wrapText="1"/>
    </xf>
    <xf numFmtId="0" fontId="8" fillId="0" borderId="1" xfId="0" applyFont="1" applyFill="1" applyBorder="1" applyAlignment="1">
      <alignment horizontal="center" vertical="top" wrapText="1"/>
    </xf>
    <xf numFmtId="0" fontId="4" fillId="0" borderId="1" xfId="0" applyFont="1" applyFill="1" applyBorder="1" applyAlignment="1">
      <alignment vertical="top"/>
    </xf>
    <xf numFmtId="0" fontId="8" fillId="0" borderId="1" xfId="0" applyFont="1" applyFill="1" applyBorder="1" applyAlignment="1">
      <alignment horizontal="center" vertical="center" wrapText="1"/>
    </xf>
    <xf numFmtId="0" fontId="13" fillId="0" borderId="6" xfId="0" applyFont="1" applyFill="1" applyBorder="1" applyAlignment="1">
      <alignment vertical="top" wrapText="1"/>
    </xf>
    <xf numFmtId="0" fontId="10" fillId="0" borderId="1" xfId="0" applyFont="1" applyFill="1" applyBorder="1" applyAlignment="1">
      <alignment vertical="top"/>
    </xf>
    <xf numFmtId="0" fontId="10" fillId="0" borderId="1" xfId="0" applyFont="1" applyFill="1" applyBorder="1" applyAlignment="1">
      <alignment horizontal="center" vertical="top"/>
    </xf>
    <xf numFmtId="0" fontId="4" fillId="0" borderId="1" xfId="0" applyFont="1" applyBorder="1" applyAlignment="1">
      <alignment horizontal="center" vertical="center" wrapText="1"/>
    </xf>
    <xf numFmtId="0" fontId="15" fillId="0" borderId="7" xfId="0" applyFont="1" applyBorder="1" applyAlignment="1">
      <alignment horizontal="right" vertical="top" wrapText="1"/>
    </xf>
    <xf numFmtId="0" fontId="15" fillId="0" borderId="4" xfId="0" applyFont="1" applyBorder="1" applyAlignment="1">
      <alignment horizontal="right" vertical="top" wrapText="1"/>
    </xf>
    <xf numFmtId="0" fontId="12" fillId="0" borderId="2" xfId="0" applyFont="1" applyBorder="1" applyAlignment="1">
      <alignment vertical="top"/>
    </xf>
    <xf numFmtId="0" fontId="12" fillId="0" borderId="5" xfId="0" applyFont="1" applyBorder="1" applyAlignment="1">
      <alignment vertical="top"/>
    </xf>
    <xf numFmtId="0" fontId="14" fillId="0" borderId="7" xfId="0" applyFont="1" applyBorder="1" applyAlignment="1">
      <alignment vertical="top"/>
    </xf>
    <xf numFmtId="0" fontId="14" fillId="0" borderId="4" xfId="0" applyFont="1" applyBorder="1" applyAlignment="1">
      <alignment vertical="top"/>
    </xf>
    <xf numFmtId="0" fontId="15" fillId="0" borderId="7" xfId="0" applyFont="1" applyBorder="1" applyAlignment="1">
      <alignment vertical="top" wrapText="1"/>
    </xf>
    <xf numFmtId="0" fontId="15" fillId="0" borderId="4" xfId="0" applyFont="1" applyBorder="1" applyAlignment="1">
      <alignment vertical="top" wrapText="1"/>
    </xf>
    <xf numFmtId="0" fontId="14" fillId="0" borderId="7" xfId="0" applyFont="1" applyBorder="1" applyAlignment="1">
      <alignment vertical="top" wrapText="1"/>
    </xf>
    <xf numFmtId="0" fontId="14" fillId="0" borderId="4" xfId="0" applyFont="1" applyBorder="1" applyAlignment="1">
      <alignment vertical="top" wrapText="1"/>
    </xf>
    <xf numFmtId="4" fontId="15" fillId="2" borderId="7" xfId="0" applyNumberFormat="1" applyFont="1" applyFill="1" applyBorder="1" applyAlignment="1">
      <alignment vertical="top" wrapText="1"/>
    </xf>
    <xf numFmtId="4" fontId="15" fillId="2" borderId="4" xfId="0" applyNumberFormat="1" applyFont="1" applyFill="1" applyBorder="1" applyAlignment="1">
      <alignment vertical="top" wrapText="1"/>
    </xf>
    <xf numFmtId="0" fontId="8" fillId="0" borderId="2" xfId="0" applyFont="1" applyBorder="1" applyAlignment="1">
      <alignment horizontal="left" vertical="top"/>
    </xf>
    <xf numFmtId="0" fontId="8" fillId="0" borderId="6" xfId="0" applyFont="1" applyBorder="1" applyAlignment="1">
      <alignment horizontal="left" vertical="top"/>
    </xf>
    <xf numFmtId="0" fontId="8" fillId="0" borderId="2" xfId="0" applyFont="1" applyBorder="1" applyAlignment="1">
      <alignment vertical="top"/>
    </xf>
    <xf numFmtId="0" fontId="8" fillId="0" borderId="5" xfId="0" applyFont="1" applyBorder="1" applyAlignment="1">
      <alignment vertical="top"/>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8" fillId="7" borderId="1" xfId="0" applyFont="1" applyFill="1" applyBorder="1" applyAlignment="1">
      <alignment horizontal="left" vertical="top" wrapText="1"/>
    </xf>
    <xf numFmtId="0" fontId="8" fillId="0" borderId="1" xfId="30" applyNumberFormat="1" applyFont="1" applyFill="1" applyBorder="1" applyAlignment="1" applyProtection="1">
      <alignment vertical="top" wrapText="1"/>
    </xf>
    <xf numFmtId="0" fontId="8" fillId="0" borderId="2" xfId="0" applyFont="1" applyFill="1" applyBorder="1" applyAlignment="1">
      <alignment horizontal="left" wrapText="1"/>
    </xf>
    <xf numFmtId="0" fontId="8" fillId="0" borderId="5" xfId="0" applyFont="1" applyFill="1" applyBorder="1" applyAlignment="1">
      <alignment horizontal="left" wrapText="1"/>
    </xf>
    <xf numFmtId="43" fontId="7" fillId="0" borderId="1" xfId="1" applyFont="1" applyFill="1" applyBorder="1" applyAlignment="1">
      <alignment horizontal="center" vertical="top" wrapText="1"/>
    </xf>
    <xf numFmtId="0" fontId="8" fillId="0" borderId="1" xfId="0" applyFont="1" applyBorder="1" applyAlignment="1">
      <alignment vertical="top" wrapText="1"/>
    </xf>
    <xf numFmtId="0" fontId="14" fillId="0" borderId="1" xfId="0" applyFont="1" applyBorder="1" applyAlignment="1">
      <alignment horizontal="right" vertical="top" wrapText="1"/>
    </xf>
    <xf numFmtId="0" fontId="7" fillId="7" borderId="1" xfId="0" applyFont="1" applyFill="1" applyBorder="1" applyAlignment="1">
      <alignment horizontal="center" vertical="top" wrapText="1"/>
    </xf>
    <xf numFmtId="0" fontId="7" fillId="0" borderId="1" xfId="0" applyFont="1" applyFill="1" applyBorder="1" applyAlignment="1">
      <alignment horizontal="left" vertical="top" wrapText="1"/>
    </xf>
    <xf numFmtId="0" fontId="4" fillId="0" borderId="3" xfId="0" applyFont="1" applyFill="1" applyBorder="1" applyAlignment="1">
      <alignment horizontal="center" vertical="top" wrapText="1"/>
    </xf>
    <xf numFmtId="0" fontId="4" fillId="0" borderId="17" xfId="0" applyFont="1" applyFill="1" applyBorder="1" applyAlignment="1">
      <alignment horizontal="center" vertical="top" wrapText="1"/>
    </xf>
    <xf numFmtId="0" fontId="8" fillId="0" borderId="1" xfId="0" applyFont="1" applyBorder="1" applyAlignment="1">
      <alignment horizontal="left" wrapText="1"/>
    </xf>
    <xf numFmtId="0" fontId="8" fillId="2" borderId="2" xfId="0" applyFont="1" applyFill="1" applyBorder="1" applyAlignment="1">
      <alignment horizontal="left" wrapText="1"/>
    </xf>
    <xf numFmtId="0" fontId="8" fillId="2" borderId="5" xfId="0" applyFont="1" applyFill="1" applyBorder="1" applyAlignment="1">
      <alignment horizontal="left" wrapText="1"/>
    </xf>
    <xf numFmtId="0" fontId="12" fillId="0" borderId="6" xfId="0" applyFont="1" applyFill="1" applyBorder="1" applyAlignment="1">
      <alignment vertical="top" wrapText="1"/>
    </xf>
    <xf numFmtId="0" fontId="8" fillId="0" borderId="2" xfId="0" applyFont="1" applyBorder="1" applyAlignment="1">
      <alignment vertical="top" wrapText="1"/>
    </xf>
    <xf numFmtId="0" fontId="8" fillId="0" borderId="6" xfId="0" applyFont="1" applyBorder="1" applyAlignment="1">
      <alignment vertical="top" wrapText="1"/>
    </xf>
    <xf numFmtId="0" fontId="8" fillId="0" borderId="5" xfId="0" applyFont="1" applyBorder="1" applyAlignment="1">
      <alignment vertical="top" wrapText="1"/>
    </xf>
    <xf numFmtId="0" fontId="62" fillId="0" borderId="1" xfId="0" applyFont="1" applyFill="1" applyBorder="1" applyAlignment="1">
      <alignment vertical="top" wrapText="1"/>
    </xf>
    <xf numFmtId="0" fontId="4" fillId="0" borderId="6" xfId="0" applyFont="1" applyBorder="1" applyAlignment="1">
      <alignment horizontal="left" wrapText="1"/>
    </xf>
    <xf numFmtId="0" fontId="4" fillId="2" borderId="2" xfId="0" applyFont="1" applyFill="1" applyBorder="1" applyAlignment="1">
      <alignment horizontal="left" wrapText="1"/>
    </xf>
    <xf numFmtId="0" fontId="4" fillId="2" borderId="5" xfId="0" applyFont="1" applyFill="1" applyBorder="1" applyAlignment="1">
      <alignment horizontal="left" wrapText="1"/>
    </xf>
    <xf numFmtId="0" fontId="4" fillId="0" borderId="1" xfId="0" applyFont="1" applyBorder="1" applyAlignment="1">
      <alignment vertical="center" wrapText="1"/>
    </xf>
    <xf numFmtId="0" fontId="4" fillId="0" borderId="1" xfId="42" applyFont="1" applyBorder="1" applyAlignment="1">
      <alignment vertical="top" wrapText="1"/>
    </xf>
    <xf numFmtId="0" fontId="62" fillId="0" borderId="2" xfId="0" applyFont="1" applyFill="1" applyBorder="1" applyAlignment="1">
      <alignment vertical="top" wrapText="1"/>
    </xf>
    <xf numFmtId="0" fontId="10" fillId="0" borderId="1" xfId="0" applyFont="1" applyFill="1" applyBorder="1" applyAlignment="1">
      <alignment horizontal="left" wrapText="1"/>
    </xf>
    <xf numFmtId="0" fontId="68" fillId="0" borderId="1" xfId="0" applyFont="1" applyFill="1" applyBorder="1" applyAlignment="1">
      <alignment horizontal="center" vertical="top"/>
    </xf>
    <xf numFmtId="0" fontId="4" fillId="0" borderId="2" xfId="42" applyFont="1" applyBorder="1" applyAlignment="1">
      <alignment vertical="top" wrapText="1"/>
    </xf>
    <xf numFmtId="0" fontId="4" fillId="0" borderId="6" xfId="42" applyFont="1" applyBorder="1" applyAlignment="1">
      <alignment vertical="top" wrapText="1"/>
    </xf>
    <xf numFmtId="0" fontId="4" fillId="0" borderId="5" xfId="42" applyFont="1" applyBorder="1" applyAlignment="1">
      <alignment vertical="top" wrapText="1"/>
    </xf>
    <xf numFmtId="0" fontId="12" fillId="0" borderId="17" xfId="0" applyFont="1" applyBorder="1" applyAlignment="1">
      <alignment horizontal="left"/>
    </xf>
    <xf numFmtId="0" fontId="8" fillId="0" borderId="1" xfId="0" applyFont="1" applyBorder="1" applyAlignment="1">
      <alignment horizontal="center" vertical="top"/>
    </xf>
    <xf numFmtId="0" fontId="0" fillId="0" borderId="0" xfId="0" applyAlignment="1">
      <alignment horizontal="left" vertical="top" wrapText="1"/>
    </xf>
    <xf numFmtId="0" fontId="54" fillId="0" borderId="2" xfId="0" applyFont="1" applyBorder="1" applyAlignment="1">
      <alignment horizontal="left" vertical="top"/>
    </xf>
    <xf numFmtId="0" fontId="54" fillId="0" borderId="6" xfId="0" applyFont="1" applyBorder="1" applyAlignment="1">
      <alignment horizontal="left" vertical="top"/>
    </xf>
    <xf numFmtId="0" fontId="62" fillId="0" borderId="2" xfId="0" applyFont="1" applyBorder="1" applyAlignment="1">
      <alignment vertical="top"/>
    </xf>
    <xf numFmtId="0" fontId="4" fillId="2" borderId="2" xfId="0" applyFont="1" applyFill="1" applyBorder="1" applyAlignment="1">
      <alignment vertical="top" wrapText="1"/>
    </xf>
    <xf numFmtId="0" fontId="4" fillId="2" borderId="6" xfId="0" applyFont="1" applyFill="1" applyBorder="1" applyAlignment="1">
      <alignment vertical="top" wrapText="1"/>
    </xf>
    <xf numFmtId="0" fontId="4" fillId="2" borderId="5" xfId="0" applyFont="1" applyFill="1" applyBorder="1" applyAlignment="1">
      <alignment vertical="top" wrapText="1"/>
    </xf>
    <xf numFmtId="0" fontId="13" fillId="0" borderId="5" xfId="0" applyFont="1" applyBorder="1" applyAlignment="1">
      <alignment horizontal="left" wrapText="1"/>
    </xf>
    <xf numFmtId="0" fontId="12" fillId="0" borderId="1" xfId="0" applyFont="1" applyBorder="1" applyAlignment="1">
      <alignment horizontal="center" vertical="top" wrapText="1"/>
    </xf>
    <xf numFmtId="0" fontId="8" fillId="0" borderId="2" xfId="30" applyNumberFormat="1" applyFont="1" applyFill="1" applyBorder="1" applyAlignment="1" applyProtection="1">
      <alignment horizontal="left" vertical="top" wrapText="1"/>
    </xf>
    <xf numFmtId="0" fontId="8" fillId="0" borderId="5" xfId="30" applyNumberFormat="1" applyFont="1" applyFill="1" applyBorder="1" applyAlignment="1" applyProtection="1">
      <alignment horizontal="left" vertical="top" wrapText="1"/>
    </xf>
    <xf numFmtId="0" fontId="8" fillId="0" borderId="2" xfId="47" applyFont="1" applyFill="1" applyBorder="1" applyAlignment="1">
      <alignment horizontal="left" vertical="top" wrapText="1"/>
    </xf>
    <xf numFmtId="0" fontId="8" fillId="0" borderId="5" xfId="47" applyFont="1" applyFill="1" applyBorder="1" applyAlignment="1">
      <alignment horizontal="left" vertical="top" wrapText="1"/>
    </xf>
    <xf numFmtId="0" fontId="8" fillId="0" borderId="2" xfId="47" applyFont="1" applyBorder="1" applyAlignment="1">
      <alignment horizontal="left" vertical="top" wrapText="1"/>
    </xf>
    <xf numFmtId="0" fontId="8" fillId="0" borderId="5" xfId="47" applyFont="1" applyBorder="1" applyAlignment="1">
      <alignment horizontal="left" vertical="top" wrapText="1"/>
    </xf>
    <xf numFmtId="0" fontId="8" fillId="0" borderId="2" xfId="47" applyFont="1" applyBorder="1" applyAlignment="1">
      <alignment horizontal="center" vertical="top" wrapText="1"/>
    </xf>
    <xf numFmtId="0" fontId="8" fillId="0" borderId="5" xfId="47" applyFont="1" applyBorder="1" applyAlignment="1">
      <alignment horizontal="center" vertical="top" wrapText="1"/>
    </xf>
    <xf numFmtId="0" fontId="4" fillId="0" borderId="1" xfId="0" applyFont="1" applyFill="1" applyBorder="1" applyAlignment="1">
      <alignment horizontal="justify" vertical="top" wrapText="1"/>
    </xf>
    <xf numFmtId="0" fontId="13" fillId="0" borderId="2" xfId="0" applyFont="1" applyFill="1" applyBorder="1" applyAlignment="1">
      <alignment horizontal="center" vertical="top" wrapText="1"/>
    </xf>
    <xf numFmtId="0" fontId="13" fillId="0" borderId="5" xfId="0" applyFont="1" applyFill="1" applyBorder="1" applyAlignment="1">
      <alignment horizontal="center" vertical="top" wrapText="1"/>
    </xf>
    <xf numFmtId="0" fontId="13" fillId="2" borderId="2" xfId="0" applyFont="1" applyFill="1" applyBorder="1" applyAlignment="1">
      <alignment horizontal="left" vertical="top" wrapText="1"/>
    </xf>
    <xf numFmtId="0" fontId="13" fillId="2" borderId="5" xfId="0" applyFont="1" applyFill="1" applyBorder="1" applyAlignment="1">
      <alignment horizontal="left" vertical="top" wrapText="1"/>
    </xf>
    <xf numFmtId="0" fontId="13" fillId="0" borderId="2" xfId="0" applyFont="1" applyBorder="1" applyAlignment="1">
      <alignment horizontal="center" vertical="top" wrapText="1"/>
    </xf>
    <xf numFmtId="0" fontId="13" fillId="0" borderId="5" xfId="0" applyFont="1" applyBorder="1" applyAlignment="1">
      <alignment horizontal="center" vertical="top" wrapText="1"/>
    </xf>
    <xf numFmtId="0" fontId="12" fillId="0" borderId="2" xfId="0" applyFont="1" applyBorder="1" applyAlignment="1">
      <alignment horizontal="justify" vertical="top"/>
    </xf>
    <xf numFmtId="0" fontId="12" fillId="0" borderId="6" xfId="0" applyFont="1" applyBorder="1" applyAlignment="1">
      <alignment horizontal="justify" vertical="top"/>
    </xf>
    <xf numFmtId="0" fontId="12" fillId="0" borderId="5" xfId="0" applyFont="1" applyBorder="1" applyAlignment="1">
      <alignment horizontal="justify" vertical="top"/>
    </xf>
    <xf numFmtId="0" fontId="68" fillId="0" borderId="2" xfId="0" applyFont="1" applyFill="1" applyBorder="1" applyAlignment="1">
      <alignment horizontal="left" vertical="top" wrapText="1"/>
    </xf>
    <xf numFmtId="0" fontId="68" fillId="0" borderId="6" xfId="0" applyFont="1" applyFill="1" applyBorder="1" applyAlignment="1">
      <alignment horizontal="left" vertical="top" wrapText="1"/>
    </xf>
    <xf numFmtId="0" fontId="68" fillId="0" borderId="5" xfId="0" applyFont="1" applyFill="1" applyBorder="1" applyAlignment="1">
      <alignment horizontal="left" vertical="top" wrapText="1"/>
    </xf>
    <xf numFmtId="0" fontId="8" fillId="0" borderId="2" xfId="0" applyFont="1" applyBorder="1" applyAlignment="1">
      <alignment horizontal="center" vertical="top" wrapText="1"/>
    </xf>
    <xf numFmtId="0" fontId="8" fillId="0" borderId="5" xfId="0" applyFont="1" applyBorder="1" applyAlignment="1">
      <alignment horizontal="center" vertical="top" wrapText="1"/>
    </xf>
    <xf numFmtId="0" fontId="8" fillId="0" borderId="11" xfId="0" applyFont="1" applyFill="1" applyBorder="1" applyAlignment="1">
      <alignment horizontal="left" vertical="top" wrapText="1"/>
    </xf>
    <xf numFmtId="0" fontId="8" fillId="0" borderId="10" xfId="0" applyFont="1" applyFill="1" applyBorder="1" applyAlignment="1">
      <alignment horizontal="left" vertical="top" wrapText="1"/>
    </xf>
    <xf numFmtId="0" fontId="13" fillId="0" borderId="1" xfId="0" applyFont="1" applyBorder="1" applyAlignment="1">
      <alignment horizontal="left" wrapText="1"/>
    </xf>
    <xf numFmtId="0" fontId="64" fillId="0" borderId="1" xfId="0" applyFont="1" applyFill="1" applyBorder="1" applyAlignment="1">
      <alignment horizontal="left" vertical="top" wrapText="1"/>
    </xf>
    <xf numFmtId="0" fontId="63" fillId="0" borderId="2" xfId="0" applyFont="1" applyFill="1" applyBorder="1" applyAlignment="1">
      <alignment horizontal="center" vertical="top" wrapText="1"/>
    </xf>
    <xf numFmtId="0" fontId="63" fillId="0" borderId="5" xfId="0" applyFont="1" applyFill="1" applyBorder="1" applyAlignment="1">
      <alignment horizontal="center" vertical="top" wrapText="1"/>
    </xf>
    <xf numFmtId="0" fontId="4" fillId="0" borderId="2" xfId="0" applyFont="1" applyFill="1" applyBorder="1" applyAlignment="1">
      <alignment horizontal="center" vertical="top"/>
    </xf>
    <xf numFmtId="0" fontId="4" fillId="0" borderId="6" xfId="0" applyFont="1" applyFill="1" applyBorder="1" applyAlignment="1">
      <alignment horizontal="center" vertical="top"/>
    </xf>
    <xf numFmtId="0" fontId="4" fillId="0" borderId="5" xfId="0" applyFont="1" applyFill="1" applyBorder="1" applyAlignment="1">
      <alignment horizontal="center" vertical="top"/>
    </xf>
    <xf numFmtId="0" fontId="60" fillId="0" borderId="1" xfId="0" applyFont="1" applyBorder="1" applyAlignment="1">
      <alignment horizontal="right" vertical="top"/>
    </xf>
    <xf numFmtId="0" fontId="10" fillId="0" borderId="1" xfId="0" applyFont="1" applyFill="1" applyBorder="1" applyAlignment="1">
      <alignment horizontal="left" vertical="top" wrapText="1"/>
    </xf>
    <xf numFmtId="0" fontId="68" fillId="0" borderId="2" xfId="0" applyFont="1" applyFill="1" applyBorder="1" applyAlignment="1">
      <alignment vertical="top" wrapText="1"/>
    </xf>
    <xf numFmtId="0" fontId="68" fillId="0" borderId="6" xfId="0" applyFont="1" applyFill="1" applyBorder="1" applyAlignment="1">
      <alignment vertical="top" wrapText="1"/>
    </xf>
    <xf numFmtId="0" fontId="68" fillId="0" borderId="5" xfId="0" applyFont="1" applyFill="1" applyBorder="1" applyAlignment="1">
      <alignment vertical="top" wrapText="1"/>
    </xf>
    <xf numFmtId="0" fontId="12" fillId="0" borderId="2" xfId="0" applyFont="1" applyFill="1" applyBorder="1" applyAlignment="1">
      <alignment horizontal="left" vertical="top"/>
    </xf>
    <xf numFmtId="0" fontId="12" fillId="0" borderId="5" xfId="0" applyFont="1" applyFill="1" applyBorder="1" applyAlignment="1">
      <alignment horizontal="left" vertical="top"/>
    </xf>
    <xf numFmtId="0" fontId="62" fillId="0" borderId="2" xfId="0" applyFont="1" applyBorder="1" applyAlignment="1">
      <alignment horizontal="left"/>
    </xf>
    <xf numFmtId="0" fontId="62" fillId="0" borderId="5" xfId="0" applyFont="1" applyBorder="1" applyAlignment="1">
      <alignment horizontal="left"/>
    </xf>
    <xf numFmtId="0" fontId="63" fillId="0" borderId="2" xfId="0" applyFont="1" applyBorder="1" applyAlignment="1">
      <alignment horizontal="left" vertical="center"/>
    </xf>
    <xf numFmtId="0" fontId="63" fillId="0" borderId="5" xfId="0" applyFont="1" applyBorder="1" applyAlignment="1">
      <alignment horizontal="left" vertical="center"/>
    </xf>
    <xf numFmtId="0" fontId="63" fillId="0" borderId="1" xfId="0" applyFont="1" applyBorder="1" applyAlignment="1">
      <alignment horizontal="left" vertical="center" wrapText="1"/>
    </xf>
    <xf numFmtId="0" fontId="4" fillId="0" borderId="1" xfId="0" applyFont="1" applyFill="1" applyBorder="1" applyAlignment="1">
      <alignment horizontal="center" vertical="top"/>
    </xf>
    <xf numFmtId="0" fontId="8" fillId="6" borderId="1" xfId="0" applyFont="1" applyFill="1" applyBorder="1" applyAlignment="1">
      <alignment horizontal="left" vertical="top" wrapText="1"/>
    </xf>
    <xf numFmtId="0" fontId="63" fillId="0" borderId="1" xfId="0" applyFont="1" applyFill="1" applyBorder="1" applyAlignment="1">
      <alignment horizontal="center" vertical="top" wrapText="1"/>
    </xf>
    <xf numFmtId="0" fontId="62" fillId="0" borderId="1" xfId="0" applyFont="1" applyFill="1" applyBorder="1" applyAlignment="1">
      <alignment horizontal="center" vertical="top"/>
    </xf>
    <xf numFmtId="0" fontId="5" fillId="0" borderId="6" xfId="0" applyFont="1" applyFill="1" applyBorder="1" applyAlignment="1">
      <alignment vertical="top" wrapText="1"/>
    </xf>
    <xf numFmtId="0" fontId="4" fillId="0" borderId="1" xfId="0" applyFont="1" applyFill="1" applyBorder="1" applyAlignment="1">
      <alignment wrapText="1"/>
    </xf>
    <xf numFmtId="0" fontId="12" fillId="0" borderId="3" xfId="0" applyFont="1" applyFill="1" applyBorder="1" applyAlignment="1">
      <alignment vertical="top" wrapText="1"/>
    </xf>
    <xf numFmtId="0" fontId="12" fillId="0" borderId="17" xfId="0" applyFont="1" applyFill="1" applyBorder="1" applyAlignment="1">
      <alignment vertical="top" wrapText="1"/>
    </xf>
    <xf numFmtId="0" fontId="12" fillId="0" borderId="13" xfId="0" applyFont="1" applyFill="1" applyBorder="1" applyAlignment="1">
      <alignment vertical="top" wrapText="1"/>
    </xf>
    <xf numFmtId="0" fontId="4" fillId="0" borderId="1" xfId="0" applyFont="1" applyFill="1" applyBorder="1" applyAlignment="1">
      <alignment horizontal="left" vertical="top"/>
    </xf>
    <xf numFmtId="0" fontId="4" fillId="0" borderId="3" xfId="0" applyFont="1" applyFill="1" applyBorder="1" applyAlignment="1">
      <alignment vertical="top" wrapText="1"/>
    </xf>
    <xf numFmtId="0" fontId="13" fillId="0" borderId="6" xfId="0" applyFont="1" applyFill="1" applyBorder="1" applyAlignment="1">
      <alignment horizontal="left" wrapText="1"/>
    </xf>
    <xf numFmtId="0" fontId="8" fillId="0" borderId="1" xfId="0" applyFont="1" applyBorder="1" applyAlignment="1">
      <alignment horizontal="center" vertical="center" wrapText="1"/>
    </xf>
    <xf numFmtId="0" fontId="4" fillId="0" borderId="1" xfId="0" applyFont="1" applyBorder="1" applyAlignment="1">
      <alignment horizontal="center" wrapText="1"/>
    </xf>
    <xf numFmtId="0" fontId="12" fillId="0" borderId="2" xfId="0" applyFont="1" applyFill="1" applyBorder="1" applyAlignment="1">
      <alignment horizontal="center" vertical="top"/>
    </xf>
    <xf numFmtId="0" fontId="12" fillId="0" borderId="6" xfId="0" applyFont="1" applyFill="1" applyBorder="1" applyAlignment="1">
      <alignment horizontal="center" vertical="top"/>
    </xf>
    <xf numFmtId="0" fontId="12" fillId="0" borderId="5" xfId="0" applyFont="1" applyFill="1" applyBorder="1" applyAlignment="1">
      <alignment horizontal="center" vertical="top"/>
    </xf>
    <xf numFmtId="0" fontId="12" fillId="0" borderId="3" xfId="0" applyFont="1" applyFill="1" applyBorder="1" applyAlignment="1">
      <alignment vertical="top"/>
    </xf>
    <xf numFmtId="0" fontId="12" fillId="0" borderId="17" xfId="0" applyFont="1" applyFill="1" applyBorder="1" applyAlignment="1">
      <alignment vertical="top"/>
    </xf>
    <xf numFmtId="0" fontId="12" fillId="0" borderId="13" xfId="0" applyFont="1" applyFill="1" applyBorder="1" applyAlignment="1">
      <alignment vertical="top"/>
    </xf>
    <xf numFmtId="0" fontId="12" fillId="0" borderId="2"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4" fillId="0" borderId="2" xfId="0" applyFont="1" applyBorder="1" applyAlignment="1">
      <alignment horizontal="center" wrapText="1"/>
    </xf>
    <xf numFmtId="0" fontId="4" fillId="0" borderId="6" xfId="0" applyFont="1" applyBorder="1" applyAlignment="1">
      <alignment horizontal="center" wrapText="1"/>
    </xf>
    <xf numFmtId="0" fontId="4" fillId="0" borderId="5" xfId="0" applyFont="1" applyBorder="1" applyAlignment="1">
      <alignment horizontal="center" wrapText="1"/>
    </xf>
    <xf numFmtId="0" fontId="4" fillId="0" borderId="2" xfId="0" applyFont="1" applyBorder="1" applyAlignment="1">
      <alignment wrapText="1"/>
    </xf>
    <xf numFmtId="0" fontId="4" fillId="0" borderId="5" xfId="0" applyFont="1" applyBorder="1" applyAlignment="1">
      <alignment wrapText="1"/>
    </xf>
    <xf numFmtId="0" fontId="12" fillId="0" borderId="1" xfId="0" applyFont="1" applyFill="1" applyBorder="1" applyAlignment="1">
      <alignment vertical="top"/>
    </xf>
    <xf numFmtId="0" fontId="4" fillId="2" borderId="6" xfId="0" applyFont="1" applyFill="1" applyBorder="1" applyAlignment="1">
      <alignment horizontal="left" vertical="top" wrapText="1"/>
    </xf>
    <xf numFmtId="0" fontId="4" fillId="2" borderId="2" xfId="0" applyFont="1" applyFill="1" applyBorder="1" applyAlignment="1">
      <alignment horizontal="center" vertical="top" wrapText="1"/>
    </xf>
    <xf numFmtId="0" fontId="4" fillId="2" borderId="6" xfId="0" applyFont="1" applyFill="1" applyBorder="1" applyAlignment="1">
      <alignment horizontal="center" vertical="top" wrapText="1"/>
    </xf>
    <xf numFmtId="0" fontId="4" fillId="2" borderId="5" xfId="0" applyFont="1" applyFill="1" applyBorder="1" applyAlignment="1">
      <alignment horizontal="center" vertical="top" wrapText="1"/>
    </xf>
    <xf numFmtId="0" fontId="12" fillId="0" borderId="1" xfId="0" applyFont="1" applyFill="1" applyBorder="1" applyAlignment="1">
      <alignment horizontal="center"/>
    </xf>
    <xf numFmtId="0" fontId="4" fillId="0" borderId="6" xfId="0" applyFont="1" applyBorder="1" applyAlignment="1">
      <alignment wrapText="1"/>
    </xf>
    <xf numFmtId="0" fontId="8" fillId="0" borderId="1" xfId="0" applyFont="1" applyBorder="1" applyAlignment="1">
      <alignment horizontal="center" vertical="top" wrapText="1"/>
    </xf>
    <xf numFmtId="0" fontId="4" fillId="0" borderId="1" xfId="0" applyFont="1" applyFill="1" applyBorder="1" applyAlignment="1"/>
    <xf numFmtId="0" fontId="4" fillId="0" borderId="2" xfId="0" applyFont="1" applyFill="1" applyBorder="1" applyAlignment="1">
      <alignment horizontal="left" vertical="top"/>
    </xf>
    <xf numFmtId="0" fontId="4" fillId="0" borderId="5" xfId="0" applyFont="1" applyFill="1" applyBorder="1" applyAlignment="1">
      <alignment horizontal="left" vertical="top"/>
    </xf>
    <xf numFmtId="0" fontId="8" fillId="0" borderId="2" xfId="0" applyFont="1" applyFill="1" applyBorder="1" applyAlignment="1">
      <alignment horizontal="left" vertical="top"/>
    </xf>
    <xf numFmtId="0" fontId="8" fillId="0" borderId="5" xfId="0" applyFont="1" applyFill="1" applyBorder="1" applyAlignment="1">
      <alignment horizontal="left" vertical="top"/>
    </xf>
    <xf numFmtId="0" fontId="4" fillId="0" borderId="3" xfId="0" applyFont="1" applyFill="1" applyBorder="1" applyAlignment="1">
      <alignment horizontal="left" vertical="top"/>
    </xf>
    <xf numFmtId="0" fontId="12" fillId="0" borderId="2" xfId="0" applyFont="1" applyBorder="1"/>
    <xf numFmtId="0" fontId="12" fillId="0" borderId="6" xfId="0" applyFont="1" applyBorder="1"/>
    <xf numFmtId="0" fontId="12" fillId="0" borderId="5" xfId="0" applyFont="1" applyBorder="1"/>
    <xf numFmtId="0" fontId="13" fillId="2" borderId="2" xfId="0" applyFont="1" applyFill="1" applyBorder="1" applyAlignment="1">
      <alignment vertical="top" wrapText="1"/>
    </xf>
    <xf numFmtId="0" fontId="13" fillId="2" borderId="6" xfId="0" applyFont="1" applyFill="1" applyBorder="1" applyAlignment="1">
      <alignment vertical="top" wrapText="1"/>
    </xf>
    <xf numFmtId="0" fontId="13" fillId="2" borderId="5" xfId="0" applyFont="1" applyFill="1" applyBorder="1" applyAlignment="1">
      <alignment vertical="top" wrapText="1"/>
    </xf>
    <xf numFmtId="0" fontId="13" fillId="0" borderId="2" xfId="0" applyFont="1" applyBorder="1" applyAlignment="1">
      <alignment vertical="top"/>
    </xf>
    <xf numFmtId="0" fontId="13" fillId="0" borderId="6" xfId="0" applyFont="1" applyBorder="1" applyAlignment="1">
      <alignment vertical="top"/>
    </xf>
    <xf numFmtId="0" fontId="13" fillId="0" borderId="5" xfId="0" applyFont="1" applyBorder="1" applyAlignment="1">
      <alignment vertical="top"/>
    </xf>
    <xf numFmtId="0" fontId="4" fillId="0" borderId="2" xfId="0" applyFont="1" applyFill="1" applyBorder="1" applyAlignment="1">
      <alignment horizontal="center"/>
    </xf>
    <xf numFmtId="0" fontId="4" fillId="0" borderId="6" xfId="0" applyFont="1" applyFill="1" applyBorder="1" applyAlignment="1">
      <alignment horizontal="center"/>
    </xf>
    <xf numFmtId="0" fontId="4" fillId="0" borderId="5" xfId="0" applyFont="1" applyFill="1" applyBorder="1" applyAlignment="1">
      <alignment horizontal="center"/>
    </xf>
    <xf numFmtId="0" fontId="12" fillId="0" borderId="9" xfId="0" applyFont="1" applyFill="1" applyBorder="1" applyAlignment="1">
      <alignment vertical="top"/>
    </xf>
    <xf numFmtId="0" fontId="12" fillId="0" borderId="0" xfId="0" applyFont="1" applyFill="1" applyBorder="1" applyAlignment="1">
      <alignment vertical="top"/>
    </xf>
    <xf numFmtId="0" fontId="12" fillId="0" borderId="24" xfId="0" applyFont="1" applyFill="1" applyBorder="1" applyAlignment="1">
      <alignment vertical="top"/>
    </xf>
    <xf numFmtId="0" fontId="13" fillId="0" borderId="1" xfId="0" applyFont="1" applyFill="1" applyBorder="1" applyAlignment="1">
      <alignment wrapText="1"/>
    </xf>
    <xf numFmtId="0" fontId="12" fillId="2" borderId="2" xfId="0" applyFont="1" applyFill="1" applyBorder="1" applyAlignment="1">
      <alignment vertical="top" wrapText="1"/>
    </xf>
    <xf numFmtId="0" fontId="12" fillId="2" borderId="6" xfId="0" applyFont="1" applyFill="1" applyBorder="1" applyAlignment="1">
      <alignment vertical="top" wrapText="1"/>
    </xf>
    <xf numFmtId="0" fontId="12" fillId="2" borderId="5" xfId="0" applyFont="1" applyFill="1" applyBorder="1" applyAlignment="1">
      <alignment vertical="top" wrapText="1"/>
    </xf>
    <xf numFmtId="0" fontId="14" fillId="0" borderId="7" xfId="0" applyFont="1" applyBorder="1" applyAlignment="1">
      <alignment horizontal="right" vertical="top" wrapText="1"/>
    </xf>
    <xf numFmtId="0" fontId="14" fillId="0" borderId="4" xfId="0" applyFont="1" applyBorder="1" applyAlignment="1">
      <alignment horizontal="right" vertical="top" wrapText="1"/>
    </xf>
    <xf numFmtId="0" fontId="14" fillId="2" borderId="1" xfId="0" applyFont="1" applyFill="1" applyBorder="1" applyAlignment="1">
      <alignment vertical="top" wrapText="1"/>
    </xf>
    <xf numFmtId="0" fontId="15" fillId="2" borderId="1" xfId="0" applyFont="1" applyFill="1" applyBorder="1" applyAlignment="1">
      <alignment vertical="top" wrapText="1"/>
    </xf>
    <xf numFmtId="0" fontId="15" fillId="2" borderId="7" xfId="0" applyFont="1" applyFill="1" applyBorder="1" applyAlignment="1">
      <alignment horizontal="right" vertical="top" wrapText="1"/>
    </xf>
    <xf numFmtId="0" fontId="15" fillId="2" borderId="4" xfId="0" applyFont="1" applyFill="1" applyBorder="1" applyAlignment="1">
      <alignment horizontal="right" vertical="top" wrapText="1"/>
    </xf>
    <xf numFmtId="4" fontId="14" fillId="2" borderId="1" xfId="0" applyNumberFormat="1" applyFont="1" applyFill="1" applyBorder="1" applyAlignment="1">
      <alignment horizontal="right" vertical="top" wrapText="1"/>
    </xf>
    <xf numFmtId="0" fontId="15" fillId="2" borderId="1" xfId="0" applyFont="1" applyFill="1" applyBorder="1" applyAlignment="1">
      <alignment horizontal="right" vertical="top" wrapText="1"/>
    </xf>
    <xf numFmtId="0" fontId="14" fillId="0" borderId="7" xfId="0" applyFont="1" applyBorder="1" applyAlignment="1">
      <alignment horizontal="center" vertical="top" wrapText="1"/>
    </xf>
    <xf numFmtId="0" fontId="14" fillId="0" borderId="4" xfId="0" applyFont="1" applyBorder="1" applyAlignment="1">
      <alignment horizontal="center" vertical="top" wrapText="1"/>
    </xf>
    <xf numFmtId="0" fontId="15" fillId="2" borderId="7" xfId="0" applyFont="1" applyFill="1" applyBorder="1" applyAlignment="1">
      <alignment vertical="top" wrapText="1"/>
    </xf>
    <xf numFmtId="0" fontId="15" fillId="2" borderId="4" xfId="0" applyFont="1" applyFill="1" applyBorder="1" applyAlignment="1">
      <alignment vertical="top" wrapText="1"/>
    </xf>
    <xf numFmtId="4" fontId="14" fillId="2" borderId="7" xfId="0" applyNumberFormat="1" applyFont="1" applyFill="1" applyBorder="1" applyAlignment="1">
      <alignment horizontal="right" vertical="top" wrapText="1"/>
    </xf>
    <xf numFmtId="4" fontId="14" fillId="2" borderId="4" xfId="0" applyNumberFormat="1" applyFont="1" applyFill="1" applyBorder="1" applyAlignment="1">
      <alignment horizontal="right" vertical="top" wrapText="1"/>
    </xf>
    <xf numFmtId="0" fontId="13" fillId="0" borderId="2"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2" fillId="0" borderId="2" xfId="0" applyFont="1" applyFill="1" applyBorder="1" applyAlignment="1">
      <alignment horizontal="center" wrapText="1"/>
    </xf>
    <xf numFmtId="0" fontId="12" fillId="0" borderId="6" xfId="0" applyFont="1" applyFill="1" applyBorder="1" applyAlignment="1">
      <alignment horizontal="center" wrapText="1"/>
    </xf>
    <xf numFmtId="0" fontId="12" fillId="0" borderId="5" xfId="0" applyFont="1" applyFill="1" applyBorder="1" applyAlignment="1">
      <alignment horizontal="center" wrapText="1"/>
    </xf>
    <xf numFmtId="0" fontId="12" fillId="0" borderId="1" xfId="0" applyFont="1" applyBorder="1" applyAlignment="1">
      <alignment wrapText="1"/>
    </xf>
    <xf numFmtId="0" fontId="8" fillId="0" borderId="6" xfId="0" applyFont="1" applyBorder="1" applyAlignment="1">
      <alignment horizontal="center" vertical="top" wrapText="1"/>
    </xf>
    <xf numFmtId="0" fontId="12" fillId="0" borderId="1" xfId="0" applyFont="1" applyBorder="1" applyAlignment="1"/>
    <xf numFmtId="0" fontId="12" fillId="0" borderId="2" xfId="0" applyFont="1" applyBorder="1" applyAlignment="1">
      <alignment horizontal="left" vertical="center" wrapText="1"/>
    </xf>
    <xf numFmtId="0" fontId="12" fillId="0" borderId="6" xfId="0" applyFont="1" applyBorder="1" applyAlignment="1">
      <alignment horizontal="left" vertical="center" wrapText="1"/>
    </xf>
    <xf numFmtId="0" fontId="12" fillId="0" borderId="5" xfId="0" applyFont="1" applyBorder="1" applyAlignment="1">
      <alignment horizontal="left" vertical="center" wrapText="1"/>
    </xf>
    <xf numFmtId="0" fontId="13" fillId="0" borderId="1" xfId="0" applyFont="1" applyBorder="1" applyAlignment="1">
      <alignment vertical="center" wrapText="1"/>
    </xf>
    <xf numFmtId="0" fontId="13" fillId="0" borderId="2" xfId="0" applyFont="1" applyFill="1" applyBorder="1" applyAlignment="1">
      <alignment horizontal="left" vertical="top"/>
    </xf>
    <xf numFmtId="0" fontId="13" fillId="0" borderId="5" xfId="0" applyFont="1" applyFill="1" applyBorder="1" applyAlignment="1">
      <alignment horizontal="left" vertical="top"/>
    </xf>
    <xf numFmtId="0" fontId="12" fillId="0" borderId="2" xfId="0" applyFont="1" applyFill="1" applyBorder="1" applyAlignment="1">
      <alignment horizontal="right" vertical="top" wrapText="1"/>
    </xf>
    <xf numFmtId="0" fontId="12" fillId="0" borderId="6" xfId="0" applyFont="1" applyFill="1" applyBorder="1" applyAlignment="1">
      <alignment horizontal="right" vertical="top" wrapText="1"/>
    </xf>
    <xf numFmtId="0" fontId="12" fillId="0" borderId="5" xfId="0" applyFont="1" applyFill="1" applyBorder="1" applyAlignment="1">
      <alignment horizontal="right" vertical="top" wrapText="1"/>
    </xf>
    <xf numFmtId="0" fontId="12" fillId="0" borderId="2" xfId="0" applyFont="1" applyBorder="1" applyAlignment="1"/>
    <xf numFmtId="0" fontId="12" fillId="0" borderId="6" xfId="0" applyFont="1" applyBorder="1" applyAlignment="1"/>
    <xf numFmtId="0" fontId="12" fillId="0" borderId="5" xfId="0" applyFont="1" applyBorder="1" applyAlignment="1"/>
    <xf numFmtId="0" fontId="15" fillId="0" borderId="1" xfId="0" applyFont="1" applyFill="1" applyBorder="1" applyAlignment="1">
      <alignment vertical="top" wrapText="1"/>
    </xf>
    <xf numFmtId="0" fontId="12" fillId="0" borderId="1" xfId="0" applyFont="1" applyFill="1" applyBorder="1" applyAlignment="1">
      <alignment horizontal="left" vertical="center" wrapText="1"/>
    </xf>
    <xf numFmtId="0" fontId="13" fillId="0" borderId="2"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5" xfId="0" applyFont="1" applyFill="1" applyBorder="1" applyAlignment="1">
      <alignment horizontal="center" vertical="center"/>
    </xf>
    <xf numFmtId="0" fontId="19" fillId="0" borderId="1" xfId="0" applyFont="1" applyFill="1" applyBorder="1" applyAlignment="1">
      <alignment horizontal="center" vertical="top"/>
    </xf>
    <xf numFmtId="0" fontId="19" fillId="0" borderId="1" xfId="0" applyFont="1" applyFill="1" applyBorder="1" applyAlignment="1">
      <alignment vertical="top"/>
    </xf>
    <xf numFmtId="0" fontId="19" fillId="0" borderId="1" xfId="0" applyFont="1" applyFill="1" applyBorder="1" applyAlignment="1">
      <alignment horizontal="center" vertical="top" wrapText="1"/>
    </xf>
    <xf numFmtId="0" fontId="13" fillId="0" borderId="11"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10" xfId="0" applyFont="1" applyFill="1" applyBorder="1" applyAlignment="1">
      <alignment horizontal="left" vertical="center" wrapText="1"/>
    </xf>
    <xf numFmtId="0" fontId="13" fillId="0" borderId="6"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1" xfId="0" applyFont="1" applyBorder="1" applyAlignment="1">
      <alignment vertical="top" wrapText="1"/>
    </xf>
    <xf numFmtId="0" fontId="13" fillId="0" borderId="12" xfId="0" applyFont="1" applyBorder="1" applyAlignment="1">
      <alignment vertical="top" wrapText="1"/>
    </xf>
    <xf numFmtId="0" fontId="13" fillId="0" borderId="10" xfId="0" applyFont="1" applyBorder="1" applyAlignment="1">
      <alignment vertical="top" wrapText="1"/>
    </xf>
    <xf numFmtId="0" fontId="12" fillId="0" borderId="1" xfId="0" applyFont="1" applyBorder="1" applyAlignment="1">
      <alignment vertical="top"/>
    </xf>
    <xf numFmtId="0" fontId="13" fillId="0" borderId="17" xfId="0" applyFont="1" applyBorder="1" applyAlignment="1">
      <alignment vertical="top" wrapText="1"/>
    </xf>
    <xf numFmtId="0" fontId="13" fillId="0" borderId="13" xfId="0" applyFont="1" applyBorder="1" applyAlignment="1">
      <alignment vertical="top" wrapText="1"/>
    </xf>
    <xf numFmtId="0" fontId="12" fillId="0" borderId="2" xfId="0" applyFont="1" applyBorder="1" applyAlignment="1">
      <alignment horizontal="left" vertical="top"/>
    </xf>
    <xf numFmtId="0" fontId="12" fillId="0" borderId="6" xfId="0" applyFont="1" applyBorder="1" applyAlignment="1">
      <alignment horizontal="left" vertical="top"/>
    </xf>
    <xf numFmtId="0" fontId="12" fillId="0" borderId="5" xfId="0" applyFont="1" applyBorder="1" applyAlignment="1">
      <alignment horizontal="left" vertical="top"/>
    </xf>
    <xf numFmtId="0" fontId="12" fillId="0" borderId="6" xfId="0" applyFont="1" applyBorder="1" applyAlignment="1">
      <alignment vertical="top"/>
    </xf>
    <xf numFmtId="0" fontId="12" fillId="0" borderId="2" xfId="0" applyFont="1" applyBorder="1" applyAlignment="1">
      <alignment horizontal="center" vertical="top"/>
    </xf>
    <xf numFmtId="0" fontId="12" fillId="0" borderId="6" xfId="0" applyFont="1" applyBorder="1" applyAlignment="1">
      <alignment horizontal="center" vertical="top"/>
    </xf>
    <xf numFmtId="0" fontId="12" fillId="0" borderId="5" xfId="0" applyFont="1" applyBorder="1" applyAlignment="1">
      <alignment horizontal="center" vertical="top"/>
    </xf>
    <xf numFmtId="0" fontId="12" fillId="0" borderId="2" xfId="0" applyFont="1" applyBorder="1" applyAlignment="1">
      <alignment horizontal="center"/>
    </xf>
    <xf numFmtId="0" fontId="12" fillId="0" borderId="6" xfId="0" applyFont="1" applyBorder="1" applyAlignment="1">
      <alignment horizontal="center"/>
    </xf>
    <xf numFmtId="0" fontId="12" fillId="0" borderId="5" xfId="0" applyFont="1" applyBorder="1" applyAlignment="1">
      <alignment horizontal="center"/>
    </xf>
    <xf numFmtId="0" fontId="12" fillId="0" borderId="6" xfId="0" applyFont="1" applyBorder="1" applyAlignment="1">
      <alignment horizontal="left"/>
    </xf>
    <xf numFmtId="0" fontId="13" fillId="0" borderId="12" xfId="0" applyFont="1" applyBorder="1" applyAlignment="1">
      <alignment horizontal="center" vertical="top"/>
    </xf>
    <xf numFmtId="0" fontId="13" fillId="0" borderId="10" xfId="0" applyFont="1" applyBorder="1" applyAlignment="1">
      <alignment horizontal="center" vertical="top"/>
    </xf>
    <xf numFmtId="0" fontId="13" fillId="0" borderId="2" xfId="0" applyFont="1" applyBorder="1" applyAlignment="1">
      <alignment horizontal="center" vertical="top"/>
    </xf>
    <xf numFmtId="0" fontId="13" fillId="0" borderId="6" xfId="0" applyFont="1" applyBorder="1" applyAlignment="1">
      <alignment horizontal="center" vertical="top"/>
    </xf>
    <xf numFmtId="0" fontId="13" fillId="0" borderId="5" xfId="0" applyFont="1" applyBorder="1" applyAlignment="1">
      <alignment horizontal="center" vertical="top"/>
    </xf>
    <xf numFmtId="4" fontId="15" fillId="0" borderId="1" xfId="0" applyNumberFormat="1" applyFont="1" applyBorder="1" applyAlignment="1">
      <alignment vertical="top"/>
    </xf>
    <xf numFmtId="0" fontId="15" fillId="0" borderId="1" xfId="0" applyFont="1" applyBorder="1" applyAlignment="1">
      <alignment vertical="top"/>
    </xf>
    <xf numFmtId="0" fontId="14" fillId="0" borderId="1" xfId="0" applyFont="1" applyBorder="1" applyAlignment="1">
      <alignment vertical="top"/>
    </xf>
    <xf numFmtId="0" fontId="15" fillId="0" borderId="1" xfId="0" applyFont="1" applyBorder="1" applyAlignment="1">
      <alignment vertical="top" wrapText="1"/>
    </xf>
    <xf numFmtId="4" fontId="15" fillId="0" borderId="7" xfId="0" applyNumberFormat="1" applyFont="1" applyBorder="1" applyAlignment="1">
      <alignment vertical="top"/>
    </xf>
    <xf numFmtId="4" fontId="15" fillId="0" borderId="4" xfId="0" applyNumberFormat="1" applyFont="1" applyBorder="1" applyAlignment="1">
      <alignment vertical="top"/>
    </xf>
    <xf numFmtId="0" fontId="15" fillId="0" borderId="7" xfId="0" applyFont="1" applyBorder="1" applyAlignment="1">
      <alignment horizontal="left" vertical="top" wrapText="1"/>
    </xf>
    <xf numFmtId="0" fontId="15" fillId="0" borderId="4" xfId="0" applyFont="1" applyBorder="1" applyAlignment="1">
      <alignment horizontal="left" vertical="top" wrapText="1"/>
    </xf>
    <xf numFmtId="0" fontId="15" fillId="0" borderId="4" xfId="0" applyFont="1" applyBorder="1" applyAlignment="1">
      <alignment vertical="top"/>
    </xf>
    <xf numFmtId="0" fontId="15" fillId="0" borderId="7" xfId="0" applyFont="1" applyBorder="1" applyAlignment="1">
      <alignment vertical="top"/>
    </xf>
    <xf numFmtId="4" fontId="15" fillId="0" borderId="7" xfId="0" applyNumberFormat="1" applyFont="1" applyBorder="1" applyAlignment="1">
      <alignment horizontal="center" vertical="top"/>
    </xf>
    <xf numFmtId="4" fontId="15" fillId="0" borderId="4" xfId="0" applyNumberFormat="1" applyFont="1" applyBorder="1" applyAlignment="1">
      <alignment horizontal="center" vertical="top"/>
    </xf>
    <xf numFmtId="0" fontId="13" fillId="0" borderId="1" xfId="0" applyFont="1" applyBorder="1" applyAlignment="1">
      <alignment horizontal="center" vertical="top"/>
    </xf>
    <xf numFmtId="0" fontId="12" fillId="0" borderId="2" xfId="0" applyFont="1" applyFill="1" applyBorder="1" applyAlignment="1">
      <alignment vertical="center" wrapText="1"/>
    </xf>
    <xf numFmtId="0" fontId="12" fillId="0" borderId="6" xfId="0" applyFont="1" applyFill="1" applyBorder="1" applyAlignment="1">
      <alignment vertical="center" wrapText="1"/>
    </xf>
    <xf numFmtId="0" fontId="12" fillId="0" borderId="5" xfId="0" applyFont="1" applyFill="1" applyBorder="1" applyAlignment="1">
      <alignment vertical="center" wrapText="1"/>
    </xf>
    <xf numFmtId="0" fontId="12" fillId="0" borderId="2" xfId="0" applyFont="1" applyBorder="1" applyAlignment="1">
      <alignment horizontal="center" wrapText="1"/>
    </xf>
    <xf numFmtId="0" fontId="12" fillId="0" borderId="6" xfId="0" applyFont="1" applyBorder="1" applyAlignment="1">
      <alignment horizontal="center" wrapText="1"/>
    </xf>
    <xf numFmtId="0" fontId="12" fillId="0" borderId="5" xfId="0" applyFont="1" applyBorder="1" applyAlignment="1">
      <alignment horizontal="center" wrapText="1"/>
    </xf>
    <xf numFmtId="0" fontId="13" fillId="0" borderId="2" xfId="0" applyFont="1" applyBorder="1" applyAlignment="1">
      <alignment horizontal="left" vertical="center" wrapText="1"/>
    </xf>
    <xf numFmtId="0" fontId="13" fillId="0" borderId="5" xfId="0" applyFont="1" applyBorder="1" applyAlignment="1">
      <alignment horizontal="left" vertical="center" wrapText="1"/>
    </xf>
    <xf numFmtId="0" fontId="13" fillId="2" borderId="6" xfId="0" applyFont="1" applyFill="1" applyBorder="1" applyAlignment="1">
      <alignment horizontal="left" vertical="top" wrapText="1"/>
    </xf>
    <xf numFmtId="0" fontId="12" fillId="0" borderId="1" xfId="0" applyFont="1" applyFill="1" applyBorder="1" applyAlignment="1">
      <alignment horizontal="left" vertical="center"/>
    </xf>
    <xf numFmtId="0" fontId="8" fillId="0" borderId="25" xfId="0" applyFont="1" applyBorder="1" applyAlignment="1">
      <alignment horizontal="left" vertical="top" wrapText="1"/>
    </xf>
    <xf numFmtId="0" fontId="63" fillId="0" borderId="5" xfId="0" applyFont="1" applyFill="1" applyBorder="1" applyAlignment="1">
      <alignment vertical="top" wrapText="1"/>
    </xf>
    <xf numFmtId="0" fontId="4" fillId="0" borderId="2" xfId="0" applyFont="1" applyBorder="1" applyAlignment="1">
      <alignment horizontal="left" vertical="top"/>
    </xf>
    <xf numFmtId="0" fontId="4" fillId="0" borderId="5" xfId="0" applyFont="1" applyBorder="1" applyAlignment="1">
      <alignment horizontal="left" vertical="top"/>
    </xf>
    <xf numFmtId="0" fontId="4" fillId="2" borderId="2" xfId="0" applyFont="1" applyFill="1" applyBorder="1" applyAlignment="1">
      <alignment horizontal="left" vertical="top"/>
    </xf>
    <xf numFmtId="0" fontId="4" fillId="2" borderId="5" xfId="0" applyFont="1" applyFill="1" applyBorder="1" applyAlignment="1">
      <alignment horizontal="left" vertical="top"/>
    </xf>
    <xf numFmtId="0" fontId="62" fillId="6" borderId="2" xfId="0" applyFont="1" applyFill="1" applyBorder="1" applyAlignment="1">
      <alignment horizontal="left" vertical="top" wrapText="1"/>
    </xf>
    <xf numFmtId="0" fontId="62" fillId="6" borderId="6" xfId="0" applyFont="1" applyFill="1" applyBorder="1" applyAlignment="1">
      <alignment horizontal="left" vertical="top" wrapText="1"/>
    </xf>
    <xf numFmtId="0" fontId="62" fillId="6" borderId="5" xfId="0" applyFont="1" applyFill="1" applyBorder="1" applyAlignment="1">
      <alignment horizontal="left" vertical="top" wrapText="1"/>
    </xf>
    <xf numFmtId="0" fontId="62" fillId="6" borderId="2" xfId="0" applyFont="1" applyFill="1" applyBorder="1" applyAlignment="1">
      <alignment horizontal="center" vertical="top" wrapText="1"/>
    </xf>
    <xf numFmtId="0" fontId="62" fillId="6" borderId="6" xfId="0" applyFont="1" applyFill="1" applyBorder="1" applyAlignment="1">
      <alignment horizontal="center" vertical="top" wrapText="1"/>
    </xf>
    <xf numFmtId="0" fontId="62" fillId="6" borderId="5" xfId="0" applyFont="1" applyFill="1" applyBorder="1" applyAlignment="1">
      <alignment horizontal="center" vertical="top" wrapText="1"/>
    </xf>
    <xf numFmtId="0" fontId="62" fillId="0" borderId="3" xfId="0" applyFont="1" applyFill="1" applyBorder="1" applyAlignment="1">
      <alignment vertical="top" wrapText="1"/>
    </xf>
    <xf numFmtId="0" fontId="62" fillId="0" borderId="17" xfId="0" applyFont="1" applyFill="1" applyBorder="1" applyAlignment="1">
      <alignment vertical="top" wrapText="1"/>
    </xf>
    <xf numFmtId="0" fontId="62" fillId="0" borderId="13" xfId="0" applyFont="1" applyFill="1" applyBorder="1" applyAlignment="1">
      <alignment vertical="top" wrapText="1"/>
    </xf>
    <xf numFmtId="0" fontId="62" fillId="7" borderId="1" xfId="0" applyFont="1" applyFill="1" applyBorder="1" applyAlignment="1">
      <alignment vertical="top" wrapText="1"/>
    </xf>
    <xf numFmtId="0" fontId="62" fillId="0" borderId="2" xfId="0" applyFont="1" applyBorder="1" applyAlignment="1">
      <alignment vertical="top" wrapText="1"/>
    </xf>
    <xf numFmtId="0" fontId="63" fillId="0" borderId="2" xfId="0" applyFont="1" applyBorder="1" applyAlignment="1">
      <alignment horizontal="left" wrapText="1"/>
    </xf>
    <xf numFmtId="0" fontId="63" fillId="0" borderId="6" xfId="0" applyFont="1" applyBorder="1" applyAlignment="1">
      <alignment horizontal="left" wrapText="1"/>
    </xf>
    <xf numFmtId="0" fontId="63" fillId="0" borderId="5" xfId="0" applyFont="1" applyBorder="1" applyAlignment="1">
      <alignment horizontal="left" wrapText="1"/>
    </xf>
    <xf numFmtId="0" fontId="12" fillId="0" borderId="1" xfId="0" applyFont="1" applyFill="1" applyBorder="1" applyAlignment="1">
      <alignment wrapText="1"/>
    </xf>
    <xf numFmtId="0" fontId="68" fillId="0" borderId="2" xfId="0" applyFont="1" applyFill="1" applyBorder="1" applyAlignment="1">
      <alignment horizontal="center" vertical="top" wrapText="1"/>
    </xf>
    <xf numFmtId="0" fontId="68" fillId="0" borderId="6" xfId="0" applyFont="1" applyFill="1" applyBorder="1" applyAlignment="1">
      <alignment horizontal="center" vertical="top" wrapText="1"/>
    </xf>
    <xf numFmtId="0" fontId="68" fillId="0" borderId="5" xfId="0" applyFont="1" applyFill="1" applyBorder="1" applyAlignment="1">
      <alignment horizontal="center" vertical="top" wrapText="1"/>
    </xf>
    <xf numFmtId="0" fontId="5" fillId="0" borderId="7" xfId="0" applyFont="1" applyFill="1" applyBorder="1" applyAlignment="1">
      <alignment horizontal="right" vertical="top" wrapText="1"/>
    </xf>
    <xf numFmtId="0" fontId="5" fillId="0" borderId="4" xfId="0" applyFont="1" applyFill="1" applyBorder="1" applyAlignment="1">
      <alignment horizontal="right" vertical="top" wrapText="1"/>
    </xf>
    <xf numFmtId="0" fontId="5" fillId="0" borderId="2" xfId="0" applyFont="1" applyFill="1" applyBorder="1" applyAlignment="1">
      <alignment vertical="top" wrapText="1"/>
    </xf>
    <xf numFmtId="0" fontId="10" fillId="0" borderId="2" xfId="0" applyFont="1" applyFill="1" applyBorder="1" applyAlignment="1">
      <alignment horizontal="left" vertical="top" wrapText="1"/>
    </xf>
    <xf numFmtId="0" fontId="10" fillId="0" borderId="6" xfId="0" applyFont="1" applyFill="1" applyBorder="1" applyAlignment="1">
      <alignment horizontal="left" vertical="top" wrapText="1"/>
    </xf>
    <xf numFmtId="0" fontId="4" fillId="0" borderId="4" xfId="0" applyFont="1" applyFill="1" applyBorder="1" applyAlignment="1">
      <alignment vertical="top" wrapText="1"/>
    </xf>
    <xf numFmtId="0" fontId="4" fillId="0" borderId="8" xfId="0" applyFont="1" applyFill="1" applyBorder="1" applyAlignment="1">
      <alignment vertical="top" wrapText="1"/>
    </xf>
    <xf numFmtId="0" fontId="62" fillId="0" borderId="2" xfId="0" applyFont="1" applyBorder="1" applyAlignment="1">
      <alignment horizontal="left" vertical="center" wrapText="1"/>
    </xf>
    <xf numFmtId="0" fontId="62" fillId="0" borderId="5" xfId="0" applyFont="1" applyBorder="1" applyAlignment="1">
      <alignment horizontal="left" vertical="center" wrapText="1"/>
    </xf>
    <xf numFmtId="0" fontId="17" fillId="0" borderId="2" xfId="0" applyFont="1" applyBorder="1" applyAlignment="1">
      <alignment horizontal="left"/>
    </xf>
    <xf numFmtId="0" fontId="17" fillId="0" borderId="5" xfId="0" applyFont="1" applyBorder="1" applyAlignment="1">
      <alignment horizontal="left"/>
    </xf>
    <xf numFmtId="0" fontId="5" fillId="0" borderId="7" xfId="0" applyFont="1" applyFill="1" applyBorder="1" applyAlignment="1">
      <alignment vertical="top" wrapText="1"/>
    </xf>
    <xf numFmtId="0" fontId="5" fillId="0" borderId="8" xfId="0" applyFont="1" applyFill="1" applyBorder="1" applyAlignment="1">
      <alignment vertical="top" wrapText="1"/>
    </xf>
    <xf numFmtId="0" fontId="5" fillId="0" borderId="4" xfId="0" applyFont="1" applyFill="1" applyBorder="1" applyAlignment="1">
      <alignment vertical="top" wrapText="1"/>
    </xf>
    <xf numFmtId="0" fontId="5" fillId="0" borderId="1" xfId="0" applyFont="1" applyFill="1" applyBorder="1" applyAlignment="1">
      <alignment vertical="top" wrapText="1"/>
    </xf>
    <xf numFmtId="0" fontId="12" fillId="0" borderId="1" xfId="0" applyFont="1" applyBorder="1" applyAlignment="1">
      <alignment horizontal="center" vertical="top"/>
    </xf>
    <xf numFmtId="0" fontId="4" fillId="0" borderId="1" xfId="0" applyFont="1" applyBorder="1" applyAlignment="1">
      <alignment horizontal="left" vertical="center" wrapText="1"/>
    </xf>
    <xf numFmtId="0" fontId="4" fillId="0" borderId="1" xfId="0" applyFont="1" applyBorder="1" applyAlignment="1">
      <alignment horizontal="left" vertical="top"/>
    </xf>
    <xf numFmtId="0" fontId="14" fillId="0" borderId="2" xfId="0" applyFont="1" applyFill="1" applyBorder="1" applyAlignment="1">
      <alignment horizontal="left" vertical="top" wrapText="1"/>
    </xf>
    <xf numFmtId="0" fontId="14" fillId="0" borderId="5" xfId="0" applyFont="1" applyFill="1" applyBorder="1" applyAlignment="1">
      <alignment horizontal="left" vertical="top" wrapText="1"/>
    </xf>
    <xf numFmtId="0" fontId="5" fillId="0" borderId="2" xfId="0" applyFont="1" applyBorder="1" applyAlignment="1">
      <alignment horizontal="left" vertical="top" wrapText="1"/>
    </xf>
    <xf numFmtId="0" fontId="5" fillId="0" borderId="1" xfId="0" applyFont="1" applyFill="1" applyBorder="1" applyAlignment="1">
      <alignment horizontal="left" vertical="top" wrapText="1"/>
    </xf>
    <xf numFmtId="0" fontId="13" fillId="0" borderId="2" xfId="0" applyFont="1" applyBorder="1" applyAlignment="1">
      <alignment horizontal="left" vertical="top"/>
    </xf>
    <xf numFmtId="0" fontId="13" fillId="0" borderId="5" xfId="0" applyFont="1" applyBorder="1" applyAlignment="1">
      <alignment horizontal="left" vertical="top"/>
    </xf>
    <xf numFmtId="0" fontId="12" fillId="0" borderId="2" xfId="0" applyFont="1" applyBorder="1" applyAlignment="1">
      <alignment horizontal="center" vertical="top" wrapText="1"/>
    </xf>
    <xf numFmtId="0" fontId="12" fillId="0" borderId="5" xfId="0" applyFont="1" applyBorder="1" applyAlignment="1">
      <alignment horizontal="center" vertical="top" wrapText="1"/>
    </xf>
    <xf numFmtId="0" fontId="4" fillId="0" borderId="6" xfId="0" applyFont="1" applyBorder="1" applyAlignment="1">
      <alignment horizontal="left"/>
    </xf>
    <xf numFmtId="0" fontId="62" fillId="0" borderId="2" xfId="0" applyFont="1" applyFill="1" applyBorder="1" applyAlignment="1">
      <alignment horizontal="center" vertical="top"/>
    </xf>
    <xf numFmtId="0" fontId="62" fillId="0" borderId="6" xfId="0" applyFont="1" applyFill="1" applyBorder="1" applyAlignment="1">
      <alignment horizontal="center" vertical="top"/>
    </xf>
    <xf numFmtId="0" fontId="62" fillId="0" borderId="5" xfId="0" applyFont="1" applyFill="1" applyBorder="1" applyAlignment="1">
      <alignment horizontal="center" vertical="top"/>
    </xf>
    <xf numFmtId="0" fontId="62" fillId="0" borderId="2" xfId="0" applyFont="1" applyFill="1" applyBorder="1" applyAlignment="1">
      <alignment horizontal="left" vertical="top"/>
    </xf>
    <xf numFmtId="0" fontId="62" fillId="0" borderId="5" xfId="0" applyFont="1" applyFill="1" applyBorder="1" applyAlignment="1">
      <alignment horizontal="left" vertical="top"/>
    </xf>
    <xf numFmtId="0" fontId="12" fillId="0" borderId="6" xfId="0" applyFont="1" applyFill="1" applyBorder="1" applyAlignment="1">
      <alignment horizontal="left" vertical="top"/>
    </xf>
    <xf numFmtId="0" fontId="4" fillId="2" borderId="2" xfId="0" applyFont="1" applyFill="1" applyBorder="1" applyAlignment="1"/>
    <xf numFmtId="0" fontId="4" fillId="2" borderId="6" xfId="0" applyFont="1" applyFill="1" applyBorder="1" applyAlignment="1"/>
    <xf numFmtId="0" fontId="4" fillId="2" borderId="5" xfId="0" applyFont="1" applyFill="1" applyBorder="1" applyAlignment="1"/>
    <xf numFmtId="0" fontId="14" fillId="0" borderId="1" xfId="0" applyFont="1" applyFill="1" applyBorder="1" applyAlignment="1">
      <alignment vertical="top"/>
    </xf>
    <xf numFmtId="0" fontId="12" fillId="0" borderId="2" xfId="0" applyFont="1" applyFill="1" applyBorder="1" applyAlignment="1">
      <alignment vertical="top"/>
    </xf>
    <xf numFmtId="0" fontId="12" fillId="0" borderId="6" xfId="0" applyFont="1" applyFill="1" applyBorder="1" applyAlignment="1">
      <alignment vertical="top"/>
    </xf>
    <xf numFmtId="0" fontId="12" fillId="0" borderId="5" xfId="0" applyFont="1" applyFill="1" applyBorder="1" applyAlignment="1">
      <alignment vertical="top"/>
    </xf>
    <xf numFmtId="0" fontId="12" fillId="0" borderId="1" xfId="0" applyFont="1" applyBorder="1" applyAlignment="1">
      <alignment horizontal="center"/>
    </xf>
    <xf numFmtId="0" fontId="12" fillId="2" borderId="1" xfId="0" applyFont="1" applyFill="1" applyBorder="1" applyAlignment="1">
      <alignment vertical="top"/>
    </xf>
    <xf numFmtId="0" fontId="14" fillId="2" borderId="1" xfId="0" applyFont="1" applyFill="1" applyBorder="1" applyAlignment="1">
      <alignment vertical="top"/>
    </xf>
    <xf numFmtId="0" fontId="12" fillId="2" borderId="1" xfId="0" applyFont="1" applyFill="1" applyBorder="1" applyAlignment="1">
      <alignment horizontal="left" vertical="top"/>
    </xf>
    <xf numFmtId="0" fontId="12" fillId="2" borderId="2" xfId="0" applyFont="1" applyFill="1" applyBorder="1" applyAlignment="1">
      <alignment horizontal="center" vertical="top" wrapText="1"/>
    </xf>
    <xf numFmtId="0" fontId="12"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4" fillId="0" borderId="1" xfId="0" applyFont="1" applyFill="1" applyBorder="1" applyAlignment="1">
      <alignment horizontal="left" vertical="top" wrapText="1"/>
    </xf>
    <xf numFmtId="0" fontId="63" fillId="0" borderId="1" xfId="0" applyFont="1" applyFill="1" applyBorder="1" applyAlignment="1">
      <alignment horizontal="left" vertical="top"/>
    </xf>
    <xf numFmtId="0" fontId="63" fillId="0" borderId="1" xfId="0" applyFont="1" applyFill="1" applyBorder="1" applyAlignment="1">
      <alignment vertical="top" wrapText="1"/>
    </xf>
    <xf numFmtId="0" fontId="4" fillId="0" borderId="6" xfId="0" applyFont="1" applyBorder="1" applyAlignment="1">
      <alignment horizontal="left" vertical="top"/>
    </xf>
    <xf numFmtId="0" fontId="68" fillId="0" borderId="1" xfId="0" applyFont="1" applyBorder="1" applyAlignment="1">
      <alignment horizontal="center"/>
    </xf>
    <xf numFmtId="0" fontId="68" fillId="0" borderId="1" xfId="0" applyFont="1" applyBorder="1" applyAlignment="1">
      <alignment horizontal="center" vertical="top"/>
    </xf>
    <xf numFmtId="0" fontId="63" fillId="7" borderId="2" xfId="0" applyFont="1" applyFill="1" applyBorder="1" applyAlignment="1">
      <alignment horizontal="left" vertical="top" wrapText="1"/>
    </xf>
    <xf numFmtId="0" fontId="63" fillId="7" borderId="5" xfId="0" applyFont="1" applyFill="1" applyBorder="1" applyAlignment="1">
      <alignment horizontal="left" vertical="top" wrapText="1"/>
    </xf>
    <xf numFmtId="0" fontId="62" fillId="0" borderId="3" xfId="0" applyFont="1" applyBorder="1" applyAlignment="1">
      <alignment horizontal="left" vertical="top" wrapText="1"/>
    </xf>
    <xf numFmtId="0" fontId="62" fillId="0" borderId="13" xfId="0" applyFont="1" applyBorder="1" applyAlignment="1">
      <alignment horizontal="left" vertical="top" wrapText="1"/>
    </xf>
    <xf numFmtId="0" fontId="13" fillId="0" borderId="1" xfId="0" applyFont="1" applyBorder="1" applyAlignment="1">
      <alignment horizontal="center" vertical="top" wrapText="1"/>
    </xf>
    <xf numFmtId="0" fontId="63" fillId="0" borderId="2" xfId="0" applyFont="1" applyBorder="1" applyAlignment="1">
      <alignment horizontal="center" vertical="top" wrapText="1"/>
    </xf>
    <xf numFmtId="0" fontId="63" fillId="0" borderId="5" xfId="0" applyFont="1" applyBorder="1" applyAlignment="1">
      <alignment horizontal="center" vertical="top" wrapText="1"/>
    </xf>
    <xf numFmtId="0" fontId="62" fillId="9" borderId="2" xfId="0" applyFont="1" applyFill="1" applyBorder="1" applyAlignment="1">
      <alignment horizontal="left" vertical="top" wrapText="1"/>
    </xf>
    <xf numFmtId="0" fontId="62" fillId="9" borderId="5" xfId="0" applyFont="1" applyFill="1" applyBorder="1" applyAlignment="1">
      <alignment horizontal="left" vertical="top" wrapText="1"/>
    </xf>
    <xf numFmtId="0" fontId="4" fillId="2" borderId="6" xfId="0" applyFont="1" applyFill="1" applyBorder="1" applyAlignment="1">
      <alignment horizontal="left" vertical="top"/>
    </xf>
    <xf numFmtId="0" fontId="12" fillId="0" borderId="1" xfId="0" applyFont="1" applyBorder="1" applyAlignment="1">
      <alignment horizontal="center" wrapText="1"/>
    </xf>
    <xf numFmtId="0" fontId="12" fillId="0" borderId="6" xfId="0" applyFont="1" applyBorder="1" applyAlignment="1">
      <alignment horizontal="center" vertical="top" wrapText="1"/>
    </xf>
    <xf numFmtId="0" fontId="12" fillId="0" borderId="1" xfId="0" applyFont="1" applyFill="1" applyBorder="1" applyAlignment="1">
      <alignment horizontal="left" wrapText="1"/>
    </xf>
    <xf numFmtId="0" fontId="4" fillId="0" borderId="2" xfId="0" applyFont="1" applyBorder="1" applyAlignment="1">
      <alignment horizontal="justify" vertical="top" wrapText="1"/>
    </xf>
    <xf numFmtId="0" fontId="4" fillId="0" borderId="5" xfId="0" applyFont="1" applyBorder="1" applyAlignment="1">
      <alignment horizontal="justify" vertical="top" wrapText="1"/>
    </xf>
    <xf numFmtId="0" fontId="8" fillId="0" borderId="2" xfId="0" applyFont="1" applyBorder="1" applyAlignment="1">
      <alignment horizontal="justify" vertical="top" wrapText="1"/>
    </xf>
    <xf numFmtId="0" fontId="8" fillId="0" borderId="5" xfId="0" applyFont="1" applyBorder="1" applyAlignment="1">
      <alignment horizontal="justify" vertical="top" wrapText="1"/>
    </xf>
    <xf numFmtId="0" fontId="4" fillId="0" borderId="1" xfId="0" applyFont="1" applyBorder="1" applyAlignment="1">
      <alignment horizontal="justify" vertical="top" wrapText="1"/>
    </xf>
    <xf numFmtId="0" fontId="4" fillId="0" borderId="2" xfId="46" applyFont="1" applyBorder="1" applyAlignment="1">
      <alignment horizontal="left" vertical="top" wrapText="1"/>
    </xf>
    <xf numFmtId="0" fontId="4" fillId="0" borderId="5" xfId="46" applyFont="1" applyBorder="1" applyAlignment="1">
      <alignment horizontal="left" vertical="top" wrapText="1"/>
    </xf>
    <xf numFmtId="0" fontId="8" fillId="0" borderId="1" xfId="46" applyFont="1" applyBorder="1" applyAlignment="1">
      <alignment horizontal="center" vertical="top" wrapText="1"/>
    </xf>
    <xf numFmtId="0" fontId="4" fillId="0" borderId="6" xfId="46" applyFont="1" applyBorder="1" applyAlignment="1">
      <alignment horizontal="left" vertical="top" wrapText="1"/>
    </xf>
    <xf numFmtId="0" fontId="4" fillId="0" borderId="2" xfId="46" applyFont="1" applyBorder="1" applyAlignment="1">
      <alignment vertical="top" wrapText="1"/>
    </xf>
    <xf numFmtId="0" fontId="4" fillId="0" borderId="5" xfId="46" applyFont="1" applyBorder="1" applyAlignment="1">
      <alignment vertical="top" wrapText="1"/>
    </xf>
    <xf numFmtId="0" fontId="13" fillId="0" borderId="1" xfId="0" applyFont="1" applyFill="1" applyBorder="1" applyAlignment="1">
      <alignment horizontal="center" vertical="top" wrapText="1"/>
    </xf>
    <xf numFmtId="0" fontId="12" fillId="2" borderId="5" xfId="0" applyFont="1" applyFill="1" applyBorder="1" applyAlignment="1">
      <alignment horizontal="left" vertical="top" wrapText="1"/>
    </xf>
    <xf numFmtId="0" fontId="5" fillId="0" borderId="7" xfId="0" applyFont="1" applyBorder="1" applyAlignment="1">
      <alignment vertical="top" wrapText="1"/>
    </xf>
    <xf numFmtId="0" fontId="5" fillId="0" borderId="4" xfId="0" applyFont="1" applyBorder="1" applyAlignment="1">
      <alignment vertical="top" wrapText="1"/>
    </xf>
    <xf numFmtId="4" fontId="5" fillId="0" borderId="2" xfId="0" applyNumberFormat="1" applyFont="1" applyBorder="1" applyAlignment="1">
      <alignment vertical="top" wrapText="1"/>
    </xf>
    <xf numFmtId="4" fontId="5" fillId="0" borderId="7" xfId="0" applyNumberFormat="1" applyFont="1" applyBorder="1" applyAlignment="1">
      <alignment vertical="top" wrapText="1"/>
    </xf>
    <xf numFmtId="4" fontId="5" fillId="0" borderId="4" xfId="0" applyNumberFormat="1" applyFont="1" applyBorder="1" applyAlignment="1">
      <alignment vertical="top" wrapText="1"/>
    </xf>
    <xf numFmtId="0" fontId="5" fillId="0" borderId="7" xfId="0" applyFont="1" applyBorder="1" applyAlignment="1">
      <alignment horizontal="right" vertical="top" wrapText="1"/>
    </xf>
    <xf numFmtId="0" fontId="5" fillId="0" borderId="4" xfId="0" applyFont="1" applyBorder="1" applyAlignment="1">
      <alignment horizontal="right" vertical="top" wrapText="1"/>
    </xf>
    <xf numFmtId="4" fontId="5" fillId="0" borderId="1" xfId="0" applyNumberFormat="1" applyFont="1" applyBorder="1" applyAlignment="1">
      <alignment vertical="top" wrapText="1"/>
    </xf>
    <xf numFmtId="4" fontId="5" fillId="0" borderId="7" xfId="0" applyNumberFormat="1" applyFont="1" applyBorder="1" applyAlignment="1">
      <alignment horizontal="right" vertical="top" wrapText="1"/>
    </xf>
    <xf numFmtId="4" fontId="5" fillId="0" borderId="4" xfId="0" applyNumberFormat="1" applyFont="1" applyBorder="1" applyAlignment="1">
      <alignment horizontal="right" vertical="top" wrapText="1"/>
    </xf>
    <xf numFmtId="0" fontId="4" fillId="0" borderId="1" xfId="0" applyFont="1" applyFill="1" applyBorder="1" applyAlignment="1">
      <alignment horizontal="center" vertical="center" wrapText="1"/>
    </xf>
    <xf numFmtId="0" fontId="62" fillId="0" borderId="1" xfId="0" applyFont="1" applyBorder="1" applyAlignment="1">
      <alignment vertical="top" wrapText="1"/>
    </xf>
    <xf numFmtId="0" fontId="8" fillId="0" borderId="6" xfId="0" applyFont="1" applyBorder="1" applyAlignment="1">
      <alignment horizontal="left" wrapText="1"/>
    </xf>
    <xf numFmtId="0" fontId="8" fillId="0" borderId="1" xfId="0" applyFont="1" applyFill="1" applyBorder="1" applyAlignment="1">
      <alignment horizontal="left" vertical="center" wrapText="1"/>
    </xf>
    <xf numFmtId="0" fontId="4" fillId="0" borderId="2" xfId="0" applyFont="1" applyBorder="1" applyAlignment="1">
      <alignment vertical="top"/>
    </xf>
    <xf numFmtId="0" fontId="4" fillId="0" borderId="5" xfId="0" applyFont="1" applyBorder="1" applyAlignment="1">
      <alignment vertical="top"/>
    </xf>
    <xf numFmtId="0" fontId="4" fillId="0" borderId="12" xfId="0" applyFont="1" applyBorder="1" applyAlignment="1">
      <alignment horizontal="center" vertical="center" wrapText="1"/>
    </xf>
    <xf numFmtId="0" fontId="4" fillId="0" borderId="1" xfId="0" applyFont="1" applyBorder="1"/>
    <xf numFmtId="0" fontId="5" fillId="0" borderId="1" xfId="0" applyFont="1" applyBorder="1" applyAlignment="1">
      <alignment horizontal="left" vertical="top"/>
    </xf>
    <xf numFmtId="0" fontId="4" fillId="0" borderId="7" xfId="0" applyFont="1" applyBorder="1" applyAlignment="1">
      <alignment vertical="top"/>
    </xf>
    <xf numFmtId="0" fontId="12" fillId="0" borderId="2" xfId="0" applyFont="1" applyFill="1" applyBorder="1" applyAlignment="1">
      <alignment horizontal="justify" vertical="top" wrapText="1"/>
    </xf>
    <xf numFmtId="0" fontId="12" fillId="0" borderId="6" xfId="0" applyFont="1" applyFill="1" applyBorder="1" applyAlignment="1">
      <alignment horizontal="justify" vertical="top" wrapText="1"/>
    </xf>
    <xf numFmtId="0" fontId="12" fillId="0" borderId="5" xfId="0" applyFont="1" applyFill="1" applyBorder="1" applyAlignment="1">
      <alignment horizontal="justify" vertical="top" wrapText="1"/>
    </xf>
    <xf numFmtId="0" fontId="12" fillId="2" borderId="1" xfId="0" applyFont="1" applyFill="1" applyBorder="1" applyAlignment="1">
      <alignment horizontal="left" vertical="top" wrapText="1"/>
    </xf>
    <xf numFmtId="0" fontId="15" fillId="0" borderId="1" xfId="0" applyFont="1" applyBorder="1" applyAlignment="1">
      <alignment horizontal="right" vertical="top" wrapText="1"/>
    </xf>
    <xf numFmtId="0" fontId="15" fillId="0" borderId="1" xfId="0" applyFont="1" applyBorder="1" applyAlignment="1">
      <alignment horizontal="center" vertical="top" wrapText="1"/>
    </xf>
    <xf numFmtId="43" fontId="14" fillId="0" borderId="1" xfId="1" applyFont="1" applyFill="1" applyBorder="1" applyAlignment="1">
      <alignment horizontal="center" vertical="top" wrapText="1"/>
    </xf>
    <xf numFmtId="0" fontId="15" fillId="2" borderId="1" xfId="0" applyFont="1" applyFill="1" applyBorder="1" applyAlignment="1">
      <alignment horizontal="center" vertical="top" wrapText="1"/>
    </xf>
    <xf numFmtId="0" fontId="5" fillId="2" borderId="1" xfId="0" applyFont="1" applyFill="1" applyBorder="1" applyAlignment="1">
      <alignment vertical="top" wrapText="1"/>
    </xf>
    <xf numFmtId="4" fontId="5" fillId="2" borderId="1" xfId="0" applyNumberFormat="1" applyFont="1" applyFill="1" applyBorder="1" applyAlignment="1">
      <alignment horizontal="right" vertical="top" wrapText="1"/>
    </xf>
    <xf numFmtId="0" fontId="5" fillId="2" borderId="1" xfId="0" applyFont="1" applyFill="1" applyBorder="1" applyAlignment="1">
      <alignment horizontal="right" vertical="top" wrapText="1"/>
    </xf>
    <xf numFmtId="0" fontId="5" fillId="0" borderId="7" xfId="0" applyFont="1" applyBorder="1" applyAlignment="1">
      <alignment vertical="top"/>
    </xf>
    <xf numFmtId="0" fontId="5" fillId="0" borderId="4" xfId="0" applyFont="1" applyBorder="1" applyAlignment="1">
      <alignment vertical="top"/>
    </xf>
    <xf numFmtId="0" fontId="5" fillId="2" borderId="7" xfId="0" applyFont="1" applyFill="1" applyBorder="1" applyAlignment="1">
      <alignment vertical="top" wrapText="1"/>
    </xf>
    <xf numFmtId="0" fontId="5" fillId="2" borderId="4" xfId="0" applyFont="1" applyFill="1" applyBorder="1" applyAlignment="1">
      <alignment vertical="top" wrapText="1"/>
    </xf>
    <xf numFmtId="0" fontId="4" fillId="0" borderId="2" xfId="0" applyFont="1" applyBorder="1"/>
    <xf numFmtId="0" fontId="4" fillId="0" borderId="6" xfId="0" applyFont="1" applyBorder="1"/>
    <xf numFmtId="0" fontId="4" fillId="0" borderId="5" xfId="0" applyFont="1" applyBorder="1"/>
    <xf numFmtId="0" fontId="12" fillId="0" borderId="1" xfId="0" applyFont="1" applyFill="1" applyBorder="1" applyAlignment="1">
      <alignment horizontal="justify" vertical="top" wrapText="1"/>
    </xf>
    <xf numFmtId="0" fontId="4" fillId="0" borderId="6" xfId="0" applyFont="1" applyFill="1" applyBorder="1" applyAlignment="1">
      <alignment horizontal="left" vertical="top"/>
    </xf>
    <xf numFmtId="0" fontId="62" fillId="0" borderId="1" xfId="31" applyFont="1" applyBorder="1" applyAlignment="1">
      <alignment vertical="top" wrapText="1"/>
    </xf>
    <xf numFmtId="0" fontId="62" fillId="0" borderId="1" xfId="31" applyFont="1" applyBorder="1" applyAlignment="1">
      <alignment horizontal="left" vertical="top" wrapText="1"/>
    </xf>
    <xf numFmtId="0" fontId="60" fillId="0" borderId="1" xfId="31" applyFont="1" applyBorder="1" applyAlignment="1">
      <alignment horizontal="left" vertical="top" wrapText="1"/>
    </xf>
    <xf numFmtId="0" fontId="65" fillId="0" borderId="1" xfId="0" applyFont="1" applyFill="1" applyBorder="1" applyAlignment="1">
      <alignment horizontal="center" vertical="top" wrapText="1"/>
    </xf>
    <xf numFmtId="0" fontId="63" fillId="0" borderId="5" xfId="0" applyFont="1" applyBorder="1" applyAlignment="1">
      <alignment vertical="top" wrapText="1"/>
    </xf>
    <xf numFmtId="0" fontId="60" fillId="0" borderId="7" xfId="0" applyFont="1" applyBorder="1" applyAlignment="1">
      <alignment vertical="top"/>
    </xf>
    <xf numFmtId="0" fontId="60" fillId="0" borderId="4" xfId="0" applyFont="1" applyBorder="1" applyAlignment="1">
      <alignment vertical="top"/>
    </xf>
    <xf numFmtId="0" fontId="64" fillId="0" borderId="1" xfId="0" applyFont="1" applyBorder="1" applyAlignment="1">
      <alignment vertical="top" wrapText="1"/>
    </xf>
    <xf numFmtId="0" fontId="60" fillId="0" borderId="1" xfId="0" applyFont="1" applyBorder="1" applyAlignment="1">
      <alignment vertical="top" wrapText="1"/>
    </xf>
    <xf numFmtId="0" fontId="60" fillId="0" borderId="1" xfId="0" applyFont="1" applyBorder="1" applyAlignment="1">
      <alignment horizontal="left" vertical="top" wrapText="1"/>
    </xf>
    <xf numFmtId="4" fontId="60" fillId="0" borderId="1" xfId="0" applyNumberFormat="1" applyFont="1" applyBorder="1" applyAlignment="1">
      <alignment vertical="top" wrapText="1"/>
    </xf>
    <xf numFmtId="0" fontId="60" fillId="0" borderId="1" xfId="0" applyFont="1" applyBorder="1" applyAlignment="1">
      <alignment horizontal="right" vertical="top" wrapText="1"/>
    </xf>
    <xf numFmtId="0" fontId="62" fillId="0" borderId="7" xfId="0" applyFont="1" applyBorder="1" applyAlignment="1">
      <alignment vertical="top" wrapText="1"/>
    </xf>
    <xf numFmtId="4" fontId="5" fillId="0" borderId="8" xfId="0" applyNumberFormat="1" applyFont="1" applyBorder="1" applyAlignment="1">
      <alignment horizontal="right" vertical="top" wrapText="1"/>
    </xf>
    <xf numFmtId="0" fontId="5" fillId="0" borderId="8" xfId="0" applyFont="1" applyBorder="1" applyAlignment="1">
      <alignment horizontal="right" vertical="top" wrapText="1"/>
    </xf>
    <xf numFmtId="0" fontId="5" fillId="0" borderId="1" xfId="0" applyFont="1" applyBorder="1" applyAlignment="1">
      <alignment horizontal="justify" vertical="top" wrapText="1"/>
    </xf>
    <xf numFmtId="0" fontId="4" fillId="0" borderId="6" xfId="0" applyFont="1" applyBorder="1" applyAlignment="1">
      <alignment horizontal="justify" vertical="top" wrapText="1"/>
    </xf>
    <xf numFmtId="0" fontId="5" fillId="0" borderId="8" xfId="0" applyFont="1" applyBorder="1" applyAlignment="1">
      <alignment vertical="top" wrapText="1"/>
    </xf>
    <xf numFmtId="0" fontId="5" fillId="0" borderId="7" xfId="0" applyFont="1" applyBorder="1" applyAlignment="1">
      <alignment horizontal="justify" vertical="top" wrapText="1"/>
    </xf>
    <xf numFmtId="0" fontId="5" fillId="0" borderId="8" xfId="0" applyFont="1" applyBorder="1" applyAlignment="1">
      <alignment horizontal="justify" vertical="top" wrapText="1"/>
    </xf>
    <xf numFmtId="0" fontId="5" fillId="0" borderId="4" xfId="0" applyFont="1" applyBorder="1" applyAlignment="1">
      <alignment horizontal="justify" vertical="top" wrapText="1"/>
    </xf>
    <xf numFmtId="0" fontId="62" fillId="0" borderId="1" xfId="0" applyFont="1" applyFill="1" applyBorder="1" applyAlignment="1">
      <alignment horizontal="right" vertical="top" wrapText="1"/>
    </xf>
    <xf numFmtId="0" fontId="4" fillId="0" borderId="26" xfId="0" applyFont="1" applyBorder="1" applyAlignment="1">
      <alignment vertical="top"/>
    </xf>
    <xf numFmtId="0" fontId="4" fillId="0" borderId="27" xfId="0" applyFont="1" applyBorder="1" applyAlignment="1">
      <alignment vertical="top"/>
    </xf>
    <xf numFmtId="0" fontId="13" fillId="0" borderId="1" xfId="0" applyFont="1" applyFill="1" applyBorder="1" applyAlignment="1">
      <alignment vertical="top"/>
    </xf>
    <xf numFmtId="0" fontId="4" fillId="2" borderId="1" xfId="0" applyFont="1" applyFill="1" applyBorder="1" applyAlignment="1">
      <alignment vertical="top"/>
    </xf>
    <xf numFmtId="0" fontId="4" fillId="0" borderId="1" xfId="0" applyFont="1" applyBorder="1" applyAlignment="1">
      <alignment horizontal="center"/>
    </xf>
    <xf numFmtId="0" fontId="4" fillId="0" borderId="28" xfId="0" applyFont="1" applyBorder="1" applyAlignment="1">
      <alignment horizontal="left" vertical="center" wrapText="1"/>
    </xf>
    <xf numFmtId="0" fontId="12" fillId="0" borderId="1" xfId="30" applyFont="1" applyBorder="1" applyAlignment="1">
      <alignment horizontal="center" wrapText="1"/>
    </xf>
    <xf numFmtId="0" fontId="8" fillId="0" borderId="1" xfId="30" applyFont="1" applyBorder="1" applyAlignment="1">
      <alignment horizontal="left" vertical="top" wrapText="1"/>
    </xf>
    <xf numFmtId="0" fontId="4" fillId="0" borderId="2" xfId="0" applyFont="1" applyBorder="1" applyAlignment="1">
      <alignment horizontal="center"/>
    </xf>
    <xf numFmtId="0" fontId="4" fillId="0" borderId="6" xfId="0" applyFont="1" applyBorder="1" applyAlignment="1">
      <alignment horizontal="center"/>
    </xf>
    <xf numFmtId="0" fontId="4" fillId="0" borderId="5" xfId="0" applyFont="1" applyBorder="1" applyAlignment="1">
      <alignment horizontal="center"/>
    </xf>
    <xf numFmtId="0" fontId="4" fillId="0" borderId="2" xfId="31" applyFont="1" applyBorder="1" applyAlignment="1">
      <alignment vertical="top" wrapText="1"/>
    </xf>
    <xf numFmtId="0" fontId="4" fillId="0" borderId="5" xfId="31" applyFont="1" applyBorder="1" applyAlignment="1">
      <alignment vertical="top" wrapText="1"/>
    </xf>
    <xf numFmtId="0" fontId="12" fillId="0" borderId="1" xfId="30" applyFont="1" applyFill="1" applyBorder="1" applyAlignment="1">
      <alignment horizontal="center" wrapText="1"/>
    </xf>
    <xf numFmtId="0" fontId="4" fillId="0" borderId="6" xfId="31" applyFont="1" applyBorder="1" applyAlignment="1">
      <alignment vertical="top" wrapText="1"/>
    </xf>
    <xf numFmtId="0" fontId="8" fillId="0" borderId="5" xfId="0" applyFont="1" applyBorder="1" applyAlignment="1">
      <alignment horizontal="left" vertical="top"/>
    </xf>
    <xf numFmtId="0" fontId="7" fillId="0" borderId="1" xfId="0" applyFont="1" applyBorder="1" applyAlignment="1">
      <alignment horizontal="right" vertical="top" wrapText="1"/>
    </xf>
    <xf numFmtId="43" fontId="7" fillId="0" borderId="1" xfId="2" applyFont="1" applyBorder="1" applyAlignment="1">
      <alignment horizontal="right" vertical="top" wrapText="1"/>
    </xf>
    <xf numFmtId="0" fontId="7" fillId="0" borderId="1" xfId="0" applyFont="1" applyBorder="1" applyAlignment="1">
      <alignment horizontal="center" vertical="top"/>
    </xf>
    <xf numFmtId="0" fontId="7" fillId="0" borderId="1" xfId="0" applyFont="1" applyBorder="1" applyAlignment="1">
      <alignment horizontal="left" vertical="top" wrapText="1"/>
    </xf>
    <xf numFmtId="0" fontId="7" fillId="0" borderId="1" xfId="0" applyFont="1" applyBorder="1" applyAlignment="1">
      <alignment vertical="top" wrapText="1"/>
    </xf>
    <xf numFmtId="0" fontId="4" fillId="0" borderId="1" xfId="31" applyFont="1" applyBorder="1" applyAlignment="1">
      <alignment vertical="top" wrapText="1"/>
    </xf>
    <xf numFmtId="0" fontId="4" fillId="0" borderId="1" xfId="31" applyFont="1" applyBorder="1" applyAlignment="1">
      <alignment horizontal="center" wrapText="1"/>
    </xf>
    <xf numFmtId="0" fontId="8" fillId="0" borderId="2" xfId="31" applyFont="1" applyFill="1" applyBorder="1" applyAlignment="1">
      <alignment horizontal="left" vertical="top" wrapText="1"/>
    </xf>
    <xf numFmtId="0" fontId="8" fillId="0" borderId="5" xfId="31" applyFont="1" applyFill="1" applyBorder="1" applyAlignment="1">
      <alignment horizontal="left" vertical="top" wrapText="1"/>
    </xf>
    <xf numFmtId="0" fontId="8" fillId="0" borderId="1" xfId="31" applyFont="1" applyFill="1" applyBorder="1" applyAlignment="1">
      <alignment horizontal="left" vertical="top" wrapText="1"/>
    </xf>
    <xf numFmtId="0" fontId="8" fillId="0" borderId="2" xfId="31" applyFont="1" applyFill="1" applyBorder="1" applyAlignment="1">
      <alignment vertical="top" wrapText="1"/>
    </xf>
    <xf numFmtId="0" fontId="8" fillId="0" borderId="5" xfId="31" applyFont="1" applyFill="1" applyBorder="1" applyAlignment="1">
      <alignment vertical="top" wrapText="1"/>
    </xf>
    <xf numFmtId="43" fontId="5" fillId="0" borderId="1" xfId="2" applyFont="1" applyBorder="1" applyAlignment="1">
      <alignment horizontal="right" vertical="top" wrapText="1"/>
    </xf>
    <xf numFmtId="0" fontId="14" fillId="0" borderId="7" xfId="0" applyFont="1" applyBorder="1" applyAlignment="1">
      <alignment horizontal="right" vertical="top"/>
    </xf>
    <xf numFmtId="0" fontId="14" fillId="0" borderId="4" xfId="0" applyFont="1" applyBorder="1" applyAlignment="1">
      <alignment horizontal="right" vertical="top"/>
    </xf>
    <xf numFmtId="0" fontId="4" fillId="0" borderId="9" xfId="0" applyFont="1" applyBorder="1" applyAlignment="1">
      <alignment horizontal="center" wrapText="1"/>
    </xf>
    <xf numFmtId="0" fontId="4" fillId="0" borderId="0" xfId="0" applyFont="1" applyBorder="1" applyAlignment="1">
      <alignment horizontal="center" wrapText="1"/>
    </xf>
    <xf numFmtId="0" fontId="4" fillId="0" borderId="24" xfId="0" applyFont="1" applyBorder="1" applyAlignment="1">
      <alignment horizontal="center" wrapText="1"/>
    </xf>
    <xf numFmtId="0" fontId="4" fillId="0" borderId="1" xfId="30" applyFont="1" applyFill="1" applyBorder="1" applyAlignment="1">
      <alignment horizontal="center" wrapText="1"/>
    </xf>
    <xf numFmtId="0" fontId="4" fillId="0" borderId="2" xfId="30" applyFont="1" applyFill="1" applyBorder="1" applyAlignment="1">
      <alignment vertical="top" wrapText="1"/>
    </xf>
    <xf numFmtId="0" fontId="4" fillId="0" borderId="5" xfId="30" applyFont="1" applyFill="1" applyBorder="1" applyAlignment="1">
      <alignment vertical="top" wrapText="1"/>
    </xf>
    <xf numFmtId="0" fontId="4" fillId="0" borderId="2" xfId="30" applyFont="1" applyFill="1" applyBorder="1" applyAlignment="1">
      <alignment horizontal="left" vertical="top" wrapText="1"/>
    </xf>
    <xf numFmtId="0" fontId="4" fillId="0" borderId="5" xfId="30" applyFont="1" applyFill="1" applyBorder="1" applyAlignment="1">
      <alignment horizontal="left" vertical="top" wrapText="1"/>
    </xf>
    <xf numFmtId="0" fontId="4" fillId="0" borderId="2" xfId="0" applyFont="1" applyBorder="1" applyAlignment="1">
      <alignment vertical="center" wrapText="1"/>
    </xf>
    <xf numFmtId="0" fontId="4" fillId="0" borderId="6" xfId="0" applyFont="1" applyBorder="1" applyAlignment="1">
      <alignment vertical="center" wrapText="1"/>
    </xf>
    <xf numFmtId="0" fontId="4" fillId="0" borderId="5" xfId="0" applyFont="1" applyBorder="1" applyAlignment="1">
      <alignment vertical="center" wrapText="1"/>
    </xf>
    <xf numFmtId="0" fontId="5" fillId="0" borderId="7" xfId="0" applyFont="1" applyBorder="1" applyAlignment="1">
      <alignment horizontal="left" vertical="top" wrapText="1"/>
    </xf>
    <xf numFmtId="0" fontId="5" fillId="0" borderId="4" xfId="0" applyFont="1" applyBorder="1" applyAlignment="1">
      <alignment horizontal="left" vertical="top" wrapText="1"/>
    </xf>
    <xf numFmtId="0" fontId="62" fillId="0" borderId="2" xfId="0" applyFont="1" applyFill="1" applyBorder="1" applyAlignment="1">
      <alignment horizontal="left"/>
    </xf>
    <xf numFmtId="0" fontId="62" fillId="0" borderId="6" xfId="0" applyFont="1" applyFill="1" applyBorder="1" applyAlignment="1">
      <alignment horizontal="left"/>
    </xf>
    <xf numFmtId="0" fontId="62" fillId="0" borderId="5" xfId="0" applyFont="1" applyFill="1" applyBorder="1" applyAlignment="1">
      <alignment horizontal="left"/>
    </xf>
    <xf numFmtId="0" fontId="4" fillId="0" borderId="29" xfId="0" applyFont="1" applyBorder="1" applyAlignment="1">
      <alignment vertical="center" wrapText="1"/>
    </xf>
    <xf numFmtId="0" fontId="4" fillId="0" borderId="20" xfId="0" applyFont="1" applyBorder="1" applyAlignment="1">
      <alignment vertical="center" wrapText="1"/>
    </xf>
    <xf numFmtId="0" fontId="4" fillId="0" borderId="2" xfId="31" applyFont="1" applyBorder="1" applyAlignment="1">
      <alignment horizontal="center" wrapText="1"/>
    </xf>
    <xf numFmtId="0" fontId="4" fillId="0" borderId="6" xfId="31" applyFont="1" applyBorder="1" applyAlignment="1">
      <alignment horizontal="center" wrapText="1"/>
    </xf>
    <xf numFmtId="0" fontId="4" fillId="0" borderId="5" xfId="31" applyFont="1" applyBorder="1" applyAlignment="1">
      <alignment horizontal="center" wrapText="1"/>
    </xf>
    <xf numFmtId="0" fontId="8" fillId="0" borderId="1" xfId="31" applyFont="1" applyBorder="1" applyAlignment="1">
      <alignment horizontal="left" vertical="top" wrapText="1"/>
    </xf>
    <xf numFmtId="0" fontId="4" fillId="0" borderId="2" xfId="31" applyFont="1" applyBorder="1" applyAlignment="1">
      <alignment horizontal="left" vertical="top"/>
    </xf>
    <xf numFmtId="0" fontId="4" fillId="0" borderId="6" xfId="31" applyFont="1" applyBorder="1" applyAlignment="1">
      <alignment horizontal="left" vertical="top"/>
    </xf>
    <xf numFmtId="0" fontId="4" fillId="0" borderId="5" xfId="31" applyFont="1" applyBorder="1" applyAlignment="1">
      <alignment horizontal="left" vertical="top"/>
    </xf>
    <xf numFmtId="0" fontId="13" fillId="0" borderId="6" xfId="0" applyFont="1" applyBorder="1" applyAlignment="1">
      <alignment vertical="center" wrapText="1"/>
    </xf>
    <xf numFmtId="0" fontId="13" fillId="0" borderId="5" xfId="0" applyFont="1" applyBorder="1" applyAlignment="1">
      <alignment vertical="center" wrapText="1"/>
    </xf>
    <xf numFmtId="0" fontId="14" fillId="0" borderId="1" xfId="0" applyFont="1" applyBorder="1" applyAlignment="1">
      <alignment horizontal="right" vertical="center"/>
    </xf>
    <xf numFmtId="43" fontId="14" fillId="0" borderId="1" xfId="15" applyFont="1" applyBorder="1" applyAlignment="1">
      <alignment horizontal="right" vertical="top" wrapText="1"/>
    </xf>
    <xf numFmtId="0" fontId="14" fillId="0" borderId="1" xfId="0" applyFont="1" applyBorder="1" applyAlignment="1">
      <alignment horizontal="right" vertical="top"/>
    </xf>
    <xf numFmtId="0" fontId="14" fillId="0" borderId="13" xfId="0" applyFont="1" applyBorder="1" applyAlignment="1">
      <alignment vertical="top" wrapText="1"/>
    </xf>
    <xf numFmtId="0" fontId="14" fillId="0" borderId="24" xfId="0" applyFont="1" applyBorder="1" applyAlignment="1">
      <alignment vertical="top" wrapText="1"/>
    </xf>
    <xf numFmtId="0" fontId="14" fillId="0" borderId="10" xfId="0" applyFont="1" applyBorder="1" applyAlignment="1">
      <alignment vertical="top" wrapText="1"/>
    </xf>
    <xf numFmtId="0" fontId="14" fillId="0" borderId="8" xfId="0" applyFont="1" applyBorder="1" applyAlignment="1">
      <alignment vertical="top" wrapText="1"/>
    </xf>
    <xf numFmtId="43" fontId="14" fillId="0" borderId="7" xfId="15" applyFont="1" applyBorder="1" applyAlignment="1">
      <alignment horizontal="right" vertical="top" wrapText="1"/>
    </xf>
    <xf numFmtId="43" fontId="14" fillId="0" borderId="8" xfId="15" applyFont="1" applyBorder="1" applyAlignment="1">
      <alignment horizontal="right" vertical="top" wrapText="1"/>
    </xf>
    <xf numFmtId="43" fontId="14" fillId="0" borderId="4" xfId="15" applyFont="1" applyBorder="1" applyAlignment="1">
      <alignment horizontal="right" vertical="top" wrapText="1"/>
    </xf>
    <xf numFmtId="0" fontId="15" fillId="0" borderId="1" xfId="0" applyFont="1" applyBorder="1" applyAlignment="1">
      <alignment horizontal="right" vertical="top"/>
    </xf>
    <xf numFmtId="43" fontId="15" fillId="0" borderId="1" xfId="15" applyFont="1" applyBorder="1" applyAlignment="1">
      <alignment horizontal="right" vertical="top" wrapText="1"/>
    </xf>
    <xf numFmtId="0" fontId="15" fillId="0" borderId="5" xfId="0" applyFont="1" applyBorder="1" applyAlignment="1">
      <alignment vertical="top" wrapText="1"/>
    </xf>
    <xf numFmtId="0" fontId="12" fillId="2" borderId="1" xfId="0" applyFont="1" applyFill="1" applyBorder="1" applyAlignment="1">
      <alignment horizontal="left"/>
    </xf>
    <xf numFmtId="0" fontId="4" fillId="0" borderId="2" xfId="31" applyFont="1" applyFill="1" applyBorder="1" applyAlignment="1">
      <alignment horizontal="center" wrapText="1"/>
    </xf>
    <xf numFmtId="0" fontId="4" fillId="0" borderId="6" xfId="31" applyFont="1" applyFill="1" applyBorder="1" applyAlignment="1">
      <alignment horizontal="center" wrapText="1"/>
    </xf>
    <xf numFmtId="0" fontId="4" fillId="0" borderId="5" xfId="31" applyFont="1" applyFill="1" applyBorder="1" applyAlignment="1">
      <alignment horizontal="center" wrapText="1"/>
    </xf>
    <xf numFmtId="43" fontId="14" fillId="0" borderId="7" xfId="2" applyFont="1" applyBorder="1" applyAlignment="1">
      <alignment horizontal="center" vertical="top" wrapText="1"/>
    </xf>
    <xf numFmtId="43" fontId="14" fillId="0" borderId="4" xfId="2" applyFont="1" applyBorder="1" applyAlignment="1">
      <alignment horizontal="center" vertical="top" wrapText="1"/>
    </xf>
    <xf numFmtId="0" fontId="14" fillId="0" borderId="7" xfId="0" applyFont="1" applyBorder="1" applyAlignment="1">
      <alignment horizontal="center" vertical="top"/>
    </xf>
    <xf numFmtId="0" fontId="14" fillId="0" borderId="4" xfId="0" applyFont="1" applyBorder="1" applyAlignment="1">
      <alignment horizontal="center" vertical="top"/>
    </xf>
    <xf numFmtId="43" fontId="15" fillId="0" borderId="7" xfId="2" applyFont="1" applyBorder="1" applyAlignment="1">
      <alignment horizontal="center" vertical="top" wrapText="1"/>
    </xf>
    <xf numFmtId="43" fontId="15" fillId="0" borderId="4" xfId="2" applyFont="1" applyBorder="1" applyAlignment="1">
      <alignment horizontal="center" vertical="top" wrapText="1"/>
    </xf>
    <xf numFmtId="0" fontId="4" fillId="0" borderId="2" xfId="30" applyFont="1" applyBorder="1" applyAlignment="1">
      <alignment horizontal="center" vertical="top" wrapText="1"/>
    </xf>
    <xf numFmtId="0" fontId="4" fillId="0" borderId="5" xfId="30" applyFont="1" applyBorder="1" applyAlignment="1">
      <alignment horizontal="center" vertical="top" wrapText="1"/>
    </xf>
    <xf numFmtId="0" fontId="4" fillId="0" borderId="1" xfId="30" applyFont="1" applyBorder="1" applyAlignment="1">
      <alignment horizontal="center" wrapText="1"/>
    </xf>
    <xf numFmtId="0" fontId="4" fillId="0" borderId="2" xfId="30" applyFont="1" applyBorder="1" applyAlignment="1">
      <alignment horizontal="left" vertical="top" wrapText="1"/>
    </xf>
    <xf numFmtId="0" fontId="4" fillId="0" borderId="5" xfId="30" applyFont="1" applyBorder="1" applyAlignment="1">
      <alignment horizontal="left" vertical="top" wrapText="1"/>
    </xf>
    <xf numFmtId="0" fontId="4" fillId="0" borderId="2" xfId="30" applyFont="1" applyBorder="1" applyAlignment="1">
      <alignment vertical="top" wrapText="1"/>
    </xf>
    <xf numFmtId="0" fontId="4" fillId="0" borderId="5" xfId="30" applyFont="1" applyBorder="1" applyAlignment="1">
      <alignment vertical="top" wrapText="1"/>
    </xf>
    <xf numFmtId="0" fontId="4" fillId="2" borderId="1" xfId="30" applyFont="1" applyFill="1" applyBorder="1" applyAlignment="1">
      <alignment vertical="top" wrapText="1"/>
    </xf>
    <xf numFmtId="0" fontId="4" fillId="0" borderId="2" xfId="31" applyFont="1" applyBorder="1"/>
    <xf numFmtId="0" fontId="4" fillId="0" borderId="6" xfId="31" applyFont="1" applyBorder="1"/>
    <xf numFmtId="0" fontId="4" fillId="0" borderId="5" xfId="31" applyFont="1" applyBorder="1"/>
    <xf numFmtId="0" fontId="4" fillId="0" borderId="2" xfId="0" applyFont="1" applyBorder="1" applyAlignment="1">
      <alignment horizontal="left" vertical="center" wrapText="1"/>
    </xf>
    <xf numFmtId="0" fontId="4" fillId="0" borderId="5" xfId="0" applyFont="1" applyBorder="1" applyAlignment="1">
      <alignment horizontal="left" vertical="center" wrapText="1"/>
    </xf>
    <xf numFmtId="0" fontId="4" fillId="0" borderId="2" xfId="0" applyFont="1" applyBorder="1" applyAlignment="1">
      <alignment horizontal="left" vertical="center"/>
    </xf>
    <xf numFmtId="0" fontId="4" fillId="0" borderId="5" xfId="0" applyFont="1" applyBorder="1" applyAlignment="1">
      <alignment horizontal="left" vertical="center"/>
    </xf>
    <xf numFmtId="0" fontId="62" fillId="0" borderId="1" xfId="0" applyFont="1" applyBorder="1" applyAlignment="1">
      <alignment horizontal="center" vertical="top" wrapText="1"/>
    </xf>
    <xf numFmtId="0" fontId="4" fillId="2" borderId="2" xfId="0" applyFont="1" applyFill="1" applyBorder="1" applyAlignment="1">
      <alignment horizontal="left" vertical="center" wrapText="1"/>
    </xf>
    <xf numFmtId="0" fontId="4" fillId="2" borderId="5" xfId="0" applyFont="1" applyFill="1" applyBorder="1" applyAlignment="1">
      <alignment horizontal="left" vertical="center" wrapText="1"/>
    </xf>
    <xf numFmtId="0" fontId="78" fillId="0" borderId="1" xfId="0" applyFont="1" applyBorder="1" applyAlignment="1">
      <alignment vertical="top" wrapText="1"/>
    </xf>
    <xf numFmtId="0" fontId="68" fillId="0" borderId="2" xfId="0" applyFont="1" applyBorder="1" applyAlignment="1">
      <alignment horizontal="left" vertical="top"/>
    </xf>
    <xf numFmtId="0" fontId="68" fillId="0" borderId="5" xfId="0" applyFont="1" applyBorder="1" applyAlignment="1">
      <alignment horizontal="left" vertical="top"/>
    </xf>
    <xf numFmtId="0" fontId="4" fillId="0" borderId="2" xfId="28" applyFont="1" applyBorder="1" applyAlignment="1">
      <alignment horizontal="left" vertical="top" wrapText="1"/>
    </xf>
    <xf numFmtId="0" fontId="4" fillId="0" borderId="5" xfId="28" applyFont="1" applyBorder="1" applyAlignment="1">
      <alignment horizontal="left" vertical="top" wrapText="1"/>
    </xf>
    <xf numFmtId="0" fontId="4" fillId="0" borderId="2" xfId="28" applyFont="1" applyFill="1" applyBorder="1" applyAlignment="1">
      <alignment horizontal="center" vertical="top"/>
    </xf>
    <xf numFmtId="0" fontId="4" fillId="0" borderId="6" xfId="28" applyFont="1" applyFill="1" applyBorder="1" applyAlignment="1">
      <alignment horizontal="center" vertical="top"/>
    </xf>
    <xf numFmtId="0" fontId="4" fillId="0" borderId="5" xfId="28" applyFont="1" applyFill="1" applyBorder="1" applyAlignment="1">
      <alignment horizontal="center" vertical="top"/>
    </xf>
    <xf numFmtId="0" fontId="5" fillId="0" borderId="1" xfId="28" applyFont="1" applyBorder="1" applyAlignment="1">
      <alignment horizontal="right" vertical="top" wrapText="1"/>
    </xf>
    <xf numFmtId="0" fontId="5" fillId="0" borderId="1" xfId="28" applyFont="1" applyBorder="1" applyAlignment="1">
      <alignment vertical="top" wrapText="1"/>
    </xf>
    <xf numFmtId="0" fontId="4" fillId="0" borderId="1" xfId="31" applyFont="1" applyBorder="1" applyAlignment="1">
      <alignment horizontal="center"/>
    </xf>
    <xf numFmtId="0" fontId="4" fillId="0" borderId="2" xfId="31" applyFont="1" applyBorder="1" applyAlignment="1">
      <alignment horizontal="center"/>
    </xf>
    <xf numFmtId="0" fontId="4" fillId="0" borderId="6" xfId="31" applyFont="1" applyBorder="1" applyAlignment="1">
      <alignment horizontal="center"/>
    </xf>
    <xf numFmtId="0" fontId="4" fillId="0" borderId="5" xfId="31" applyFont="1" applyBorder="1" applyAlignment="1">
      <alignment horizontal="center"/>
    </xf>
    <xf numFmtId="0" fontId="4" fillId="2" borderId="2" xfId="31" applyFont="1" applyFill="1" applyBorder="1" applyAlignment="1">
      <alignment horizontal="left" vertical="top" wrapText="1"/>
    </xf>
    <xf numFmtId="0" fontId="4" fillId="2" borderId="5" xfId="31" applyFont="1" applyFill="1" applyBorder="1" applyAlignment="1">
      <alignment horizontal="left" vertical="top" wrapText="1"/>
    </xf>
    <xf numFmtId="0" fontId="4" fillId="2" borderId="6" xfId="31" applyFont="1" applyFill="1" applyBorder="1" applyAlignment="1">
      <alignment horizontal="left" vertical="top" wrapText="1"/>
    </xf>
    <xf numFmtId="0" fontId="8" fillId="0" borderId="6" xfId="31" applyFont="1" applyFill="1" applyBorder="1" applyAlignment="1">
      <alignment horizontal="left" vertical="top" wrapText="1"/>
    </xf>
    <xf numFmtId="0" fontId="8" fillId="0" borderId="30" xfId="0" applyFont="1" applyBorder="1" applyAlignment="1">
      <alignment vertical="top" wrapText="1"/>
    </xf>
    <xf numFmtId="0" fontId="8" fillId="0" borderId="28" xfId="0" applyFont="1" applyBorder="1" applyAlignment="1">
      <alignment vertical="top" wrapText="1"/>
    </xf>
    <xf numFmtId="0" fontId="8" fillId="0" borderId="29" xfId="0" applyFont="1" applyBorder="1" applyAlignment="1">
      <alignment vertical="top" wrapText="1"/>
    </xf>
    <xf numFmtId="0" fontId="8" fillId="0" borderId="3" xfId="0" applyFont="1" applyBorder="1" applyAlignment="1">
      <alignment vertical="top" wrapText="1"/>
    </xf>
    <xf numFmtId="0" fontId="8" fillId="0" borderId="17" xfId="0" applyFont="1" applyBorder="1" applyAlignment="1">
      <alignment vertical="top" wrapText="1"/>
    </xf>
    <xf numFmtId="0" fontId="8" fillId="0" borderId="13" xfId="0" applyFont="1" applyBorder="1" applyAlignment="1">
      <alignment vertical="top" wrapText="1"/>
    </xf>
    <xf numFmtId="0" fontId="4" fillId="0" borderId="7" xfId="0" applyFont="1" applyBorder="1" applyAlignment="1">
      <alignment horizontal="left" vertical="top" wrapText="1"/>
    </xf>
    <xf numFmtId="0" fontId="5" fillId="0" borderId="7" xfId="0" applyFont="1" applyBorder="1" applyAlignment="1">
      <alignment horizontal="center" vertical="top"/>
    </xf>
    <xf numFmtId="0" fontId="5" fillId="0" borderId="4" xfId="0" applyFont="1" applyBorder="1" applyAlignment="1">
      <alignment horizontal="center" vertical="top"/>
    </xf>
    <xf numFmtId="0" fontId="5" fillId="2" borderId="1" xfId="31" applyFont="1" applyFill="1" applyBorder="1" applyAlignment="1">
      <alignment horizontal="center" vertical="top" wrapText="1"/>
    </xf>
    <xf numFmtId="0" fontId="5" fillId="0" borderId="7" xfId="31" applyFont="1" applyBorder="1" applyAlignment="1">
      <alignment horizontal="center" vertical="top"/>
    </xf>
    <xf numFmtId="0" fontId="5" fillId="0" borderId="4" xfId="31" applyFont="1" applyBorder="1" applyAlignment="1">
      <alignment horizontal="center" vertical="top"/>
    </xf>
    <xf numFmtId="0" fontId="5" fillId="2" borderId="1" xfId="31" applyFont="1" applyFill="1" applyBorder="1" applyAlignment="1">
      <alignment vertical="top" wrapText="1"/>
    </xf>
    <xf numFmtId="4" fontId="5" fillId="0" borderId="1" xfId="31" applyNumberFormat="1" applyFont="1" applyBorder="1" applyAlignment="1">
      <alignment horizontal="right" vertical="top" wrapText="1"/>
    </xf>
    <xf numFmtId="0" fontId="4" fillId="2" borderId="2" xfId="31" applyFont="1" applyFill="1" applyBorder="1" applyAlignment="1">
      <alignment horizontal="left" vertical="center" wrapText="1"/>
    </xf>
    <xf numFmtId="0" fontId="4" fillId="2" borderId="6" xfId="31" applyFont="1" applyFill="1" applyBorder="1" applyAlignment="1">
      <alignment horizontal="left" vertical="center" wrapText="1"/>
    </xf>
    <xf numFmtId="0" fontId="4" fillId="2" borderId="5" xfId="31" applyFont="1" applyFill="1" applyBorder="1" applyAlignment="1">
      <alignment horizontal="left" vertical="center" wrapText="1"/>
    </xf>
    <xf numFmtId="0" fontId="14" fillId="0" borderId="1" xfId="0" applyFont="1" applyBorder="1" applyAlignment="1">
      <alignment horizontal="center" vertical="top" wrapText="1"/>
    </xf>
    <xf numFmtId="43" fontId="15" fillId="0" borderId="1" xfId="1" applyFont="1" applyFill="1" applyBorder="1" applyAlignment="1">
      <alignment horizontal="center" vertical="top" wrapText="1"/>
    </xf>
    <xf numFmtId="0" fontId="5" fillId="0" borderId="1" xfId="0" applyFont="1" applyBorder="1" applyAlignment="1">
      <alignment horizontal="center" vertical="top"/>
    </xf>
    <xf numFmtId="0" fontId="5" fillId="0" borderId="8" xfId="0" applyFont="1" applyBorder="1" applyAlignment="1">
      <alignment horizontal="left" vertical="top" wrapText="1"/>
    </xf>
    <xf numFmtId="0" fontId="5" fillId="0" borderId="8" xfId="0" applyFont="1" applyBorder="1" applyAlignment="1">
      <alignment horizontal="center" vertical="top"/>
    </xf>
    <xf numFmtId="3" fontId="7" fillId="0" borderId="1" xfId="0" applyNumberFormat="1" applyFont="1" applyBorder="1" applyAlignment="1">
      <alignment horizontal="right" vertical="top" wrapText="1"/>
    </xf>
    <xf numFmtId="0" fontId="68" fillId="0" borderId="1" xfId="30" applyFont="1" applyBorder="1" applyAlignment="1">
      <alignment horizontal="center" wrapText="1"/>
    </xf>
    <xf numFmtId="0" fontId="62" fillId="0" borderId="1" xfId="30" applyFont="1" applyFill="1" applyBorder="1" applyAlignment="1">
      <alignment horizontal="center" vertical="top" wrapText="1"/>
    </xf>
    <xf numFmtId="43" fontId="5" fillId="0" borderId="1" xfId="15" applyFont="1" applyBorder="1" applyAlignment="1">
      <alignment horizontal="right" vertical="top" wrapText="1"/>
    </xf>
    <xf numFmtId="0" fontId="62" fillId="0" borderId="34" xfId="0" applyFont="1" applyBorder="1" applyAlignment="1">
      <alignment horizontal="left" vertical="top" wrapText="1"/>
    </xf>
    <xf numFmtId="0" fontId="62" fillId="0" borderId="33" xfId="0" applyFont="1" applyBorder="1" applyAlignment="1">
      <alignment horizontal="left" vertical="top" wrapText="1"/>
    </xf>
    <xf numFmtId="0" fontId="62" fillId="0" borderId="31" xfId="0" applyFont="1" applyBorder="1" applyAlignment="1">
      <alignment horizontal="left" vertical="top" wrapText="1"/>
    </xf>
    <xf numFmtId="0" fontId="62" fillId="0" borderId="1" xfId="30" applyFont="1" applyBorder="1" applyAlignment="1">
      <alignment horizontal="center" wrapText="1"/>
    </xf>
    <xf numFmtId="0" fontId="62" fillId="7" borderId="5" xfId="0" applyFont="1" applyFill="1" applyBorder="1" applyAlignment="1">
      <alignment horizontal="left" vertical="top" wrapText="1"/>
    </xf>
    <xf numFmtId="0" fontId="62" fillId="7" borderId="1" xfId="0" applyFont="1" applyFill="1" applyBorder="1" applyAlignment="1">
      <alignment horizontal="left" vertical="top" wrapText="1"/>
    </xf>
    <xf numFmtId="0" fontId="63" fillId="0" borderId="33" xfId="0" applyFont="1" applyBorder="1" applyAlignment="1">
      <alignment horizontal="left" vertical="top" wrapText="1"/>
    </xf>
    <xf numFmtId="0" fontId="63" fillId="0" borderId="31" xfId="0" applyFont="1" applyBorder="1" applyAlignment="1">
      <alignment horizontal="left" vertical="top" wrapText="1"/>
    </xf>
    <xf numFmtId="0" fontId="4" fillId="0" borderId="11" xfId="30" applyFont="1" applyFill="1" applyBorder="1" applyAlignment="1">
      <alignment horizontal="left"/>
    </xf>
    <xf numFmtId="0" fontId="4" fillId="0" borderId="12" xfId="30" applyFont="1" applyFill="1" applyBorder="1" applyAlignment="1">
      <alignment horizontal="left"/>
    </xf>
    <xf numFmtId="0" fontId="4" fillId="0" borderId="10" xfId="30" applyFont="1" applyFill="1" applyBorder="1" applyAlignment="1">
      <alignment horizontal="left"/>
    </xf>
    <xf numFmtId="0" fontId="62" fillId="0" borderId="11" xfId="30" applyFont="1" applyFill="1" applyBorder="1" applyAlignment="1">
      <alignment horizontal="left"/>
    </xf>
    <xf numFmtId="0" fontId="62" fillId="0" borderId="12" xfId="30" applyFont="1" applyFill="1" applyBorder="1" applyAlignment="1">
      <alignment horizontal="left"/>
    </xf>
    <xf numFmtId="0" fontId="4" fillId="0" borderId="3" xfId="30" applyFont="1" applyFill="1" applyBorder="1" applyAlignment="1">
      <alignment horizontal="left" wrapText="1"/>
    </xf>
    <xf numFmtId="0" fontId="4" fillId="0" borderId="17" xfId="30" applyFont="1" applyFill="1" applyBorder="1" applyAlignment="1">
      <alignment horizontal="left" wrapText="1"/>
    </xf>
    <xf numFmtId="0" fontId="4" fillId="0" borderId="13" xfId="30" applyFont="1" applyFill="1" applyBorder="1" applyAlignment="1">
      <alignment horizontal="left" wrapText="1"/>
    </xf>
    <xf numFmtId="0" fontId="62" fillId="0" borderId="3" xfId="30" applyFont="1" applyFill="1" applyBorder="1" applyAlignment="1">
      <alignment horizontal="left" wrapText="1"/>
    </xf>
    <xf numFmtId="0" fontId="62" fillId="0" borderId="17" xfId="30" applyFont="1" applyFill="1" applyBorder="1" applyAlignment="1">
      <alignment horizontal="left" wrapText="1"/>
    </xf>
    <xf numFmtId="0" fontId="4" fillId="0" borderId="9" xfId="30" applyFont="1" applyFill="1" applyBorder="1" applyAlignment="1">
      <alignment horizontal="left"/>
    </xf>
    <xf numFmtId="0" fontId="4" fillId="0" borderId="0" xfId="30" applyFont="1" applyFill="1" applyBorder="1" applyAlignment="1">
      <alignment horizontal="left"/>
    </xf>
    <xf numFmtId="0" fontId="4" fillId="0" borderId="24" xfId="30" applyFont="1" applyFill="1" applyBorder="1" applyAlignment="1">
      <alignment horizontal="left"/>
    </xf>
    <xf numFmtId="0" fontId="62" fillId="0" borderId="9" xfId="30" applyFont="1" applyFill="1" applyBorder="1" applyAlignment="1">
      <alignment horizontal="left"/>
    </xf>
    <xf numFmtId="0" fontId="62" fillId="0" borderId="0" xfId="30" applyFont="1" applyFill="1" applyBorder="1" applyAlignment="1">
      <alignment horizontal="left"/>
    </xf>
    <xf numFmtId="0" fontId="62" fillId="0" borderId="1" xfId="30" applyFont="1" applyFill="1" applyBorder="1" applyAlignment="1">
      <alignment horizontal="center" wrapText="1"/>
    </xf>
  </cellXfs>
  <cellStyles count="52">
    <cellStyle name="Comma" xfId="1" builtinId="3"/>
    <cellStyle name="Comma 2" xfId="2"/>
    <cellStyle name="Comma 2 2" xfId="3"/>
    <cellStyle name="Comma 2 2 2" xfId="4"/>
    <cellStyle name="Comma 2 2 3" xfId="5"/>
    <cellStyle name="Comma 2 3" xfId="6"/>
    <cellStyle name="Comma 2 3 2" xfId="7"/>
    <cellStyle name="Comma 2 3 3" xfId="8"/>
    <cellStyle name="Comma 2 4" xfId="9"/>
    <cellStyle name="Comma 2 5" xfId="10"/>
    <cellStyle name="Comma 2 6" xfId="51"/>
    <cellStyle name="Comma 3" xfId="11"/>
    <cellStyle name="Comma 3 2" xfId="12"/>
    <cellStyle name="Comma 3 2 2" xfId="13"/>
    <cellStyle name="Comma 3 2 3" xfId="14"/>
    <cellStyle name="Comma 4" xfId="15"/>
    <cellStyle name="Comma 4 2" xfId="16"/>
    <cellStyle name="Comma 4 2 2" xfId="17"/>
    <cellStyle name="Comma 4 3" xfId="18"/>
    <cellStyle name="Comma 4 4" xfId="19"/>
    <cellStyle name="Comma 5" xfId="20"/>
    <cellStyle name="Comma 6" xfId="21"/>
    <cellStyle name="Comma 6 2" xfId="22"/>
    <cellStyle name="Comma 7" xfId="23"/>
    <cellStyle name="Comma 8" xfId="24"/>
    <cellStyle name="Hyperlink" xfId="25" builtinId="8"/>
    <cellStyle name="Neutral" xfId="26" builtinId="28"/>
    <cellStyle name="Normal" xfId="0" builtinId="0"/>
    <cellStyle name="Normal 2" xfId="27"/>
    <cellStyle name="Normal 2 10" xfId="28"/>
    <cellStyle name="Normal 2 11" xfId="29"/>
    <cellStyle name="Normal 2 2" xfId="30"/>
    <cellStyle name="Normal 2 2 2" xfId="31"/>
    <cellStyle name="Normal 2 2 3" xfId="32"/>
    <cellStyle name="Normal 2 2_JOMVU" xfId="33"/>
    <cellStyle name="Normal 2 3" xfId="34"/>
    <cellStyle name="Normal 2 4" xfId="35"/>
    <cellStyle name="Normal 2 5" xfId="36"/>
    <cellStyle name="Normal 2 6" xfId="37"/>
    <cellStyle name="Normal 2 7" xfId="38"/>
    <cellStyle name="Normal 2 8" xfId="39"/>
    <cellStyle name="Normal 2 9" xfId="40"/>
    <cellStyle name="Normal 2_JOMVU" xfId="41"/>
    <cellStyle name="Normal 3" xfId="42"/>
    <cellStyle name="Normal 3 2" xfId="43"/>
    <cellStyle name="Normal 3 3" xfId="44"/>
    <cellStyle name="Normal 3_JOMVU" xfId="45"/>
    <cellStyle name="Normal 4" xfId="46"/>
    <cellStyle name="Normal_Sheet1" xfId="47"/>
    <cellStyle name="Percent 2" xfId="48"/>
    <cellStyle name="Percent 2 2" xfId="49"/>
    <cellStyle name="Percent 3" xfId="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99" Type="http://schemas.openxmlformats.org/officeDocument/2006/relationships/worksheet" Target="worksheets/sheet299.xml"/><Relationship Id="rId303"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worksheet" Target="worksheets/sheet268.xml"/><Relationship Id="rId289" Type="http://schemas.openxmlformats.org/officeDocument/2006/relationships/worksheet" Target="worksheets/sheet289.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79" Type="http://schemas.openxmlformats.org/officeDocument/2006/relationships/worksheet" Target="worksheets/sheet279.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290" Type="http://schemas.openxmlformats.org/officeDocument/2006/relationships/worksheet" Target="worksheets/sheet290.xml"/><Relationship Id="rId304" Type="http://schemas.openxmlformats.org/officeDocument/2006/relationships/styles" Target="styles.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worksheet" Target="worksheets/sheet269.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280" Type="http://schemas.openxmlformats.org/officeDocument/2006/relationships/worksheet" Target="worksheets/sheet280.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worksheet" Target="worksheets/sheet270.xml"/><Relationship Id="rId291" Type="http://schemas.openxmlformats.org/officeDocument/2006/relationships/worksheet" Target="worksheets/sheet291.xml"/><Relationship Id="rId305" Type="http://schemas.openxmlformats.org/officeDocument/2006/relationships/sharedStrings" Target="sharedStrings.xml"/><Relationship Id="rId44" Type="http://schemas.openxmlformats.org/officeDocument/2006/relationships/worksheet" Target="worksheets/sheet44.xml"/><Relationship Id="rId65" Type="http://schemas.openxmlformats.org/officeDocument/2006/relationships/worksheet" Target="worksheets/sheet65.xml"/><Relationship Id="rId86" Type="http://schemas.openxmlformats.org/officeDocument/2006/relationships/worksheet" Target="worksheets/sheet86.xml"/><Relationship Id="rId130" Type="http://schemas.openxmlformats.org/officeDocument/2006/relationships/worksheet" Target="worksheets/sheet130.xml"/><Relationship Id="rId151" Type="http://schemas.openxmlformats.org/officeDocument/2006/relationships/worksheet" Target="worksheets/sheet151.xml"/><Relationship Id="rId172" Type="http://schemas.openxmlformats.org/officeDocument/2006/relationships/worksheet" Target="worksheets/sheet172.xml"/><Relationship Id="rId193" Type="http://schemas.openxmlformats.org/officeDocument/2006/relationships/worksheet" Target="worksheets/sheet193.xml"/><Relationship Id="rId207" Type="http://schemas.openxmlformats.org/officeDocument/2006/relationships/worksheet" Target="worksheets/sheet207.xml"/><Relationship Id="rId228" Type="http://schemas.openxmlformats.org/officeDocument/2006/relationships/worksheet" Target="worksheets/sheet228.xml"/><Relationship Id="rId249" Type="http://schemas.openxmlformats.org/officeDocument/2006/relationships/worksheet" Target="worksheets/sheet249.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281" Type="http://schemas.openxmlformats.org/officeDocument/2006/relationships/worksheet" Target="worksheets/sheet281.xml"/><Relationship Id="rId34" Type="http://schemas.openxmlformats.org/officeDocument/2006/relationships/worksheet" Target="worksheets/sheet34.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20" Type="http://schemas.openxmlformats.org/officeDocument/2006/relationships/worksheet" Target="worksheets/sheet120.xml"/><Relationship Id="rId141" Type="http://schemas.openxmlformats.org/officeDocument/2006/relationships/worksheet" Target="worksheets/sheet141.xml"/><Relationship Id="rId7" Type="http://schemas.openxmlformats.org/officeDocument/2006/relationships/worksheet" Target="worksheets/sheet7.xml"/><Relationship Id="rId162" Type="http://schemas.openxmlformats.org/officeDocument/2006/relationships/worksheet" Target="worksheets/sheet162.xml"/><Relationship Id="rId183" Type="http://schemas.openxmlformats.org/officeDocument/2006/relationships/worksheet" Target="worksheets/sheet183.xml"/><Relationship Id="rId218" Type="http://schemas.openxmlformats.org/officeDocument/2006/relationships/worksheet" Target="worksheets/sheet218.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71" Type="http://schemas.openxmlformats.org/officeDocument/2006/relationships/worksheet" Target="worksheets/sheet271.xml"/><Relationship Id="rId276" Type="http://schemas.openxmlformats.org/officeDocument/2006/relationships/worksheet" Target="worksheets/sheet276.xml"/><Relationship Id="rId292" Type="http://schemas.openxmlformats.org/officeDocument/2006/relationships/worksheet" Target="worksheets/sheet292.xml"/><Relationship Id="rId297" Type="http://schemas.openxmlformats.org/officeDocument/2006/relationships/worksheet" Target="worksheets/sheet297.xml"/><Relationship Id="rId306" Type="http://schemas.openxmlformats.org/officeDocument/2006/relationships/calcChain" Target="calcChain.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301" Type="http://schemas.openxmlformats.org/officeDocument/2006/relationships/externalLink" Target="externalLinks/externalLink1.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worksheet" Target="worksheets/sheet266.xml"/><Relationship Id="rId287" Type="http://schemas.openxmlformats.org/officeDocument/2006/relationships/worksheet" Target="worksheets/sheet287.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282" Type="http://schemas.openxmlformats.org/officeDocument/2006/relationships/worksheet" Target="worksheets/sheet28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77" Type="http://schemas.openxmlformats.org/officeDocument/2006/relationships/worksheet" Target="worksheets/sheet277.xml"/><Relationship Id="rId298" Type="http://schemas.openxmlformats.org/officeDocument/2006/relationships/worksheet" Target="worksheets/sheet298.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72" Type="http://schemas.openxmlformats.org/officeDocument/2006/relationships/worksheet" Target="worksheets/sheet272.xml"/><Relationship Id="rId293" Type="http://schemas.openxmlformats.org/officeDocument/2006/relationships/worksheet" Target="worksheets/sheet293.xml"/><Relationship Id="rId302" Type="http://schemas.openxmlformats.org/officeDocument/2006/relationships/externalLink" Target="externalLinks/externalLink2.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worksheet" Target="worksheets/sheet267.xml"/><Relationship Id="rId288" Type="http://schemas.openxmlformats.org/officeDocument/2006/relationships/worksheet" Target="worksheets/sheet288.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283" Type="http://schemas.openxmlformats.org/officeDocument/2006/relationships/worksheet" Target="worksheets/sheet283.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worksheet" Target="worksheets/sheet278.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273" Type="http://schemas.openxmlformats.org/officeDocument/2006/relationships/worksheet" Target="worksheets/sheet273.xml"/><Relationship Id="rId294" Type="http://schemas.openxmlformats.org/officeDocument/2006/relationships/worksheet" Target="worksheets/sheet294.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284" Type="http://schemas.openxmlformats.org/officeDocument/2006/relationships/worksheet" Target="worksheets/sheet284.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4" Type="http://schemas.openxmlformats.org/officeDocument/2006/relationships/worksheet" Target="worksheets/sheet274.xml"/><Relationship Id="rId295" Type="http://schemas.openxmlformats.org/officeDocument/2006/relationships/worksheet" Target="worksheets/sheet295.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285" Type="http://schemas.openxmlformats.org/officeDocument/2006/relationships/worksheet" Target="worksheets/sheet285.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275" Type="http://schemas.openxmlformats.org/officeDocument/2006/relationships/worksheet" Target="worksheets/sheet275.xml"/><Relationship Id="rId296" Type="http://schemas.openxmlformats.org/officeDocument/2006/relationships/worksheet" Target="worksheets/sheet296.xml"/><Relationship Id="rId300" Type="http://schemas.openxmlformats.org/officeDocument/2006/relationships/worksheet" Target="worksheets/sheet300.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worksheet" Target="worksheets/sheet244.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worksheet" Target="worksheets/sheet265.xml"/><Relationship Id="rId286" Type="http://schemas.openxmlformats.org/officeDocument/2006/relationships/worksheet" Target="worksheets/sheet286.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s>
</file>

<file path=xl/drawings/drawing1.xml><?xml version="1.0" encoding="utf-8"?>
<xdr:wsDr xmlns:xdr="http://schemas.openxmlformats.org/drawingml/2006/spreadsheetDrawing" xmlns:a="http://schemas.openxmlformats.org/drawingml/2006/main">
  <xdr:twoCellAnchor>
    <xdr:from>
      <xdr:col>1</xdr:col>
      <xdr:colOff>0</xdr:colOff>
      <xdr:row>23</xdr:row>
      <xdr:rowOff>0</xdr:rowOff>
    </xdr:from>
    <xdr:to>
      <xdr:col>6</xdr:col>
      <xdr:colOff>0</xdr:colOff>
      <xdr:row>23</xdr:row>
      <xdr:rowOff>0</xdr:rowOff>
    </xdr:to>
    <xdr:cxnSp macro="">
      <xdr:nvCxnSpPr>
        <xdr:cNvPr id="2158" name="AutoShape 1"/>
        <xdr:cNvCxnSpPr>
          <a:cxnSpLocks noChangeShapeType="1"/>
        </xdr:cNvCxnSpPr>
      </xdr:nvCxnSpPr>
      <xdr:spPr bwMode="auto">
        <a:xfrm>
          <a:off x="523875" y="15401925"/>
          <a:ext cx="7467600" cy="0"/>
        </a:xfrm>
        <a:prstGeom prst="straightConnector1">
          <a:avLst/>
        </a:prstGeom>
        <a:noFill/>
        <a:ln w="9525">
          <a:solidFill>
            <a:srgbClr val="000000"/>
          </a:solidFill>
          <a:round/>
          <a:headEnd/>
          <a:tailEnd/>
        </a:ln>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BARIA/AppData/Local/Temp/WESTERN%20LAW%20FINAL%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ode%20list%20for%202017-18%20western%20region%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LAVA"/>
      <sheetName val="kimilili"/>
      <sheetName val="vihiga"/>
      <sheetName val="BUTULA"/>
      <sheetName val="MATUNGU"/>
      <sheetName val="BUTERE"/>
      <sheetName val="LUANDA"/>
      <sheetName val="LUGARI"/>
      <sheetName val="TONGAREN"/>
      <sheetName val="MUMIAS EAST"/>
      <sheetName val="SABATIA"/>
      <sheetName val="Likuyani"/>
      <sheetName val="SHINYALU"/>
      <sheetName val="EMUHAYA"/>
      <sheetName val="FUNYULA"/>
      <sheetName val="LURAMBI"/>
      <sheetName val="NAVAKHOLO"/>
      <sheetName val="MUMIAS WEST"/>
      <sheetName val="KHWISERO"/>
      <sheetName val="IKOLOMANI"/>
      <sheetName val="HAMISI"/>
      <sheetName val="MT. ELGON"/>
      <sheetName val="SIRISIA"/>
      <sheetName val="KABUCHAI"/>
      <sheetName val="BUMULA"/>
      <sheetName val="KANDUYI"/>
      <sheetName val="WEBUYE EAST"/>
      <sheetName val="WEBUYE WEST"/>
      <sheetName val="TESO NORTH "/>
      <sheetName val="TESO SOUTH"/>
      <sheetName val="NAMBALE"/>
      <sheetName val="MATAYOS"/>
      <sheetName val="BUDALANG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row r="5">
          <cell r="B5" t="str">
            <v>ADMINISTRATION AND RECURRENT EXPENDITURE</v>
          </cell>
        </row>
        <row r="11">
          <cell r="B11" t="str">
            <v>MONITORING AND EVALUATION/CAPACITY BUILDING</v>
          </cell>
        </row>
        <row r="17">
          <cell r="B17" t="str">
            <v>BURSARY</v>
          </cell>
        </row>
        <row r="24">
          <cell r="B24" t="str">
            <v>PRIMARY SCHOOLS</v>
          </cell>
        </row>
        <row r="69">
          <cell r="A69" t="str">
            <v>SECONDARY SCHOOLS</v>
          </cell>
        </row>
      </sheetData>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TERE"/>
      <sheetName val="LUGARI"/>
      <sheetName val="LIKUYANI"/>
      <sheetName val="MALAVA"/>
      <sheetName val="LURAMBI"/>
      <sheetName val="NAVAKHOLO"/>
      <sheetName val="MUMIAS WEST"/>
      <sheetName val="MUMIAS EAST"/>
      <sheetName val="MATUNGU"/>
      <sheetName val="KHWISERO"/>
      <sheetName val="SHINYALU"/>
      <sheetName val="IKOLOMANI"/>
      <sheetName val="VIHIGA"/>
      <sheetName val="SABATIA"/>
      <sheetName val="HAMISI"/>
      <sheetName val="LUANDA"/>
      <sheetName val="EMUHAYA"/>
      <sheetName val="MT. ELGON"/>
      <sheetName val="SIRISIA"/>
      <sheetName val="KABUCHAI"/>
      <sheetName val="BUMULA"/>
      <sheetName val="KANDUYI"/>
      <sheetName val="WEBUYE EAST"/>
      <sheetName val="WEBUYE WEST"/>
      <sheetName val="KIMILILI"/>
      <sheetName val="TONGAREN"/>
      <sheetName val="TESO NORTH "/>
      <sheetName val="TESO SOUTH"/>
      <sheetName val="NAMBALE"/>
      <sheetName val="MATAYOS"/>
      <sheetName val="BUTULA"/>
      <sheetName val="FUNYULA"/>
      <sheetName val="BUDALANG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5">
          <cell r="B5" t="str">
            <v xml:space="preserve">ADMINISTRATION &amp;RECURRENT EXPENDITURE </v>
          </cell>
        </row>
        <row r="11">
          <cell r="B11" t="str">
            <v>MONITORING AND EVALUATION/CAPACITY BUILDING</v>
          </cell>
        </row>
        <row r="19">
          <cell r="B19" t="str">
            <v xml:space="preserve">EMERGENCY </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52.xml.rels><?xml version="1.0" encoding="UTF-8" standalone="yes"?>
<Relationships xmlns="http://schemas.openxmlformats.org/package/2006/relationships"><Relationship Id="rId2" Type="http://schemas.openxmlformats.org/officeDocument/2006/relationships/hyperlink" Target="mailto:350x200m2@Kshs.500,000.00" TargetMode="External"/><Relationship Id="rId1" Type="http://schemas.openxmlformats.org/officeDocument/2006/relationships/hyperlink" Target="mailto:gate@Ksh.80,000" TargetMode="External"/></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8.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9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9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
  <sheetViews>
    <sheetView workbookViewId="0">
      <selection activeCell="C18" sqref="C18"/>
    </sheetView>
  </sheetViews>
  <sheetFormatPr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K171"/>
  <sheetViews>
    <sheetView topLeftCell="A167" workbookViewId="0">
      <selection activeCell="C174" sqref="C174"/>
    </sheetView>
  </sheetViews>
  <sheetFormatPr defaultRowHeight="15" x14ac:dyDescent="0.25"/>
  <cols>
    <col min="2" max="2" width="21.28515625" customWidth="1"/>
    <col min="3" max="3" width="41.7109375" customWidth="1"/>
    <col min="4" max="4" width="20.5703125" customWidth="1"/>
    <col min="5" max="5" width="19.85546875" customWidth="1"/>
  </cols>
  <sheetData>
    <row r="1" spans="1:11" ht="15.75" x14ac:dyDescent="0.25">
      <c r="A1" s="2344" t="s">
        <v>0</v>
      </c>
      <c r="B1" s="2344"/>
      <c r="C1" s="2344"/>
      <c r="D1" s="2344"/>
      <c r="E1" s="2344"/>
      <c r="F1" s="2344"/>
      <c r="G1" s="17"/>
      <c r="H1" s="17"/>
      <c r="I1" s="5"/>
      <c r="J1" s="17"/>
      <c r="K1" s="5"/>
    </row>
    <row r="2" spans="1:11" ht="15.75" x14ac:dyDescent="0.25">
      <c r="A2" s="2344" t="s">
        <v>1</v>
      </c>
      <c r="B2" s="2344"/>
      <c r="C2" s="2344"/>
      <c r="D2" s="2344"/>
      <c r="E2" s="2344"/>
      <c r="F2" s="2344"/>
      <c r="G2" s="17"/>
      <c r="H2" s="17"/>
      <c r="I2" s="5"/>
      <c r="J2" s="17"/>
      <c r="K2" s="5"/>
    </row>
    <row r="3" spans="1:11" ht="15.75" x14ac:dyDescent="0.25">
      <c r="A3" s="2344" t="s">
        <v>2</v>
      </c>
      <c r="B3" s="2344"/>
      <c r="C3" s="2344"/>
      <c r="D3" s="2344"/>
      <c r="E3" s="2344"/>
      <c r="F3" s="2344"/>
      <c r="G3" s="17"/>
      <c r="H3" s="17"/>
      <c r="I3" s="5"/>
      <c r="J3" s="17"/>
      <c r="K3" s="5"/>
    </row>
    <row r="4" spans="1:11" ht="28.5" x14ac:dyDescent="0.25">
      <c r="A4" s="25" t="s">
        <v>3</v>
      </c>
      <c r="B4" s="21" t="s">
        <v>4</v>
      </c>
      <c r="C4" s="21" t="s">
        <v>5</v>
      </c>
      <c r="D4" s="21" t="s">
        <v>6</v>
      </c>
      <c r="E4" s="21" t="s">
        <v>7</v>
      </c>
      <c r="F4" s="20" t="s">
        <v>8</v>
      </c>
      <c r="G4" s="17"/>
      <c r="H4" s="17"/>
      <c r="I4" s="5"/>
      <c r="J4" s="17"/>
      <c r="K4" s="5"/>
    </row>
    <row r="5" spans="1:11" ht="15.75" x14ac:dyDescent="0.25">
      <c r="A5" s="26"/>
      <c r="B5" s="2343" t="s">
        <v>9</v>
      </c>
      <c r="C5" s="2343"/>
      <c r="D5" s="2343"/>
      <c r="E5" s="26"/>
      <c r="F5" s="32"/>
      <c r="G5" s="1"/>
      <c r="H5" s="1"/>
      <c r="I5" s="1"/>
      <c r="J5" s="1"/>
      <c r="K5" s="1"/>
    </row>
    <row r="6" spans="1:11" ht="47.25" x14ac:dyDescent="0.25">
      <c r="A6" s="26">
        <v>1</v>
      </c>
      <c r="B6" s="23" t="s">
        <v>10</v>
      </c>
      <c r="C6" s="23" t="s">
        <v>11</v>
      </c>
      <c r="D6" s="23" t="s">
        <v>12</v>
      </c>
      <c r="E6" s="27">
        <v>1400000</v>
      </c>
      <c r="F6" s="32" t="s">
        <v>13</v>
      </c>
      <c r="G6" s="1"/>
      <c r="H6" s="1"/>
      <c r="I6" s="1"/>
      <c r="J6" s="28"/>
      <c r="K6" s="1"/>
    </row>
    <row r="7" spans="1:11" ht="110.25" x14ac:dyDescent="0.25">
      <c r="A7" s="26">
        <v>2</v>
      </c>
      <c r="B7" s="23" t="s">
        <v>14</v>
      </c>
      <c r="C7" s="23" t="s">
        <v>15</v>
      </c>
      <c r="D7" s="23" t="s">
        <v>16</v>
      </c>
      <c r="E7" s="29">
        <v>878620.69</v>
      </c>
      <c r="F7" s="32" t="s">
        <v>13</v>
      </c>
      <c r="G7" s="1"/>
      <c r="H7" s="1"/>
      <c r="I7" s="1"/>
      <c r="J7" s="28"/>
      <c r="K7" s="1"/>
    </row>
    <row r="8" spans="1:11" ht="31.5" x14ac:dyDescent="0.25">
      <c r="A8" s="26">
        <v>3</v>
      </c>
      <c r="B8" s="23" t="s">
        <v>17</v>
      </c>
      <c r="C8" s="23" t="s">
        <v>18</v>
      </c>
      <c r="D8" s="23" t="s">
        <v>19</v>
      </c>
      <c r="E8" s="27">
        <v>150000</v>
      </c>
      <c r="F8" s="32" t="s">
        <v>13</v>
      </c>
      <c r="G8" s="1"/>
      <c r="H8" s="1"/>
      <c r="I8" s="1"/>
      <c r="J8" s="1"/>
      <c r="K8" s="1"/>
    </row>
    <row r="9" spans="1:11" ht="31.5" x14ac:dyDescent="0.25">
      <c r="A9" s="26">
        <v>4</v>
      </c>
      <c r="B9" s="23" t="s">
        <v>20</v>
      </c>
      <c r="C9" s="23" t="s">
        <v>21</v>
      </c>
      <c r="D9" s="23" t="s">
        <v>22</v>
      </c>
      <c r="E9" s="27">
        <v>80000</v>
      </c>
      <c r="F9" s="32" t="s">
        <v>13</v>
      </c>
      <c r="G9" s="1"/>
      <c r="H9" s="1"/>
      <c r="I9" s="1"/>
      <c r="J9" s="1"/>
      <c r="K9" s="1"/>
    </row>
    <row r="10" spans="1:11" ht="78.75" x14ac:dyDescent="0.25">
      <c r="A10" s="26">
        <v>5</v>
      </c>
      <c r="B10" s="23" t="s">
        <v>23</v>
      </c>
      <c r="C10" s="23" t="s">
        <v>24</v>
      </c>
      <c r="D10" s="23" t="s">
        <v>25</v>
      </c>
      <c r="E10" s="27">
        <v>1700000</v>
      </c>
      <c r="F10" s="32" t="s">
        <v>13</v>
      </c>
      <c r="G10" s="1"/>
      <c r="H10" s="1"/>
      <c r="I10" s="1"/>
      <c r="J10" s="28"/>
      <c r="K10" s="1"/>
    </row>
    <row r="11" spans="1:11" ht="15.75" x14ac:dyDescent="0.25">
      <c r="A11" s="26"/>
      <c r="B11" s="35" t="s">
        <v>26</v>
      </c>
      <c r="C11" s="35"/>
      <c r="D11" s="30"/>
      <c r="E11" s="26"/>
      <c r="F11" s="32"/>
      <c r="G11" s="1"/>
      <c r="H11" s="1"/>
      <c r="I11" s="1"/>
      <c r="J11" s="1"/>
      <c r="K11" s="1"/>
    </row>
    <row r="12" spans="1:11" ht="94.5" x14ac:dyDescent="0.25">
      <c r="A12" s="26">
        <v>6</v>
      </c>
      <c r="B12" s="23" t="s">
        <v>14</v>
      </c>
      <c r="C12" s="23" t="s">
        <v>27</v>
      </c>
      <c r="D12" s="23" t="s">
        <v>28</v>
      </c>
      <c r="E12" s="29">
        <v>104310.34</v>
      </c>
      <c r="F12" s="32" t="s">
        <v>13</v>
      </c>
      <c r="G12" s="1"/>
      <c r="H12" s="1"/>
      <c r="I12" s="1"/>
      <c r="J12" s="1"/>
      <c r="K12" s="1"/>
    </row>
    <row r="13" spans="1:11" ht="78.75" x14ac:dyDescent="0.25">
      <c r="A13" s="26">
        <v>7</v>
      </c>
      <c r="B13" s="23" t="s">
        <v>23</v>
      </c>
      <c r="C13" s="23" t="s">
        <v>29</v>
      </c>
      <c r="D13" s="23" t="s">
        <v>30</v>
      </c>
      <c r="E13" s="29">
        <v>1700000</v>
      </c>
      <c r="F13" s="32" t="s">
        <v>13</v>
      </c>
      <c r="G13" s="1"/>
      <c r="H13" s="1"/>
      <c r="I13" s="1"/>
      <c r="J13" s="1"/>
      <c r="K13" s="1"/>
    </row>
    <row r="14" spans="1:11" ht="63" x14ac:dyDescent="0.25">
      <c r="A14" s="26">
        <v>8</v>
      </c>
      <c r="B14" s="23" t="s">
        <v>31</v>
      </c>
      <c r="C14" s="23" t="s">
        <v>32</v>
      </c>
      <c r="D14" s="23" t="s">
        <v>33</v>
      </c>
      <c r="E14" s="27">
        <v>800000</v>
      </c>
      <c r="F14" s="32" t="s">
        <v>13</v>
      </c>
      <c r="G14" s="1"/>
      <c r="H14" s="1"/>
      <c r="I14" s="1"/>
      <c r="J14" s="1"/>
      <c r="K14" s="1"/>
    </row>
    <row r="15" spans="1:11" ht="15.75" x14ac:dyDescent="0.25">
      <c r="A15" s="26"/>
      <c r="B15" s="2343" t="s">
        <v>34</v>
      </c>
      <c r="C15" s="2343"/>
      <c r="D15" s="30"/>
      <c r="E15" s="26"/>
      <c r="F15" s="32"/>
      <c r="G15" s="1"/>
      <c r="H15" s="1"/>
      <c r="I15" s="1"/>
      <c r="J15" s="1"/>
      <c r="K15" s="1"/>
    </row>
    <row r="16" spans="1:11" ht="47.25" x14ac:dyDescent="0.25">
      <c r="A16" s="26">
        <v>9</v>
      </c>
      <c r="B16" s="23" t="s">
        <v>35</v>
      </c>
      <c r="C16" s="23" t="s">
        <v>36</v>
      </c>
      <c r="D16" s="23" t="s">
        <v>37</v>
      </c>
      <c r="E16" s="29">
        <v>5236180</v>
      </c>
      <c r="F16" s="32" t="s">
        <v>13</v>
      </c>
      <c r="G16" s="1"/>
      <c r="H16" s="1"/>
      <c r="I16" s="1"/>
      <c r="J16" s="28"/>
      <c r="K16" s="1"/>
    </row>
    <row r="17" spans="1:10" ht="47.25" x14ac:dyDescent="0.25">
      <c r="A17" s="26">
        <v>10</v>
      </c>
      <c r="B17" s="23" t="s">
        <v>38</v>
      </c>
      <c r="C17" s="23" t="s">
        <v>39</v>
      </c>
      <c r="D17" s="23" t="s">
        <v>37</v>
      </c>
      <c r="E17" s="29">
        <v>11400000</v>
      </c>
      <c r="F17" s="32" t="s">
        <v>13</v>
      </c>
      <c r="G17" s="1"/>
      <c r="H17" s="1"/>
      <c r="I17" s="1"/>
      <c r="J17" s="28"/>
    </row>
    <row r="18" spans="1:10" ht="15.75" x14ac:dyDescent="0.25">
      <c r="A18" s="26"/>
      <c r="B18" s="24" t="s">
        <v>40</v>
      </c>
      <c r="C18" s="23"/>
      <c r="D18" s="23"/>
      <c r="E18" s="29"/>
      <c r="F18" s="32"/>
      <c r="G18" s="1"/>
      <c r="H18" s="1"/>
      <c r="I18" s="1"/>
      <c r="J18" s="1"/>
    </row>
    <row r="19" spans="1:10" ht="78.75" x14ac:dyDescent="0.25">
      <c r="A19" s="26">
        <v>11</v>
      </c>
      <c r="B19" s="23" t="s">
        <v>41</v>
      </c>
      <c r="C19" s="23" t="s">
        <v>42</v>
      </c>
      <c r="D19" s="10" t="s">
        <v>43</v>
      </c>
      <c r="E19" s="29">
        <v>4568965.5199999996</v>
      </c>
      <c r="F19" s="32" t="s">
        <v>13</v>
      </c>
      <c r="G19" s="1"/>
      <c r="H19" s="1"/>
      <c r="I19" s="1"/>
      <c r="J19" s="1"/>
    </row>
    <row r="20" spans="1:10" ht="15.75" x14ac:dyDescent="0.25">
      <c r="A20" s="26"/>
      <c r="B20" s="24" t="s">
        <v>44</v>
      </c>
      <c r="C20" s="23"/>
      <c r="D20" s="23"/>
      <c r="E20" s="29"/>
      <c r="F20" s="32"/>
      <c r="G20" s="1"/>
      <c r="H20" s="1"/>
      <c r="I20" s="1"/>
      <c r="J20" s="1"/>
    </row>
    <row r="21" spans="1:10" ht="110.25" x14ac:dyDescent="0.25">
      <c r="A21" s="26">
        <v>12</v>
      </c>
      <c r="B21" s="23" t="s">
        <v>45</v>
      </c>
      <c r="C21" s="23" t="s">
        <v>46</v>
      </c>
      <c r="D21" s="23" t="s">
        <v>47</v>
      </c>
      <c r="E21" s="29">
        <v>1736206.9</v>
      </c>
      <c r="F21" s="32" t="s">
        <v>13</v>
      </c>
      <c r="G21" s="1"/>
      <c r="H21" s="1"/>
      <c r="I21" s="1"/>
      <c r="J21" s="1"/>
    </row>
    <row r="22" spans="1:10" ht="15.75" x14ac:dyDescent="0.25">
      <c r="A22" s="26"/>
      <c r="B22" s="2343" t="s">
        <v>48</v>
      </c>
      <c r="C22" s="2343"/>
      <c r="D22" s="23"/>
      <c r="E22" s="29"/>
      <c r="F22" s="32"/>
      <c r="G22" s="1"/>
      <c r="H22" s="1"/>
      <c r="I22" s="1"/>
      <c r="J22" s="1"/>
    </row>
    <row r="23" spans="1:10" ht="47.25" x14ac:dyDescent="0.25">
      <c r="A23" s="18">
        <v>13</v>
      </c>
      <c r="B23" s="6" t="s">
        <v>49</v>
      </c>
      <c r="C23" s="6" t="s">
        <v>50</v>
      </c>
      <c r="D23" s="6" t="s">
        <v>51</v>
      </c>
      <c r="E23" s="31">
        <v>50000</v>
      </c>
      <c r="F23" s="6" t="s">
        <v>13</v>
      </c>
      <c r="G23" s="1"/>
      <c r="H23" s="1"/>
      <c r="I23" s="1"/>
      <c r="J23" s="1"/>
    </row>
    <row r="24" spans="1:10" ht="47.25" x14ac:dyDescent="0.25">
      <c r="A24" s="18">
        <v>14</v>
      </c>
      <c r="B24" s="6" t="s">
        <v>52</v>
      </c>
      <c r="C24" s="6" t="s">
        <v>53</v>
      </c>
      <c r="D24" s="6" t="s">
        <v>51</v>
      </c>
      <c r="E24" s="31">
        <v>50000</v>
      </c>
      <c r="F24" s="6" t="s">
        <v>13</v>
      </c>
      <c r="G24" s="1"/>
      <c r="H24" s="1"/>
      <c r="I24" s="1"/>
      <c r="J24" s="1"/>
    </row>
    <row r="25" spans="1:10" ht="47.25" x14ac:dyDescent="0.25">
      <c r="A25" s="18">
        <v>15</v>
      </c>
      <c r="B25" s="6" t="s">
        <v>54</v>
      </c>
      <c r="C25" s="6" t="s">
        <v>55</v>
      </c>
      <c r="D25" s="6" t="s">
        <v>51</v>
      </c>
      <c r="E25" s="31">
        <v>50000</v>
      </c>
      <c r="F25" s="6" t="s">
        <v>13</v>
      </c>
      <c r="G25" s="1"/>
      <c r="H25" s="1"/>
      <c r="I25" s="1"/>
      <c r="J25" s="1"/>
    </row>
    <row r="26" spans="1:10" ht="47.25" x14ac:dyDescent="0.25">
      <c r="A26" s="18">
        <v>16</v>
      </c>
      <c r="B26" s="6" t="s">
        <v>56</v>
      </c>
      <c r="C26" s="6" t="s">
        <v>57</v>
      </c>
      <c r="D26" s="6" t="s">
        <v>51</v>
      </c>
      <c r="E26" s="31">
        <v>50000</v>
      </c>
      <c r="F26" s="6" t="s">
        <v>13</v>
      </c>
      <c r="G26" s="1"/>
      <c r="H26" s="1"/>
      <c r="I26" s="1"/>
      <c r="J26" s="1"/>
    </row>
    <row r="27" spans="1:10" ht="47.25" x14ac:dyDescent="0.25">
      <c r="A27" s="18">
        <v>17</v>
      </c>
      <c r="B27" s="6" t="s">
        <v>58</v>
      </c>
      <c r="C27" s="6" t="s">
        <v>59</v>
      </c>
      <c r="D27" s="6" t="s">
        <v>51</v>
      </c>
      <c r="E27" s="31">
        <v>50000</v>
      </c>
      <c r="F27" s="6" t="s">
        <v>13</v>
      </c>
      <c r="G27" s="1"/>
      <c r="H27" s="1"/>
      <c r="I27" s="1"/>
      <c r="J27" s="1"/>
    </row>
    <row r="28" spans="1:10" ht="47.25" x14ac:dyDescent="0.25">
      <c r="A28" s="18">
        <v>18</v>
      </c>
      <c r="B28" s="6" t="s">
        <v>60</v>
      </c>
      <c r="C28" s="6" t="s">
        <v>61</v>
      </c>
      <c r="D28" s="6" t="s">
        <v>51</v>
      </c>
      <c r="E28" s="31">
        <v>50000</v>
      </c>
      <c r="F28" s="6" t="s">
        <v>13</v>
      </c>
      <c r="G28" s="1"/>
      <c r="H28" s="1"/>
      <c r="I28" s="1"/>
      <c r="J28" s="1"/>
    </row>
    <row r="29" spans="1:10" ht="47.25" x14ac:dyDescent="0.25">
      <c r="A29" s="18">
        <v>19</v>
      </c>
      <c r="B29" s="6" t="s">
        <v>62</v>
      </c>
      <c r="C29" s="6" t="s">
        <v>63</v>
      </c>
      <c r="D29" s="6" t="s">
        <v>51</v>
      </c>
      <c r="E29" s="31">
        <v>50000</v>
      </c>
      <c r="F29" s="6" t="s">
        <v>13</v>
      </c>
      <c r="G29" s="1"/>
      <c r="H29" s="1"/>
      <c r="I29" s="1"/>
      <c r="J29" s="1"/>
    </row>
    <row r="30" spans="1:10" ht="47.25" x14ac:dyDescent="0.25">
      <c r="A30" s="18">
        <v>20</v>
      </c>
      <c r="B30" s="6" t="s">
        <v>64</v>
      </c>
      <c r="C30" s="6" t="s">
        <v>65</v>
      </c>
      <c r="D30" s="6" t="s">
        <v>51</v>
      </c>
      <c r="E30" s="31">
        <v>50000</v>
      </c>
      <c r="F30" s="6" t="s">
        <v>13</v>
      </c>
      <c r="G30" s="1"/>
      <c r="H30" s="1"/>
      <c r="I30" s="1"/>
      <c r="J30" s="1"/>
    </row>
    <row r="31" spans="1:10" ht="47.25" x14ac:dyDescent="0.25">
      <c r="A31" s="18">
        <v>21</v>
      </c>
      <c r="B31" s="6" t="s">
        <v>66</v>
      </c>
      <c r="C31" s="6" t="s">
        <v>67</v>
      </c>
      <c r="D31" s="6" t="s">
        <v>51</v>
      </c>
      <c r="E31" s="31">
        <v>50000</v>
      </c>
      <c r="F31" s="6" t="s">
        <v>13</v>
      </c>
      <c r="G31" s="1"/>
      <c r="H31" s="1"/>
      <c r="I31" s="1"/>
      <c r="J31" s="1"/>
    </row>
    <row r="32" spans="1:10" ht="47.25" x14ac:dyDescent="0.25">
      <c r="A32" s="18">
        <v>22</v>
      </c>
      <c r="B32" s="6" t="s">
        <v>68</v>
      </c>
      <c r="C32" s="6" t="s">
        <v>69</v>
      </c>
      <c r="D32" s="6" t="s">
        <v>51</v>
      </c>
      <c r="E32" s="31">
        <v>50000</v>
      </c>
      <c r="F32" s="6" t="s">
        <v>13</v>
      </c>
      <c r="G32" s="1"/>
      <c r="H32" s="1"/>
      <c r="I32" s="1"/>
      <c r="J32" s="1"/>
    </row>
    <row r="33" spans="1:6" ht="47.25" x14ac:dyDescent="0.25">
      <c r="A33" s="18">
        <v>23</v>
      </c>
      <c r="B33" s="6" t="s">
        <v>70</v>
      </c>
      <c r="C33" s="6" t="s">
        <v>71</v>
      </c>
      <c r="D33" s="6" t="s">
        <v>51</v>
      </c>
      <c r="E33" s="31">
        <v>50000</v>
      </c>
      <c r="F33" s="6" t="s">
        <v>13</v>
      </c>
    </row>
    <row r="34" spans="1:6" ht="47.25" x14ac:dyDescent="0.25">
      <c r="A34" s="18">
        <v>24</v>
      </c>
      <c r="B34" s="6" t="s">
        <v>72</v>
      </c>
      <c r="C34" s="6" t="s">
        <v>73</v>
      </c>
      <c r="D34" s="6" t="s">
        <v>51</v>
      </c>
      <c r="E34" s="31">
        <v>50000</v>
      </c>
      <c r="F34" s="6" t="s">
        <v>13</v>
      </c>
    </row>
    <row r="35" spans="1:6" ht="47.25" x14ac:dyDescent="0.25">
      <c r="A35" s="18">
        <v>25</v>
      </c>
      <c r="B35" s="6" t="s">
        <v>74</v>
      </c>
      <c r="C35" s="6" t="s">
        <v>75</v>
      </c>
      <c r="D35" s="6" t="s">
        <v>51</v>
      </c>
      <c r="E35" s="31">
        <v>50000</v>
      </c>
      <c r="F35" s="6" t="s">
        <v>13</v>
      </c>
    </row>
    <row r="36" spans="1:6" ht="47.25" x14ac:dyDescent="0.25">
      <c r="A36" s="18">
        <v>26</v>
      </c>
      <c r="B36" s="6" t="s">
        <v>76</v>
      </c>
      <c r="C36" s="6" t="s">
        <v>77</v>
      </c>
      <c r="D36" s="6" t="s">
        <v>51</v>
      </c>
      <c r="E36" s="31">
        <v>50000</v>
      </c>
      <c r="F36" s="6" t="s">
        <v>13</v>
      </c>
    </row>
    <row r="37" spans="1:6" ht="47.25" x14ac:dyDescent="0.25">
      <c r="A37" s="18">
        <v>27</v>
      </c>
      <c r="B37" s="6" t="s">
        <v>78</v>
      </c>
      <c r="C37" s="6" t="s">
        <v>79</v>
      </c>
      <c r="D37" s="6" t="s">
        <v>51</v>
      </c>
      <c r="E37" s="31">
        <v>50000</v>
      </c>
      <c r="F37" s="6" t="s">
        <v>13</v>
      </c>
    </row>
    <row r="38" spans="1:6" ht="47.25" x14ac:dyDescent="0.25">
      <c r="A38" s="18">
        <v>28</v>
      </c>
      <c r="B38" s="6" t="s">
        <v>80</v>
      </c>
      <c r="C38" s="6" t="s">
        <v>81</v>
      </c>
      <c r="D38" s="6" t="s">
        <v>51</v>
      </c>
      <c r="E38" s="31">
        <v>50000</v>
      </c>
      <c r="F38" s="6" t="s">
        <v>13</v>
      </c>
    </row>
    <row r="39" spans="1:6" ht="47.25" x14ac:dyDescent="0.25">
      <c r="A39" s="18">
        <v>29</v>
      </c>
      <c r="B39" s="6" t="s">
        <v>82</v>
      </c>
      <c r="C39" s="6" t="s">
        <v>83</v>
      </c>
      <c r="D39" s="6" t="s">
        <v>51</v>
      </c>
      <c r="E39" s="31">
        <v>50000</v>
      </c>
      <c r="F39" s="6" t="s">
        <v>13</v>
      </c>
    </row>
    <row r="40" spans="1:6" ht="47.25" x14ac:dyDescent="0.25">
      <c r="A40" s="18">
        <v>30</v>
      </c>
      <c r="B40" s="6" t="s">
        <v>84</v>
      </c>
      <c r="C40" s="6" t="s">
        <v>85</v>
      </c>
      <c r="D40" s="6" t="s">
        <v>51</v>
      </c>
      <c r="E40" s="31">
        <v>50000</v>
      </c>
      <c r="F40" s="6" t="s">
        <v>13</v>
      </c>
    </row>
    <row r="41" spans="1:6" ht="47.25" x14ac:dyDescent="0.25">
      <c r="A41" s="18">
        <v>31</v>
      </c>
      <c r="B41" s="6" t="s">
        <v>86</v>
      </c>
      <c r="C41" s="6" t="s">
        <v>87</v>
      </c>
      <c r="D41" s="6" t="s">
        <v>51</v>
      </c>
      <c r="E41" s="31">
        <v>50000</v>
      </c>
      <c r="F41" s="6" t="s">
        <v>13</v>
      </c>
    </row>
    <row r="42" spans="1:6" ht="47.25" x14ac:dyDescent="0.25">
      <c r="A42" s="18">
        <v>32</v>
      </c>
      <c r="B42" s="6" t="s">
        <v>88</v>
      </c>
      <c r="C42" s="6" t="s">
        <v>89</v>
      </c>
      <c r="D42" s="6" t="s">
        <v>51</v>
      </c>
      <c r="E42" s="31">
        <v>50000</v>
      </c>
      <c r="F42" s="6" t="s">
        <v>13</v>
      </c>
    </row>
    <row r="43" spans="1:6" ht="47.25" x14ac:dyDescent="0.25">
      <c r="A43" s="18">
        <v>33</v>
      </c>
      <c r="B43" s="6" t="s">
        <v>90</v>
      </c>
      <c r="C43" s="6" t="s">
        <v>91</v>
      </c>
      <c r="D43" s="6" t="s">
        <v>51</v>
      </c>
      <c r="E43" s="31">
        <v>50000</v>
      </c>
      <c r="F43" s="6" t="s">
        <v>13</v>
      </c>
    </row>
    <row r="44" spans="1:6" ht="47.25" x14ac:dyDescent="0.25">
      <c r="A44" s="18">
        <v>34</v>
      </c>
      <c r="B44" s="6" t="s">
        <v>92</v>
      </c>
      <c r="C44" s="6" t="s">
        <v>93</v>
      </c>
      <c r="D44" s="6" t="s">
        <v>51</v>
      </c>
      <c r="E44" s="31">
        <v>50000</v>
      </c>
      <c r="F44" s="6" t="s">
        <v>13</v>
      </c>
    </row>
    <row r="45" spans="1:6" ht="47.25" x14ac:dyDescent="0.25">
      <c r="A45" s="18">
        <v>35</v>
      </c>
      <c r="B45" s="6" t="s">
        <v>94</v>
      </c>
      <c r="C45" s="6" t="s">
        <v>95</v>
      </c>
      <c r="D45" s="6" t="s">
        <v>51</v>
      </c>
      <c r="E45" s="31">
        <v>50000</v>
      </c>
      <c r="F45" s="6" t="s">
        <v>13</v>
      </c>
    </row>
    <row r="46" spans="1:6" ht="47.25" x14ac:dyDescent="0.25">
      <c r="A46" s="18">
        <v>36</v>
      </c>
      <c r="B46" s="6" t="s">
        <v>96</v>
      </c>
      <c r="C46" s="6" t="s">
        <v>97</v>
      </c>
      <c r="D46" s="6" t="s">
        <v>51</v>
      </c>
      <c r="E46" s="31">
        <v>50000</v>
      </c>
      <c r="F46" s="6" t="s">
        <v>13</v>
      </c>
    </row>
    <row r="47" spans="1:6" ht="47.25" x14ac:dyDescent="0.25">
      <c r="A47" s="18">
        <v>37</v>
      </c>
      <c r="B47" s="6" t="s">
        <v>98</v>
      </c>
      <c r="C47" s="6" t="s">
        <v>99</v>
      </c>
      <c r="D47" s="6" t="s">
        <v>51</v>
      </c>
      <c r="E47" s="31">
        <v>50000</v>
      </c>
      <c r="F47" s="6" t="s">
        <v>13</v>
      </c>
    </row>
    <row r="48" spans="1:6" ht="47.25" x14ac:dyDescent="0.25">
      <c r="A48" s="18">
        <v>38</v>
      </c>
      <c r="B48" s="6" t="s">
        <v>100</v>
      </c>
      <c r="C48" s="6" t="s">
        <v>101</v>
      </c>
      <c r="D48" s="6" t="s">
        <v>51</v>
      </c>
      <c r="E48" s="31">
        <v>50000</v>
      </c>
      <c r="F48" s="6" t="s">
        <v>13</v>
      </c>
    </row>
    <row r="49" spans="1:6" ht="47.25" x14ac:dyDescent="0.25">
      <c r="A49" s="18">
        <v>39</v>
      </c>
      <c r="B49" s="6" t="s">
        <v>102</v>
      </c>
      <c r="C49" s="6" t="s">
        <v>103</v>
      </c>
      <c r="D49" s="6" t="s">
        <v>51</v>
      </c>
      <c r="E49" s="31">
        <v>50000</v>
      </c>
      <c r="F49" s="6" t="s">
        <v>13</v>
      </c>
    </row>
    <row r="50" spans="1:6" ht="47.25" x14ac:dyDescent="0.25">
      <c r="A50" s="18">
        <v>40</v>
      </c>
      <c r="B50" s="6" t="s">
        <v>104</v>
      </c>
      <c r="C50" s="6" t="s">
        <v>105</v>
      </c>
      <c r="D50" s="6" t="s">
        <v>51</v>
      </c>
      <c r="E50" s="31">
        <v>50000</v>
      </c>
      <c r="F50" s="6" t="s">
        <v>13</v>
      </c>
    </row>
    <row r="51" spans="1:6" ht="47.25" x14ac:dyDescent="0.25">
      <c r="A51" s="18">
        <v>41</v>
      </c>
      <c r="B51" s="6" t="s">
        <v>106</v>
      </c>
      <c r="C51" s="6" t="s">
        <v>107</v>
      </c>
      <c r="D51" s="6" t="s">
        <v>51</v>
      </c>
      <c r="E51" s="31">
        <v>50000</v>
      </c>
      <c r="F51" s="6" t="s">
        <v>13</v>
      </c>
    </row>
    <row r="52" spans="1:6" ht="47.25" x14ac:dyDescent="0.25">
      <c r="A52" s="18">
        <v>42</v>
      </c>
      <c r="B52" s="6" t="s">
        <v>108</v>
      </c>
      <c r="C52" s="6" t="s">
        <v>109</v>
      </c>
      <c r="D52" s="6" t="s">
        <v>51</v>
      </c>
      <c r="E52" s="31">
        <v>29034.17</v>
      </c>
      <c r="F52" s="6" t="s">
        <v>13</v>
      </c>
    </row>
    <row r="53" spans="1:6" ht="47.25" x14ac:dyDescent="0.25">
      <c r="A53" s="18">
        <v>43</v>
      </c>
      <c r="B53" s="6" t="s">
        <v>110</v>
      </c>
      <c r="C53" s="6" t="s">
        <v>111</v>
      </c>
      <c r="D53" s="6" t="s">
        <v>51</v>
      </c>
      <c r="E53" s="31">
        <v>50000</v>
      </c>
      <c r="F53" s="6" t="s">
        <v>13</v>
      </c>
    </row>
    <row r="54" spans="1:6" ht="15.75" x14ac:dyDescent="0.25">
      <c r="A54" s="26"/>
      <c r="B54" s="2343" t="s">
        <v>112</v>
      </c>
      <c r="C54" s="2343"/>
      <c r="D54" s="30"/>
      <c r="E54" s="26"/>
      <c r="F54" s="32"/>
    </row>
    <row r="55" spans="1:6" ht="47.25" x14ac:dyDescent="0.25">
      <c r="A55" s="26">
        <v>44</v>
      </c>
      <c r="B55" s="23" t="s">
        <v>113</v>
      </c>
      <c r="C55" s="23" t="s">
        <v>114</v>
      </c>
      <c r="D55" s="23" t="s">
        <v>115</v>
      </c>
      <c r="E55" s="29">
        <v>500000</v>
      </c>
      <c r="F55" s="32" t="s">
        <v>13</v>
      </c>
    </row>
    <row r="56" spans="1:6" ht="47.25" x14ac:dyDescent="0.25">
      <c r="A56" s="26">
        <v>45</v>
      </c>
      <c r="B56" s="23" t="s">
        <v>116</v>
      </c>
      <c r="C56" s="23" t="s">
        <v>117</v>
      </c>
      <c r="D56" s="23" t="s">
        <v>115</v>
      </c>
      <c r="E56" s="29">
        <v>500000</v>
      </c>
      <c r="F56" s="32" t="s">
        <v>13</v>
      </c>
    </row>
    <row r="57" spans="1:6" ht="47.25" x14ac:dyDescent="0.25">
      <c r="A57" s="26">
        <v>46</v>
      </c>
      <c r="B57" s="23" t="s">
        <v>118</v>
      </c>
      <c r="C57" s="23" t="s">
        <v>119</v>
      </c>
      <c r="D57" s="23" t="s">
        <v>115</v>
      </c>
      <c r="E57" s="29">
        <v>500000</v>
      </c>
      <c r="F57" s="32" t="s">
        <v>13</v>
      </c>
    </row>
    <row r="58" spans="1:6" ht="47.25" x14ac:dyDescent="0.25">
      <c r="A58" s="26">
        <v>47</v>
      </c>
      <c r="B58" s="23" t="s">
        <v>120</v>
      </c>
      <c r="C58" s="23" t="s">
        <v>121</v>
      </c>
      <c r="D58" s="23" t="s">
        <v>115</v>
      </c>
      <c r="E58" s="29">
        <v>500000</v>
      </c>
      <c r="F58" s="32" t="s">
        <v>13</v>
      </c>
    </row>
    <row r="59" spans="1:6" ht="47.25" x14ac:dyDescent="0.25">
      <c r="A59" s="26">
        <v>48</v>
      </c>
      <c r="B59" s="23" t="s">
        <v>122</v>
      </c>
      <c r="C59" s="23" t="s">
        <v>123</v>
      </c>
      <c r="D59" s="23" t="s">
        <v>115</v>
      </c>
      <c r="E59" s="29">
        <v>500000</v>
      </c>
      <c r="F59" s="32" t="s">
        <v>13</v>
      </c>
    </row>
    <row r="60" spans="1:6" ht="47.25" x14ac:dyDescent="0.25">
      <c r="A60" s="26">
        <v>49</v>
      </c>
      <c r="B60" s="23" t="s">
        <v>124</v>
      </c>
      <c r="C60" s="23" t="s">
        <v>125</v>
      </c>
      <c r="D60" s="23" t="s">
        <v>115</v>
      </c>
      <c r="E60" s="29">
        <v>500000</v>
      </c>
      <c r="F60" s="32" t="s">
        <v>13</v>
      </c>
    </row>
    <row r="61" spans="1:6" ht="47.25" x14ac:dyDescent="0.25">
      <c r="A61" s="26">
        <v>50</v>
      </c>
      <c r="B61" s="23" t="s">
        <v>126</v>
      </c>
      <c r="C61" s="23" t="s">
        <v>127</v>
      </c>
      <c r="D61" s="23" t="s">
        <v>115</v>
      </c>
      <c r="E61" s="29">
        <v>500000</v>
      </c>
      <c r="F61" s="32" t="s">
        <v>13</v>
      </c>
    </row>
    <row r="62" spans="1:6" ht="47.25" x14ac:dyDescent="0.25">
      <c r="A62" s="26">
        <v>51</v>
      </c>
      <c r="B62" s="23" t="s">
        <v>128</v>
      </c>
      <c r="C62" s="23" t="s">
        <v>129</v>
      </c>
      <c r="D62" s="23" t="s">
        <v>115</v>
      </c>
      <c r="E62" s="29">
        <v>500000</v>
      </c>
      <c r="F62" s="32" t="s">
        <v>13</v>
      </c>
    </row>
    <row r="63" spans="1:6" ht="47.25" x14ac:dyDescent="0.25">
      <c r="A63" s="26">
        <v>52</v>
      </c>
      <c r="B63" s="23" t="s">
        <v>130</v>
      </c>
      <c r="C63" s="23" t="s">
        <v>131</v>
      </c>
      <c r="D63" s="23" t="s">
        <v>115</v>
      </c>
      <c r="E63" s="29">
        <v>500000</v>
      </c>
      <c r="F63" s="32" t="s">
        <v>13</v>
      </c>
    </row>
    <row r="64" spans="1:6" ht="78.75" x14ac:dyDescent="0.25">
      <c r="A64" s="26">
        <v>53</v>
      </c>
      <c r="B64" s="23" t="s">
        <v>132</v>
      </c>
      <c r="C64" s="23" t="s">
        <v>133</v>
      </c>
      <c r="D64" s="23" t="s">
        <v>134</v>
      </c>
      <c r="E64" s="29">
        <v>250000</v>
      </c>
      <c r="F64" s="32" t="s">
        <v>135</v>
      </c>
    </row>
    <row r="65" spans="1:6" ht="47.25" x14ac:dyDescent="0.25">
      <c r="A65" s="26">
        <v>54</v>
      </c>
      <c r="B65" s="23" t="s">
        <v>136</v>
      </c>
      <c r="C65" s="23" t="s">
        <v>137</v>
      </c>
      <c r="D65" s="23" t="s">
        <v>115</v>
      </c>
      <c r="E65" s="29">
        <v>500000</v>
      </c>
      <c r="F65" s="32" t="s">
        <v>13</v>
      </c>
    </row>
    <row r="66" spans="1:6" ht="47.25" x14ac:dyDescent="0.25">
      <c r="A66" s="26">
        <v>55</v>
      </c>
      <c r="B66" s="23" t="s">
        <v>138</v>
      </c>
      <c r="C66" s="23" t="s">
        <v>139</v>
      </c>
      <c r="D66" s="23" t="s">
        <v>115</v>
      </c>
      <c r="E66" s="29">
        <v>500000</v>
      </c>
      <c r="F66" s="32" t="s">
        <v>13</v>
      </c>
    </row>
    <row r="67" spans="1:6" ht="47.25" x14ac:dyDescent="0.25">
      <c r="A67" s="26">
        <v>56</v>
      </c>
      <c r="B67" s="23" t="s">
        <v>140</v>
      </c>
      <c r="C67" s="23" t="s">
        <v>141</v>
      </c>
      <c r="D67" s="23" t="s">
        <v>115</v>
      </c>
      <c r="E67" s="29">
        <v>500000</v>
      </c>
      <c r="F67" s="32" t="s">
        <v>13</v>
      </c>
    </row>
    <row r="68" spans="1:6" ht="47.25" x14ac:dyDescent="0.25">
      <c r="A68" s="26">
        <v>57</v>
      </c>
      <c r="B68" s="23" t="s">
        <v>142</v>
      </c>
      <c r="C68" s="23" t="s">
        <v>143</v>
      </c>
      <c r="D68" s="23" t="s">
        <v>115</v>
      </c>
      <c r="E68" s="29">
        <v>500000</v>
      </c>
      <c r="F68" s="32" t="s">
        <v>13</v>
      </c>
    </row>
    <row r="69" spans="1:6" ht="47.25" x14ac:dyDescent="0.25">
      <c r="A69" s="26">
        <v>58</v>
      </c>
      <c r="B69" s="23" t="s">
        <v>144</v>
      </c>
      <c r="C69" s="23" t="s">
        <v>145</v>
      </c>
      <c r="D69" s="23" t="s">
        <v>115</v>
      </c>
      <c r="E69" s="29">
        <v>500000</v>
      </c>
      <c r="F69" s="32" t="s">
        <v>13</v>
      </c>
    </row>
    <row r="70" spans="1:6" ht="47.25" x14ac:dyDescent="0.25">
      <c r="A70" s="26">
        <v>59</v>
      </c>
      <c r="B70" s="23" t="s">
        <v>49</v>
      </c>
      <c r="C70" s="23" t="s">
        <v>146</v>
      </c>
      <c r="D70" s="23" t="s">
        <v>147</v>
      </c>
      <c r="E70" s="29">
        <v>200000</v>
      </c>
      <c r="F70" s="32" t="s">
        <v>13</v>
      </c>
    </row>
    <row r="71" spans="1:6" ht="47.25" x14ac:dyDescent="0.25">
      <c r="A71" s="26">
        <v>60</v>
      </c>
      <c r="B71" s="23" t="s">
        <v>148</v>
      </c>
      <c r="C71" s="23" t="s">
        <v>149</v>
      </c>
      <c r="D71" s="23" t="s">
        <v>115</v>
      </c>
      <c r="E71" s="29">
        <v>500000</v>
      </c>
      <c r="F71" s="32" t="s">
        <v>13</v>
      </c>
    </row>
    <row r="72" spans="1:6" ht="47.25" x14ac:dyDescent="0.25">
      <c r="A72" s="26">
        <v>61</v>
      </c>
      <c r="B72" s="23" t="s">
        <v>150</v>
      </c>
      <c r="C72" s="23" t="s">
        <v>151</v>
      </c>
      <c r="D72" s="23" t="s">
        <v>115</v>
      </c>
      <c r="E72" s="29">
        <v>500000</v>
      </c>
      <c r="F72" s="32" t="s">
        <v>13</v>
      </c>
    </row>
    <row r="73" spans="1:6" ht="47.25" x14ac:dyDescent="0.25">
      <c r="A73" s="26">
        <v>62</v>
      </c>
      <c r="B73" s="23" t="s">
        <v>152</v>
      </c>
      <c r="C73" s="23" t="s">
        <v>153</v>
      </c>
      <c r="D73" s="23" t="s">
        <v>115</v>
      </c>
      <c r="E73" s="29">
        <v>500000</v>
      </c>
      <c r="F73" s="32" t="s">
        <v>13</v>
      </c>
    </row>
    <row r="74" spans="1:6" ht="47.25" x14ac:dyDescent="0.25">
      <c r="A74" s="26">
        <v>63</v>
      </c>
      <c r="B74" s="23" t="s">
        <v>154</v>
      </c>
      <c r="C74" s="23" t="s">
        <v>155</v>
      </c>
      <c r="D74" s="23" t="s">
        <v>115</v>
      </c>
      <c r="E74" s="29">
        <v>500000</v>
      </c>
      <c r="F74" s="32" t="s">
        <v>13</v>
      </c>
    </row>
    <row r="75" spans="1:6" ht="47.25" x14ac:dyDescent="0.25">
      <c r="A75" s="26">
        <v>64</v>
      </c>
      <c r="B75" s="23" t="s">
        <v>156</v>
      </c>
      <c r="C75" s="23" t="s">
        <v>157</v>
      </c>
      <c r="D75" s="23" t="s">
        <v>115</v>
      </c>
      <c r="E75" s="29">
        <v>500000</v>
      </c>
      <c r="F75" s="32" t="s">
        <v>13</v>
      </c>
    </row>
    <row r="76" spans="1:6" ht="47.25" x14ac:dyDescent="0.25">
      <c r="A76" s="26">
        <v>65</v>
      </c>
      <c r="B76" s="23" t="s">
        <v>158</v>
      </c>
      <c r="C76" s="23" t="s">
        <v>159</v>
      </c>
      <c r="D76" s="23" t="s">
        <v>115</v>
      </c>
      <c r="E76" s="29">
        <v>500000</v>
      </c>
      <c r="F76" s="32" t="s">
        <v>13</v>
      </c>
    </row>
    <row r="77" spans="1:6" ht="47.25" x14ac:dyDescent="0.25">
      <c r="A77" s="26">
        <v>66</v>
      </c>
      <c r="B77" s="23" t="s">
        <v>160</v>
      </c>
      <c r="C77" s="23" t="s">
        <v>161</v>
      </c>
      <c r="D77" s="23" t="s">
        <v>115</v>
      </c>
      <c r="E77" s="29">
        <v>500000</v>
      </c>
      <c r="F77" s="32" t="s">
        <v>13</v>
      </c>
    </row>
    <row r="78" spans="1:6" ht="47.25" x14ac:dyDescent="0.25">
      <c r="A78" s="26">
        <v>67</v>
      </c>
      <c r="B78" s="23" t="s">
        <v>162</v>
      </c>
      <c r="C78" s="23" t="s">
        <v>163</v>
      </c>
      <c r="D78" s="23" t="s">
        <v>115</v>
      </c>
      <c r="E78" s="29">
        <v>500000</v>
      </c>
      <c r="F78" s="32" t="s">
        <v>13</v>
      </c>
    </row>
    <row r="79" spans="1:6" ht="47.25" x14ac:dyDescent="0.25">
      <c r="A79" s="26">
        <v>68</v>
      </c>
      <c r="B79" s="23" t="s">
        <v>164</v>
      </c>
      <c r="C79" s="23" t="s">
        <v>165</v>
      </c>
      <c r="D79" s="23" t="s">
        <v>166</v>
      </c>
      <c r="E79" s="29">
        <v>500000</v>
      </c>
      <c r="F79" s="32" t="s">
        <v>13</v>
      </c>
    </row>
    <row r="80" spans="1:6" ht="31.5" x14ac:dyDescent="0.25">
      <c r="A80" s="26">
        <v>69</v>
      </c>
      <c r="B80" s="23" t="s">
        <v>167</v>
      </c>
      <c r="C80" s="23" t="s">
        <v>168</v>
      </c>
      <c r="D80" s="23" t="s">
        <v>169</v>
      </c>
      <c r="E80" s="29">
        <v>400000</v>
      </c>
      <c r="F80" s="32" t="s">
        <v>13</v>
      </c>
    </row>
    <row r="81" spans="1:6" ht="47.25" x14ac:dyDescent="0.25">
      <c r="A81" s="26">
        <v>70</v>
      </c>
      <c r="B81" s="23" t="s">
        <v>170</v>
      </c>
      <c r="C81" s="23" t="s">
        <v>171</v>
      </c>
      <c r="D81" s="23" t="s">
        <v>115</v>
      </c>
      <c r="E81" s="29">
        <v>500000</v>
      </c>
      <c r="F81" s="32" t="s">
        <v>13</v>
      </c>
    </row>
    <row r="82" spans="1:6" ht="63" x14ac:dyDescent="0.25">
      <c r="A82" s="26">
        <v>71</v>
      </c>
      <c r="B82" s="23" t="s">
        <v>172</v>
      </c>
      <c r="C82" s="23" t="s">
        <v>173</v>
      </c>
      <c r="D82" s="23" t="s">
        <v>174</v>
      </c>
      <c r="E82" s="29">
        <v>250000</v>
      </c>
      <c r="F82" s="32" t="s">
        <v>135</v>
      </c>
    </row>
    <row r="83" spans="1:6" ht="47.25" x14ac:dyDescent="0.25">
      <c r="A83" s="26">
        <v>72</v>
      </c>
      <c r="B83" s="23" t="s">
        <v>175</v>
      </c>
      <c r="C83" s="23" t="s">
        <v>176</v>
      </c>
      <c r="D83" s="23" t="s">
        <v>115</v>
      </c>
      <c r="E83" s="29">
        <v>500000</v>
      </c>
      <c r="F83" s="32" t="s">
        <v>13</v>
      </c>
    </row>
    <row r="84" spans="1:6" ht="47.25" x14ac:dyDescent="0.25">
      <c r="A84" s="26">
        <v>73</v>
      </c>
      <c r="B84" s="23" t="s">
        <v>177</v>
      </c>
      <c r="C84" s="23" t="s">
        <v>178</v>
      </c>
      <c r="D84" s="23" t="s">
        <v>115</v>
      </c>
      <c r="E84" s="29">
        <v>500000</v>
      </c>
      <c r="F84" s="32" t="s">
        <v>13</v>
      </c>
    </row>
    <row r="85" spans="1:6" ht="47.25" x14ac:dyDescent="0.25">
      <c r="A85" s="26">
        <v>74</v>
      </c>
      <c r="B85" s="23" t="s">
        <v>179</v>
      </c>
      <c r="C85" s="23" t="s">
        <v>180</v>
      </c>
      <c r="D85" s="23" t="s">
        <v>115</v>
      </c>
      <c r="E85" s="29">
        <v>500000</v>
      </c>
      <c r="F85" s="32" t="s">
        <v>13</v>
      </c>
    </row>
    <row r="86" spans="1:6" ht="47.25" x14ac:dyDescent="0.25">
      <c r="A86" s="26">
        <v>75</v>
      </c>
      <c r="B86" s="23" t="s">
        <v>181</v>
      </c>
      <c r="C86" s="23" t="s">
        <v>182</v>
      </c>
      <c r="D86" s="23" t="s">
        <v>115</v>
      </c>
      <c r="E86" s="29">
        <v>500000</v>
      </c>
      <c r="F86" s="32" t="s">
        <v>13</v>
      </c>
    </row>
    <row r="87" spans="1:6" ht="47.25" x14ac:dyDescent="0.25">
      <c r="A87" s="26">
        <v>76</v>
      </c>
      <c r="B87" s="23" t="s">
        <v>183</v>
      </c>
      <c r="C87" s="23" t="s">
        <v>184</v>
      </c>
      <c r="D87" s="23" t="s">
        <v>115</v>
      </c>
      <c r="E87" s="29">
        <v>500000</v>
      </c>
      <c r="F87" s="32" t="s">
        <v>13</v>
      </c>
    </row>
    <row r="88" spans="1:6" ht="47.25" x14ac:dyDescent="0.25">
      <c r="A88" s="26">
        <v>77</v>
      </c>
      <c r="B88" s="23" t="s">
        <v>185</v>
      </c>
      <c r="C88" s="23" t="s">
        <v>186</v>
      </c>
      <c r="D88" s="23" t="s">
        <v>115</v>
      </c>
      <c r="E88" s="29">
        <v>500000</v>
      </c>
      <c r="F88" s="32" t="s">
        <v>13</v>
      </c>
    </row>
    <row r="89" spans="1:6" ht="47.25" x14ac:dyDescent="0.25">
      <c r="A89" s="26">
        <v>78</v>
      </c>
      <c r="B89" s="23" t="s">
        <v>187</v>
      </c>
      <c r="C89" s="23" t="s">
        <v>188</v>
      </c>
      <c r="D89" s="23" t="s">
        <v>115</v>
      </c>
      <c r="E89" s="29">
        <v>500000</v>
      </c>
      <c r="F89" s="32" t="s">
        <v>13</v>
      </c>
    </row>
    <row r="90" spans="1:6" ht="94.5" x14ac:dyDescent="0.25">
      <c r="A90" s="26">
        <v>79</v>
      </c>
      <c r="B90" s="23" t="s">
        <v>189</v>
      </c>
      <c r="C90" s="23" t="s">
        <v>190</v>
      </c>
      <c r="D90" s="23" t="s">
        <v>191</v>
      </c>
      <c r="E90" s="29">
        <v>2100000</v>
      </c>
      <c r="F90" s="32" t="s">
        <v>13</v>
      </c>
    </row>
    <row r="91" spans="1:6" ht="15.75" x14ac:dyDescent="0.25">
      <c r="A91" s="26"/>
      <c r="B91" s="2343" t="s">
        <v>192</v>
      </c>
      <c r="C91" s="2343"/>
      <c r="D91" s="30"/>
      <c r="E91" s="26"/>
      <c r="F91" s="32"/>
    </row>
    <row r="92" spans="1:6" ht="47.25" x14ac:dyDescent="0.25">
      <c r="A92" s="26">
        <v>80</v>
      </c>
      <c r="B92" s="23" t="s">
        <v>68</v>
      </c>
      <c r="C92" s="23" t="s">
        <v>193</v>
      </c>
      <c r="D92" s="23" t="s">
        <v>194</v>
      </c>
      <c r="E92" s="29">
        <v>400000</v>
      </c>
      <c r="F92" s="36" t="s">
        <v>135</v>
      </c>
    </row>
    <row r="93" spans="1:6" ht="78.75" x14ac:dyDescent="0.25">
      <c r="A93" s="26">
        <v>81</v>
      </c>
      <c r="B93" s="23" t="s">
        <v>195</v>
      </c>
      <c r="C93" s="23" t="s">
        <v>196</v>
      </c>
      <c r="D93" s="23" t="s">
        <v>197</v>
      </c>
      <c r="E93" s="29">
        <v>800000</v>
      </c>
      <c r="F93" s="36" t="s">
        <v>13</v>
      </c>
    </row>
    <row r="94" spans="1:6" ht="126" x14ac:dyDescent="0.25">
      <c r="A94" s="26">
        <v>82</v>
      </c>
      <c r="B94" s="23" t="s">
        <v>100</v>
      </c>
      <c r="C94" s="23" t="s">
        <v>198</v>
      </c>
      <c r="D94" s="23" t="s">
        <v>199</v>
      </c>
      <c r="E94" s="29">
        <v>1500000</v>
      </c>
      <c r="F94" s="36" t="s">
        <v>135</v>
      </c>
    </row>
    <row r="95" spans="1:6" ht="47.25" x14ac:dyDescent="0.25">
      <c r="A95" s="26">
        <v>83</v>
      </c>
      <c r="B95" s="23" t="s">
        <v>200</v>
      </c>
      <c r="C95" s="23" t="s">
        <v>201</v>
      </c>
      <c r="D95" s="23" t="s">
        <v>202</v>
      </c>
      <c r="E95" s="29">
        <v>500000</v>
      </c>
      <c r="F95" s="36" t="s">
        <v>13</v>
      </c>
    </row>
    <row r="96" spans="1:6" ht="94.5" x14ac:dyDescent="0.25">
      <c r="A96" s="26">
        <v>84</v>
      </c>
      <c r="B96" s="23" t="s">
        <v>203</v>
      </c>
      <c r="C96" s="23" t="s">
        <v>204</v>
      </c>
      <c r="D96" s="23" t="s">
        <v>205</v>
      </c>
      <c r="E96" s="29">
        <v>500000</v>
      </c>
      <c r="F96" s="36" t="s">
        <v>135</v>
      </c>
    </row>
    <row r="97" spans="1:6" ht="47.25" x14ac:dyDescent="0.25">
      <c r="A97" s="26">
        <v>85</v>
      </c>
      <c r="B97" s="23" t="s">
        <v>206</v>
      </c>
      <c r="C97" s="23" t="s">
        <v>207</v>
      </c>
      <c r="D97" s="23" t="s">
        <v>208</v>
      </c>
      <c r="E97" s="29">
        <v>500000</v>
      </c>
      <c r="F97" s="36" t="s">
        <v>135</v>
      </c>
    </row>
    <row r="98" spans="1:6" ht="47.25" x14ac:dyDescent="0.25">
      <c r="A98" s="26">
        <v>86</v>
      </c>
      <c r="B98" s="23" t="s">
        <v>209</v>
      </c>
      <c r="C98" s="23" t="s">
        <v>210</v>
      </c>
      <c r="D98" s="23" t="s">
        <v>202</v>
      </c>
      <c r="E98" s="29">
        <v>500000</v>
      </c>
      <c r="F98" s="36" t="s">
        <v>13</v>
      </c>
    </row>
    <row r="99" spans="1:6" ht="47.25" x14ac:dyDescent="0.25">
      <c r="A99" s="26">
        <v>87</v>
      </c>
      <c r="B99" s="23" t="s">
        <v>211</v>
      </c>
      <c r="C99" s="23" t="s">
        <v>212</v>
      </c>
      <c r="D99" s="23" t="s">
        <v>202</v>
      </c>
      <c r="E99" s="29">
        <v>500000</v>
      </c>
      <c r="F99" s="36" t="s">
        <v>13</v>
      </c>
    </row>
    <row r="100" spans="1:6" ht="47.25" x14ac:dyDescent="0.25">
      <c r="A100" s="26">
        <v>88</v>
      </c>
      <c r="B100" s="23" t="s">
        <v>213</v>
      </c>
      <c r="C100" s="23" t="s">
        <v>214</v>
      </c>
      <c r="D100" s="23" t="s">
        <v>115</v>
      </c>
      <c r="E100" s="29">
        <v>500000</v>
      </c>
      <c r="F100" s="36" t="s">
        <v>13</v>
      </c>
    </row>
    <row r="101" spans="1:6" ht="15.75" x14ac:dyDescent="0.25">
      <c r="A101" s="26"/>
      <c r="B101" s="2343" t="s">
        <v>215</v>
      </c>
      <c r="C101" s="2343"/>
      <c r="D101" s="23"/>
      <c r="E101" s="29"/>
      <c r="F101" s="36"/>
    </row>
    <row r="102" spans="1:6" ht="63" x14ac:dyDescent="0.25">
      <c r="A102" s="26">
        <v>89</v>
      </c>
      <c r="B102" s="23" t="s">
        <v>216</v>
      </c>
      <c r="C102" s="23" t="s">
        <v>217</v>
      </c>
      <c r="D102" s="23" t="s">
        <v>218</v>
      </c>
      <c r="E102" s="29">
        <v>10000000</v>
      </c>
      <c r="F102" s="36" t="s">
        <v>13</v>
      </c>
    </row>
    <row r="103" spans="1:6" ht="15.75" x14ac:dyDescent="0.25">
      <c r="A103" s="26"/>
      <c r="B103" s="24" t="s">
        <v>219</v>
      </c>
      <c r="C103" s="23"/>
      <c r="D103" s="23"/>
      <c r="E103" s="29"/>
      <c r="F103" s="36"/>
    </row>
    <row r="104" spans="1:6" ht="78.75" x14ac:dyDescent="0.25">
      <c r="A104" s="26">
        <v>90</v>
      </c>
      <c r="B104" s="23" t="s">
        <v>220</v>
      </c>
      <c r="C104" s="23" t="s">
        <v>221</v>
      </c>
      <c r="D104" s="23" t="s">
        <v>222</v>
      </c>
      <c r="E104" s="29">
        <v>1000000</v>
      </c>
      <c r="F104" s="36" t="s">
        <v>135</v>
      </c>
    </row>
    <row r="105" spans="1:6" ht="47.25" x14ac:dyDescent="0.25">
      <c r="A105" s="26">
        <v>91</v>
      </c>
      <c r="B105" s="23" t="s">
        <v>223</v>
      </c>
      <c r="C105" s="23" t="s">
        <v>224</v>
      </c>
      <c r="D105" s="23" t="s">
        <v>225</v>
      </c>
      <c r="E105" s="29">
        <v>500000</v>
      </c>
      <c r="F105" s="36" t="s">
        <v>135</v>
      </c>
    </row>
    <row r="106" spans="1:6" ht="63" x14ac:dyDescent="0.25">
      <c r="A106" s="26">
        <v>92</v>
      </c>
      <c r="B106" s="23" t="s">
        <v>226</v>
      </c>
      <c r="C106" s="23" t="s">
        <v>227</v>
      </c>
      <c r="D106" s="23" t="s">
        <v>228</v>
      </c>
      <c r="E106" s="29">
        <v>500000</v>
      </c>
      <c r="F106" s="36" t="s">
        <v>13</v>
      </c>
    </row>
    <row r="107" spans="1:6" ht="63" x14ac:dyDescent="0.25">
      <c r="A107" s="26">
        <v>93</v>
      </c>
      <c r="B107" s="23" t="s">
        <v>229</v>
      </c>
      <c r="C107" s="23" t="s">
        <v>230</v>
      </c>
      <c r="D107" s="23" t="s">
        <v>231</v>
      </c>
      <c r="E107" s="29">
        <v>150000</v>
      </c>
      <c r="F107" s="36" t="s">
        <v>135</v>
      </c>
    </row>
    <row r="108" spans="1:6" ht="63" x14ac:dyDescent="0.25">
      <c r="A108" s="26">
        <v>94</v>
      </c>
      <c r="B108" s="23" t="s">
        <v>232</v>
      </c>
      <c r="C108" s="23" t="s">
        <v>233</v>
      </c>
      <c r="D108" s="23" t="s">
        <v>234</v>
      </c>
      <c r="E108" s="29">
        <v>500000</v>
      </c>
      <c r="F108" s="36" t="s">
        <v>13</v>
      </c>
    </row>
    <row r="109" spans="1:6" ht="63" x14ac:dyDescent="0.25">
      <c r="A109" s="26">
        <v>95</v>
      </c>
      <c r="B109" s="23" t="s">
        <v>235</v>
      </c>
      <c r="C109" s="23" t="s">
        <v>236</v>
      </c>
      <c r="D109" s="23" t="s">
        <v>237</v>
      </c>
      <c r="E109" s="29">
        <v>500000</v>
      </c>
      <c r="F109" s="36" t="s">
        <v>13</v>
      </c>
    </row>
    <row r="110" spans="1:6" ht="78.75" x14ac:dyDescent="0.25">
      <c r="A110" s="26">
        <v>96</v>
      </c>
      <c r="B110" s="23" t="s">
        <v>238</v>
      </c>
      <c r="C110" s="23" t="s">
        <v>239</v>
      </c>
      <c r="D110" s="23" t="s">
        <v>240</v>
      </c>
      <c r="E110" s="29">
        <v>500000</v>
      </c>
      <c r="F110" s="36" t="s">
        <v>13</v>
      </c>
    </row>
    <row r="111" spans="1:6" ht="15.75" x14ac:dyDescent="0.25">
      <c r="A111" s="26"/>
      <c r="B111" s="2343" t="s">
        <v>241</v>
      </c>
      <c r="C111" s="2343"/>
      <c r="D111" s="23"/>
      <c r="E111" s="29"/>
      <c r="F111" s="36"/>
    </row>
    <row r="112" spans="1:6" ht="267.75" x14ac:dyDescent="0.25">
      <c r="A112" s="26">
        <v>97</v>
      </c>
      <c r="B112" s="10" t="s">
        <v>242</v>
      </c>
      <c r="C112" s="23" t="s">
        <v>243</v>
      </c>
      <c r="D112" s="2" t="s">
        <v>244</v>
      </c>
      <c r="E112" s="29">
        <v>4677027.2</v>
      </c>
      <c r="F112" s="36" t="s">
        <v>13</v>
      </c>
    </row>
    <row r="113" spans="1:11" ht="157.5" x14ac:dyDescent="0.25">
      <c r="A113" s="26">
        <v>98</v>
      </c>
      <c r="B113" s="23" t="s">
        <v>245</v>
      </c>
      <c r="C113" s="23" t="s">
        <v>246</v>
      </c>
      <c r="D113" s="10" t="s">
        <v>247</v>
      </c>
      <c r="E113" s="29">
        <v>3500000</v>
      </c>
      <c r="F113" s="36" t="s">
        <v>13</v>
      </c>
      <c r="G113" s="1"/>
      <c r="H113" s="1"/>
      <c r="I113" s="1"/>
      <c r="J113" s="1"/>
      <c r="K113" s="1"/>
    </row>
    <row r="114" spans="1:11" ht="15.75" x14ac:dyDescent="0.25">
      <c r="A114" s="26"/>
      <c r="B114" s="2343" t="s">
        <v>248</v>
      </c>
      <c r="C114" s="2343"/>
      <c r="D114" s="30"/>
      <c r="E114" s="33">
        <v>77510344.820000008</v>
      </c>
      <c r="F114" s="32"/>
      <c r="G114" s="1"/>
      <c r="H114" s="1"/>
      <c r="I114" s="1"/>
      <c r="J114" s="1"/>
      <c r="K114" s="1"/>
    </row>
    <row r="115" spans="1:11" s="41" customFormat="1" ht="17.25" customHeight="1" x14ac:dyDescent="0.25">
      <c r="A115" s="26"/>
      <c r="B115" s="2335" t="s">
        <v>323</v>
      </c>
      <c r="C115" s="2336"/>
      <c r="D115" s="30"/>
      <c r="E115" s="33"/>
      <c r="F115" s="32"/>
    </row>
    <row r="116" spans="1:11" s="41" customFormat="1" ht="63" x14ac:dyDescent="0.25">
      <c r="A116" s="26"/>
      <c r="B116" s="23" t="s">
        <v>249</v>
      </c>
      <c r="C116" s="23" t="s">
        <v>250</v>
      </c>
      <c r="D116" s="23" t="s">
        <v>251</v>
      </c>
      <c r="E116" s="29">
        <v>500000</v>
      </c>
      <c r="F116" s="32" t="s">
        <v>13</v>
      </c>
    </row>
    <row r="117" spans="1:11" s="41" customFormat="1" ht="63" x14ac:dyDescent="0.25">
      <c r="A117" s="26"/>
      <c r="B117" s="23" t="s">
        <v>252</v>
      </c>
      <c r="C117" s="23" t="s">
        <v>253</v>
      </c>
      <c r="D117" s="23" t="s">
        <v>254</v>
      </c>
      <c r="E117" s="29">
        <v>500000</v>
      </c>
      <c r="F117" s="32" t="s">
        <v>13</v>
      </c>
    </row>
    <row r="118" spans="1:11" s="41" customFormat="1" ht="63" x14ac:dyDescent="0.25">
      <c r="A118" s="26"/>
      <c r="B118" s="23" t="s">
        <v>255</v>
      </c>
      <c r="C118" s="23" t="s">
        <v>256</v>
      </c>
      <c r="D118" s="23" t="s">
        <v>254</v>
      </c>
      <c r="E118" s="29">
        <v>800000</v>
      </c>
      <c r="F118" s="32" t="s">
        <v>13</v>
      </c>
    </row>
    <row r="119" spans="1:11" s="41" customFormat="1" ht="63" x14ac:dyDescent="0.25">
      <c r="A119" s="26"/>
      <c r="B119" s="23" t="s">
        <v>257</v>
      </c>
      <c r="C119" s="23" t="s">
        <v>258</v>
      </c>
      <c r="D119" s="23" t="s">
        <v>259</v>
      </c>
      <c r="E119" s="29">
        <v>500000</v>
      </c>
      <c r="F119" s="32" t="s">
        <v>13</v>
      </c>
    </row>
    <row r="120" spans="1:11" s="41" customFormat="1" ht="63" x14ac:dyDescent="0.25">
      <c r="A120" s="26"/>
      <c r="B120" s="23" t="s">
        <v>260</v>
      </c>
      <c r="C120" s="23" t="s">
        <v>261</v>
      </c>
      <c r="D120" s="23" t="s">
        <v>262</v>
      </c>
      <c r="E120" s="29">
        <v>500000</v>
      </c>
      <c r="F120" s="32" t="s">
        <v>135</v>
      </c>
    </row>
    <row r="121" spans="1:11" s="41" customFormat="1" ht="63" x14ac:dyDescent="0.25">
      <c r="A121" s="26"/>
      <c r="B121" s="23" t="s">
        <v>263</v>
      </c>
      <c r="C121" s="23" t="s">
        <v>264</v>
      </c>
      <c r="D121" s="23" t="s">
        <v>265</v>
      </c>
      <c r="E121" s="29">
        <v>500000</v>
      </c>
      <c r="F121" s="36" t="s">
        <v>13</v>
      </c>
    </row>
    <row r="122" spans="1:11" s="41" customFormat="1" ht="63" x14ac:dyDescent="0.25">
      <c r="A122" s="26"/>
      <c r="B122" s="23" t="s">
        <v>266</v>
      </c>
      <c r="C122" s="23" t="s">
        <v>267</v>
      </c>
      <c r="D122" s="23" t="s">
        <v>268</v>
      </c>
      <c r="E122" s="29">
        <v>500000</v>
      </c>
      <c r="F122" s="36" t="s">
        <v>13</v>
      </c>
    </row>
    <row r="123" spans="1:11" s="41" customFormat="1" ht="15.75" x14ac:dyDescent="0.25">
      <c r="A123" s="26"/>
      <c r="B123" s="24" t="s">
        <v>248</v>
      </c>
      <c r="C123" s="24"/>
      <c r="D123" s="30"/>
      <c r="E123" s="33">
        <f>SUM(E116:E122)</f>
        <v>3800000</v>
      </c>
      <c r="F123" s="32"/>
    </row>
    <row r="124" spans="1:11" s="41" customFormat="1" ht="15.75" x14ac:dyDescent="0.25">
      <c r="A124" s="26"/>
      <c r="B124" s="24"/>
      <c r="C124" s="24"/>
      <c r="D124" s="30"/>
      <c r="E124" s="33"/>
      <c r="F124" s="32"/>
    </row>
    <row r="125" spans="1:11" ht="15.75" customHeight="1" x14ac:dyDescent="0.25">
      <c r="A125" s="11"/>
      <c r="B125" s="2337" t="s">
        <v>9</v>
      </c>
      <c r="C125" s="2338"/>
      <c r="D125" s="2339"/>
      <c r="E125" s="12"/>
      <c r="F125" s="8"/>
      <c r="G125" s="19"/>
      <c r="H125" s="19"/>
      <c r="I125" s="22"/>
      <c r="J125" s="19"/>
      <c r="K125" s="22"/>
    </row>
    <row r="126" spans="1:11" ht="63" x14ac:dyDescent="0.25">
      <c r="A126" s="11">
        <v>1</v>
      </c>
      <c r="B126" s="2" t="s">
        <v>269</v>
      </c>
      <c r="C126" s="7" t="s">
        <v>270</v>
      </c>
      <c r="D126" s="2" t="s">
        <v>271</v>
      </c>
      <c r="E126" s="4">
        <v>1000000</v>
      </c>
      <c r="F126" s="2" t="s">
        <v>272</v>
      </c>
      <c r="G126" s="19"/>
      <c r="H126" s="19"/>
      <c r="I126" s="22"/>
      <c r="J126" s="19"/>
      <c r="K126" s="22"/>
    </row>
    <row r="127" spans="1:11" ht="15.75" x14ac:dyDescent="0.25">
      <c r="A127" s="11"/>
      <c r="B127" s="9" t="s">
        <v>273</v>
      </c>
      <c r="C127" s="7"/>
      <c r="D127" s="2"/>
      <c r="E127" s="13"/>
      <c r="F127" s="2"/>
      <c r="G127" s="19"/>
      <c r="H127" s="19"/>
      <c r="I127" s="22"/>
      <c r="J127" s="19"/>
      <c r="K127" s="22"/>
    </row>
    <row r="128" spans="1:11" ht="63" x14ac:dyDescent="0.25">
      <c r="A128" s="11">
        <v>2</v>
      </c>
      <c r="B128" s="2" t="s">
        <v>274</v>
      </c>
      <c r="C128" s="7" t="s">
        <v>275</v>
      </c>
      <c r="D128" s="2" t="s">
        <v>276</v>
      </c>
      <c r="E128" s="14">
        <v>4500000</v>
      </c>
      <c r="F128" s="2" t="s">
        <v>277</v>
      </c>
      <c r="G128" s="19"/>
      <c r="H128" s="19"/>
      <c r="I128" s="22"/>
      <c r="J128" s="19"/>
      <c r="K128" s="22"/>
    </row>
    <row r="129" spans="1:11" ht="15.75" x14ac:dyDescent="0.25">
      <c r="A129" s="11"/>
      <c r="B129" s="9" t="s">
        <v>248</v>
      </c>
      <c r="C129" s="2"/>
      <c r="D129" s="2"/>
      <c r="E129" s="15">
        <v>5500000</v>
      </c>
      <c r="F129" s="16"/>
      <c r="G129" s="19"/>
      <c r="H129" s="19"/>
      <c r="I129" s="22"/>
      <c r="J129" s="19"/>
      <c r="K129" s="22"/>
    </row>
    <row r="130" spans="1:11" ht="15.75" customHeight="1" x14ac:dyDescent="0.25">
      <c r="A130" s="2340" t="s">
        <v>278</v>
      </c>
      <c r="B130" s="2341"/>
      <c r="C130" s="2342"/>
      <c r="D130" s="2340" t="s">
        <v>279</v>
      </c>
      <c r="E130" s="2341"/>
      <c r="F130" s="2342"/>
      <c r="G130" s="19"/>
      <c r="H130" s="19"/>
      <c r="I130" s="22"/>
      <c r="J130" s="19"/>
      <c r="K130" s="22"/>
    </row>
    <row r="131" spans="1:11" ht="15.75" x14ac:dyDescent="0.25">
      <c r="A131" s="1732"/>
      <c r="B131" s="1732" t="s">
        <v>324</v>
      </c>
      <c r="C131" s="1732"/>
      <c r="D131" s="1732"/>
      <c r="E131" s="1735">
        <f>E129+E123+E114</f>
        <v>86810344.820000008</v>
      </c>
      <c r="F131" s="1732"/>
    </row>
    <row r="133" spans="1:11" x14ac:dyDescent="0.25">
      <c r="E133" s="3"/>
    </row>
    <row r="137" spans="1:11" ht="15.75" x14ac:dyDescent="0.25">
      <c r="E137" s="34"/>
    </row>
    <row r="140" spans="1:11" ht="15.75" x14ac:dyDescent="0.25">
      <c r="A140" s="2329" t="s">
        <v>0</v>
      </c>
      <c r="B140" s="2329"/>
      <c r="C140" s="2329"/>
      <c r="D140" s="2329"/>
      <c r="E140" s="2329"/>
      <c r="F140" s="2329"/>
    </row>
    <row r="141" spans="1:11" ht="15.75" x14ac:dyDescent="0.25">
      <c r="A141" s="2329" t="s">
        <v>280</v>
      </c>
      <c r="B141" s="2329"/>
      <c r="C141" s="2329"/>
      <c r="D141" s="2329"/>
      <c r="E141" s="2329"/>
      <c r="F141" s="2329"/>
    </row>
    <row r="142" spans="1:11" ht="15.75" x14ac:dyDescent="0.25">
      <c r="A142" s="2329" t="s">
        <v>281</v>
      </c>
      <c r="B142" s="2329"/>
      <c r="C142" s="2329"/>
      <c r="D142" s="2329"/>
      <c r="E142" s="2329"/>
      <c r="F142" s="2329"/>
    </row>
    <row r="143" spans="1:11" ht="15.75" x14ac:dyDescent="0.25">
      <c r="A143" s="53" t="s">
        <v>282</v>
      </c>
      <c r="B143" s="53" t="s">
        <v>283</v>
      </c>
      <c r="C143" s="53" t="s">
        <v>284</v>
      </c>
      <c r="D143" s="53" t="s">
        <v>285</v>
      </c>
      <c r="E143" s="57" t="s">
        <v>286</v>
      </c>
      <c r="F143" s="53" t="s">
        <v>287</v>
      </c>
    </row>
    <row r="144" spans="1:11" ht="15.75" x14ac:dyDescent="0.25">
      <c r="A144" s="54"/>
      <c r="B144" s="2334" t="s">
        <v>288</v>
      </c>
      <c r="C144" s="2334"/>
      <c r="D144" s="2334"/>
      <c r="E144" s="57"/>
      <c r="F144" s="53"/>
    </row>
    <row r="145" spans="1:6" ht="47.25" x14ac:dyDescent="0.25">
      <c r="A145" s="43">
        <v>1</v>
      </c>
      <c r="B145" s="42" t="s">
        <v>289</v>
      </c>
      <c r="C145" s="58" t="s">
        <v>11</v>
      </c>
      <c r="D145" s="42" t="s">
        <v>12</v>
      </c>
      <c r="E145" s="46">
        <v>100000</v>
      </c>
      <c r="F145" s="42" t="s">
        <v>13</v>
      </c>
    </row>
    <row r="146" spans="1:6" ht="78.75" x14ac:dyDescent="0.25">
      <c r="A146" s="43">
        <v>2</v>
      </c>
      <c r="B146" s="42" t="s">
        <v>290</v>
      </c>
      <c r="C146" s="58" t="s">
        <v>24</v>
      </c>
      <c r="D146" s="42" t="s">
        <v>291</v>
      </c>
      <c r="E146" s="46">
        <v>100000</v>
      </c>
      <c r="F146" s="42" t="s">
        <v>13</v>
      </c>
    </row>
    <row r="147" spans="1:6" ht="78.75" x14ac:dyDescent="0.25">
      <c r="A147" s="43">
        <v>3</v>
      </c>
      <c r="B147" s="44" t="s">
        <v>292</v>
      </c>
      <c r="C147" s="58" t="s">
        <v>293</v>
      </c>
      <c r="D147" s="44" t="s">
        <v>294</v>
      </c>
      <c r="E147" s="48">
        <v>482758.62</v>
      </c>
      <c r="F147" s="44" t="s">
        <v>13</v>
      </c>
    </row>
    <row r="148" spans="1:6" ht="15.75" x14ac:dyDescent="0.25">
      <c r="A148" s="52"/>
      <c r="B148" s="2333" t="s">
        <v>26</v>
      </c>
      <c r="C148" s="2333"/>
      <c r="D148" s="2333"/>
      <c r="E148" s="52"/>
      <c r="F148" s="51"/>
    </row>
    <row r="149" spans="1:6" ht="94.5" x14ac:dyDescent="0.25">
      <c r="A149" s="43">
        <v>4</v>
      </c>
      <c r="B149" s="42" t="s">
        <v>295</v>
      </c>
      <c r="C149" s="44" t="s">
        <v>27</v>
      </c>
      <c r="D149" s="42" t="s">
        <v>296</v>
      </c>
      <c r="E149" s="46">
        <v>41379.32</v>
      </c>
      <c r="F149" s="42" t="s">
        <v>13</v>
      </c>
    </row>
    <row r="150" spans="1:6" ht="78.75" x14ac:dyDescent="0.25">
      <c r="A150" s="43">
        <v>5</v>
      </c>
      <c r="B150" s="42" t="s">
        <v>290</v>
      </c>
      <c r="C150" s="44" t="s">
        <v>297</v>
      </c>
      <c r="D150" s="42" t="s">
        <v>298</v>
      </c>
      <c r="E150" s="46">
        <v>100000</v>
      </c>
      <c r="F150" s="42" t="s">
        <v>13</v>
      </c>
    </row>
    <row r="151" spans="1:6" ht="63" x14ac:dyDescent="0.25">
      <c r="A151" s="43">
        <v>6</v>
      </c>
      <c r="B151" s="42" t="s">
        <v>299</v>
      </c>
      <c r="C151" s="44" t="s">
        <v>32</v>
      </c>
      <c r="D151" s="42" t="s">
        <v>300</v>
      </c>
      <c r="E151" s="46">
        <v>200000</v>
      </c>
      <c r="F151" s="42" t="s">
        <v>13</v>
      </c>
    </row>
    <row r="152" spans="1:6" ht="15.75" x14ac:dyDescent="0.25">
      <c r="A152" s="55"/>
      <c r="B152" s="2327" t="s">
        <v>40</v>
      </c>
      <c r="C152" s="2327"/>
      <c r="D152" s="49"/>
      <c r="E152" s="56"/>
      <c r="F152" s="49"/>
    </row>
    <row r="153" spans="1:6" ht="78.75" x14ac:dyDescent="0.25">
      <c r="A153" s="43">
        <v>7</v>
      </c>
      <c r="B153" s="42" t="s">
        <v>301</v>
      </c>
      <c r="C153" s="58" t="s">
        <v>42</v>
      </c>
      <c r="D153" s="42" t="s">
        <v>302</v>
      </c>
      <c r="E153" s="46">
        <v>568965.51</v>
      </c>
      <c r="F153" s="42" t="s">
        <v>13</v>
      </c>
    </row>
    <row r="154" spans="1:6" ht="15.75" x14ac:dyDescent="0.25">
      <c r="A154" s="43"/>
      <c r="B154" s="2328" t="s">
        <v>303</v>
      </c>
      <c r="C154" s="2328"/>
      <c r="D154" s="42"/>
      <c r="E154" s="43"/>
      <c r="F154" s="42"/>
    </row>
    <row r="155" spans="1:6" ht="157.5" x14ac:dyDescent="0.25">
      <c r="A155" s="43">
        <v>8</v>
      </c>
      <c r="B155" s="42" t="s">
        <v>304</v>
      </c>
      <c r="C155" s="42" t="s">
        <v>50</v>
      </c>
      <c r="D155" s="42" t="s">
        <v>305</v>
      </c>
      <c r="E155" s="46">
        <v>227586.2</v>
      </c>
      <c r="F155" s="42" t="s">
        <v>13</v>
      </c>
    </row>
    <row r="156" spans="1:6" ht="15.75" x14ac:dyDescent="0.25">
      <c r="A156" s="43"/>
      <c r="B156" s="2332" t="s">
        <v>306</v>
      </c>
      <c r="C156" s="2332"/>
      <c r="D156" s="44"/>
      <c r="E156" s="47"/>
      <c r="F156" s="44"/>
    </row>
    <row r="157" spans="1:6" ht="110.25" x14ac:dyDescent="0.25">
      <c r="A157" s="43">
        <v>9</v>
      </c>
      <c r="B157" s="42" t="s">
        <v>307</v>
      </c>
      <c r="C157" s="42" t="s">
        <v>46</v>
      </c>
      <c r="D157" s="42" t="s">
        <v>308</v>
      </c>
      <c r="E157" s="46">
        <v>227586.2</v>
      </c>
      <c r="F157" s="42" t="s">
        <v>13</v>
      </c>
    </row>
    <row r="158" spans="1:6" ht="15.75" x14ac:dyDescent="0.25">
      <c r="A158" s="52"/>
      <c r="B158" s="2333" t="s">
        <v>34</v>
      </c>
      <c r="C158" s="2333"/>
      <c r="D158" s="51"/>
      <c r="E158" s="52"/>
      <c r="F158" s="51"/>
    </row>
    <row r="159" spans="1:6" ht="47.25" x14ac:dyDescent="0.25">
      <c r="A159" s="43">
        <v>10</v>
      </c>
      <c r="B159" s="42" t="s">
        <v>309</v>
      </c>
      <c r="C159" s="58" t="s">
        <v>36</v>
      </c>
      <c r="D159" s="42" t="s">
        <v>310</v>
      </c>
      <c r="E159" s="46">
        <v>1000000</v>
      </c>
      <c r="F159" s="42" t="s">
        <v>13</v>
      </c>
    </row>
    <row r="160" spans="1:6" ht="47.25" x14ac:dyDescent="0.25">
      <c r="A160" s="43">
        <v>11</v>
      </c>
      <c r="B160" s="42" t="s">
        <v>311</v>
      </c>
      <c r="C160" s="58" t="s">
        <v>39</v>
      </c>
      <c r="D160" s="42" t="s">
        <v>310</v>
      </c>
      <c r="E160" s="46">
        <v>2982758.62</v>
      </c>
      <c r="F160" s="42" t="s">
        <v>13</v>
      </c>
    </row>
    <row r="161" spans="1:6" ht="15.75" x14ac:dyDescent="0.25">
      <c r="A161" s="55"/>
      <c r="B161" s="2327" t="s">
        <v>312</v>
      </c>
      <c r="C161" s="2327"/>
      <c r="D161" s="2327"/>
      <c r="E161" s="56"/>
      <c r="F161" s="49"/>
    </row>
    <row r="162" spans="1:6" ht="47.25" x14ac:dyDescent="0.25">
      <c r="A162" s="43">
        <v>12</v>
      </c>
      <c r="B162" s="44" t="s">
        <v>313</v>
      </c>
      <c r="C162" s="58" t="s">
        <v>190</v>
      </c>
      <c r="D162" s="44" t="s">
        <v>314</v>
      </c>
      <c r="E162" s="48">
        <v>1500000</v>
      </c>
      <c r="F162" s="44" t="s">
        <v>13</v>
      </c>
    </row>
    <row r="163" spans="1:6" ht="15.75" x14ac:dyDescent="0.25">
      <c r="A163" s="55"/>
      <c r="B163" s="2327" t="s">
        <v>315</v>
      </c>
      <c r="C163" s="2327"/>
      <c r="D163" s="2327"/>
      <c r="E163" s="56"/>
      <c r="F163" s="49"/>
    </row>
    <row r="164" spans="1:6" ht="63" x14ac:dyDescent="0.25">
      <c r="A164" s="43">
        <v>13</v>
      </c>
      <c r="B164" s="44" t="s">
        <v>316</v>
      </c>
      <c r="C164" s="58" t="s">
        <v>267</v>
      </c>
      <c r="D164" s="44" t="s">
        <v>317</v>
      </c>
      <c r="E164" s="48">
        <v>500000</v>
      </c>
      <c r="F164" s="42" t="s">
        <v>13</v>
      </c>
    </row>
    <row r="165" spans="1:6" s="41" customFormat="1" ht="15.75" x14ac:dyDescent="0.25">
      <c r="A165" s="43"/>
      <c r="B165" s="59" t="s">
        <v>248</v>
      </c>
      <c r="C165" s="60"/>
      <c r="D165" s="44"/>
      <c r="E165" s="50">
        <f>SUM(E145:E164)</f>
        <v>8031034.4699999997</v>
      </c>
      <c r="F165" s="42"/>
    </row>
    <row r="166" spans="1:6" s="41" customFormat="1" ht="20.25" customHeight="1" x14ac:dyDescent="0.25">
      <c r="A166" s="43"/>
      <c r="B166" s="2330" t="s">
        <v>323</v>
      </c>
      <c r="C166" s="2331"/>
      <c r="D166" s="44"/>
      <c r="E166" s="48"/>
      <c r="F166" s="42"/>
    </row>
    <row r="167" spans="1:6" s="41" customFormat="1" ht="97.5" customHeight="1" x14ac:dyDescent="0.25">
      <c r="A167" s="43"/>
      <c r="B167" s="44" t="s">
        <v>318</v>
      </c>
      <c r="C167" s="58" t="s">
        <v>250</v>
      </c>
      <c r="D167" s="44" t="s">
        <v>319</v>
      </c>
      <c r="E167" s="48">
        <v>1700000</v>
      </c>
      <c r="F167" s="44" t="s">
        <v>13</v>
      </c>
    </row>
    <row r="168" spans="1:6" s="41" customFormat="1" ht="85.5" customHeight="1" x14ac:dyDescent="0.25">
      <c r="A168" s="43"/>
      <c r="B168" s="44" t="s">
        <v>320</v>
      </c>
      <c r="C168" s="58" t="s">
        <v>321</v>
      </c>
      <c r="D168" s="44" t="s">
        <v>322</v>
      </c>
      <c r="E168" s="48">
        <v>1648275.87</v>
      </c>
      <c r="F168" s="44" t="s">
        <v>13</v>
      </c>
    </row>
    <row r="169" spans="1:6" s="41" customFormat="1" ht="15.75" x14ac:dyDescent="0.25">
      <c r="A169" s="43"/>
      <c r="B169" s="45" t="s">
        <v>248</v>
      </c>
      <c r="C169" s="58"/>
      <c r="D169" s="44"/>
      <c r="E169" s="48">
        <f>SUM(E167:E168)</f>
        <v>3348275.87</v>
      </c>
      <c r="F169" s="42"/>
    </row>
    <row r="170" spans="1:6" s="41" customFormat="1" ht="15.75" x14ac:dyDescent="0.25">
      <c r="A170" s="43"/>
      <c r="B170" s="44"/>
      <c r="C170" s="58"/>
      <c r="D170" s="44"/>
      <c r="E170" s="48"/>
      <c r="F170" s="42"/>
    </row>
    <row r="171" spans="1:6" s="41" customFormat="1" ht="17.25" customHeight="1" x14ac:dyDescent="0.25">
      <c r="A171" s="43"/>
      <c r="B171" s="2330" t="s">
        <v>324</v>
      </c>
      <c r="C171" s="2331"/>
      <c r="D171" s="44"/>
      <c r="E171" s="50">
        <f>E169+E165</f>
        <v>11379310.34</v>
      </c>
      <c r="F171" s="42"/>
    </row>
  </sheetData>
  <mergeCells count="28">
    <mergeCell ref="A1:F1"/>
    <mergeCell ref="A2:F2"/>
    <mergeCell ref="A3:F3"/>
    <mergeCell ref="B5:D5"/>
    <mergeCell ref="B15:C15"/>
    <mergeCell ref="B115:C115"/>
    <mergeCell ref="B125:D125"/>
    <mergeCell ref="A130:C130"/>
    <mergeCell ref="D130:F130"/>
    <mergeCell ref="B22:C22"/>
    <mergeCell ref="B54:C54"/>
    <mergeCell ref="B91:C91"/>
    <mergeCell ref="B101:C101"/>
    <mergeCell ref="B111:C111"/>
    <mergeCell ref="B114:C114"/>
    <mergeCell ref="B152:C152"/>
    <mergeCell ref="B154:C154"/>
    <mergeCell ref="A140:F140"/>
    <mergeCell ref="B171:C171"/>
    <mergeCell ref="B156:C156"/>
    <mergeCell ref="B158:C158"/>
    <mergeCell ref="B161:D161"/>
    <mergeCell ref="B163:D163"/>
    <mergeCell ref="B166:C166"/>
    <mergeCell ref="A142:F142"/>
    <mergeCell ref="B144:D144"/>
    <mergeCell ref="B148:D148"/>
    <mergeCell ref="A141:F14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5"/>
  <sheetViews>
    <sheetView topLeftCell="A133" workbookViewId="0">
      <selection activeCell="C139" sqref="C139"/>
    </sheetView>
  </sheetViews>
  <sheetFormatPr defaultRowHeight="15" x14ac:dyDescent="0.25"/>
  <cols>
    <col min="2" max="2" width="24.85546875" customWidth="1"/>
    <col min="3" max="3" width="43.5703125" customWidth="1"/>
    <col min="4" max="4" width="19" customWidth="1"/>
    <col min="5" max="5" width="21" customWidth="1"/>
    <col min="6" max="6" width="14.85546875" customWidth="1"/>
  </cols>
  <sheetData>
    <row r="1" spans="1:6" ht="15.75" x14ac:dyDescent="0.25">
      <c r="A1" s="2345" t="s">
        <v>0</v>
      </c>
      <c r="B1" s="2345"/>
      <c r="C1" s="2345"/>
      <c r="D1" s="2345"/>
      <c r="E1" s="2345"/>
      <c r="F1" s="2345"/>
    </row>
    <row r="2" spans="1:6" ht="15.75" x14ac:dyDescent="0.25">
      <c r="A2" s="2345" t="s">
        <v>325</v>
      </c>
      <c r="B2" s="2345"/>
      <c r="C2" s="2345"/>
      <c r="D2" s="2345"/>
      <c r="E2" s="2345"/>
      <c r="F2" s="2345"/>
    </row>
    <row r="3" spans="1:6" ht="15.75" x14ac:dyDescent="0.25">
      <c r="A3" s="2345" t="s">
        <v>2</v>
      </c>
      <c r="B3" s="2345"/>
      <c r="C3" s="2345"/>
      <c r="D3" s="2345"/>
      <c r="E3" s="2345"/>
      <c r="F3" s="2345"/>
    </row>
    <row r="4" spans="1:6" ht="31.5" x14ac:dyDescent="0.25">
      <c r="A4" s="70" t="s">
        <v>3</v>
      </c>
      <c r="B4" s="70" t="s">
        <v>4</v>
      </c>
      <c r="C4" s="70" t="s">
        <v>326</v>
      </c>
      <c r="D4" s="79" t="s">
        <v>6</v>
      </c>
      <c r="E4" s="76" t="s">
        <v>327</v>
      </c>
      <c r="F4" s="76" t="s">
        <v>8</v>
      </c>
    </row>
    <row r="5" spans="1:6" ht="15.75" x14ac:dyDescent="0.25">
      <c r="A5" s="70"/>
      <c r="B5" s="2346" t="s">
        <v>9</v>
      </c>
      <c r="C5" s="2347"/>
      <c r="D5" s="79"/>
      <c r="E5" s="71"/>
      <c r="F5" s="71"/>
    </row>
    <row r="6" spans="1:6" ht="47.25" x14ac:dyDescent="0.25">
      <c r="A6" s="83">
        <v>1</v>
      </c>
      <c r="B6" s="69" t="s">
        <v>289</v>
      </c>
      <c r="C6" s="69" t="s">
        <v>328</v>
      </c>
      <c r="D6" s="73" t="s">
        <v>329</v>
      </c>
      <c r="E6" s="74">
        <v>1440000</v>
      </c>
      <c r="F6" s="72" t="s">
        <v>272</v>
      </c>
    </row>
    <row r="7" spans="1:6" ht="126" x14ac:dyDescent="0.25">
      <c r="A7" s="83">
        <v>2</v>
      </c>
      <c r="B7" s="69" t="s">
        <v>295</v>
      </c>
      <c r="C7" s="69" t="s">
        <v>330</v>
      </c>
      <c r="D7" s="73" t="s">
        <v>16</v>
      </c>
      <c r="E7" s="74">
        <v>1794828</v>
      </c>
      <c r="F7" s="72" t="s">
        <v>272</v>
      </c>
    </row>
    <row r="8" spans="1:6" ht="31.5" x14ac:dyDescent="0.25">
      <c r="A8" s="83">
        <v>3</v>
      </c>
      <c r="B8" s="69" t="s">
        <v>17</v>
      </c>
      <c r="C8" s="69" t="s">
        <v>331</v>
      </c>
      <c r="D8" s="73" t="s">
        <v>19</v>
      </c>
      <c r="E8" s="74">
        <v>120000</v>
      </c>
      <c r="F8" s="72" t="s">
        <v>272</v>
      </c>
    </row>
    <row r="9" spans="1:6" ht="31.5" x14ac:dyDescent="0.25">
      <c r="A9" s="83">
        <v>4</v>
      </c>
      <c r="B9" s="69" t="s">
        <v>20</v>
      </c>
      <c r="C9" s="69" t="s">
        <v>332</v>
      </c>
      <c r="D9" s="73" t="s">
        <v>22</v>
      </c>
      <c r="E9" s="74">
        <v>48000</v>
      </c>
      <c r="F9" s="72" t="s">
        <v>272</v>
      </c>
    </row>
    <row r="10" spans="1:6" ht="78.75" x14ac:dyDescent="0.25">
      <c r="A10" s="83">
        <v>5</v>
      </c>
      <c r="B10" s="69" t="s">
        <v>23</v>
      </c>
      <c r="C10" s="69" t="s">
        <v>333</v>
      </c>
      <c r="D10" s="73" t="s">
        <v>25</v>
      </c>
      <c r="E10" s="74">
        <v>805793</v>
      </c>
      <c r="F10" s="72" t="s">
        <v>272</v>
      </c>
    </row>
    <row r="11" spans="1:6" ht="15.75" x14ac:dyDescent="0.25">
      <c r="A11" s="84"/>
      <c r="B11" s="2348" t="s">
        <v>334</v>
      </c>
      <c r="C11" s="2349"/>
      <c r="D11" s="2350"/>
      <c r="E11" s="82"/>
      <c r="F11" s="71"/>
    </row>
    <row r="12" spans="1:6" ht="110.25" x14ac:dyDescent="0.25">
      <c r="A12" s="83">
        <v>6</v>
      </c>
      <c r="B12" s="69" t="s">
        <v>295</v>
      </c>
      <c r="C12" s="69" t="s">
        <v>335</v>
      </c>
      <c r="D12" s="73" t="s">
        <v>336</v>
      </c>
      <c r="E12" s="74">
        <v>872310</v>
      </c>
      <c r="F12" s="72" t="s">
        <v>272</v>
      </c>
    </row>
    <row r="13" spans="1:6" ht="78.75" x14ac:dyDescent="0.25">
      <c r="A13" s="83">
        <v>7</v>
      </c>
      <c r="B13" s="69" t="s">
        <v>23</v>
      </c>
      <c r="C13" s="69" t="s">
        <v>337</v>
      </c>
      <c r="D13" s="73" t="s">
        <v>25</v>
      </c>
      <c r="E13" s="74">
        <v>832000</v>
      </c>
      <c r="F13" s="72" t="s">
        <v>272</v>
      </c>
    </row>
    <row r="14" spans="1:6" ht="78.75" x14ac:dyDescent="0.25">
      <c r="A14" s="83">
        <v>8</v>
      </c>
      <c r="B14" s="78" t="s">
        <v>299</v>
      </c>
      <c r="C14" s="69" t="s">
        <v>338</v>
      </c>
      <c r="D14" s="73" t="s">
        <v>300</v>
      </c>
      <c r="E14" s="74">
        <v>900000</v>
      </c>
      <c r="F14" s="72" t="s">
        <v>272</v>
      </c>
    </row>
    <row r="15" spans="1:6" ht="15.75" x14ac:dyDescent="0.25">
      <c r="A15" s="85"/>
      <c r="B15" s="70" t="s">
        <v>40</v>
      </c>
      <c r="C15" s="70"/>
      <c r="D15" s="70"/>
      <c r="E15" s="82"/>
      <c r="F15" s="71"/>
    </row>
    <row r="16" spans="1:6" ht="94.5" x14ac:dyDescent="0.25">
      <c r="A16" s="85">
        <v>9</v>
      </c>
      <c r="B16" s="69" t="s">
        <v>301</v>
      </c>
      <c r="C16" s="69" t="s">
        <v>339</v>
      </c>
      <c r="D16" s="73" t="s">
        <v>43</v>
      </c>
      <c r="E16" s="74">
        <v>4568966</v>
      </c>
      <c r="F16" s="72" t="s">
        <v>272</v>
      </c>
    </row>
    <row r="17" spans="1:6" ht="15.75" x14ac:dyDescent="0.25">
      <c r="A17" s="84"/>
      <c r="B17" s="70" t="s">
        <v>34</v>
      </c>
      <c r="C17" s="70"/>
      <c r="D17" s="70"/>
      <c r="E17" s="82"/>
      <c r="F17" s="71"/>
    </row>
    <row r="18" spans="1:6" ht="47.25" x14ac:dyDescent="0.25">
      <c r="A18" s="85">
        <v>10</v>
      </c>
      <c r="B18" s="69" t="s">
        <v>309</v>
      </c>
      <c r="C18" s="85" t="s">
        <v>340</v>
      </c>
      <c r="D18" s="73" t="s">
        <v>341</v>
      </c>
      <c r="E18" s="74">
        <v>9679011.8200000003</v>
      </c>
      <c r="F18" s="72" t="s">
        <v>272</v>
      </c>
    </row>
    <row r="19" spans="1:6" ht="47.25" x14ac:dyDescent="0.25">
      <c r="A19" s="85">
        <v>11</v>
      </c>
      <c r="B19" s="69" t="s">
        <v>342</v>
      </c>
      <c r="C19" s="69" t="s">
        <v>343</v>
      </c>
      <c r="D19" s="73" t="s">
        <v>341</v>
      </c>
      <c r="E19" s="74">
        <v>8500000</v>
      </c>
      <c r="F19" s="72" t="s">
        <v>272</v>
      </c>
    </row>
    <row r="20" spans="1:6" ht="15.75" x14ac:dyDescent="0.25">
      <c r="A20" s="84"/>
      <c r="B20" s="2348" t="s">
        <v>312</v>
      </c>
      <c r="C20" s="2350"/>
      <c r="D20" s="70"/>
      <c r="E20" s="82"/>
      <c r="F20" s="71"/>
    </row>
    <row r="21" spans="1:6" ht="47.25" x14ac:dyDescent="0.25">
      <c r="A21" s="83">
        <v>12</v>
      </c>
      <c r="B21" s="69" t="s">
        <v>344</v>
      </c>
      <c r="C21" s="69" t="s">
        <v>345</v>
      </c>
      <c r="D21" s="73" t="s">
        <v>346</v>
      </c>
      <c r="E21" s="74">
        <v>1800000</v>
      </c>
      <c r="F21" s="72" t="s">
        <v>13</v>
      </c>
    </row>
    <row r="22" spans="1:6" ht="47.25" x14ac:dyDescent="0.25">
      <c r="A22" s="83">
        <v>13</v>
      </c>
      <c r="B22" s="69" t="s">
        <v>347</v>
      </c>
      <c r="C22" s="69" t="s">
        <v>348</v>
      </c>
      <c r="D22" s="73" t="s">
        <v>349</v>
      </c>
      <c r="E22" s="74">
        <v>1800000</v>
      </c>
      <c r="F22" s="72" t="s">
        <v>13</v>
      </c>
    </row>
    <row r="23" spans="1:6" ht="47.25" x14ac:dyDescent="0.25">
      <c r="A23" s="83">
        <v>14</v>
      </c>
      <c r="B23" s="69" t="s">
        <v>350</v>
      </c>
      <c r="C23" s="69" t="s">
        <v>351</v>
      </c>
      <c r="D23" s="73" t="s">
        <v>202</v>
      </c>
      <c r="E23" s="74">
        <v>900000</v>
      </c>
      <c r="F23" s="72" t="s">
        <v>13</v>
      </c>
    </row>
    <row r="24" spans="1:6" ht="63" x14ac:dyDescent="0.25">
      <c r="A24" s="83">
        <v>15</v>
      </c>
      <c r="B24" s="69" t="s">
        <v>352</v>
      </c>
      <c r="C24" s="69" t="s">
        <v>353</v>
      </c>
      <c r="D24" s="73" t="s">
        <v>354</v>
      </c>
      <c r="E24" s="74">
        <v>2000000</v>
      </c>
      <c r="F24" s="72" t="s">
        <v>13</v>
      </c>
    </row>
    <row r="25" spans="1:6" ht="47.25" x14ac:dyDescent="0.25">
      <c r="A25" s="83">
        <v>16</v>
      </c>
      <c r="B25" s="69" t="s">
        <v>355</v>
      </c>
      <c r="C25" s="69" t="s">
        <v>356</v>
      </c>
      <c r="D25" s="73" t="s">
        <v>202</v>
      </c>
      <c r="E25" s="74">
        <v>900000</v>
      </c>
      <c r="F25" s="72" t="s">
        <v>13</v>
      </c>
    </row>
    <row r="26" spans="1:6" ht="47.25" x14ac:dyDescent="0.25">
      <c r="A26" s="83">
        <v>17</v>
      </c>
      <c r="B26" s="69" t="s">
        <v>357</v>
      </c>
      <c r="C26" s="69" t="s">
        <v>358</v>
      </c>
      <c r="D26" s="73" t="s">
        <v>202</v>
      </c>
      <c r="E26" s="74">
        <v>900000</v>
      </c>
      <c r="F26" s="72" t="s">
        <v>13</v>
      </c>
    </row>
    <row r="27" spans="1:6" ht="47.25" x14ac:dyDescent="0.25">
      <c r="A27" s="83">
        <v>18</v>
      </c>
      <c r="B27" s="69" t="s">
        <v>359</v>
      </c>
      <c r="C27" s="69" t="s">
        <v>360</v>
      </c>
      <c r="D27" s="73" t="s">
        <v>115</v>
      </c>
      <c r="E27" s="74">
        <v>900000</v>
      </c>
      <c r="F27" s="72" t="s">
        <v>13</v>
      </c>
    </row>
    <row r="28" spans="1:6" ht="47.25" x14ac:dyDescent="0.25">
      <c r="A28" s="83">
        <v>19</v>
      </c>
      <c r="B28" s="69" t="s">
        <v>361</v>
      </c>
      <c r="C28" s="69" t="s">
        <v>362</v>
      </c>
      <c r="D28" s="73" t="s">
        <v>202</v>
      </c>
      <c r="E28" s="74">
        <v>900000</v>
      </c>
      <c r="F28" s="72" t="s">
        <v>13</v>
      </c>
    </row>
    <row r="29" spans="1:6" ht="15.75" x14ac:dyDescent="0.25">
      <c r="A29" s="84"/>
      <c r="B29" s="2348" t="s">
        <v>315</v>
      </c>
      <c r="C29" s="2350"/>
      <c r="D29" s="70"/>
      <c r="E29" s="82"/>
      <c r="F29" s="71"/>
    </row>
    <row r="30" spans="1:6" ht="47.25" x14ac:dyDescent="0.25">
      <c r="A30" s="83">
        <v>20</v>
      </c>
      <c r="B30" s="69" t="s">
        <v>363</v>
      </c>
      <c r="C30" s="69" t="s">
        <v>364</v>
      </c>
      <c r="D30" s="73" t="s">
        <v>349</v>
      </c>
      <c r="E30" s="74">
        <v>1800000</v>
      </c>
      <c r="F30" s="72" t="s">
        <v>13</v>
      </c>
    </row>
    <row r="31" spans="1:6" ht="47.25" x14ac:dyDescent="0.25">
      <c r="A31" s="83">
        <v>21</v>
      </c>
      <c r="B31" s="69" t="s">
        <v>365</v>
      </c>
      <c r="C31" s="69" t="s">
        <v>366</v>
      </c>
      <c r="D31" s="73" t="s">
        <v>349</v>
      </c>
      <c r="E31" s="74">
        <v>1800000</v>
      </c>
      <c r="F31" s="72" t="s">
        <v>13</v>
      </c>
    </row>
    <row r="32" spans="1:6" ht="31.5" x14ac:dyDescent="0.25">
      <c r="A32" s="83">
        <v>22</v>
      </c>
      <c r="B32" s="69" t="s">
        <v>367</v>
      </c>
      <c r="C32" s="69" t="s">
        <v>368</v>
      </c>
      <c r="D32" s="73" t="s">
        <v>369</v>
      </c>
      <c r="E32" s="74">
        <v>6600000</v>
      </c>
      <c r="F32" s="72" t="s">
        <v>13</v>
      </c>
    </row>
    <row r="33" spans="1:6" ht="31.5" x14ac:dyDescent="0.25">
      <c r="A33" s="83">
        <v>23</v>
      </c>
      <c r="B33" s="69" t="s">
        <v>370</v>
      </c>
      <c r="C33" s="69" t="s">
        <v>371</v>
      </c>
      <c r="D33" s="73" t="s">
        <v>369</v>
      </c>
      <c r="E33" s="74">
        <v>6600000</v>
      </c>
      <c r="F33" s="72" t="s">
        <v>13</v>
      </c>
    </row>
    <row r="34" spans="1:6" ht="47.25" x14ac:dyDescent="0.25">
      <c r="A34" s="83">
        <v>24</v>
      </c>
      <c r="B34" s="69" t="s">
        <v>372</v>
      </c>
      <c r="C34" s="69" t="s">
        <v>373</v>
      </c>
      <c r="D34" s="73" t="s">
        <v>374</v>
      </c>
      <c r="E34" s="74">
        <v>2000000</v>
      </c>
      <c r="F34" s="72" t="s">
        <v>13</v>
      </c>
    </row>
    <row r="35" spans="1:6" ht="47.25" x14ac:dyDescent="0.25">
      <c r="A35" s="83">
        <v>25</v>
      </c>
      <c r="B35" s="69" t="s">
        <v>375</v>
      </c>
      <c r="C35" s="69" t="s">
        <v>376</v>
      </c>
      <c r="D35" s="73" t="s">
        <v>202</v>
      </c>
      <c r="E35" s="74">
        <v>900000</v>
      </c>
      <c r="F35" s="72" t="s">
        <v>13</v>
      </c>
    </row>
    <row r="36" spans="1:6" ht="47.25" x14ac:dyDescent="0.25">
      <c r="A36" s="83">
        <v>26</v>
      </c>
      <c r="B36" s="69" t="s">
        <v>377</v>
      </c>
      <c r="C36" s="69" t="s">
        <v>378</v>
      </c>
      <c r="D36" s="73" t="s">
        <v>379</v>
      </c>
      <c r="E36" s="74">
        <v>1500000</v>
      </c>
      <c r="F36" s="72" t="s">
        <v>13</v>
      </c>
    </row>
    <row r="37" spans="1:6" ht="47.25" x14ac:dyDescent="0.25">
      <c r="A37" s="83">
        <v>27</v>
      </c>
      <c r="B37" s="69" t="s">
        <v>380</v>
      </c>
      <c r="C37" s="69" t="s">
        <v>381</v>
      </c>
      <c r="D37" s="73" t="s">
        <v>202</v>
      </c>
      <c r="E37" s="74">
        <v>900000</v>
      </c>
      <c r="F37" s="72" t="s">
        <v>13</v>
      </c>
    </row>
    <row r="38" spans="1:6" ht="63" x14ac:dyDescent="0.25">
      <c r="A38" s="83">
        <v>28</v>
      </c>
      <c r="B38" s="69" t="s">
        <v>382</v>
      </c>
      <c r="C38" s="69" t="s">
        <v>383</v>
      </c>
      <c r="D38" s="73" t="s">
        <v>354</v>
      </c>
      <c r="E38" s="74">
        <v>2000000</v>
      </c>
      <c r="F38" s="72" t="s">
        <v>13</v>
      </c>
    </row>
    <row r="39" spans="1:6" ht="47.25" x14ac:dyDescent="0.25">
      <c r="A39" s="83">
        <v>29</v>
      </c>
      <c r="B39" s="69" t="s">
        <v>384</v>
      </c>
      <c r="C39" s="69" t="s">
        <v>385</v>
      </c>
      <c r="D39" s="73" t="s">
        <v>202</v>
      </c>
      <c r="E39" s="74">
        <v>900000</v>
      </c>
      <c r="F39" s="72" t="s">
        <v>13</v>
      </c>
    </row>
    <row r="40" spans="1:6" ht="15.75" x14ac:dyDescent="0.25">
      <c r="A40" s="84"/>
      <c r="B40" s="70" t="s">
        <v>219</v>
      </c>
      <c r="C40" s="70"/>
      <c r="D40" s="70"/>
      <c r="E40" s="82"/>
      <c r="F40" s="72"/>
    </row>
    <row r="41" spans="1:6" ht="31.5" x14ac:dyDescent="0.25">
      <c r="A41" s="83">
        <v>30</v>
      </c>
      <c r="B41" s="69" t="s">
        <v>386</v>
      </c>
      <c r="C41" s="69" t="s">
        <v>387</v>
      </c>
      <c r="D41" s="11" t="s">
        <v>388</v>
      </c>
      <c r="E41" s="74">
        <v>3000000</v>
      </c>
      <c r="F41" s="72" t="s">
        <v>13</v>
      </c>
    </row>
    <row r="42" spans="1:6" ht="31.5" x14ac:dyDescent="0.25">
      <c r="A42" s="83">
        <v>31</v>
      </c>
      <c r="B42" s="69" t="s">
        <v>389</v>
      </c>
      <c r="C42" s="69" t="s">
        <v>390</v>
      </c>
      <c r="D42" s="73" t="s">
        <v>391</v>
      </c>
      <c r="E42" s="74">
        <v>500000</v>
      </c>
      <c r="F42" s="72" t="s">
        <v>13</v>
      </c>
    </row>
    <row r="43" spans="1:6" ht="31.5" x14ac:dyDescent="0.25">
      <c r="A43" s="83">
        <v>32</v>
      </c>
      <c r="B43" s="69" t="s">
        <v>392</v>
      </c>
      <c r="C43" s="69" t="s">
        <v>393</v>
      </c>
      <c r="D43" s="73" t="s">
        <v>394</v>
      </c>
      <c r="E43" s="74">
        <v>500000</v>
      </c>
      <c r="F43" s="72" t="s">
        <v>13</v>
      </c>
    </row>
    <row r="44" spans="1:6" ht="31.5" x14ac:dyDescent="0.25">
      <c r="A44" s="83">
        <v>33</v>
      </c>
      <c r="B44" s="69" t="s">
        <v>395</v>
      </c>
      <c r="C44" s="69" t="s">
        <v>396</v>
      </c>
      <c r="D44" s="73" t="s">
        <v>394</v>
      </c>
      <c r="E44" s="74">
        <v>500000</v>
      </c>
      <c r="F44" s="72" t="s">
        <v>13</v>
      </c>
    </row>
    <row r="45" spans="1:6" ht="31.5" x14ac:dyDescent="0.25">
      <c r="A45" s="83">
        <v>34</v>
      </c>
      <c r="B45" s="69" t="s">
        <v>397</v>
      </c>
      <c r="C45" s="69" t="s">
        <v>398</v>
      </c>
      <c r="D45" s="73" t="s">
        <v>399</v>
      </c>
      <c r="E45" s="74">
        <v>500000</v>
      </c>
      <c r="F45" s="72" t="s">
        <v>13</v>
      </c>
    </row>
    <row r="46" spans="1:6" ht="31.5" x14ac:dyDescent="0.25">
      <c r="A46" s="83">
        <v>35</v>
      </c>
      <c r="B46" s="69" t="s">
        <v>400</v>
      </c>
      <c r="C46" s="69" t="s">
        <v>401</v>
      </c>
      <c r="D46" s="73" t="s">
        <v>402</v>
      </c>
      <c r="E46" s="74">
        <v>1000000</v>
      </c>
      <c r="F46" s="72" t="s">
        <v>13</v>
      </c>
    </row>
    <row r="47" spans="1:6" ht="15.75" x14ac:dyDescent="0.25">
      <c r="A47" s="84"/>
      <c r="B47" s="70" t="s">
        <v>306</v>
      </c>
      <c r="C47" s="70"/>
      <c r="D47" s="70"/>
      <c r="E47" s="82"/>
      <c r="F47" s="71"/>
    </row>
    <row r="48" spans="1:6" ht="47.25" x14ac:dyDescent="0.25">
      <c r="A48" s="83">
        <v>36</v>
      </c>
      <c r="B48" s="69" t="s">
        <v>403</v>
      </c>
      <c r="C48" s="73" t="s">
        <v>404</v>
      </c>
      <c r="D48" s="69" t="s">
        <v>405</v>
      </c>
      <c r="E48" s="74">
        <v>100000</v>
      </c>
      <c r="F48" s="72" t="s">
        <v>13</v>
      </c>
    </row>
    <row r="49" spans="1:6" ht="47.25" x14ac:dyDescent="0.25">
      <c r="A49" s="83">
        <v>37</v>
      </c>
      <c r="B49" s="69" t="s">
        <v>406</v>
      </c>
      <c r="C49" s="73" t="s">
        <v>407</v>
      </c>
      <c r="D49" s="69" t="s">
        <v>405</v>
      </c>
      <c r="E49" s="74">
        <v>100000</v>
      </c>
      <c r="F49" s="72" t="s">
        <v>13</v>
      </c>
    </row>
    <row r="50" spans="1:6" ht="47.25" x14ac:dyDescent="0.25">
      <c r="A50" s="83">
        <v>38</v>
      </c>
      <c r="B50" s="69" t="s">
        <v>408</v>
      </c>
      <c r="C50" s="73" t="s">
        <v>409</v>
      </c>
      <c r="D50" s="69" t="s">
        <v>405</v>
      </c>
      <c r="E50" s="74">
        <v>100000</v>
      </c>
      <c r="F50" s="72" t="s">
        <v>13</v>
      </c>
    </row>
    <row r="51" spans="1:6" ht="47.25" x14ac:dyDescent="0.25">
      <c r="A51" s="83">
        <v>39</v>
      </c>
      <c r="B51" s="69" t="s">
        <v>410</v>
      </c>
      <c r="C51" s="73" t="s">
        <v>411</v>
      </c>
      <c r="D51" s="69" t="s">
        <v>405</v>
      </c>
      <c r="E51" s="74">
        <v>100000</v>
      </c>
      <c r="F51" s="72" t="s">
        <v>13</v>
      </c>
    </row>
    <row r="52" spans="1:6" ht="47.25" x14ac:dyDescent="0.25">
      <c r="A52" s="83">
        <v>40</v>
      </c>
      <c r="B52" s="69" t="s">
        <v>412</v>
      </c>
      <c r="C52" s="73" t="s">
        <v>413</v>
      </c>
      <c r="D52" s="69" t="s">
        <v>405</v>
      </c>
      <c r="E52" s="74">
        <v>100000</v>
      </c>
      <c r="F52" s="72" t="s">
        <v>13</v>
      </c>
    </row>
    <row r="53" spans="1:6" ht="47.25" x14ac:dyDescent="0.25">
      <c r="A53" s="83">
        <v>41</v>
      </c>
      <c r="B53" s="69" t="s">
        <v>414</v>
      </c>
      <c r="C53" s="73" t="s">
        <v>415</v>
      </c>
      <c r="D53" s="69" t="s">
        <v>405</v>
      </c>
      <c r="E53" s="74">
        <v>100000</v>
      </c>
      <c r="F53" s="72" t="s">
        <v>13</v>
      </c>
    </row>
    <row r="54" spans="1:6" ht="47.25" x14ac:dyDescent="0.25">
      <c r="A54" s="83">
        <v>42</v>
      </c>
      <c r="B54" s="69" t="s">
        <v>416</v>
      </c>
      <c r="C54" s="73" t="s">
        <v>417</v>
      </c>
      <c r="D54" s="69" t="s">
        <v>405</v>
      </c>
      <c r="E54" s="74">
        <v>100000</v>
      </c>
      <c r="F54" s="72" t="s">
        <v>13</v>
      </c>
    </row>
    <row r="55" spans="1:6" ht="47.25" x14ac:dyDescent="0.25">
      <c r="A55" s="83">
        <v>43</v>
      </c>
      <c r="B55" s="69" t="s">
        <v>418</v>
      </c>
      <c r="C55" s="73" t="s">
        <v>419</v>
      </c>
      <c r="D55" s="69" t="s">
        <v>405</v>
      </c>
      <c r="E55" s="74">
        <v>100000</v>
      </c>
      <c r="F55" s="72" t="s">
        <v>13</v>
      </c>
    </row>
    <row r="56" spans="1:6" ht="47.25" x14ac:dyDescent="0.25">
      <c r="A56" s="83">
        <v>44</v>
      </c>
      <c r="B56" s="69" t="s">
        <v>420</v>
      </c>
      <c r="C56" s="73" t="s">
        <v>421</v>
      </c>
      <c r="D56" s="69" t="s">
        <v>405</v>
      </c>
      <c r="E56" s="74">
        <v>100000</v>
      </c>
      <c r="F56" s="72" t="s">
        <v>13</v>
      </c>
    </row>
    <row r="57" spans="1:6" ht="47.25" x14ac:dyDescent="0.25">
      <c r="A57" s="83">
        <v>45</v>
      </c>
      <c r="B57" s="69" t="s">
        <v>422</v>
      </c>
      <c r="C57" s="73" t="s">
        <v>423</v>
      </c>
      <c r="D57" s="69" t="s">
        <v>405</v>
      </c>
      <c r="E57" s="74">
        <v>100000</v>
      </c>
      <c r="F57" s="72" t="s">
        <v>13</v>
      </c>
    </row>
    <row r="58" spans="1:6" ht="47.25" x14ac:dyDescent="0.25">
      <c r="A58" s="83">
        <v>46</v>
      </c>
      <c r="B58" s="69" t="s">
        <v>424</v>
      </c>
      <c r="C58" s="73" t="s">
        <v>425</v>
      </c>
      <c r="D58" s="69" t="s">
        <v>405</v>
      </c>
      <c r="E58" s="74">
        <v>100000</v>
      </c>
      <c r="F58" s="72" t="s">
        <v>13</v>
      </c>
    </row>
    <row r="59" spans="1:6" ht="47.25" x14ac:dyDescent="0.25">
      <c r="A59" s="83">
        <v>47</v>
      </c>
      <c r="B59" s="69" t="s">
        <v>426</v>
      </c>
      <c r="C59" s="73" t="s">
        <v>427</v>
      </c>
      <c r="D59" s="69" t="s">
        <v>405</v>
      </c>
      <c r="E59" s="74">
        <v>100000</v>
      </c>
      <c r="F59" s="72" t="s">
        <v>13</v>
      </c>
    </row>
    <row r="60" spans="1:6" ht="47.25" x14ac:dyDescent="0.25">
      <c r="A60" s="83">
        <v>48</v>
      </c>
      <c r="B60" s="69" t="s">
        <v>428</v>
      </c>
      <c r="C60" s="73" t="s">
        <v>429</v>
      </c>
      <c r="D60" s="69" t="s">
        <v>405</v>
      </c>
      <c r="E60" s="74">
        <v>100000</v>
      </c>
      <c r="F60" s="72" t="s">
        <v>13</v>
      </c>
    </row>
    <row r="61" spans="1:6" ht="47.25" x14ac:dyDescent="0.25">
      <c r="A61" s="83">
        <v>49</v>
      </c>
      <c r="B61" s="69" t="s">
        <v>430</v>
      </c>
      <c r="C61" s="73" t="s">
        <v>431</v>
      </c>
      <c r="D61" s="69" t="s">
        <v>405</v>
      </c>
      <c r="E61" s="74">
        <v>100000</v>
      </c>
      <c r="F61" s="72" t="s">
        <v>13</v>
      </c>
    </row>
    <row r="62" spans="1:6" ht="47.25" x14ac:dyDescent="0.25">
      <c r="A62" s="83">
        <v>50</v>
      </c>
      <c r="B62" s="69" t="s">
        <v>432</v>
      </c>
      <c r="C62" s="73" t="s">
        <v>433</v>
      </c>
      <c r="D62" s="69" t="s">
        <v>405</v>
      </c>
      <c r="E62" s="74">
        <v>36206</v>
      </c>
      <c r="F62" s="72" t="s">
        <v>13</v>
      </c>
    </row>
    <row r="63" spans="1:6" ht="47.25" x14ac:dyDescent="0.25">
      <c r="A63" s="83">
        <v>51</v>
      </c>
      <c r="B63" s="69" t="s">
        <v>434</v>
      </c>
      <c r="C63" s="73" t="s">
        <v>435</v>
      </c>
      <c r="D63" s="69" t="s">
        <v>405</v>
      </c>
      <c r="E63" s="74">
        <v>100000</v>
      </c>
      <c r="F63" s="72" t="s">
        <v>13</v>
      </c>
    </row>
    <row r="64" spans="1:6" ht="47.25" x14ac:dyDescent="0.25">
      <c r="A64" s="83">
        <v>52</v>
      </c>
      <c r="B64" s="69" t="s">
        <v>436</v>
      </c>
      <c r="C64" s="73" t="s">
        <v>437</v>
      </c>
      <c r="D64" s="69" t="s">
        <v>405</v>
      </c>
      <c r="E64" s="74">
        <v>100000</v>
      </c>
      <c r="F64" s="72" t="s">
        <v>13</v>
      </c>
    </row>
    <row r="65" spans="1:6" ht="47.25" x14ac:dyDescent="0.25">
      <c r="A65" s="83">
        <v>53</v>
      </c>
      <c r="B65" s="69" t="s">
        <v>438</v>
      </c>
      <c r="C65" s="73" t="s">
        <v>439</v>
      </c>
      <c r="D65" s="69" t="s">
        <v>405</v>
      </c>
      <c r="E65" s="74">
        <v>100000</v>
      </c>
      <c r="F65" s="72" t="s">
        <v>13</v>
      </c>
    </row>
    <row r="66" spans="1:6" ht="15.75" x14ac:dyDescent="0.25">
      <c r="A66" s="84"/>
      <c r="B66" s="70" t="s">
        <v>303</v>
      </c>
      <c r="C66" s="70"/>
      <c r="D66" s="70"/>
      <c r="E66" s="82"/>
      <c r="F66" s="71"/>
    </row>
    <row r="67" spans="1:6" ht="31.5" x14ac:dyDescent="0.25">
      <c r="A67" s="83">
        <v>54</v>
      </c>
      <c r="B67" s="69" t="s">
        <v>440</v>
      </c>
      <c r="C67" s="69" t="s">
        <v>441</v>
      </c>
      <c r="D67" s="73" t="s">
        <v>442</v>
      </c>
      <c r="E67" s="74">
        <v>100000</v>
      </c>
      <c r="F67" s="72" t="s">
        <v>13</v>
      </c>
    </row>
    <row r="68" spans="1:6" ht="31.5" x14ac:dyDescent="0.25">
      <c r="A68" s="83">
        <v>55</v>
      </c>
      <c r="B68" s="69" t="s">
        <v>443</v>
      </c>
      <c r="C68" s="69" t="s">
        <v>444</v>
      </c>
      <c r="D68" s="73" t="s">
        <v>442</v>
      </c>
      <c r="E68" s="74">
        <v>100000</v>
      </c>
      <c r="F68" s="72" t="s">
        <v>13</v>
      </c>
    </row>
    <row r="69" spans="1:6" ht="31.5" x14ac:dyDescent="0.25">
      <c r="A69" s="83">
        <v>56</v>
      </c>
      <c r="B69" s="69" t="s">
        <v>445</v>
      </c>
      <c r="C69" s="69" t="s">
        <v>446</v>
      </c>
      <c r="D69" s="73" t="s">
        <v>442</v>
      </c>
      <c r="E69" s="74">
        <v>100000</v>
      </c>
      <c r="F69" s="72" t="s">
        <v>13</v>
      </c>
    </row>
    <row r="70" spans="1:6" ht="31.5" x14ac:dyDescent="0.25">
      <c r="A70" s="83">
        <v>57</v>
      </c>
      <c r="B70" s="69" t="s">
        <v>447</v>
      </c>
      <c r="C70" s="69" t="s">
        <v>448</v>
      </c>
      <c r="D70" s="73" t="s">
        <v>442</v>
      </c>
      <c r="E70" s="74">
        <v>100000</v>
      </c>
      <c r="F70" s="72" t="s">
        <v>13</v>
      </c>
    </row>
    <row r="71" spans="1:6" ht="31.5" x14ac:dyDescent="0.25">
      <c r="A71" s="83">
        <v>58</v>
      </c>
      <c r="B71" s="69" t="s">
        <v>449</v>
      </c>
      <c r="C71" s="69" t="s">
        <v>450</v>
      </c>
      <c r="D71" s="73" t="s">
        <v>442</v>
      </c>
      <c r="E71" s="74">
        <v>100000</v>
      </c>
      <c r="F71" s="72" t="s">
        <v>13</v>
      </c>
    </row>
    <row r="72" spans="1:6" ht="31.5" x14ac:dyDescent="0.25">
      <c r="A72" s="83">
        <v>59</v>
      </c>
      <c r="B72" s="69" t="s">
        <v>451</v>
      </c>
      <c r="C72" s="69" t="s">
        <v>452</v>
      </c>
      <c r="D72" s="73" t="s">
        <v>442</v>
      </c>
      <c r="E72" s="74">
        <v>100000</v>
      </c>
      <c r="F72" s="72" t="s">
        <v>13</v>
      </c>
    </row>
    <row r="73" spans="1:6" ht="31.5" x14ac:dyDescent="0.25">
      <c r="A73" s="83">
        <v>60</v>
      </c>
      <c r="B73" s="69" t="s">
        <v>453</v>
      </c>
      <c r="C73" s="69" t="s">
        <v>454</v>
      </c>
      <c r="D73" s="73" t="s">
        <v>442</v>
      </c>
      <c r="E73" s="74">
        <v>100000</v>
      </c>
      <c r="F73" s="72" t="s">
        <v>13</v>
      </c>
    </row>
    <row r="74" spans="1:6" ht="31.5" x14ac:dyDescent="0.25">
      <c r="A74" s="83">
        <v>61</v>
      </c>
      <c r="B74" s="69" t="s">
        <v>455</v>
      </c>
      <c r="C74" s="69" t="s">
        <v>456</v>
      </c>
      <c r="D74" s="73" t="s">
        <v>442</v>
      </c>
      <c r="E74" s="74">
        <v>100000</v>
      </c>
      <c r="F74" s="72" t="s">
        <v>13</v>
      </c>
    </row>
    <row r="75" spans="1:6" ht="31.5" x14ac:dyDescent="0.25">
      <c r="A75" s="83">
        <v>62</v>
      </c>
      <c r="B75" s="69" t="s">
        <v>457</v>
      </c>
      <c r="C75" s="69" t="s">
        <v>458</v>
      </c>
      <c r="D75" s="73" t="s">
        <v>442</v>
      </c>
      <c r="E75" s="74">
        <v>100000</v>
      </c>
      <c r="F75" s="72" t="s">
        <v>13</v>
      </c>
    </row>
    <row r="76" spans="1:6" ht="31.5" x14ac:dyDescent="0.25">
      <c r="A76" s="83">
        <v>63</v>
      </c>
      <c r="B76" s="69" t="s">
        <v>459</v>
      </c>
      <c r="C76" s="69" t="s">
        <v>460</v>
      </c>
      <c r="D76" s="73" t="s">
        <v>442</v>
      </c>
      <c r="E76" s="74">
        <v>100000</v>
      </c>
      <c r="F76" s="72" t="s">
        <v>13</v>
      </c>
    </row>
    <row r="77" spans="1:6" ht="31.5" x14ac:dyDescent="0.25">
      <c r="A77" s="83">
        <v>64</v>
      </c>
      <c r="B77" s="69" t="s">
        <v>461</v>
      </c>
      <c r="C77" s="69" t="s">
        <v>462</v>
      </c>
      <c r="D77" s="73" t="s">
        <v>442</v>
      </c>
      <c r="E77" s="74">
        <v>100000</v>
      </c>
      <c r="F77" s="72" t="s">
        <v>13</v>
      </c>
    </row>
    <row r="78" spans="1:6" ht="31.5" x14ac:dyDescent="0.25">
      <c r="A78" s="83">
        <v>65</v>
      </c>
      <c r="B78" s="69" t="s">
        <v>463</v>
      </c>
      <c r="C78" s="69" t="s">
        <v>464</v>
      </c>
      <c r="D78" s="73" t="s">
        <v>442</v>
      </c>
      <c r="E78" s="74">
        <v>100000</v>
      </c>
      <c r="F78" s="72" t="s">
        <v>13</v>
      </c>
    </row>
    <row r="79" spans="1:6" ht="31.5" x14ac:dyDescent="0.25">
      <c r="A79" s="83">
        <v>66</v>
      </c>
      <c r="B79" s="69" t="s">
        <v>465</v>
      </c>
      <c r="C79" s="69" t="s">
        <v>466</v>
      </c>
      <c r="D79" s="73" t="s">
        <v>442</v>
      </c>
      <c r="E79" s="74">
        <v>100000</v>
      </c>
      <c r="F79" s="72" t="s">
        <v>13</v>
      </c>
    </row>
    <row r="80" spans="1:6" ht="31.5" x14ac:dyDescent="0.25">
      <c r="A80" s="83">
        <v>67</v>
      </c>
      <c r="B80" s="69" t="s">
        <v>467</v>
      </c>
      <c r="C80" s="69" t="s">
        <v>468</v>
      </c>
      <c r="D80" s="73" t="s">
        <v>442</v>
      </c>
      <c r="E80" s="74">
        <v>100000</v>
      </c>
      <c r="F80" s="72" t="s">
        <v>13</v>
      </c>
    </row>
    <row r="81" spans="1:6" ht="31.5" x14ac:dyDescent="0.25">
      <c r="A81" s="83">
        <v>68</v>
      </c>
      <c r="B81" s="69" t="s">
        <v>469</v>
      </c>
      <c r="C81" s="69" t="s">
        <v>470</v>
      </c>
      <c r="D81" s="73" t="s">
        <v>442</v>
      </c>
      <c r="E81" s="74">
        <v>100000</v>
      </c>
      <c r="F81" s="72" t="s">
        <v>13</v>
      </c>
    </row>
    <row r="82" spans="1:6" ht="31.5" x14ac:dyDescent="0.25">
      <c r="A82" s="83">
        <v>69</v>
      </c>
      <c r="B82" s="69" t="s">
        <v>471</v>
      </c>
      <c r="C82" s="69" t="s">
        <v>472</v>
      </c>
      <c r="D82" s="73" t="s">
        <v>442</v>
      </c>
      <c r="E82" s="74">
        <v>36206</v>
      </c>
      <c r="F82" s="72" t="s">
        <v>13</v>
      </c>
    </row>
    <row r="83" spans="1:6" ht="31.5" x14ac:dyDescent="0.25">
      <c r="A83" s="83">
        <v>70</v>
      </c>
      <c r="B83" s="69" t="s">
        <v>473</v>
      </c>
      <c r="C83" s="69" t="s">
        <v>474</v>
      </c>
      <c r="D83" s="73" t="s">
        <v>442</v>
      </c>
      <c r="E83" s="74">
        <v>100000</v>
      </c>
      <c r="F83" s="72" t="s">
        <v>13</v>
      </c>
    </row>
    <row r="84" spans="1:6" ht="31.5" x14ac:dyDescent="0.25">
      <c r="A84" s="83">
        <v>71</v>
      </c>
      <c r="B84" s="69" t="s">
        <v>475</v>
      </c>
      <c r="C84" s="69" t="s">
        <v>476</v>
      </c>
      <c r="D84" s="73" t="s">
        <v>442</v>
      </c>
      <c r="E84" s="74">
        <v>100000</v>
      </c>
      <c r="F84" s="72" t="s">
        <v>13</v>
      </c>
    </row>
    <row r="85" spans="1:6" ht="15.75" x14ac:dyDescent="0.25">
      <c r="A85" s="84"/>
      <c r="B85" s="2348" t="s">
        <v>477</v>
      </c>
      <c r="C85" s="2350"/>
      <c r="D85" s="70"/>
      <c r="E85" s="82"/>
      <c r="F85" s="71"/>
    </row>
    <row r="86" spans="1:6" ht="299.25" x14ac:dyDescent="0.25">
      <c r="A86" s="83">
        <v>72</v>
      </c>
      <c r="B86" s="69" t="s">
        <v>478</v>
      </c>
      <c r="C86" s="69" t="s">
        <v>479</v>
      </c>
      <c r="D86" s="81" t="s">
        <v>480</v>
      </c>
      <c r="E86" s="74">
        <v>4677024</v>
      </c>
      <c r="F86" s="72" t="s">
        <v>13</v>
      </c>
    </row>
    <row r="87" spans="1:6" ht="15.75" x14ac:dyDescent="0.25">
      <c r="A87" s="84"/>
      <c r="B87" s="70" t="s">
        <v>481</v>
      </c>
      <c r="C87" s="70"/>
      <c r="D87" s="70"/>
      <c r="E87" s="82"/>
      <c r="F87" s="72"/>
    </row>
    <row r="88" spans="1:6" ht="94.5" x14ac:dyDescent="0.25">
      <c r="A88" s="83">
        <v>73</v>
      </c>
      <c r="B88" s="69" t="s">
        <v>482</v>
      </c>
      <c r="C88" s="69" t="s">
        <v>483</v>
      </c>
      <c r="D88" s="75" t="s">
        <v>484</v>
      </c>
      <c r="E88" s="74">
        <v>2500000</v>
      </c>
      <c r="F88" s="72" t="s">
        <v>272</v>
      </c>
    </row>
    <row r="89" spans="1:6" ht="15.75" x14ac:dyDescent="0.25">
      <c r="A89" s="80"/>
      <c r="B89" s="70" t="s">
        <v>248</v>
      </c>
      <c r="C89" s="70"/>
      <c r="D89" s="70"/>
      <c r="E89" s="82">
        <v>81310344.819999993</v>
      </c>
      <c r="F89" s="71"/>
    </row>
    <row r="90" spans="1:6" s="68" customFormat="1" ht="15.75" x14ac:dyDescent="0.25">
      <c r="A90" s="80"/>
      <c r="B90" s="70"/>
      <c r="C90" s="70"/>
      <c r="D90" s="70"/>
      <c r="E90" s="82"/>
      <c r="F90" s="71"/>
    </row>
    <row r="91" spans="1:6" ht="63" x14ac:dyDescent="0.25">
      <c r="A91" s="2">
        <v>1</v>
      </c>
      <c r="B91" s="2" t="s">
        <v>269</v>
      </c>
      <c r="C91" s="7" t="s">
        <v>485</v>
      </c>
      <c r="D91" s="2" t="s">
        <v>271</v>
      </c>
      <c r="E91" s="77">
        <v>1000000</v>
      </c>
      <c r="F91" s="10" t="s">
        <v>272</v>
      </c>
    </row>
    <row r="92" spans="1:6" ht="15.75" x14ac:dyDescent="0.25">
      <c r="A92" s="2"/>
      <c r="B92" s="9" t="s">
        <v>273</v>
      </c>
      <c r="C92" s="7"/>
      <c r="D92" s="2"/>
      <c r="E92" s="77"/>
      <c r="F92" s="10"/>
    </row>
    <row r="93" spans="1:6" ht="94.5" x14ac:dyDescent="0.25">
      <c r="A93" s="2">
        <v>2</v>
      </c>
      <c r="B93" s="2" t="s">
        <v>274</v>
      </c>
      <c r="C93" s="7" t="s">
        <v>486</v>
      </c>
      <c r="D93" s="2" t="s">
        <v>276</v>
      </c>
      <c r="E93" s="77">
        <v>4500000</v>
      </c>
      <c r="F93" s="10" t="s">
        <v>277</v>
      </c>
    </row>
    <row r="94" spans="1:6" x14ac:dyDescent="0.25">
      <c r="A94" s="86"/>
      <c r="B94" s="86"/>
      <c r="C94" s="86"/>
      <c r="D94" s="86"/>
      <c r="E94" s="62">
        <f>SUM(E91:E93)</f>
        <v>5500000</v>
      </c>
      <c r="F94" s="86"/>
    </row>
    <row r="95" spans="1:6" ht="15.75" x14ac:dyDescent="0.25">
      <c r="A95" s="90"/>
      <c r="B95" s="88" t="s">
        <v>324</v>
      </c>
      <c r="C95" s="88"/>
      <c r="D95" s="88"/>
      <c r="E95" s="89">
        <f>E94+E89</f>
        <v>86810344.819999993</v>
      </c>
      <c r="F95" s="90"/>
    </row>
    <row r="97" spans="1:6" x14ac:dyDescent="0.25">
      <c r="A97" s="68"/>
      <c r="B97" s="68"/>
      <c r="C97" s="68"/>
      <c r="D97" s="68"/>
      <c r="E97" s="87"/>
      <c r="F97" s="68"/>
    </row>
    <row r="99" spans="1:6" ht="15.75" x14ac:dyDescent="0.25">
      <c r="A99" s="2329" t="s">
        <v>0</v>
      </c>
      <c r="B99" s="2329"/>
      <c r="C99" s="2329"/>
      <c r="D99" s="2329"/>
      <c r="E99" s="2329"/>
      <c r="F99" s="2329"/>
    </row>
    <row r="100" spans="1:6" ht="15.75" x14ac:dyDescent="0.25">
      <c r="A100" s="2329" t="s">
        <v>487</v>
      </c>
      <c r="B100" s="2329"/>
      <c r="C100" s="2329"/>
      <c r="D100" s="2329"/>
      <c r="E100" s="2329"/>
      <c r="F100" s="2329"/>
    </row>
    <row r="101" spans="1:6" ht="15.75" x14ac:dyDescent="0.25">
      <c r="A101" s="2329" t="s">
        <v>2</v>
      </c>
      <c r="B101" s="2329"/>
      <c r="C101" s="2329"/>
      <c r="D101" s="2329"/>
      <c r="E101" s="2329"/>
      <c r="F101" s="2329"/>
    </row>
    <row r="102" spans="1:6" ht="15.75" x14ac:dyDescent="0.25">
      <c r="A102" s="57" t="s">
        <v>282</v>
      </c>
      <c r="B102" s="53" t="s">
        <v>283</v>
      </c>
      <c r="C102" s="53" t="s">
        <v>285</v>
      </c>
      <c r="D102" s="53" t="s">
        <v>284</v>
      </c>
      <c r="E102" s="98" t="s">
        <v>286</v>
      </c>
      <c r="F102" s="53" t="s">
        <v>287</v>
      </c>
    </row>
    <row r="103" spans="1:6" ht="15.75" x14ac:dyDescent="0.25">
      <c r="A103" s="54"/>
      <c r="B103" s="2334" t="s">
        <v>288</v>
      </c>
      <c r="C103" s="2334"/>
      <c r="D103" s="2334"/>
      <c r="E103" s="98"/>
      <c r="F103" s="53"/>
    </row>
    <row r="104" spans="1:6" ht="126" x14ac:dyDescent="0.25">
      <c r="A104" s="43">
        <v>1</v>
      </c>
      <c r="B104" s="42" t="s">
        <v>295</v>
      </c>
      <c r="C104" s="42" t="s">
        <v>330</v>
      </c>
      <c r="D104" s="42" t="s">
        <v>488</v>
      </c>
      <c r="E104" s="92">
        <v>400000</v>
      </c>
      <c r="F104" s="42" t="s">
        <v>272</v>
      </c>
    </row>
    <row r="105" spans="1:6" ht="78.75" x14ac:dyDescent="0.25">
      <c r="A105" s="43">
        <v>2</v>
      </c>
      <c r="B105" s="42" t="s">
        <v>23</v>
      </c>
      <c r="C105" s="42" t="s">
        <v>333</v>
      </c>
      <c r="D105" s="42" t="s">
        <v>25</v>
      </c>
      <c r="E105" s="92">
        <v>282758.62</v>
      </c>
      <c r="F105" s="42" t="s">
        <v>272</v>
      </c>
    </row>
    <row r="106" spans="1:6" ht="15.75" x14ac:dyDescent="0.25">
      <c r="A106" s="52"/>
      <c r="B106" s="2333" t="s">
        <v>26</v>
      </c>
      <c r="C106" s="2333"/>
      <c r="D106" s="2333"/>
      <c r="E106" s="95"/>
      <c r="F106" s="51"/>
    </row>
    <row r="107" spans="1:6" ht="94.5" x14ac:dyDescent="0.25">
      <c r="A107" s="43">
        <v>3</v>
      </c>
      <c r="B107" s="42" t="s">
        <v>299</v>
      </c>
      <c r="C107" s="42" t="s">
        <v>338</v>
      </c>
      <c r="D107" s="42" t="s">
        <v>489</v>
      </c>
      <c r="E107" s="94">
        <v>341379.32</v>
      </c>
      <c r="F107" s="42" t="s">
        <v>272</v>
      </c>
    </row>
    <row r="108" spans="1:6" ht="15.75" x14ac:dyDescent="0.25">
      <c r="A108" s="43"/>
      <c r="B108" s="2328" t="s">
        <v>490</v>
      </c>
      <c r="C108" s="2328"/>
      <c r="D108" s="42"/>
      <c r="E108" s="92"/>
      <c r="F108" s="42"/>
    </row>
    <row r="109" spans="1:6" ht="94.5" x14ac:dyDescent="0.25">
      <c r="A109" s="43">
        <v>4</v>
      </c>
      <c r="B109" s="44" t="s">
        <v>301</v>
      </c>
      <c r="C109" s="42" t="s">
        <v>339</v>
      </c>
      <c r="D109" s="44" t="s">
        <v>43</v>
      </c>
      <c r="E109" s="94">
        <v>568965.51</v>
      </c>
      <c r="F109" s="42" t="s">
        <v>272</v>
      </c>
    </row>
    <row r="110" spans="1:6" ht="15.75" x14ac:dyDescent="0.25">
      <c r="A110" s="43"/>
      <c r="B110" s="2332" t="s">
        <v>306</v>
      </c>
      <c r="C110" s="2332"/>
      <c r="D110" s="45"/>
      <c r="E110" s="100"/>
      <c r="F110" s="44"/>
    </row>
    <row r="111" spans="1:6" ht="47.25" x14ac:dyDescent="0.25">
      <c r="A111" s="43">
        <v>5</v>
      </c>
      <c r="B111" s="42" t="s">
        <v>491</v>
      </c>
      <c r="C111" s="42" t="s">
        <v>492</v>
      </c>
      <c r="D111" s="42" t="s">
        <v>493</v>
      </c>
      <c r="E111" s="92">
        <v>80000</v>
      </c>
      <c r="F111" s="42" t="s">
        <v>13</v>
      </c>
    </row>
    <row r="112" spans="1:6" ht="47.25" x14ac:dyDescent="0.25">
      <c r="A112" s="43">
        <v>6</v>
      </c>
      <c r="B112" s="42" t="s">
        <v>494</v>
      </c>
      <c r="C112" s="42" t="s">
        <v>495</v>
      </c>
      <c r="D112" s="42" t="s">
        <v>493</v>
      </c>
      <c r="E112" s="92">
        <v>80000</v>
      </c>
      <c r="F112" s="42" t="s">
        <v>13</v>
      </c>
    </row>
    <row r="113" spans="1:6" ht="47.25" x14ac:dyDescent="0.25">
      <c r="A113" s="43">
        <v>7</v>
      </c>
      <c r="B113" s="42" t="s">
        <v>496</v>
      </c>
      <c r="C113" s="42" t="s">
        <v>497</v>
      </c>
      <c r="D113" s="42" t="s">
        <v>493</v>
      </c>
      <c r="E113" s="92">
        <v>67586</v>
      </c>
      <c r="F113" s="42" t="s">
        <v>13</v>
      </c>
    </row>
    <row r="114" spans="1:6" ht="15.75" x14ac:dyDescent="0.25">
      <c r="A114" s="43"/>
      <c r="B114" s="2328" t="s">
        <v>303</v>
      </c>
      <c r="C114" s="2328"/>
      <c r="D114" s="42"/>
      <c r="E114" s="92"/>
      <c r="F114" s="42"/>
    </row>
    <row r="115" spans="1:6" ht="31.5" x14ac:dyDescent="0.25">
      <c r="A115" s="43">
        <v>8</v>
      </c>
      <c r="B115" s="42" t="s">
        <v>498</v>
      </c>
      <c r="C115" s="42" t="s">
        <v>499</v>
      </c>
      <c r="D115" s="42" t="s">
        <v>500</v>
      </c>
      <c r="E115" s="92">
        <v>80000</v>
      </c>
      <c r="F115" s="42" t="s">
        <v>272</v>
      </c>
    </row>
    <row r="116" spans="1:6" ht="31.5" x14ac:dyDescent="0.25">
      <c r="A116" s="43">
        <v>9</v>
      </c>
      <c r="B116" s="42" t="s">
        <v>501</v>
      </c>
      <c r="C116" s="42" t="s">
        <v>502</v>
      </c>
      <c r="D116" s="42" t="s">
        <v>500</v>
      </c>
      <c r="E116" s="92">
        <v>80000</v>
      </c>
      <c r="F116" s="42" t="s">
        <v>272</v>
      </c>
    </row>
    <row r="117" spans="1:6" ht="31.5" x14ac:dyDescent="0.25">
      <c r="A117" s="43">
        <v>10</v>
      </c>
      <c r="B117" s="42" t="s">
        <v>503</v>
      </c>
      <c r="C117" s="42" t="s">
        <v>504</v>
      </c>
      <c r="D117" s="42" t="s">
        <v>500</v>
      </c>
      <c r="E117" s="92">
        <v>67586.2</v>
      </c>
      <c r="F117" s="42" t="s">
        <v>272</v>
      </c>
    </row>
    <row r="118" spans="1:6" ht="15.75" x14ac:dyDescent="0.25">
      <c r="A118" s="52"/>
      <c r="B118" s="2333" t="s">
        <v>312</v>
      </c>
      <c r="C118" s="2333"/>
      <c r="D118" s="2333"/>
      <c r="E118" s="95"/>
      <c r="F118" s="51"/>
    </row>
    <row r="119" spans="1:6" ht="63" x14ac:dyDescent="0.25">
      <c r="A119" s="43">
        <v>11</v>
      </c>
      <c r="B119" s="44" t="s">
        <v>461</v>
      </c>
      <c r="C119" s="42" t="s">
        <v>505</v>
      </c>
      <c r="D119" s="44" t="s">
        <v>506</v>
      </c>
      <c r="E119" s="94">
        <v>1000000</v>
      </c>
      <c r="F119" s="44" t="s">
        <v>13</v>
      </c>
    </row>
    <row r="120" spans="1:6" ht="63" x14ac:dyDescent="0.25">
      <c r="A120" s="43">
        <v>12</v>
      </c>
      <c r="B120" s="44" t="s">
        <v>507</v>
      </c>
      <c r="C120" s="42" t="s">
        <v>508</v>
      </c>
      <c r="D120" s="44" t="s">
        <v>506</v>
      </c>
      <c r="E120" s="94">
        <v>1000000</v>
      </c>
      <c r="F120" s="44" t="s">
        <v>13</v>
      </c>
    </row>
    <row r="121" spans="1:6" ht="31.5" x14ac:dyDescent="0.25">
      <c r="A121" s="43">
        <v>13</v>
      </c>
      <c r="B121" s="44" t="s">
        <v>509</v>
      </c>
      <c r="C121" s="42" t="s">
        <v>510</v>
      </c>
      <c r="D121" s="44" t="s">
        <v>511</v>
      </c>
      <c r="E121" s="94">
        <v>900000</v>
      </c>
      <c r="F121" s="44" t="s">
        <v>13</v>
      </c>
    </row>
    <row r="122" spans="1:6" ht="31.5" x14ac:dyDescent="0.25">
      <c r="A122" s="43">
        <v>14</v>
      </c>
      <c r="B122" s="44" t="s">
        <v>512</v>
      </c>
      <c r="C122" s="42" t="s">
        <v>513</v>
      </c>
      <c r="D122" s="44" t="s">
        <v>511</v>
      </c>
      <c r="E122" s="94">
        <v>900000</v>
      </c>
      <c r="F122" s="44" t="s">
        <v>13</v>
      </c>
    </row>
    <row r="123" spans="1:6" ht="47.25" x14ac:dyDescent="0.25">
      <c r="A123" s="43">
        <v>15</v>
      </c>
      <c r="B123" s="42" t="s">
        <v>514</v>
      </c>
      <c r="C123" s="42" t="s">
        <v>515</v>
      </c>
      <c r="D123" s="42" t="s">
        <v>516</v>
      </c>
      <c r="E123" s="92">
        <v>300000</v>
      </c>
      <c r="F123" s="44" t="s">
        <v>272</v>
      </c>
    </row>
    <row r="124" spans="1:6" ht="47.25" x14ac:dyDescent="0.25">
      <c r="A124" s="43">
        <v>16</v>
      </c>
      <c r="B124" s="42" t="s">
        <v>517</v>
      </c>
      <c r="C124" s="42" t="s">
        <v>518</v>
      </c>
      <c r="D124" s="42" t="s">
        <v>516</v>
      </c>
      <c r="E124" s="92">
        <v>300000</v>
      </c>
      <c r="F124" s="44" t="s">
        <v>272</v>
      </c>
    </row>
    <row r="125" spans="1:6" ht="15.75" x14ac:dyDescent="0.25">
      <c r="A125" s="52"/>
      <c r="B125" s="2333" t="s">
        <v>315</v>
      </c>
      <c r="C125" s="2333"/>
      <c r="D125" s="2333"/>
      <c r="E125" s="95"/>
      <c r="F125" s="51"/>
    </row>
    <row r="126" spans="1:6" ht="63" x14ac:dyDescent="0.25">
      <c r="A126" s="43">
        <v>18</v>
      </c>
      <c r="B126" s="44" t="s">
        <v>380</v>
      </c>
      <c r="C126" s="44" t="s">
        <v>519</v>
      </c>
      <c r="D126" s="44" t="s">
        <v>520</v>
      </c>
      <c r="E126" s="94">
        <v>1000000</v>
      </c>
      <c r="F126" s="44" t="s">
        <v>13</v>
      </c>
    </row>
    <row r="127" spans="1:6" ht="63" x14ac:dyDescent="0.25">
      <c r="A127" s="43">
        <v>19</v>
      </c>
      <c r="B127" s="44" t="s">
        <v>363</v>
      </c>
      <c r="C127" s="44" t="s">
        <v>521</v>
      </c>
      <c r="D127" s="44" t="s">
        <v>520</v>
      </c>
      <c r="E127" s="94">
        <v>1000000</v>
      </c>
      <c r="F127" s="44" t="s">
        <v>13</v>
      </c>
    </row>
    <row r="128" spans="1:6" ht="63" x14ac:dyDescent="0.25">
      <c r="A128" s="43">
        <v>20</v>
      </c>
      <c r="B128" s="44" t="s">
        <v>522</v>
      </c>
      <c r="C128" s="44" t="s">
        <v>523</v>
      </c>
      <c r="D128" s="44" t="s">
        <v>520</v>
      </c>
      <c r="E128" s="94">
        <v>1000000</v>
      </c>
      <c r="F128" s="44" t="s">
        <v>13</v>
      </c>
    </row>
    <row r="129" spans="1:6" ht="15.75" x14ac:dyDescent="0.25">
      <c r="A129" s="43"/>
      <c r="B129" s="2332" t="s">
        <v>219</v>
      </c>
      <c r="C129" s="2332"/>
      <c r="D129" s="42"/>
      <c r="E129" s="92"/>
      <c r="F129" s="42"/>
    </row>
    <row r="130" spans="1:6" ht="63" x14ac:dyDescent="0.25">
      <c r="A130" s="43">
        <v>21</v>
      </c>
      <c r="B130" s="44" t="s">
        <v>524</v>
      </c>
      <c r="C130" s="42" t="s">
        <v>525</v>
      </c>
      <c r="D130" s="44" t="s">
        <v>526</v>
      </c>
      <c r="E130" s="94">
        <v>931034.49</v>
      </c>
      <c r="F130" s="44" t="s">
        <v>13</v>
      </c>
    </row>
    <row r="131" spans="1:6" ht="15.75" x14ac:dyDescent="0.25">
      <c r="A131" s="97"/>
      <c r="B131" s="96" t="s">
        <v>248</v>
      </c>
      <c r="C131" s="10"/>
      <c r="D131" s="10"/>
      <c r="E131" s="98">
        <v>10379310.140000001</v>
      </c>
      <c r="F131" s="10"/>
    </row>
    <row r="132" spans="1:6" ht="15.75" x14ac:dyDescent="0.25">
      <c r="A132" s="93"/>
      <c r="B132" s="45" t="s">
        <v>323</v>
      </c>
      <c r="C132" s="93"/>
      <c r="D132" s="93"/>
      <c r="E132" s="93"/>
      <c r="F132" s="93"/>
    </row>
    <row r="133" spans="1:6" ht="47.25" x14ac:dyDescent="0.25">
      <c r="A133" s="43"/>
      <c r="B133" s="42" t="s">
        <v>352</v>
      </c>
      <c r="C133" s="42" t="s">
        <v>527</v>
      </c>
      <c r="D133" s="42" t="s">
        <v>528</v>
      </c>
      <c r="E133" s="92">
        <v>1000000</v>
      </c>
      <c r="F133" s="44" t="s">
        <v>13</v>
      </c>
    </row>
    <row r="134" spans="1:6" ht="15.75" x14ac:dyDescent="0.25">
      <c r="A134" s="93"/>
      <c r="B134" s="88" t="s">
        <v>324</v>
      </c>
      <c r="C134" s="88"/>
      <c r="D134" s="88"/>
      <c r="E134" s="89">
        <f>E133+E131</f>
        <v>11379310.140000001</v>
      </c>
      <c r="F134" s="88"/>
    </row>
    <row r="135" spans="1:6" x14ac:dyDescent="0.25">
      <c r="A135" s="91"/>
      <c r="B135" s="91"/>
      <c r="C135" s="91"/>
      <c r="D135" s="91"/>
      <c r="E135" s="99"/>
      <c r="F135" s="91"/>
    </row>
  </sheetData>
  <mergeCells count="19">
    <mergeCell ref="A101:F101"/>
    <mergeCell ref="B20:C20"/>
    <mergeCell ref="B29:C29"/>
    <mergeCell ref="B85:C85"/>
    <mergeCell ref="B125:D125"/>
    <mergeCell ref="A99:F99"/>
    <mergeCell ref="A100:F100"/>
    <mergeCell ref="B103:D103"/>
    <mergeCell ref="B106:D106"/>
    <mergeCell ref="B129:C129"/>
    <mergeCell ref="B108:C108"/>
    <mergeCell ref="B110:C110"/>
    <mergeCell ref="B114:C114"/>
    <mergeCell ref="B118:D118"/>
    <mergeCell ref="A1:F1"/>
    <mergeCell ref="A2:F2"/>
    <mergeCell ref="A3:F3"/>
    <mergeCell ref="B5:C5"/>
    <mergeCell ref="B11:D1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8"/>
  <sheetViews>
    <sheetView topLeftCell="A82" workbookViewId="0">
      <selection activeCell="C90" sqref="C90"/>
    </sheetView>
  </sheetViews>
  <sheetFormatPr defaultRowHeight="15.75" x14ac:dyDescent="0.25"/>
  <cols>
    <col min="1" max="1" width="7.140625" style="128" customWidth="1"/>
    <col min="2" max="2" width="15" style="128" customWidth="1"/>
    <col min="3" max="3" width="44.85546875" style="128" customWidth="1"/>
    <col min="4" max="4" width="19.85546875" style="128" customWidth="1"/>
    <col min="5" max="5" width="21"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529</v>
      </c>
      <c r="B2" s="2345"/>
      <c r="C2" s="2345"/>
      <c r="D2" s="2345"/>
      <c r="E2" s="2345"/>
      <c r="F2" s="2345"/>
    </row>
    <row r="3" spans="1:6" x14ac:dyDescent="0.25">
      <c r="A3" s="2345" t="s">
        <v>2</v>
      </c>
      <c r="B3" s="2345"/>
      <c r="C3" s="2345"/>
      <c r="D3" s="2345"/>
      <c r="E3" s="2345"/>
      <c r="F3" s="2345"/>
    </row>
    <row r="4" spans="1:6" ht="31.5" x14ac:dyDescent="0.25">
      <c r="A4" s="70" t="s">
        <v>3</v>
      </c>
      <c r="B4" s="76" t="s">
        <v>283</v>
      </c>
      <c r="C4" s="76" t="s">
        <v>284</v>
      </c>
      <c r="D4" s="76" t="s">
        <v>285</v>
      </c>
      <c r="E4" s="76" t="s">
        <v>530</v>
      </c>
      <c r="F4" s="76" t="s">
        <v>531</v>
      </c>
    </row>
    <row r="5" spans="1:6" x14ac:dyDescent="0.25">
      <c r="A5" s="75"/>
      <c r="B5" s="2348" t="s">
        <v>532</v>
      </c>
      <c r="C5" s="2350"/>
      <c r="D5" s="75"/>
      <c r="E5" s="75"/>
      <c r="F5" s="72"/>
    </row>
    <row r="6" spans="1:6" ht="47.25" x14ac:dyDescent="0.25">
      <c r="A6" s="72">
        <v>1</v>
      </c>
      <c r="B6" s="75" t="s">
        <v>289</v>
      </c>
      <c r="C6" s="75" t="s">
        <v>533</v>
      </c>
      <c r="D6" s="75" t="s">
        <v>12</v>
      </c>
      <c r="E6" s="74">
        <v>2160000</v>
      </c>
      <c r="F6" s="72" t="s">
        <v>272</v>
      </c>
    </row>
    <row r="7" spans="1:6" ht="126" x14ac:dyDescent="0.25">
      <c r="A7" s="72">
        <v>2</v>
      </c>
      <c r="B7" s="75" t="s">
        <v>295</v>
      </c>
      <c r="C7" s="75" t="s">
        <v>534</v>
      </c>
      <c r="D7" s="75" t="s">
        <v>535</v>
      </c>
      <c r="E7" s="74">
        <v>674621</v>
      </c>
      <c r="F7" s="72" t="s">
        <v>272</v>
      </c>
    </row>
    <row r="8" spans="1:6" ht="31.5" x14ac:dyDescent="0.25">
      <c r="A8" s="72">
        <v>3</v>
      </c>
      <c r="B8" s="75" t="s">
        <v>17</v>
      </c>
      <c r="C8" s="75" t="s">
        <v>536</v>
      </c>
      <c r="D8" s="75" t="s">
        <v>537</v>
      </c>
      <c r="E8" s="74">
        <v>24000</v>
      </c>
      <c r="F8" s="72" t="s">
        <v>272</v>
      </c>
    </row>
    <row r="9" spans="1:6" ht="31.5" x14ac:dyDescent="0.25">
      <c r="A9" s="72">
        <v>4</v>
      </c>
      <c r="B9" s="75" t="s">
        <v>20</v>
      </c>
      <c r="C9" s="75" t="s">
        <v>538</v>
      </c>
      <c r="D9" s="75" t="s">
        <v>539</v>
      </c>
      <c r="E9" s="74">
        <v>50000</v>
      </c>
      <c r="F9" s="72" t="s">
        <v>272</v>
      </c>
    </row>
    <row r="10" spans="1:6" ht="78.75" x14ac:dyDescent="0.25">
      <c r="A10" s="72">
        <v>5</v>
      </c>
      <c r="B10" s="75" t="s">
        <v>23</v>
      </c>
      <c r="C10" s="75" t="s">
        <v>540</v>
      </c>
      <c r="D10" s="75" t="s">
        <v>541</v>
      </c>
      <c r="E10" s="74">
        <v>1300000</v>
      </c>
      <c r="F10" s="72" t="s">
        <v>272</v>
      </c>
    </row>
    <row r="11" spans="1:6" x14ac:dyDescent="0.25">
      <c r="A11" s="72"/>
      <c r="B11" s="2348" t="s">
        <v>542</v>
      </c>
      <c r="C11" s="2350"/>
      <c r="D11" s="75"/>
      <c r="E11" s="74"/>
      <c r="F11" s="72"/>
    </row>
    <row r="12" spans="1:6" ht="110.25" x14ac:dyDescent="0.25">
      <c r="A12" s="72">
        <v>6</v>
      </c>
      <c r="B12" s="75" t="s">
        <v>295</v>
      </c>
      <c r="C12" s="75" t="s">
        <v>543</v>
      </c>
      <c r="D12" s="75" t="s">
        <v>544</v>
      </c>
      <c r="E12" s="74">
        <v>400000</v>
      </c>
      <c r="F12" s="72" t="s">
        <v>272</v>
      </c>
    </row>
    <row r="13" spans="1:6" ht="78.75" x14ac:dyDescent="0.25">
      <c r="A13" s="72">
        <v>7</v>
      </c>
      <c r="B13" s="75" t="s">
        <v>23</v>
      </c>
      <c r="C13" s="75" t="s">
        <v>545</v>
      </c>
      <c r="D13" s="75" t="s">
        <v>541</v>
      </c>
      <c r="E13" s="74">
        <v>1404310</v>
      </c>
      <c r="F13" s="72" t="s">
        <v>272</v>
      </c>
    </row>
    <row r="14" spans="1:6" ht="78.75" x14ac:dyDescent="0.25">
      <c r="A14" s="72">
        <v>8</v>
      </c>
      <c r="B14" s="75" t="s">
        <v>299</v>
      </c>
      <c r="C14" s="75" t="s">
        <v>546</v>
      </c>
      <c r="D14" s="75" t="s">
        <v>547</v>
      </c>
      <c r="E14" s="74">
        <v>800000</v>
      </c>
      <c r="F14" s="72" t="s">
        <v>272</v>
      </c>
    </row>
    <row r="15" spans="1:6" x14ac:dyDescent="0.25">
      <c r="A15" s="72"/>
      <c r="B15" s="76" t="s">
        <v>41</v>
      </c>
      <c r="C15" s="75"/>
      <c r="D15" s="75"/>
      <c r="E15" s="74"/>
      <c r="F15" s="72"/>
    </row>
    <row r="16" spans="1:6" ht="94.5" x14ac:dyDescent="0.25">
      <c r="A16" s="72">
        <v>9</v>
      </c>
      <c r="B16" s="75" t="s">
        <v>41</v>
      </c>
      <c r="C16" s="75" t="s">
        <v>548</v>
      </c>
      <c r="D16" s="75" t="s">
        <v>302</v>
      </c>
      <c r="E16" s="74">
        <v>4568965.5199999996</v>
      </c>
      <c r="F16" s="72" t="s">
        <v>272</v>
      </c>
    </row>
    <row r="17" spans="1:6" x14ac:dyDescent="0.25">
      <c r="A17" s="72"/>
      <c r="B17" s="76" t="s">
        <v>307</v>
      </c>
      <c r="C17" s="75"/>
      <c r="D17" s="75"/>
      <c r="E17" s="82"/>
      <c r="F17" s="72"/>
    </row>
    <row r="18" spans="1:6" ht="204.75" x14ac:dyDescent="0.25">
      <c r="A18" s="72">
        <v>10</v>
      </c>
      <c r="B18" s="75" t="s">
        <v>549</v>
      </c>
      <c r="C18" s="75" t="s">
        <v>550</v>
      </c>
      <c r="D18" s="75" t="s">
        <v>551</v>
      </c>
      <c r="E18" s="74">
        <v>1736207</v>
      </c>
      <c r="F18" s="72" t="s">
        <v>272</v>
      </c>
    </row>
    <row r="19" spans="1:6" x14ac:dyDescent="0.25">
      <c r="A19" s="72"/>
      <c r="B19" s="76" t="s">
        <v>552</v>
      </c>
      <c r="C19" s="75"/>
      <c r="D19" s="75"/>
      <c r="E19" s="74"/>
      <c r="F19" s="72"/>
    </row>
    <row r="20" spans="1:6" ht="47.25" x14ac:dyDescent="0.25">
      <c r="A20" s="72">
        <v>11</v>
      </c>
      <c r="B20" s="75" t="s">
        <v>309</v>
      </c>
      <c r="C20" s="75" t="s">
        <v>553</v>
      </c>
      <c r="D20" s="75" t="s">
        <v>554</v>
      </c>
      <c r="E20" s="74">
        <v>11000000</v>
      </c>
      <c r="F20" s="72" t="s">
        <v>272</v>
      </c>
    </row>
    <row r="21" spans="1:6" ht="47.25" x14ac:dyDescent="0.25">
      <c r="A21" s="72">
        <v>12</v>
      </c>
      <c r="B21" s="75" t="s">
        <v>342</v>
      </c>
      <c r="C21" s="75" t="s">
        <v>555</v>
      </c>
      <c r="D21" s="75" t="s">
        <v>554</v>
      </c>
      <c r="E21" s="74">
        <v>6202586</v>
      </c>
      <c r="F21" s="72" t="s">
        <v>272</v>
      </c>
    </row>
    <row r="22" spans="1:6" ht="31.5" x14ac:dyDescent="0.25">
      <c r="A22" s="72"/>
      <c r="B22" s="76" t="s">
        <v>556</v>
      </c>
      <c r="C22" s="75"/>
      <c r="D22" s="75"/>
      <c r="E22" s="74"/>
      <c r="F22" s="72"/>
    </row>
    <row r="23" spans="1:6" ht="78.75" x14ac:dyDescent="0.25">
      <c r="A23" s="72">
        <v>13</v>
      </c>
      <c r="B23" s="75" t="s">
        <v>557</v>
      </c>
      <c r="C23" s="75" t="s">
        <v>558</v>
      </c>
      <c r="D23" s="75" t="s">
        <v>559</v>
      </c>
      <c r="E23" s="74">
        <v>500000</v>
      </c>
      <c r="F23" s="72" t="s">
        <v>272</v>
      </c>
    </row>
    <row r="24" spans="1:6" ht="47.25" x14ac:dyDescent="0.25">
      <c r="A24" s="72">
        <v>14</v>
      </c>
      <c r="B24" s="75" t="s">
        <v>560</v>
      </c>
      <c r="C24" s="75" t="s">
        <v>561</v>
      </c>
      <c r="D24" s="75" t="s">
        <v>562</v>
      </c>
      <c r="E24" s="74">
        <v>700000</v>
      </c>
      <c r="F24" s="72" t="s">
        <v>272</v>
      </c>
    </row>
    <row r="25" spans="1:6" ht="63" x14ac:dyDescent="0.25">
      <c r="A25" s="72">
        <v>15</v>
      </c>
      <c r="B25" s="75" t="s">
        <v>563</v>
      </c>
      <c r="C25" s="75" t="s">
        <v>564</v>
      </c>
      <c r="D25" s="75" t="s">
        <v>565</v>
      </c>
      <c r="E25" s="74">
        <v>700000</v>
      </c>
      <c r="F25" s="72" t="s">
        <v>272</v>
      </c>
    </row>
    <row r="26" spans="1:6" ht="63" x14ac:dyDescent="0.25">
      <c r="A26" s="72">
        <v>16</v>
      </c>
      <c r="B26" s="75" t="s">
        <v>566</v>
      </c>
      <c r="C26" s="75" t="s">
        <v>567</v>
      </c>
      <c r="D26" s="75" t="s">
        <v>568</v>
      </c>
      <c r="E26" s="74">
        <v>500000</v>
      </c>
      <c r="F26" s="72" t="s">
        <v>272</v>
      </c>
    </row>
    <row r="27" spans="1:6" ht="63" x14ac:dyDescent="0.25">
      <c r="A27" s="72">
        <v>17</v>
      </c>
      <c r="B27" s="75" t="s">
        <v>569</v>
      </c>
      <c r="C27" s="75" t="s">
        <v>570</v>
      </c>
      <c r="D27" s="75" t="s">
        <v>565</v>
      </c>
      <c r="E27" s="74">
        <v>700000</v>
      </c>
      <c r="F27" s="72" t="s">
        <v>272</v>
      </c>
    </row>
    <row r="28" spans="1:6" ht="47.25" x14ac:dyDescent="0.25">
      <c r="A28" s="72">
        <v>18</v>
      </c>
      <c r="B28" s="75" t="s">
        <v>571</v>
      </c>
      <c r="C28" s="75" t="s">
        <v>572</v>
      </c>
      <c r="D28" s="75" t="s">
        <v>562</v>
      </c>
      <c r="E28" s="74">
        <v>700000</v>
      </c>
      <c r="F28" s="72" t="s">
        <v>272</v>
      </c>
    </row>
    <row r="29" spans="1:6" ht="78.75" x14ac:dyDescent="0.25">
      <c r="A29" s="72">
        <v>19</v>
      </c>
      <c r="B29" s="75" t="s">
        <v>573</v>
      </c>
      <c r="C29" s="75" t="s">
        <v>574</v>
      </c>
      <c r="D29" s="75" t="s">
        <v>575</v>
      </c>
      <c r="E29" s="74">
        <v>500000</v>
      </c>
      <c r="F29" s="72" t="s">
        <v>272</v>
      </c>
    </row>
    <row r="30" spans="1:6" ht="78.75" x14ac:dyDescent="0.25">
      <c r="A30" s="72">
        <v>20</v>
      </c>
      <c r="B30" s="75" t="s">
        <v>576</v>
      </c>
      <c r="C30" s="75" t="s">
        <v>577</v>
      </c>
      <c r="D30" s="75" t="s">
        <v>578</v>
      </c>
      <c r="E30" s="74">
        <v>700000</v>
      </c>
      <c r="F30" s="72" t="s">
        <v>13</v>
      </c>
    </row>
    <row r="31" spans="1:6" ht="63" x14ac:dyDescent="0.25">
      <c r="A31" s="72">
        <v>21</v>
      </c>
      <c r="B31" s="75" t="s">
        <v>579</v>
      </c>
      <c r="C31" s="75" t="s">
        <v>580</v>
      </c>
      <c r="D31" s="75" t="s">
        <v>581</v>
      </c>
      <c r="E31" s="74">
        <v>500000</v>
      </c>
      <c r="F31" s="72" t="s">
        <v>13</v>
      </c>
    </row>
    <row r="32" spans="1:6" ht="63" x14ac:dyDescent="0.25">
      <c r="A32" s="72">
        <v>22</v>
      </c>
      <c r="B32" s="75" t="s">
        <v>582</v>
      </c>
      <c r="C32" s="75" t="s">
        <v>583</v>
      </c>
      <c r="D32" s="75" t="s">
        <v>581</v>
      </c>
      <c r="E32" s="74">
        <v>500000</v>
      </c>
      <c r="F32" s="72" t="s">
        <v>13</v>
      </c>
    </row>
    <row r="33" spans="1:6" ht="63" x14ac:dyDescent="0.25">
      <c r="A33" s="72">
        <v>23</v>
      </c>
      <c r="B33" s="75" t="s">
        <v>584</v>
      </c>
      <c r="C33" s="75" t="s">
        <v>585</v>
      </c>
      <c r="D33" s="75" t="s">
        <v>586</v>
      </c>
      <c r="E33" s="74">
        <v>500000</v>
      </c>
      <c r="F33" s="72" t="s">
        <v>272</v>
      </c>
    </row>
    <row r="34" spans="1:6" ht="63" x14ac:dyDescent="0.25">
      <c r="A34" s="72">
        <v>24</v>
      </c>
      <c r="B34" s="75" t="s">
        <v>587</v>
      </c>
      <c r="C34" s="75" t="s">
        <v>588</v>
      </c>
      <c r="D34" s="75" t="s">
        <v>581</v>
      </c>
      <c r="E34" s="74">
        <v>500000</v>
      </c>
      <c r="F34" s="72" t="s">
        <v>13</v>
      </c>
    </row>
    <row r="35" spans="1:6" ht="78.75" x14ac:dyDescent="0.25">
      <c r="A35" s="72">
        <v>25</v>
      </c>
      <c r="B35" s="75" t="s">
        <v>589</v>
      </c>
      <c r="C35" s="75" t="s">
        <v>590</v>
      </c>
      <c r="D35" s="75" t="s">
        <v>581</v>
      </c>
      <c r="E35" s="74">
        <v>500000</v>
      </c>
      <c r="F35" s="72" t="s">
        <v>13</v>
      </c>
    </row>
    <row r="36" spans="1:6" ht="31.5" x14ac:dyDescent="0.25">
      <c r="A36" s="72">
        <v>26</v>
      </c>
      <c r="B36" s="75" t="s">
        <v>591</v>
      </c>
      <c r="C36" s="75" t="s">
        <v>592</v>
      </c>
      <c r="D36" s="75" t="s">
        <v>593</v>
      </c>
      <c r="E36" s="74">
        <v>300000</v>
      </c>
      <c r="F36" s="72" t="s">
        <v>13</v>
      </c>
    </row>
    <row r="37" spans="1:6" ht="63" x14ac:dyDescent="0.25">
      <c r="A37" s="72">
        <v>27</v>
      </c>
      <c r="B37" s="75" t="s">
        <v>594</v>
      </c>
      <c r="C37" s="75" t="s">
        <v>595</v>
      </c>
      <c r="D37" s="75" t="s">
        <v>596</v>
      </c>
      <c r="E37" s="74">
        <v>400000</v>
      </c>
      <c r="F37" s="72" t="s">
        <v>272</v>
      </c>
    </row>
    <row r="38" spans="1:6" ht="63" x14ac:dyDescent="0.25">
      <c r="A38" s="72">
        <v>28</v>
      </c>
      <c r="B38" s="75" t="s">
        <v>597</v>
      </c>
      <c r="C38" s="75" t="s">
        <v>598</v>
      </c>
      <c r="D38" s="75" t="s">
        <v>599</v>
      </c>
      <c r="E38" s="74">
        <v>400000</v>
      </c>
      <c r="F38" s="72" t="s">
        <v>13</v>
      </c>
    </row>
    <row r="39" spans="1:6" ht="63" x14ac:dyDescent="0.25">
      <c r="A39" s="72">
        <v>29</v>
      </c>
      <c r="B39" s="75" t="s">
        <v>600</v>
      </c>
      <c r="C39" s="75" t="s">
        <v>601</v>
      </c>
      <c r="D39" s="75" t="s">
        <v>586</v>
      </c>
      <c r="E39" s="74">
        <v>400000</v>
      </c>
      <c r="F39" s="72" t="s">
        <v>272</v>
      </c>
    </row>
    <row r="40" spans="1:6" ht="63" x14ac:dyDescent="0.25">
      <c r="A40" s="72">
        <v>30</v>
      </c>
      <c r="B40" s="75" t="s">
        <v>602</v>
      </c>
      <c r="C40" s="75" t="s">
        <v>603</v>
      </c>
      <c r="D40" s="75" t="s">
        <v>581</v>
      </c>
      <c r="E40" s="74">
        <v>500000</v>
      </c>
      <c r="F40" s="72" t="s">
        <v>13</v>
      </c>
    </row>
    <row r="41" spans="1:6" ht="63" x14ac:dyDescent="0.25">
      <c r="A41" s="72">
        <v>31</v>
      </c>
      <c r="B41" s="75" t="s">
        <v>148</v>
      </c>
      <c r="C41" s="75" t="s">
        <v>604</v>
      </c>
      <c r="D41" s="75" t="s">
        <v>581</v>
      </c>
      <c r="E41" s="74">
        <v>500000</v>
      </c>
      <c r="F41" s="72" t="s">
        <v>13</v>
      </c>
    </row>
    <row r="42" spans="1:6" ht="63" x14ac:dyDescent="0.25">
      <c r="A42" s="72">
        <v>32</v>
      </c>
      <c r="B42" s="75" t="s">
        <v>605</v>
      </c>
      <c r="C42" s="75" t="s">
        <v>606</v>
      </c>
      <c r="D42" s="75" t="s">
        <v>607</v>
      </c>
      <c r="E42" s="74">
        <v>500000</v>
      </c>
      <c r="F42" s="72" t="s">
        <v>13</v>
      </c>
    </row>
    <row r="43" spans="1:6" ht="47.25" x14ac:dyDescent="0.25">
      <c r="A43" s="72">
        <v>33</v>
      </c>
      <c r="B43" s="75" t="s">
        <v>608</v>
      </c>
      <c r="C43" s="75" t="s">
        <v>609</v>
      </c>
      <c r="D43" s="75" t="s">
        <v>610</v>
      </c>
      <c r="E43" s="74">
        <v>2000000</v>
      </c>
      <c r="F43" s="72" t="s">
        <v>13</v>
      </c>
    </row>
    <row r="44" spans="1:6" ht="47.25" x14ac:dyDescent="0.25">
      <c r="A44" s="72">
        <v>34</v>
      </c>
      <c r="B44" s="75" t="s">
        <v>611</v>
      </c>
      <c r="C44" s="75" t="s">
        <v>612</v>
      </c>
      <c r="D44" s="75" t="s">
        <v>610</v>
      </c>
      <c r="E44" s="74">
        <v>2000000</v>
      </c>
      <c r="F44" s="72" t="s">
        <v>13</v>
      </c>
    </row>
    <row r="45" spans="1:6" x14ac:dyDescent="0.25">
      <c r="A45" s="72"/>
      <c r="B45" s="2348" t="s">
        <v>613</v>
      </c>
      <c r="C45" s="2350"/>
      <c r="D45" s="75"/>
      <c r="E45" s="74"/>
      <c r="F45" s="72"/>
    </row>
    <row r="46" spans="1:6" ht="78.75" x14ac:dyDescent="0.25">
      <c r="A46" s="72">
        <v>35</v>
      </c>
      <c r="B46" s="101" t="s">
        <v>614</v>
      </c>
      <c r="C46" s="101" t="s">
        <v>615</v>
      </c>
      <c r="D46" s="101" t="s">
        <v>616</v>
      </c>
      <c r="E46" s="102">
        <v>500000</v>
      </c>
      <c r="F46" s="103" t="s">
        <v>272</v>
      </c>
    </row>
    <row r="47" spans="1:6" ht="47.25" x14ac:dyDescent="0.25">
      <c r="A47" s="72">
        <v>36</v>
      </c>
      <c r="B47" s="101" t="s">
        <v>617</v>
      </c>
      <c r="C47" s="101" t="s">
        <v>618</v>
      </c>
      <c r="D47" s="101" t="s">
        <v>619</v>
      </c>
      <c r="E47" s="102">
        <v>1200000</v>
      </c>
      <c r="F47" s="103" t="s">
        <v>13</v>
      </c>
    </row>
    <row r="48" spans="1:6" ht="63" x14ac:dyDescent="0.25">
      <c r="A48" s="72">
        <v>37</v>
      </c>
      <c r="B48" s="101" t="s">
        <v>620</v>
      </c>
      <c r="C48" s="101" t="s">
        <v>621</v>
      </c>
      <c r="D48" s="101" t="s">
        <v>622</v>
      </c>
      <c r="E48" s="102">
        <v>800000</v>
      </c>
      <c r="F48" s="103" t="s">
        <v>272</v>
      </c>
    </row>
    <row r="49" spans="1:6" ht="78.75" x14ac:dyDescent="0.25">
      <c r="A49" s="72">
        <v>38</v>
      </c>
      <c r="B49" s="75" t="s">
        <v>623</v>
      </c>
      <c r="C49" s="75" t="s">
        <v>624</v>
      </c>
      <c r="D49" s="75" t="s">
        <v>625</v>
      </c>
      <c r="E49" s="74">
        <v>500000</v>
      </c>
      <c r="F49" s="72" t="s">
        <v>272</v>
      </c>
    </row>
    <row r="50" spans="1:6" ht="63" x14ac:dyDescent="0.25">
      <c r="A50" s="72">
        <v>39</v>
      </c>
      <c r="B50" s="75" t="s">
        <v>626</v>
      </c>
      <c r="C50" s="75" t="s">
        <v>627</v>
      </c>
      <c r="D50" s="75" t="s">
        <v>628</v>
      </c>
      <c r="E50" s="74">
        <v>300000</v>
      </c>
      <c r="F50" s="72" t="s">
        <v>13</v>
      </c>
    </row>
    <row r="51" spans="1:6" ht="78.75" x14ac:dyDescent="0.25">
      <c r="A51" s="72">
        <v>40</v>
      </c>
      <c r="B51" s="75" t="s">
        <v>629</v>
      </c>
      <c r="C51" s="75" t="s">
        <v>630</v>
      </c>
      <c r="D51" s="75" t="s">
        <v>631</v>
      </c>
      <c r="E51" s="74">
        <v>500000</v>
      </c>
      <c r="F51" s="72" t="s">
        <v>272</v>
      </c>
    </row>
    <row r="52" spans="1:6" ht="63" x14ac:dyDescent="0.25">
      <c r="A52" s="72">
        <v>41</v>
      </c>
      <c r="B52" s="75" t="s">
        <v>632</v>
      </c>
      <c r="C52" s="75" t="s">
        <v>633</v>
      </c>
      <c r="D52" s="75" t="s">
        <v>634</v>
      </c>
      <c r="E52" s="74">
        <v>1000000</v>
      </c>
      <c r="F52" s="72" t="s">
        <v>13</v>
      </c>
    </row>
    <row r="53" spans="1:6" ht="47.25" x14ac:dyDescent="0.25">
      <c r="A53" s="72">
        <v>42</v>
      </c>
      <c r="B53" s="75" t="s">
        <v>635</v>
      </c>
      <c r="C53" s="75" t="s">
        <v>636</v>
      </c>
      <c r="D53" s="75" t="s">
        <v>637</v>
      </c>
      <c r="E53" s="74">
        <v>1000000</v>
      </c>
      <c r="F53" s="72" t="s">
        <v>13</v>
      </c>
    </row>
    <row r="54" spans="1:6" ht="78.75" x14ac:dyDescent="0.25">
      <c r="A54" s="72">
        <v>43</v>
      </c>
      <c r="B54" s="75" t="s">
        <v>638</v>
      </c>
      <c r="C54" s="75" t="s">
        <v>639</v>
      </c>
      <c r="D54" s="75" t="s">
        <v>640</v>
      </c>
      <c r="E54" s="74">
        <v>2000000</v>
      </c>
      <c r="F54" s="72" t="s">
        <v>13</v>
      </c>
    </row>
    <row r="55" spans="1:6" ht="63" x14ac:dyDescent="0.25">
      <c r="A55" s="72">
        <v>44</v>
      </c>
      <c r="B55" s="75" t="s">
        <v>641</v>
      </c>
      <c r="C55" s="75" t="s">
        <v>642</v>
      </c>
      <c r="D55" s="75" t="s">
        <v>643</v>
      </c>
      <c r="E55" s="74">
        <v>2000000</v>
      </c>
      <c r="F55" s="72" t="s">
        <v>13</v>
      </c>
    </row>
    <row r="56" spans="1:6" ht="47.25" x14ac:dyDescent="0.25">
      <c r="A56" s="72">
        <v>45</v>
      </c>
      <c r="B56" s="75" t="s">
        <v>644</v>
      </c>
      <c r="C56" s="75" t="s">
        <v>645</v>
      </c>
      <c r="D56" s="75" t="s">
        <v>646</v>
      </c>
      <c r="E56" s="74">
        <v>1000000</v>
      </c>
      <c r="F56" s="72" t="s">
        <v>272</v>
      </c>
    </row>
    <row r="57" spans="1:6" ht="47.25" x14ac:dyDescent="0.25">
      <c r="A57" s="72">
        <v>46</v>
      </c>
      <c r="B57" s="75" t="s">
        <v>647</v>
      </c>
      <c r="C57" s="75" t="s">
        <v>648</v>
      </c>
      <c r="D57" s="75" t="s">
        <v>649</v>
      </c>
      <c r="E57" s="74">
        <v>500000</v>
      </c>
      <c r="F57" s="72" t="s">
        <v>13</v>
      </c>
    </row>
    <row r="58" spans="1:6" ht="78.75" x14ac:dyDescent="0.25">
      <c r="A58" s="72">
        <v>47</v>
      </c>
      <c r="B58" s="75" t="s">
        <v>650</v>
      </c>
      <c r="C58" s="75" t="s">
        <v>651</v>
      </c>
      <c r="D58" s="75" t="s">
        <v>652</v>
      </c>
      <c r="E58" s="74">
        <v>500000</v>
      </c>
      <c r="F58" s="72" t="s">
        <v>272</v>
      </c>
    </row>
    <row r="59" spans="1:6" ht="78.75" x14ac:dyDescent="0.25">
      <c r="A59" s="72">
        <v>48</v>
      </c>
      <c r="B59" s="75" t="s">
        <v>653</v>
      </c>
      <c r="C59" s="75" t="s">
        <v>654</v>
      </c>
      <c r="D59" s="75" t="s">
        <v>652</v>
      </c>
      <c r="E59" s="74">
        <v>500000</v>
      </c>
      <c r="F59" s="72" t="s">
        <v>272</v>
      </c>
    </row>
    <row r="60" spans="1:6" ht="47.25" x14ac:dyDescent="0.25">
      <c r="A60" s="72">
        <v>49</v>
      </c>
      <c r="B60" s="75" t="s">
        <v>655</v>
      </c>
      <c r="C60" s="75" t="s">
        <v>656</v>
      </c>
      <c r="D60" s="75" t="s">
        <v>649</v>
      </c>
      <c r="E60" s="74">
        <v>500000</v>
      </c>
      <c r="F60" s="72" t="s">
        <v>13</v>
      </c>
    </row>
    <row r="61" spans="1:6" ht="63" x14ac:dyDescent="0.25">
      <c r="A61" s="72">
        <v>50</v>
      </c>
      <c r="B61" s="75" t="s">
        <v>657</v>
      </c>
      <c r="C61" s="75" t="s">
        <v>658</v>
      </c>
      <c r="D61" s="75" t="s">
        <v>659</v>
      </c>
      <c r="E61" s="74">
        <v>500000</v>
      </c>
      <c r="F61" s="72" t="s">
        <v>272</v>
      </c>
    </row>
    <row r="62" spans="1:6" ht="78.75" x14ac:dyDescent="0.25">
      <c r="A62" s="72">
        <v>51</v>
      </c>
      <c r="B62" s="75" t="s">
        <v>660</v>
      </c>
      <c r="C62" s="75" t="s">
        <v>661</v>
      </c>
      <c r="D62" s="75" t="s">
        <v>662</v>
      </c>
      <c r="E62" s="74">
        <v>400000</v>
      </c>
      <c r="F62" s="72" t="s">
        <v>272</v>
      </c>
    </row>
    <row r="63" spans="1:6" x14ac:dyDescent="0.25">
      <c r="A63" s="72"/>
      <c r="B63" s="76" t="s">
        <v>663</v>
      </c>
      <c r="C63" s="75"/>
      <c r="D63" s="75"/>
      <c r="E63" s="74"/>
      <c r="F63" s="72"/>
    </row>
    <row r="64" spans="1:6" ht="63" x14ac:dyDescent="0.25">
      <c r="A64" s="72">
        <v>52</v>
      </c>
      <c r="B64" s="75" t="s">
        <v>664</v>
      </c>
      <c r="C64" s="75" t="s">
        <v>665</v>
      </c>
      <c r="D64" s="75" t="s">
        <v>666</v>
      </c>
      <c r="E64" s="74">
        <v>200000</v>
      </c>
      <c r="F64" s="72" t="s">
        <v>272</v>
      </c>
    </row>
    <row r="65" spans="1:6" ht="63" x14ac:dyDescent="0.25">
      <c r="A65" s="72">
        <v>53</v>
      </c>
      <c r="B65" s="75" t="s">
        <v>667</v>
      </c>
      <c r="C65" s="75" t="s">
        <v>668</v>
      </c>
      <c r="D65" s="75" t="s">
        <v>666</v>
      </c>
      <c r="E65" s="74">
        <v>200000</v>
      </c>
      <c r="F65" s="72" t="s">
        <v>272</v>
      </c>
    </row>
    <row r="66" spans="1:6" ht="63" x14ac:dyDescent="0.25">
      <c r="A66" s="72">
        <v>54</v>
      </c>
      <c r="B66" s="75" t="s">
        <v>669</v>
      </c>
      <c r="C66" s="75" t="s">
        <v>670</v>
      </c>
      <c r="D66" s="75" t="s">
        <v>666</v>
      </c>
      <c r="E66" s="74">
        <v>200000</v>
      </c>
      <c r="F66" s="72" t="s">
        <v>272</v>
      </c>
    </row>
    <row r="67" spans="1:6" ht="63" x14ac:dyDescent="0.25">
      <c r="A67" s="72">
        <v>55</v>
      </c>
      <c r="B67" s="75" t="s">
        <v>671</v>
      </c>
      <c r="C67" s="75" t="s">
        <v>672</v>
      </c>
      <c r="D67" s="75" t="s">
        <v>666</v>
      </c>
      <c r="E67" s="74">
        <v>200000</v>
      </c>
      <c r="F67" s="72" t="s">
        <v>272</v>
      </c>
    </row>
    <row r="68" spans="1:6" ht="63" x14ac:dyDescent="0.25">
      <c r="A68" s="72">
        <v>56</v>
      </c>
      <c r="B68" s="75" t="s">
        <v>673</v>
      </c>
      <c r="C68" s="75" t="s">
        <v>674</v>
      </c>
      <c r="D68" s="75" t="s">
        <v>666</v>
      </c>
      <c r="E68" s="74">
        <v>200000</v>
      </c>
      <c r="F68" s="72" t="s">
        <v>272</v>
      </c>
    </row>
    <row r="69" spans="1:6" ht="63" x14ac:dyDescent="0.25">
      <c r="A69" s="72">
        <v>57</v>
      </c>
      <c r="B69" s="75" t="s">
        <v>675</v>
      </c>
      <c r="C69" s="75" t="s">
        <v>676</v>
      </c>
      <c r="D69" s="75" t="s">
        <v>677</v>
      </c>
      <c r="E69" s="74">
        <v>500000</v>
      </c>
      <c r="F69" s="72" t="s">
        <v>13</v>
      </c>
    </row>
    <row r="70" spans="1:6" ht="63" x14ac:dyDescent="0.25">
      <c r="A70" s="72">
        <v>58</v>
      </c>
      <c r="B70" s="75" t="s">
        <v>678</v>
      </c>
      <c r="C70" s="75" t="s">
        <v>679</v>
      </c>
      <c r="D70" s="75" t="s">
        <v>666</v>
      </c>
      <c r="E70" s="74">
        <v>400000</v>
      </c>
      <c r="F70" s="72" t="s">
        <v>13</v>
      </c>
    </row>
    <row r="71" spans="1:6" ht="189" x14ac:dyDescent="0.25">
      <c r="A71" s="72">
        <v>59</v>
      </c>
      <c r="B71" s="75" t="s">
        <v>680</v>
      </c>
      <c r="C71" s="75" t="s">
        <v>681</v>
      </c>
      <c r="D71" s="75" t="s">
        <v>682</v>
      </c>
      <c r="E71" s="74">
        <v>4500000</v>
      </c>
      <c r="F71" s="72" t="s">
        <v>272</v>
      </c>
    </row>
    <row r="72" spans="1:6" ht="31.5" x14ac:dyDescent="0.25">
      <c r="A72" s="72"/>
      <c r="B72" s="76" t="s">
        <v>683</v>
      </c>
      <c r="C72" s="75"/>
      <c r="D72" s="75"/>
      <c r="E72" s="74"/>
      <c r="F72" s="72"/>
    </row>
    <row r="73" spans="1:6" ht="47.25" x14ac:dyDescent="0.25">
      <c r="A73" s="72">
        <v>60</v>
      </c>
      <c r="B73" s="75" t="s">
        <v>683</v>
      </c>
      <c r="C73" s="75" t="s">
        <v>684</v>
      </c>
      <c r="D73" s="75" t="s">
        <v>685</v>
      </c>
      <c r="E73" s="74">
        <v>3500000</v>
      </c>
      <c r="F73" s="72" t="s">
        <v>13</v>
      </c>
    </row>
    <row r="74" spans="1:6" x14ac:dyDescent="0.25">
      <c r="A74" s="72"/>
      <c r="B74" s="2351" t="s">
        <v>478</v>
      </c>
      <c r="C74" s="2351"/>
      <c r="D74" s="75"/>
      <c r="E74" s="82"/>
      <c r="F74" s="72"/>
    </row>
    <row r="75" spans="1:6" ht="252" x14ac:dyDescent="0.25">
      <c r="A75" s="72">
        <v>61</v>
      </c>
      <c r="B75" s="75" t="s">
        <v>686</v>
      </c>
      <c r="C75" s="75" t="s">
        <v>687</v>
      </c>
      <c r="D75" s="69" t="s">
        <v>688</v>
      </c>
      <c r="E75" s="74">
        <v>1169256.8</v>
      </c>
      <c r="F75" s="72" t="s">
        <v>13</v>
      </c>
    </row>
    <row r="76" spans="1:6" ht="252" x14ac:dyDescent="0.25">
      <c r="A76" s="72">
        <v>62</v>
      </c>
      <c r="B76" s="75" t="s">
        <v>689</v>
      </c>
      <c r="C76" s="75" t="s">
        <v>690</v>
      </c>
      <c r="D76" s="69" t="s">
        <v>691</v>
      </c>
      <c r="E76" s="74">
        <v>1169256.8</v>
      </c>
      <c r="F76" s="72" t="s">
        <v>13</v>
      </c>
    </row>
    <row r="77" spans="1:6" ht="252" x14ac:dyDescent="0.25">
      <c r="A77" s="72">
        <v>63</v>
      </c>
      <c r="B77" s="75" t="s">
        <v>692</v>
      </c>
      <c r="C77" s="75" t="s">
        <v>693</v>
      </c>
      <c r="D77" s="69" t="s">
        <v>688</v>
      </c>
      <c r="E77" s="74">
        <v>1169256.8</v>
      </c>
      <c r="F77" s="72" t="s">
        <v>13</v>
      </c>
    </row>
    <row r="78" spans="1:6" ht="252" x14ac:dyDescent="0.25">
      <c r="A78" s="72">
        <v>64</v>
      </c>
      <c r="B78" s="75" t="s">
        <v>694</v>
      </c>
      <c r="C78" s="75" t="s">
        <v>695</v>
      </c>
      <c r="D78" s="104" t="s">
        <v>688</v>
      </c>
      <c r="E78" s="74">
        <v>1169256.8</v>
      </c>
      <c r="F78" s="72" t="s">
        <v>13</v>
      </c>
    </row>
    <row r="79" spans="1:6" ht="31.5" x14ac:dyDescent="0.25">
      <c r="A79" s="105"/>
      <c r="B79" s="106" t="s">
        <v>696</v>
      </c>
      <c r="C79" s="107"/>
      <c r="D79" s="107"/>
      <c r="E79" s="107"/>
      <c r="F79" s="108"/>
    </row>
    <row r="80" spans="1:6" ht="31.5" x14ac:dyDescent="0.25">
      <c r="A80" s="105">
        <v>65</v>
      </c>
      <c r="B80" s="107" t="s">
        <v>697</v>
      </c>
      <c r="C80" s="107" t="s">
        <v>698</v>
      </c>
      <c r="D80" s="107" t="s">
        <v>699</v>
      </c>
      <c r="E80" s="109">
        <v>1736207</v>
      </c>
      <c r="F80" s="108" t="s">
        <v>272</v>
      </c>
    </row>
    <row r="81" spans="1:6" ht="31.5" x14ac:dyDescent="0.25">
      <c r="A81" s="105"/>
      <c r="B81" s="106" t="s">
        <v>700</v>
      </c>
      <c r="C81" s="107"/>
      <c r="D81" s="107"/>
      <c r="E81" s="109"/>
      <c r="F81" s="108"/>
    </row>
    <row r="82" spans="1:6" ht="47.25" x14ac:dyDescent="0.25">
      <c r="A82" s="103">
        <v>66</v>
      </c>
      <c r="B82" s="101" t="s">
        <v>701</v>
      </c>
      <c r="C82" s="101" t="s">
        <v>702</v>
      </c>
      <c r="D82" s="101" t="s">
        <v>703</v>
      </c>
      <c r="E82" s="102">
        <v>6476421.0999999996</v>
      </c>
      <c r="F82" s="103" t="s">
        <v>13</v>
      </c>
    </row>
    <row r="83" spans="1:6" x14ac:dyDescent="0.25">
      <c r="A83" s="76"/>
      <c r="B83" s="76" t="s">
        <v>704</v>
      </c>
      <c r="C83" s="76"/>
      <c r="D83" s="76"/>
      <c r="E83" s="110">
        <f>SUM(E6:E82)</f>
        <v>81310344.819999978</v>
      </c>
      <c r="F83" s="71"/>
    </row>
    <row r="84" spans="1:6" x14ac:dyDescent="0.25">
      <c r="A84" s="76"/>
      <c r="B84" s="76"/>
      <c r="C84" s="76"/>
      <c r="D84" s="76"/>
      <c r="E84" s="110"/>
      <c r="F84" s="71"/>
    </row>
    <row r="85" spans="1:6" ht="66.75" customHeight="1" x14ac:dyDescent="0.25">
      <c r="A85" s="2">
        <v>1</v>
      </c>
      <c r="B85" s="2" t="s">
        <v>269</v>
      </c>
      <c r="C85" s="7" t="s">
        <v>705</v>
      </c>
      <c r="D85" s="2" t="s">
        <v>271</v>
      </c>
      <c r="E85" s="77">
        <v>1000000</v>
      </c>
      <c r="F85" s="10" t="s">
        <v>272</v>
      </c>
    </row>
    <row r="86" spans="1:6" x14ac:dyDescent="0.25">
      <c r="A86" s="2"/>
      <c r="B86" s="9" t="s">
        <v>273</v>
      </c>
      <c r="C86" s="7"/>
      <c r="D86" s="2"/>
      <c r="E86" s="77"/>
      <c r="F86" s="10"/>
    </row>
    <row r="87" spans="1:6" ht="94.5" x14ac:dyDescent="0.25">
      <c r="A87" s="2">
        <v>2</v>
      </c>
      <c r="B87" s="2" t="s">
        <v>274</v>
      </c>
      <c r="C87" s="7" t="s">
        <v>706</v>
      </c>
      <c r="D87" s="2" t="s">
        <v>276</v>
      </c>
      <c r="E87" s="77">
        <v>4500000</v>
      </c>
      <c r="F87" s="10" t="s">
        <v>277</v>
      </c>
    </row>
    <row r="88" spans="1:6" x14ac:dyDescent="0.25">
      <c r="A88" s="88"/>
      <c r="B88" s="88" t="s">
        <v>248</v>
      </c>
      <c r="C88" s="88"/>
      <c r="D88" s="88"/>
      <c r="E88" s="89">
        <f>SUM(E85:E87)</f>
        <v>5500000</v>
      </c>
      <c r="F88" s="129"/>
    </row>
    <row r="89" spans="1:6" x14ac:dyDescent="0.25">
      <c r="A89" s="88"/>
      <c r="B89" s="88" t="s">
        <v>324</v>
      </c>
      <c r="C89" s="88"/>
      <c r="D89" s="88"/>
      <c r="E89" s="89">
        <f>E88+E83</f>
        <v>86810344.819999978</v>
      </c>
      <c r="F89" s="88"/>
    </row>
    <row r="92" spans="1:6" x14ac:dyDescent="0.25">
      <c r="A92" s="2352" t="s">
        <v>0</v>
      </c>
      <c r="B92" s="2352"/>
      <c r="C92" s="2352"/>
      <c r="D92" s="2352"/>
      <c r="E92" s="2352"/>
      <c r="F92" s="2352"/>
    </row>
    <row r="93" spans="1:6" x14ac:dyDescent="0.25">
      <c r="A93" s="2352" t="s">
        <v>707</v>
      </c>
      <c r="B93" s="2352"/>
      <c r="C93" s="2352"/>
      <c r="D93" s="2352"/>
      <c r="E93" s="2352"/>
      <c r="F93" s="2352"/>
    </row>
    <row r="94" spans="1:6" x14ac:dyDescent="0.25">
      <c r="A94" s="2352" t="s">
        <v>281</v>
      </c>
      <c r="B94" s="2352"/>
      <c r="C94" s="2352"/>
      <c r="D94" s="2352"/>
      <c r="E94" s="2352"/>
      <c r="F94" s="2352"/>
    </row>
    <row r="95" spans="1:6" ht="31.5" x14ac:dyDescent="0.25">
      <c r="A95" s="115" t="s">
        <v>3</v>
      </c>
      <c r="B95" s="116" t="s">
        <v>283</v>
      </c>
      <c r="C95" s="116" t="s">
        <v>284</v>
      </c>
      <c r="D95" s="116" t="s">
        <v>285</v>
      </c>
      <c r="E95" s="116" t="s">
        <v>708</v>
      </c>
      <c r="F95" s="116" t="s">
        <v>287</v>
      </c>
    </row>
    <row r="96" spans="1:6" x14ac:dyDescent="0.25">
      <c r="A96" s="117"/>
      <c r="B96" s="2355" t="s">
        <v>288</v>
      </c>
      <c r="C96" s="2355"/>
      <c r="D96" s="2355"/>
      <c r="E96" s="118"/>
      <c r="F96" s="119"/>
    </row>
    <row r="97" spans="1:6" ht="126" x14ac:dyDescent="0.25">
      <c r="A97" s="120">
        <v>1</v>
      </c>
      <c r="B97" s="121" t="s">
        <v>295</v>
      </c>
      <c r="C97" s="121" t="s">
        <v>709</v>
      </c>
      <c r="D97" s="121" t="s">
        <v>710</v>
      </c>
      <c r="E97" s="122">
        <v>400000.62</v>
      </c>
      <c r="F97" s="121" t="s">
        <v>272</v>
      </c>
    </row>
    <row r="98" spans="1:6" ht="78.75" x14ac:dyDescent="0.25">
      <c r="A98" s="120">
        <v>2</v>
      </c>
      <c r="B98" s="121" t="s">
        <v>23</v>
      </c>
      <c r="C98" s="121" t="s">
        <v>711</v>
      </c>
      <c r="D98" s="121" t="s">
        <v>25</v>
      </c>
      <c r="E98" s="122">
        <v>282758</v>
      </c>
      <c r="F98" s="121" t="s">
        <v>272</v>
      </c>
    </row>
    <row r="99" spans="1:6" x14ac:dyDescent="0.25">
      <c r="A99" s="52"/>
      <c r="B99" s="2333" t="s">
        <v>26</v>
      </c>
      <c r="C99" s="2333"/>
      <c r="D99" s="2333"/>
      <c r="E99" s="95"/>
      <c r="F99" s="121"/>
    </row>
    <row r="100" spans="1:6" ht="78.75" x14ac:dyDescent="0.25">
      <c r="A100" s="120">
        <v>3</v>
      </c>
      <c r="B100" s="123" t="s">
        <v>23</v>
      </c>
      <c r="C100" s="121" t="s">
        <v>545</v>
      </c>
      <c r="D100" s="123" t="s">
        <v>25</v>
      </c>
      <c r="E100" s="122">
        <v>191379.32</v>
      </c>
      <c r="F100" s="121" t="s">
        <v>272</v>
      </c>
    </row>
    <row r="101" spans="1:6" ht="78.75" x14ac:dyDescent="0.25">
      <c r="A101" s="120">
        <v>4</v>
      </c>
      <c r="B101" s="123" t="s">
        <v>299</v>
      </c>
      <c r="C101" s="121" t="s">
        <v>546</v>
      </c>
      <c r="D101" s="123" t="s">
        <v>300</v>
      </c>
      <c r="E101" s="122">
        <v>150000</v>
      </c>
      <c r="F101" s="121" t="s">
        <v>272</v>
      </c>
    </row>
    <row r="102" spans="1:6" ht="31.5" x14ac:dyDescent="0.25">
      <c r="A102" s="120"/>
      <c r="B102" s="115" t="s">
        <v>40</v>
      </c>
      <c r="C102" s="123"/>
      <c r="D102" s="123"/>
      <c r="E102" s="124"/>
      <c r="F102" s="121"/>
    </row>
    <row r="103" spans="1:6" ht="94.5" x14ac:dyDescent="0.25">
      <c r="A103" s="120">
        <v>5</v>
      </c>
      <c r="B103" s="121" t="s">
        <v>301</v>
      </c>
      <c r="C103" s="121" t="s">
        <v>548</v>
      </c>
      <c r="D103" s="121" t="s">
        <v>43</v>
      </c>
      <c r="E103" s="122">
        <v>568965.51</v>
      </c>
      <c r="F103" s="121" t="s">
        <v>272</v>
      </c>
    </row>
    <row r="104" spans="1:6" x14ac:dyDescent="0.25">
      <c r="A104" s="125"/>
      <c r="B104" s="96" t="s">
        <v>248</v>
      </c>
      <c r="C104" s="10"/>
      <c r="D104" s="10"/>
      <c r="E104" s="126">
        <f>SUM(E97:E103)</f>
        <v>1593103.45</v>
      </c>
      <c r="F104" s="127"/>
    </row>
    <row r="105" spans="1:6" x14ac:dyDescent="0.25">
      <c r="A105" s="90"/>
      <c r="B105" s="2357" t="s">
        <v>323</v>
      </c>
      <c r="C105" s="2357"/>
      <c r="D105" s="90"/>
      <c r="E105" s="90"/>
      <c r="F105" s="90"/>
    </row>
    <row r="106" spans="1:6" x14ac:dyDescent="0.25">
      <c r="A106" s="120"/>
      <c r="B106" s="2356" t="s">
        <v>712</v>
      </c>
      <c r="C106" s="2356"/>
      <c r="D106" s="123"/>
      <c r="E106" s="124"/>
      <c r="F106" s="123"/>
    </row>
    <row r="107" spans="1:6" ht="78.75" x14ac:dyDescent="0.25">
      <c r="A107" s="198">
        <v>6</v>
      </c>
      <c r="B107" s="199" t="s">
        <v>713</v>
      </c>
      <c r="C107" s="199" t="s">
        <v>714</v>
      </c>
      <c r="D107" s="194" t="s">
        <v>715</v>
      </c>
      <c r="E107" s="200">
        <v>9786206.8900000006</v>
      </c>
      <c r="F107" s="199" t="s">
        <v>13</v>
      </c>
    </row>
    <row r="108" spans="1:6" x14ac:dyDescent="0.25">
      <c r="A108" s="90"/>
      <c r="B108" s="2353" t="s">
        <v>324</v>
      </c>
      <c r="C108" s="2354"/>
      <c r="D108" s="90"/>
      <c r="E108" s="89">
        <f>E107+E104</f>
        <v>11379310.34</v>
      </c>
      <c r="F108" s="90"/>
    </row>
  </sheetData>
  <mergeCells count="15">
    <mergeCell ref="B108:C108"/>
    <mergeCell ref="B96:D96"/>
    <mergeCell ref="B99:D99"/>
    <mergeCell ref="B106:C106"/>
    <mergeCell ref="B105:C105"/>
    <mergeCell ref="B74:C74"/>
    <mergeCell ref="A92:F92"/>
    <mergeCell ref="A93:F93"/>
    <mergeCell ref="A94:F94"/>
    <mergeCell ref="A1:F1"/>
    <mergeCell ref="A2:F2"/>
    <mergeCell ref="A3:F3"/>
    <mergeCell ref="B5:C5"/>
    <mergeCell ref="B11:C11"/>
    <mergeCell ref="B45:C4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2"/>
  <sheetViews>
    <sheetView topLeftCell="A103" workbookViewId="0">
      <selection activeCell="C8" sqref="C8"/>
    </sheetView>
  </sheetViews>
  <sheetFormatPr defaultRowHeight="15.75" x14ac:dyDescent="0.25"/>
  <cols>
    <col min="1" max="1" width="7.140625" style="128" customWidth="1"/>
    <col min="2" max="2" width="16.28515625" style="128" customWidth="1"/>
    <col min="3" max="3" width="41.7109375" style="128" customWidth="1"/>
    <col min="4" max="4" width="22.42578125" style="128" customWidth="1"/>
    <col min="5" max="5" width="22.140625" style="128" customWidth="1"/>
    <col min="6" max="6" width="13.5703125" style="128" customWidth="1"/>
    <col min="7" max="16384" width="9.140625" style="128"/>
  </cols>
  <sheetData>
    <row r="1" spans="1:6" x14ac:dyDescent="0.25">
      <c r="A1" s="2345" t="s">
        <v>0</v>
      </c>
      <c r="B1" s="2345"/>
      <c r="C1" s="2345"/>
      <c r="D1" s="2345"/>
      <c r="E1" s="2345"/>
      <c r="F1" s="2345"/>
    </row>
    <row r="2" spans="1:6" x14ac:dyDescent="0.25">
      <c r="A2" s="2345" t="s">
        <v>716</v>
      </c>
      <c r="B2" s="2345"/>
      <c r="C2" s="2345"/>
      <c r="D2" s="2345"/>
      <c r="E2" s="2345"/>
      <c r="F2" s="2345"/>
    </row>
    <row r="3" spans="1:6" x14ac:dyDescent="0.25">
      <c r="A3" s="2345" t="s">
        <v>2</v>
      </c>
      <c r="B3" s="2345"/>
      <c r="C3" s="2345"/>
      <c r="D3" s="2345"/>
      <c r="E3" s="2345"/>
      <c r="F3" s="2345"/>
    </row>
    <row r="4" spans="1:6" ht="31.5" x14ac:dyDescent="0.25">
      <c r="A4" s="130" t="s">
        <v>3</v>
      </c>
      <c r="B4" s="70" t="s">
        <v>4</v>
      </c>
      <c r="C4" s="70" t="s">
        <v>5</v>
      </c>
      <c r="D4" s="70" t="s">
        <v>6</v>
      </c>
      <c r="E4" s="76" t="s">
        <v>717</v>
      </c>
      <c r="F4" s="76" t="s">
        <v>8</v>
      </c>
    </row>
    <row r="5" spans="1:6" x14ac:dyDescent="0.25">
      <c r="A5" s="131"/>
      <c r="B5" s="2348" t="s">
        <v>9</v>
      </c>
      <c r="C5" s="2349"/>
      <c r="D5" s="2350"/>
      <c r="E5" s="69"/>
      <c r="F5" s="72"/>
    </row>
    <row r="6" spans="1:6" ht="54" customHeight="1" x14ac:dyDescent="0.25">
      <c r="A6" s="131">
        <v>1</v>
      </c>
      <c r="B6" s="69" t="s">
        <v>718</v>
      </c>
      <c r="C6" s="69" t="s">
        <v>719</v>
      </c>
      <c r="D6" s="69" t="s">
        <v>720</v>
      </c>
      <c r="E6" s="132">
        <v>2222400</v>
      </c>
      <c r="F6" s="72" t="s">
        <v>272</v>
      </c>
    </row>
    <row r="7" spans="1:6" ht="99" customHeight="1" x14ac:dyDescent="0.25">
      <c r="A7" s="131">
        <v>2</v>
      </c>
      <c r="B7" s="69" t="s">
        <v>721</v>
      </c>
      <c r="C7" s="69" t="s">
        <v>722</v>
      </c>
      <c r="D7" s="69" t="s">
        <v>488</v>
      </c>
      <c r="E7" s="132">
        <v>679420.69</v>
      </c>
      <c r="F7" s="72" t="s">
        <v>272</v>
      </c>
    </row>
    <row r="8" spans="1:6" ht="60" customHeight="1" x14ac:dyDescent="0.25">
      <c r="A8" s="131">
        <v>3</v>
      </c>
      <c r="B8" s="69" t="s">
        <v>723</v>
      </c>
      <c r="C8" s="69" t="s">
        <v>724</v>
      </c>
      <c r="D8" s="69" t="s">
        <v>725</v>
      </c>
      <c r="E8" s="132">
        <v>250000</v>
      </c>
      <c r="F8" s="72" t="s">
        <v>272</v>
      </c>
    </row>
    <row r="9" spans="1:6" ht="45" customHeight="1" x14ac:dyDescent="0.25">
      <c r="A9" s="131">
        <v>4</v>
      </c>
      <c r="B9" s="69" t="s">
        <v>17</v>
      </c>
      <c r="C9" s="69" t="s">
        <v>726</v>
      </c>
      <c r="D9" s="69" t="s">
        <v>727</v>
      </c>
      <c r="E9" s="132">
        <v>28800</v>
      </c>
      <c r="F9" s="72" t="s">
        <v>272</v>
      </c>
    </row>
    <row r="10" spans="1:6" ht="40.5" customHeight="1" x14ac:dyDescent="0.25">
      <c r="A10" s="131">
        <v>5</v>
      </c>
      <c r="B10" s="69" t="s">
        <v>20</v>
      </c>
      <c r="C10" s="69" t="s">
        <v>728</v>
      </c>
      <c r="D10" s="69" t="s">
        <v>22</v>
      </c>
      <c r="E10" s="132">
        <v>60000</v>
      </c>
      <c r="F10" s="72" t="s">
        <v>272</v>
      </c>
    </row>
    <row r="11" spans="1:6" ht="78" customHeight="1" x14ac:dyDescent="0.25">
      <c r="A11" s="131">
        <v>6</v>
      </c>
      <c r="B11" s="69" t="s">
        <v>729</v>
      </c>
      <c r="C11" s="69" t="s">
        <v>730</v>
      </c>
      <c r="D11" s="69" t="s">
        <v>25</v>
      </c>
      <c r="E11" s="132">
        <v>968000</v>
      </c>
      <c r="F11" s="72" t="s">
        <v>272</v>
      </c>
    </row>
    <row r="12" spans="1:6" x14ac:dyDescent="0.25">
      <c r="A12" s="131"/>
      <c r="B12" s="2348" t="s">
        <v>731</v>
      </c>
      <c r="C12" s="2349"/>
      <c r="D12" s="2350"/>
      <c r="E12" s="69"/>
      <c r="F12" s="72"/>
    </row>
    <row r="13" spans="1:6" ht="104.25" customHeight="1" x14ac:dyDescent="0.25">
      <c r="A13" s="131">
        <v>7</v>
      </c>
      <c r="B13" s="69" t="s">
        <v>721</v>
      </c>
      <c r="C13" s="69" t="s">
        <v>732</v>
      </c>
      <c r="D13" s="69" t="s">
        <v>544</v>
      </c>
      <c r="E13" s="132">
        <v>500000</v>
      </c>
      <c r="F13" s="72" t="s">
        <v>272</v>
      </c>
    </row>
    <row r="14" spans="1:6" ht="70.5" customHeight="1" x14ac:dyDescent="0.25">
      <c r="A14" s="131">
        <v>8</v>
      </c>
      <c r="B14" s="133" t="s">
        <v>729</v>
      </c>
      <c r="C14" s="133" t="s">
        <v>733</v>
      </c>
      <c r="D14" s="133" t="s">
        <v>734</v>
      </c>
      <c r="E14" s="134">
        <v>1104310.3400000001</v>
      </c>
      <c r="F14" s="135" t="s">
        <v>272</v>
      </c>
    </row>
    <row r="15" spans="1:6" ht="71.25" customHeight="1" x14ac:dyDescent="0.25">
      <c r="A15" s="131">
        <v>9</v>
      </c>
      <c r="B15" s="69" t="s">
        <v>735</v>
      </c>
      <c r="C15" s="69" t="s">
        <v>736</v>
      </c>
      <c r="D15" s="69" t="s">
        <v>300</v>
      </c>
      <c r="E15" s="132">
        <v>1000000</v>
      </c>
      <c r="F15" s="72" t="s">
        <v>272</v>
      </c>
    </row>
    <row r="16" spans="1:6" x14ac:dyDescent="0.25">
      <c r="A16" s="131"/>
      <c r="B16" s="2348" t="s">
        <v>34</v>
      </c>
      <c r="C16" s="2350"/>
      <c r="D16" s="69"/>
      <c r="E16" s="69"/>
      <c r="F16" s="72"/>
    </row>
    <row r="17" spans="1:6" ht="45" customHeight="1" x14ac:dyDescent="0.25">
      <c r="A17" s="131">
        <v>10</v>
      </c>
      <c r="B17" s="69" t="s">
        <v>309</v>
      </c>
      <c r="C17" s="69" t="s">
        <v>737</v>
      </c>
      <c r="D17" s="69" t="s">
        <v>341</v>
      </c>
      <c r="E17" s="132">
        <v>7202586.2000000002</v>
      </c>
      <c r="F17" s="72" t="s">
        <v>272</v>
      </c>
    </row>
    <row r="18" spans="1:6" ht="44.25" customHeight="1" x14ac:dyDescent="0.25">
      <c r="A18" s="131">
        <v>11</v>
      </c>
      <c r="B18" s="69" t="s">
        <v>342</v>
      </c>
      <c r="C18" s="69" t="s">
        <v>738</v>
      </c>
      <c r="D18" s="69" t="s">
        <v>341</v>
      </c>
      <c r="E18" s="132">
        <v>10000000</v>
      </c>
      <c r="F18" s="72" t="s">
        <v>272</v>
      </c>
    </row>
    <row r="19" spans="1:6" x14ac:dyDescent="0.25">
      <c r="A19" s="131"/>
      <c r="B19" s="2348" t="s">
        <v>739</v>
      </c>
      <c r="C19" s="2350"/>
      <c r="D19" s="69"/>
      <c r="E19" s="69"/>
      <c r="F19" s="72"/>
    </row>
    <row r="20" spans="1:6" ht="90" customHeight="1" x14ac:dyDescent="0.25">
      <c r="A20" s="131">
        <v>12</v>
      </c>
      <c r="B20" s="69" t="s">
        <v>41</v>
      </c>
      <c r="C20" s="69" t="s">
        <v>740</v>
      </c>
      <c r="D20" s="69" t="s">
        <v>302</v>
      </c>
      <c r="E20" s="132">
        <v>4568965.5199999996</v>
      </c>
      <c r="F20" s="72" t="s">
        <v>272</v>
      </c>
    </row>
    <row r="21" spans="1:6" x14ac:dyDescent="0.25">
      <c r="A21" s="131"/>
      <c r="B21" s="2348" t="s">
        <v>306</v>
      </c>
      <c r="C21" s="2350"/>
      <c r="D21" s="69"/>
      <c r="E21" s="69"/>
      <c r="F21" s="72"/>
    </row>
    <row r="22" spans="1:6" ht="236.25" x14ac:dyDescent="0.25">
      <c r="A22" s="131">
        <v>13</v>
      </c>
      <c r="B22" s="69" t="s">
        <v>741</v>
      </c>
      <c r="C22" s="69" t="s">
        <v>742</v>
      </c>
      <c r="D22" s="69" t="s">
        <v>743</v>
      </c>
      <c r="E22" s="132">
        <v>1736206.9</v>
      </c>
      <c r="F22" s="72" t="s">
        <v>272</v>
      </c>
    </row>
    <row r="23" spans="1:6" x14ac:dyDescent="0.25">
      <c r="A23" s="131"/>
      <c r="B23" s="2348" t="s">
        <v>744</v>
      </c>
      <c r="C23" s="2350"/>
      <c r="D23" s="69"/>
      <c r="E23" s="69"/>
      <c r="F23" s="72"/>
    </row>
    <row r="24" spans="1:6" ht="48.75" customHeight="1" x14ac:dyDescent="0.25">
      <c r="A24" s="131">
        <v>14</v>
      </c>
      <c r="B24" s="133" t="s">
        <v>745</v>
      </c>
      <c r="C24" s="133" t="s">
        <v>746</v>
      </c>
      <c r="D24" s="133" t="s">
        <v>747</v>
      </c>
      <c r="E24" s="134">
        <v>82676</v>
      </c>
      <c r="F24" s="135" t="s">
        <v>272</v>
      </c>
    </row>
    <row r="25" spans="1:6" ht="39" customHeight="1" x14ac:dyDescent="0.25">
      <c r="A25" s="131">
        <v>15</v>
      </c>
      <c r="B25" s="69" t="s">
        <v>748</v>
      </c>
      <c r="C25" s="69" t="s">
        <v>749</v>
      </c>
      <c r="D25" s="69" t="s">
        <v>747</v>
      </c>
      <c r="E25" s="132">
        <v>82676</v>
      </c>
      <c r="F25" s="72" t="s">
        <v>272</v>
      </c>
    </row>
    <row r="26" spans="1:6" ht="42.75" customHeight="1" x14ac:dyDescent="0.25">
      <c r="A26" s="131">
        <v>16</v>
      </c>
      <c r="B26" s="69" t="s">
        <v>750</v>
      </c>
      <c r="C26" s="69" t="s">
        <v>751</v>
      </c>
      <c r="D26" s="69" t="s">
        <v>747</v>
      </c>
      <c r="E26" s="132">
        <v>82676</v>
      </c>
      <c r="F26" s="72" t="s">
        <v>272</v>
      </c>
    </row>
    <row r="27" spans="1:6" ht="47.25" customHeight="1" x14ac:dyDescent="0.25">
      <c r="A27" s="131">
        <v>17</v>
      </c>
      <c r="B27" s="69" t="s">
        <v>752</v>
      </c>
      <c r="C27" s="69" t="s">
        <v>753</v>
      </c>
      <c r="D27" s="69" t="s">
        <v>747</v>
      </c>
      <c r="E27" s="132">
        <v>82676</v>
      </c>
      <c r="F27" s="72" t="s">
        <v>272</v>
      </c>
    </row>
    <row r="28" spans="1:6" ht="51.75" customHeight="1" x14ac:dyDescent="0.25">
      <c r="A28" s="131">
        <v>18</v>
      </c>
      <c r="B28" s="69" t="s">
        <v>754</v>
      </c>
      <c r="C28" s="69" t="s">
        <v>755</v>
      </c>
      <c r="D28" s="69" t="s">
        <v>747</v>
      </c>
      <c r="E28" s="132">
        <v>82676</v>
      </c>
      <c r="F28" s="72" t="s">
        <v>272</v>
      </c>
    </row>
    <row r="29" spans="1:6" ht="51.75" customHeight="1" x14ac:dyDescent="0.25">
      <c r="A29" s="131">
        <v>19</v>
      </c>
      <c r="B29" s="69" t="s">
        <v>756</v>
      </c>
      <c r="C29" s="69" t="s">
        <v>757</v>
      </c>
      <c r="D29" s="69" t="s">
        <v>747</v>
      </c>
      <c r="E29" s="132">
        <v>82676</v>
      </c>
      <c r="F29" s="72" t="s">
        <v>272</v>
      </c>
    </row>
    <row r="30" spans="1:6" ht="43.5" customHeight="1" x14ac:dyDescent="0.25">
      <c r="A30" s="131">
        <v>20</v>
      </c>
      <c r="B30" s="69" t="s">
        <v>758</v>
      </c>
      <c r="C30" s="69" t="s">
        <v>759</v>
      </c>
      <c r="D30" s="69" t="s">
        <v>747</v>
      </c>
      <c r="E30" s="132">
        <v>82676</v>
      </c>
      <c r="F30" s="72" t="s">
        <v>272</v>
      </c>
    </row>
    <row r="31" spans="1:6" ht="42.75" customHeight="1" x14ac:dyDescent="0.25">
      <c r="A31" s="131">
        <v>21</v>
      </c>
      <c r="B31" s="69" t="s">
        <v>760</v>
      </c>
      <c r="C31" s="69" t="s">
        <v>761</v>
      </c>
      <c r="D31" s="69" t="s">
        <v>747</v>
      </c>
      <c r="E31" s="132">
        <v>82676</v>
      </c>
      <c r="F31" s="72" t="s">
        <v>272</v>
      </c>
    </row>
    <row r="32" spans="1:6" ht="45" customHeight="1" x14ac:dyDescent="0.25">
      <c r="A32" s="131">
        <v>22</v>
      </c>
      <c r="B32" s="69" t="s">
        <v>762</v>
      </c>
      <c r="C32" s="69" t="s">
        <v>763</v>
      </c>
      <c r="D32" s="69" t="s">
        <v>747</v>
      </c>
      <c r="E32" s="132">
        <v>82676</v>
      </c>
      <c r="F32" s="72" t="s">
        <v>272</v>
      </c>
    </row>
    <row r="33" spans="1:6" ht="54" customHeight="1" x14ac:dyDescent="0.25">
      <c r="A33" s="131">
        <v>23</v>
      </c>
      <c r="B33" s="69" t="s">
        <v>764</v>
      </c>
      <c r="C33" s="69" t="s">
        <v>765</v>
      </c>
      <c r="D33" s="69" t="s">
        <v>747</v>
      </c>
      <c r="E33" s="132">
        <v>82676</v>
      </c>
      <c r="F33" s="72" t="s">
        <v>272</v>
      </c>
    </row>
    <row r="34" spans="1:6" ht="51" customHeight="1" x14ac:dyDescent="0.25">
      <c r="A34" s="131">
        <v>24</v>
      </c>
      <c r="B34" s="69" t="s">
        <v>766</v>
      </c>
      <c r="C34" s="69" t="s">
        <v>767</v>
      </c>
      <c r="D34" s="69" t="s">
        <v>747</v>
      </c>
      <c r="E34" s="132">
        <v>82676</v>
      </c>
      <c r="F34" s="72" t="s">
        <v>272</v>
      </c>
    </row>
    <row r="35" spans="1:6" ht="52.5" customHeight="1" x14ac:dyDescent="0.25">
      <c r="A35" s="131">
        <v>25</v>
      </c>
      <c r="B35" s="69" t="s">
        <v>768</v>
      </c>
      <c r="C35" s="69" t="s">
        <v>769</v>
      </c>
      <c r="D35" s="69" t="s">
        <v>747</v>
      </c>
      <c r="E35" s="132">
        <v>82676</v>
      </c>
      <c r="F35" s="72" t="s">
        <v>272</v>
      </c>
    </row>
    <row r="36" spans="1:6" ht="46.5" customHeight="1" x14ac:dyDescent="0.25">
      <c r="A36" s="131">
        <v>26</v>
      </c>
      <c r="B36" s="69" t="s">
        <v>770</v>
      </c>
      <c r="C36" s="69" t="s">
        <v>771</v>
      </c>
      <c r="D36" s="69" t="s">
        <v>747</v>
      </c>
      <c r="E36" s="132">
        <v>82676</v>
      </c>
      <c r="F36" s="72" t="s">
        <v>272</v>
      </c>
    </row>
    <row r="37" spans="1:6" ht="63.75" customHeight="1" x14ac:dyDescent="0.25">
      <c r="A37" s="131">
        <v>27</v>
      </c>
      <c r="B37" s="69" t="s">
        <v>772</v>
      </c>
      <c r="C37" s="69" t="s">
        <v>773</v>
      </c>
      <c r="D37" s="69" t="s">
        <v>747</v>
      </c>
      <c r="E37" s="132">
        <v>82676</v>
      </c>
      <c r="F37" s="72" t="s">
        <v>272</v>
      </c>
    </row>
    <row r="38" spans="1:6" ht="58.5" customHeight="1" x14ac:dyDescent="0.25">
      <c r="A38" s="131">
        <v>28</v>
      </c>
      <c r="B38" s="69" t="s">
        <v>774</v>
      </c>
      <c r="C38" s="69" t="s">
        <v>775</v>
      </c>
      <c r="D38" s="69" t="s">
        <v>747</v>
      </c>
      <c r="E38" s="132">
        <v>82676</v>
      </c>
      <c r="F38" s="72" t="s">
        <v>272</v>
      </c>
    </row>
    <row r="39" spans="1:6" ht="46.5" customHeight="1" x14ac:dyDescent="0.25">
      <c r="A39" s="131">
        <v>29</v>
      </c>
      <c r="B39" s="69" t="s">
        <v>776</v>
      </c>
      <c r="C39" s="69" t="s">
        <v>777</v>
      </c>
      <c r="D39" s="69" t="s">
        <v>747</v>
      </c>
      <c r="E39" s="132">
        <v>82676</v>
      </c>
      <c r="F39" s="72" t="s">
        <v>272</v>
      </c>
    </row>
    <row r="40" spans="1:6" ht="69" customHeight="1" x14ac:dyDescent="0.25">
      <c r="A40" s="131">
        <v>30</v>
      </c>
      <c r="B40" s="69" t="s">
        <v>778</v>
      </c>
      <c r="C40" s="69" t="s">
        <v>779</v>
      </c>
      <c r="D40" s="69" t="s">
        <v>747</v>
      </c>
      <c r="E40" s="132">
        <v>82676</v>
      </c>
      <c r="F40" s="72" t="s">
        <v>272</v>
      </c>
    </row>
    <row r="41" spans="1:6" ht="48.75" customHeight="1" x14ac:dyDescent="0.25">
      <c r="A41" s="131">
        <v>31</v>
      </c>
      <c r="B41" s="69" t="s">
        <v>780</v>
      </c>
      <c r="C41" s="69" t="s">
        <v>781</v>
      </c>
      <c r="D41" s="69" t="s">
        <v>747</v>
      </c>
      <c r="E41" s="132">
        <v>82676</v>
      </c>
      <c r="F41" s="72" t="s">
        <v>272</v>
      </c>
    </row>
    <row r="42" spans="1:6" ht="50.25" customHeight="1" x14ac:dyDescent="0.25">
      <c r="A42" s="131">
        <v>32</v>
      </c>
      <c r="B42" s="69" t="s">
        <v>782</v>
      </c>
      <c r="C42" s="69" t="s">
        <v>783</v>
      </c>
      <c r="D42" s="69" t="s">
        <v>747</v>
      </c>
      <c r="E42" s="132">
        <v>82676</v>
      </c>
      <c r="F42" s="72" t="s">
        <v>272</v>
      </c>
    </row>
    <row r="43" spans="1:6" ht="57.75" customHeight="1" x14ac:dyDescent="0.25">
      <c r="A43" s="131">
        <v>33</v>
      </c>
      <c r="B43" s="69" t="s">
        <v>784</v>
      </c>
      <c r="C43" s="69" t="s">
        <v>785</v>
      </c>
      <c r="D43" s="69" t="s">
        <v>747</v>
      </c>
      <c r="E43" s="132">
        <v>82676</v>
      </c>
      <c r="F43" s="72" t="s">
        <v>272</v>
      </c>
    </row>
    <row r="44" spans="1:6" ht="58.5" customHeight="1" x14ac:dyDescent="0.25">
      <c r="A44" s="131">
        <v>34</v>
      </c>
      <c r="B44" s="69" t="s">
        <v>786</v>
      </c>
      <c r="C44" s="69" t="s">
        <v>787</v>
      </c>
      <c r="D44" s="69" t="s">
        <v>747</v>
      </c>
      <c r="E44" s="132">
        <v>82686.899999999994</v>
      </c>
      <c r="F44" s="72" t="s">
        <v>272</v>
      </c>
    </row>
    <row r="45" spans="1:6" x14ac:dyDescent="0.25">
      <c r="A45" s="131"/>
      <c r="B45" s="2348" t="s">
        <v>788</v>
      </c>
      <c r="C45" s="2349"/>
      <c r="D45" s="2350"/>
      <c r="E45" s="69"/>
      <c r="F45" s="72"/>
    </row>
    <row r="46" spans="1:6" ht="94.5" x14ac:dyDescent="0.25">
      <c r="A46" s="131">
        <v>35</v>
      </c>
      <c r="B46" s="69" t="s">
        <v>789</v>
      </c>
      <c r="C46" s="69" t="s">
        <v>790</v>
      </c>
      <c r="D46" s="69" t="s">
        <v>791</v>
      </c>
      <c r="E46" s="132">
        <v>500000</v>
      </c>
      <c r="F46" s="72" t="s">
        <v>13</v>
      </c>
    </row>
    <row r="47" spans="1:6" ht="93.75" customHeight="1" x14ac:dyDescent="0.25">
      <c r="A47" s="131">
        <v>36</v>
      </c>
      <c r="B47" s="69" t="s">
        <v>792</v>
      </c>
      <c r="C47" s="69" t="s">
        <v>793</v>
      </c>
      <c r="D47" s="69" t="s">
        <v>794</v>
      </c>
      <c r="E47" s="132">
        <v>400000</v>
      </c>
      <c r="F47" s="72" t="s">
        <v>13</v>
      </c>
    </row>
    <row r="48" spans="1:6" ht="77.25" customHeight="1" x14ac:dyDescent="0.25">
      <c r="A48" s="131">
        <v>37</v>
      </c>
      <c r="B48" s="69" t="s">
        <v>795</v>
      </c>
      <c r="C48" s="69" t="s">
        <v>796</v>
      </c>
      <c r="D48" s="69" t="s">
        <v>797</v>
      </c>
      <c r="E48" s="132">
        <v>600000</v>
      </c>
      <c r="F48" s="72" t="s">
        <v>13</v>
      </c>
    </row>
    <row r="49" spans="1:6" ht="55.5" customHeight="1" x14ac:dyDescent="0.25">
      <c r="A49" s="131">
        <v>38</v>
      </c>
      <c r="B49" s="69" t="s">
        <v>798</v>
      </c>
      <c r="C49" s="69" t="s">
        <v>799</v>
      </c>
      <c r="D49" s="69" t="s">
        <v>800</v>
      </c>
      <c r="E49" s="132">
        <v>1000000</v>
      </c>
      <c r="F49" s="72" t="s">
        <v>13</v>
      </c>
    </row>
    <row r="50" spans="1:6" ht="48.75" customHeight="1" x14ac:dyDescent="0.25">
      <c r="A50" s="131">
        <v>39</v>
      </c>
      <c r="B50" s="69" t="s">
        <v>801</v>
      </c>
      <c r="C50" s="69" t="s">
        <v>802</v>
      </c>
      <c r="D50" s="69" t="s">
        <v>803</v>
      </c>
      <c r="E50" s="132">
        <v>500000</v>
      </c>
      <c r="F50" s="72" t="s">
        <v>13</v>
      </c>
    </row>
    <row r="51" spans="1:6" ht="84.75" customHeight="1" x14ac:dyDescent="0.25">
      <c r="A51" s="131">
        <v>40</v>
      </c>
      <c r="B51" s="69" t="s">
        <v>804</v>
      </c>
      <c r="C51" s="69" t="s">
        <v>805</v>
      </c>
      <c r="D51" s="69" t="s">
        <v>806</v>
      </c>
      <c r="E51" s="132">
        <v>600000</v>
      </c>
      <c r="F51" s="72" t="s">
        <v>13</v>
      </c>
    </row>
    <row r="52" spans="1:6" ht="83.25" customHeight="1" x14ac:dyDescent="0.25">
      <c r="A52" s="131">
        <v>41</v>
      </c>
      <c r="B52" s="69" t="s">
        <v>807</v>
      </c>
      <c r="C52" s="69" t="s">
        <v>808</v>
      </c>
      <c r="D52" s="69" t="s">
        <v>809</v>
      </c>
      <c r="E52" s="132">
        <v>500000</v>
      </c>
      <c r="F52" s="72" t="s">
        <v>272</v>
      </c>
    </row>
    <row r="53" spans="1:6" ht="83.25" customHeight="1" x14ac:dyDescent="0.25">
      <c r="A53" s="131">
        <v>42</v>
      </c>
      <c r="B53" s="69" t="s">
        <v>810</v>
      </c>
      <c r="C53" s="69" t="s">
        <v>811</v>
      </c>
      <c r="D53" s="69" t="s">
        <v>812</v>
      </c>
      <c r="E53" s="132">
        <v>500000</v>
      </c>
      <c r="F53" s="72" t="s">
        <v>13</v>
      </c>
    </row>
    <row r="54" spans="1:6" ht="75.75" customHeight="1" x14ac:dyDescent="0.25">
      <c r="A54" s="131">
        <v>43</v>
      </c>
      <c r="B54" s="69" t="s">
        <v>813</v>
      </c>
      <c r="C54" s="69" t="s">
        <v>814</v>
      </c>
      <c r="D54" s="69" t="s">
        <v>815</v>
      </c>
      <c r="E54" s="132">
        <v>500000</v>
      </c>
      <c r="F54" s="72" t="s">
        <v>272</v>
      </c>
    </row>
    <row r="55" spans="1:6" ht="107.25" customHeight="1" x14ac:dyDescent="0.25">
      <c r="A55" s="131">
        <v>44</v>
      </c>
      <c r="B55" s="69" t="s">
        <v>816</v>
      </c>
      <c r="C55" s="69" t="s">
        <v>817</v>
      </c>
      <c r="D55" s="69" t="s">
        <v>818</v>
      </c>
      <c r="E55" s="132">
        <v>400000</v>
      </c>
      <c r="F55" s="72" t="s">
        <v>13</v>
      </c>
    </row>
    <row r="56" spans="1:6" ht="108.75" customHeight="1" x14ac:dyDescent="0.25">
      <c r="A56" s="131">
        <v>45</v>
      </c>
      <c r="B56" s="69" t="s">
        <v>750</v>
      </c>
      <c r="C56" s="69" t="s">
        <v>819</v>
      </c>
      <c r="D56" s="69" t="s">
        <v>820</v>
      </c>
      <c r="E56" s="132">
        <v>500000</v>
      </c>
      <c r="F56" s="72" t="s">
        <v>13</v>
      </c>
    </row>
    <row r="57" spans="1:6" ht="88.5" customHeight="1" x14ac:dyDescent="0.25">
      <c r="A57" s="131">
        <v>46</v>
      </c>
      <c r="B57" s="69" t="s">
        <v>821</v>
      </c>
      <c r="C57" s="69" t="s">
        <v>822</v>
      </c>
      <c r="D57" s="69" t="s">
        <v>806</v>
      </c>
      <c r="E57" s="132">
        <v>600000</v>
      </c>
      <c r="F57" s="72" t="s">
        <v>13</v>
      </c>
    </row>
    <row r="58" spans="1:6" ht="78" customHeight="1" x14ac:dyDescent="0.25">
      <c r="A58" s="131">
        <v>47</v>
      </c>
      <c r="B58" s="69" t="s">
        <v>823</v>
      </c>
      <c r="C58" s="69" t="s">
        <v>824</v>
      </c>
      <c r="D58" s="69" t="s">
        <v>806</v>
      </c>
      <c r="E58" s="132">
        <v>600000</v>
      </c>
      <c r="F58" s="72" t="s">
        <v>13</v>
      </c>
    </row>
    <row r="59" spans="1:6" ht="109.5" customHeight="1" x14ac:dyDescent="0.25">
      <c r="A59" s="131">
        <v>48</v>
      </c>
      <c r="B59" s="69" t="s">
        <v>825</v>
      </c>
      <c r="C59" s="69" t="s">
        <v>826</v>
      </c>
      <c r="D59" s="69" t="s">
        <v>791</v>
      </c>
      <c r="E59" s="132">
        <v>500000</v>
      </c>
      <c r="F59" s="72" t="s">
        <v>13</v>
      </c>
    </row>
    <row r="60" spans="1:6" ht="90" customHeight="1" x14ac:dyDescent="0.25">
      <c r="A60" s="131">
        <v>49</v>
      </c>
      <c r="B60" s="69" t="s">
        <v>827</v>
      </c>
      <c r="C60" s="69" t="s">
        <v>828</v>
      </c>
      <c r="D60" s="69" t="s">
        <v>829</v>
      </c>
      <c r="E60" s="132">
        <v>300000</v>
      </c>
      <c r="F60" s="72" t="s">
        <v>13</v>
      </c>
    </row>
    <row r="61" spans="1:6" ht="126" x14ac:dyDescent="0.25">
      <c r="A61" s="131">
        <v>50</v>
      </c>
      <c r="B61" s="69" t="s">
        <v>748</v>
      </c>
      <c r="C61" s="69" t="s">
        <v>830</v>
      </c>
      <c r="D61" s="69" t="s">
        <v>831</v>
      </c>
      <c r="E61" s="132">
        <v>1000000</v>
      </c>
      <c r="F61" s="72" t="s">
        <v>13</v>
      </c>
    </row>
    <row r="62" spans="1:6" ht="75.75" customHeight="1" x14ac:dyDescent="0.25">
      <c r="A62" s="131">
        <v>51</v>
      </c>
      <c r="B62" s="69" t="s">
        <v>832</v>
      </c>
      <c r="C62" s="69" t="s">
        <v>833</v>
      </c>
      <c r="D62" s="69" t="s">
        <v>806</v>
      </c>
      <c r="E62" s="132">
        <v>600000</v>
      </c>
      <c r="F62" s="72" t="s">
        <v>13</v>
      </c>
    </row>
    <row r="63" spans="1:6" ht="126" x14ac:dyDescent="0.25">
      <c r="A63" s="131">
        <v>52</v>
      </c>
      <c r="B63" s="69" t="s">
        <v>834</v>
      </c>
      <c r="C63" s="69" t="s">
        <v>835</v>
      </c>
      <c r="D63" s="69" t="s">
        <v>831</v>
      </c>
      <c r="E63" s="132">
        <v>1000000</v>
      </c>
      <c r="F63" s="72" t="s">
        <v>13</v>
      </c>
    </row>
    <row r="64" spans="1:6" ht="81.75" customHeight="1" x14ac:dyDescent="0.25">
      <c r="A64" s="131">
        <v>53</v>
      </c>
      <c r="B64" s="69" t="s">
        <v>836</v>
      </c>
      <c r="C64" s="69" t="s">
        <v>837</v>
      </c>
      <c r="D64" s="69" t="s">
        <v>806</v>
      </c>
      <c r="E64" s="132">
        <v>600000</v>
      </c>
      <c r="F64" s="72" t="s">
        <v>13</v>
      </c>
    </row>
    <row r="65" spans="1:6" ht="80.25" customHeight="1" x14ac:dyDescent="0.25">
      <c r="A65" s="131">
        <v>54</v>
      </c>
      <c r="B65" s="69" t="s">
        <v>838</v>
      </c>
      <c r="C65" s="69" t="s">
        <v>839</v>
      </c>
      <c r="D65" s="69" t="s">
        <v>840</v>
      </c>
      <c r="E65" s="132">
        <v>400000</v>
      </c>
      <c r="F65" s="72" t="s">
        <v>272</v>
      </c>
    </row>
    <row r="66" spans="1:6" ht="76.5" customHeight="1" x14ac:dyDescent="0.25">
      <c r="A66" s="131">
        <v>55</v>
      </c>
      <c r="B66" s="69" t="s">
        <v>841</v>
      </c>
      <c r="C66" s="69" t="s">
        <v>842</v>
      </c>
      <c r="D66" s="69" t="s">
        <v>843</v>
      </c>
      <c r="E66" s="132">
        <v>500000</v>
      </c>
      <c r="F66" s="72" t="s">
        <v>272</v>
      </c>
    </row>
    <row r="67" spans="1:6" ht="81.75" customHeight="1" x14ac:dyDescent="0.25">
      <c r="A67" s="131">
        <v>56</v>
      </c>
      <c r="B67" s="69" t="s">
        <v>844</v>
      </c>
      <c r="C67" s="69" t="s">
        <v>845</v>
      </c>
      <c r="D67" s="69" t="s">
        <v>846</v>
      </c>
      <c r="E67" s="132">
        <v>500000</v>
      </c>
      <c r="F67" s="72" t="s">
        <v>272</v>
      </c>
    </row>
    <row r="68" spans="1:6" ht="102" customHeight="1" x14ac:dyDescent="0.25">
      <c r="A68" s="131">
        <v>57</v>
      </c>
      <c r="B68" s="69" t="s">
        <v>847</v>
      </c>
      <c r="C68" s="69" t="s">
        <v>848</v>
      </c>
      <c r="D68" s="69" t="s">
        <v>849</v>
      </c>
      <c r="E68" s="132">
        <v>400000</v>
      </c>
      <c r="F68" s="72" t="s">
        <v>272</v>
      </c>
    </row>
    <row r="69" spans="1:6" x14ac:dyDescent="0.25">
      <c r="A69" s="131"/>
      <c r="B69" s="2348" t="s">
        <v>850</v>
      </c>
      <c r="C69" s="2349"/>
      <c r="D69" s="2350"/>
      <c r="E69" s="69"/>
      <c r="F69" s="72"/>
    </row>
    <row r="70" spans="1:6" ht="65.25" customHeight="1" x14ac:dyDescent="0.25">
      <c r="A70" s="131">
        <v>58</v>
      </c>
      <c r="B70" s="69" t="s">
        <v>851</v>
      </c>
      <c r="C70" s="69" t="s">
        <v>852</v>
      </c>
      <c r="D70" s="69" t="s">
        <v>853</v>
      </c>
      <c r="E70" s="132">
        <v>600000</v>
      </c>
      <c r="F70" s="72" t="s">
        <v>13</v>
      </c>
    </row>
    <row r="71" spans="1:6" ht="189" x14ac:dyDescent="0.25">
      <c r="A71" s="131">
        <v>59</v>
      </c>
      <c r="B71" s="69" t="s">
        <v>854</v>
      </c>
      <c r="C71" s="69" t="s">
        <v>855</v>
      </c>
      <c r="D71" s="69" t="s">
        <v>856</v>
      </c>
      <c r="E71" s="132">
        <v>500000</v>
      </c>
      <c r="F71" s="72" t="s">
        <v>272</v>
      </c>
    </row>
    <row r="72" spans="1:6" ht="60.75" customHeight="1" x14ac:dyDescent="0.25">
      <c r="A72" s="131">
        <v>60</v>
      </c>
      <c r="B72" s="69" t="s">
        <v>857</v>
      </c>
      <c r="C72" s="69" t="s">
        <v>858</v>
      </c>
      <c r="D72" s="69" t="s">
        <v>859</v>
      </c>
      <c r="E72" s="132">
        <v>600000</v>
      </c>
      <c r="F72" s="72" t="s">
        <v>13</v>
      </c>
    </row>
    <row r="73" spans="1:6" ht="100.5" customHeight="1" x14ac:dyDescent="0.25">
      <c r="A73" s="131">
        <v>61</v>
      </c>
      <c r="B73" s="69" t="s">
        <v>860</v>
      </c>
      <c r="C73" s="69" t="s">
        <v>861</v>
      </c>
      <c r="D73" s="69" t="s">
        <v>862</v>
      </c>
      <c r="E73" s="132">
        <v>500000</v>
      </c>
      <c r="F73" s="72" t="s">
        <v>272</v>
      </c>
    </row>
    <row r="74" spans="1:6" ht="109.5" customHeight="1" x14ac:dyDescent="0.25">
      <c r="A74" s="131">
        <v>62</v>
      </c>
      <c r="B74" s="69" t="s">
        <v>782</v>
      </c>
      <c r="C74" s="69" t="s">
        <v>863</v>
      </c>
      <c r="D74" s="69" t="s">
        <v>864</v>
      </c>
      <c r="E74" s="132">
        <v>500000</v>
      </c>
      <c r="F74" s="72" t="s">
        <v>13</v>
      </c>
    </row>
    <row r="75" spans="1:6" ht="73.5" customHeight="1" x14ac:dyDescent="0.25">
      <c r="A75" s="131">
        <v>63</v>
      </c>
      <c r="B75" s="69" t="s">
        <v>865</v>
      </c>
      <c r="C75" s="69" t="s">
        <v>866</v>
      </c>
      <c r="D75" s="69" t="s">
        <v>867</v>
      </c>
      <c r="E75" s="132">
        <v>500000</v>
      </c>
      <c r="F75" s="72" t="s">
        <v>272</v>
      </c>
    </row>
    <row r="76" spans="1:6" ht="119.25" customHeight="1" x14ac:dyDescent="0.25">
      <c r="A76" s="131">
        <v>64</v>
      </c>
      <c r="B76" s="69" t="s">
        <v>868</v>
      </c>
      <c r="C76" s="69" t="s">
        <v>869</v>
      </c>
      <c r="D76" s="69" t="s">
        <v>870</v>
      </c>
      <c r="E76" s="132">
        <v>400000</v>
      </c>
      <c r="F76" s="72" t="s">
        <v>272</v>
      </c>
    </row>
    <row r="77" spans="1:6" ht="105" customHeight="1" x14ac:dyDescent="0.25">
      <c r="A77" s="131">
        <v>65</v>
      </c>
      <c r="B77" s="69" t="s">
        <v>871</v>
      </c>
      <c r="C77" s="69" t="s">
        <v>872</v>
      </c>
      <c r="D77" s="69" t="s">
        <v>873</v>
      </c>
      <c r="E77" s="132">
        <v>500000</v>
      </c>
      <c r="F77" s="72" t="s">
        <v>272</v>
      </c>
    </row>
    <row r="78" spans="1:6" ht="64.5" customHeight="1" x14ac:dyDescent="0.25">
      <c r="A78" s="131">
        <v>66</v>
      </c>
      <c r="B78" s="69" t="s">
        <v>874</v>
      </c>
      <c r="C78" s="69" t="s">
        <v>875</v>
      </c>
      <c r="D78" s="69" t="s">
        <v>876</v>
      </c>
      <c r="E78" s="132">
        <v>800000</v>
      </c>
      <c r="F78" s="72" t="s">
        <v>272</v>
      </c>
    </row>
    <row r="79" spans="1:6" ht="81" customHeight="1" x14ac:dyDescent="0.25">
      <c r="A79" s="131">
        <v>67</v>
      </c>
      <c r="B79" s="69" t="s">
        <v>877</v>
      </c>
      <c r="C79" s="69" t="s">
        <v>878</v>
      </c>
      <c r="D79" s="69" t="s">
        <v>879</v>
      </c>
      <c r="E79" s="132">
        <v>500000</v>
      </c>
      <c r="F79" s="72" t="s">
        <v>13</v>
      </c>
    </row>
    <row r="80" spans="1:6" ht="120" customHeight="1" x14ac:dyDescent="0.25">
      <c r="A80" s="131">
        <v>68</v>
      </c>
      <c r="B80" s="69" t="s">
        <v>880</v>
      </c>
      <c r="C80" s="69" t="s">
        <v>881</v>
      </c>
      <c r="D80" s="69" t="s">
        <v>882</v>
      </c>
      <c r="E80" s="132">
        <v>700000</v>
      </c>
      <c r="F80" s="72" t="s">
        <v>272</v>
      </c>
    </row>
    <row r="81" spans="1:6" ht="47.25" x14ac:dyDescent="0.25">
      <c r="A81" s="131">
        <v>69</v>
      </c>
      <c r="B81" s="69" t="s">
        <v>883</v>
      </c>
      <c r="C81" s="69" t="s">
        <v>884</v>
      </c>
      <c r="D81" s="69" t="s">
        <v>885</v>
      </c>
      <c r="E81" s="132">
        <v>500000</v>
      </c>
      <c r="F81" s="72" t="s">
        <v>272</v>
      </c>
    </row>
    <row r="82" spans="1:6" ht="102.75" customHeight="1" x14ac:dyDescent="0.25">
      <c r="A82" s="131">
        <v>70</v>
      </c>
      <c r="B82" s="69" t="s">
        <v>886</v>
      </c>
      <c r="C82" s="69" t="s">
        <v>887</v>
      </c>
      <c r="D82" s="69" t="s">
        <v>888</v>
      </c>
      <c r="E82" s="132">
        <v>500000</v>
      </c>
      <c r="F82" s="72" t="s">
        <v>272</v>
      </c>
    </row>
    <row r="83" spans="1:6" x14ac:dyDescent="0.25">
      <c r="A83" s="131"/>
      <c r="B83" s="2348" t="s">
        <v>889</v>
      </c>
      <c r="C83" s="2350"/>
      <c r="D83" s="69"/>
      <c r="E83" s="69"/>
      <c r="F83" s="72"/>
    </row>
    <row r="84" spans="1:6" ht="132.75" customHeight="1" x14ac:dyDescent="0.25">
      <c r="A84" s="131">
        <v>71</v>
      </c>
      <c r="B84" s="69" t="s">
        <v>890</v>
      </c>
      <c r="C84" s="69" t="s">
        <v>891</v>
      </c>
      <c r="D84" s="69" t="s">
        <v>892</v>
      </c>
      <c r="E84" s="132">
        <v>600000</v>
      </c>
      <c r="F84" s="72" t="s">
        <v>272</v>
      </c>
    </row>
    <row r="85" spans="1:6" ht="94.5" customHeight="1" x14ac:dyDescent="0.25">
      <c r="A85" s="131">
        <v>72</v>
      </c>
      <c r="B85" s="69" t="s">
        <v>893</v>
      </c>
      <c r="C85" s="69" t="s">
        <v>894</v>
      </c>
      <c r="D85" s="69" t="s">
        <v>895</v>
      </c>
      <c r="E85" s="132">
        <v>400000</v>
      </c>
      <c r="F85" s="72" t="s">
        <v>272</v>
      </c>
    </row>
    <row r="86" spans="1:6" ht="173.25" x14ac:dyDescent="0.25">
      <c r="A86" s="131">
        <v>73</v>
      </c>
      <c r="B86" s="69" t="s">
        <v>896</v>
      </c>
      <c r="C86" s="69" t="s">
        <v>897</v>
      </c>
      <c r="D86" s="69" t="s">
        <v>898</v>
      </c>
      <c r="E86" s="132">
        <v>10500000</v>
      </c>
      <c r="F86" s="72" t="s">
        <v>272</v>
      </c>
    </row>
    <row r="87" spans="1:6" ht="61.5" customHeight="1" x14ac:dyDescent="0.25">
      <c r="A87" s="131">
        <v>74</v>
      </c>
      <c r="B87" s="69" t="s">
        <v>899</v>
      </c>
      <c r="C87" s="69" t="s">
        <v>900</v>
      </c>
      <c r="D87" s="69" t="s">
        <v>901</v>
      </c>
      <c r="E87" s="132">
        <v>600000</v>
      </c>
      <c r="F87" s="72" t="s">
        <v>13</v>
      </c>
    </row>
    <row r="88" spans="1:6" ht="95.25" customHeight="1" x14ac:dyDescent="0.25">
      <c r="A88" s="131">
        <v>75</v>
      </c>
      <c r="B88" s="69" t="s">
        <v>902</v>
      </c>
      <c r="C88" s="69" t="s">
        <v>903</v>
      </c>
      <c r="D88" s="69" t="s">
        <v>904</v>
      </c>
      <c r="E88" s="132">
        <v>300000</v>
      </c>
      <c r="F88" s="72" t="s">
        <v>272</v>
      </c>
    </row>
    <row r="89" spans="1:6" ht="56.25" customHeight="1" x14ac:dyDescent="0.25">
      <c r="A89" s="131">
        <v>76</v>
      </c>
      <c r="B89" s="69" t="s">
        <v>905</v>
      </c>
      <c r="C89" s="69" t="s">
        <v>906</v>
      </c>
      <c r="D89" s="69" t="s">
        <v>907</v>
      </c>
      <c r="E89" s="132">
        <v>500000</v>
      </c>
      <c r="F89" s="72" t="s">
        <v>13</v>
      </c>
    </row>
    <row r="90" spans="1:6" ht="107.25" customHeight="1" x14ac:dyDescent="0.25">
      <c r="A90" s="131">
        <v>77</v>
      </c>
      <c r="B90" s="69" t="s">
        <v>908</v>
      </c>
      <c r="C90" s="69" t="s">
        <v>909</v>
      </c>
      <c r="D90" s="69" t="s">
        <v>910</v>
      </c>
      <c r="E90" s="132">
        <v>800000</v>
      </c>
      <c r="F90" s="72" t="s">
        <v>272</v>
      </c>
    </row>
    <row r="91" spans="1:6" ht="87" customHeight="1" x14ac:dyDescent="0.25">
      <c r="A91" s="131">
        <v>78</v>
      </c>
      <c r="B91" s="69" t="s">
        <v>911</v>
      </c>
      <c r="C91" s="69" t="s">
        <v>912</v>
      </c>
      <c r="D91" s="69" t="s">
        <v>913</v>
      </c>
      <c r="E91" s="132">
        <v>500000</v>
      </c>
      <c r="F91" s="72" t="s">
        <v>272</v>
      </c>
    </row>
    <row r="92" spans="1:6" ht="108" customHeight="1" x14ac:dyDescent="0.25">
      <c r="A92" s="131">
        <v>79</v>
      </c>
      <c r="B92" s="69" t="s">
        <v>914</v>
      </c>
      <c r="C92" s="69" t="s">
        <v>915</v>
      </c>
      <c r="D92" s="69" t="s">
        <v>916</v>
      </c>
      <c r="E92" s="132">
        <v>500000</v>
      </c>
      <c r="F92" s="72" t="s">
        <v>272</v>
      </c>
    </row>
    <row r="93" spans="1:6" ht="103.5" customHeight="1" x14ac:dyDescent="0.25">
      <c r="A93" s="131">
        <v>80</v>
      </c>
      <c r="B93" s="69" t="s">
        <v>917</v>
      </c>
      <c r="C93" s="69" t="s">
        <v>918</v>
      </c>
      <c r="D93" s="69" t="s">
        <v>919</v>
      </c>
      <c r="E93" s="132">
        <v>500000</v>
      </c>
      <c r="F93" s="72" t="s">
        <v>13</v>
      </c>
    </row>
    <row r="94" spans="1:6" ht="111" customHeight="1" x14ac:dyDescent="0.25">
      <c r="A94" s="131">
        <v>81</v>
      </c>
      <c r="B94" s="69" t="s">
        <v>920</v>
      </c>
      <c r="C94" s="69" t="s">
        <v>921</v>
      </c>
      <c r="D94" s="69" t="s">
        <v>922</v>
      </c>
      <c r="E94" s="132">
        <v>300000</v>
      </c>
      <c r="F94" s="72" t="s">
        <v>272</v>
      </c>
    </row>
    <row r="95" spans="1:6" ht="108" customHeight="1" x14ac:dyDescent="0.25">
      <c r="A95" s="131">
        <v>82</v>
      </c>
      <c r="B95" s="69" t="s">
        <v>923</v>
      </c>
      <c r="C95" s="69" t="s">
        <v>924</v>
      </c>
      <c r="D95" s="69" t="s">
        <v>925</v>
      </c>
      <c r="E95" s="132">
        <v>400000</v>
      </c>
      <c r="F95" s="72" t="s">
        <v>272</v>
      </c>
    </row>
    <row r="96" spans="1:6" x14ac:dyDescent="0.25">
      <c r="A96" s="131"/>
      <c r="B96" s="2348" t="s">
        <v>712</v>
      </c>
      <c r="C96" s="2350"/>
      <c r="D96" s="69"/>
      <c r="E96" s="69"/>
      <c r="F96" s="72"/>
    </row>
    <row r="97" spans="1:6" ht="63.75" customHeight="1" x14ac:dyDescent="0.25">
      <c r="A97" s="131">
        <v>83</v>
      </c>
      <c r="B97" s="69" t="s">
        <v>926</v>
      </c>
      <c r="C97" s="69" t="s">
        <v>927</v>
      </c>
      <c r="D97" s="69" t="s">
        <v>928</v>
      </c>
      <c r="E97" s="132">
        <v>300000</v>
      </c>
      <c r="F97" s="72" t="s">
        <v>272</v>
      </c>
    </row>
    <row r="98" spans="1:6" ht="125.25" customHeight="1" x14ac:dyDescent="0.25">
      <c r="A98" s="131">
        <v>84</v>
      </c>
      <c r="B98" s="69" t="s">
        <v>929</v>
      </c>
      <c r="C98" s="69" t="s">
        <v>930</v>
      </c>
      <c r="D98" s="69" t="s">
        <v>931</v>
      </c>
      <c r="E98" s="132">
        <v>3276421.07</v>
      </c>
      <c r="F98" s="72" t="s">
        <v>272</v>
      </c>
    </row>
    <row r="99" spans="1:6" ht="68.25" customHeight="1" x14ac:dyDescent="0.25">
      <c r="A99" s="131">
        <v>85</v>
      </c>
      <c r="B99" s="69" t="s">
        <v>932</v>
      </c>
      <c r="C99" s="69" t="s">
        <v>933</v>
      </c>
      <c r="D99" s="69" t="s">
        <v>934</v>
      </c>
      <c r="E99" s="132">
        <v>500000</v>
      </c>
      <c r="F99" s="72" t="s">
        <v>272</v>
      </c>
    </row>
    <row r="100" spans="1:6" ht="141.75" x14ac:dyDescent="0.25">
      <c r="A100" s="131">
        <v>86</v>
      </c>
      <c r="B100" s="69" t="s">
        <v>935</v>
      </c>
      <c r="C100" s="69" t="s">
        <v>936</v>
      </c>
      <c r="D100" s="69" t="s">
        <v>937</v>
      </c>
      <c r="E100" s="132">
        <v>4500000</v>
      </c>
      <c r="F100" s="72" t="s">
        <v>272</v>
      </c>
    </row>
    <row r="101" spans="1:6" ht="236.25" x14ac:dyDescent="0.25">
      <c r="A101" s="131">
        <v>87</v>
      </c>
      <c r="B101" s="69" t="s">
        <v>938</v>
      </c>
      <c r="C101" s="69" t="s">
        <v>939</v>
      </c>
      <c r="D101" s="69" t="s">
        <v>940</v>
      </c>
      <c r="E101" s="132">
        <v>507770.4</v>
      </c>
      <c r="F101" s="72" t="s">
        <v>272</v>
      </c>
    </row>
    <row r="102" spans="1:6" ht="220.5" x14ac:dyDescent="0.25">
      <c r="A102" s="131">
        <v>88</v>
      </c>
      <c r="B102" s="133" t="s">
        <v>941</v>
      </c>
      <c r="C102" s="133" t="s">
        <v>942</v>
      </c>
      <c r="D102" s="133" t="s">
        <v>943</v>
      </c>
      <c r="E102" s="134">
        <v>1169256.8</v>
      </c>
      <c r="F102" s="135" t="s">
        <v>13</v>
      </c>
    </row>
    <row r="103" spans="1:6" ht="85.5" customHeight="1" x14ac:dyDescent="0.25">
      <c r="A103" s="131">
        <v>89</v>
      </c>
      <c r="B103" s="69" t="s">
        <v>944</v>
      </c>
      <c r="C103" s="69" t="s">
        <v>945</v>
      </c>
      <c r="D103" s="69" t="s">
        <v>946</v>
      </c>
      <c r="E103" s="132">
        <v>3000000</v>
      </c>
      <c r="F103" s="72" t="s">
        <v>13</v>
      </c>
    </row>
    <row r="104" spans="1:6" x14ac:dyDescent="0.25">
      <c r="A104" s="131"/>
      <c r="B104" s="2348" t="s">
        <v>248</v>
      </c>
      <c r="C104" s="2350"/>
      <c r="D104" s="70"/>
      <c r="E104" s="136">
        <f>SUM(E6:E103)</f>
        <v>81310344.819999993</v>
      </c>
      <c r="F104" s="72"/>
    </row>
    <row r="105" spans="1:6" x14ac:dyDescent="0.25">
      <c r="A105" s="131"/>
      <c r="B105" s="75"/>
      <c r="C105" s="75"/>
      <c r="D105" s="69"/>
      <c r="E105" s="132"/>
      <c r="F105" s="72"/>
    </row>
    <row r="106" spans="1:6" ht="47.25" x14ac:dyDescent="0.25">
      <c r="A106" s="2">
        <v>1</v>
      </c>
      <c r="B106" s="2" t="s">
        <v>269</v>
      </c>
      <c r="C106" s="7" t="s">
        <v>947</v>
      </c>
      <c r="D106" s="2" t="s">
        <v>271</v>
      </c>
      <c r="E106" s="77">
        <v>1000000</v>
      </c>
      <c r="F106" s="10" t="s">
        <v>272</v>
      </c>
    </row>
    <row r="107" spans="1:6" x14ac:dyDescent="0.25">
      <c r="A107" s="2"/>
      <c r="B107" s="9" t="s">
        <v>273</v>
      </c>
      <c r="C107" s="7"/>
      <c r="D107" s="2"/>
      <c r="E107" s="77"/>
      <c r="F107" s="10"/>
    </row>
    <row r="108" spans="1:6" ht="63" x14ac:dyDescent="0.25">
      <c r="A108" s="2">
        <v>2</v>
      </c>
      <c r="B108" s="2" t="s">
        <v>274</v>
      </c>
      <c r="C108" s="7" t="s">
        <v>948</v>
      </c>
      <c r="D108" s="2" t="s">
        <v>276</v>
      </c>
      <c r="E108" s="77">
        <v>4500000</v>
      </c>
      <c r="F108" s="10" t="s">
        <v>277</v>
      </c>
    </row>
    <row r="109" spans="1:6" x14ac:dyDescent="0.25">
      <c r="A109" s="90"/>
      <c r="B109" s="88" t="s">
        <v>949</v>
      </c>
      <c r="C109" s="88"/>
      <c r="D109" s="88"/>
      <c r="E109" s="145">
        <f>SUM(E106:E108)</f>
        <v>5500000</v>
      </c>
      <c r="F109" s="129"/>
    </row>
    <row r="110" spans="1:6" x14ac:dyDescent="0.25">
      <c r="A110" s="90"/>
      <c r="B110" s="88" t="s">
        <v>324</v>
      </c>
      <c r="C110" s="88"/>
      <c r="D110" s="88"/>
      <c r="E110" s="89">
        <f>E109+E104</f>
        <v>86810344.819999993</v>
      </c>
      <c r="F110" s="88"/>
    </row>
    <row r="113" spans="1:6" x14ac:dyDescent="0.25">
      <c r="A113" s="2359" t="s">
        <v>0</v>
      </c>
      <c r="B113" s="2359"/>
      <c r="C113" s="2359"/>
      <c r="D113" s="2359"/>
      <c r="E113" s="2359"/>
      <c r="F113" s="2359"/>
    </row>
    <row r="114" spans="1:6" x14ac:dyDescent="0.25">
      <c r="A114" s="2359" t="s">
        <v>950</v>
      </c>
      <c r="B114" s="2359"/>
      <c r="C114" s="2359"/>
      <c r="D114" s="2359"/>
      <c r="E114" s="2359"/>
      <c r="F114" s="2359"/>
    </row>
    <row r="115" spans="1:6" x14ac:dyDescent="0.25">
      <c r="A115" s="2359" t="s">
        <v>2</v>
      </c>
      <c r="B115" s="2359"/>
      <c r="C115" s="2359"/>
      <c r="D115" s="2359"/>
      <c r="E115" s="2359"/>
      <c r="F115" s="2359"/>
    </row>
    <row r="116" spans="1:6" x14ac:dyDescent="0.25">
      <c r="A116" s="119" t="s">
        <v>282</v>
      </c>
      <c r="B116" s="119" t="s">
        <v>283</v>
      </c>
      <c r="C116" s="119" t="s">
        <v>285</v>
      </c>
      <c r="D116" s="119" t="s">
        <v>284</v>
      </c>
      <c r="E116" s="119" t="s">
        <v>286</v>
      </c>
      <c r="F116" s="119" t="s">
        <v>287</v>
      </c>
    </row>
    <row r="117" spans="1:6" x14ac:dyDescent="0.25">
      <c r="A117" s="120"/>
      <c r="B117" s="2356" t="s">
        <v>40</v>
      </c>
      <c r="C117" s="2356"/>
      <c r="D117" s="121"/>
      <c r="E117" s="121"/>
      <c r="F117" s="121"/>
    </row>
    <row r="118" spans="1:6" ht="78.75" x14ac:dyDescent="0.25">
      <c r="A118" s="120">
        <v>1</v>
      </c>
      <c r="B118" s="121" t="s">
        <v>41</v>
      </c>
      <c r="C118" s="121" t="s">
        <v>740</v>
      </c>
      <c r="D118" s="121" t="s">
        <v>302</v>
      </c>
      <c r="E118" s="140">
        <v>568965.51</v>
      </c>
      <c r="F118" s="121" t="s">
        <v>272</v>
      </c>
    </row>
    <row r="119" spans="1:6" x14ac:dyDescent="0.25">
      <c r="A119" s="120"/>
      <c r="B119" s="2358" t="s">
        <v>712</v>
      </c>
      <c r="C119" s="2358"/>
      <c r="D119" s="121"/>
      <c r="E119" s="140"/>
      <c r="F119" s="121"/>
    </row>
    <row r="120" spans="1:6" ht="141.75" x14ac:dyDescent="0.25">
      <c r="A120" s="43">
        <v>2</v>
      </c>
      <c r="B120" s="44" t="s">
        <v>951</v>
      </c>
      <c r="C120" s="44" t="s">
        <v>952</v>
      </c>
      <c r="D120" s="44" t="s">
        <v>953</v>
      </c>
      <c r="E120" s="48">
        <v>5405172.4199999999</v>
      </c>
      <c r="F120" s="44" t="s">
        <v>272</v>
      </c>
    </row>
    <row r="121" spans="1:6" ht="141.75" x14ac:dyDescent="0.25">
      <c r="A121" s="43">
        <v>3</v>
      </c>
      <c r="B121" s="44" t="s">
        <v>954</v>
      </c>
      <c r="C121" s="44" t="s">
        <v>955</v>
      </c>
      <c r="D121" s="44" t="s">
        <v>953</v>
      </c>
      <c r="E121" s="48">
        <v>5405172.4100000001</v>
      </c>
      <c r="F121" s="44" t="s">
        <v>272</v>
      </c>
    </row>
    <row r="122" spans="1:6" x14ac:dyDescent="0.25">
      <c r="A122" s="125"/>
      <c r="B122" s="96" t="s">
        <v>248</v>
      </c>
      <c r="C122" s="10"/>
      <c r="D122" s="10"/>
      <c r="E122" s="126">
        <f>SUM(E118:E121)</f>
        <v>11379310.34</v>
      </c>
      <c r="F122" s="127"/>
    </row>
  </sheetData>
  <mergeCells count="19">
    <mergeCell ref="B45:D45"/>
    <mergeCell ref="B69:D69"/>
    <mergeCell ref="B119:C119"/>
    <mergeCell ref="B96:C96"/>
    <mergeCell ref="B104:C104"/>
    <mergeCell ref="A113:F113"/>
    <mergeCell ref="A114:F114"/>
    <mergeCell ref="A115:F115"/>
    <mergeCell ref="B117:C117"/>
    <mergeCell ref="B83:C83"/>
    <mergeCell ref="B19:C19"/>
    <mergeCell ref="B21:C21"/>
    <mergeCell ref="B23:C23"/>
    <mergeCell ref="A1:F1"/>
    <mergeCell ref="A2:F2"/>
    <mergeCell ref="A3:F3"/>
    <mergeCell ref="B5:D5"/>
    <mergeCell ref="B12:D12"/>
    <mergeCell ref="B16:C1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2"/>
  <sheetViews>
    <sheetView topLeftCell="A118" workbookViewId="0">
      <selection activeCell="C151" sqref="C151"/>
    </sheetView>
  </sheetViews>
  <sheetFormatPr defaultRowHeight="15.75" x14ac:dyDescent="0.25"/>
  <cols>
    <col min="1" max="1" width="7.140625" style="128" customWidth="1"/>
    <col min="2" max="2" width="19.5703125" style="128" customWidth="1"/>
    <col min="3" max="3" width="43.140625" style="128" customWidth="1"/>
    <col min="4" max="4" width="16.85546875" style="128" customWidth="1"/>
    <col min="5" max="5" width="22.28515625" style="128" customWidth="1"/>
    <col min="6" max="6" width="15.28515625" style="128" customWidth="1"/>
    <col min="7" max="16384" width="9.140625" style="128"/>
  </cols>
  <sheetData>
    <row r="1" spans="1:6" x14ac:dyDescent="0.25">
      <c r="A1" s="2360" t="s">
        <v>0</v>
      </c>
      <c r="B1" s="2360"/>
      <c r="C1" s="2360"/>
      <c r="D1" s="2360"/>
      <c r="E1" s="2360"/>
      <c r="F1" s="2360"/>
    </row>
    <row r="2" spans="1:6" x14ac:dyDescent="0.25">
      <c r="A2" s="2360" t="s">
        <v>956</v>
      </c>
      <c r="B2" s="2360"/>
      <c r="C2" s="2360"/>
      <c r="D2" s="2360"/>
      <c r="E2" s="2360"/>
      <c r="F2" s="2360"/>
    </row>
    <row r="3" spans="1:6" x14ac:dyDescent="0.25">
      <c r="A3" s="2360" t="s">
        <v>2</v>
      </c>
      <c r="B3" s="2360"/>
      <c r="C3" s="2360"/>
      <c r="D3" s="2360"/>
      <c r="E3" s="2360"/>
      <c r="F3" s="2360"/>
    </row>
    <row r="4" spans="1:6" ht="31.5" x14ac:dyDescent="0.25">
      <c r="A4" s="76" t="s">
        <v>3</v>
      </c>
      <c r="B4" s="76" t="s">
        <v>4</v>
      </c>
      <c r="C4" s="76" t="s">
        <v>5</v>
      </c>
      <c r="D4" s="76" t="s">
        <v>6</v>
      </c>
      <c r="E4" s="76" t="s">
        <v>957</v>
      </c>
      <c r="F4" s="76" t="s">
        <v>8</v>
      </c>
    </row>
    <row r="5" spans="1:6" x14ac:dyDescent="0.25">
      <c r="A5" s="72"/>
      <c r="B5" s="2348" t="s">
        <v>958</v>
      </c>
      <c r="C5" s="2350"/>
      <c r="D5" s="75"/>
      <c r="E5" s="72"/>
      <c r="F5" s="72"/>
    </row>
    <row r="6" spans="1:6" ht="47.25" x14ac:dyDescent="0.25">
      <c r="A6" s="72">
        <v>1</v>
      </c>
      <c r="B6" s="75" t="s">
        <v>959</v>
      </c>
      <c r="C6" s="75" t="s">
        <v>960</v>
      </c>
      <c r="D6" s="75" t="s">
        <v>720</v>
      </c>
      <c r="E6" s="74">
        <v>1800000</v>
      </c>
      <c r="F6" s="72" t="s">
        <v>272</v>
      </c>
    </row>
    <row r="7" spans="1:6" ht="141.75" x14ac:dyDescent="0.25">
      <c r="A7" s="72">
        <v>2</v>
      </c>
      <c r="B7" s="75" t="s">
        <v>721</v>
      </c>
      <c r="C7" s="75" t="s">
        <v>961</v>
      </c>
      <c r="D7" s="75" t="s">
        <v>962</v>
      </c>
      <c r="E7" s="74">
        <v>829420.69</v>
      </c>
      <c r="F7" s="72" t="s">
        <v>272</v>
      </c>
    </row>
    <row r="8" spans="1:6" ht="31.5" x14ac:dyDescent="0.25">
      <c r="A8" s="72">
        <v>3</v>
      </c>
      <c r="B8" s="75" t="s">
        <v>17</v>
      </c>
      <c r="C8" s="75" t="s">
        <v>963</v>
      </c>
      <c r="D8" s="75" t="s">
        <v>727</v>
      </c>
      <c r="E8" s="74">
        <v>28800</v>
      </c>
      <c r="F8" s="72" t="s">
        <v>272</v>
      </c>
    </row>
    <row r="9" spans="1:6" ht="47.25" x14ac:dyDescent="0.25">
      <c r="A9" s="72">
        <v>4</v>
      </c>
      <c r="B9" s="75" t="s">
        <v>20</v>
      </c>
      <c r="C9" s="75" t="s">
        <v>964</v>
      </c>
      <c r="D9" s="75" t="s">
        <v>22</v>
      </c>
      <c r="E9" s="74">
        <v>60000</v>
      </c>
      <c r="F9" s="72" t="s">
        <v>272</v>
      </c>
    </row>
    <row r="10" spans="1:6" ht="94.5" x14ac:dyDescent="0.25">
      <c r="A10" s="72">
        <v>5</v>
      </c>
      <c r="B10" s="75" t="s">
        <v>729</v>
      </c>
      <c r="C10" s="75" t="s">
        <v>965</v>
      </c>
      <c r="D10" s="75" t="s">
        <v>541</v>
      </c>
      <c r="E10" s="74">
        <v>1490400</v>
      </c>
      <c r="F10" s="72" t="s">
        <v>272</v>
      </c>
    </row>
    <row r="11" spans="1:6" x14ac:dyDescent="0.25">
      <c r="A11" s="72"/>
      <c r="B11" s="2348" t="s">
        <v>334</v>
      </c>
      <c r="C11" s="2350"/>
      <c r="D11" s="76"/>
      <c r="E11" s="72"/>
      <c r="F11" s="71"/>
    </row>
    <row r="12" spans="1:6" ht="110.25" x14ac:dyDescent="0.25">
      <c r="A12" s="72">
        <v>6</v>
      </c>
      <c r="B12" s="75" t="s">
        <v>721</v>
      </c>
      <c r="C12" s="75" t="s">
        <v>966</v>
      </c>
      <c r="D12" s="75" t="s">
        <v>544</v>
      </c>
      <c r="E12" s="74">
        <v>500000</v>
      </c>
      <c r="F12" s="72" t="s">
        <v>272</v>
      </c>
    </row>
    <row r="13" spans="1:6" ht="78.75" x14ac:dyDescent="0.25">
      <c r="A13" s="72">
        <v>7</v>
      </c>
      <c r="B13" s="75" t="s">
        <v>729</v>
      </c>
      <c r="C13" s="75" t="s">
        <v>967</v>
      </c>
      <c r="D13" s="75" t="s">
        <v>968</v>
      </c>
      <c r="E13" s="74">
        <v>1104310.3400000001</v>
      </c>
      <c r="F13" s="72" t="s">
        <v>272</v>
      </c>
    </row>
    <row r="14" spans="1:6" ht="94.5" x14ac:dyDescent="0.25">
      <c r="A14" s="72">
        <v>8</v>
      </c>
      <c r="B14" s="75" t="s">
        <v>735</v>
      </c>
      <c r="C14" s="75" t="s">
        <v>969</v>
      </c>
      <c r="D14" s="75" t="s">
        <v>300</v>
      </c>
      <c r="E14" s="74">
        <v>1000000</v>
      </c>
      <c r="F14" s="72" t="s">
        <v>272</v>
      </c>
    </row>
    <row r="15" spans="1:6" x14ac:dyDescent="0.25">
      <c r="A15" s="72"/>
      <c r="B15" s="2348" t="s">
        <v>34</v>
      </c>
      <c r="C15" s="2350"/>
      <c r="D15" s="75"/>
      <c r="E15" s="72"/>
      <c r="F15" s="72"/>
    </row>
    <row r="16" spans="1:6" ht="47.25" x14ac:dyDescent="0.25">
      <c r="A16" s="72">
        <v>9</v>
      </c>
      <c r="B16" s="75" t="s">
        <v>309</v>
      </c>
      <c r="C16" s="75" t="s">
        <v>970</v>
      </c>
      <c r="D16" s="75" t="s">
        <v>971</v>
      </c>
      <c r="E16" s="74">
        <v>2500000</v>
      </c>
      <c r="F16" s="72" t="s">
        <v>272</v>
      </c>
    </row>
    <row r="17" spans="1:6" ht="47.25" x14ac:dyDescent="0.25">
      <c r="A17" s="72">
        <v>10</v>
      </c>
      <c r="B17" s="75" t="s">
        <v>342</v>
      </c>
      <c r="C17" s="75" t="s">
        <v>972</v>
      </c>
      <c r="D17" s="75" t="s">
        <v>971</v>
      </c>
      <c r="E17" s="74">
        <v>14702586.210000001</v>
      </c>
      <c r="F17" s="72" t="s">
        <v>272</v>
      </c>
    </row>
    <row r="18" spans="1:6" x14ac:dyDescent="0.25">
      <c r="A18" s="72"/>
      <c r="B18" s="2348" t="s">
        <v>40</v>
      </c>
      <c r="C18" s="2350"/>
      <c r="D18" s="75"/>
      <c r="E18" s="74"/>
      <c r="F18" s="72"/>
    </row>
    <row r="19" spans="1:6" ht="110.25" x14ac:dyDescent="0.25">
      <c r="A19" s="72">
        <v>11</v>
      </c>
      <c r="B19" s="75" t="s">
        <v>41</v>
      </c>
      <c r="C19" s="75" t="s">
        <v>973</v>
      </c>
      <c r="D19" s="75" t="s">
        <v>302</v>
      </c>
      <c r="E19" s="74">
        <v>4568965.5199999996</v>
      </c>
      <c r="F19" s="72" t="s">
        <v>272</v>
      </c>
    </row>
    <row r="20" spans="1:6" x14ac:dyDescent="0.25">
      <c r="A20" s="72"/>
      <c r="B20" s="2348" t="s">
        <v>306</v>
      </c>
      <c r="C20" s="2350"/>
      <c r="D20" s="75"/>
      <c r="E20" s="74"/>
      <c r="F20" s="72"/>
    </row>
    <row r="21" spans="1:6" ht="126" x14ac:dyDescent="0.25">
      <c r="A21" s="72">
        <v>12</v>
      </c>
      <c r="B21" s="75" t="s">
        <v>974</v>
      </c>
      <c r="C21" s="75" t="s">
        <v>975</v>
      </c>
      <c r="D21" s="75" t="s">
        <v>976</v>
      </c>
      <c r="E21" s="74">
        <v>1736206.9</v>
      </c>
      <c r="F21" s="72" t="s">
        <v>272</v>
      </c>
    </row>
    <row r="22" spans="1:6" x14ac:dyDescent="0.25">
      <c r="A22" s="72"/>
      <c r="B22" s="2348" t="s">
        <v>303</v>
      </c>
      <c r="C22" s="2350"/>
      <c r="D22" s="75"/>
      <c r="E22" s="72"/>
      <c r="F22" s="72"/>
    </row>
    <row r="23" spans="1:6" ht="47.25" x14ac:dyDescent="0.25">
      <c r="A23" s="72">
        <v>13</v>
      </c>
      <c r="B23" s="75" t="s">
        <v>977</v>
      </c>
      <c r="C23" s="75" t="s">
        <v>978</v>
      </c>
      <c r="D23" s="141" t="s">
        <v>747</v>
      </c>
      <c r="E23" s="74">
        <v>100000</v>
      </c>
      <c r="F23" s="142" t="s">
        <v>272</v>
      </c>
    </row>
    <row r="24" spans="1:6" ht="47.25" x14ac:dyDescent="0.25">
      <c r="A24" s="72">
        <v>14</v>
      </c>
      <c r="B24" s="75" t="s">
        <v>979</v>
      </c>
      <c r="C24" s="75" t="s">
        <v>980</v>
      </c>
      <c r="D24" s="141" t="s">
        <v>747</v>
      </c>
      <c r="E24" s="74">
        <v>100000</v>
      </c>
      <c r="F24" s="142" t="s">
        <v>272</v>
      </c>
    </row>
    <row r="25" spans="1:6" ht="47.25" x14ac:dyDescent="0.25">
      <c r="A25" s="72">
        <v>15</v>
      </c>
      <c r="B25" s="75" t="s">
        <v>981</v>
      </c>
      <c r="C25" s="75" t="s">
        <v>982</v>
      </c>
      <c r="D25" s="141" t="s">
        <v>747</v>
      </c>
      <c r="E25" s="74">
        <v>100000</v>
      </c>
      <c r="F25" s="142" t="s">
        <v>272</v>
      </c>
    </row>
    <row r="26" spans="1:6" ht="47.25" x14ac:dyDescent="0.25">
      <c r="A26" s="72">
        <v>16</v>
      </c>
      <c r="B26" s="75" t="s">
        <v>983</v>
      </c>
      <c r="C26" s="75" t="s">
        <v>984</v>
      </c>
      <c r="D26" s="141" t="s">
        <v>747</v>
      </c>
      <c r="E26" s="74">
        <v>100000</v>
      </c>
      <c r="F26" s="142" t="s">
        <v>272</v>
      </c>
    </row>
    <row r="27" spans="1:6" ht="47.25" x14ac:dyDescent="0.25">
      <c r="A27" s="72">
        <v>17</v>
      </c>
      <c r="B27" s="75" t="s">
        <v>985</v>
      </c>
      <c r="C27" s="75" t="s">
        <v>986</v>
      </c>
      <c r="D27" s="141" t="s">
        <v>747</v>
      </c>
      <c r="E27" s="74">
        <v>100000</v>
      </c>
      <c r="F27" s="142" t="s">
        <v>272</v>
      </c>
    </row>
    <row r="28" spans="1:6" ht="47.25" x14ac:dyDescent="0.25">
      <c r="A28" s="72">
        <v>18</v>
      </c>
      <c r="B28" s="75" t="s">
        <v>987</v>
      </c>
      <c r="C28" s="75" t="s">
        <v>988</v>
      </c>
      <c r="D28" s="141" t="s">
        <v>747</v>
      </c>
      <c r="E28" s="74">
        <v>100000</v>
      </c>
      <c r="F28" s="142" t="s">
        <v>272</v>
      </c>
    </row>
    <row r="29" spans="1:6" ht="47.25" x14ac:dyDescent="0.25">
      <c r="A29" s="72">
        <v>19</v>
      </c>
      <c r="B29" s="75" t="s">
        <v>989</v>
      </c>
      <c r="C29" s="75" t="s">
        <v>990</v>
      </c>
      <c r="D29" s="141" t="s">
        <v>747</v>
      </c>
      <c r="E29" s="74">
        <v>100000</v>
      </c>
      <c r="F29" s="142" t="s">
        <v>272</v>
      </c>
    </row>
    <row r="30" spans="1:6" ht="47.25" x14ac:dyDescent="0.25">
      <c r="A30" s="72">
        <v>20</v>
      </c>
      <c r="B30" s="75" t="s">
        <v>991</v>
      </c>
      <c r="C30" s="75" t="s">
        <v>992</v>
      </c>
      <c r="D30" s="141" t="s">
        <v>747</v>
      </c>
      <c r="E30" s="74">
        <v>100000</v>
      </c>
      <c r="F30" s="142" t="s">
        <v>272</v>
      </c>
    </row>
    <row r="31" spans="1:6" ht="47.25" x14ac:dyDescent="0.25">
      <c r="A31" s="72">
        <v>21</v>
      </c>
      <c r="B31" s="75" t="s">
        <v>993</v>
      </c>
      <c r="C31" s="75" t="s">
        <v>994</v>
      </c>
      <c r="D31" s="141" t="s">
        <v>747</v>
      </c>
      <c r="E31" s="74">
        <v>100000</v>
      </c>
      <c r="F31" s="142" t="s">
        <v>272</v>
      </c>
    </row>
    <row r="32" spans="1:6" ht="47.25" x14ac:dyDescent="0.25">
      <c r="A32" s="72">
        <v>22</v>
      </c>
      <c r="B32" s="75" t="s">
        <v>995</v>
      </c>
      <c r="C32" s="75" t="s">
        <v>996</v>
      </c>
      <c r="D32" s="141" t="s">
        <v>747</v>
      </c>
      <c r="E32" s="74">
        <v>116206.9</v>
      </c>
      <c r="F32" s="142" t="s">
        <v>272</v>
      </c>
    </row>
    <row r="33" spans="1:6" ht="47.25" x14ac:dyDescent="0.25">
      <c r="A33" s="72">
        <v>23</v>
      </c>
      <c r="B33" s="75" t="s">
        <v>997</v>
      </c>
      <c r="C33" s="75" t="s">
        <v>998</v>
      </c>
      <c r="D33" s="141" t="s">
        <v>747</v>
      </c>
      <c r="E33" s="74">
        <v>50000</v>
      </c>
      <c r="F33" s="142" t="s">
        <v>272</v>
      </c>
    </row>
    <row r="34" spans="1:6" ht="47.25" x14ac:dyDescent="0.25">
      <c r="A34" s="72">
        <v>24</v>
      </c>
      <c r="B34" s="75" t="s">
        <v>999</v>
      </c>
      <c r="C34" s="75" t="s">
        <v>1000</v>
      </c>
      <c r="D34" s="141" t="s">
        <v>747</v>
      </c>
      <c r="E34" s="74">
        <v>60000</v>
      </c>
      <c r="F34" s="142" t="s">
        <v>272</v>
      </c>
    </row>
    <row r="35" spans="1:6" ht="47.25" x14ac:dyDescent="0.25">
      <c r="A35" s="72">
        <v>25</v>
      </c>
      <c r="B35" s="75" t="s">
        <v>1001</v>
      </c>
      <c r="C35" s="75" t="s">
        <v>1002</v>
      </c>
      <c r="D35" s="141" t="s">
        <v>747</v>
      </c>
      <c r="E35" s="74">
        <v>60000</v>
      </c>
      <c r="F35" s="142" t="s">
        <v>272</v>
      </c>
    </row>
    <row r="36" spans="1:6" ht="47.25" x14ac:dyDescent="0.25">
      <c r="A36" s="72">
        <v>26</v>
      </c>
      <c r="B36" s="75" t="s">
        <v>1003</v>
      </c>
      <c r="C36" s="75" t="s">
        <v>1004</v>
      </c>
      <c r="D36" s="141" t="s">
        <v>747</v>
      </c>
      <c r="E36" s="74">
        <v>60000</v>
      </c>
      <c r="F36" s="142" t="s">
        <v>272</v>
      </c>
    </row>
    <row r="37" spans="1:6" ht="47.25" x14ac:dyDescent="0.25">
      <c r="A37" s="72">
        <v>27</v>
      </c>
      <c r="B37" s="75" t="s">
        <v>1005</v>
      </c>
      <c r="C37" s="75" t="s">
        <v>1006</v>
      </c>
      <c r="D37" s="141" t="s">
        <v>747</v>
      </c>
      <c r="E37" s="74">
        <v>90000</v>
      </c>
      <c r="F37" s="142" t="s">
        <v>272</v>
      </c>
    </row>
    <row r="38" spans="1:6" ht="47.25" x14ac:dyDescent="0.25">
      <c r="A38" s="72">
        <v>28</v>
      </c>
      <c r="B38" s="75" t="s">
        <v>1007</v>
      </c>
      <c r="C38" s="75" t="s">
        <v>1008</v>
      </c>
      <c r="D38" s="141" t="s">
        <v>747</v>
      </c>
      <c r="E38" s="74">
        <v>100000</v>
      </c>
      <c r="F38" s="142" t="s">
        <v>272</v>
      </c>
    </row>
    <row r="39" spans="1:6" ht="47.25" x14ac:dyDescent="0.25">
      <c r="A39" s="72">
        <v>29</v>
      </c>
      <c r="B39" s="75" t="s">
        <v>1009</v>
      </c>
      <c r="C39" s="75" t="s">
        <v>1010</v>
      </c>
      <c r="D39" s="141" t="s">
        <v>747</v>
      </c>
      <c r="E39" s="74">
        <v>100000</v>
      </c>
      <c r="F39" s="142" t="s">
        <v>272</v>
      </c>
    </row>
    <row r="40" spans="1:6" ht="47.25" x14ac:dyDescent="0.25">
      <c r="A40" s="72">
        <v>30</v>
      </c>
      <c r="B40" s="75" t="s">
        <v>1011</v>
      </c>
      <c r="C40" s="75" t="s">
        <v>1012</v>
      </c>
      <c r="D40" s="141" t="s">
        <v>747</v>
      </c>
      <c r="E40" s="74">
        <v>100000</v>
      </c>
      <c r="F40" s="142" t="s">
        <v>272</v>
      </c>
    </row>
    <row r="41" spans="1:6" ht="47.25" x14ac:dyDescent="0.25">
      <c r="A41" s="72">
        <v>31</v>
      </c>
      <c r="B41" s="75" t="s">
        <v>1013</v>
      </c>
      <c r="C41" s="75" t="s">
        <v>1014</v>
      </c>
      <c r="D41" s="141" t="s">
        <v>747</v>
      </c>
      <c r="E41" s="74">
        <v>100000</v>
      </c>
      <c r="F41" s="142" t="s">
        <v>272</v>
      </c>
    </row>
    <row r="42" spans="1:6" x14ac:dyDescent="0.25">
      <c r="A42" s="72"/>
      <c r="B42" s="2348" t="s">
        <v>312</v>
      </c>
      <c r="C42" s="2350"/>
      <c r="D42" s="76"/>
      <c r="E42" s="143"/>
      <c r="F42" s="72"/>
    </row>
    <row r="43" spans="1:6" ht="63" x14ac:dyDescent="0.25">
      <c r="A43" s="72">
        <v>32</v>
      </c>
      <c r="B43" s="75" t="s">
        <v>983</v>
      </c>
      <c r="C43" s="75" t="s">
        <v>1015</v>
      </c>
      <c r="D43" s="75" t="s">
        <v>1016</v>
      </c>
      <c r="E43" s="74">
        <v>600000</v>
      </c>
      <c r="F43" s="72" t="s">
        <v>13</v>
      </c>
    </row>
    <row r="44" spans="1:6" ht="47.25" x14ac:dyDescent="0.25">
      <c r="A44" s="72">
        <v>33</v>
      </c>
      <c r="B44" s="75" t="s">
        <v>569</v>
      </c>
      <c r="C44" s="75" t="s">
        <v>1017</v>
      </c>
      <c r="D44" s="75" t="s">
        <v>202</v>
      </c>
      <c r="E44" s="74">
        <v>700000</v>
      </c>
      <c r="F44" s="72" t="s">
        <v>13</v>
      </c>
    </row>
    <row r="45" spans="1:6" ht="78.75" x14ac:dyDescent="0.25">
      <c r="A45" s="72">
        <v>34</v>
      </c>
      <c r="B45" s="75" t="s">
        <v>1018</v>
      </c>
      <c r="C45" s="75" t="s">
        <v>1019</v>
      </c>
      <c r="D45" s="75" t="s">
        <v>1020</v>
      </c>
      <c r="E45" s="74">
        <v>600000</v>
      </c>
      <c r="F45" s="72" t="s">
        <v>13</v>
      </c>
    </row>
    <row r="46" spans="1:6" ht="78.75" x14ac:dyDescent="0.25">
      <c r="A46" s="72">
        <v>35</v>
      </c>
      <c r="B46" s="75" t="s">
        <v>1021</v>
      </c>
      <c r="C46" s="75" t="s">
        <v>1022</v>
      </c>
      <c r="D46" s="75" t="s">
        <v>1023</v>
      </c>
      <c r="E46" s="74">
        <v>600000</v>
      </c>
      <c r="F46" s="72" t="s">
        <v>13</v>
      </c>
    </row>
    <row r="47" spans="1:6" ht="47.25" x14ac:dyDescent="0.25">
      <c r="A47" s="72">
        <v>36</v>
      </c>
      <c r="B47" s="75" t="s">
        <v>1024</v>
      </c>
      <c r="C47" s="75" t="s">
        <v>1025</v>
      </c>
      <c r="D47" s="75" t="s">
        <v>1026</v>
      </c>
      <c r="E47" s="74">
        <v>600000</v>
      </c>
      <c r="F47" s="72" t="s">
        <v>272</v>
      </c>
    </row>
    <row r="48" spans="1:6" ht="78.75" x14ac:dyDescent="0.25">
      <c r="A48" s="72">
        <v>37</v>
      </c>
      <c r="B48" s="75" t="s">
        <v>154</v>
      </c>
      <c r="C48" s="75" t="s">
        <v>1027</v>
      </c>
      <c r="D48" s="75" t="s">
        <v>1028</v>
      </c>
      <c r="E48" s="74">
        <v>300000</v>
      </c>
      <c r="F48" s="72" t="s">
        <v>272</v>
      </c>
    </row>
    <row r="49" spans="1:6" ht="78.75" x14ac:dyDescent="0.25">
      <c r="A49" s="72">
        <v>38</v>
      </c>
      <c r="B49" s="75" t="s">
        <v>1029</v>
      </c>
      <c r="C49" s="75" t="s">
        <v>1030</v>
      </c>
      <c r="D49" s="75" t="s">
        <v>1031</v>
      </c>
      <c r="E49" s="74">
        <v>600000</v>
      </c>
      <c r="F49" s="72" t="s">
        <v>13</v>
      </c>
    </row>
    <row r="50" spans="1:6" ht="78.75" x14ac:dyDescent="0.25">
      <c r="A50" s="72">
        <v>39</v>
      </c>
      <c r="B50" s="75" t="s">
        <v>1032</v>
      </c>
      <c r="C50" s="75" t="s">
        <v>1033</v>
      </c>
      <c r="D50" s="75" t="s">
        <v>1034</v>
      </c>
      <c r="E50" s="74">
        <v>500000</v>
      </c>
      <c r="F50" s="72" t="s">
        <v>13</v>
      </c>
    </row>
    <row r="51" spans="1:6" ht="141.75" x14ac:dyDescent="0.25">
      <c r="A51" s="72">
        <v>40</v>
      </c>
      <c r="B51" s="75" t="s">
        <v>1035</v>
      </c>
      <c r="C51" s="75" t="s">
        <v>1036</v>
      </c>
      <c r="D51" s="75" t="s">
        <v>1037</v>
      </c>
      <c r="E51" s="74">
        <v>900000</v>
      </c>
      <c r="F51" s="72" t="s">
        <v>272</v>
      </c>
    </row>
    <row r="52" spans="1:6" ht="47.25" x14ac:dyDescent="0.25">
      <c r="A52" s="72">
        <v>41</v>
      </c>
      <c r="B52" s="75" t="s">
        <v>1038</v>
      </c>
      <c r="C52" s="75" t="s">
        <v>1039</v>
      </c>
      <c r="D52" s="75" t="s">
        <v>202</v>
      </c>
      <c r="E52" s="74">
        <v>700000</v>
      </c>
      <c r="F52" s="72" t="s">
        <v>13</v>
      </c>
    </row>
    <row r="53" spans="1:6" ht="63" x14ac:dyDescent="0.25">
      <c r="A53" s="72">
        <v>42</v>
      </c>
      <c r="B53" s="75" t="s">
        <v>1040</v>
      </c>
      <c r="C53" s="75" t="s">
        <v>1041</v>
      </c>
      <c r="D53" s="75" t="s">
        <v>1042</v>
      </c>
      <c r="E53" s="74">
        <v>600000</v>
      </c>
      <c r="F53" s="72" t="s">
        <v>13</v>
      </c>
    </row>
    <row r="54" spans="1:6" ht="47.25" x14ac:dyDescent="0.25">
      <c r="A54" s="72">
        <v>43</v>
      </c>
      <c r="B54" s="75" t="s">
        <v>995</v>
      </c>
      <c r="C54" s="75" t="s">
        <v>1043</v>
      </c>
      <c r="D54" s="75" t="s">
        <v>1044</v>
      </c>
      <c r="E54" s="74">
        <v>400000</v>
      </c>
      <c r="F54" s="72" t="s">
        <v>13</v>
      </c>
    </row>
    <row r="55" spans="1:6" ht="94.5" x14ac:dyDescent="0.25">
      <c r="A55" s="72">
        <v>44</v>
      </c>
      <c r="B55" s="75" t="s">
        <v>1013</v>
      </c>
      <c r="C55" s="75" t="s">
        <v>1045</v>
      </c>
      <c r="D55" s="75" t="s">
        <v>1046</v>
      </c>
      <c r="E55" s="74">
        <v>600000</v>
      </c>
      <c r="F55" s="72" t="s">
        <v>272</v>
      </c>
    </row>
    <row r="56" spans="1:6" ht="31.5" x14ac:dyDescent="0.25">
      <c r="A56" s="72">
        <v>45</v>
      </c>
      <c r="B56" s="75" t="s">
        <v>1047</v>
      </c>
      <c r="C56" s="75" t="s">
        <v>1048</v>
      </c>
      <c r="D56" s="75" t="s">
        <v>1049</v>
      </c>
      <c r="E56" s="74">
        <v>600000</v>
      </c>
      <c r="F56" s="72" t="s">
        <v>13</v>
      </c>
    </row>
    <row r="57" spans="1:6" ht="47.25" x14ac:dyDescent="0.25">
      <c r="A57" s="72">
        <v>46</v>
      </c>
      <c r="B57" s="75" t="s">
        <v>1050</v>
      </c>
      <c r="C57" s="75" t="s">
        <v>1051</v>
      </c>
      <c r="D57" s="75" t="s">
        <v>1052</v>
      </c>
      <c r="E57" s="74">
        <v>400000</v>
      </c>
      <c r="F57" s="72" t="s">
        <v>13</v>
      </c>
    </row>
    <row r="58" spans="1:6" ht="47.25" x14ac:dyDescent="0.25">
      <c r="A58" s="72">
        <v>47</v>
      </c>
      <c r="B58" s="75" t="s">
        <v>1053</v>
      </c>
      <c r="C58" s="75" t="s">
        <v>1054</v>
      </c>
      <c r="D58" s="75" t="s">
        <v>1055</v>
      </c>
      <c r="E58" s="74">
        <v>400000</v>
      </c>
      <c r="F58" s="72" t="s">
        <v>13</v>
      </c>
    </row>
    <row r="59" spans="1:6" ht="78.75" x14ac:dyDescent="0.25">
      <c r="A59" s="72">
        <v>48</v>
      </c>
      <c r="B59" s="75" t="s">
        <v>1056</v>
      </c>
      <c r="C59" s="75" t="s">
        <v>1057</v>
      </c>
      <c r="D59" s="75" t="s">
        <v>1058</v>
      </c>
      <c r="E59" s="74">
        <v>600000</v>
      </c>
      <c r="F59" s="72" t="s">
        <v>13</v>
      </c>
    </row>
    <row r="60" spans="1:6" ht="110.25" x14ac:dyDescent="0.25">
      <c r="A60" s="72">
        <v>49</v>
      </c>
      <c r="B60" s="75" t="s">
        <v>979</v>
      </c>
      <c r="C60" s="75" t="s">
        <v>1059</v>
      </c>
      <c r="D60" s="75" t="s">
        <v>1060</v>
      </c>
      <c r="E60" s="74">
        <v>400000</v>
      </c>
      <c r="F60" s="72" t="s">
        <v>13</v>
      </c>
    </row>
    <row r="61" spans="1:6" ht="47.25" x14ac:dyDescent="0.25">
      <c r="A61" s="72">
        <v>50</v>
      </c>
      <c r="B61" s="75" t="s">
        <v>1061</v>
      </c>
      <c r="C61" s="75" t="s">
        <v>1062</v>
      </c>
      <c r="D61" s="75" t="s">
        <v>202</v>
      </c>
      <c r="E61" s="74">
        <v>600000</v>
      </c>
      <c r="F61" s="72" t="s">
        <v>13</v>
      </c>
    </row>
    <row r="62" spans="1:6" ht="47.25" x14ac:dyDescent="0.25">
      <c r="A62" s="72">
        <v>51</v>
      </c>
      <c r="B62" s="75" t="s">
        <v>1063</v>
      </c>
      <c r="C62" s="75" t="s">
        <v>1064</v>
      </c>
      <c r="D62" s="75" t="s">
        <v>202</v>
      </c>
      <c r="E62" s="74">
        <v>700000</v>
      </c>
      <c r="F62" s="72" t="s">
        <v>13</v>
      </c>
    </row>
    <row r="63" spans="1:6" ht="47.25" x14ac:dyDescent="0.25">
      <c r="A63" s="72">
        <v>52</v>
      </c>
      <c r="B63" s="75" t="s">
        <v>1065</v>
      </c>
      <c r="C63" s="75" t="s">
        <v>1066</v>
      </c>
      <c r="D63" s="75" t="s">
        <v>202</v>
      </c>
      <c r="E63" s="74">
        <v>700000</v>
      </c>
      <c r="F63" s="72" t="s">
        <v>13</v>
      </c>
    </row>
    <row r="64" spans="1:6" ht="47.25" x14ac:dyDescent="0.25">
      <c r="A64" s="72">
        <v>53</v>
      </c>
      <c r="B64" s="75" t="s">
        <v>1067</v>
      </c>
      <c r="C64" s="75" t="s">
        <v>1068</v>
      </c>
      <c r="D64" s="75" t="s">
        <v>202</v>
      </c>
      <c r="E64" s="74">
        <v>700000</v>
      </c>
      <c r="F64" s="72" t="s">
        <v>13</v>
      </c>
    </row>
    <row r="65" spans="1:6" ht="94.5" x14ac:dyDescent="0.25">
      <c r="A65" s="72">
        <v>54</v>
      </c>
      <c r="B65" s="75" t="s">
        <v>1069</v>
      </c>
      <c r="C65" s="75" t="s">
        <v>1070</v>
      </c>
      <c r="D65" s="75" t="s">
        <v>1071</v>
      </c>
      <c r="E65" s="74">
        <v>600000</v>
      </c>
      <c r="F65" s="72" t="s">
        <v>272</v>
      </c>
    </row>
    <row r="66" spans="1:6" ht="47.25" x14ac:dyDescent="0.25">
      <c r="A66" s="72">
        <v>55</v>
      </c>
      <c r="B66" s="75" t="s">
        <v>1072</v>
      </c>
      <c r="C66" s="75" t="s">
        <v>1073</v>
      </c>
      <c r="D66" s="75" t="s">
        <v>202</v>
      </c>
      <c r="E66" s="74">
        <v>700000</v>
      </c>
      <c r="F66" s="72" t="s">
        <v>13</v>
      </c>
    </row>
    <row r="67" spans="1:6" ht="78.75" x14ac:dyDescent="0.25">
      <c r="A67" s="72">
        <v>56</v>
      </c>
      <c r="B67" s="75" t="s">
        <v>1074</v>
      </c>
      <c r="C67" s="75" t="s">
        <v>1075</v>
      </c>
      <c r="D67" s="75" t="s">
        <v>1076</v>
      </c>
      <c r="E67" s="74">
        <v>600000</v>
      </c>
      <c r="F67" s="72" t="s">
        <v>272</v>
      </c>
    </row>
    <row r="68" spans="1:6" ht="47.25" x14ac:dyDescent="0.25">
      <c r="A68" s="72">
        <v>57</v>
      </c>
      <c r="B68" s="75" t="s">
        <v>1077</v>
      </c>
      <c r="C68" s="75" t="s">
        <v>1078</v>
      </c>
      <c r="D68" s="75" t="s">
        <v>202</v>
      </c>
      <c r="E68" s="74">
        <v>700000</v>
      </c>
      <c r="F68" s="72" t="s">
        <v>13</v>
      </c>
    </row>
    <row r="69" spans="1:6" ht="78.75" x14ac:dyDescent="0.25">
      <c r="A69" s="72">
        <v>58</v>
      </c>
      <c r="B69" s="75" t="s">
        <v>1079</v>
      </c>
      <c r="C69" s="75" t="s">
        <v>1080</v>
      </c>
      <c r="D69" s="75" t="s">
        <v>1081</v>
      </c>
      <c r="E69" s="74">
        <v>600000</v>
      </c>
      <c r="F69" s="72" t="s">
        <v>13</v>
      </c>
    </row>
    <row r="70" spans="1:6" ht="78.75" x14ac:dyDescent="0.25">
      <c r="A70" s="72">
        <v>59</v>
      </c>
      <c r="B70" s="75" t="s">
        <v>1082</v>
      </c>
      <c r="C70" s="75" t="s">
        <v>1083</v>
      </c>
      <c r="D70" s="75" t="s">
        <v>1084</v>
      </c>
      <c r="E70" s="74">
        <v>300000</v>
      </c>
      <c r="F70" s="72" t="s">
        <v>272</v>
      </c>
    </row>
    <row r="71" spans="1:6" ht="78.75" x14ac:dyDescent="0.25">
      <c r="A71" s="72">
        <v>60</v>
      </c>
      <c r="B71" s="75" t="s">
        <v>1085</v>
      </c>
      <c r="C71" s="75" t="s">
        <v>1086</v>
      </c>
      <c r="D71" s="75" t="s">
        <v>1087</v>
      </c>
      <c r="E71" s="74">
        <v>600000</v>
      </c>
      <c r="F71" s="72" t="s">
        <v>13</v>
      </c>
    </row>
    <row r="72" spans="1:6" ht="63" x14ac:dyDescent="0.25">
      <c r="A72" s="72">
        <v>61</v>
      </c>
      <c r="B72" s="75" t="s">
        <v>1088</v>
      </c>
      <c r="C72" s="75" t="s">
        <v>1089</v>
      </c>
      <c r="D72" s="75" t="s">
        <v>1090</v>
      </c>
      <c r="E72" s="74">
        <v>600000</v>
      </c>
      <c r="F72" s="72" t="s">
        <v>13</v>
      </c>
    </row>
    <row r="73" spans="1:6" ht="47.25" x14ac:dyDescent="0.25">
      <c r="A73" s="72">
        <v>62</v>
      </c>
      <c r="B73" s="75" t="s">
        <v>1091</v>
      </c>
      <c r="C73" s="75" t="s">
        <v>1092</v>
      </c>
      <c r="D73" s="75" t="s">
        <v>202</v>
      </c>
      <c r="E73" s="74">
        <v>700000</v>
      </c>
      <c r="F73" s="72" t="s">
        <v>13</v>
      </c>
    </row>
    <row r="74" spans="1:6" ht="47.25" x14ac:dyDescent="0.25">
      <c r="A74" s="72">
        <v>63</v>
      </c>
      <c r="B74" s="75" t="s">
        <v>1093</v>
      </c>
      <c r="C74" s="75" t="s">
        <v>1094</v>
      </c>
      <c r="D74" s="75" t="s">
        <v>202</v>
      </c>
      <c r="E74" s="74">
        <v>700000</v>
      </c>
      <c r="F74" s="72" t="s">
        <v>13</v>
      </c>
    </row>
    <row r="75" spans="1:6" ht="78.75" x14ac:dyDescent="0.25">
      <c r="A75" s="72">
        <v>64</v>
      </c>
      <c r="B75" s="75" t="s">
        <v>1095</v>
      </c>
      <c r="C75" s="75" t="s">
        <v>1096</v>
      </c>
      <c r="D75" s="75" t="s">
        <v>1097</v>
      </c>
      <c r="E75" s="74">
        <v>600000</v>
      </c>
      <c r="F75" s="72" t="s">
        <v>13</v>
      </c>
    </row>
    <row r="76" spans="1:6" ht="78.75" x14ac:dyDescent="0.25">
      <c r="A76" s="72">
        <v>65</v>
      </c>
      <c r="B76" s="75" t="s">
        <v>1098</v>
      </c>
      <c r="C76" s="75" t="s">
        <v>1099</v>
      </c>
      <c r="D76" s="75" t="s">
        <v>1100</v>
      </c>
      <c r="E76" s="74">
        <v>600000</v>
      </c>
      <c r="F76" s="72" t="s">
        <v>13</v>
      </c>
    </row>
    <row r="77" spans="1:6" ht="47.25" x14ac:dyDescent="0.25">
      <c r="A77" s="72">
        <v>66</v>
      </c>
      <c r="B77" s="75" t="s">
        <v>1101</v>
      </c>
      <c r="C77" s="75" t="s">
        <v>1102</v>
      </c>
      <c r="D77" s="75" t="s">
        <v>202</v>
      </c>
      <c r="E77" s="74">
        <v>700000</v>
      </c>
      <c r="F77" s="72" t="s">
        <v>13</v>
      </c>
    </row>
    <row r="78" spans="1:6" ht="78.75" x14ac:dyDescent="0.25">
      <c r="A78" s="72">
        <v>67</v>
      </c>
      <c r="B78" s="75" t="s">
        <v>1103</v>
      </c>
      <c r="C78" s="75" t="s">
        <v>1104</v>
      </c>
      <c r="D78" s="75" t="s">
        <v>1105</v>
      </c>
      <c r="E78" s="74">
        <v>600000</v>
      </c>
      <c r="F78" s="72" t="s">
        <v>272</v>
      </c>
    </row>
    <row r="79" spans="1:6" ht="78.75" x14ac:dyDescent="0.25">
      <c r="A79" s="72">
        <v>68</v>
      </c>
      <c r="B79" s="75" t="s">
        <v>1106</v>
      </c>
      <c r="C79" s="75" t="s">
        <v>1107</v>
      </c>
      <c r="D79" s="75" t="s">
        <v>1108</v>
      </c>
      <c r="E79" s="74">
        <v>600000</v>
      </c>
      <c r="F79" s="72" t="s">
        <v>13</v>
      </c>
    </row>
    <row r="80" spans="1:6" ht="78.75" x14ac:dyDescent="0.25">
      <c r="A80" s="72">
        <v>69</v>
      </c>
      <c r="B80" s="10" t="s">
        <v>1109</v>
      </c>
      <c r="C80" s="10" t="s">
        <v>1110</v>
      </c>
      <c r="D80" s="10" t="s">
        <v>1111</v>
      </c>
      <c r="E80" s="144">
        <v>600000</v>
      </c>
      <c r="F80" s="97" t="s">
        <v>272</v>
      </c>
    </row>
    <row r="81" spans="1:6" ht="63" x14ac:dyDescent="0.25">
      <c r="A81" s="72">
        <v>70</v>
      </c>
      <c r="B81" s="75" t="s">
        <v>1112</v>
      </c>
      <c r="C81" s="75" t="s">
        <v>1113</v>
      </c>
      <c r="D81" s="75" t="s">
        <v>1114</v>
      </c>
      <c r="E81" s="74">
        <v>400000</v>
      </c>
      <c r="F81" s="72" t="s">
        <v>13</v>
      </c>
    </row>
    <row r="82" spans="1:6" x14ac:dyDescent="0.25">
      <c r="A82" s="72"/>
      <c r="B82" s="2348" t="s">
        <v>315</v>
      </c>
      <c r="C82" s="2350"/>
      <c r="D82" s="76"/>
      <c r="E82" s="72"/>
      <c r="F82" s="72"/>
    </row>
    <row r="83" spans="1:6" ht="94.5" x14ac:dyDescent="0.25">
      <c r="A83" s="72">
        <v>71</v>
      </c>
      <c r="B83" s="75" t="s">
        <v>1115</v>
      </c>
      <c r="C83" s="75" t="s">
        <v>1116</v>
      </c>
      <c r="D83" s="75" t="s">
        <v>1117</v>
      </c>
      <c r="E83" s="74">
        <v>500000</v>
      </c>
      <c r="F83" s="72" t="s">
        <v>272</v>
      </c>
    </row>
    <row r="84" spans="1:6" ht="63" x14ac:dyDescent="0.25">
      <c r="A84" s="72">
        <v>72</v>
      </c>
      <c r="B84" s="75" t="s">
        <v>1118</v>
      </c>
      <c r="C84" s="75" t="s">
        <v>1119</v>
      </c>
      <c r="D84" s="75" t="s">
        <v>1120</v>
      </c>
      <c r="E84" s="74">
        <v>600000</v>
      </c>
      <c r="F84" s="72" t="s">
        <v>13</v>
      </c>
    </row>
    <row r="85" spans="1:6" ht="47.25" x14ac:dyDescent="0.25">
      <c r="A85" s="72">
        <v>73</v>
      </c>
      <c r="B85" s="75" t="s">
        <v>1121</v>
      </c>
      <c r="C85" s="75" t="s">
        <v>1122</v>
      </c>
      <c r="D85" s="75" t="s">
        <v>202</v>
      </c>
      <c r="E85" s="74">
        <v>700000</v>
      </c>
      <c r="F85" s="72" t="s">
        <v>13</v>
      </c>
    </row>
    <row r="86" spans="1:6" ht="63" x14ac:dyDescent="0.25">
      <c r="A86" s="72">
        <v>74</v>
      </c>
      <c r="B86" s="75" t="s">
        <v>1123</v>
      </c>
      <c r="C86" s="75" t="s">
        <v>1124</v>
      </c>
      <c r="D86" s="75" t="s">
        <v>1120</v>
      </c>
      <c r="E86" s="74">
        <v>600000</v>
      </c>
      <c r="F86" s="72" t="s">
        <v>13</v>
      </c>
    </row>
    <row r="87" spans="1:6" ht="47.25" x14ac:dyDescent="0.25">
      <c r="A87" s="72">
        <v>75</v>
      </c>
      <c r="B87" s="75" t="s">
        <v>1007</v>
      </c>
      <c r="C87" s="75" t="s">
        <v>1125</v>
      </c>
      <c r="D87" s="75" t="s">
        <v>202</v>
      </c>
      <c r="E87" s="74">
        <v>700000</v>
      </c>
      <c r="F87" s="72" t="s">
        <v>13</v>
      </c>
    </row>
    <row r="88" spans="1:6" ht="63" x14ac:dyDescent="0.25">
      <c r="A88" s="72">
        <v>76</v>
      </c>
      <c r="B88" s="75" t="s">
        <v>1126</v>
      </c>
      <c r="C88" s="75" t="s">
        <v>1127</v>
      </c>
      <c r="D88" s="75" t="s">
        <v>1128</v>
      </c>
      <c r="E88" s="74">
        <v>1000000</v>
      </c>
      <c r="F88" s="72" t="s">
        <v>272</v>
      </c>
    </row>
    <row r="89" spans="1:6" ht="78.75" x14ac:dyDescent="0.25">
      <c r="A89" s="72">
        <v>77</v>
      </c>
      <c r="B89" s="75" t="s">
        <v>1129</v>
      </c>
      <c r="C89" s="75" t="s">
        <v>1130</v>
      </c>
      <c r="D89" s="75" t="s">
        <v>1131</v>
      </c>
      <c r="E89" s="74">
        <v>600000</v>
      </c>
      <c r="F89" s="72" t="s">
        <v>13</v>
      </c>
    </row>
    <row r="90" spans="1:6" ht="78.75" x14ac:dyDescent="0.25">
      <c r="A90" s="72">
        <v>78</v>
      </c>
      <c r="B90" s="75" t="s">
        <v>1132</v>
      </c>
      <c r="C90" s="75" t="s">
        <v>1133</v>
      </c>
      <c r="D90" s="75" t="s">
        <v>1134</v>
      </c>
      <c r="E90" s="74">
        <v>600000</v>
      </c>
      <c r="F90" s="72" t="s">
        <v>13</v>
      </c>
    </row>
    <row r="91" spans="1:6" ht="63" x14ac:dyDescent="0.25">
      <c r="A91" s="72">
        <v>79</v>
      </c>
      <c r="B91" s="75" t="s">
        <v>1135</v>
      </c>
      <c r="C91" s="75" t="s">
        <v>1136</v>
      </c>
      <c r="D91" s="75" t="s">
        <v>1137</v>
      </c>
      <c r="E91" s="74">
        <v>500000</v>
      </c>
      <c r="F91" s="72" t="s">
        <v>272</v>
      </c>
    </row>
    <row r="92" spans="1:6" ht="78.75" x14ac:dyDescent="0.25">
      <c r="A92" s="72">
        <v>80</v>
      </c>
      <c r="B92" s="75" t="s">
        <v>1138</v>
      </c>
      <c r="C92" s="75" t="s">
        <v>1139</v>
      </c>
      <c r="D92" s="75" t="s">
        <v>1140</v>
      </c>
      <c r="E92" s="74">
        <v>600000</v>
      </c>
      <c r="F92" s="72" t="s">
        <v>272</v>
      </c>
    </row>
    <row r="93" spans="1:6" ht="63" x14ac:dyDescent="0.25">
      <c r="A93" s="72">
        <v>81</v>
      </c>
      <c r="B93" s="75" t="s">
        <v>1141</v>
      </c>
      <c r="C93" s="75" t="s">
        <v>1142</v>
      </c>
      <c r="D93" s="75" t="s">
        <v>1143</v>
      </c>
      <c r="E93" s="74">
        <v>1000000</v>
      </c>
      <c r="F93" s="72" t="s">
        <v>13</v>
      </c>
    </row>
    <row r="94" spans="1:6" ht="78.75" x14ac:dyDescent="0.25">
      <c r="A94" s="72">
        <v>82</v>
      </c>
      <c r="B94" s="75" t="s">
        <v>1144</v>
      </c>
      <c r="C94" s="75" t="s">
        <v>1145</v>
      </c>
      <c r="D94" s="75" t="s">
        <v>1146</v>
      </c>
      <c r="E94" s="74">
        <v>600000</v>
      </c>
      <c r="F94" s="72" t="s">
        <v>13</v>
      </c>
    </row>
    <row r="95" spans="1:6" ht="47.25" x14ac:dyDescent="0.25">
      <c r="A95" s="72">
        <v>83</v>
      </c>
      <c r="B95" s="75" t="s">
        <v>1147</v>
      </c>
      <c r="C95" s="75" t="s">
        <v>1148</v>
      </c>
      <c r="D95" s="75" t="s">
        <v>202</v>
      </c>
      <c r="E95" s="74">
        <v>700000</v>
      </c>
      <c r="F95" s="72" t="s">
        <v>13</v>
      </c>
    </row>
    <row r="96" spans="1:6" ht="63" x14ac:dyDescent="0.25">
      <c r="A96" s="72">
        <v>84</v>
      </c>
      <c r="B96" s="75" t="s">
        <v>1149</v>
      </c>
      <c r="C96" s="75" t="s">
        <v>1150</v>
      </c>
      <c r="D96" s="75" t="s">
        <v>1151</v>
      </c>
      <c r="E96" s="74">
        <v>800000</v>
      </c>
      <c r="F96" s="72" t="s">
        <v>272</v>
      </c>
    </row>
    <row r="97" spans="1:6" ht="47.25" x14ac:dyDescent="0.25">
      <c r="A97" s="72">
        <v>85</v>
      </c>
      <c r="B97" s="75" t="s">
        <v>1152</v>
      </c>
      <c r="C97" s="75" t="s">
        <v>1153</v>
      </c>
      <c r="D97" s="75" t="s">
        <v>202</v>
      </c>
      <c r="E97" s="74">
        <v>700000</v>
      </c>
      <c r="F97" s="72" t="s">
        <v>13</v>
      </c>
    </row>
    <row r="98" spans="1:6" x14ac:dyDescent="0.25">
      <c r="A98" s="72"/>
      <c r="B98" s="2348" t="s">
        <v>1154</v>
      </c>
      <c r="C98" s="2350"/>
      <c r="D98" s="76"/>
      <c r="E98" s="72"/>
      <c r="F98" s="72"/>
    </row>
    <row r="99" spans="1:6" ht="63" x14ac:dyDescent="0.25">
      <c r="A99" s="72">
        <v>86</v>
      </c>
      <c r="B99" s="75" t="s">
        <v>1155</v>
      </c>
      <c r="C99" s="75" t="s">
        <v>1156</v>
      </c>
      <c r="D99" s="75" t="s">
        <v>1157</v>
      </c>
      <c r="E99" s="74">
        <v>1000000</v>
      </c>
      <c r="F99" s="72" t="s">
        <v>13</v>
      </c>
    </row>
    <row r="100" spans="1:6" ht="47.25" x14ac:dyDescent="0.25">
      <c r="A100" s="72">
        <v>87</v>
      </c>
      <c r="B100" s="75" t="s">
        <v>1158</v>
      </c>
      <c r="C100" s="75" t="s">
        <v>1159</v>
      </c>
      <c r="D100" s="75" t="s">
        <v>1160</v>
      </c>
      <c r="E100" s="74">
        <v>600000</v>
      </c>
      <c r="F100" s="72" t="s">
        <v>272</v>
      </c>
    </row>
    <row r="101" spans="1:6" ht="63" x14ac:dyDescent="0.25">
      <c r="A101" s="72">
        <v>88</v>
      </c>
      <c r="B101" s="75" t="s">
        <v>1161</v>
      </c>
      <c r="C101" s="75" t="s">
        <v>1162</v>
      </c>
      <c r="D101" s="75" t="s">
        <v>1163</v>
      </c>
      <c r="E101" s="74">
        <v>500000</v>
      </c>
      <c r="F101" s="72" t="s">
        <v>13</v>
      </c>
    </row>
    <row r="102" spans="1:6" ht="78.75" x14ac:dyDescent="0.25">
      <c r="A102" s="72">
        <v>89</v>
      </c>
      <c r="B102" s="75" t="s">
        <v>1164</v>
      </c>
      <c r="C102" s="75" t="s">
        <v>1165</v>
      </c>
      <c r="D102" s="75" t="s">
        <v>1166</v>
      </c>
      <c r="E102" s="74">
        <v>300000</v>
      </c>
      <c r="F102" s="72" t="s">
        <v>272</v>
      </c>
    </row>
    <row r="103" spans="1:6" ht="78.75" x14ac:dyDescent="0.25">
      <c r="A103" s="72">
        <v>90</v>
      </c>
      <c r="B103" s="75" t="s">
        <v>1167</v>
      </c>
      <c r="C103" s="75" t="s">
        <v>1168</v>
      </c>
      <c r="D103" s="75" t="s">
        <v>1169</v>
      </c>
      <c r="E103" s="74">
        <v>600000</v>
      </c>
      <c r="F103" s="72" t="s">
        <v>13</v>
      </c>
    </row>
    <row r="104" spans="1:6" ht="94.5" x14ac:dyDescent="0.25">
      <c r="A104" s="72">
        <v>91</v>
      </c>
      <c r="B104" s="75" t="s">
        <v>1170</v>
      </c>
      <c r="C104" s="75" t="s">
        <v>1171</v>
      </c>
      <c r="D104" s="75" t="s">
        <v>1172</v>
      </c>
      <c r="E104" s="74">
        <v>500000</v>
      </c>
      <c r="F104" s="72" t="s">
        <v>13</v>
      </c>
    </row>
    <row r="105" spans="1:6" ht="94.5" x14ac:dyDescent="0.25">
      <c r="A105" s="72">
        <v>92</v>
      </c>
      <c r="B105" s="75" t="s">
        <v>1173</v>
      </c>
      <c r="C105" s="75" t="s">
        <v>1174</v>
      </c>
      <c r="D105" s="75" t="s">
        <v>1172</v>
      </c>
      <c r="E105" s="74">
        <v>500000</v>
      </c>
      <c r="F105" s="72" t="s">
        <v>13</v>
      </c>
    </row>
    <row r="106" spans="1:6" ht="47.25" x14ac:dyDescent="0.25">
      <c r="A106" s="72">
        <v>93</v>
      </c>
      <c r="B106" s="75" t="s">
        <v>1175</v>
      </c>
      <c r="C106" s="75" t="s">
        <v>1176</v>
      </c>
      <c r="D106" s="75" t="s">
        <v>1157</v>
      </c>
      <c r="E106" s="74">
        <v>700000</v>
      </c>
      <c r="F106" s="72" t="s">
        <v>13</v>
      </c>
    </row>
    <row r="107" spans="1:6" ht="94.5" x14ac:dyDescent="0.25">
      <c r="A107" s="72">
        <v>94</v>
      </c>
      <c r="B107" s="75" t="s">
        <v>1177</v>
      </c>
      <c r="C107" s="75" t="s">
        <v>1178</v>
      </c>
      <c r="D107" s="75" t="s">
        <v>1172</v>
      </c>
      <c r="E107" s="74">
        <v>500000</v>
      </c>
      <c r="F107" s="72" t="s">
        <v>13</v>
      </c>
    </row>
    <row r="108" spans="1:6" ht="94.5" x14ac:dyDescent="0.25">
      <c r="A108" s="72">
        <v>95</v>
      </c>
      <c r="B108" s="75" t="s">
        <v>1179</v>
      </c>
      <c r="C108" s="75" t="s">
        <v>1180</v>
      </c>
      <c r="D108" s="75" t="s">
        <v>1172</v>
      </c>
      <c r="E108" s="74">
        <v>500000</v>
      </c>
      <c r="F108" s="72" t="s">
        <v>13</v>
      </c>
    </row>
    <row r="109" spans="1:6" ht="94.5" x14ac:dyDescent="0.25">
      <c r="A109" s="72">
        <v>96</v>
      </c>
      <c r="B109" s="75" t="s">
        <v>1181</v>
      </c>
      <c r="C109" s="75" t="s">
        <v>1182</v>
      </c>
      <c r="D109" s="75" t="s">
        <v>1172</v>
      </c>
      <c r="E109" s="74">
        <v>500000</v>
      </c>
      <c r="F109" s="72" t="s">
        <v>13</v>
      </c>
    </row>
    <row r="110" spans="1:6" ht="94.5" x14ac:dyDescent="0.25">
      <c r="A110" s="72">
        <v>97</v>
      </c>
      <c r="B110" s="75" t="s">
        <v>1183</v>
      </c>
      <c r="C110" s="75" t="s">
        <v>1184</v>
      </c>
      <c r="D110" s="75" t="s">
        <v>1172</v>
      </c>
      <c r="E110" s="74">
        <v>500000</v>
      </c>
      <c r="F110" s="72" t="s">
        <v>13</v>
      </c>
    </row>
    <row r="111" spans="1:6" x14ac:dyDescent="0.25">
      <c r="A111" s="72"/>
      <c r="B111" s="2348" t="s">
        <v>712</v>
      </c>
      <c r="C111" s="2350"/>
      <c r="D111" s="75"/>
      <c r="E111" s="72"/>
      <c r="F111" s="72"/>
    </row>
    <row r="112" spans="1:6" ht="315" x14ac:dyDescent="0.25">
      <c r="A112" s="72">
        <v>98</v>
      </c>
      <c r="B112" s="75" t="s">
        <v>1185</v>
      </c>
      <c r="C112" s="75" t="s">
        <v>1186</v>
      </c>
      <c r="D112" s="75" t="s">
        <v>1187</v>
      </c>
      <c r="E112" s="74">
        <v>1169256.8</v>
      </c>
      <c r="F112" s="72" t="s">
        <v>13</v>
      </c>
    </row>
    <row r="113" spans="1:6" ht="315" x14ac:dyDescent="0.25">
      <c r="A113" s="72">
        <v>99</v>
      </c>
      <c r="B113" s="75" t="s">
        <v>1188</v>
      </c>
      <c r="C113" s="75" t="s">
        <v>1189</v>
      </c>
      <c r="D113" s="75" t="s">
        <v>1187</v>
      </c>
      <c r="E113" s="74">
        <v>1169256.8</v>
      </c>
      <c r="F113" s="72" t="s">
        <v>13</v>
      </c>
    </row>
    <row r="114" spans="1:6" ht="315" x14ac:dyDescent="0.25">
      <c r="A114" s="72">
        <v>100</v>
      </c>
      <c r="B114" s="75" t="s">
        <v>1190</v>
      </c>
      <c r="C114" s="75" t="s">
        <v>1191</v>
      </c>
      <c r="D114" s="75" t="s">
        <v>1187</v>
      </c>
      <c r="E114" s="74">
        <v>1169256.8</v>
      </c>
      <c r="F114" s="72" t="s">
        <v>13</v>
      </c>
    </row>
    <row r="115" spans="1:6" ht="315" x14ac:dyDescent="0.25">
      <c r="A115" s="72">
        <v>101</v>
      </c>
      <c r="B115" s="75" t="s">
        <v>1192</v>
      </c>
      <c r="C115" s="75" t="s">
        <v>1193</v>
      </c>
      <c r="D115" s="75" t="s">
        <v>1187</v>
      </c>
      <c r="E115" s="74">
        <v>1169256.8</v>
      </c>
      <c r="F115" s="72" t="s">
        <v>13</v>
      </c>
    </row>
    <row r="116" spans="1:6" ht="94.5" x14ac:dyDescent="0.25">
      <c r="A116" s="72">
        <v>102</v>
      </c>
      <c r="B116" s="75" t="s">
        <v>1194</v>
      </c>
      <c r="C116" s="75" t="s">
        <v>1195</v>
      </c>
      <c r="D116" s="75" t="s">
        <v>484</v>
      </c>
      <c r="E116" s="74">
        <v>3500000</v>
      </c>
      <c r="F116" s="72" t="s">
        <v>13</v>
      </c>
    </row>
    <row r="117" spans="1:6" ht="94.5" x14ac:dyDescent="0.25">
      <c r="A117" s="72">
        <v>103</v>
      </c>
      <c r="B117" s="75" t="s">
        <v>1196</v>
      </c>
      <c r="C117" s="75" t="s">
        <v>1197</v>
      </c>
      <c r="D117" s="75" t="s">
        <v>1198</v>
      </c>
      <c r="E117" s="74">
        <v>1176421.06</v>
      </c>
      <c r="F117" s="72" t="s">
        <v>13</v>
      </c>
    </row>
    <row r="118" spans="1:6" x14ac:dyDescent="0.25">
      <c r="A118" s="72"/>
      <c r="B118" s="76" t="s">
        <v>704</v>
      </c>
      <c r="C118" s="75"/>
      <c r="D118" s="75"/>
      <c r="E118" s="82">
        <f>SUM(E6:E117)</f>
        <v>81310344.819999993</v>
      </c>
      <c r="F118" s="72"/>
    </row>
    <row r="119" spans="1:6" x14ac:dyDescent="0.25">
      <c r="A119" s="146"/>
      <c r="B119" s="76"/>
      <c r="C119" s="75"/>
      <c r="D119" s="75"/>
      <c r="E119" s="82"/>
      <c r="F119" s="72"/>
    </row>
    <row r="120" spans="1:6" ht="63" x14ac:dyDescent="0.25">
      <c r="A120" s="2">
        <v>1</v>
      </c>
      <c r="B120" s="2" t="s">
        <v>269</v>
      </c>
      <c r="C120" s="7" t="s">
        <v>1199</v>
      </c>
      <c r="D120" s="2" t="s">
        <v>271</v>
      </c>
      <c r="E120" s="77">
        <v>1000000</v>
      </c>
      <c r="F120" s="10" t="s">
        <v>272</v>
      </c>
    </row>
    <row r="121" spans="1:6" x14ac:dyDescent="0.25">
      <c r="A121" s="2"/>
      <c r="B121" s="9" t="s">
        <v>273</v>
      </c>
      <c r="C121" s="7"/>
      <c r="D121" s="2"/>
      <c r="E121" s="77"/>
      <c r="F121" s="10"/>
    </row>
    <row r="122" spans="1:6" ht="94.5" x14ac:dyDescent="0.25">
      <c r="A122" s="2">
        <v>2</v>
      </c>
      <c r="B122" s="2" t="s">
        <v>274</v>
      </c>
      <c r="C122" s="7" t="s">
        <v>1200</v>
      </c>
      <c r="D122" s="2" t="s">
        <v>276</v>
      </c>
      <c r="E122" s="77">
        <v>4500000</v>
      </c>
      <c r="F122" s="10" t="s">
        <v>277</v>
      </c>
    </row>
    <row r="123" spans="1:6" x14ac:dyDescent="0.25">
      <c r="A123" s="88"/>
      <c r="B123" s="88" t="s">
        <v>248</v>
      </c>
      <c r="C123" s="88"/>
      <c r="D123" s="88"/>
      <c r="E123" s="89">
        <f>SUM(E120:E122)</f>
        <v>5500000</v>
      </c>
      <c r="F123" s="88"/>
    </row>
    <row r="124" spans="1:6" x14ac:dyDescent="0.25">
      <c r="A124" s="88"/>
      <c r="B124" s="88" t="s">
        <v>324</v>
      </c>
      <c r="C124" s="88"/>
      <c r="D124" s="88"/>
      <c r="E124" s="89">
        <f>E123+E118</f>
        <v>86810344.819999993</v>
      </c>
      <c r="F124" s="88"/>
    </row>
    <row r="126" spans="1:6" x14ac:dyDescent="0.25">
      <c r="A126" s="2359" t="s">
        <v>0</v>
      </c>
      <c r="B126" s="2359"/>
      <c r="C126" s="2359"/>
      <c r="D126" s="2359"/>
      <c r="E126" s="2359"/>
      <c r="F126" s="2359"/>
    </row>
    <row r="127" spans="1:6" x14ac:dyDescent="0.25">
      <c r="A127" s="2359" t="s">
        <v>1201</v>
      </c>
      <c r="B127" s="2359"/>
      <c r="C127" s="2359"/>
      <c r="D127" s="2359"/>
      <c r="E127" s="2359"/>
      <c r="F127" s="2359"/>
    </row>
    <row r="128" spans="1:6" x14ac:dyDescent="0.25">
      <c r="A128" s="2359" t="s">
        <v>281</v>
      </c>
      <c r="B128" s="2359"/>
      <c r="C128" s="2359"/>
      <c r="D128" s="2359"/>
      <c r="E128" s="2359"/>
      <c r="F128" s="2359"/>
    </row>
    <row r="129" spans="1:6" ht="31.5" x14ac:dyDescent="0.25">
      <c r="A129" s="119" t="s">
        <v>3</v>
      </c>
      <c r="B129" s="119" t="s">
        <v>283</v>
      </c>
      <c r="C129" s="119" t="s">
        <v>284</v>
      </c>
      <c r="D129" s="119" t="s">
        <v>285</v>
      </c>
      <c r="E129" s="147" t="s">
        <v>1202</v>
      </c>
      <c r="F129" s="119" t="s">
        <v>287</v>
      </c>
    </row>
    <row r="130" spans="1:6" x14ac:dyDescent="0.25">
      <c r="A130" s="117"/>
      <c r="B130" s="2355" t="s">
        <v>288</v>
      </c>
      <c r="C130" s="2355"/>
      <c r="D130" s="2355"/>
      <c r="E130" s="147"/>
      <c r="F130" s="119"/>
    </row>
    <row r="131" spans="1:6" ht="141.75" x14ac:dyDescent="0.25">
      <c r="A131" s="148">
        <v>1</v>
      </c>
      <c r="B131" s="149" t="s">
        <v>721</v>
      </c>
      <c r="C131" s="149" t="s">
        <v>1203</v>
      </c>
      <c r="D131" s="149" t="s">
        <v>488</v>
      </c>
      <c r="E131" s="150">
        <v>382758.62</v>
      </c>
      <c r="F131" s="149" t="s">
        <v>272</v>
      </c>
    </row>
    <row r="132" spans="1:6" ht="94.5" x14ac:dyDescent="0.25">
      <c r="A132" s="148">
        <v>2</v>
      </c>
      <c r="B132" s="149" t="s">
        <v>729</v>
      </c>
      <c r="C132" s="149" t="s">
        <v>1204</v>
      </c>
      <c r="D132" s="149" t="s">
        <v>541</v>
      </c>
      <c r="E132" s="150">
        <v>300000</v>
      </c>
      <c r="F132" s="149" t="s">
        <v>272</v>
      </c>
    </row>
    <row r="133" spans="1:6" x14ac:dyDescent="0.25">
      <c r="A133" s="52"/>
      <c r="B133" s="2361" t="s">
        <v>26</v>
      </c>
      <c r="C133" s="2362"/>
      <c r="D133" s="2363"/>
      <c r="E133" s="95"/>
      <c r="F133" s="51"/>
    </row>
    <row r="134" spans="1:6" ht="94.5" x14ac:dyDescent="0.25">
      <c r="A134" s="148">
        <v>3</v>
      </c>
      <c r="B134" s="149" t="s">
        <v>735</v>
      </c>
      <c r="C134" s="149" t="s">
        <v>1205</v>
      </c>
      <c r="D134" s="149" t="s">
        <v>300</v>
      </c>
      <c r="E134" s="151">
        <v>341379.32</v>
      </c>
      <c r="F134" s="121" t="s">
        <v>272</v>
      </c>
    </row>
    <row r="135" spans="1:6" x14ac:dyDescent="0.25">
      <c r="A135" s="52"/>
      <c r="B135" s="2333" t="s">
        <v>34</v>
      </c>
      <c r="C135" s="2333"/>
      <c r="D135" s="51"/>
      <c r="E135" s="95"/>
      <c r="F135" s="51"/>
    </row>
    <row r="136" spans="1:6" ht="47.25" x14ac:dyDescent="0.25">
      <c r="A136" s="149">
        <v>4</v>
      </c>
      <c r="B136" s="149" t="s">
        <v>309</v>
      </c>
      <c r="C136" s="149" t="s">
        <v>970</v>
      </c>
      <c r="D136" s="152" t="s">
        <v>1206</v>
      </c>
      <c r="E136" s="153">
        <v>1044827.58</v>
      </c>
      <c r="F136" s="149" t="s">
        <v>272</v>
      </c>
    </row>
    <row r="137" spans="1:6" ht="47.25" x14ac:dyDescent="0.25">
      <c r="A137" s="149">
        <v>5</v>
      </c>
      <c r="B137" s="149" t="s">
        <v>311</v>
      </c>
      <c r="C137" s="149" t="s">
        <v>972</v>
      </c>
      <c r="D137" s="152" t="s">
        <v>1206</v>
      </c>
      <c r="E137" s="150">
        <v>1800000</v>
      </c>
      <c r="F137" s="149" t="s">
        <v>272</v>
      </c>
    </row>
    <row r="138" spans="1:6" x14ac:dyDescent="0.25">
      <c r="A138" s="154"/>
      <c r="B138" s="2364" t="s">
        <v>40</v>
      </c>
      <c r="C138" s="2364"/>
      <c r="D138" s="152"/>
      <c r="E138" s="95"/>
      <c r="F138" s="152"/>
    </row>
    <row r="139" spans="1:6" ht="110.25" x14ac:dyDescent="0.25">
      <c r="A139" s="148">
        <v>6</v>
      </c>
      <c r="B139" s="149" t="s">
        <v>41</v>
      </c>
      <c r="C139" s="149" t="s">
        <v>973</v>
      </c>
      <c r="D139" s="152" t="s">
        <v>43</v>
      </c>
      <c r="E139" s="150">
        <v>568965.51</v>
      </c>
      <c r="F139" s="149" t="s">
        <v>272</v>
      </c>
    </row>
    <row r="140" spans="1:6" x14ac:dyDescent="0.25">
      <c r="A140" s="52"/>
      <c r="B140" s="2333" t="s">
        <v>112</v>
      </c>
      <c r="C140" s="2333"/>
      <c r="D140" s="51"/>
      <c r="E140" s="95"/>
      <c r="F140" s="51"/>
    </row>
    <row r="141" spans="1:6" ht="78.75" x14ac:dyDescent="0.25">
      <c r="A141" s="149">
        <v>7</v>
      </c>
      <c r="B141" s="149" t="s">
        <v>985</v>
      </c>
      <c r="C141" s="155" t="s">
        <v>1207</v>
      </c>
      <c r="D141" s="149" t="s">
        <v>1208</v>
      </c>
      <c r="E141" s="150">
        <v>500000</v>
      </c>
      <c r="F141" s="149" t="s">
        <v>13</v>
      </c>
    </row>
    <row r="142" spans="1:6" ht="78.75" x14ac:dyDescent="0.25">
      <c r="A142" s="149">
        <v>8</v>
      </c>
      <c r="B142" s="149" t="s">
        <v>991</v>
      </c>
      <c r="C142" s="149" t="s">
        <v>1209</v>
      </c>
      <c r="D142" s="149" t="s">
        <v>1210</v>
      </c>
      <c r="E142" s="150">
        <v>2500000</v>
      </c>
      <c r="F142" s="149" t="s">
        <v>13</v>
      </c>
    </row>
    <row r="143" spans="1:6" ht="47.25" x14ac:dyDescent="0.25">
      <c r="A143" s="149">
        <v>9</v>
      </c>
      <c r="B143" s="149" t="s">
        <v>991</v>
      </c>
      <c r="C143" s="149" t="s">
        <v>1209</v>
      </c>
      <c r="D143" s="149" t="s">
        <v>1211</v>
      </c>
      <c r="E143" s="150">
        <v>500000</v>
      </c>
      <c r="F143" s="149" t="s">
        <v>13</v>
      </c>
    </row>
    <row r="144" spans="1:6" ht="47.25" x14ac:dyDescent="0.25">
      <c r="A144" s="149">
        <v>10</v>
      </c>
      <c r="B144" s="149" t="s">
        <v>1212</v>
      </c>
      <c r="C144" s="149" t="s">
        <v>1213</v>
      </c>
      <c r="D144" s="149" t="s">
        <v>1211</v>
      </c>
      <c r="E144" s="150">
        <v>500000</v>
      </c>
      <c r="F144" s="149" t="s">
        <v>13</v>
      </c>
    </row>
    <row r="145" spans="1:6" ht="78.75" x14ac:dyDescent="0.25">
      <c r="A145" s="149">
        <v>11</v>
      </c>
      <c r="B145" s="149" t="s">
        <v>1001</v>
      </c>
      <c r="C145" s="149" t="s">
        <v>1214</v>
      </c>
      <c r="D145" s="121" t="s">
        <v>1208</v>
      </c>
      <c r="E145" s="150">
        <v>600000</v>
      </c>
      <c r="F145" s="149" t="s">
        <v>13</v>
      </c>
    </row>
    <row r="146" spans="1:6" x14ac:dyDescent="0.25">
      <c r="A146" s="154"/>
      <c r="B146" s="2364" t="s">
        <v>315</v>
      </c>
      <c r="C146" s="2364"/>
      <c r="D146" s="2364"/>
      <c r="E146" s="95"/>
      <c r="F146" s="152"/>
    </row>
    <row r="147" spans="1:6" ht="47.25" x14ac:dyDescent="0.25">
      <c r="A147" s="149">
        <v>12</v>
      </c>
      <c r="B147" s="149" t="s">
        <v>1215</v>
      </c>
      <c r="C147" s="149" t="s">
        <v>1216</v>
      </c>
      <c r="D147" s="149" t="s">
        <v>202</v>
      </c>
      <c r="E147" s="150">
        <v>700000</v>
      </c>
      <c r="F147" s="149" t="s">
        <v>13</v>
      </c>
    </row>
    <row r="148" spans="1:6" ht="141.75" x14ac:dyDescent="0.25">
      <c r="A148" s="149">
        <v>13</v>
      </c>
      <c r="B148" s="149" t="s">
        <v>1217</v>
      </c>
      <c r="C148" s="149" t="s">
        <v>1218</v>
      </c>
      <c r="D148" s="149" t="s">
        <v>1219</v>
      </c>
      <c r="E148" s="150">
        <v>800000</v>
      </c>
      <c r="F148" s="149" t="s">
        <v>13</v>
      </c>
    </row>
    <row r="149" spans="1:6" ht="47.25" x14ac:dyDescent="0.25">
      <c r="A149" s="149">
        <v>14</v>
      </c>
      <c r="B149" s="149" t="s">
        <v>1220</v>
      </c>
      <c r="C149" s="149" t="s">
        <v>1221</v>
      </c>
      <c r="D149" s="149" t="s">
        <v>202</v>
      </c>
      <c r="E149" s="150">
        <v>500000</v>
      </c>
      <c r="F149" s="149" t="s">
        <v>13</v>
      </c>
    </row>
    <row r="150" spans="1:6" x14ac:dyDescent="0.25">
      <c r="A150" s="149"/>
      <c r="B150" s="2365" t="s">
        <v>1222</v>
      </c>
      <c r="C150" s="2366"/>
      <c r="D150" s="2367"/>
      <c r="E150" s="150"/>
      <c r="F150" s="149"/>
    </row>
    <row r="151" spans="1:6" ht="94.5" x14ac:dyDescent="0.25">
      <c r="A151" s="149">
        <v>15</v>
      </c>
      <c r="B151" s="149" t="s">
        <v>1223</v>
      </c>
      <c r="C151" s="156" t="s">
        <v>1224</v>
      </c>
      <c r="D151" s="149" t="s">
        <v>1225</v>
      </c>
      <c r="E151" s="157">
        <v>341379.31</v>
      </c>
      <c r="F151" s="149" t="s">
        <v>13</v>
      </c>
    </row>
    <row r="152" spans="1:6" x14ac:dyDescent="0.25">
      <c r="A152" s="125"/>
      <c r="B152" s="96" t="s">
        <v>248</v>
      </c>
      <c r="C152" s="10"/>
      <c r="D152" s="10"/>
      <c r="E152" s="126">
        <f>SUM(E131:E151)</f>
        <v>11379310.340000002</v>
      </c>
      <c r="F152" s="127"/>
    </row>
  </sheetData>
  <mergeCells count="23">
    <mergeCell ref="B135:C135"/>
    <mergeCell ref="B138:C138"/>
    <mergeCell ref="B140:C140"/>
    <mergeCell ref="B146:D146"/>
    <mergeCell ref="B150:D150"/>
    <mergeCell ref="B133:D133"/>
    <mergeCell ref="A126:F126"/>
    <mergeCell ref="A127:F127"/>
    <mergeCell ref="A128:F128"/>
    <mergeCell ref="B130:D130"/>
    <mergeCell ref="B111:C111"/>
    <mergeCell ref="B98:C98"/>
    <mergeCell ref="B82:C82"/>
    <mergeCell ref="A1:F1"/>
    <mergeCell ref="A2:F2"/>
    <mergeCell ref="A3:F3"/>
    <mergeCell ref="B5:C5"/>
    <mergeCell ref="B11:C11"/>
    <mergeCell ref="B15:C15"/>
    <mergeCell ref="B18:C18"/>
    <mergeCell ref="B20:C20"/>
    <mergeCell ref="B22:C22"/>
    <mergeCell ref="B42:C4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202"/>
  <sheetViews>
    <sheetView topLeftCell="A204" workbookViewId="0">
      <selection activeCell="C175" sqref="C175"/>
    </sheetView>
  </sheetViews>
  <sheetFormatPr defaultRowHeight="15" x14ac:dyDescent="0.25"/>
  <cols>
    <col min="1" max="1" width="8.140625" customWidth="1"/>
    <col min="2" max="2" width="15.42578125" customWidth="1"/>
    <col min="3" max="3" width="42.7109375" customWidth="1"/>
    <col min="4" max="4" width="16.5703125" customWidth="1"/>
    <col min="5" max="5" width="19.7109375" customWidth="1"/>
    <col min="6" max="6" width="9.42578125" customWidth="1"/>
  </cols>
  <sheetData>
    <row r="1" spans="1:6" ht="15.75" x14ac:dyDescent="0.25">
      <c r="A1" s="2345" t="s">
        <v>0</v>
      </c>
      <c r="B1" s="2345"/>
      <c r="C1" s="2345"/>
      <c r="D1" s="2345"/>
      <c r="E1" s="2345"/>
      <c r="F1" s="2345"/>
    </row>
    <row r="2" spans="1:6" ht="15.75" x14ac:dyDescent="0.25">
      <c r="A2" s="2345" t="s">
        <v>1226</v>
      </c>
      <c r="B2" s="2345"/>
      <c r="C2" s="2345"/>
      <c r="D2" s="2345"/>
      <c r="E2" s="2345"/>
      <c r="F2" s="2345"/>
    </row>
    <row r="3" spans="1:6" ht="15.75" x14ac:dyDescent="0.25">
      <c r="A3" s="2345" t="s">
        <v>2</v>
      </c>
      <c r="B3" s="2345"/>
      <c r="C3" s="2345"/>
      <c r="D3" s="2345"/>
      <c r="E3" s="2345"/>
      <c r="F3" s="2345"/>
    </row>
    <row r="4" spans="1:6" ht="31.5" x14ac:dyDescent="0.25">
      <c r="A4" s="70" t="s">
        <v>3</v>
      </c>
      <c r="B4" s="70" t="s">
        <v>283</v>
      </c>
      <c r="C4" s="70" t="s">
        <v>284</v>
      </c>
      <c r="D4" s="70" t="s">
        <v>285</v>
      </c>
      <c r="E4" s="70" t="s">
        <v>1227</v>
      </c>
      <c r="F4" s="71" t="s">
        <v>1228</v>
      </c>
    </row>
    <row r="5" spans="1:6" ht="15.75" x14ac:dyDescent="0.25">
      <c r="A5" s="69"/>
      <c r="B5" s="2346" t="s">
        <v>1229</v>
      </c>
      <c r="C5" s="2347"/>
      <c r="D5" s="69"/>
      <c r="E5" s="69"/>
      <c r="F5" s="72"/>
    </row>
    <row r="6" spans="1:6" ht="47.25" x14ac:dyDescent="0.25">
      <c r="A6" s="69">
        <v>1</v>
      </c>
      <c r="B6" s="69" t="s">
        <v>718</v>
      </c>
      <c r="C6" s="69" t="s">
        <v>1230</v>
      </c>
      <c r="D6" s="69" t="s">
        <v>720</v>
      </c>
      <c r="E6" s="74">
        <v>1700000</v>
      </c>
      <c r="F6" s="72" t="s">
        <v>272</v>
      </c>
    </row>
    <row r="7" spans="1:6" ht="157.5" x14ac:dyDescent="0.25">
      <c r="A7" s="69">
        <v>2</v>
      </c>
      <c r="B7" s="69" t="s">
        <v>721</v>
      </c>
      <c r="C7" s="69" t="s">
        <v>1231</v>
      </c>
      <c r="D7" s="69" t="s">
        <v>1232</v>
      </c>
      <c r="E7" s="74">
        <v>1046441.76</v>
      </c>
      <c r="F7" s="72" t="s">
        <v>272</v>
      </c>
    </row>
    <row r="8" spans="1:6" ht="78.75" x14ac:dyDescent="0.25">
      <c r="A8" s="69">
        <v>3</v>
      </c>
      <c r="B8" s="158" t="s">
        <v>723</v>
      </c>
      <c r="C8" s="158" t="s">
        <v>1233</v>
      </c>
      <c r="D8" s="158" t="s">
        <v>1234</v>
      </c>
      <c r="E8" s="102">
        <v>900000</v>
      </c>
      <c r="F8" s="103" t="s">
        <v>272</v>
      </c>
    </row>
    <row r="9" spans="1:6" ht="31.5" x14ac:dyDescent="0.25">
      <c r="A9" s="69">
        <v>4</v>
      </c>
      <c r="B9" s="69" t="s">
        <v>17</v>
      </c>
      <c r="C9" s="69" t="s">
        <v>1235</v>
      </c>
      <c r="D9" s="69" t="s">
        <v>1236</v>
      </c>
      <c r="E9" s="74">
        <v>41400</v>
      </c>
      <c r="F9" s="72" t="s">
        <v>272</v>
      </c>
    </row>
    <row r="10" spans="1:6" ht="31.5" x14ac:dyDescent="0.25">
      <c r="A10" s="69">
        <v>5</v>
      </c>
      <c r="B10" s="69" t="s">
        <v>20</v>
      </c>
      <c r="C10" s="69" t="s">
        <v>1237</v>
      </c>
      <c r="D10" s="69" t="s">
        <v>1238</v>
      </c>
      <c r="E10" s="74">
        <v>19200</v>
      </c>
      <c r="F10" s="72" t="s">
        <v>272</v>
      </c>
    </row>
    <row r="11" spans="1:6" ht="94.5" x14ac:dyDescent="0.25">
      <c r="A11" s="69">
        <v>6</v>
      </c>
      <c r="B11" s="69" t="s">
        <v>729</v>
      </c>
      <c r="C11" s="69" t="s">
        <v>1239</v>
      </c>
      <c r="D11" s="69" t="s">
        <v>541</v>
      </c>
      <c r="E11" s="74">
        <v>500000</v>
      </c>
      <c r="F11" s="72" t="s">
        <v>272</v>
      </c>
    </row>
    <row r="12" spans="1:6" ht="15.75" x14ac:dyDescent="0.25">
      <c r="A12" s="69"/>
      <c r="B12" s="2346" t="s">
        <v>1240</v>
      </c>
      <c r="C12" s="2347"/>
      <c r="D12" s="69"/>
      <c r="E12" s="74"/>
      <c r="F12" s="72"/>
    </row>
    <row r="13" spans="1:6" ht="141.75" x14ac:dyDescent="0.25">
      <c r="A13" s="69">
        <v>7</v>
      </c>
      <c r="B13" s="69" t="s">
        <v>721</v>
      </c>
      <c r="C13" s="69" t="s">
        <v>1241</v>
      </c>
      <c r="D13" s="69" t="s">
        <v>544</v>
      </c>
      <c r="E13" s="74">
        <v>200310.34</v>
      </c>
      <c r="F13" s="72" t="s">
        <v>272</v>
      </c>
    </row>
    <row r="14" spans="1:6" ht="78.75" x14ac:dyDescent="0.25">
      <c r="A14" s="69">
        <v>8</v>
      </c>
      <c r="B14" s="69" t="s">
        <v>729</v>
      </c>
      <c r="C14" s="69" t="s">
        <v>1242</v>
      </c>
      <c r="D14" s="69" t="s">
        <v>968</v>
      </c>
      <c r="E14" s="74">
        <v>1104000</v>
      </c>
      <c r="F14" s="72" t="s">
        <v>272</v>
      </c>
    </row>
    <row r="15" spans="1:6" ht="94.5" x14ac:dyDescent="0.25">
      <c r="A15" s="69">
        <v>9</v>
      </c>
      <c r="B15" s="69" t="s">
        <v>735</v>
      </c>
      <c r="C15" s="69" t="s">
        <v>1243</v>
      </c>
      <c r="D15" s="69" t="s">
        <v>1244</v>
      </c>
      <c r="E15" s="74">
        <v>1300000</v>
      </c>
      <c r="F15" s="72" t="s">
        <v>272</v>
      </c>
    </row>
    <row r="16" spans="1:6" ht="31.5" x14ac:dyDescent="0.25">
      <c r="A16" s="69"/>
      <c r="B16" s="69" t="s">
        <v>1245</v>
      </c>
      <c r="C16" s="69"/>
      <c r="D16" s="69"/>
      <c r="E16" s="74"/>
      <c r="F16" s="72"/>
    </row>
    <row r="17" spans="1:6" ht="94.5" x14ac:dyDescent="0.25">
      <c r="A17" s="69">
        <v>10</v>
      </c>
      <c r="B17" s="69" t="s">
        <v>944</v>
      </c>
      <c r="C17" s="69" t="s">
        <v>1246</v>
      </c>
      <c r="D17" s="69" t="s">
        <v>484</v>
      </c>
      <c r="E17" s="74">
        <v>1500000</v>
      </c>
      <c r="F17" s="72" t="s">
        <v>13</v>
      </c>
    </row>
    <row r="18" spans="1:6" ht="315" x14ac:dyDescent="0.25">
      <c r="A18" s="69">
        <v>11</v>
      </c>
      <c r="B18" s="69" t="s">
        <v>1247</v>
      </c>
      <c r="C18" s="69" t="s">
        <v>1248</v>
      </c>
      <c r="D18" s="69" t="s">
        <v>1249</v>
      </c>
      <c r="E18" s="74">
        <v>1500000</v>
      </c>
      <c r="F18" s="72" t="s">
        <v>272</v>
      </c>
    </row>
    <row r="19" spans="1:6" ht="15.75" x14ac:dyDescent="0.25">
      <c r="A19" s="69"/>
      <c r="B19" s="69" t="s">
        <v>1250</v>
      </c>
      <c r="C19" s="69"/>
      <c r="D19" s="69"/>
      <c r="E19" s="74"/>
      <c r="F19" s="72"/>
    </row>
    <row r="20" spans="1:6" ht="47.25" x14ac:dyDescent="0.25">
      <c r="A20" s="69">
        <v>12</v>
      </c>
      <c r="B20" s="69" t="s">
        <v>309</v>
      </c>
      <c r="C20" s="69" t="s">
        <v>1251</v>
      </c>
      <c r="D20" s="69" t="s">
        <v>554</v>
      </c>
      <c r="E20" s="74">
        <v>9703000</v>
      </c>
      <c r="F20" s="72" t="s">
        <v>272</v>
      </c>
    </row>
    <row r="21" spans="1:6" ht="47.25" x14ac:dyDescent="0.25">
      <c r="A21" s="69">
        <v>13</v>
      </c>
      <c r="B21" s="69" t="s">
        <v>342</v>
      </c>
      <c r="C21" s="69" t="s">
        <v>1252</v>
      </c>
      <c r="D21" s="69" t="s">
        <v>554</v>
      </c>
      <c r="E21" s="74">
        <v>7500000</v>
      </c>
      <c r="F21" s="72" t="s">
        <v>272</v>
      </c>
    </row>
    <row r="22" spans="1:6" ht="15.75" x14ac:dyDescent="0.25">
      <c r="A22" s="69"/>
      <c r="B22" s="70" t="s">
        <v>1253</v>
      </c>
      <c r="C22" s="69"/>
      <c r="D22" s="69"/>
      <c r="E22" s="74"/>
      <c r="F22" s="72"/>
    </row>
    <row r="23" spans="1:6" ht="110.25" x14ac:dyDescent="0.25">
      <c r="A23" s="69">
        <v>14</v>
      </c>
      <c r="B23" s="69" t="s">
        <v>41</v>
      </c>
      <c r="C23" s="69" t="s">
        <v>1254</v>
      </c>
      <c r="D23" s="69" t="s">
        <v>302</v>
      </c>
      <c r="E23" s="74">
        <v>4568965.5199999996</v>
      </c>
      <c r="F23" s="72" t="s">
        <v>272</v>
      </c>
    </row>
    <row r="24" spans="1:6" ht="15.75" x14ac:dyDescent="0.25">
      <c r="A24" s="69"/>
      <c r="B24" s="2348" t="s">
        <v>1255</v>
      </c>
      <c r="C24" s="2350"/>
      <c r="D24" s="69"/>
      <c r="E24" s="74"/>
      <c r="F24" s="72"/>
    </row>
    <row r="25" spans="1:6" ht="94.5" x14ac:dyDescent="0.25">
      <c r="A25" s="69">
        <v>15</v>
      </c>
      <c r="B25" s="69" t="s">
        <v>1256</v>
      </c>
      <c r="C25" s="69" t="s">
        <v>1257</v>
      </c>
      <c r="D25" s="69" t="s">
        <v>1258</v>
      </c>
      <c r="E25" s="74">
        <v>500000</v>
      </c>
      <c r="F25" s="72" t="s">
        <v>1259</v>
      </c>
    </row>
    <row r="26" spans="1:6" ht="63" x14ac:dyDescent="0.25">
      <c r="A26" s="69">
        <v>16</v>
      </c>
      <c r="B26" s="69" t="s">
        <v>1260</v>
      </c>
      <c r="C26" s="69" t="s">
        <v>1261</v>
      </c>
      <c r="D26" s="69" t="s">
        <v>1262</v>
      </c>
      <c r="E26" s="159">
        <v>600000</v>
      </c>
      <c r="F26" s="72" t="s">
        <v>13</v>
      </c>
    </row>
    <row r="27" spans="1:6" ht="63" x14ac:dyDescent="0.25">
      <c r="A27" s="69">
        <v>17</v>
      </c>
      <c r="B27" s="69" t="s">
        <v>1263</v>
      </c>
      <c r="C27" s="69" t="s">
        <v>1264</v>
      </c>
      <c r="D27" s="69" t="s">
        <v>1265</v>
      </c>
      <c r="E27" s="159">
        <v>600000</v>
      </c>
      <c r="F27" s="72" t="s">
        <v>277</v>
      </c>
    </row>
    <row r="28" spans="1:6" ht="94.5" x14ac:dyDescent="0.25">
      <c r="A28" s="158">
        <v>18</v>
      </c>
      <c r="B28" s="158" t="s">
        <v>1266</v>
      </c>
      <c r="C28" s="158" t="s">
        <v>1267</v>
      </c>
      <c r="D28" s="158" t="s">
        <v>1268</v>
      </c>
      <c r="E28" s="102">
        <v>500000</v>
      </c>
      <c r="F28" s="103" t="s">
        <v>1269</v>
      </c>
    </row>
    <row r="29" spans="1:6" ht="63" x14ac:dyDescent="0.25">
      <c r="A29" s="69">
        <v>19</v>
      </c>
      <c r="B29" s="69" t="s">
        <v>1270</v>
      </c>
      <c r="C29" s="69" t="s">
        <v>1271</v>
      </c>
      <c r="D29" s="69" t="s">
        <v>1272</v>
      </c>
      <c r="E29" s="159">
        <v>600000</v>
      </c>
      <c r="F29" s="72" t="s">
        <v>277</v>
      </c>
    </row>
    <row r="30" spans="1:6" ht="173.25" x14ac:dyDescent="0.25">
      <c r="A30" s="69">
        <v>20</v>
      </c>
      <c r="B30" s="69" t="s">
        <v>1273</v>
      </c>
      <c r="C30" s="69" t="s">
        <v>1274</v>
      </c>
      <c r="D30" s="69" t="s">
        <v>1275</v>
      </c>
      <c r="E30" s="74">
        <v>900000</v>
      </c>
      <c r="F30" s="72" t="s">
        <v>277</v>
      </c>
    </row>
    <row r="31" spans="1:6" ht="126" x14ac:dyDescent="0.25">
      <c r="A31" s="69">
        <v>21</v>
      </c>
      <c r="B31" s="69" t="s">
        <v>1276</v>
      </c>
      <c r="C31" s="69" t="s">
        <v>1277</v>
      </c>
      <c r="D31" s="69" t="s">
        <v>1278</v>
      </c>
      <c r="E31" s="74">
        <v>600000</v>
      </c>
      <c r="F31" s="72" t="s">
        <v>277</v>
      </c>
    </row>
    <row r="32" spans="1:6" ht="63" x14ac:dyDescent="0.25">
      <c r="A32" s="69">
        <v>22</v>
      </c>
      <c r="B32" s="69" t="s">
        <v>1279</v>
      </c>
      <c r="C32" s="69" t="s">
        <v>1280</v>
      </c>
      <c r="D32" s="69" t="s">
        <v>1281</v>
      </c>
      <c r="E32" s="74">
        <v>200000</v>
      </c>
      <c r="F32" s="72" t="s">
        <v>13</v>
      </c>
    </row>
    <row r="33" spans="1:6" ht="63" x14ac:dyDescent="0.25">
      <c r="A33" s="69">
        <v>23</v>
      </c>
      <c r="B33" s="69" t="s">
        <v>1282</v>
      </c>
      <c r="C33" s="69" t="s">
        <v>1283</v>
      </c>
      <c r="D33" s="69" t="s">
        <v>1284</v>
      </c>
      <c r="E33" s="159">
        <v>600000</v>
      </c>
      <c r="F33" s="72" t="s">
        <v>13</v>
      </c>
    </row>
    <row r="34" spans="1:6" ht="110.25" x14ac:dyDescent="0.25">
      <c r="A34" s="69">
        <v>24</v>
      </c>
      <c r="B34" s="69" t="s">
        <v>1285</v>
      </c>
      <c r="C34" s="69" t="s">
        <v>1286</v>
      </c>
      <c r="D34" s="69" t="s">
        <v>1287</v>
      </c>
      <c r="E34" s="74">
        <v>700000</v>
      </c>
      <c r="F34" s="72" t="s">
        <v>272</v>
      </c>
    </row>
    <row r="35" spans="1:6" ht="47.25" x14ac:dyDescent="0.25">
      <c r="A35" s="69">
        <v>25</v>
      </c>
      <c r="B35" s="69" t="s">
        <v>1288</v>
      </c>
      <c r="C35" s="69" t="s">
        <v>1289</v>
      </c>
      <c r="D35" s="69" t="s">
        <v>1284</v>
      </c>
      <c r="E35" s="159">
        <v>600000</v>
      </c>
      <c r="F35" s="72" t="s">
        <v>1290</v>
      </c>
    </row>
    <row r="36" spans="1:6" ht="47.25" x14ac:dyDescent="0.25">
      <c r="A36" s="69">
        <v>26</v>
      </c>
      <c r="B36" s="69" t="s">
        <v>1291</v>
      </c>
      <c r="C36" s="69" t="s">
        <v>1292</v>
      </c>
      <c r="D36" s="69" t="s">
        <v>1293</v>
      </c>
      <c r="E36" s="74">
        <v>500000</v>
      </c>
      <c r="F36" s="72" t="s">
        <v>1294</v>
      </c>
    </row>
    <row r="37" spans="1:6" ht="126" x14ac:dyDescent="0.25">
      <c r="A37" s="69">
        <v>27</v>
      </c>
      <c r="B37" s="69" t="s">
        <v>1295</v>
      </c>
      <c r="C37" s="69" t="s">
        <v>1296</v>
      </c>
      <c r="D37" s="69" t="s">
        <v>1297</v>
      </c>
      <c r="E37" s="74">
        <v>800000</v>
      </c>
      <c r="F37" s="72" t="s">
        <v>13</v>
      </c>
    </row>
    <row r="38" spans="1:6" ht="63" x14ac:dyDescent="0.25">
      <c r="A38" s="69">
        <v>28</v>
      </c>
      <c r="B38" s="69" t="s">
        <v>1298</v>
      </c>
      <c r="C38" s="69" t="s">
        <v>1299</v>
      </c>
      <c r="D38" s="69" t="s">
        <v>1300</v>
      </c>
      <c r="E38" s="74">
        <v>500000</v>
      </c>
      <c r="F38" s="72" t="s">
        <v>1294</v>
      </c>
    </row>
    <row r="39" spans="1:6" ht="63" x14ac:dyDescent="0.25">
      <c r="A39" s="69">
        <v>29</v>
      </c>
      <c r="B39" s="69" t="s">
        <v>1301</v>
      </c>
      <c r="C39" s="69" t="s">
        <v>1302</v>
      </c>
      <c r="D39" s="69" t="s">
        <v>1300</v>
      </c>
      <c r="E39" s="74">
        <v>400000</v>
      </c>
      <c r="F39" s="72" t="s">
        <v>13</v>
      </c>
    </row>
    <row r="40" spans="1:6" ht="47.25" x14ac:dyDescent="0.25">
      <c r="A40" s="69">
        <v>30</v>
      </c>
      <c r="B40" s="69" t="s">
        <v>1303</v>
      </c>
      <c r="C40" s="69" t="s">
        <v>1304</v>
      </c>
      <c r="D40" s="69" t="s">
        <v>1305</v>
      </c>
      <c r="E40" s="159">
        <v>600000</v>
      </c>
      <c r="F40" s="72" t="s">
        <v>13</v>
      </c>
    </row>
    <row r="41" spans="1:6" ht="110.25" x14ac:dyDescent="0.25">
      <c r="A41" s="69">
        <v>31</v>
      </c>
      <c r="B41" s="69" t="s">
        <v>1306</v>
      </c>
      <c r="C41" s="69" t="s">
        <v>1307</v>
      </c>
      <c r="D41" s="69" t="s">
        <v>1308</v>
      </c>
      <c r="E41" s="74">
        <v>200000</v>
      </c>
      <c r="F41" s="72" t="s">
        <v>13</v>
      </c>
    </row>
    <row r="42" spans="1:6" ht="78.75" x14ac:dyDescent="0.25">
      <c r="A42" s="158">
        <v>32</v>
      </c>
      <c r="B42" s="158" t="s">
        <v>1309</v>
      </c>
      <c r="C42" s="158" t="s">
        <v>1310</v>
      </c>
      <c r="D42" s="158" t="s">
        <v>1311</v>
      </c>
      <c r="E42" s="102">
        <v>500000</v>
      </c>
      <c r="F42" s="103" t="s">
        <v>277</v>
      </c>
    </row>
    <row r="43" spans="1:6" ht="63" x14ac:dyDescent="0.25">
      <c r="A43" s="69">
        <v>33</v>
      </c>
      <c r="B43" s="69" t="s">
        <v>1312</v>
      </c>
      <c r="C43" s="69" t="s">
        <v>1313</v>
      </c>
      <c r="D43" s="69" t="s">
        <v>1314</v>
      </c>
      <c r="E43" s="74">
        <v>500000</v>
      </c>
      <c r="F43" s="72" t="s">
        <v>277</v>
      </c>
    </row>
    <row r="44" spans="1:6" ht="47.25" x14ac:dyDescent="0.25">
      <c r="A44" s="69">
        <v>34</v>
      </c>
      <c r="B44" s="69" t="s">
        <v>1315</v>
      </c>
      <c r="C44" s="69" t="s">
        <v>1316</v>
      </c>
      <c r="D44" s="69" t="s">
        <v>1317</v>
      </c>
      <c r="E44" s="74">
        <v>500000</v>
      </c>
      <c r="F44" s="72" t="s">
        <v>13</v>
      </c>
    </row>
    <row r="45" spans="1:6" ht="47.25" x14ac:dyDescent="0.25">
      <c r="A45" s="69">
        <v>35</v>
      </c>
      <c r="B45" s="69" t="s">
        <v>1318</v>
      </c>
      <c r="C45" s="69" t="s">
        <v>1319</v>
      </c>
      <c r="D45" s="69" t="s">
        <v>1284</v>
      </c>
      <c r="E45" s="159">
        <v>600000</v>
      </c>
      <c r="F45" s="72" t="s">
        <v>13</v>
      </c>
    </row>
    <row r="46" spans="1:6" ht="47.25" x14ac:dyDescent="0.25">
      <c r="A46" s="69">
        <v>36</v>
      </c>
      <c r="B46" s="69" t="s">
        <v>1320</v>
      </c>
      <c r="C46" s="69" t="s">
        <v>1321</v>
      </c>
      <c r="D46" s="69" t="s">
        <v>1322</v>
      </c>
      <c r="E46" s="74">
        <v>200000</v>
      </c>
      <c r="F46" s="72" t="s">
        <v>13</v>
      </c>
    </row>
    <row r="47" spans="1:6" ht="94.5" x14ac:dyDescent="0.25">
      <c r="A47" s="69">
        <v>37</v>
      </c>
      <c r="B47" s="69" t="s">
        <v>1323</v>
      </c>
      <c r="C47" s="69" t="s">
        <v>1324</v>
      </c>
      <c r="D47" s="69" t="s">
        <v>1325</v>
      </c>
      <c r="E47" s="74">
        <v>1000000</v>
      </c>
      <c r="F47" s="72" t="s">
        <v>272</v>
      </c>
    </row>
    <row r="48" spans="1:6" ht="63" x14ac:dyDescent="0.25">
      <c r="A48" s="69">
        <v>38</v>
      </c>
      <c r="B48" s="69" t="s">
        <v>1326</v>
      </c>
      <c r="C48" s="69" t="s">
        <v>1327</v>
      </c>
      <c r="D48" s="69" t="s">
        <v>1328</v>
      </c>
      <c r="E48" s="74">
        <v>500000</v>
      </c>
      <c r="F48" s="72" t="s">
        <v>277</v>
      </c>
    </row>
    <row r="49" spans="1:6" ht="63" x14ac:dyDescent="0.25">
      <c r="A49" s="69">
        <v>39</v>
      </c>
      <c r="B49" s="69" t="s">
        <v>1329</v>
      </c>
      <c r="C49" s="69" t="s">
        <v>1330</v>
      </c>
      <c r="D49" s="69" t="s">
        <v>1331</v>
      </c>
      <c r="E49" s="159">
        <v>600000</v>
      </c>
      <c r="F49" s="72" t="s">
        <v>13</v>
      </c>
    </row>
    <row r="50" spans="1:6" ht="78.75" x14ac:dyDescent="0.25">
      <c r="A50" s="69">
        <v>40</v>
      </c>
      <c r="B50" s="69" t="s">
        <v>1332</v>
      </c>
      <c r="C50" s="69" t="s">
        <v>1333</v>
      </c>
      <c r="D50" s="69" t="s">
        <v>1334</v>
      </c>
      <c r="E50" s="74">
        <v>500000</v>
      </c>
      <c r="F50" s="72" t="s">
        <v>277</v>
      </c>
    </row>
    <row r="51" spans="1:6" ht="63" x14ac:dyDescent="0.25">
      <c r="A51" s="69">
        <v>41</v>
      </c>
      <c r="B51" s="73" t="s">
        <v>1335</v>
      </c>
      <c r="C51" s="69" t="s">
        <v>1336</v>
      </c>
      <c r="D51" s="69" t="s">
        <v>1337</v>
      </c>
      <c r="E51" s="74">
        <v>1000000</v>
      </c>
      <c r="F51" s="72" t="s">
        <v>13</v>
      </c>
    </row>
    <row r="52" spans="1:6" ht="15.75" x14ac:dyDescent="0.25">
      <c r="A52" s="69"/>
      <c r="B52" s="2368" t="s">
        <v>1338</v>
      </c>
      <c r="C52" s="2369"/>
      <c r="D52" s="69"/>
      <c r="E52" s="74"/>
      <c r="F52" s="72"/>
    </row>
    <row r="53" spans="1:6" ht="94.5" x14ac:dyDescent="0.25">
      <c r="A53" s="69">
        <v>42</v>
      </c>
      <c r="B53" s="69" t="s">
        <v>1339</v>
      </c>
      <c r="C53" s="69" t="s">
        <v>1340</v>
      </c>
      <c r="D53" s="69" t="s">
        <v>1341</v>
      </c>
      <c r="E53" s="74">
        <v>500000</v>
      </c>
      <c r="F53" s="72" t="s">
        <v>1269</v>
      </c>
    </row>
    <row r="54" spans="1:6" ht="110.25" x14ac:dyDescent="0.25">
      <c r="A54" s="69">
        <v>43</v>
      </c>
      <c r="B54" s="69" t="s">
        <v>1342</v>
      </c>
      <c r="C54" s="69" t="s">
        <v>1343</v>
      </c>
      <c r="D54" s="69" t="s">
        <v>1344</v>
      </c>
      <c r="E54" s="74">
        <v>800000</v>
      </c>
      <c r="F54" s="72" t="s">
        <v>1294</v>
      </c>
    </row>
    <row r="55" spans="1:6" ht="110.25" x14ac:dyDescent="0.25">
      <c r="A55" s="69">
        <v>44</v>
      </c>
      <c r="B55" s="69" t="s">
        <v>1345</v>
      </c>
      <c r="C55" s="69" t="s">
        <v>1346</v>
      </c>
      <c r="D55" s="69" t="s">
        <v>1347</v>
      </c>
      <c r="E55" s="74">
        <v>900000</v>
      </c>
      <c r="F55" s="72" t="s">
        <v>1259</v>
      </c>
    </row>
    <row r="56" spans="1:6" ht="110.25" x14ac:dyDescent="0.25">
      <c r="A56" s="69">
        <v>45</v>
      </c>
      <c r="B56" s="69" t="s">
        <v>1348</v>
      </c>
      <c r="C56" s="69" t="s">
        <v>1349</v>
      </c>
      <c r="D56" s="69" t="s">
        <v>1350</v>
      </c>
      <c r="E56" s="74">
        <v>500000</v>
      </c>
      <c r="F56" s="72" t="s">
        <v>1259</v>
      </c>
    </row>
    <row r="57" spans="1:6" ht="141.75" x14ac:dyDescent="0.25">
      <c r="A57" s="69">
        <v>46</v>
      </c>
      <c r="B57" s="69" t="s">
        <v>1351</v>
      </c>
      <c r="C57" s="69" t="s">
        <v>1352</v>
      </c>
      <c r="D57" s="69" t="s">
        <v>1353</v>
      </c>
      <c r="E57" s="74">
        <v>600000</v>
      </c>
      <c r="F57" s="72" t="s">
        <v>272</v>
      </c>
    </row>
    <row r="58" spans="1:6" ht="47.25" x14ac:dyDescent="0.25">
      <c r="A58" s="69">
        <v>47</v>
      </c>
      <c r="B58" s="69" t="s">
        <v>1354</v>
      </c>
      <c r="C58" s="69" t="s">
        <v>1355</v>
      </c>
      <c r="D58" s="69" t="s">
        <v>1356</v>
      </c>
      <c r="E58" s="74">
        <v>500000</v>
      </c>
      <c r="F58" s="72" t="s">
        <v>13</v>
      </c>
    </row>
    <row r="59" spans="1:6" ht="63" x14ac:dyDescent="0.25">
      <c r="A59" s="69">
        <v>48</v>
      </c>
      <c r="B59" s="69" t="s">
        <v>1357</v>
      </c>
      <c r="C59" s="69" t="s">
        <v>1358</v>
      </c>
      <c r="D59" s="69" t="s">
        <v>1359</v>
      </c>
      <c r="E59" s="74">
        <v>600000</v>
      </c>
      <c r="F59" s="72" t="s">
        <v>13</v>
      </c>
    </row>
    <row r="60" spans="1:6" ht="47.25" x14ac:dyDescent="0.25">
      <c r="A60" s="69">
        <v>49</v>
      </c>
      <c r="B60" s="69" t="s">
        <v>1360</v>
      </c>
      <c r="C60" s="69" t="s">
        <v>1361</v>
      </c>
      <c r="D60" s="69" t="s">
        <v>1362</v>
      </c>
      <c r="E60" s="74">
        <v>150000</v>
      </c>
      <c r="F60" s="72" t="s">
        <v>1269</v>
      </c>
    </row>
    <row r="61" spans="1:6" ht="47.25" x14ac:dyDescent="0.25">
      <c r="A61" s="69">
        <v>50</v>
      </c>
      <c r="B61" s="69" t="s">
        <v>1363</v>
      </c>
      <c r="C61" s="69" t="s">
        <v>1364</v>
      </c>
      <c r="D61" s="69" t="s">
        <v>1365</v>
      </c>
      <c r="E61" s="74">
        <v>600000</v>
      </c>
      <c r="F61" s="72" t="s">
        <v>13</v>
      </c>
    </row>
    <row r="62" spans="1:6" ht="78.75" x14ac:dyDescent="0.25">
      <c r="A62" s="69">
        <v>51</v>
      </c>
      <c r="B62" s="69" t="s">
        <v>1366</v>
      </c>
      <c r="C62" s="69" t="s">
        <v>1367</v>
      </c>
      <c r="D62" s="69" t="s">
        <v>1368</v>
      </c>
      <c r="E62" s="74">
        <v>200000</v>
      </c>
      <c r="F62" s="72" t="s">
        <v>1269</v>
      </c>
    </row>
    <row r="63" spans="1:6" ht="47.25" x14ac:dyDescent="0.25">
      <c r="A63" s="69">
        <v>52</v>
      </c>
      <c r="B63" s="69" t="s">
        <v>1369</v>
      </c>
      <c r="C63" s="69" t="s">
        <v>1370</v>
      </c>
      <c r="D63" s="69" t="s">
        <v>1371</v>
      </c>
      <c r="E63" s="74">
        <v>600000</v>
      </c>
      <c r="F63" s="72" t="s">
        <v>1269</v>
      </c>
    </row>
    <row r="64" spans="1:6" ht="157.5" x14ac:dyDescent="0.25">
      <c r="A64" s="69">
        <v>53</v>
      </c>
      <c r="B64" s="69" t="s">
        <v>1372</v>
      </c>
      <c r="C64" s="69" t="s">
        <v>1373</v>
      </c>
      <c r="D64" s="69" t="s">
        <v>1374</v>
      </c>
      <c r="E64" s="74">
        <v>400000</v>
      </c>
      <c r="F64" s="72" t="s">
        <v>272</v>
      </c>
    </row>
    <row r="65" spans="1:6" ht="157.5" x14ac:dyDescent="0.25">
      <c r="A65" s="69">
        <v>54</v>
      </c>
      <c r="B65" s="69" t="s">
        <v>1375</v>
      </c>
      <c r="C65" s="69" t="s">
        <v>1376</v>
      </c>
      <c r="D65" s="69" t="s">
        <v>1377</v>
      </c>
      <c r="E65" s="74">
        <v>800000</v>
      </c>
      <c r="F65" s="72" t="s">
        <v>1294</v>
      </c>
    </row>
    <row r="66" spans="1:6" ht="47.25" x14ac:dyDescent="0.25">
      <c r="A66" s="69">
        <v>55</v>
      </c>
      <c r="B66" s="69" t="s">
        <v>1378</v>
      </c>
      <c r="C66" s="69" t="s">
        <v>1379</v>
      </c>
      <c r="D66" s="69" t="s">
        <v>1380</v>
      </c>
      <c r="E66" s="74">
        <v>500000</v>
      </c>
      <c r="F66" s="72" t="s">
        <v>1269</v>
      </c>
    </row>
    <row r="67" spans="1:6" ht="63" x14ac:dyDescent="0.25">
      <c r="A67" s="69">
        <v>56</v>
      </c>
      <c r="B67" s="69" t="s">
        <v>1381</v>
      </c>
      <c r="C67" s="69" t="s">
        <v>1382</v>
      </c>
      <c r="D67" s="69" t="s">
        <v>1383</v>
      </c>
      <c r="E67" s="74">
        <v>300000</v>
      </c>
      <c r="F67" s="72" t="s">
        <v>13</v>
      </c>
    </row>
    <row r="68" spans="1:6" ht="47.25" x14ac:dyDescent="0.25">
      <c r="A68" s="69">
        <v>57</v>
      </c>
      <c r="B68" s="69" t="s">
        <v>1384</v>
      </c>
      <c r="C68" s="69" t="s">
        <v>1385</v>
      </c>
      <c r="D68" s="69" t="s">
        <v>1386</v>
      </c>
      <c r="E68" s="74">
        <v>500000</v>
      </c>
      <c r="F68" s="72" t="s">
        <v>13</v>
      </c>
    </row>
    <row r="69" spans="1:6" ht="141.75" x14ac:dyDescent="0.25">
      <c r="A69" s="69">
        <v>58</v>
      </c>
      <c r="B69" s="69" t="s">
        <v>1387</v>
      </c>
      <c r="C69" s="69" t="s">
        <v>1388</v>
      </c>
      <c r="D69" s="69" t="s">
        <v>1389</v>
      </c>
      <c r="E69" s="74">
        <v>400000</v>
      </c>
      <c r="F69" s="72" t="s">
        <v>13</v>
      </c>
    </row>
    <row r="70" spans="1:6" ht="47.25" x14ac:dyDescent="0.25">
      <c r="A70" s="69">
        <v>59</v>
      </c>
      <c r="B70" s="69" t="s">
        <v>1390</v>
      </c>
      <c r="C70" s="69" t="s">
        <v>1391</v>
      </c>
      <c r="D70" s="69" t="s">
        <v>1392</v>
      </c>
      <c r="E70" s="74">
        <v>400000</v>
      </c>
      <c r="F70" s="72" t="s">
        <v>13</v>
      </c>
    </row>
    <row r="71" spans="1:6" ht="126" x14ac:dyDescent="0.25">
      <c r="A71" s="69">
        <v>60</v>
      </c>
      <c r="B71" s="69" t="s">
        <v>1393</v>
      </c>
      <c r="C71" s="69" t="s">
        <v>1394</v>
      </c>
      <c r="D71" s="69" t="s">
        <v>1395</v>
      </c>
      <c r="E71" s="74">
        <v>500000</v>
      </c>
      <c r="F71" s="72" t="s">
        <v>272</v>
      </c>
    </row>
    <row r="72" spans="1:6" ht="63" x14ac:dyDescent="0.25">
      <c r="A72" s="69">
        <v>61</v>
      </c>
      <c r="B72" s="69" t="s">
        <v>1396</v>
      </c>
      <c r="C72" s="69" t="s">
        <v>1397</v>
      </c>
      <c r="D72" s="69" t="s">
        <v>1398</v>
      </c>
      <c r="E72" s="74">
        <v>200000</v>
      </c>
      <c r="F72" s="72" t="s">
        <v>13</v>
      </c>
    </row>
    <row r="73" spans="1:6" ht="94.5" x14ac:dyDescent="0.25">
      <c r="A73" s="69">
        <v>62</v>
      </c>
      <c r="B73" s="69" t="s">
        <v>1399</v>
      </c>
      <c r="C73" s="69" t="s">
        <v>1400</v>
      </c>
      <c r="D73" s="69" t="s">
        <v>1401</v>
      </c>
      <c r="E73" s="74">
        <v>500000</v>
      </c>
      <c r="F73" s="72" t="s">
        <v>13</v>
      </c>
    </row>
    <row r="74" spans="1:6" ht="47.25" x14ac:dyDescent="0.25">
      <c r="A74" s="69">
        <v>63</v>
      </c>
      <c r="B74" s="69" t="s">
        <v>1402</v>
      </c>
      <c r="C74" s="69" t="s">
        <v>1403</v>
      </c>
      <c r="D74" s="69" t="s">
        <v>1404</v>
      </c>
      <c r="E74" s="74">
        <v>250000</v>
      </c>
      <c r="F74" s="72" t="s">
        <v>13</v>
      </c>
    </row>
    <row r="75" spans="1:6" ht="126" x14ac:dyDescent="0.25">
      <c r="A75" s="69">
        <v>64</v>
      </c>
      <c r="B75" s="69" t="s">
        <v>1405</v>
      </c>
      <c r="C75" s="69" t="s">
        <v>1406</v>
      </c>
      <c r="D75" s="69" t="s">
        <v>1407</v>
      </c>
      <c r="E75" s="74">
        <v>450000</v>
      </c>
      <c r="F75" s="72" t="s">
        <v>272</v>
      </c>
    </row>
    <row r="76" spans="1:6" ht="141.75" x14ac:dyDescent="0.25">
      <c r="A76" s="69">
        <v>65</v>
      </c>
      <c r="B76" s="69" t="s">
        <v>1408</v>
      </c>
      <c r="C76" s="69" t="s">
        <v>1409</v>
      </c>
      <c r="D76" s="69" t="s">
        <v>1410</v>
      </c>
      <c r="E76" s="74">
        <v>700000</v>
      </c>
      <c r="F76" s="72" t="s">
        <v>1269</v>
      </c>
    </row>
    <row r="77" spans="1:6" ht="63" x14ac:dyDescent="0.25">
      <c r="A77" s="69">
        <v>66</v>
      </c>
      <c r="B77" s="69" t="s">
        <v>1411</v>
      </c>
      <c r="C77" s="69" t="s">
        <v>1412</v>
      </c>
      <c r="D77" s="69" t="s">
        <v>1413</v>
      </c>
      <c r="E77" s="74">
        <v>300000</v>
      </c>
      <c r="F77" s="72" t="s">
        <v>13</v>
      </c>
    </row>
    <row r="78" spans="1:6" ht="63" x14ac:dyDescent="0.25">
      <c r="A78" s="69">
        <v>67</v>
      </c>
      <c r="B78" s="69" t="s">
        <v>1414</v>
      </c>
      <c r="C78" s="69" t="s">
        <v>1415</v>
      </c>
      <c r="D78" s="69" t="s">
        <v>1416</v>
      </c>
      <c r="E78" s="74">
        <v>200000</v>
      </c>
      <c r="F78" s="72" t="s">
        <v>13</v>
      </c>
    </row>
    <row r="79" spans="1:6" ht="78.75" x14ac:dyDescent="0.25">
      <c r="A79" s="69">
        <v>68</v>
      </c>
      <c r="B79" s="69" t="s">
        <v>1417</v>
      </c>
      <c r="C79" s="69" t="s">
        <v>1418</v>
      </c>
      <c r="D79" s="69" t="s">
        <v>1419</v>
      </c>
      <c r="E79" s="74">
        <v>200000</v>
      </c>
      <c r="F79" s="72" t="s">
        <v>13</v>
      </c>
    </row>
    <row r="80" spans="1:6" ht="126" x14ac:dyDescent="0.25">
      <c r="A80" s="69">
        <v>69</v>
      </c>
      <c r="B80" s="69" t="s">
        <v>1420</v>
      </c>
      <c r="C80" s="69" t="s">
        <v>1421</v>
      </c>
      <c r="D80" s="69" t="s">
        <v>1422</v>
      </c>
      <c r="E80" s="74">
        <v>400000</v>
      </c>
      <c r="F80" s="72" t="s">
        <v>13</v>
      </c>
    </row>
    <row r="81" spans="1:6" ht="63" x14ac:dyDescent="0.25">
      <c r="A81" s="69">
        <v>70</v>
      </c>
      <c r="B81" s="69" t="s">
        <v>1423</v>
      </c>
      <c r="C81" s="69" t="s">
        <v>1424</v>
      </c>
      <c r="D81" s="69" t="s">
        <v>1425</v>
      </c>
      <c r="E81" s="74">
        <v>600000</v>
      </c>
      <c r="F81" s="72" t="s">
        <v>1294</v>
      </c>
    </row>
    <row r="82" spans="1:6" ht="78.75" x14ac:dyDescent="0.25">
      <c r="A82" s="69">
        <v>71</v>
      </c>
      <c r="B82" s="69" t="s">
        <v>1426</v>
      </c>
      <c r="C82" s="69" t="s">
        <v>1427</v>
      </c>
      <c r="D82" s="69" t="s">
        <v>1428</v>
      </c>
      <c r="E82" s="74">
        <v>200000</v>
      </c>
      <c r="F82" s="72" t="s">
        <v>1294</v>
      </c>
    </row>
    <row r="83" spans="1:6" ht="63" x14ac:dyDescent="0.25">
      <c r="A83" s="69">
        <v>72</v>
      </c>
      <c r="B83" s="69" t="s">
        <v>1429</v>
      </c>
      <c r="C83" s="69" t="s">
        <v>1430</v>
      </c>
      <c r="D83" s="69" t="s">
        <v>1431</v>
      </c>
      <c r="E83" s="74">
        <v>200000</v>
      </c>
      <c r="F83" s="72" t="s">
        <v>1294</v>
      </c>
    </row>
    <row r="84" spans="1:6" ht="63" x14ac:dyDescent="0.25">
      <c r="A84" s="69">
        <v>73</v>
      </c>
      <c r="B84" s="69" t="s">
        <v>1432</v>
      </c>
      <c r="C84" s="69" t="s">
        <v>1433</v>
      </c>
      <c r="D84" s="69" t="s">
        <v>1431</v>
      </c>
      <c r="E84" s="74">
        <v>200000</v>
      </c>
      <c r="F84" s="72" t="s">
        <v>1294</v>
      </c>
    </row>
    <row r="85" spans="1:6" ht="78.75" x14ac:dyDescent="0.25">
      <c r="A85" s="69">
        <v>74</v>
      </c>
      <c r="B85" s="69" t="s">
        <v>1434</v>
      </c>
      <c r="C85" s="69" t="s">
        <v>1435</v>
      </c>
      <c r="D85" s="69" t="s">
        <v>1436</v>
      </c>
      <c r="E85" s="74">
        <v>200000</v>
      </c>
      <c r="F85" s="72" t="s">
        <v>1294</v>
      </c>
    </row>
    <row r="86" spans="1:6" ht="47.25" x14ac:dyDescent="0.25">
      <c r="A86" s="69">
        <v>75</v>
      </c>
      <c r="B86" s="69" t="s">
        <v>1437</v>
      </c>
      <c r="C86" s="69" t="s">
        <v>1438</v>
      </c>
      <c r="D86" s="69" t="s">
        <v>1439</v>
      </c>
      <c r="E86" s="74">
        <v>300000</v>
      </c>
      <c r="F86" s="72" t="s">
        <v>1294</v>
      </c>
    </row>
    <row r="87" spans="1:6" ht="63" x14ac:dyDescent="0.25">
      <c r="A87" s="69">
        <v>76</v>
      </c>
      <c r="B87" s="69" t="s">
        <v>1440</v>
      </c>
      <c r="C87" s="69" t="s">
        <v>1441</v>
      </c>
      <c r="D87" s="69" t="s">
        <v>1442</v>
      </c>
      <c r="E87" s="74">
        <v>250000</v>
      </c>
      <c r="F87" s="72" t="s">
        <v>1294</v>
      </c>
    </row>
    <row r="88" spans="1:6" ht="47.25" x14ac:dyDescent="0.25">
      <c r="A88" s="69">
        <v>77</v>
      </c>
      <c r="B88" s="69" t="s">
        <v>1443</v>
      </c>
      <c r="C88" s="69" t="s">
        <v>1444</v>
      </c>
      <c r="D88" s="69" t="s">
        <v>1445</v>
      </c>
      <c r="E88" s="74">
        <v>300000</v>
      </c>
      <c r="F88" s="72" t="s">
        <v>1294</v>
      </c>
    </row>
    <row r="89" spans="1:6" ht="63" x14ac:dyDescent="0.25">
      <c r="A89" s="69">
        <v>78</v>
      </c>
      <c r="B89" s="69" t="s">
        <v>1446</v>
      </c>
      <c r="C89" s="69" t="s">
        <v>1447</v>
      </c>
      <c r="D89" s="69" t="s">
        <v>1448</v>
      </c>
      <c r="E89" s="74">
        <v>400000</v>
      </c>
      <c r="F89" s="72" t="s">
        <v>1269</v>
      </c>
    </row>
    <row r="90" spans="1:6" ht="47.25" x14ac:dyDescent="0.25">
      <c r="A90" s="69">
        <v>79</v>
      </c>
      <c r="B90" s="69" t="s">
        <v>1449</v>
      </c>
      <c r="C90" s="69" t="s">
        <v>1450</v>
      </c>
      <c r="D90" s="69" t="s">
        <v>1451</v>
      </c>
      <c r="E90" s="74">
        <v>600000</v>
      </c>
      <c r="F90" s="72" t="s">
        <v>277</v>
      </c>
    </row>
    <row r="91" spans="1:6" ht="63" x14ac:dyDescent="0.25">
      <c r="A91" s="69">
        <v>80</v>
      </c>
      <c r="B91" s="69" t="s">
        <v>1452</v>
      </c>
      <c r="C91" s="69" t="s">
        <v>1453</v>
      </c>
      <c r="D91" s="69" t="s">
        <v>1454</v>
      </c>
      <c r="E91" s="74">
        <v>500000</v>
      </c>
      <c r="F91" s="72" t="s">
        <v>277</v>
      </c>
    </row>
    <row r="92" spans="1:6" ht="63" x14ac:dyDescent="0.25">
      <c r="A92" s="69">
        <v>81</v>
      </c>
      <c r="B92" s="69" t="s">
        <v>1455</v>
      </c>
      <c r="C92" s="69" t="s">
        <v>1456</v>
      </c>
      <c r="D92" s="69" t="s">
        <v>1457</v>
      </c>
      <c r="E92" s="74">
        <v>300000</v>
      </c>
      <c r="F92" s="72" t="s">
        <v>277</v>
      </c>
    </row>
    <row r="93" spans="1:6" ht="78.75" x14ac:dyDescent="0.25">
      <c r="A93" s="69">
        <v>82</v>
      </c>
      <c r="B93" s="69" t="s">
        <v>1458</v>
      </c>
      <c r="C93" s="69" t="s">
        <v>1459</v>
      </c>
      <c r="D93" s="69" t="s">
        <v>1460</v>
      </c>
      <c r="E93" s="74">
        <v>200000</v>
      </c>
      <c r="F93" s="72" t="s">
        <v>1294</v>
      </c>
    </row>
    <row r="94" spans="1:6" ht="15.75" x14ac:dyDescent="0.25">
      <c r="A94" s="69"/>
      <c r="B94" s="70" t="s">
        <v>1461</v>
      </c>
      <c r="C94" s="69"/>
      <c r="D94" s="69"/>
      <c r="E94" s="74"/>
      <c r="F94" s="72"/>
    </row>
    <row r="95" spans="1:6" ht="141.75" x14ac:dyDescent="0.25">
      <c r="A95" s="69">
        <v>83</v>
      </c>
      <c r="B95" s="69" t="s">
        <v>1462</v>
      </c>
      <c r="C95" s="69" t="s">
        <v>1463</v>
      </c>
      <c r="D95" s="69" t="s">
        <v>1464</v>
      </c>
      <c r="E95" s="74">
        <v>500000</v>
      </c>
      <c r="F95" s="72" t="s">
        <v>277</v>
      </c>
    </row>
    <row r="96" spans="1:6" ht="63" x14ac:dyDescent="0.25">
      <c r="A96" s="69">
        <v>84</v>
      </c>
      <c r="B96" s="69" t="s">
        <v>1465</v>
      </c>
      <c r="C96" s="69" t="s">
        <v>1466</v>
      </c>
      <c r="D96" s="69" t="s">
        <v>1467</v>
      </c>
      <c r="E96" s="74">
        <v>200000</v>
      </c>
      <c r="F96" s="72" t="s">
        <v>272</v>
      </c>
    </row>
    <row r="97" spans="1:6" ht="47.25" x14ac:dyDescent="0.25">
      <c r="A97" s="69">
        <v>85</v>
      </c>
      <c r="B97" s="69" t="s">
        <v>1468</v>
      </c>
      <c r="C97" s="69" t="s">
        <v>1469</v>
      </c>
      <c r="D97" s="69" t="s">
        <v>1470</v>
      </c>
      <c r="E97" s="74">
        <v>300000</v>
      </c>
      <c r="F97" s="72" t="s">
        <v>13</v>
      </c>
    </row>
    <row r="98" spans="1:6" ht="47.25" x14ac:dyDescent="0.25">
      <c r="A98" s="69">
        <v>86</v>
      </c>
      <c r="B98" s="69" t="s">
        <v>1471</v>
      </c>
      <c r="C98" s="69" t="s">
        <v>1472</v>
      </c>
      <c r="D98" s="69" t="s">
        <v>1470</v>
      </c>
      <c r="E98" s="74">
        <v>100000</v>
      </c>
      <c r="F98" s="72" t="s">
        <v>1294</v>
      </c>
    </row>
    <row r="99" spans="1:6" ht="47.25" x14ac:dyDescent="0.25">
      <c r="A99" s="158">
        <v>87</v>
      </c>
      <c r="B99" s="158" t="s">
        <v>1473</v>
      </c>
      <c r="C99" s="158" t="s">
        <v>1474</v>
      </c>
      <c r="D99" s="158" t="s">
        <v>1475</v>
      </c>
      <c r="E99" s="160">
        <v>500000</v>
      </c>
      <c r="F99" s="103" t="s">
        <v>272</v>
      </c>
    </row>
    <row r="100" spans="1:6" ht="63" x14ac:dyDescent="0.25">
      <c r="A100" s="69">
        <v>88</v>
      </c>
      <c r="B100" s="69" t="s">
        <v>1476</v>
      </c>
      <c r="C100" s="69" t="s">
        <v>1477</v>
      </c>
      <c r="D100" s="69" t="s">
        <v>1478</v>
      </c>
      <c r="E100" s="74">
        <v>500000</v>
      </c>
      <c r="F100" s="72" t="s">
        <v>1269</v>
      </c>
    </row>
    <row r="101" spans="1:6" ht="94.5" x14ac:dyDescent="0.25">
      <c r="A101" s="69">
        <v>89</v>
      </c>
      <c r="B101" s="69" t="s">
        <v>1479</v>
      </c>
      <c r="C101" s="69" t="s">
        <v>1480</v>
      </c>
      <c r="D101" s="69" t="s">
        <v>1481</v>
      </c>
      <c r="E101" s="74">
        <v>300000</v>
      </c>
      <c r="F101" s="72" t="s">
        <v>272</v>
      </c>
    </row>
    <row r="102" spans="1:6" ht="47.25" x14ac:dyDescent="0.25">
      <c r="A102" s="69">
        <v>90</v>
      </c>
      <c r="B102" s="69" t="s">
        <v>1482</v>
      </c>
      <c r="C102" s="69" t="s">
        <v>1483</v>
      </c>
      <c r="D102" s="69" t="s">
        <v>1470</v>
      </c>
      <c r="E102" s="74">
        <v>400000</v>
      </c>
      <c r="F102" s="72" t="s">
        <v>1269</v>
      </c>
    </row>
    <row r="103" spans="1:6" ht="63" x14ac:dyDescent="0.25">
      <c r="A103" s="69">
        <v>91</v>
      </c>
      <c r="B103" s="69" t="s">
        <v>1484</v>
      </c>
      <c r="C103" s="69" t="s">
        <v>1485</v>
      </c>
      <c r="D103" s="69" t="s">
        <v>1486</v>
      </c>
      <c r="E103" s="74">
        <v>400000</v>
      </c>
      <c r="F103" s="72" t="s">
        <v>272</v>
      </c>
    </row>
    <row r="104" spans="1:6" ht="173.25" x14ac:dyDescent="0.25">
      <c r="A104" s="69">
        <v>92</v>
      </c>
      <c r="B104" s="69" t="s">
        <v>1487</v>
      </c>
      <c r="C104" s="69" t="s">
        <v>1488</v>
      </c>
      <c r="D104" s="69" t="s">
        <v>1489</v>
      </c>
      <c r="E104" s="74">
        <v>700000</v>
      </c>
      <c r="F104" s="72" t="s">
        <v>272</v>
      </c>
    </row>
    <row r="105" spans="1:6" ht="47.25" x14ac:dyDescent="0.25">
      <c r="A105" s="69">
        <v>93</v>
      </c>
      <c r="B105" s="69" t="s">
        <v>1490</v>
      </c>
      <c r="C105" s="69" t="s">
        <v>1491</v>
      </c>
      <c r="D105" s="69" t="s">
        <v>1492</v>
      </c>
      <c r="E105" s="74">
        <v>500000</v>
      </c>
      <c r="F105" s="72" t="s">
        <v>13</v>
      </c>
    </row>
    <row r="106" spans="1:6" ht="47.25" x14ac:dyDescent="0.25">
      <c r="A106" s="158">
        <v>94</v>
      </c>
      <c r="B106" s="158" t="s">
        <v>1493</v>
      </c>
      <c r="C106" s="158" t="s">
        <v>1494</v>
      </c>
      <c r="D106" s="158" t="s">
        <v>1495</v>
      </c>
      <c r="E106" s="160">
        <v>350000</v>
      </c>
      <c r="F106" s="103" t="s">
        <v>13</v>
      </c>
    </row>
    <row r="107" spans="1:6" ht="47.25" x14ac:dyDescent="0.25">
      <c r="A107" s="69">
        <v>95</v>
      </c>
      <c r="B107" s="69" t="s">
        <v>1496</v>
      </c>
      <c r="C107" s="69" t="s">
        <v>1497</v>
      </c>
      <c r="D107" s="69" t="s">
        <v>1498</v>
      </c>
      <c r="E107" s="74">
        <v>250000</v>
      </c>
      <c r="F107" s="72" t="s">
        <v>277</v>
      </c>
    </row>
    <row r="108" spans="1:6" ht="94.5" x14ac:dyDescent="0.25">
      <c r="A108" s="69">
        <v>96</v>
      </c>
      <c r="B108" s="69" t="s">
        <v>1499</v>
      </c>
      <c r="C108" s="69" t="s">
        <v>1500</v>
      </c>
      <c r="D108" s="69" t="s">
        <v>1501</v>
      </c>
      <c r="E108" s="74">
        <v>200000</v>
      </c>
      <c r="F108" s="72" t="s">
        <v>1502</v>
      </c>
    </row>
    <row r="109" spans="1:6" ht="47.25" x14ac:dyDescent="0.25">
      <c r="A109" s="158">
        <v>97</v>
      </c>
      <c r="B109" s="158" t="s">
        <v>1503</v>
      </c>
      <c r="C109" s="158" t="s">
        <v>1504</v>
      </c>
      <c r="D109" s="158" t="s">
        <v>1495</v>
      </c>
      <c r="E109" s="160">
        <v>400000</v>
      </c>
      <c r="F109" s="103" t="s">
        <v>272</v>
      </c>
    </row>
    <row r="110" spans="1:6" ht="47.25" x14ac:dyDescent="0.25">
      <c r="A110" s="69">
        <v>98</v>
      </c>
      <c r="B110" s="69" t="s">
        <v>1505</v>
      </c>
      <c r="C110" s="69" t="s">
        <v>1506</v>
      </c>
      <c r="D110" s="69" t="s">
        <v>1507</v>
      </c>
      <c r="E110" s="74">
        <v>500000</v>
      </c>
      <c r="F110" s="72" t="s">
        <v>13</v>
      </c>
    </row>
    <row r="111" spans="1:6" ht="47.25" x14ac:dyDescent="0.25">
      <c r="A111" s="69">
        <v>99</v>
      </c>
      <c r="B111" s="69" t="s">
        <v>1508</v>
      </c>
      <c r="C111" s="69" t="s">
        <v>1509</v>
      </c>
      <c r="D111" s="69" t="s">
        <v>1510</v>
      </c>
      <c r="E111" s="74">
        <v>500000</v>
      </c>
      <c r="F111" s="72" t="s">
        <v>277</v>
      </c>
    </row>
    <row r="112" spans="1:6" ht="47.25" x14ac:dyDescent="0.25">
      <c r="A112" s="69">
        <v>100</v>
      </c>
      <c r="B112" s="69" t="s">
        <v>1511</v>
      </c>
      <c r="C112" s="69" t="s">
        <v>1512</v>
      </c>
      <c r="D112" s="69" t="s">
        <v>1513</v>
      </c>
      <c r="E112" s="74">
        <v>200000</v>
      </c>
      <c r="F112" s="72" t="s">
        <v>277</v>
      </c>
    </row>
    <row r="113" spans="1:6" ht="78.75" x14ac:dyDescent="0.25">
      <c r="A113" s="158">
        <v>101</v>
      </c>
      <c r="B113" s="158" t="s">
        <v>1514</v>
      </c>
      <c r="C113" s="158" t="s">
        <v>1515</v>
      </c>
      <c r="D113" s="158" t="s">
        <v>1516</v>
      </c>
      <c r="E113" s="160">
        <v>400000</v>
      </c>
      <c r="F113" s="103" t="s">
        <v>1517</v>
      </c>
    </row>
    <row r="114" spans="1:6" ht="47.25" x14ac:dyDescent="0.25">
      <c r="A114" s="69">
        <v>102</v>
      </c>
      <c r="B114" s="69" t="s">
        <v>1518</v>
      </c>
      <c r="C114" s="69" t="s">
        <v>1519</v>
      </c>
      <c r="D114" s="69" t="s">
        <v>1520</v>
      </c>
      <c r="E114" s="74">
        <v>100000</v>
      </c>
      <c r="F114" s="72" t="s">
        <v>1269</v>
      </c>
    </row>
    <row r="115" spans="1:6" ht="94.5" x14ac:dyDescent="0.25">
      <c r="A115" s="158">
        <v>103</v>
      </c>
      <c r="B115" s="158" t="s">
        <v>1521</v>
      </c>
      <c r="C115" s="158" t="s">
        <v>1522</v>
      </c>
      <c r="D115" s="158" t="s">
        <v>1523</v>
      </c>
      <c r="E115" s="160">
        <v>250000</v>
      </c>
      <c r="F115" s="103" t="s">
        <v>1269</v>
      </c>
    </row>
    <row r="116" spans="1:6" ht="15.75" x14ac:dyDescent="0.25">
      <c r="A116" s="69"/>
      <c r="B116" s="70" t="s">
        <v>1524</v>
      </c>
      <c r="C116" s="69"/>
      <c r="D116" s="69"/>
      <c r="E116" s="74"/>
      <c r="F116" s="72"/>
    </row>
    <row r="117" spans="1:6" ht="330.75" x14ac:dyDescent="0.25">
      <c r="A117" s="69">
        <v>104</v>
      </c>
      <c r="B117" s="69" t="s">
        <v>1525</v>
      </c>
      <c r="C117" s="69" t="s">
        <v>1526</v>
      </c>
      <c r="D117" s="104" t="s">
        <v>1527</v>
      </c>
      <c r="E117" s="74">
        <v>4677027.2</v>
      </c>
      <c r="F117" s="72" t="s">
        <v>13</v>
      </c>
    </row>
    <row r="118" spans="1:6" ht="15.75" x14ac:dyDescent="0.25">
      <c r="A118" s="69"/>
      <c r="B118" s="70" t="s">
        <v>696</v>
      </c>
      <c r="C118" s="69"/>
      <c r="D118" s="69"/>
      <c r="E118" s="74"/>
      <c r="F118" s="72"/>
    </row>
    <row r="119" spans="1:6" ht="47.25" x14ac:dyDescent="0.25">
      <c r="A119" s="69">
        <v>105</v>
      </c>
      <c r="B119" s="69" t="s">
        <v>1528</v>
      </c>
      <c r="C119" s="69" t="s">
        <v>1529</v>
      </c>
      <c r="D119" s="69" t="s">
        <v>747</v>
      </c>
      <c r="E119" s="74">
        <v>30000</v>
      </c>
      <c r="F119" s="72" t="s">
        <v>272</v>
      </c>
    </row>
    <row r="120" spans="1:6" ht="47.25" x14ac:dyDescent="0.25">
      <c r="A120" s="69">
        <v>106</v>
      </c>
      <c r="B120" s="69" t="s">
        <v>1351</v>
      </c>
      <c r="C120" s="69" t="s">
        <v>1530</v>
      </c>
      <c r="D120" s="69" t="s">
        <v>747</v>
      </c>
      <c r="E120" s="74">
        <v>30000</v>
      </c>
      <c r="F120" s="72" t="s">
        <v>272</v>
      </c>
    </row>
    <row r="121" spans="1:6" ht="47.25" x14ac:dyDescent="0.25">
      <c r="A121" s="69">
        <v>107</v>
      </c>
      <c r="B121" s="69" t="s">
        <v>1260</v>
      </c>
      <c r="C121" s="69" t="s">
        <v>1531</v>
      </c>
      <c r="D121" s="69" t="s">
        <v>747</v>
      </c>
      <c r="E121" s="74">
        <v>30000</v>
      </c>
      <c r="F121" s="72" t="s">
        <v>272</v>
      </c>
    </row>
    <row r="122" spans="1:6" ht="63" x14ac:dyDescent="0.25">
      <c r="A122" s="69">
        <v>108</v>
      </c>
      <c r="B122" s="69" t="s">
        <v>1532</v>
      </c>
      <c r="C122" s="69" t="s">
        <v>1533</v>
      </c>
      <c r="D122" s="69" t="s">
        <v>747</v>
      </c>
      <c r="E122" s="74">
        <v>30000</v>
      </c>
      <c r="F122" s="72" t="s">
        <v>272</v>
      </c>
    </row>
    <row r="123" spans="1:6" ht="47.25" x14ac:dyDescent="0.25">
      <c r="A123" s="69">
        <v>109</v>
      </c>
      <c r="B123" s="69" t="s">
        <v>1534</v>
      </c>
      <c r="C123" s="69" t="s">
        <v>1535</v>
      </c>
      <c r="D123" s="69" t="s">
        <v>747</v>
      </c>
      <c r="E123" s="74">
        <v>30000</v>
      </c>
      <c r="F123" s="72" t="s">
        <v>272</v>
      </c>
    </row>
    <row r="124" spans="1:6" ht="47.25" x14ac:dyDescent="0.25">
      <c r="A124" s="69">
        <v>110</v>
      </c>
      <c r="B124" s="69" t="s">
        <v>1372</v>
      </c>
      <c r="C124" s="69" t="s">
        <v>1536</v>
      </c>
      <c r="D124" s="69" t="s">
        <v>747</v>
      </c>
      <c r="E124" s="74">
        <v>30000</v>
      </c>
      <c r="F124" s="72" t="s">
        <v>272</v>
      </c>
    </row>
    <row r="125" spans="1:6" ht="47.25" x14ac:dyDescent="0.25">
      <c r="A125" s="69">
        <v>111</v>
      </c>
      <c r="B125" s="69" t="s">
        <v>1384</v>
      </c>
      <c r="C125" s="69" t="s">
        <v>1537</v>
      </c>
      <c r="D125" s="69" t="s">
        <v>747</v>
      </c>
      <c r="E125" s="74">
        <v>30000</v>
      </c>
      <c r="F125" s="72" t="s">
        <v>272</v>
      </c>
    </row>
    <row r="126" spans="1:6" ht="47.25" x14ac:dyDescent="0.25">
      <c r="A126" s="69">
        <v>112</v>
      </c>
      <c r="B126" s="69" t="s">
        <v>1538</v>
      </c>
      <c r="C126" s="69" t="s">
        <v>1539</v>
      </c>
      <c r="D126" s="69" t="s">
        <v>747</v>
      </c>
      <c r="E126" s="74">
        <v>30000</v>
      </c>
      <c r="F126" s="72" t="s">
        <v>272</v>
      </c>
    </row>
    <row r="127" spans="1:6" ht="47.25" x14ac:dyDescent="0.25">
      <c r="A127" s="69">
        <v>113</v>
      </c>
      <c r="B127" s="69" t="s">
        <v>1540</v>
      </c>
      <c r="C127" s="69" t="s">
        <v>1541</v>
      </c>
      <c r="D127" s="69" t="s">
        <v>747</v>
      </c>
      <c r="E127" s="74">
        <v>30000</v>
      </c>
      <c r="F127" s="72" t="s">
        <v>272</v>
      </c>
    </row>
    <row r="128" spans="1:6" ht="47.25" x14ac:dyDescent="0.25">
      <c r="A128" s="69">
        <v>114</v>
      </c>
      <c r="B128" s="69" t="s">
        <v>1542</v>
      </c>
      <c r="C128" s="69" t="s">
        <v>1543</v>
      </c>
      <c r="D128" s="69" t="s">
        <v>747</v>
      </c>
      <c r="E128" s="74">
        <v>30000</v>
      </c>
      <c r="F128" s="72" t="s">
        <v>272</v>
      </c>
    </row>
    <row r="129" spans="1:6" ht="47.25" x14ac:dyDescent="0.25">
      <c r="A129" s="69">
        <v>115</v>
      </c>
      <c r="B129" s="69" t="s">
        <v>1544</v>
      </c>
      <c r="C129" s="69" t="s">
        <v>1545</v>
      </c>
      <c r="D129" s="69" t="s">
        <v>747</v>
      </c>
      <c r="E129" s="74">
        <v>30000</v>
      </c>
      <c r="F129" s="72" t="s">
        <v>272</v>
      </c>
    </row>
    <row r="130" spans="1:6" ht="47.25" x14ac:dyDescent="0.25">
      <c r="A130" s="69">
        <v>116</v>
      </c>
      <c r="B130" s="69" t="s">
        <v>1546</v>
      </c>
      <c r="C130" s="69" t="s">
        <v>1547</v>
      </c>
      <c r="D130" s="69" t="s">
        <v>747</v>
      </c>
      <c r="E130" s="74">
        <v>30000</v>
      </c>
      <c r="F130" s="72" t="s">
        <v>272</v>
      </c>
    </row>
    <row r="131" spans="1:6" ht="47.25" x14ac:dyDescent="0.25">
      <c r="A131" s="69">
        <v>117</v>
      </c>
      <c r="B131" s="69" t="s">
        <v>1548</v>
      </c>
      <c r="C131" s="69" t="s">
        <v>1549</v>
      </c>
      <c r="D131" s="69" t="s">
        <v>747</v>
      </c>
      <c r="E131" s="74">
        <v>30000</v>
      </c>
      <c r="F131" s="72" t="s">
        <v>272</v>
      </c>
    </row>
    <row r="132" spans="1:6" ht="63" x14ac:dyDescent="0.25">
      <c r="A132" s="69">
        <v>118</v>
      </c>
      <c r="B132" s="69" t="s">
        <v>1550</v>
      </c>
      <c r="C132" s="69" t="s">
        <v>1551</v>
      </c>
      <c r="D132" s="69" t="s">
        <v>747</v>
      </c>
      <c r="E132" s="74">
        <v>30000</v>
      </c>
      <c r="F132" s="72" t="s">
        <v>272</v>
      </c>
    </row>
    <row r="133" spans="1:6" ht="47.25" x14ac:dyDescent="0.25">
      <c r="A133" s="69">
        <v>119</v>
      </c>
      <c r="B133" s="69" t="s">
        <v>1552</v>
      </c>
      <c r="C133" s="69" t="s">
        <v>1553</v>
      </c>
      <c r="D133" s="69" t="s">
        <v>747</v>
      </c>
      <c r="E133" s="74">
        <v>30000</v>
      </c>
      <c r="F133" s="72" t="s">
        <v>272</v>
      </c>
    </row>
    <row r="134" spans="1:6" ht="47.25" x14ac:dyDescent="0.25">
      <c r="A134" s="69">
        <v>120</v>
      </c>
      <c r="B134" s="69" t="s">
        <v>1554</v>
      </c>
      <c r="C134" s="69" t="s">
        <v>1555</v>
      </c>
      <c r="D134" s="69" t="s">
        <v>747</v>
      </c>
      <c r="E134" s="74">
        <v>30000</v>
      </c>
      <c r="F134" s="72" t="s">
        <v>272</v>
      </c>
    </row>
    <row r="135" spans="1:6" ht="47.25" x14ac:dyDescent="0.25">
      <c r="A135" s="69">
        <v>121</v>
      </c>
      <c r="B135" s="69" t="s">
        <v>1556</v>
      </c>
      <c r="C135" s="69" t="s">
        <v>1557</v>
      </c>
      <c r="D135" s="69" t="s">
        <v>747</v>
      </c>
      <c r="E135" s="74">
        <v>30000</v>
      </c>
      <c r="F135" s="72" t="s">
        <v>272</v>
      </c>
    </row>
    <row r="136" spans="1:6" ht="47.25" x14ac:dyDescent="0.25">
      <c r="A136" s="69">
        <v>122</v>
      </c>
      <c r="B136" s="69" t="s">
        <v>1558</v>
      </c>
      <c r="C136" s="69" t="s">
        <v>1559</v>
      </c>
      <c r="D136" s="69" t="s">
        <v>747</v>
      </c>
      <c r="E136" s="74">
        <v>30000</v>
      </c>
      <c r="F136" s="72" t="s">
        <v>272</v>
      </c>
    </row>
    <row r="137" spans="1:6" ht="47.25" x14ac:dyDescent="0.25">
      <c r="A137" s="69">
        <v>123</v>
      </c>
      <c r="B137" s="69" t="s">
        <v>1560</v>
      </c>
      <c r="C137" s="69" t="s">
        <v>1561</v>
      </c>
      <c r="D137" s="69" t="s">
        <v>747</v>
      </c>
      <c r="E137" s="74">
        <v>30000</v>
      </c>
      <c r="F137" s="72" t="s">
        <v>272</v>
      </c>
    </row>
    <row r="138" spans="1:6" ht="47.25" x14ac:dyDescent="0.25">
      <c r="A138" s="69">
        <v>124</v>
      </c>
      <c r="B138" s="69" t="s">
        <v>1562</v>
      </c>
      <c r="C138" s="69" t="s">
        <v>1563</v>
      </c>
      <c r="D138" s="69" t="s">
        <v>747</v>
      </c>
      <c r="E138" s="74">
        <v>30000</v>
      </c>
      <c r="F138" s="72" t="s">
        <v>272</v>
      </c>
    </row>
    <row r="139" spans="1:6" ht="47.25" x14ac:dyDescent="0.25">
      <c r="A139" s="69">
        <v>125</v>
      </c>
      <c r="B139" s="69" t="s">
        <v>1564</v>
      </c>
      <c r="C139" s="69" t="s">
        <v>1565</v>
      </c>
      <c r="D139" s="69" t="s">
        <v>747</v>
      </c>
      <c r="E139" s="74">
        <v>30000</v>
      </c>
      <c r="F139" s="72" t="s">
        <v>272</v>
      </c>
    </row>
    <row r="140" spans="1:6" ht="47.25" x14ac:dyDescent="0.25">
      <c r="A140" s="69">
        <v>126</v>
      </c>
      <c r="B140" s="69" t="s">
        <v>1566</v>
      </c>
      <c r="C140" s="69" t="s">
        <v>1567</v>
      </c>
      <c r="D140" s="69" t="s">
        <v>747</v>
      </c>
      <c r="E140" s="74">
        <v>30000</v>
      </c>
      <c r="F140" s="72" t="s">
        <v>272</v>
      </c>
    </row>
    <row r="141" spans="1:6" ht="47.25" x14ac:dyDescent="0.25">
      <c r="A141" s="69">
        <v>127</v>
      </c>
      <c r="B141" s="69" t="s">
        <v>1432</v>
      </c>
      <c r="C141" s="69" t="s">
        <v>1568</v>
      </c>
      <c r="D141" s="69" t="s">
        <v>747</v>
      </c>
      <c r="E141" s="74">
        <v>30000</v>
      </c>
      <c r="F141" s="72" t="s">
        <v>272</v>
      </c>
    </row>
    <row r="142" spans="1:6" ht="47.25" x14ac:dyDescent="0.25">
      <c r="A142" s="69">
        <v>128</v>
      </c>
      <c r="B142" s="69" t="s">
        <v>1569</v>
      </c>
      <c r="C142" s="69" t="s">
        <v>1570</v>
      </c>
      <c r="D142" s="69" t="s">
        <v>747</v>
      </c>
      <c r="E142" s="74">
        <v>30000</v>
      </c>
      <c r="F142" s="72" t="s">
        <v>272</v>
      </c>
    </row>
    <row r="143" spans="1:6" ht="47.25" x14ac:dyDescent="0.25">
      <c r="A143" s="69">
        <v>129</v>
      </c>
      <c r="B143" s="69" t="s">
        <v>1571</v>
      </c>
      <c r="C143" s="69" t="s">
        <v>1572</v>
      </c>
      <c r="D143" s="69" t="s">
        <v>747</v>
      </c>
      <c r="E143" s="74">
        <v>30000</v>
      </c>
      <c r="F143" s="72" t="s">
        <v>272</v>
      </c>
    </row>
    <row r="144" spans="1:6" ht="47.25" x14ac:dyDescent="0.25">
      <c r="A144" s="69">
        <v>130</v>
      </c>
      <c r="B144" s="69" t="s">
        <v>1573</v>
      </c>
      <c r="C144" s="69" t="s">
        <v>1574</v>
      </c>
      <c r="D144" s="69" t="s">
        <v>747</v>
      </c>
      <c r="E144" s="74">
        <v>30000</v>
      </c>
      <c r="F144" s="72" t="s">
        <v>272</v>
      </c>
    </row>
    <row r="145" spans="1:6" ht="47.25" x14ac:dyDescent="0.25">
      <c r="A145" s="69">
        <v>131</v>
      </c>
      <c r="B145" s="69" t="s">
        <v>1575</v>
      </c>
      <c r="C145" s="69" t="s">
        <v>1576</v>
      </c>
      <c r="D145" s="69" t="s">
        <v>747</v>
      </c>
      <c r="E145" s="74">
        <v>30000</v>
      </c>
      <c r="F145" s="72" t="s">
        <v>272</v>
      </c>
    </row>
    <row r="146" spans="1:6" ht="47.25" x14ac:dyDescent="0.25">
      <c r="A146" s="69">
        <v>132</v>
      </c>
      <c r="B146" s="69" t="s">
        <v>1577</v>
      </c>
      <c r="C146" s="69" t="s">
        <v>1578</v>
      </c>
      <c r="D146" s="69" t="s">
        <v>747</v>
      </c>
      <c r="E146" s="74">
        <v>30000</v>
      </c>
      <c r="F146" s="72" t="s">
        <v>272</v>
      </c>
    </row>
    <row r="147" spans="1:6" ht="47.25" x14ac:dyDescent="0.25">
      <c r="A147" s="69">
        <v>133</v>
      </c>
      <c r="B147" s="69" t="s">
        <v>1579</v>
      </c>
      <c r="C147" s="69" t="s">
        <v>1580</v>
      </c>
      <c r="D147" s="69" t="s">
        <v>747</v>
      </c>
      <c r="E147" s="74">
        <v>30000</v>
      </c>
      <c r="F147" s="72" t="s">
        <v>272</v>
      </c>
    </row>
    <row r="148" spans="1:6" ht="47.25" x14ac:dyDescent="0.25">
      <c r="A148" s="69">
        <v>134</v>
      </c>
      <c r="B148" s="69" t="s">
        <v>1581</v>
      </c>
      <c r="C148" s="69" t="s">
        <v>1582</v>
      </c>
      <c r="D148" s="69" t="s">
        <v>747</v>
      </c>
      <c r="E148" s="74">
        <v>30000</v>
      </c>
      <c r="F148" s="72" t="s">
        <v>272</v>
      </c>
    </row>
    <row r="149" spans="1:6" ht="47.25" x14ac:dyDescent="0.25">
      <c r="A149" s="69">
        <v>135</v>
      </c>
      <c r="B149" s="69" t="s">
        <v>1583</v>
      </c>
      <c r="C149" s="69" t="s">
        <v>1584</v>
      </c>
      <c r="D149" s="69" t="s">
        <v>747</v>
      </c>
      <c r="E149" s="74">
        <v>30000</v>
      </c>
      <c r="F149" s="72" t="s">
        <v>272</v>
      </c>
    </row>
    <row r="150" spans="1:6" ht="47.25" x14ac:dyDescent="0.25">
      <c r="A150" s="69">
        <v>136</v>
      </c>
      <c r="B150" s="69" t="s">
        <v>1312</v>
      </c>
      <c r="C150" s="69" t="s">
        <v>1585</v>
      </c>
      <c r="D150" s="69" t="s">
        <v>747</v>
      </c>
      <c r="E150" s="74">
        <v>30000</v>
      </c>
      <c r="F150" s="72" t="s">
        <v>272</v>
      </c>
    </row>
    <row r="151" spans="1:6" ht="47.25" x14ac:dyDescent="0.25">
      <c r="A151" s="69">
        <v>137</v>
      </c>
      <c r="B151" s="69" t="s">
        <v>1586</v>
      </c>
      <c r="C151" s="69" t="s">
        <v>1587</v>
      </c>
      <c r="D151" s="69" t="s">
        <v>747</v>
      </c>
      <c r="E151" s="74">
        <v>30000</v>
      </c>
      <c r="F151" s="72" t="s">
        <v>272</v>
      </c>
    </row>
    <row r="152" spans="1:6" ht="47.25" x14ac:dyDescent="0.25">
      <c r="A152" s="69">
        <v>138</v>
      </c>
      <c r="B152" s="69" t="s">
        <v>1588</v>
      </c>
      <c r="C152" s="69" t="s">
        <v>1589</v>
      </c>
      <c r="D152" s="69" t="s">
        <v>747</v>
      </c>
      <c r="E152" s="74">
        <v>30000</v>
      </c>
      <c r="F152" s="72" t="s">
        <v>272</v>
      </c>
    </row>
    <row r="153" spans="1:6" ht="63" x14ac:dyDescent="0.25">
      <c r="A153" s="69">
        <v>139</v>
      </c>
      <c r="B153" s="69" t="s">
        <v>1590</v>
      </c>
      <c r="C153" s="69" t="s">
        <v>1591</v>
      </c>
      <c r="D153" s="69" t="s">
        <v>747</v>
      </c>
      <c r="E153" s="74">
        <v>30000</v>
      </c>
      <c r="F153" s="72" t="s">
        <v>272</v>
      </c>
    </row>
    <row r="154" spans="1:6" ht="47.25" x14ac:dyDescent="0.25">
      <c r="A154" s="69">
        <v>140</v>
      </c>
      <c r="B154" s="69" t="s">
        <v>1592</v>
      </c>
      <c r="C154" s="69" t="s">
        <v>1593</v>
      </c>
      <c r="D154" s="69" t="s">
        <v>747</v>
      </c>
      <c r="E154" s="74">
        <v>30000</v>
      </c>
      <c r="F154" s="72" t="s">
        <v>272</v>
      </c>
    </row>
    <row r="155" spans="1:6" ht="63" x14ac:dyDescent="0.25">
      <c r="A155" s="69">
        <v>141</v>
      </c>
      <c r="B155" s="69" t="s">
        <v>1452</v>
      </c>
      <c r="C155" s="69" t="s">
        <v>1594</v>
      </c>
      <c r="D155" s="69" t="s">
        <v>747</v>
      </c>
      <c r="E155" s="74">
        <v>30000</v>
      </c>
      <c r="F155" s="72" t="s">
        <v>272</v>
      </c>
    </row>
    <row r="156" spans="1:6" ht="47.25" x14ac:dyDescent="0.25">
      <c r="A156" s="69">
        <v>142</v>
      </c>
      <c r="B156" s="69" t="s">
        <v>1595</v>
      </c>
      <c r="C156" s="69" t="s">
        <v>1596</v>
      </c>
      <c r="D156" s="69" t="s">
        <v>747</v>
      </c>
      <c r="E156" s="74">
        <v>30000</v>
      </c>
      <c r="F156" s="72" t="s">
        <v>272</v>
      </c>
    </row>
    <row r="157" spans="1:6" ht="47.25" x14ac:dyDescent="0.25">
      <c r="A157" s="69">
        <v>143</v>
      </c>
      <c r="B157" s="69" t="s">
        <v>1597</v>
      </c>
      <c r="C157" s="69" t="s">
        <v>1598</v>
      </c>
      <c r="D157" s="69" t="s">
        <v>747</v>
      </c>
      <c r="E157" s="74">
        <v>30000</v>
      </c>
      <c r="F157" s="72" t="s">
        <v>272</v>
      </c>
    </row>
    <row r="158" spans="1:6" ht="47.25" x14ac:dyDescent="0.25">
      <c r="A158" s="69">
        <v>144</v>
      </c>
      <c r="B158" s="69" t="s">
        <v>1599</v>
      </c>
      <c r="C158" s="69" t="s">
        <v>1600</v>
      </c>
      <c r="D158" s="69" t="s">
        <v>747</v>
      </c>
      <c r="E158" s="74">
        <v>30000</v>
      </c>
      <c r="F158" s="72" t="s">
        <v>272</v>
      </c>
    </row>
    <row r="159" spans="1:6" ht="47.25" x14ac:dyDescent="0.25">
      <c r="A159" s="69">
        <v>145</v>
      </c>
      <c r="B159" s="69" t="s">
        <v>1323</v>
      </c>
      <c r="C159" s="69" t="s">
        <v>1601</v>
      </c>
      <c r="D159" s="69" t="s">
        <v>747</v>
      </c>
      <c r="E159" s="74">
        <v>30000</v>
      </c>
      <c r="F159" s="72" t="s">
        <v>272</v>
      </c>
    </row>
    <row r="160" spans="1:6" ht="63" x14ac:dyDescent="0.25">
      <c r="A160" s="69">
        <v>146</v>
      </c>
      <c r="B160" s="69" t="s">
        <v>1602</v>
      </c>
      <c r="C160" s="69" t="s">
        <v>1603</v>
      </c>
      <c r="D160" s="69" t="s">
        <v>747</v>
      </c>
      <c r="E160" s="74">
        <v>30000</v>
      </c>
      <c r="F160" s="72" t="s">
        <v>272</v>
      </c>
    </row>
    <row r="161" spans="1:6" ht="47.25" x14ac:dyDescent="0.25">
      <c r="A161" s="69">
        <v>147</v>
      </c>
      <c r="B161" s="69" t="s">
        <v>1604</v>
      </c>
      <c r="C161" s="69" t="s">
        <v>1605</v>
      </c>
      <c r="D161" s="69" t="s">
        <v>747</v>
      </c>
      <c r="E161" s="74">
        <v>30000</v>
      </c>
      <c r="F161" s="72" t="s">
        <v>272</v>
      </c>
    </row>
    <row r="162" spans="1:6" ht="63" x14ac:dyDescent="0.25">
      <c r="A162" s="69">
        <v>148</v>
      </c>
      <c r="B162" s="69" t="s">
        <v>1329</v>
      </c>
      <c r="C162" s="69" t="s">
        <v>1606</v>
      </c>
      <c r="D162" s="69" t="s">
        <v>747</v>
      </c>
      <c r="E162" s="74">
        <v>30000</v>
      </c>
      <c r="F162" s="72" t="s">
        <v>272</v>
      </c>
    </row>
    <row r="163" spans="1:6" ht="47.25" x14ac:dyDescent="0.25">
      <c r="A163" s="69">
        <v>149</v>
      </c>
      <c r="B163" s="69" t="s">
        <v>1326</v>
      </c>
      <c r="C163" s="69" t="s">
        <v>1607</v>
      </c>
      <c r="D163" s="69" t="s">
        <v>747</v>
      </c>
      <c r="E163" s="74">
        <v>30000</v>
      </c>
      <c r="F163" s="72" t="s">
        <v>272</v>
      </c>
    </row>
    <row r="164" spans="1:6" ht="47.25" x14ac:dyDescent="0.25">
      <c r="A164" s="69">
        <v>150</v>
      </c>
      <c r="B164" s="69" t="s">
        <v>1608</v>
      </c>
      <c r="C164" s="69" t="s">
        <v>1609</v>
      </c>
      <c r="D164" s="69" t="s">
        <v>747</v>
      </c>
      <c r="E164" s="74">
        <v>30000</v>
      </c>
      <c r="F164" s="72" t="s">
        <v>272</v>
      </c>
    </row>
    <row r="165" spans="1:6" ht="47.25" x14ac:dyDescent="0.25">
      <c r="A165" s="69">
        <v>151</v>
      </c>
      <c r="B165" s="69" t="s">
        <v>1335</v>
      </c>
      <c r="C165" s="69" t="s">
        <v>1610</v>
      </c>
      <c r="D165" s="69" t="s">
        <v>747</v>
      </c>
      <c r="E165" s="74">
        <v>30000</v>
      </c>
      <c r="F165" s="72" t="s">
        <v>272</v>
      </c>
    </row>
    <row r="166" spans="1:6" ht="47.25" x14ac:dyDescent="0.25">
      <c r="A166" s="69">
        <v>152</v>
      </c>
      <c r="B166" s="69" t="s">
        <v>1611</v>
      </c>
      <c r="C166" s="69" t="s">
        <v>1612</v>
      </c>
      <c r="D166" s="69" t="s">
        <v>747</v>
      </c>
      <c r="E166" s="74">
        <v>30000</v>
      </c>
      <c r="F166" s="72" t="s">
        <v>272</v>
      </c>
    </row>
    <row r="167" spans="1:6" ht="63" x14ac:dyDescent="0.25">
      <c r="A167" s="69">
        <v>153</v>
      </c>
      <c r="B167" s="69" t="s">
        <v>1613</v>
      </c>
      <c r="C167" s="69" t="s">
        <v>1614</v>
      </c>
      <c r="D167" s="69" t="s">
        <v>747</v>
      </c>
      <c r="E167" s="74">
        <v>30000</v>
      </c>
      <c r="F167" s="72" t="s">
        <v>272</v>
      </c>
    </row>
    <row r="168" spans="1:6" ht="63" x14ac:dyDescent="0.25">
      <c r="A168" s="69">
        <v>154</v>
      </c>
      <c r="B168" s="69" t="s">
        <v>1615</v>
      </c>
      <c r="C168" s="69" t="s">
        <v>1616</v>
      </c>
      <c r="D168" s="69" t="s">
        <v>747</v>
      </c>
      <c r="E168" s="74">
        <v>30000</v>
      </c>
      <c r="F168" s="72" t="s">
        <v>272</v>
      </c>
    </row>
    <row r="169" spans="1:6" ht="31.5" x14ac:dyDescent="0.25">
      <c r="A169" s="69"/>
      <c r="B169" s="70" t="s">
        <v>1617</v>
      </c>
      <c r="C169" s="69"/>
      <c r="D169" s="69"/>
      <c r="E169" s="74"/>
      <c r="F169" s="72"/>
    </row>
    <row r="170" spans="1:6" ht="78.75" x14ac:dyDescent="0.25">
      <c r="A170" s="161">
        <v>155</v>
      </c>
      <c r="B170" s="158" t="s">
        <v>1618</v>
      </c>
      <c r="C170" s="158" t="s">
        <v>1619</v>
      </c>
      <c r="D170" s="158" t="s">
        <v>1620</v>
      </c>
      <c r="E170" s="162">
        <v>3500000</v>
      </c>
      <c r="F170" s="103" t="s">
        <v>1621</v>
      </c>
    </row>
    <row r="171" spans="1:6" ht="15.75" x14ac:dyDescent="0.25">
      <c r="A171" s="69"/>
      <c r="B171" s="70" t="s">
        <v>1622</v>
      </c>
      <c r="C171" s="69"/>
      <c r="D171" s="69"/>
      <c r="E171" s="82">
        <f>SUM(E6:E170)</f>
        <v>81310344.820000008</v>
      </c>
      <c r="F171" s="72"/>
    </row>
    <row r="172" spans="1:6" s="91" customFormat="1" ht="15.75" x14ac:dyDescent="0.25">
      <c r="A172" s="73"/>
      <c r="B172" s="70"/>
      <c r="C172" s="69"/>
      <c r="D172" s="69"/>
      <c r="E172" s="82"/>
      <c r="F172" s="72"/>
    </row>
    <row r="173" spans="1:6" ht="63" x14ac:dyDescent="0.25">
      <c r="A173" s="11">
        <v>1</v>
      </c>
      <c r="B173" s="2" t="s">
        <v>269</v>
      </c>
      <c r="C173" s="7" t="s">
        <v>1623</v>
      </c>
      <c r="D173" s="2" t="s">
        <v>271</v>
      </c>
      <c r="E173" s="77">
        <v>1000000</v>
      </c>
      <c r="F173" s="10" t="s">
        <v>272</v>
      </c>
    </row>
    <row r="174" spans="1:6" ht="15.75" x14ac:dyDescent="0.25">
      <c r="A174" s="11"/>
      <c r="B174" s="9" t="s">
        <v>273</v>
      </c>
      <c r="C174" s="7"/>
      <c r="D174" s="2"/>
      <c r="E174" s="111"/>
      <c r="F174" s="10"/>
    </row>
    <row r="175" spans="1:6" ht="94.5" x14ac:dyDescent="0.25">
      <c r="A175" s="11">
        <v>2</v>
      </c>
      <c r="B175" s="2" t="s">
        <v>274</v>
      </c>
      <c r="C175" s="7" t="s">
        <v>1624</v>
      </c>
      <c r="D175" s="2" t="s">
        <v>276</v>
      </c>
      <c r="E175" s="112">
        <v>4500000</v>
      </c>
      <c r="F175" s="10" t="s">
        <v>277</v>
      </c>
    </row>
    <row r="176" spans="1:6" ht="15.75" x14ac:dyDescent="0.25">
      <c r="A176" s="173"/>
      <c r="B176" s="173" t="s">
        <v>248</v>
      </c>
      <c r="C176" s="173"/>
      <c r="D176" s="173"/>
      <c r="E176" s="217">
        <f>SUM(E173:E175)</f>
        <v>5500000</v>
      </c>
      <c r="F176" s="1453"/>
    </row>
    <row r="177" spans="1:6" ht="15.75" x14ac:dyDescent="0.25">
      <c r="A177" s="173"/>
      <c r="B177" s="173" t="s">
        <v>324</v>
      </c>
      <c r="C177" s="173"/>
      <c r="D177" s="173"/>
      <c r="E177" s="217">
        <f>E176+E171</f>
        <v>86810344.820000008</v>
      </c>
      <c r="F177" s="173"/>
    </row>
    <row r="179" spans="1:6" s="91" customFormat="1" x14ac:dyDescent="0.25"/>
    <row r="180" spans="1:6" x14ac:dyDescent="0.25">
      <c r="A180" s="2370" t="s">
        <v>0</v>
      </c>
      <c r="B180" s="2370"/>
      <c r="C180" s="2370"/>
      <c r="D180" s="2370"/>
      <c r="E180" s="2370"/>
      <c r="F180" s="2370"/>
    </row>
    <row r="181" spans="1:6" x14ac:dyDescent="0.25">
      <c r="A181" s="2370" t="s">
        <v>1625</v>
      </c>
      <c r="B181" s="2370"/>
      <c r="C181" s="2370"/>
      <c r="D181" s="2370"/>
      <c r="E181" s="2370"/>
      <c r="F181" s="2370"/>
    </row>
    <row r="182" spans="1:6" x14ac:dyDescent="0.25">
      <c r="A182" s="2370" t="s">
        <v>2</v>
      </c>
      <c r="B182" s="2370"/>
      <c r="C182" s="2370"/>
      <c r="D182" s="2370"/>
      <c r="E182" s="2370"/>
      <c r="F182" s="2370"/>
    </row>
    <row r="183" spans="1:6" ht="31.5" x14ac:dyDescent="0.25">
      <c r="A183" s="53" t="s">
        <v>282</v>
      </c>
      <c r="B183" s="53" t="s">
        <v>283</v>
      </c>
      <c r="C183" s="53" t="s">
        <v>285</v>
      </c>
      <c r="D183" s="53" t="s">
        <v>284</v>
      </c>
      <c r="E183" s="98" t="s">
        <v>286</v>
      </c>
      <c r="F183" s="53" t="s">
        <v>287</v>
      </c>
    </row>
    <row r="184" spans="1:6" ht="15.75" x14ac:dyDescent="0.25">
      <c r="A184" s="163"/>
      <c r="B184" s="2371" t="s">
        <v>34</v>
      </c>
      <c r="C184" s="2371"/>
      <c r="D184" s="164"/>
      <c r="E184" s="165"/>
      <c r="F184" s="164"/>
    </row>
    <row r="185" spans="1:6" ht="47.25" x14ac:dyDescent="0.25">
      <c r="A185" s="163">
        <v>1</v>
      </c>
      <c r="B185" s="42" t="s">
        <v>309</v>
      </c>
      <c r="C185" s="42" t="s">
        <v>1251</v>
      </c>
      <c r="D185" s="42" t="s">
        <v>341</v>
      </c>
      <c r="E185" s="92">
        <v>1310344.83</v>
      </c>
      <c r="F185" s="42" t="s">
        <v>272</v>
      </c>
    </row>
    <row r="186" spans="1:6" ht="47.25" x14ac:dyDescent="0.25">
      <c r="A186" s="163">
        <v>2</v>
      </c>
      <c r="B186" s="42" t="s">
        <v>311</v>
      </c>
      <c r="C186" s="42" t="s">
        <v>1252</v>
      </c>
      <c r="D186" s="42" t="s">
        <v>341</v>
      </c>
      <c r="E186" s="92">
        <v>1000000</v>
      </c>
      <c r="F186" s="42" t="s">
        <v>272</v>
      </c>
    </row>
    <row r="187" spans="1:6" ht="15.75" x14ac:dyDescent="0.25">
      <c r="A187" s="163"/>
      <c r="B187" s="166" t="s">
        <v>40</v>
      </c>
      <c r="C187" s="164"/>
      <c r="D187" s="164"/>
      <c r="E187" s="165"/>
      <c r="F187" s="164"/>
    </row>
    <row r="188" spans="1:6" ht="110.25" x14ac:dyDescent="0.25">
      <c r="A188" s="163">
        <v>3</v>
      </c>
      <c r="B188" s="42" t="s">
        <v>41</v>
      </c>
      <c r="C188" s="42" t="s">
        <v>1254</v>
      </c>
      <c r="D188" s="42" t="s">
        <v>302</v>
      </c>
      <c r="E188" s="92">
        <v>568965.51</v>
      </c>
      <c r="F188" s="42" t="s">
        <v>272</v>
      </c>
    </row>
    <row r="189" spans="1:6" ht="15.75" x14ac:dyDescent="0.25">
      <c r="A189" s="52"/>
      <c r="B189" s="2333" t="s">
        <v>312</v>
      </c>
      <c r="C189" s="2333"/>
      <c r="D189" s="2333"/>
      <c r="E189" s="95"/>
      <c r="F189" s="51"/>
    </row>
    <row r="190" spans="1:6" ht="47.25" x14ac:dyDescent="0.25">
      <c r="A190" s="163">
        <v>4</v>
      </c>
      <c r="B190" s="42" t="s">
        <v>1626</v>
      </c>
      <c r="C190" s="42" t="s">
        <v>1346</v>
      </c>
      <c r="D190" s="42" t="s">
        <v>1627</v>
      </c>
      <c r="E190" s="92">
        <v>400000</v>
      </c>
      <c r="F190" s="42" t="s">
        <v>1259</v>
      </c>
    </row>
    <row r="191" spans="1:6" ht="126" x14ac:dyDescent="0.25">
      <c r="A191" s="163">
        <v>5</v>
      </c>
      <c r="B191" s="42" t="s">
        <v>1384</v>
      </c>
      <c r="C191" s="42" t="s">
        <v>1385</v>
      </c>
      <c r="D191" s="42" t="s">
        <v>1628</v>
      </c>
      <c r="E191" s="92">
        <v>600000</v>
      </c>
      <c r="F191" s="42" t="s">
        <v>13</v>
      </c>
    </row>
    <row r="192" spans="1:6" ht="47.25" x14ac:dyDescent="0.25">
      <c r="A192" s="163">
        <v>6</v>
      </c>
      <c r="B192" s="42" t="s">
        <v>1396</v>
      </c>
      <c r="C192" s="42" t="s">
        <v>1629</v>
      </c>
      <c r="D192" s="42" t="s">
        <v>1630</v>
      </c>
      <c r="E192" s="92">
        <v>600000</v>
      </c>
      <c r="F192" s="42" t="s">
        <v>13</v>
      </c>
    </row>
    <row r="193" spans="1:6" ht="15.75" x14ac:dyDescent="0.25">
      <c r="A193" s="52"/>
      <c r="B193" s="2333" t="s">
        <v>315</v>
      </c>
      <c r="C193" s="2333"/>
      <c r="D193" s="2333"/>
      <c r="E193" s="95"/>
      <c r="F193" s="51"/>
    </row>
    <row r="194" spans="1:6" ht="47.25" x14ac:dyDescent="0.25">
      <c r="A194" s="163">
        <v>7</v>
      </c>
      <c r="B194" s="42" t="s">
        <v>1631</v>
      </c>
      <c r="C194" s="42" t="s">
        <v>1267</v>
      </c>
      <c r="D194" s="42" t="s">
        <v>1404</v>
      </c>
      <c r="E194" s="92">
        <v>1000000</v>
      </c>
      <c r="F194" s="42" t="s">
        <v>277</v>
      </c>
    </row>
    <row r="195" spans="1:6" ht="31.5" x14ac:dyDescent="0.25">
      <c r="A195" s="163">
        <v>8</v>
      </c>
      <c r="B195" s="42" t="s">
        <v>1632</v>
      </c>
      <c r="C195" s="42" t="s">
        <v>1304</v>
      </c>
      <c r="D195" s="42" t="s">
        <v>1633</v>
      </c>
      <c r="E195" s="92">
        <v>600000</v>
      </c>
      <c r="F195" s="42" t="s">
        <v>13</v>
      </c>
    </row>
    <row r="196" spans="1:6" ht="15.75" x14ac:dyDescent="0.25">
      <c r="A196" s="163"/>
      <c r="B196" s="2328" t="s">
        <v>219</v>
      </c>
      <c r="C196" s="2328"/>
      <c r="D196" s="42"/>
      <c r="E196" s="92"/>
      <c r="F196" s="42"/>
    </row>
    <row r="197" spans="1:6" ht="78.75" x14ac:dyDescent="0.25">
      <c r="A197" s="163">
        <v>9</v>
      </c>
      <c r="B197" s="42" t="s">
        <v>1634</v>
      </c>
      <c r="C197" s="42" t="s">
        <v>1474</v>
      </c>
      <c r="D197" s="42" t="s">
        <v>1635</v>
      </c>
      <c r="E197" s="92">
        <v>1000000</v>
      </c>
      <c r="F197" s="42" t="s">
        <v>272</v>
      </c>
    </row>
    <row r="198" spans="1:6" ht="157.5" x14ac:dyDescent="0.25">
      <c r="A198" s="163">
        <v>10</v>
      </c>
      <c r="B198" s="42" t="s">
        <v>1518</v>
      </c>
      <c r="C198" s="42" t="s">
        <v>1519</v>
      </c>
      <c r="D198" s="42" t="s">
        <v>1636</v>
      </c>
      <c r="E198" s="92">
        <v>300000</v>
      </c>
      <c r="F198" s="42" t="s">
        <v>1259</v>
      </c>
    </row>
    <row r="199" spans="1:6" ht="94.5" x14ac:dyDescent="0.25">
      <c r="A199" s="163">
        <v>11</v>
      </c>
      <c r="B199" s="42" t="s">
        <v>1637</v>
      </c>
      <c r="C199" s="42" t="s">
        <v>1522</v>
      </c>
      <c r="D199" s="42" t="s">
        <v>1638</v>
      </c>
      <c r="E199" s="92">
        <v>2500000</v>
      </c>
      <c r="F199" s="42" t="s">
        <v>13</v>
      </c>
    </row>
    <row r="200" spans="1:6" ht="78.75" x14ac:dyDescent="0.25">
      <c r="A200" s="163">
        <v>12</v>
      </c>
      <c r="B200" s="42" t="s">
        <v>1639</v>
      </c>
      <c r="C200" s="42" t="s">
        <v>1640</v>
      </c>
      <c r="D200" s="42" t="s">
        <v>1641</v>
      </c>
      <c r="E200" s="92">
        <v>1000000</v>
      </c>
      <c r="F200" s="42" t="s">
        <v>1517</v>
      </c>
    </row>
    <row r="201" spans="1:6" ht="63" x14ac:dyDescent="0.25">
      <c r="A201" s="163">
        <v>13</v>
      </c>
      <c r="B201" s="42" t="s">
        <v>1642</v>
      </c>
      <c r="C201" s="42" t="s">
        <v>1643</v>
      </c>
      <c r="D201" s="42" t="s">
        <v>1644</v>
      </c>
      <c r="E201" s="92">
        <v>500000</v>
      </c>
      <c r="F201" s="42" t="s">
        <v>1269</v>
      </c>
    </row>
    <row r="202" spans="1:6" ht="15.75" x14ac:dyDescent="0.25">
      <c r="A202" s="125"/>
      <c r="B202" s="96" t="s">
        <v>248</v>
      </c>
      <c r="C202" s="10"/>
      <c r="D202" s="10"/>
      <c r="E202" s="126">
        <f>SUM(E185:E201)</f>
        <v>11379310.34</v>
      </c>
      <c r="F202" s="127"/>
    </row>
  </sheetData>
  <mergeCells count="14">
    <mergeCell ref="B193:D193"/>
    <mergeCell ref="B196:C196"/>
    <mergeCell ref="B52:C52"/>
    <mergeCell ref="A180:F180"/>
    <mergeCell ref="A181:F181"/>
    <mergeCell ref="A182:F182"/>
    <mergeCell ref="B184:C184"/>
    <mergeCell ref="B189:D189"/>
    <mergeCell ref="B24:C24"/>
    <mergeCell ref="A1:F1"/>
    <mergeCell ref="A2:F2"/>
    <mergeCell ref="A3:F3"/>
    <mergeCell ref="B5:C5"/>
    <mergeCell ref="B12:C1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AD133"/>
  <sheetViews>
    <sheetView topLeftCell="A127" workbookViewId="0">
      <selection activeCell="C104" sqref="C104"/>
    </sheetView>
  </sheetViews>
  <sheetFormatPr defaultRowHeight="15.75" x14ac:dyDescent="0.25"/>
  <cols>
    <col min="1" max="1" width="6.85546875" style="128" customWidth="1"/>
    <col min="2" max="2" width="20" style="128" customWidth="1"/>
    <col min="3" max="3" width="41.7109375" style="128" customWidth="1"/>
    <col min="4" max="4" width="23.5703125" style="128" customWidth="1"/>
    <col min="5" max="5" width="21.425781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1645</v>
      </c>
      <c r="B2" s="2345"/>
      <c r="C2" s="2345"/>
      <c r="D2" s="2345"/>
      <c r="E2" s="2345"/>
      <c r="F2" s="2345"/>
    </row>
    <row r="3" spans="1:6" x14ac:dyDescent="0.25">
      <c r="A3" s="2345" t="s">
        <v>2</v>
      </c>
      <c r="B3" s="2345"/>
      <c r="C3" s="2345"/>
      <c r="D3" s="2345"/>
      <c r="E3" s="2345"/>
      <c r="F3" s="2345"/>
    </row>
    <row r="4" spans="1:6" ht="31.5" x14ac:dyDescent="0.25">
      <c r="A4" s="70" t="s">
        <v>3</v>
      </c>
      <c r="B4" s="76" t="s">
        <v>4</v>
      </c>
      <c r="C4" s="76" t="s">
        <v>326</v>
      </c>
      <c r="D4" s="76" t="s">
        <v>6</v>
      </c>
      <c r="E4" s="76" t="s">
        <v>1646</v>
      </c>
      <c r="F4" s="76" t="s">
        <v>1647</v>
      </c>
    </row>
    <row r="5" spans="1:6" x14ac:dyDescent="0.25">
      <c r="A5" s="69"/>
      <c r="B5" s="2346" t="s">
        <v>288</v>
      </c>
      <c r="C5" s="2347"/>
      <c r="D5" s="69"/>
      <c r="E5" s="69"/>
      <c r="F5" s="69"/>
    </row>
    <row r="6" spans="1:6" ht="31.5" x14ac:dyDescent="0.25">
      <c r="A6" s="69">
        <v>1</v>
      </c>
      <c r="B6" s="69" t="s">
        <v>1648</v>
      </c>
      <c r="C6" s="69" t="s">
        <v>1649</v>
      </c>
      <c r="D6" s="69" t="s">
        <v>1650</v>
      </c>
      <c r="E6" s="74">
        <v>1331900</v>
      </c>
      <c r="F6" s="69" t="s">
        <v>272</v>
      </c>
    </row>
    <row r="7" spans="1:6" ht="31.5" x14ac:dyDescent="0.25">
      <c r="A7" s="69">
        <v>2</v>
      </c>
      <c r="B7" s="69" t="s">
        <v>290</v>
      </c>
      <c r="C7" s="69" t="s">
        <v>1651</v>
      </c>
      <c r="D7" s="69" t="s">
        <v>1652</v>
      </c>
      <c r="E7" s="74">
        <v>1176000</v>
      </c>
      <c r="F7" s="69" t="s">
        <v>272</v>
      </c>
    </row>
    <row r="8" spans="1:6" ht="94.5" x14ac:dyDescent="0.25">
      <c r="A8" s="69">
        <v>3</v>
      </c>
      <c r="B8" s="69" t="s">
        <v>295</v>
      </c>
      <c r="C8" s="69" t="s">
        <v>1653</v>
      </c>
      <c r="D8" s="69" t="s">
        <v>1654</v>
      </c>
      <c r="E8" s="74">
        <v>1668620.7</v>
      </c>
      <c r="F8" s="69" t="s">
        <v>272</v>
      </c>
    </row>
    <row r="9" spans="1:6" ht="31.5" x14ac:dyDescent="0.25">
      <c r="A9" s="69">
        <v>4</v>
      </c>
      <c r="B9" s="69" t="s">
        <v>1655</v>
      </c>
      <c r="C9" s="69" t="s">
        <v>1656</v>
      </c>
      <c r="D9" s="69" t="s">
        <v>19</v>
      </c>
      <c r="E9" s="74">
        <v>15600</v>
      </c>
      <c r="F9" s="69" t="s">
        <v>272</v>
      </c>
    </row>
    <row r="10" spans="1:6" ht="31.5" x14ac:dyDescent="0.25">
      <c r="A10" s="69">
        <v>5</v>
      </c>
      <c r="B10" s="69" t="s">
        <v>1657</v>
      </c>
      <c r="C10" s="69" t="s">
        <v>1658</v>
      </c>
      <c r="D10" s="69" t="s">
        <v>22</v>
      </c>
      <c r="E10" s="74">
        <v>16500</v>
      </c>
      <c r="F10" s="69" t="s">
        <v>272</v>
      </c>
    </row>
    <row r="11" spans="1:6" x14ac:dyDescent="0.25">
      <c r="A11" s="69"/>
      <c r="B11" s="2346" t="s">
        <v>334</v>
      </c>
      <c r="C11" s="2347"/>
      <c r="D11" s="69"/>
      <c r="E11" s="74"/>
      <c r="F11" s="69"/>
    </row>
    <row r="12" spans="1:6" ht="31.5" x14ac:dyDescent="0.25">
      <c r="A12" s="69">
        <v>6</v>
      </c>
      <c r="B12" s="69" t="s">
        <v>290</v>
      </c>
      <c r="C12" s="69" t="s">
        <v>1659</v>
      </c>
      <c r="D12" s="69" t="s">
        <v>1652</v>
      </c>
      <c r="E12" s="74">
        <v>1104310.3400000001</v>
      </c>
      <c r="F12" s="69" t="s">
        <v>272</v>
      </c>
    </row>
    <row r="13" spans="1:6" ht="78.75" x14ac:dyDescent="0.25">
      <c r="A13" s="69">
        <v>7</v>
      </c>
      <c r="B13" s="69" t="s">
        <v>1660</v>
      </c>
      <c r="C13" s="69" t="s">
        <v>1661</v>
      </c>
      <c r="D13" s="69" t="s">
        <v>336</v>
      </c>
      <c r="E13" s="74">
        <v>500000</v>
      </c>
      <c r="F13" s="69" t="s">
        <v>272</v>
      </c>
    </row>
    <row r="14" spans="1:6" ht="63" x14ac:dyDescent="0.25">
      <c r="A14" s="69">
        <v>8</v>
      </c>
      <c r="B14" s="69" t="s">
        <v>1662</v>
      </c>
      <c r="C14" s="69" t="s">
        <v>1663</v>
      </c>
      <c r="D14" s="69" t="s">
        <v>300</v>
      </c>
      <c r="E14" s="74">
        <v>1000000</v>
      </c>
      <c r="F14" s="69" t="s">
        <v>272</v>
      </c>
    </row>
    <row r="15" spans="1:6" x14ac:dyDescent="0.25">
      <c r="A15" s="69"/>
      <c r="B15" s="2346" t="s">
        <v>34</v>
      </c>
      <c r="C15" s="2347"/>
      <c r="D15" s="69"/>
      <c r="E15" s="74"/>
      <c r="F15" s="69"/>
    </row>
    <row r="16" spans="1:6" ht="31.5" x14ac:dyDescent="0.25">
      <c r="A16" s="69">
        <v>9</v>
      </c>
      <c r="B16" s="69" t="s">
        <v>309</v>
      </c>
      <c r="C16" s="69" t="s">
        <v>1664</v>
      </c>
      <c r="D16" s="69" t="s">
        <v>1665</v>
      </c>
      <c r="E16" s="74">
        <v>6702586.2000000002</v>
      </c>
      <c r="F16" s="69" t="s">
        <v>272</v>
      </c>
    </row>
    <row r="17" spans="1:6" ht="31.5" x14ac:dyDescent="0.25">
      <c r="A17" s="69">
        <v>10</v>
      </c>
      <c r="B17" s="69" t="s">
        <v>342</v>
      </c>
      <c r="C17" s="69" t="s">
        <v>1666</v>
      </c>
      <c r="D17" s="69" t="s">
        <v>1665</v>
      </c>
      <c r="E17" s="74">
        <v>7600000</v>
      </c>
      <c r="F17" s="69" t="s">
        <v>272</v>
      </c>
    </row>
    <row r="18" spans="1:6" x14ac:dyDescent="0.25">
      <c r="A18" s="69"/>
      <c r="B18" s="2346" t="s">
        <v>40</v>
      </c>
      <c r="C18" s="2347"/>
      <c r="D18" s="69"/>
      <c r="E18" s="82"/>
      <c r="F18" s="69"/>
    </row>
    <row r="19" spans="1:6" ht="78.75" x14ac:dyDescent="0.25">
      <c r="A19" s="69">
        <v>11</v>
      </c>
      <c r="B19" s="69" t="s">
        <v>41</v>
      </c>
      <c r="C19" s="69" t="s">
        <v>1667</v>
      </c>
      <c r="D19" s="69" t="s">
        <v>43</v>
      </c>
      <c r="E19" s="74">
        <v>4568965.5199999996</v>
      </c>
      <c r="F19" s="69" t="s">
        <v>272</v>
      </c>
    </row>
    <row r="20" spans="1:6" x14ac:dyDescent="0.25">
      <c r="A20" s="69"/>
      <c r="B20" s="2346" t="s">
        <v>306</v>
      </c>
      <c r="C20" s="2347"/>
      <c r="D20" s="69"/>
      <c r="E20" s="74"/>
      <c r="F20" s="69"/>
    </row>
    <row r="21" spans="1:6" ht="94.5" x14ac:dyDescent="0.25">
      <c r="A21" s="69">
        <v>12</v>
      </c>
      <c r="B21" s="69" t="s">
        <v>1668</v>
      </c>
      <c r="C21" s="69" t="s">
        <v>1669</v>
      </c>
      <c r="D21" s="69" t="s">
        <v>1670</v>
      </c>
      <c r="E21" s="74">
        <v>1736206.9</v>
      </c>
      <c r="F21" s="69" t="s">
        <v>13</v>
      </c>
    </row>
    <row r="22" spans="1:6" x14ac:dyDescent="0.25">
      <c r="A22" s="69"/>
      <c r="B22" s="2346" t="s">
        <v>303</v>
      </c>
      <c r="C22" s="2347"/>
      <c r="D22" s="69"/>
      <c r="E22" s="74"/>
      <c r="F22" s="69"/>
    </row>
    <row r="23" spans="1:6" ht="47.25" x14ac:dyDescent="0.25">
      <c r="A23" s="69">
        <v>13</v>
      </c>
      <c r="B23" s="69" t="s">
        <v>1671</v>
      </c>
      <c r="C23" s="69" t="s">
        <v>1672</v>
      </c>
      <c r="D23" s="69" t="s">
        <v>1673</v>
      </c>
      <c r="E23" s="74">
        <v>100000</v>
      </c>
      <c r="F23" s="69" t="s">
        <v>13</v>
      </c>
    </row>
    <row r="24" spans="1:6" ht="47.25" x14ac:dyDescent="0.25">
      <c r="A24" s="69">
        <v>14</v>
      </c>
      <c r="B24" s="69" t="s">
        <v>1674</v>
      </c>
      <c r="C24" s="69" t="s">
        <v>1675</v>
      </c>
      <c r="D24" s="69" t="s">
        <v>1673</v>
      </c>
      <c r="E24" s="74">
        <v>100000</v>
      </c>
      <c r="F24" s="69" t="s">
        <v>13</v>
      </c>
    </row>
    <row r="25" spans="1:6" ht="47.25" x14ac:dyDescent="0.25">
      <c r="A25" s="69">
        <v>15</v>
      </c>
      <c r="B25" s="69" t="s">
        <v>1024</v>
      </c>
      <c r="C25" s="69" t="s">
        <v>1676</v>
      </c>
      <c r="D25" s="69" t="s">
        <v>1673</v>
      </c>
      <c r="E25" s="74">
        <v>100000</v>
      </c>
      <c r="F25" s="69" t="s">
        <v>13</v>
      </c>
    </row>
    <row r="26" spans="1:6" ht="47.25" x14ac:dyDescent="0.25">
      <c r="A26" s="69">
        <v>16</v>
      </c>
      <c r="B26" s="69" t="s">
        <v>1677</v>
      </c>
      <c r="C26" s="69" t="s">
        <v>1678</v>
      </c>
      <c r="D26" s="69" t="s">
        <v>1673</v>
      </c>
      <c r="E26" s="74">
        <v>100000</v>
      </c>
      <c r="F26" s="69" t="s">
        <v>13</v>
      </c>
    </row>
    <row r="27" spans="1:6" ht="47.25" x14ac:dyDescent="0.25">
      <c r="A27" s="69">
        <v>17</v>
      </c>
      <c r="B27" s="69" t="s">
        <v>1679</v>
      </c>
      <c r="C27" s="69" t="s">
        <v>1680</v>
      </c>
      <c r="D27" s="69" t="s">
        <v>1673</v>
      </c>
      <c r="E27" s="74">
        <v>100000</v>
      </c>
      <c r="F27" s="69" t="s">
        <v>13</v>
      </c>
    </row>
    <row r="28" spans="1:6" ht="47.25" x14ac:dyDescent="0.25">
      <c r="A28" s="69">
        <v>18</v>
      </c>
      <c r="B28" s="69" t="s">
        <v>1681</v>
      </c>
      <c r="C28" s="69" t="s">
        <v>1682</v>
      </c>
      <c r="D28" s="69" t="s">
        <v>1673</v>
      </c>
      <c r="E28" s="74">
        <v>100000</v>
      </c>
      <c r="F28" s="69" t="s">
        <v>13</v>
      </c>
    </row>
    <row r="29" spans="1:6" ht="47.25" x14ac:dyDescent="0.25">
      <c r="A29" s="69">
        <v>19</v>
      </c>
      <c r="B29" s="69" t="s">
        <v>1683</v>
      </c>
      <c r="C29" s="69" t="s">
        <v>1684</v>
      </c>
      <c r="D29" s="69" t="s">
        <v>1673</v>
      </c>
      <c r="E29" s="74">
        <v>100000</v>
      </c>
      <c r="F29" s="69" t="s">
        <v>13</v>
      </c>
    </row>
    <row r="30" spans="1:6" ht="47.25" x14ac:dyDescent="0.25">
      <c r="A30" s="69">
        <v>20</v>
      </c>
      <c r="B30" s="69" t="s">
        <v>1685</v>
      </c>
      <c r="C30" s="69" t="s">
        <v>1686</v>
      </c>
      <c r="D30" s="69" t="s">
        <v>1673</v>
      </c>
      <c r="E30" s="74">
        <v>100000</v>
      </c>
      <c r="F30" s="69" t="s">
        <v>13</v>
      </c>
    </row>
    <row r="31" spans="1:6" ht="47.25" x14ac:dyDescent="0.25">
      <c r="A31" s="69">
        <v>21</v>
      </c>
      <c r="B31" s="69" t="s">
        <v>1687</v>
      </c>
      <c r="C31" s="69" t="s">
        <v>1688</v>
      </c>
      <c r="D31" s="69" t="s">
        <v>1673</v>
      </c>
      <c r="E31" s="74">
        <v>100000</v>
      </c>
      <c r="F31" s="69" t="s">
        <v>13</v>
      </c>
    </row>
    <row r="32" spans="1:6" ht="47.25" x14ac:dyDescent="0.25">
      <c r="A32" s="69">
        <v>22</v>
      </c>
      <c r="B32" s="69" t="s">
        <v>1689</v>
      </c>
      <c r="C32" s="69" t="s">
        <v>1690</v>
      </c>
      <c r="D32" s="69" t="s">
        <v>1673</v>
      </c>
      <c r="E32" s="74">
        <v>100000</v>
      </c>
      <c r="F32" s="69" t="s">
        <v>13</v>
      </c>
    </row>
    <row r="33" spans="1:6" x14ac:dyDescent="0.25">
      <c r="A33" s="69"/>
      <c r="B33" s="2346" t="s">
        <v>312</v>
      </c>
      <c r="C33" s="2347"/>
      <c r="D33" s="69"/>
      <c r="E33" s="74"/>
      <c r="F33" s="69"/>
    </row>
    <row r="34" spans="1:6" ht="63" x14ac:dyDescent="0.25">
      <c r="A34" s="69">
        <v>23</v>
      </c>
      <c r="B34" s="69" t="s">
        <v>1691</v>
      </c>
      <c r="C34" s="69" t="s">
        <v>1692</v>
      </c>
      <c r="D34" s="69" t="s">
        <v>1693</v>
      </c>
      <c r="E34" s="74">
        <v>650689.65</v>
      </c>
      <c r="F34" s="69" t="s">
        <v>272</v>
      </c>
    </row>
    <row r="35" spans="1:6" ht="63" x14ac:dyDescent="0.25">
      <c r="A35" s="69">
        <v>24</v>
      </c>
      <c r="B35" s="69" t="s">
        <v>1694</v>
      </c>
      <c r="C35" s="69" t="s">
        <v>1695</v>
      </c>
      <c r="D35" s="69" t="s">
        <v>1693</v>
      </c>
      <c r="E35" s="74">
        <v>602068.96</v>
      </c>
      <c r="F35" s="69" t="s">
        <v>272</v>
      </c>
    </row>
    <row r="36" spans="1:6" ht="63" x14ac:dyDescent="0.25">
      <c r="A36" s="69">
        <v>25</v>
      </c>
      <c r="B36" s="69" t="s">
        <v>1696</v>
      </c>
      <c r="C36" s="69" t="s">
        <v>1697</v>
      </c>
      <c r="D36" s="69" t="s">
        <v>1698</v>
      </c>
      <c r="E36" s="74">
        <v>400000</v>
      </c>
      <c r="F36" s="69" t="s">
        <v>272</v>
      </c>
    </row>
    <row r="37" spans="1:6" ht="63" x14ac:dyDescent="0.25">
      <c r="A37" s="69">
        <v>26</v>
      </c>
      <c r="B37" s="69" t="s">
        <v>1699</v>
      </c>
      <c r="C37" s="69" t="s">
        <v>1700</v>
      </c>
      <c r="D37" s="69" t="s">
        <v>1701</v>
      </c>
      <c r="E37" s="74">
        <v>300000</v>
      </c>
      <c r="F37" s="69" t="s">
        <v>272</v>
      </c>
    </row>
    <row r="38" spans="1:6" ht="63" x14ac:dyDescent="0.25">
      <c r="A38" s="69">
        <v>27</v>
      </c>
      <c r="B38" s="69" t="s">
        <v>1702</v>
      </c>
      <c r="C38" s="69" t="s">
        <v>1703</v>
      </c>
      <c r="D38" s="69" t="s">
        <v>1701</v>
      </c>
      <c r="E38" s="74">
        <v>300000</v>
      </c>
      <c r="F38" s="69" t="s">
        <v>272</v>
      </c>
    </row>
    <row r="39" spans="1:6" ht="63" x14ac:dyDescent="0.25">
      <c r="A39" s="69">
        <v>28</v>
      </c>
      <c r="B39" s="69" t="s">
        <v>1704</v>
      </c>
      <c r="C39" s="69" t="s">
        <v>1705</v>
      </c>
      <c r="D39" s="69" t="s">
        <v>1701</v>
      </c>
      <c r="E39" s="74">
        <v>300000</v>
      </c>
      <c r="F39" s="69" t="s">
        <v>272</v>
      </c>
    </row>
    <row r="40" spans="1:6" ht="63" x14ac:dyDescent="0.25">
      <c r="A40" s="69">
        <v>29</v>
      </c>
      <c r="B40" s="69" t="s">
        <v>1706</v>
      </c>
      <c r="C40" s="69" t="s">
        <v>1707</v>
      </c>
      <c r="D40" s="69" t="s">
        <v>1693</v>
      </c>
      <c r="E40" s="74">
        <v>900000</v>
      </c>
      <c r="F40" s="69" t="s">
        <v>272</v>
      </c>
    </row>
    <row r="41" spans="1:6" ht="78.75" x14ac:dyDescent="0.25">
      <c r="A41" s="69">
        <v>30</v>
      </c>
      <c r="B41" s="69" t="s">
        <v>1708</v>
      </c>
      <c r="C41" s="69" t="s">
        <v>1709</v>
      </c>
      <c r="D41" s="69" t="s">
        <v>1710</v>
      </c>
      <c r="E41" s="74">
        <v>800000</v>
      </c>
      <c r="F41" s="69" t="s">
        <v>272</v>
      </c>
    </row>
    <row r="42" spans="1:6" ht="47.25" x14ac:dyDescent="0.25">
      <c r="A42" s="69">
        <v>31</v>
      </c>
      <c r="B42" s="69" t="s">
        <v>1711</v>
      </c>
      <c r="C42" s="69" t="s">
        <v>1712</v>
      </c>
      <c r="D42" s="69" t="s">
        <v>1713</v>
      </c>
      <c r="E42" s="74">
        <v>700000</v>
      </c>
      <c r="F42" s="69" t="s">
        <v>13</v>
      </c>
    </row>
    <row r="43" spans="1:6" ht="63" x14ac:dyDescent="0.25">
      <c r="A43" s="69">
        <v>32</v>
      </c>
      <c r="B43" s="69" t="s">
        <v>1714</v>
      </c>
      <c r="C43" s="69" t="s">
        <v>1715</v>
      </c>
      <c r="D43" s="69" t="s">
        <v>1698</v>
      </c>
      <c r="E43" s="74">
        <v>500000</v>
      </c>
      <c r="F43" s="69" t="s">
        <v>272</v>
      </c>
    </row>
    <row r="44" spans="1:6" ht="63" x14ac:dyDescent="0.25">
      <c r="A44" s="69">
        <v>33</v>
      </c>
      <c r="B44" s="69" t="s">
        <v>1716</v>
      </c>
      <c r="C44" s="69" t="s">
        <v>1717</v>
      </c>
      <c r="D44" s="69" t="s">
        <v>1701</v>
      </c>
      <c r="E44" s="74">
        <v>300000</v>
      </c>
      <c r="F44" s="69" t="s">
        <v>272</v>
      </c>
    </row>
    <row r="45" spans="1:6" ht="63" x14ac:dyDescent="0.25">
      <c r="A45" s="69">
        <v>34</v>
      </c>
      <c r="B45" s="69" t="s">
        <v>1718</v>
      </c>
      <c r="C45" s="69" t="s">
        <v>1719</v>
      </c>
      <c r="D45" s="69" t="s">
        <v>1720</v>
      </c>
      <c r="E45" s="74">
        <v>800000</v>
      </c>
      <c r="F45" s="69" t="s">
        <v>272</v>
      </c>
    </row>
    <row r="46" spans="1:6" ht="63" x14ac:dyDescent="0.25">
      <c r="A46" s="69">
        <v>35</v>
      </c>
      <c r="B46" s="69" t="s">
        <v>1721</v>
      </c>
      <c r="C46" s="69" t="s">
        <v>1722</v>
      </c>
      <c r="D46" s="69" t="s">
        <v>1698</v>
      </c>
      <c r="E46" s="74">
        <v>400000</v>
      </c>
      <c r="F46" s="69" t="s">
        <v>272</v>
      </c>
    </row>
    <row r="47" spans="1:6" ht="63" x14ac:dyDescent="0.25">
      <c r="A47" s="69">
        <v>36</v>
      </c>
      <c r="B47" s="69" t="s">
        <v>1723</v>
      </c>
      <c r="C47" s="69" t="s">
        <v>1724</v>
      </c>
      <c r="D47" s="69" t="s">
        <v>1701</v>
      </c>
      <c r="E47" s="74">
        <v>300000</v>
      </c>
      <c r="F47" s="69" t="s">
        <v>272</v>
      </c>
    </row>
    <row r="48" spans="1:6" ht="63" x14ac:dyDescent="0.25">
      <c r="A48" s="69">
        <v>37</v>
      </c>
      <c r="B48" s="69" t="s">
        <v>1725</v>
      </c>
      <c r="C48" s="69" t="s">
        <v>1726</v>
      </c>
      <c r="D48" s="69" t="s">
        <v>1701</v>
      </c>
      <c r="E48" s="74">
        <v>300000</v>
      </c>
      <c r="F48" s="69" t="s">
        <v>272</v>
      </c>
    </row>
    <row r="49" spans="1:6" ht="63" x14ac:dyDescent="0.25">
      <c r="A49" s="69">
        <v>38</v>
      </c>
      <c r="B49" s="69" t="s">
        <v>1727</v>
      </c>
      <c r="C49" s="69" t="s">
        <v>1728</v>
      </c>
      <c r="D49" s="69" t="s">
        <v>1701</v>
      </c>
      <c r="E49" s="74">
        <v>300000</v>
      </c>
      <c r="F49" s="69" t="s">
        <v>272</v>
      </c>
    </row>
    <row r="50" spans="1:6" ht="63" x14ac:dyDescent="0.25">
      <c r="A50" s="69">
        <v>39</v>
      </c>
      <c r="B50" s="69" t="s">
        <v>1729</v>
      </c>
      <c r="C50" s="69" t="s">
        <v>1730</v>
      </c>
      <c r="D50" s="69" t="s">
        <v>1701</v>
      </c>
      <c r="E50" s="74">
        <v>300000</v>
      </c>
      <c r="F50" s="69" t="s">
        <v>272</v>
      </c>
    </row>
    <row r="51" spans="1:6" ht="63" x14ac:dyDescent="0.25">
      <c r="A51" s="69">
        <v>40</v>
      </c>
      <c r="B51" s="69" t="s">
        <v>1731</v>
      </c>
      <c r="C51" s="69" t="s">
        <v>1732</v>
      </c>
      <c r="D51" s="69" t="s">
        <v>1701</v>
      </c>
      <c r="E51" s="74">
        <v>300000</v>
      </c>
      <c r="F51" s="69" t="s">
        <v>1733</v>
      </c>
    </row>
    <row r="52" spans="1:6" ht="47.25" x14ac:dyDescent="0.25">
      <c r="A52" s="69">
        <v>41</v>
      </c>
      <c r="B52" s="2" t="s">
        <v>1734</v>
      </c>
      <c r="C52" s="2" t="s">
        <v>1735</v>
      </c>
      <c r="D52" s="2" t="s">
        <v>1736</v>
      </c>
      <c r="E52" s="144">
        <v>700000</v>
      </c>
      <c r="F52" s="2" t="s">
        <v>1737</v>
      </c>
    </row>
    <row r="53" spans="1:6" ht="47.25" x14ac:dyDescent="0.25">
      <c r="A53" s="69">
        <v>42</v>
      </c>
      <c r="B53" s="69" t="s">
        <v>1738</v>
      </c>
      <c r="C53" s="69" t="s">
        <v>1735</v>
      </c>
      <c r="D53" s="69" t="s">
        <v>1736</v>
      </c>
      <c r="E53" s="74">
        <v>700000</v>
      </c>
      <c r="F53" s="69" t="s">
        <v>1737</v>
      </c>
    </row>
    <row r="54" spans="1:6" ht="47.25" x14ac:dyDescent="0.25">
      <c r="A54" s="69">
        <v>43</v>
      </c>
      <c r="B54" s="69" t="s">
        <v>1739</v>
      </c>
      <c r="C54" s="69" t="s">
        <v>1735</v>
      </c>
      <c r="D54" s="69" t="s">
        <v>1736</v>
      </c>
      <c r="E54" s="74">
        <v>536206.9</v>
      </c>
      <c r="F54" s="69" t="s">
        <v>1737</v>
      </c>
    </row>
    <row r="55" spans="1:6" x14ac:dyDescent="0.25">
      <c r="A55" s="69"/>
      <c r="B55" s="2346" t="s">
        <v>315</v>
      </c>
      <c r="C55" s="2347"/>
      <c r="D55" s="69"/>
      <c r="E55" s="82"/>
      <c r="F55" s="69"/>
    </row>
    <row r="56" spans="1:6" ht="63" x14ac:dyDescent="0.25">
      <c r="A56" s="69">
        <v>44</v>
      </c>
      <c r="B56" s="69" t="s">
        <v>1740</v>
      </c>
      <c r="C56" s="69" t="s">
        <v>1741</v>
      </c>
      <c r="D56" s="69" t="s">
        <v>1742</v>
      </c>
      <c r="E56" s="74">
        <v>300000</v>
      </c>
      <c r="F56" s="69" t="s">
        <v>272</v>
      </c>
    </row>
    <row r="57" spans="1:6" ht="63" x14ac:dyDescent="0.25">
      <c r="A57" s="69">
        <v>45</v>
      </c>
      <c r="B57" s="69" t="s">
        <v>1743</v>
      </c>
      <c r="C57" s="69" t="s">
        <v>1744</v>
      </c>
      <c r="D57" s="69" t="s">
        <v>1745</v>
      </c>
      <c r="E57" s="74">
        <v>1000000</v>
      </c>
      <c r="F57" s="69" t="s">
        <v>272</v>
      </c>
    </row>
    <row r="58" spans="1:6" ht="47.25" x14ac:dyDescent="0.25">
      <c r="A58" s="69">
        <v>46</v>
      </c>
      <c r="B58" s="69" t="s">
        <v>1674</v>
      </c>
      <c r="C58" s="69" t="s">
        <v>1746</v>
      </c>
      <c r="D58" s="69" t="s">
        <v>1736</v>
      </c>
      <c r="E58" s="74">
        <v>700000</v>
      </c>
      <c r="F58" s="69" t="s">
        <v>13</v>
      </c>
    </row>
    <row r="59" spans="1:6" ht="47.25" x14ac:dyDescent="0.25">
      <c r="A59" s="69">
        <v>47</v>
      </c>
      <c r="B59" s="69" t="s">
        <v>1747</v>
      </c>
      <c r="C59" s="69" t="s">
        <v>1748</v>
      </c>
      <c r="D59" s="69" t="s">
        <v>1749</v>
      </c>
      <c r="E59" s="74">
        <v>800000</v>
      </c>
      <c r="F59" s="69" t="s">
        <v>272</v>
      </c>
    </row>
    <row r="60" spans="1:6" ht="63" x14ac:dyDescent="0.25">
      <c r="A60" s="69">
        <v>48</v>
      </c>
      <c r="B60" s="69" t="s">
        <v>1750</v>
      </c>
      <c r="C60" s="69" t="s">
        <v>1751</v>
      </c>
      <c r="D60" s="69" t="s">
        <v>1752</v>
      </c>
      <c r="E60" s="74">
        <v>600000</v>
      </c>
      <c r="F60" s="69" t="s">
        <v>272</v>
      </c>
    </row>
    <row r="61" spans="1:6" ht="63" x14ac:dyDescent="0.25">
      <c r="A61" s="69">
        <v>49</v>
      </c>
      <c r="B61" s="69" t="s">
        <v>1753</v>
      </c>
      <c r="C61" s="69" t="s">
        <v>1754</v>
      </c>
      <c r="D61" s="69" t="s">
        <v>1701</v>
      </c>
      <c r="E61" s="74">
        <v>300000</v>
      </c>
      <c r="F61" s="69" t="s">
        <v>272</v>
      </c>
    </row>
    <row r="62" spans="1:6" ht="47.25" x14ac:dyDescent="0.25">
      <c r="A62" s="69">
        <v>50</v>
      </c>
      <c r="B62" s="69" t="s">
        <v>1755</v>
      </c>
      <c r="C62" s="69" t="s">
        <v>1756</v>
      </c>
      <c r="D62" s="69" t="s">
        <v>1757</v>
      </c>
      <c r="E62" s="74">
        <v>600000</v>
      </c>
      <c r="F62" s="69" t="s">
        <v>272</v>
      </c>
    </row>
    <row r="63" spans="1:6" ht="47.25" x14ac:dyDescent="0.25">
      <c r="A63" s="69">
        <v>51</v>
      </c>
      <c r="B63" s="69" t="s">
        <v>1758</v>
      </c>
      <c r="C63" s="69" t="s">
        <v>1759</v>
      </c>
      <c r="D63" s="69" t="s">
        <v>1760</v>
      </c>
      <c r="E63" s="74">
        <v>350000</v>
      </c>
      <c r="F63" s="69" t="s">
        <v>272</v>
      </c>
    </row>
    <row r="64" spans="1:6" ht="63" x14ac:dyDescent="0.25">
      <c r="A64" s="69">
        <v>52</v>
      </c>
      <c r="B64" s="69" t="s">
        <v>1761</v>
      </c>
      <c r="C64" s="69" t="s">
        <v>1762</v>
      </c>
      <c r="D64" s="69" t="s">
        <v>1701</v>
      </c>
      <c r="E64" s="74">
        <v>350000</v>
      </c>
      <c r="F64" s="69" t="s">
        <v>272</v>
      </c>
    </row>
    <row r="65" spans="1:6" ht="47.25" x14ac:dyDescent="0.25">
      <c r="A65" s="69">
        <v>53</v>
      </c>
      <c r="B65" s="69" t="s">
        <v>1763</v>
      </c>
      <c r="C65" s="69" t="s">
        <v>1764</v>
      </c>
      <c r="D65" s="69" t="s">
        <v>1765</v>
      </c>
      <c r="E65" s="74">
        <v>800000</v>
      </c>
      <c r="F65" s="69" t="s">
        <v>13</v>
      </c>
    </row>
    <row r="66" spans="1:6" ht="47.25" x14ac:dyDescent="0.25">
      <c r="A66" s="69">
        <v>54</v>
      </c>
      <c r="B66" s="69" t="s">
        <v>1766</v>
      </c>
      <c r="C66" s="69" t="s">
        <v>1767</v>
      </c>
      <c r="D66" s="69" t="s">
        <v>1768</v>
      </c>
      <c r="E66" s="74">
        <v>800000</v>
      </c>
      <c r="F66" s="69" t="s">
        <v>13</v>
      </c>
    </row>
    <row r="67" spans="1:6" ht="47.25" x14ac:dyDescent="0.25">
      <c r="A67" s="69">
        <v>55</v>
      </c>
      <c r="B67" s="69" t="s">
        <v>1769</v>
      </c>
      <c r="C67" s="69" t="s">
        <v>1770</v>
      </c>
      <c r="D67" s="69" t="s">
        <v>1771</v>
      </c>
      <c r="E67" s="74">
        <v>400000</v>
      </c>
      <c r="F67" s="69" t="s">
        <v>272</v>
      </c>
    </row>
    <row r="68" spans="1:6" ht="47.25" x14ac:dyDescent="0.25">
      <c r="A68" s="69">
        <v>56</v>
      </c>
      <c r="B68" s="69" t="s">
        <v>1772</v>
      </c>
      <c r="C68" s="69" t="s">
        <v>1773</v>
      </c>
      <c r="D68" s="69" t="s">
        <v>1736</v>
      </c>
      <c r="E68" s="74">
        <v>700000</v>
      </c>
      <c r="F68" s="69" t="s">
        <v>13</v>
      </c>
    </row>
    <row r="69" spans="1:6" ht="47.25" x14ac:dyDescent="0.25">
      <c r="A69" s="69">
        <v>57</v>
      </c>
      <c r="B69" s="69" t="s">
        <v>1774</v>
      </c>
      <c r="C69" s="69" t="s">
        <v>1775</v>
      </c>
      <c r="D69" s="69" t="s">
        <v>1736</v>
      </c>
      <c r="E69" s="74">
        <v>700000</v>
      </c>
      <c r="F69" s="69" t="s">
        <v>13</v>
      </c>
    </row>
    <row r="70" spans="1:6" ht="47.25" x14ac:dyDescent="0.25">
      <c r="A70" s="69">
        <v>58</v>
      </c>
      <c r="B70" s="69" t="s">
        <v>1776</v>
      </c>
      <c r="C70" s="69" t="s">
        <v>1777</v>
      </c>
      <c r="D70" s="69" t="s">
        <v>1736</v>
      </c>
      <c r="E70" s="74">
        <v>700000</v>
      </c>
      <c r="F70" s="69" t="s">
        <v>13</v>
      </c>
    </row>
    <row r="71" spans="1:6" ht="47.25" x14ac:dyDescent="0.25">
      <c r="A71" s="69">
        <v>59</v>
      </c>
      <c r="B71" s="69" t="s">
        <v>1778</v>
      </c>
      <c r="C71" s="69" t="s">
        <v>1779</v>
      </c>
      <c r="D71" s="69" t="s">
        <v>1780</v>
      </c>
      <c r="E71" s="74">
        <v>1000000</v>
      </c>
      <c r="F71" s="69" t="s">
        <v>13</v>
      </c>
    </row>
    <row r="72" spans="1:6" x14ac:dyDescent="0.25">
      <c r="A72" s="69"/>
      <c r="B72" s="2346" t="s">
        <v>219</v>
      </c>
      <c r="C72" s="2347"/>
      <c r="D72" s="69"/>
      <c r="E72" s="74"/>
      <c r="F72" s="69"/>
    </row>
    <row r="73" spans="1:6" ht="63" x14ac:dyDescent="0.25">
      <c r="A73" s="69">
        <v>60</v>
      </c>
      <c r="B73" s="69" t="s">
        <v>1781</v>
      </c>
      <c r="C73" s="69" t="s">
        <v>1782</v>
      </c>
      <c r="D73" s="69" t="s">
        <v>1783</v>
      </c>
      <c r="E73" s="74">
        <v>500000</v>
      </c>
      <c r="F73" s="69" t="s">
        <v>272</v>
      </c>
    </row>
    <row r="74" spans="1:6" ht="47.25" x14ac:dyDescent="0.25">
      <c r="A74" s="175">
        <v>61</v>
      </c>
      <c r="B74" s="69" t="s">
        <v>1784</v>
      </c>
      <c r="C74" s="69" t="s">
        <v>1785</v>
      </c>
      <c r="D74" s="69" t="s">
        <v>1786</v>
      </c>
      <c r="E74" s="74">
        <v>500000</v>
      </c>
      <c r="F74" s="69" t="s">
        <v>13</v>
      </c>
    </row>
    <row r="75" spans="1:6" ht="47.25" x14ac:dyDescent="0.25">
      <c r="A75" s="2">
        <v>62</v>
      </c>
      <c r="B75" s="69" t="s">
        <v>1787</v>
      </c>
      <c r="C75" s="69" t="s">
        <v>1788</v>
      </c>
      <c r="D75" s="69" t="s">
        <v>1789</v>
      </c>
      <c r="E75" s="74">
        <v>4500000</v>
      </c>
      <c r="F75" s="69" t="s">
        <v>13</v>
      </c>
    </row>
    <row r="76" spans="1:6" ht="31.5" x14ac:dyDescent="0.25">
      <c r="A76" s="69">
        <v>63</v>
      </c>
      <c r="B76" s="69" t="s">
        <v>1790</v>
      </c>
      <c r="C76" s="69" t="s">
        <v>1791</v>
      </c>
      <c r="D76" s="69" t="s">
        <v>1792</v>
      </c>
      <c r="E76" s="74">
        <v>500000</v>
      </c>
      <c r="F76" s="69" t="s">
        <v>13</v>
      </c>
    </row>
    <row r="77" spans="1:6" ht="47.25" x14ac:dyDescent="0.25">
      <c r="A77" s="175">
        <v>64</v>
      </c>
      <c r="B77" s="69" t="s">
        <v>1793</v>
      </c>
      <c r="C77" s="69" t="s">
        <v>1794</v>
      </c>
      <c r="D77" s="69" t="s">
        <v>1795</v>
      </c>
      <c r="E77" s="74">
        <v>3522972.8</v>
      </c>
      <c r="F77" s="69" t="s">
        <v>13</v>
      </c>
    </row>
    <row r="78" spans="1:6" ht="63" x14ac:dyDescent="0.25">
      <c r="A78" s="2">
        <v>65</v>
      </c>
      <c r="B78" s="69" t="s">
        <v>1796</v>
      </c>
      <c r="C78" s="69" t="s">
        <v>1797</v>
      </c>
      <c r="D78" s="69" t="s">
        <v>1783</v>
      </c>
      <c r="E78" s="74">
        <v>200000</v>
      </c>
      <c r="F78" s="69" t="s">
        <v>1798</v>
      </c>
    </row>
    <row r="79" spans="1:6" ht="31.5" x14ac:dyDescent="0.25">
      <c r="A79" s="69">
        <v>66</v>
      </c>
      <c r="B79" s="69" t="s">
        <v>1799</v>
      </c>
      <c r="C79" s="69" t="s">
        <v>1800</v>
      </c>
      <c r="D79" s="69" t="s">
        <v>1792</v>
      </c>
      <c r="E79" s="74">
        <v>400689.65</v>
      </c>
      <c r="F79" s="69" t="s">
        <v>13</v>
      </c>
    </row>
    <row r="80" spans="1:6" ht="47.25" x14ac:dyDescent="0.25">
      <c r="A80" s="175">
        <v>67</v>
      </c>
      <c r="B80" s="69" t="s">
        <v>1801</v>
      </c>
      <c r="C80" s="69" t="s">
        <v>1802</v>
      </c>
      <c r="D80" s="69" t="s">
        <v>1803</v>
      </c>
      <c r="E80" s="74">
        <v>500000</v>
      </c>
      <c r="F80" s="69" t="s">
        <v>13</v>
      </c>
    </row>
    <row r="81" spans="1:6" ht="47.25" x14ac:dyDescent="0.25">
      <c r="A81" s="2">
        <v>68</v>
      </c>
      <c r="B81" s="69" t="s">
        <v>1804</v>
      </c>
      <c r="C81" s="69" t="s">
        <v>1805</v>
      </c>
      <c r="D81" s="69" t="s">
        <v>1806</v>
      </c>
      <c r="E81" s="74">
        <v>2500000</v>
      </c>
      <c r="F81" s="69" t="s">
        <v>13</v>
      </c>
    </row>
    <row r="82" spans="1:6" ht="47.25" x14ac:dyDescent="0.25">
      <c r="A82" s="69">
        <v>69</v>
      </c>
      <c r="B82" s="69" t="s">
        <v>1807</v>
      </c>
      <c r="C82" s="69" t="s">
        <v>1808</v>
      </c>
      <c r="D82" s="69" t="s">
        <v>1809</v>
      </c>
      <c r="E82" s="74">
        <v>500000</v>
      </c>
      <c r="F82" s="69" t="s">
        <v>13</v>
      </c>
    </row>
    <row r="83" spans="1:6" ht="31.5" x14ac:dyDescent="0.25">
      <c r="A83" s="175">
        <v>70</v>
      </c>
      <c r="B83" s="69" t="s">
        <v>1810</v>
      </c>
      <c r="C83" s="69" t="s">
        <v>1811</v>
      </c>
      <c r="D83" s="69" t="s">
        <v>1812</v>
      </c>
      <c r="E83" s="74">
        <v>500000</v>
      </c>
      <c r="F83" s="69" t="s">
        <v>13</v>
      </c>
    </row>
    <row r="84" spans="1:6" ht="47.25" x14ac:dyDescent="0.25">
      <c r="A84" s="2">
        <v>71</v>
      </c>
      <c r="B84" s="69" t="s">
        <v>1813</v>
      </c>
      <c r="C84" s="69" t="s">
        <v>1814</v>
      </c>
      <c r="D84" s="69" t="s">
        <v>1815</v>
      </c>
      <c r="E84" s="74">
        <v>300000</v>
      </c>
      <c r="F84" s="69" t="s">
        <v>272</v>
      </c>
    </row>
    <row r="85" spans="1:6" ht="63" x14ac:dyDescent="0.25">
      <c r="A85" s="69">
        <v>72</v>
      </c>
      <c r="B85" s="69" t="s">
        <v>1816</v>
      </c>
      <c r="C85" s="69" t="s">
        <v>1817</v>
      </c>
      <c r="D85" s="69" t="s">
        <v>1783</v>
      </c>
      <c r="E85" s="74">
        <v>300000</v>
      </c>
      <c r="F85" s="69" t="s">
        <v>272</v>
      </c>
    </row>
    <row r="86" spans="1:6" ht="47.25" x14ac:dyDescent="0.25">
      <c r="A86" s="175">
        <v>73</v>
      </c>
      <c r="B86" s="69" t="s">
        <v>1818</v>
      </c>
      <c r="C86" s="69" t="s">
        <v>1819</v>
      </c>
      <c r="D86" s="69" t="s">
        <v>1820</v>
      </c>
      <c r="E86" s="74">
        <v>500000</v>
      </c>
      <c r="F86" s="69" t="s">
        <v>13</v>
      </c>
    </row>
    <row r="87" spans="1:6" ht="47.25" x14ac:dyDescent="0.25">
      <c r="A87" s="2">
        <v>74</v>
      </c>
      <c r="B87" s="69" t="s">
        <v>1821</v>
      </c>
      <c r="C87" s="69" t="s">
        <v>1822</v>
      </c>
      <c r="D87" s="69" t="s">
        <v>1823</v>
      </c>
      <c r="E87" s="74">
        <v>1500000</v>
      </c>
      <c r="F87" s="69" t="s">
        <v>13</v>
      </c>
    </row>
    <row r="88" spans="1:6" ht="63" x14ac:dyDescent="0.25">
      <c r="A88" s="69">
        <v>75</v>
      </c>
      <c r="B88" s="69" t="s">
        <v>1824</v>
      </c>
      <c r="C88" s="69" t="s">
        <v>1825</v>
      </c>
      <c r="D88" s="69" t="s">
        <v>1826</v>
      </c>
      <c r="E88" s="74">
        <v>500000</v>
      </c>
      <c r="F88" s="69" t="s">
        <v>13</v>
      </c>
    </row>
    <row r="89" spans="1:6" x14ac:dyDescent="0.25">
      <c r="A89" s="69"/>
      <c r="B89" s="2346" t="s">
        <v>712</v>
      </c>
      <c r="C89" s="2347"/>
      <c r="D89" s="69"/>
      <c r="E89" s="82"/>
      <c r="F89" s="69"/>
    </row>
    <row r="90" spans="1:6" x14ac:dyDescent="0.25">
      <c r="A90" s="69"/>
      <c r="B90" s="79" t="s">
        <v>700</v>
      </c>
      <c r="C90" s="64"/>
      <c r="D90" s="69"/>
      <c r="E90" s="82"/>
      <c r="F90" s="69"/>
    </row>
    <row r="91" spans="1:6" ht="315" x14ac:dyDescent="0.25">
      <c r="A91" s="69">
        <v>76</v>
      </c>
      <c r="B91" s="69" t="s">
        <v>1827</v>
      </c>
      <c r="C91" s="69" t="s">
        <v>1741</v>
      </c>
      <c r="D91" s="69" t="s">
        <v>1828</v>
      </c>
      <c r="E91" s="74">
        <v>3500000</v>
      </c>
      <c r="F91" s="69" t="s">
        <v>13</v>
      </c>
    </row>
    <row r="92" spans="1:6" x14ac:dyDescent="0.25">
      <c r="A92" s="69"/>
      <c r="B92" s="70" t="s">
        <v>1829</v>
      </c>
      <c r="C92" s="69"/>
      <c r="D92" s="69"/>
      <c r="E92" s="74"/>
      <c r="F92" s="69"/>
    </row>
    <row r="93" spans="1:6" ht="204.75" x14ac:dyDescent="0.25">
      <c r="A93" s="69">
        <v>77</v>
      </c>
      <c r="B93" s="69" t="s">
        <v>1829</v>
      </c>
      <c r="C93" s="69" t="s">
        <v>1830</v>
      </c>
      <c r="D93" s="69" t="s">
        <v>1831</v>
      </c>
      <c r="E93" s="74">
        <v>4677027.2</v>
      </c>
      <c r="F93" s="69" t="s">
        <v>13</v>
      </c>
    </row>
    <row r="94" spans="1:6" ht="78.75" x14ac:dyDescent="0.25">
      <c r="A94" s="69">
        <v>78</v>
      </c>
      <c r="B94" s="69" t="s">
        <v>683</v>
      </c>
      <c r="C94" s="69" t="s">
        <v>1832</v>
      </c>
      <c r="D94" s="75" t="s">
        <v>484</v>
      </c>
      <c r="E94" s="74">
        <v>3500000</v>
      </c>
      <c r="F94" s="69" t="s">
        <v>13</v>
      </c>
    </row>
    <row r="95" spans="1:6" x14ac:dyDescent="0.25">
      <c r="A95" s="80"/>
      <c r="B95" s="76" t="s">
        <v>1834</v>
      </c>
      <c r="C95" s="76"/>
      <c r="D95" s="76"/>
      <c r="E95" s="82">
        <f>SUM(E6:E94)</f>
        <v>77810344.819999993</v>
      </c>
      <c r="F95" s="76"/>
    </row>
    <row r="96" spans="1:6" x14ac:dyDescent="0.25">
      <c r="A96" s="11"/>
      <c r="B96" s="2373" t="s">
        <v>9</v>
      </c>
      <c r="C96" s="2374"/>
      <c r="D96" s="8"/>
      <c r="E96" s="168"/>
      <c r="F96" s="37"/>
    </row>
    <row r="97" spans="1:30" ht="47.25" x14ac:dyDescent="0.25">
      <c r="A97" s="11">
        <v>1</v>
      </c>
      <c r="B97" s="2" t="s">
        <v>269</v>
      </c>
      <c r="C97" s="7" t="s">
        <v>1835</v>
      </c>
      <c r="D97" s="2" t="s">
        <v>271</v>
      </c>
      <c r="E97" s="77">
        <v>1000000</v>
      </c>
      <c r="F97" s="10" t="s">
        <v>272</v>
      </c>
    </row>
    <row r="98" spans="1:30" x14ac:dyDescent="0.25">
      <c r="A98" s="11"/>
      <c r="B98" s="9" t="s">
        <v>273</v>
      </c>
      <c r="C98" s="7"/>
      <c r="D98" s="2"/>
      <c r="E98" s="111"/>
      <c r="F98" s="10"/>
    </row>
    <row r="99" spans="1:30" ht="63" x14ac:dyDescent="0.25">
      <c r="A99" s="169">
        <v>2</v>
      </c>
      <c r="B99" s="169" t="s">
        <v>274</v>
      </c>
      <c r="C99" s="170" t="s">
        <v>1836</v>
      </c>
      <c r="D99" s="169" t="s">
        <v>276</v>
      </c>
      <c r="E99" s="171">
        <v>4500000</v>
      </c>
      <c r="F99" s="172" t="s">
        <v>277</v>
      </c>
    </row>
    <row r="100" spans="1:30" s="90" customFormat="1" x14ac:dyDescent="0.25">
      <c r="B100" s="173" t="s">
        <v>248</v>
      </c>
      <c r="E100" s="89">
        <f>SUM(E97:E99)</f>
        <v>5500000</v>
      </c>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row>
    <row r="101" spans="1:30" s="90" customFormat="1" x14ac:dyDescent="0.25">
      <c r="B101" s="88" t="s">
        <v>323</v>
      </c>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row>
    <row r="102" spans="1:30" s="178" customFormat="1" ht="78.75" x14ac:dyDescent="0.25">
      <c r="A102" s="176">
        <v>60</v>
      </c>
      <c r="B102" s="174" t="s">
        <v>1837</v>
      </c>
      <c r="C102" s="174" t="s">
        <v>1838</v>
      </c>
      <c r="D102" s="174" t="s">
        <v>1839</v>
      </c>
      <c r="E102" s="177">
        <v>3500000</v>
      </c>
      <c r="F102" s="174" t="s">
        <v>13</v>
      </c>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row>
    <row r="103" spans="1:30" x14ac:dyDescent="0.25">
      <c r="A103" s="90"/>
      <c r="B103" s="2353" t="s">
        <v>324</v>
      </c>
      <c r="C103" s="2354"/>
      <c r="D103" s="90"/>
      <c r="E103" s="89">
        <f>E102+E100+E95</f>
        <v>86810344.819999993</v>
      </c>
      <c r="F103" s="90"/>
    </row>
    <row r="104" spans="1:30" x14ac:dyDescent="0.25">
      <c r="A104" s="90"/>
      <c r="B104" s="90"/>
      <c r="C104" s="90"/>
      <c r="D104" s="90"/>
      <c r="E104" s="90"/>
      <c r="F104" s="90"/>
    </row>
    <row r="107" spans="1:30" x14ac:dyDescent="0.25">
      <c r="A107" s="2329" t="s">
        <v>0</v>
      </c>
      <c r="B107" s="2329"/>
      <c r="C107" s="2329"/>
      <c r="D107" s="2329"/>
      <c r="E107" s="2329"/>
      <c r="F107" s="2329"/>
    </row>
    <row r="108" spans="1:30" x14ac:dyDescent="0.25">
      <c r="A108" s="2329" t="s">
        <v>1840</v>
      </c>
      <c r="B108" s="2329"/>
      <c r="C108" s="2329"/>
      <c r="D108" s="2329"/>
      <c r="E108" s="2329"/>
      <c r="F108" s="2329"/>
    </row>
    <row r="109" spans="1:30" x14ac:dyDescent="0.25">
      <c r="A109" s="2329" t="s">
        <v>2</v>
      </c>
      <c r="B109" s="2329"/>
      <c r="C109" s="2329"/>
      <c r="D109" s="2329"/>
      <c r="E109" s="2329"/>
      <c r="F109" s="2329"/>
    </row>
    <row r="110" spans="1:30" x14ac:dyDescent="0.25">
      <c r="A110" s="53" t="s">
        <v>282</v>
      </c>
      <c r="B110" s="53" t="s">
        <v>283</v>
      </c>
      <c r="C110" s="179" t="s">
        <v>285</v>
      </c>
      <c r="D110" s="53" t="s">
        <v>284</v>
      </c>
      <c r="E110" s="53" t="s">
        <v>286</v>
      </c>
      <c r="F110" s="53" t="s">
        <v>287</v>
      </c>
    </row>
    <row r="111" spans="1:30" x14ac:dyDescent="0.25">
      <c r="A111" s="54"/>
      <c r="B111" s="2334" t="s">
        <v>288</v>
      </c>
      <c r="C111" s="2334"/>
      <c r="D111" s="2334"/>
      <c r="E111" s="180"/>
      <c r="F111" s="53"/>
    </row>
    <row r="112" spans="1:30" ht="94.5" x14ac:dyDescent="0.25">
      <c r="A112" s="43">
        <v>1</v>
      </c>
      <c r="B112" s="92" t="s">
        <v>721</v>
      </c>
      <c r="C112" s="157" t="s">
        <v>1653</v>
      </c>
      <c r="D112" s="92" t="s">
        <v>1841</v>
      </c>
      <c r="E112" s="92">
        <v>682758.62</v>
      </c>
      <c r="F112" s="92" t="s">
        <v>272</v>
      </c>
    </row>
    <row r="113" spans="1:6" x14ac:dyDescent="0.25">
      <c r="A113" s="52"/>
      <c r="B113" s="2333" t="s">
        <v>26</v>
      </c>
      <c r="C113" s="2333"/>
      <c r="D113" s="2333"/>
      <c r="E113" s="181"/>
      <c r="F113" s="92"/>
    </row>
    <row r="114" spans="1:6" ht="94.5" x14ac:dyDescent="0.25">
      <c r="A114" s="43">
        <v>2</v>
      </c>
      <c r="B114" s="92" t="s">
        <v>721</v>
      </c>
      <c r="C114" s="157" t="s">
        <v>1842</v>
      </c>
      <c r="D114" s="92" t="s">
        <v>1841</v>
      </c>
      <c r="E114" s="92">
        <v>341379.32</v>
      </c>
      <c r="F114" s="92" t="s">
        <v>272</v>
      </c>
    </row>
    <row r="115" spans="1:6" x14ac:dyDescent="0.25">
      <c r="A115" s="43"/>
      <c r="B115" s="2328" t="s">
        <v>34</v>
      </c>
      <c r="C115" s="2328"/>
      <c r="D115" s="42"/>
      <c r="E115" s="42"/>
      <c r="F115" s="92"/>
    </row>
    <row r="116" spans="1:6" ht="31.5" x14ac:dyDescent="0.25">
      <c r="A116" s="43">
        <v>3</v>
      </c>
      <c r="B116" s="92" t="s">
        <v>1843</v>
      </c>
      <c r="C116" s="157" t="s">
        <v>1666</v>
      </c>
      <c r="D116" s="92" t="s">
        <v>341</v>
      </c>
      <c r="E116" s="92">
        <v>3982758.62</v>
      </c>
      <c r="F116" s="92" t="s">
        <v>272</v>
      </c>
    </row>
    <row r="117" spans="1:6" x14ac:dyDescent="0.25">
      <c r="A117" s="43"/>
      <c r="B117" s="38" t="s">
        <v>40</v>
      </c>
      <c r="C117" s="182"/>
      <c r="D117" s="42"/>
      <c r="E117" s="183"/>
      <c r="F117" s="92"/>
    </row>
    <row r="118" spans="1:6" ht="78.75" x14ac:dyDescent="0.25">
      <c r="A118" s="43">
        <v>4</v>
      </c>
      <c r="B118" s="92" t="s">
        <v>41</v>
      </c>
      <c r="C118" s="157" t="s">
        <v>1844</v>
      </c>
      <c r="D118" s="92" t="s">
        <v>1845</v>
      </c>
      <c r="E118" s="92">
        <v>568965.52</v>
      </c>
      <c r="F118" s="92" t="s">
        <v>272</v>
      </c>
    </row>
    <row r="119" spans="1:6" x14ac:dyDescent="0.25">
      <c r="A119" s="43"/>
      <c r="B119" s="2372" t="s">
        <v>303</v>
      </c>
      <c r="C119" s="2372"/>
      <c r="D119" s="92"/>
      <c r="E119" s="92"/>
      <c r="F119" s="92"/>
    </row>
    <row r="120" spans="1:6" ht="47.25" x14ac:dyDescent="0.25">
      <c r="A120" s="43">
        <v>5</v>
      </c>
      <c r="B120" s="92" t="s">
        <v>1846</v>
      </c>
      <c r="C120" s="157" t="s">
        <v>1847</v>
      </c>
      <c r="D120" s="92" t="s">
        <v>1848</v>
      </c>
      <c r="E120" s="92">
        <v>70000</v>
      </c>
      <c r="F120" s="92" t="s">
        <v>13</v>
      </c>
    </row>
    <row r="121" spans="1:6" ht="47.25" x14ac:dyDescent="0.25">
      <c r="A121" s="43">
        <v>6</v>
      </c>
      <c r="B121" s="92" t="s">
        <v>1739</v>
      </c>
      <c r="C121" s="157" t="s">
        <v>1849</v>
      </c>
      <c r="D121" s="92" t="s">
        <v>1848</v>
      </c>
      <c r="E121" s="92">
        <v>77586.2</v>
      </c>
      <c r="F121" s="92" t="s">
        <v>13</v>
      </c>
    </row>
    <row r="122" spans="1:6" ht="47.25" x14ac:dyDescent="0.25">
      <c r="A122" s="43">
        <v>7</v>
      </c>
      <c r="B122" s="92" t="s">
        <v>1850</v>
      </c>
      <c r="C122" s="157" t="s">
        <v>1851</v>
      </c>
      <c r="D122" s="92" t="s">
        <v>1848</v>
      </c>
      <c r="E122" s="92">
        <v>80000</v>
      </c>
      <c r="F122" s="92" t="s">
        <v>13</v>
      </c>
    </row>
    <row r="123" spans="1:6" x14ac:dyDescent="0.25">
      <c r="A123" s="43"/>
      <c r="B123" s="2372" t="s">
        <v>312</v>
      </c>
      <c r="C123" s="2372"/>
      <c r="D123" s="92"/>
      <c r="E123" s="92"/>
      <c r="F123" s="92"/>
    </row>
    <row r="124" spans="1:6" ht="31.5" x14ac:dyDescent="0.25">
      <c r="A124" s="43">
        <v>8</v>
      </c>
      <c r="B124" s="92" t="s">
        <v>1852</v>
      </c>
      <c r="C124" s="157" t="s">
        <v>1853</v>
      </c>
      <c r="D124" s="92" t="s">
        <v>1854</v>
      </c>
      <c r="E124" s="92">
        <v>700000</v>
      </c>
      <c r="F124" s="92" t="s">
        <v>13</v>
      </c>
    </row>
    <row r="125" spans="1:6" ht="47.25" x14ac:dyDescent="0.25">
      <c r="A125" s="43">
        <v>9</v>
      </c>
      <c r="B125" s="92" t="s">
        <v>1855</v>
      </c>
      <c r="C125" s="157" t="s">
        <v>1856</v>
      </c>
      <c r="D125" s="92" t="s">
        <v>202</v>
      </c>
      <c r="E125" s="92">
        <v>700000</v>
      </c>
      <c r="F125" s="92" t="s">
        <v>13</v>
      </c>
    </row>
    <row r="126" spans="1:6" ht="47.25" x14ac:dyDescent="0.25">
      <c r="A126" s="43">
        <v>10</v>
      </c>
      <c r="B126" s="92" t="s">
        <v>1857</v>
      </c>
      <c r="C126" s="157" t="s">
        <v>1858</v>
      </c>
      <c r="D126" s="92" t="s">
        <v>202</v>
      </c>
      <c r="E126" s="92">
        <v>700000</v>
      </c>
      <c r="F126" s="92" t="s">
        <v>13</v>
      </c>
    </row>
    <row r="127" spans="1:6" ht="47.25" x14ac:dyDescent="0.25">
      <c r="A127" s="43">
        <v>11</v>
      </c>
      <c r="B127" s="92" t="s">
        <v>1859</v>
      </c>
      <c r="C127" s="157" t="s">
        <v>1860</v>
      </c>
      <c r="D127" s="92" t="s">
        <v>1331</v>
      </c>
      <c r="E127" s="92">
        <v>700000</v>
      </c>
      <c r="F127" s="92" t="s">
        <v>13</v>
      </c>
    </row>
    <row r="128" spans="1:6" ht="47.25" x14ac:dyDescent="0.25">
      <c r="A128" s="43">
        <v>12</v>
      </c>
      <c r="B128" s="92" t="s">
        <v>1861</v>
      </c>
      <c r="C128" s="157" t="s">
        <v>1862</v>
      </c>
      <c r="D128" s="92" t="s">
        <v>1331</v>
      </c>
      <c r="E128" s="92">
        <v>675862.08</v>
      </c>
      <c r="F128" s="92" t="s">
        <v>13</v>
      </c>
    </row>
    <row r="129" spans="1:6" x14ac:dyDescent="0.25">
      <c r="A129" s="43"/>
      <c r="B129" s="2372" t="s">
        <v>315</v>
      </c>
      <c r="C129" s="2372"/>
      <c r="D129" s="92"/>
      <c r="E129" s="92"/>
      <c r="F129" s="92"/>
    </row>
    <row r="130" spans="1:6" ht="47.25" x14ac:dyDescent="0.25">
      <c r="A130" s="43">
        <v>13</v>
      </c>
      <c r="B130" s="92" t="s">
        <v>1863</v>
      </c>
      <c r="C130" s="157" t="s">
        <v>1864</v>
      </c>
      <c r="D130" s="92" t="s">
        <v>649</v>
      </c>
      <c r="E130" s="92">
        <v>700000</v>
      </c>
      <c r="F130" s="92" t="s">
        <v>13</v>
      </c>
    </row>
    <row r="131" spans="1:6" ht="47.25" x14ac:dyDescent="0.25">
      <c r="A131" s="43">
        <v>14</v>
      </c>
      <c r="B131" s="92" t="s">
        <v>1865</v>
      </c>
      <c r="C131" s="157" t="s">
        <v>1866</v>
      </c>
      <c r="D131" s="92" t="s">
        <v>1331</v>
      </c>
      <c r="E131" s="92">
        <v>700000</v>
      </c>
      <c r="F131" s="92" t="s">
        <v>13</v>
      </c>
    </row>
    <row r="132" spans="1:6" ht="47.25" x14ac:dyDescent="0.25">
      <c r="A132" s="43">
        <v>15</v>
      </c>
      <c r="B132" s="92" t="s">
        <v>1867</v>
      </c>
      <c r="C132" s="157" t="s">
        <v>1868</v>
      </c>
      <c r="D132" s="92" t="s">
        <v>1331</v>
      </c>
      <c r="E132" s="92">
        <v>700000</v>
      </c>
      <c r="F132" s="92" t="s">
        <v>13</v>
      </c>
    </row>
    <row r="133" spans="1:6" x14ac:dyDescent="0.25">
      <c r="A133" s="125"/>
      <c r="B133" s="96" t="s">
        <v>248</v>
      </c>
      <c r="C133" s="2"/>
      <c r="D133" s="10"/>
      <c r="E133" s="184">
        <f>SUM(E112:E132)</f>
        <v>11379310.360000001</v>
      </c>
      <c r="F133" s="127"/>
    </row>
  </sheetData>
  <mergeCells count="24">
    <mergeCell ref="B72:C72"/>
    <mergeCell ref="B115:C115"/>
    <mergeCell ref="B129:C129"/>
    <mergeCell ref="B89:C89"/>
    <mergeCell ref="B96:C96"/>
    <mergeCell ref="B103:C103"/>
    <mergeCell ref="A107:F107"/>
    <mergeCell ref="A108:F108"/>
    <mergeCell ref="A109:F109"/>
    <mergeCell ref="B111:D111"/>
    <mergeCell ref="B113:D113"/>
    <mergeCell ref="B119:C119"/>
    <mergeCell ref="B123:C123"/>
    <mergeCell ref="A1:F1"/>
    <mergeCell ref="A2:F2"/>
    <mergeCell ref="A3:F3"/>
    <mergeCell ref="B5:C5"/>
    <mergeCell ref="B11:C11"/>
    <mergeCell ref="B15:C15"/>
    <mergeCell ref="B20:C20"/>
    <mergeCell ref="B22:C22"/>
    <mergeCell ref="B33:C33"/>
    <mergeCell ref="B55:C55"/>
    <mergeCell ref="B18:C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8"/>
  <sheetViews>
    <sheetView topLeftCell="A140" workbookViewId="0">
      <selection activeCell="C106" sqref="C106"/>
    </sheetView>
  </sheetViews>
  <sheetFormatPr defaultRowHeight="15.75" x14ac:dyDescent="0.25"/>
  <cols>
    <col min="1" max="1" width="7.28515625" style="128" customWidth="1"/>
    <col min="2" max="2" width="21.28515625" style="128" customWidth="1"/>
    <col min="3" max="3" width="42" style="128" customWidth="1"/>
    <col min="4" max="4" width="15.42578125" style="128" customWidth="1"/>
    <col min="5" max="5" width="20" style="128" customWidth="1"/>
    <col min="6" max="6" width="10.42578125" style="128" customWidth="1"/>
    <col min="7" max="16384" width="9.140625" style="128"/>
  </cols>
  <sheetData>
    <row r="1" spans="1:6" x14ac:dyDescent="0.25">
      <c r="A1" s="2345" t="s">
        <v>0</v>
      </c>
      <c r="B1" s="2345"/>
      <c r="C1" s="2345"/>
      <c r="D1" s="2345"/>
      <c r="E1" s="2345"/>
      <c r="F1" s="2345"/>
    </row>
    <row r="2" spans="1:6" x14ac:dyDescent="0.25">
      <c r="A2" s="2345" t="s">
        <v>1869</v>
      </c>
      <c r="B2" s="2345"/>
      <c r="C2" s="2345"/>
      <c r="D2" s="2345"/>
      <c r="E2" s="2345"/>
      <c r="F2" s="2345"/>
    </row>
    <row r="3" spans="1:6" x14ac:dyDescent="0.25">
      <c r="A3" s="2345" t="s">
        <v>2</v>
      </c>
      <c r="B3" s="2345"/>
      <c r="C3" s="2345"/>
      <c r="D3" s="2345"/>
      <c r="E3" s="2345"/>
      <c r="F3" s="2345"/>
    </row>
    <row r="4" spans="1:6" ht="31.5" x14ac:dyDescent="0.25">
      <c r="A4" s="70" t="s">
        <v>3</v>
      </c>
      <c r="B4" s="76" t="s">
        <v>4</v>
      </c>
      <c r="C4" s="76" t="s">
        <v>326</v>
      </c>
      <c r="D4" s="76" t="s">
        <v>6</v>
      </c>
      <c r="E4" s="185" t="s">
        <v>1646</v>
      </c>
      <c r="F4" s="76" t="s">
        <v>1647</v>
      </c>
    </row>
    <row r="5" spans="1:6" x14ac:dyDescent="0.25">
      <c r="A5" s="69"/>
      <c r="B5" s="2348" t="s">
        <v>288</v>
      </c>
      <c r="C5" s="2349"/>
      <c r="D5" s="2350"/>
      <c r="E5" s="188"/>
      <c r="F5" s="69"/>
    </row>
    <row r="6" spans="1:6" ht="47.25" x14ac:dyDescent="0.25">
      <c r="A6" s="72">
        <v>1</v>
      </c>
      <c r="B6" s="75" t="s">
        <v>1870</v>
      </c>
      <c r="C6" s="75" t="s">
        <v>1871</v>
      </c>
      <c r="D6" s="101" t="s">
        <v>12</v>
      </c>
      <c r="E6" s="186">
        <v>1543600</v>
      </c>
      <c r="F6" s="72" t="s">
        <v>272</v>
      </c>
    </row>
    <row r="7" spans="1:6" ht="157.5" x14ac:dyDescent="0.25">
      <c r="A7" s="72">
        <v>2</v>
      </c>
      <c r="B7" s="75" t="s">
        <v>295</v>
      </c>
      <c r="C7" s="75" t="s">
        <v>1872</v>
      </c>
      <c r="D7" s="101" t="s">
        <v>16</v>
      </c>
      <c r="E7" s="186">
        <v>1228004.69</v>
      </c>
      <c r="F7" s="72" t="s">
        <v>272</v>
      </c>
    </row>
    <row r="8" spans="1:6" ht="47.25" x14ac:dyDescent="0.25">
      <c r="A8" s="72">
        <v>3</v>
      </c>
      <c r="B8" s="75" t="s">
        <v>17</v>
      </c>
      <c r="C8" s="75" t="s">
        <v>1873</v>
      </c>
      <c r="D8" s="101" t="s">
        <v>19</v>
      </c>
      <c r="E8" s="186">
        <v>24000</v>
      </c>
      <c r="F8" s="72" t="s">
        <v>272</v>
      </c>
    </row>
    <row r="9" spans="1:6" ht="47.25" x14ac:dyDescent="0.25">
      <c r="A9" s="72">
        <v>4</v>
      </c>
      <c r="B9" s="75" t="s">
        <v>20</v>
      </c>
      <c r="C9" s="75" t="s">
        <v>1874</v>
      </c>
      <c r="D9" s="101" t="s">
        <v>22</v>
      </c>
      <c r="E9" s="186">
        <v>51600</v>
      </c>
      <c r="F9" s="72" t="s">
        <v>272</v>
      </c>
    </row>
    <row r="10" spans="1:6" ht="94.5" x14ac:dyDescent="0.25">
      <c r="A10" s="72">
        <v>5</v>
      </c>
      <c r="B10" s="75" t="s">
        <v>23</v>
      </c>
      <c r="C10" s="75" t="s">
        <v>1875</v>
      </c>
      <c r="D10" s="75" t="s">
        <v>25</v>
      </c>
      <c r="E10" s="187">
        <v>1361416</v>
      </c>
      <c r="F10" s="72" t="s">
        <v>272</v>
      </c>
    </row>
    <row r="11" spans="1:6" x14ac:dyDescent="0.25">
      <c r="A11" s="69"/>
      <c r="B11" s="2348" t="s">
        <v>334</v>
      </c>
      <c r="C11" s="2349"/>
      <c r="D11" s="2350"/>
      <c r="E11" s="187"/>
      <c r="F11" s="69"/>
    </row>
    <row r="12" spans="1:6" ht="141.75" x14ac:dyDescent="0.25">
      <c r="A12" s="72">
        <v>6</v>
      </c>
      <c r="B12" s="75" t="s">
        <v>295</v>
      </c>
      <c r="C12" s="75" t="s">
        <v>1876</v>
      </c>
      <c r="D12" s="75" t="s">
        <v>336</v>
      </c>
      <c r="E12" s="187">
        <v>500000</v>
      </c>
      <c r="F12" s="72" t="s">
        <v>272</v>
      </c>
    </row>
    <row r="13" spans="1:6" ht="94.5" x14ac:dyDescent="0.25">
      <c r="A13" s="72">
        <v>7</v>
      </c>
      <c r="B13" s="75" t="s">
        <v>23</v>
      </c>
      <c r="C13" s="75" t="s">
        <v>1877</v>
      </c>
      <c r="D13" s="75" t="s">
        <v>25</v>
      </c>
      <c r="E13" s="187">
        <v>1104310.3400000001</v>
      </c>
      <c r="F13" s="72" t="s">
        <v>272</v>
      </c>
    </row>
    <row r="14" spans="1:6" ht="94.5" x14ac:dyDescent="0.25">
      <c r="A14" s="72">
        <v>8</v>
      </c>
      <c r="B14" s="75" t="s">
        <v>299</v>
      </c>
      <c r="C14" s="75" t="s">
        <v>1878</v>
      </c>
      <c r="D14" s="75" t="s">
        <v>300</v>
      </c>
      <c r="E14" s="187">
        <v>1000000</v>
      </c>
      <c r="F14" s="72" t="s">
        <v>272</v>
      </c>
    </row>
    <row r="15" spans="1:6" x14ac:dyDescent="0.25">
      <c r="A15" s="69"/>
      <c r="B15" s="2346" t="s">
        <v>34</v>
      </c>
      <c r="C15" s="2347"/>
      <c r="D15" s="69"/>
      <c r="E15" s="187"/>
      <c r="F15" s="69"/>
    </row>
    <row r="16" spans="1:6" ht="47.25" x14ac:dyDescent="0.25">
      <c r="A16" s="72">
        <v>9</v>
      </c>
      <c r="B16" s="75" t="s">
        <v>309</v>
      </c>
      <c r="C16" s="75" t="s">
        <v>1879</v>
      </c>
      <c r="D16" s="75" t="s">
        <v>341</v>
      </c>
      <c r="E16" s="187">
        <v>3229007.27</v>
      </c>
      <c r="F16" s="72" t="s">
        <v>272</v>
      </c>
    </row>
    <row r="17" spans="1:6" ht="47.25" x14ac:dyDescent="0.25">
      <c r="A17" s="72">
        <v>10</v>
      </c>
      <c r="B17" s="75" t="s">
        <v>311</v>
      </c>
      <c r="C17" s="75" t="s">
        <v>1880</v>
      </c>
      <c r="D17" s="75" t="s">
        <v>341</v>
      </c>
      <c r="E17" s="188">
        <v>14000000</v>
      </c>
      <c r="F17" s="72" t="s">
        <v>272</v>
      </c>
    </row>
    <row r="18" spans="1:6" x14ac:dyDescent="0.25">
      <c r="A18" s="69"/>
      <c r="B18" s="2346" t="s">
        <v>40</v>
      </c>
      <c r="C18" s="2347"/>
      <c r="D18" s="69"/>
      <c r="E18" s="189"/>
      <c r="F18" s="69"/>
    </row>
    <row r="19" spans="1:6" ht="126" x14ac:dyDescent="0.25">
      <c r="A19" s="72">
        <v>11</v>
      </c>
      <c r="B19" s="75" t="s">
        <v>41</v>
      </c>
      <c r="C19" s="75" t="s">
        <v>1881</v>
      </c>
      <c r="D19" s="75" t="s">
        <v>43</v>
      </c>
      <c r="E19" s="187">
        <v>4568965.5199999996</v>
      </c>
      <c r="F19" s="72" t="s">
        <v>272</v>
      </c>
    </row>
    <row r="20" spans="1:6" x14ac:dyDescent="0.25">
      <c r="A20" s="72"/>
      <c r="B20" s="2348" t="s">
        <v>306</v>
      </c>
      <c r="C20" s="2350"/>
      <c r="D20" s="75"/>
      <c r="E20" s="187"/>
      <c r="F20" s="72"/>
    </row>
    <row r="21" spans="1:6" ht="220.5" x14ac:dyDescent="0.25">
      <c r="A21" s="72">
        <v>12</v>
      </c>
      <c r="B21" s="75" t="s">
        <v>1882</v>
      </c>
      <c r="C21" s="75" t="s">
        <v>1883</v>
      </c>
      <c r="D21" s="75" t="s">
        <v>1884</v>
      </c>
      <c r="E21" s="187">
        <v>1736206.9</v>
      </c>
      <c r="F21" s="72" t="s">
        <v>272</v>
      </c>
    </row>
    <row r="22" spans="1:6" x14ac:dyDescent="0.25">
      <c r="A22" s="72"/>
      <c r="B22" s="2348" t="s">
        <v>303</v>
      </c>
      <c r="C22" s="2350"/>
      <c r="D22" s="75"/>
      <c r="E22" s="187"/>
      <c r="F22" s="72"/>
    </row>
    <row r="23" spans="1:6" ht="47.25" x14ac:dyDescent="0.25">
      <c r="A23" s="72">
        <v>13</v>
      </c>
      <c r="B23" s="75" t="s">
        <v>1885</v>
      </c>
      <c r="C23" s="75" t="s">
        <v>1886</v>
      </c>
      <c r="D23" s="75" t="s">
        <v>1887</v>
      </c>
      <c r="E23" s="187">
        <v>73620</v>
      </c>
      <c r="F23" s="72" t="s">
        <v>13</v>
      </c>
    </row>
    <row r="24" spans="1:6" ht="47.25" x14ac:dyDescent="0.25">
      <c r="A24" s="131">
        <v>14</v>
      </c>
      <c r="B24" s="75" t="s">
        <v>1888</v>
      </c>
      <c r="C24" s="75" t="s">
        <v>1889</v>
      </c>
      <c r="D24" s="75" t="s">
        <v>1887</v>
      </c>
      <c r="E24" s="187">
        <v>73620</v>
      </c>
      <c r="F24" s="72" t="s">
        <v>13</v>
      </c>
    </row>
    <row r="25" spans="1:6" ht="47.25" x14ac:dyDescent="0.25">
      <c r="A25" s="72">
        <v>15</v>
      </c>
      <c r="B25" s="75" t="s">
        <v>1890</v>
      </c>
      <c r="C25" s="75" t="s">
        <v>1891</v>
      </c>
      <c r="D25" s="75" t="s">
        <v>1887</v>
      </c>
      <c r="E25" s="187">
        <v>73620</v>
      </c>
      <c r="F25" s="72" t="s">
        <v>13</v>
      </c>
    </row>
    <row r="26" spans="1:6" ht="47.25" x14ac:dyDescent="0.25">
      <c r="A26" s="131">
        <v>16</v>
      </c>
      <c r="B26" s="75" t="s">
        <v>1892</v>
      </c>
      <c r="C26" s="75" t="s">
        <v>1893</v>
      </c>
      <c r="D26" s="75" t="s">
        <v>1887</v>
      </c>
      <c r="E26" s="187">
        <v>73620</v>
      </c>
      <c r="F26" s="72" t="s">
        <v>13</v>
      </c>
    </row>
    <row r="27" spans="1:6" ht="47.25" x14ac:dyDescent="0.25">
      <c r="A27" s="72">
        <v>17</v>
      </c>
      <c r="B27" s="75" t="s">
        <v>1894</v>
      </c>
      <c r="C27" s="75" t="s">
        <v>1895</v>
      </c>
      <c r="D27" s="75" t="s">
        <v>1887</v>
      </c>
      <c r="E27" s="187">
        <v>73620</v>
      </c>
      <c r="F27" s="72" t="s">
        <v>13</v>
      </c>
    </row>
    <row r="28" spans="1:6" ht="47.25" x14ac:dyDescent="0.25">
      <c r="A28" s="131">
        <v>18</v>
      </c>
      <c r="B28" s="75" t="s">
        <v>1896</v>
      </c>
      <c r="C28" s="75" t="s">
        <v>1897</v>
      </c>
      <c r="D28" s="75" t="s">
        <v>1887</v>
      </c>
      <c r="E28" s="187">
        <v>73620</v>
      </c>
      <c r="F28" s="72" t="s">
        <v>13</v>
      </c>
    </row>
    <row r="29" spans="1:6" ht="47.25" x14ac:dyDescent="0.25">
      <c r="A29" s="72">
        <v>19</v>
      </c>
      <c r="B29" s="75" t="s">
        <v>1898</v>
      </c>
      <c r="C29" s="75" t="s">
        <v>1899</v>
      </c>
      <c r="D29" s="75" t="s">
        <v>1887</v>
      </c>
      <c r="E29" s="187">
        <v>73620</v>
      </c>
      <c r="F29" s="72" t="s">
        <v>13</v>
      </c>
    </row>
    <row r="30" spans="1:6" ht="47.25" x14ac:dyDescent="0.25">
      <c r="A30" s="131">
        <v>20</v>
      </c>
      <c r="B30" s="75" t="s">
        <v>1900</v>
      </c>
      <c r="C30" s="75" t="s">
        <v>1901</v>
      </c>
      <c r="D30" s="75" t="s">
        <v>1887</v>
      </c>
      <c r="E30" s="187">
        <v>73620</v>
      </c>
      <c r="F30" s="72" t="s">
        <v>13</v>
      </c>
    </row>
    <row r="31" spans="1:6" ht="47.25" x14ac:dyDescent="0.25">
      <c r="A31" s="72">
        <v>21</v>
      </c>
      <c r="B31" s="75" t="s">
        <v>1902</v>
      </c>
      <c r="C31" s="75" t="s">
        <v>1903</v>
      </c>
      <c r="D31" s="75" t="s">
        <v>1887</v>
      </c>
      <c r="E31" s="187">
        <v>73620</v>
      </c>
      <c r="F31" s="72" t="s">
        <v>13</v>
      </c>
    </row>
    <row r="32" spans="1:6" ht="47.25" x14ac:dyDescent="0.25">
      <c r="A32" s="131">
        <v>22</v>
      </c>
      <c r="B32" s="75" t="s">
        <v>1904</v>
      </c>
      <c r="C32" s="75" t="s">
        <v>1905</v>
      </c>
      <c r="D32" s="75" t="s">
        <v>1887</v>
      </c>
      <c r="E32" s="187">
        <v>73626.899999999994</v>
      </c>
      <c r="F32" s="72" t="s">
        <v>13</v>
      </c>
    </row>
    <row r="33" spans="1:6" x14ac:dyDescent="0.25">
      <c r="A33" s="72"/>
      <c r="B33" s="2348" t="s">
        <v>312</v>
      </c>
      <c r="C33" s="2350"/>
      <c r="D33" s="190"/>
      <c r="E33" s="189"/>
      <c r="F33" s="72"/>
    </row>
    <row r="34" spans="1:6" ht="126" x14ac:dyDescent="0.25">
      <c r="A34" s="72">
        <v>23</v>
      </c>
      <c r="B34" s="75" t="s">
        <v>1906</v>
      </c>
      <c r="C34" s="75" t="s">
        <v>1907</v>
      </c>
      <c r="D34" s="75" t="s">
        <v>1908</v>
      </c>
      <c r="E34" s="187">
        <v>800000</v>
      </c>
      <c r="F34" s="72" t="s">
        <v>277</v>
      </c>
    </row>
    <row r="35" spans="1:6" ht="63" x14ac:dyDescent="0.25">
      <c r="A35" s="72">
        <v>24</v>
      </c>
      <c r="B35" s="101" t="s">
        <v>1909</v>
      </c>
      <c r="C35" s="101" t="s">
        <v>1910</v>
      </c>
      <c r="D35" s="101" t="s">
        <v>202</v>
      </c>
      <c r="E35" s="186">
        <v>650000</v>
      </c>
      <c r="F35" s="103" t="s">
        <v>13</v>
      </c>
    </row>
    <row r="36" spans="1:6" ht="63" x14ac:dyDescent="0.25">
      <c r="A36" s="72">
        <v>25</v>
      </c>
      <c r="B36" s="10" t="s">
        <v>1911</v>
      </c>
      <c r="C36" s="10" t="s">
        <v>1912</v>
      </c>
      <c r="D36" s="10" t="s">
        <v>202</v>
      </c>
      <c r="E36" s="77">
        <v>650000</v>
      </c>
      <c r="F36" s="103" t="s">
        <v>13</v>
      </c>
    </row>
    <row r="37" spans="1:6" ht="63" x14ac:dyDescent="0.25">
      <c r="A37" s="72">
        <v>26</v>
      </c>
      <c r="B37" s="75" t="s">
        <v>1913</v>
      </c>
      <c r="C37" s="75" t="s">
        <v>1914</v>
      </c>
      <c r="D37" s="75" t="s">
        <v>1915</v>
      </c>
      <c r="E37" s="187">
        <v>1300000</v>
      </c>
      <c r="F37" s="103" t="s">
        <v>13</v>
      </c>
    </row>
    <row r="38" spans="1:6" ht="63" x14ac:dyDescent="0.25">
      <c r="A38" s="72">
        <v>27</v>
      </c>
      <c r="B38" s="75" t="s">
        <v>1916</v>
      </c>
      <c r="C38" s="75" t="s">
        <v>1917</v>
      </c>
      <c r="D38" s="75" t="s">
        <v>202</v>
      </c>
      <c r="E38" s="187">
        <v>650000</v>
      </c>
      <c r="F38" s="103" t="s">
        <v>13</v>
      </c>
    </row>
    <row r="39" spans="1:6" ht="63" x14ac:dyDescent="0.25">
      <c r="A39" s="72">
        <v>28</v>
      </c>
      <c r="B39" s="101" t="s">
        <v>1918</v>
      </c>
      <c r="C39" s="101" t="s">
        <v>1919</v>
      </c>
      <c r="D39" s="101" t="s">
        <v>202</v>
      </c>
      <c r="E39" s="186">
        <v>650000</v>
      </c>
      <c r="F39" s="103" t="s">
        <v>13</v>
      </c>
    </row>
    <row r="40" spans="1:6" ht="63" x14ac:dyDescent="0.25">
      <c r="A40" s="72">
        <v>29</v>
      </c>
      <c r="B40" s="75" t="s">
        <v>1920</v>
      </c>
      <c r="C40" s="75" t="s">
        <v>1921</v>
      </c>
      <c r="D40" s="75" t="s">
        <v>202</v>
      </c>
      <c r="E40" s="187">
        <v>650000</v>
      </c>
      <c r="F40" s="103" t="s">
        <v>13</v>
      </c>
    </row>
    <row r="41" spans="1:6" ht="63" x14ac:dyDescent="0.25">
      <c r="A41" s="72">
        <v>30</v>
      </c>
      <c r="B41" s="75" t="s">
        <v>1922</v>
      </c>
      <c r="C41" s="75" t="s">
        <v>1923</v>
      </c>
      <c r="D41" s="75" t="s">
        <v>202</v>
      </c>
      <c r="E41" s="187">
        <v>650000</v>
      </c>
      <c r="F41" s="103" t="s">
        <v>13</v>
      </c>
    </row>
    <row r="42" spans="1:6" ht="63" x14ac:dyDescent="0.25">
      <c r="A42" s="72">
        <v>31</v>
      </c>
      <c r="B42" s="75" t="s">
        <v>1924</v>
      </c>
      <c r="C42" s="75" t="s">
        <v>1925</v>
      </c>
      <c r="D42" s="75" t="s">
        <v>1926</v>
      </c>
      <c r="E42" s="187">
        <v>500000</v>
      </c>
      <c r="F42" s="103" t="s">
        <v>13</v>
      </c>
    </row>
    <row r="43" spans="1:6" ht="63" x14ac:dyDescent="0.25">
      <c r="A43" s="72">
        <v>32</v>
      </c>
      <c r="B43" s="75" t="s">
        <v>1894</v>
      </c>
      <c r="C43" s="75" t="s">
        <v>1927</v>
      </c>
      <c r="D43" s="75" t="s">
        <v>202</v>
      </c>
      <c r="E43" s="187">
        <v>650000</v>
      </c>
      <c r="F43" s="103" t="s">
        <v>13</v>
      </c>
    </row>
    <row r="44" spans="1:6" ht="63" x14ac:dyDescent="0.25">
      <c r="A44" s="72">
        <v>33</v>
      </c>
      <c r="B44" s="101" t="s">
        <v>1928</v>
      </c>
      <c r="C44" s="75" t="s">
        <v>1929</v>
      </c>
      <c r="D44" s="101" t="s">
        <v>202</v>
      </c>
      <c r="E44" s="186">
        <v>650000</v>
      </c>
      <c r="F44" s="103" t="s">
        <v>13</v>
      </c>
    </row>
    <row r="45" spans="1:6" ht="173.25" x14ac:dyDescent="0.25">
      <c r="A45" s="72">
        <v>34</v>
      </c>
      <c r="B45" s="75" t="s">
        <v>1888</v>
      </c>
      <c r="C45" s="75" t="s">
        <v>1930</v>
      </c>
      <c r="D45" s="75" t="s">
        <v>1931</v>
      </c>
      <c r="E45" s="187">
        <v>850000</v>
      </c>
      <c r="F45" s="103" t="s">
        <v>13</v>
      </c>
    </row>
    <row r="46" spans="1:6" ht="63" x14ac:dyDescent="0.25">
      <c r="A46" s="72">
        <v>35</v>
      </c>
      <c r="B46" s="75" t="s">
        <v>1932</v>
      </c>
      <c r="C46" s="75" t="s">
        <v>1933</v>
      </c>
      <c r="D46" s="75" t="s">
        <v>1934</v>
      </c>
      <c r="E46" s="187">
        <v>300000</v>
      </c>
      <c r="F46" s="72" t="s">
        <v>277</v>
      </c>
    </row>
    <row r="47" spans="1:6" ht="63" x14ac:dyDescent="0.25">
      <c r="A47" s="72">
        <v>36</v>
      </c>
      <c r="B47" s="75" t="s">
        <v>1935</v>
      </c>
      <c r="C47" s="75" t="s">
        <v>1936</v>
      </c>
      <c r="D47" s="75" t="s">
        <v>202</v>
      </c>
      <c r="E47" s="187">
        <v>650000</v>
      </c>
      <c r="F47" s="72" t="s">
        <v>13</v>
      </c>
    </row>
    <row r="48" spans="1:6" ht="63" x14ac:dyDescent="0.25">
      <c r="A48" s="72">
        <v>37</v>
      </c>
      <c r="B48" s="75" t="s">
        <v>1896</v>
      </c>
      <c r="C48" s="75" t="s">
        <v>1937</v>
      </c>
      <c r="D48" s="75" t="s">
        <v>1938</v>
      </c>
      <c r="E48" s="187">
        <v>200000</v>
      </c>
      <c r="F48" s="72" t="s">
        <v>13</v>
      </c>
    </row>
    <row r="49" spans="1:6" ht="126" x14ac:dyDescent="0.25">
      <c r="A49" s="72">
        <v>38</v>
      </c>
      <c r="B49" s="75" t="s">
        <v>1939</v>
      </c>
      <c r="C49" s="75" t="s">
        <v>1940</v>
      </c>
      <c r="D49" s="75" t="s">
        <v>1941</v>
      </c>
      <c r="E49" s="187">
        <v>1000000</v>
      </c>
      <c r="F49" s="72" t="s">
        <v>277</v>
      </c>
    </row>
    <row r="50" spans="1:6" ht="63" x14ac:dyDescent="0.25">
      <c r="A50" s="72">
        <v>39</v>
      </c>
      <c r="B50" s="75" t="s">
        <v>1942</v>
      </c>
      <c r="C50" s="75" t="s">
        <v>1943</v>
      </c>
      <c r="D50" s="75" t="s">
        <v>202</v>
      </c>
      <c r="E50" s="187">
        <v>650000</v>
      </c>
      <c r="F50" s="72" t="s">
        <v>13</v>
      </c>
    </row>
    <row r="51" spans="1:6" ht="63" x14ac:dyDescent="0.25">
      <c r="A51" s="72">
        <v>40</v>
      </c>
      <c r="B51" s="75" t="s">
        <v>1944</v>
      </c>
      <c r="C51" s="75" t="s">
        <v>1945</v>
      </c>
      <c r="D51" s="75" t="s">
        <v>202</v>
      </c>
      <c r="E51" s="187">
        <v>650000</v>
      </c>
      <c r="F51" s="72" t="s">
        <v>13</v>
      </c>
    </row>
    <row r="52" spans="1:6" ht="63" x14ac:dyDescent="0.25">
      <c r="A52" s="72">
        <v>41</v>
      </c>
      <c r="B52" s="75" t="s">
        <v>1946</v>
      </c>
      <c r="C52" s="75" t="s">
        <v>1947</v>
      </c>
      <c r="D52" s="75" t="s">
        <v>202</v>
      </c>
      <c r="E52" s="187">
        <v>650000</v>
      </c>
      <c r="F52" s="72" t="s">
        <v>13</v>
      </c>
    </row>
    <row r="53" spans="1:6" ht="63" x14ac:dyDescent="0.25">
      <c r="A53" s="72">
        <v>42</v>
      </c>
      <c r="B53" s="75" t="s">
        <v>1948</v>
      </c>
      <c r="C53" s="75" t="s">
        <v>1949</v>
      </c>
      <c r="D53" s="75" t="s">
        <v>202</v>
      </c>
      <c r="E53" s="187">
        <v>650000</v>
      </c>
      <c r="F53" s="72" t="s">
        <v>13</v>
      </c>
    </row>
    <row r="54" spans="1:6" ht="63" x14ac:dyDescent="0.25">
      <c r="A54" s="72">
        <v>43</v>
      </c>
      <c r="B54" s="75" t="s">
        <v>1950</v>
      </c>
      <c r="C54" s="75" t="s">
        <v>1951</v>
      </c>
      <c r="D54" s="75" t="s">
        <v>202</v>
      </c>
      <c r="E54" s="187">
        <v>650000</v>
      </c>
      <c r="F54" s="72" t="s">
        <v>13</v>
      </c>
    </row>
    <row r="55" spans="1:6" ht="63" x14ac:dyDescent="0.25">
      <c r="A55" s="72">
        <v>44</v>
      </c>
      <c r="B55" s="75" t="s">
        <v>1952</v>
      </c>
      <c r="C55" s="75" t="s">
        <v>1953</v>
      </c>
      <c r="D55" s="75" t="s">
        <v>202</v>
      </c>
      <c r="E55" s="187">
        <v>650000</v>
      </c>
      <c r="F55" s="72" t="s">
        <v>13</v>
      </c>
    </row>
    <row r="56" spans="1:6" ht="63" x14ac:dyDescent="0.25">
      <c r="A56" s="72">
        <v>45</v>
      </c>
      <c r="B56" s="75" t="s">
        <v>1954</v>
      </c>
      <c r="C56" s="75" t="s">
        <v>1955</v>
      </c>
      <c r="D56" s="75" t="s">
        <v>202</v>
      </c>
      <c r="E56" s="187">
        <v>650000</v>
      </c>
      <c r="F56" s="72" t="s">
        <v>13</v>
      </c>
    </row>
    <row r="57" spans="1:6" ht="63" x14ac:dyDescent="0.25">
      <c r="A57" s="72">
        <v>46</v>
      </c>
      <c r="B57" s="75" t="s">
        <v>1956</v>
      </c>
      <c r="C57" s="75" t="s">
        <v>1957</v>
      </c>
      <c r="D57" s="75" t="s">
        <v>202</v>
      </c>
      <c r="E57" s="187">
        <v>650000</v>
      </c>
      <c r="F57" s="72" t="s">
        <v>13</v>
      </c>
    </row>
    <row r="58" spans="1:6" ht="63" x14ac:dyDescent="0.25">
      <c r="A58" s="72">
        <v>47</v>
      </c>
      <c r="B58" s="75" t="s">
        <v>1890</v>
      </c>
      <c r="C58" s="75" t="s">
        <v>1958</v>
      </c>
      <c r="D58" s="75" t="s">
        <v>202</v>
      </c>
      <c r="E58" s="187">
        <v>650000</v>
      </c>
      <c r="F58" s="72" t="s">
        <v>13</v>
      </c>
    </row>
    <row r="59" spans="1:6" ht="63" x14ac:dyDescent="0.25">
      <c r="A59" s="72">
        <v>48</v>
      </c>
      <c r="B59" s="75" t="s">
        <v>1959</v>
      </c>
      <c r="C59" s="75" t="s">
        <v>1960</v>
      </c>
      <c r="D59" s="75" t="s">
        <v>202</v>
      </c>
      <c r="E59" s="187">
        <v>650000</v>
      </c>
      <c r="F59" s="72" t="s">
        <v>13</v>
      </c>
    </row>
    <row r="60" spans="1:6" ht="63" x14ac:dyDescent="0.25">
      <c r="A60" s="72">
        <v>49</v>
      </c>
      <c r="B60" s="75" t="s">
        <v>1961</v>
      </c>
      <c r="C60" s="75" t="s">
        <v>1962</v>
      </c>
      <c r="D60" s="75" t="s">
        <v>202</v>
      </c>
      <c r="E60" s="187">
        <v>650000</v>
      </c>
      <c r="F60" s="72" t="s">
        <v>13</v>
      </c>
    </row>
    <row r="61" spans="1:6" ht="63" x14ac:dyDescent="0.25">
      <c r="A61" s="72">
        <v>50</v>
      </c>
      <c r="B61" s="75" t="s">
        <v>1963</v>
      </c>
      <c r="C61" s="75" t="s">
        <v>1964</v>
      </c>
      <c r="D61" s="75" t="s">
        <v>202</v>
      </c>
      <c r="E61" s="187">
        <v>650000</v>
      </c>
      <c r="F61" s="72" t="s">
        <v>13</v>
      </c>
    </row>
    <row r="62" spans="1:6" ht="63" x14ac:dyDescent="0.25">
      <c r="A62" s="72">
        <v>51</v>
      </c>
      <c r="B62" s="75" t="s">
        <v>1965</v>
      </c>
      <c r="C62" s="75" t="s">
        <v>1966</v>
      </c>
      <c r="D62" s="75" t="s">
        <v>1967</v>
      </c>
      <c r="E62" s="187">
        <v>650000</v>
      </c>
      <c r="F62" s="72" t="s">
        <v>13</v>
      </c>
    </row>
    <row r="63" spans="1:6" ht="157.5" x14ac:dyDescent="0.25">
      <c r="A63" s="72">
        <v>52</v>
      </c>
      <c r="B63" s="75" t="s">
        <v>1968</v>
      </c>
      <c r="C63" s="75" t="s">
        <v>1969</v>
      </c>
      <c r="D63" s="75" t="s">
        <v>1970</v>
      </c>
      <c r="E63" s="187">
        <v>800000</v>
      </c>
      <c r="F63" s="72" t="s">
        <v>272</v>
      </c>
    </row>
    <row r="64" spans="1:6" ht="31.5" x14ac:dyDescent="0.25">
      <c r="A64" s="72">
        <v>53</v>
      </c>
      <c r="B64" s="75" t="s">
        <v>1971</v>
      </c>
      <c r="C64" s="75" t="s">
        <v>1972</v>
      </c>
      <c r="D64" s="75" t="s">
        <v>1973</v>
      </c>
      <c r="E64" s="187">
        <v>200000</v>
      </c>
      <c r="F64" s="72" t="s">
        <v>13</v>
      </c>
    </row>
    <row r="65" spans="1:6" ht="63" x14ac:dyDescent="0.25">
      <c r="A65" s="72">
        <v>54</v>
      </c>
      <c r="B65" s="75" t="s">
        <v>1974</v>
      </c>
      <c r="C65" s="75" t="s">
        <v>1975</v>
      </c>
      <c r="D65" s="75" t="s">
        <v>202</v>
      </c>
      <c r="E65" s="187">
        <v>650000</v>
      </c>
      <c r="F65" s="72" t="s">
        <v>13</v>
      </c>
    </row>
    <row r="66" spans="1:6" ht="63" x14ac:dyDescent="0.25">
      <c r="A66" s="72">
        <v>55</v>
      </c>
      <c r="B66" s="75" t="s">
        <v>1976</v>
      </c>
      <c r="C66" s="75" t="s">
        <v>1977</v>
      </c>
      <c r="D66" s="75" t="s">
        <v>202</v>
      </c>
      <c r="E66" s="187">
        <v>650000</v>
      </c>
      <c r="F66" s="72" t="s">
        <v>13</v>
      </c>
    </row>
    <row r="67" spans="1:6" x14ac:dyDescent="0.25">
      <c r="A67" s="72"/>
      <c r="B67" s="2348" t="s">
        <v>315</v>
      </c>
      <c r="C67" s="2350"/>
      <c r="D67" s="75"/>
      <c r="E67" s="187"/>
      <c r="F67" s="72"/>
    </row>
    <row r="68" spans="1:6" ht="63" x14ac:dyDescent="0.25">
      <c r="A68" s="72">
        <v>56</v>
      </c>
      <c r="B68" s="75" t="s">
        <v>1978</v>
      </c>
      <c r="C68" s="75" t="s">
        <v>1979</v>
      </c>
      <c r="D68" s="75" t="s">
        <v>202</v>
      </c>
      <c r="E68" s="187">
        <v>650000</v>
      </c>
      <c r="F68" s="72" t="s">
        <v>13</v>
      </c>
    </row>
    <row r="69" spans="1:6" ht="141.75" x14ac:dyDescent="0.25">
      <c r="A69" s="72">
        <v>57</v>
      </c>
      <c r="B69" s="75" t="s">
        <v>1980</v>
      </c>
      <c r="C69" s="75" t="s">
        <v>1981</v>
      </c>
      <c r="D69" s="75" t="s">
        <v>1982</v>
      </c>
      <c r="E69" s="186">
        <v>1200000</v>
      </c>
      <c r="F69" s="72" t="s">
        <v>272</v>
      </c>
    </row>
    <row r="70" spans="1:6" ht="110.25" x14ac:dyDescent="0.25">
      <c r="A70" s="72">
        <v>58</v>
      </c>
      <c r="B70" s="75" t="s">
        <v>1983</v>
      </c>
      <c r="C70" s="75" t="s">
        <v>1984</v>
      </c>
      <c r="D70" s="75" t="s">
        <v>1985</v>
      </c>
      <c r="E70" s="187">
        <v>400000</v>
      </c>
      <c r="F70" s="72" t="s">
        <v>272</v>
      </c>
    </row>
    <row r="71" spans="1:6" ht="94.5" x14ac:dyDescent="0.25">
      <c r="A71" s="72">
        <v>59</v>
      </c>
      <c r="B71" s="75" t="s">
        <v>1986</v>
      </c>
      <c r="C71" s="75" t="s">
        <v>1987</v>
      </c>
      <c r="D71" s="75" t="s">
        <v>1988</v>
      </c>
      <c r="E71" s="187">
        <v>500000</v>
      </c>
      <c r="F71" s="72" t="s">
        <v>272</v>
      </c>
    </row>
    <row r="72" spans="1:6" ht="78.75" x14ac:dyDescent="0.25">
      <c r="A72" s="72">
        <v>60</v>
      </c>
      <c r="B72" s="75" t="s">
        <v>1986</v>
      </c>
      <c r="C72" s="75" t="s">
        <v>1989</v>
      </c>
      <c r="D72" s="75" t="s">
        <v>1990</v>
      </c>
      <c r="E72" s="187">
        <v>2000000</v>
      </c>
      <c r="F72" s="72" t="s">
        <v>272</v>
      </c>
    </row>
    <row r="73" spans="1:6" ht="63" x14ac:dyDescent="0.25">
      <c r="A73" s="72">
        <v>61</v>
      </c>
      <c r="B73" s="75" t="s">
        <v>1991</v>
      </c>
      <c r="C73" s="75" t="s">
        <v>1992</v>
      </c>
      <c r="D73" s="75" t="s">
        <v>202</v>
      </c>
      <c r="E73" s="187">
        <v>650000</v>
      </c>
      <c r="F73" s="72" t="s">
        <v>13</v>
      </c>
    </row>
    <row r="74" spans="1:6" ht="173.25" x14ac:dyDescent="0.25">
      <c r="A74" s="72">
        <v>62</v>
      </c>
      <c r="B74" s="75" t="s">
        <v>1993</v>
      </c>
      <c r="C74" s="75" t="s">
        <v>1994</v>
      </c>
      <c r="D74" s="75" t="s">
        <v>1995</v>
      </c>
      <c r="E74" s="187">
        <v>800000</v>
      </c>
      <c r="F74" s="72" t="s">
        <v>272</v>
      </c>
    </row>
    <row r="75" spans="1:6" ht="63" x14ac:dyDescent="0.25">
      <c r="A75" s="72">
        <v>63</v>
      </c>
      <c r="B75" s="75" t="s">
        <v>1996</v>
      </c>
      <c r="C75" s="75" t="s">
        <v>1997</v>
      </c>
      <c r="D75" s="75" t="s">
        <v>202</v>
      </c>
      <c r="E75" s="187">
        <v>650000</v>
      </c>
      <c r="F75" s="72" t="s">
        <v>13</v>
      </c>
    </row>
    <row r="76" spans="1:6" ht="78.75" x14ac:dyDescent="0.25">
      <c r="A76" s="72">
        <v>64</v>
      </c>
      <c r="B76" s="75" t="s">
        <v>1998</v>
      </c>
      <c r="C76" s="75" t="s">
        <v>1999</v>
      </c>
      <c r="D76" s="75" t="s">
        <v>2000</v>
      </c>
      <c r="E76" s="187">
        <v>1500000</v>
      </c>
      <c r="F76" s="72" t="s">
        <v>13</v>
      </c>
    </row>
    <row r="77" spans="1:6" ht="141.75" x14ac:dyDescent="0.25">
      <c r="A77" s="72">
        <v>65</v>
      </c>
      <c r="B77" s="75" t="s">
        <v>2001</v>
      </c>
      <c r="C77" s="75" t="s">
        <v>2002</v>
      </c>
      <c r="D77" s="75" t="s">
        <v>2003</v>
      </c>
      <c r="E77" s="187">
        <v>1800000</v>
      </c>
      <c r="F77" s="72" t="s">
        <v>272</v>
      </c>
    </row>
    <row r="78" spans="1:6" ht="141.75" x14ac:dyDescent="0.25">
      <c r="A78" s="72">
        <v>66</v>
      </c>
      <c r="B78" s="75" t="s">
        <v>2004</v>
      </c>
      <c r="C78" s="75" t="s">
        <v>2005</v>
      </c>
      <c r="D78" s="75" t="s">
        <v>2003</v>
      </c>
      <c r="E78" s="187">
        <v>1800000</v>
      </c>
      <c r="F78" s="72" t="s">
        <v>272</v>
      </c>
    </row>
    <row r="79" spans="1:6" ht="126" x14ac:dyDescent="0.25">
      <c r="A79" s="72">
        <v>67</v>
      </c>
      <c r="B79" s="75" t="s">
        <v>2006</v>
      </c>
      <c r="C79" s="75" t="s">
        <v>2007</v>
      </c>
      <c r="D79" s="75" t="s">
        <v>1941</v>
      </c>
      <c r="E79" s="187">
        <v>800000</v>
      </c>
      <c r="F79" s="72" t="s">
        <v>272</v>
      </c>
    </row>
    <row r="80" spans="1:6" ht="63" x14ac:dyDescent="0.25">
      <c r="A80" s="72">
        <v>68</v>
      </c>
      <c r="B80" s="75" t="s">
        <v>2008</v>
      </c>
      <c r="C80" s="75" t="s">
        <v>2009</v>
      </c>
      <c r="D80" s="75" t="s">
        <v>2010</v>
      </c>
      <c r="E80" s="187">
        <v>300000</v>
      </c>
      <c r="F80" s="72" t="s">
        <v>13</v>
      </c>
    </row>
    <row r="81" spans="1:6" ht="94.5" x14ac:dyDescent="0.25">
      <c r="A81" s="72">
        <v>69</v>
      </c>
      <c r="B81" s="75" t="s">
        <v>2011</v>
      </c>
      <c r="C81" s="75" t="s">
        <v>2012</v>
      </c>
      <c r="D81" s="75" t="s">
        <v>2013</v>
      </c>
      <c r="E81" s="187">
        <v>500000</v>
      </c>
      <c r="F81" s="72" t="s">
        <v>272</v>
      </c>
    </row>
    <row r="82" spans="1:6" ht="63" x14ac:dyDescent="0.25">
      <c r="A82" s="72">
        <v>70</v>
      </c>
      <c r="B82" s="75" t="s">
        <v>2014</v>
      </c>
      <c r="C82" s="75" t="s">
        <v>2015</v>
      </c>
      <c r="D82" s="75" t="s">
        <v>202</v>
      </c>
      <c r="E82" s="187">
        <v>650000</v>
      </c>
      <c r="F82" s="72" t="s">
        <v>13</v>
      </c>
    </row>
    <row r="83" spans="1:6" ht="78.75" x14ac:dyDescent="0.25">
      <c r="A83" s="72">
        <v>71</v>
      </c>
      <c r="B83" s="75" t="s">
        <v>1885</v>
      </c>
      <c r="C83" s="75" t="s">
        <v>2016</v>
      </c>
      <c r="D83" s="75" t="s">
        <v>2017</v>
      </c>
      <c r="E83" s="187">
        <v>1500000</v>
      </c>
      <c r="F83" s="72" t="s">
        <v>13</v>
      </c>
    </row>
    <row r="84" spans="1:6" ht="110.25" x14ac:dyDescent="0.25">
      <c r="A84" s="72">
        <v>72</v>
      </c>
      <c r="B84" s="10" t="s">
        <v>2018</v>
      </c>
      <c r="C84" s="10" t="s">
        <v>2019</v>
      </c>
      <c r="D84" s="10" t="s">
        <v>2020</v>
      </c>
      <c r="E84" s="77">
        <v>300000</v>
      </c>
      <c r="F84" s="97" t="s">
        <v>272</v>
      </c>
    </row>
    <row r="85" spans="1:6" x14ac:dyDescent="0.25">
      <c r="A85" s="72"/>
      <c r="B85" s="2348" t="s">
        <v>1154</v>
      </c>
      <c r="C85" s="2350"/>
      <c r="D85" s="190"/>
      <c r="E85" s="189"/>
      <c r="F85" s="72"/>
    </row>
    <row r="86" spans="1:6" ht="110.25" x14ac:dyDescent="0.25">
      <c r="A86" s="72">
        <v>73</v>
      </c>
      <c r="B86" s="75" t="s">
        <v>2021</v>
      </c>
      <c r="C86" s="75" t="s">
        <v>2022</v>
      </c>
      <c r="D86" s="75" t="s">
        <v>2023</v>
      </c>
      <c r="E86" s="187">
        <v>300000</v>
      </c>
      <c r="F86" s="72" t="s">
        <v>13</v>
      </c>
    </row>
    <row r="87" spans="1:6" ht="78.75" x14ac:dyDescent="0.25">
      <c r="A87" s="72">
        <v>74</v>
      </c>
      <c r="B87" s="75" t="s">
        <v>2024</v>
      </c>
      <c r="C87" s="75" t="s">
        <v>2025</v>
      </c>
      <c r="D87" s="75" t="s">
        <v>2026</v>
      </c>
      <c r="E87" s="187">
        <v>100000</v>
      </c>
      <c r="F87" s="72" t="s">
        <v>13</v>
      </c>
    </row>
    <row r="88" spans="1:6" ht="94.5" x14ac:dyDescent="0.25">
      <c r="A88" s="72">
        <v>75</v>
      </c>
      <c r="B88" s="75" t="s">
        <v>2027</v>
      </c>
      <c r="C88" s="75" t="s">
        <v>2028</v>
      </c>
      <c r="D88" s="75" t="s">
        <v>2029</v>
      </c>
      <c r="E88" s="187">
        <v>800000</v>
      </c>
      <c r="F88" s="72" t="s">
        <v>13</v>
      </c>
    </row>
    <row r="89" spans="1:6" ht="78.75" x14ac:dyDescent="0.25">
      <c r="A89" s="72">
        <v>76</v>
      </c>
      <c r="B89" s="75" t="s">
        <v>2030</v>
      </c>
      <c r="C89" s="75" t="s">
        <v>2031</v>
      </c>
      <c r="D89" s="75" t="s">
        <v>2032</v>
      </c>
      <c r="E89" s="187">
        <v>500000</v>
      </c>
      <c r="F89" s="72" t="s">
        <v>272</v>
      </c>
    </row>
    <row r="90" spans="1:6" ht="63" x14ac:dyDescent="0.25">
      <c r="A90" s="72">
        <v>77</v>
      </c>
      <c r="B90" s="75" t="s">
        <v>2033</v>
      </c>
      <c r="C90" s="75" t="s">
        <v>2034</v>
      </c>
      <c r="D90" s="75" t="s">
        <v>2035</v>
      </c>
      <c r="E90" s="187">
        <v>100000</v>
      </c>
      <c r="F90" s="72" t="s">
        <v>13</v>
      </c>
    </row>
    <row r="91" spans="1:6" ht="157.5" x14ac:dyDescent="0.25">
      <c r="A91" s="72">
        <v>78</v>
      </c>
      <c r="B91" s="75" t="s">
        <v>2036</v>
      </c>
      <c r="C91" s="75" t="s">
        <v>2037</v>
      </c>
      <c r="D91" s="75" t="s">
        <v>2038</v>
      </c>
      <c r="E91" s="187">
        <v>500000</v>
      </c>
      <c r="F91" s="72" t="s">
        <v>13</v>
      </c>
    </row>
    <row r="92" spans="1:6" ht="94.5" x14ac:dyDescent="0.25">
      <c r="A92" s="72">
        <v>79</v>
      </c>
      <c r="B92" s="75" t="s">
        <v>2039</v>
      </c>
      <c r="C92" s="75" t="s">
        <v>2040</v>
      </c>
      <c r="D92" s="75" t="s">
        <v>2041</v>
      </c>
      <c r="E92" s="187">
        <v>800000</v>
      </c>
      <c r="F92" s="72" t="s">
        <v>13</v>
      </c>
    </row>
    <row r="93" spans="1:6" ht="94.5" x14ac:dyDescent="0.25">
      <c r="A93" s="72">
        <v>80</v>
      </c>
      <c r="B93" s="75" t="s">
        <v>2042</v>
      </c>
      <c r="C93" s="75" t="s">
        <v>2043</v>
      </c>
      <c r="D93" s="75" t="s">
        <v>2044</v>
      </c>
      <c r="E93" s="187">
        <v>100000</v>
      </c>
      <c r="F93" s="72" t="s">
        <v>13</v>
      </c>
    </row>
    <row r="94" spans="1:6" ht="141.75" x14ac:dyDescent="0.25">
      <c r="A94" s="72">
        <v>81</v>
      </c>
      <c r="B94" s="75" t="s">
        <v>2045</v>
      </c>
      <c r="C94" s="75" t="s">
        <v>2046</v>
      </c>
      <c r="D94" s="75" t="s">
        <v>2047</v>
      </c>
      <c r="E94" s="187">
        <v>300000</v>
      </c>
      <c r="F94" s="72" t="s">
        <v>272</v>
      </c>
    </row>
    <row r="95" spans="1:6" x14ac:dyDescent="0.25">
      <c r="A95" s="72"/>
      <c r="B95" s="2348" t="s">
        <v>2048</v>
      </c>
      <c r="C95" s="2350"/>
      <c r="D95" s="75"/>
      <c r="E95" s="187"/>
      <c r="F95" s="72"/>
    </row>
    <row r="96" spans="1:6" ht="330.75" x14ac:dyDescent="0.25">
      <c r="A96" s="72">
        <v>82</v>
      </c>
      <c r="B96" s="75" t="s">
        <v>2049</v>
      </c>
      <c r="C96" s="75" t="s">
        <v>2050</v>
      </c>
      <c r="D96" s="69" t="s">
        <v>2051</v>
      </c>
      <c r="E96" s="187">
        <v>4677027.2</v>
      </c>
      <c r="F96" s="72" t="s">
        <v>13</v>
      </c>
    </row>
    <row r="97" spans="1:6" x14ac:dyDescent="0.25">
      <c r="A97" s="72"/>
      <c r="B97" s="2348" t="s">
        <v>481</v>
      </c>
      <c r="C97" s="2350"/>
      <c r="D97" s="104"/>
      <c r="E97" s="187"/>
      <c r="F97" s="72"/>
    </row>
    <row r="98" spans="1:6" ht="94.5" x14ac:dyDescent="0.25">
      <c r="A98" s="72">
        <v>83</v>
      </c>
      <c r="B98" s="75" t="s">
        <v>683</v>
      </c>
      <c r="C98" s="75" t="s">
        <v>2052</v>
      </c>
      <c r="D98" s="75" t="s">
        <v>484</v>
      </c>
      <c r="E98" s="187">
        <v>3500000</v>
      </c>
      <c r="F98" s="72" t="s">
        <v>13</v>
      </c>
    </row>
    <row r="99" spans="1:6" x14ac:dyDescent="0.25">
      <c r="A99" s="75"/>
      <c r="B99" s="76" t="s">
        <v>248</v>
      </c>
      <c r="C99" s="75"/>
      <c r="D99" s="75"/>
      <c r="E99" s="189">
        <f>SUM(E6:E98)</f>
        <v>80310344.819999993</v>
      </c>
      <c r="F99" s="72"/>
    </row>
    <row r="100" spans="1:6" x14ac:dyDescent="0.25">
      <c r="A100" s="11"/>
      <c r="B100" s="2373" t="s">
        <v>9</v>
      </c>
      <c r="C100" s="2374"/>
      <c r="D100" s="8"/>
      <c r="E100" s="168"/>
      <c r="F100" s="37"/>
    </row>
    <row r="101" spans="1:6" ht="63" x14ac:dyDescent="0.25">
      <c r="A101" s="11">
        <v>1</v>
      </c>
      <c r="B101" s="2" t="s">
        <v>269</v>
      </c>
      <c r="C101" s="7" t="s">
        <v>2053</v>
      </c>
      <c r="D101" s="2" t="s">
        <v>271</v>
      </c>
      <c r="E101" s="77">
        <v>1000000</v>
      </c>
      <c r="F101" s="10" t="s">
        <v>272</v>
      </c>
    </row>
    <row r="102" spans="1:6" x14ac:dyDescent="0.25">
      <c r="A102" s="11"/>
      <c r="B102" s="9" t="s">
        <v>273</v>
      </c>
      <c r="C102" s="7"/>
      <c r="D102" s="2"/>
      <c r="E102" s="111"/>
      <c r="F102" s="10"/>
    </row>
    <row r="103" spans="1:6" ht="94.5" x14ac:dyDescent="0.25">
      <c r="A103" s="11">
        <v>2</v>
      </c>
      <c r="B103" s="2" t="s">
        <v>274</v>
      </c>
      <c r="C103" s="7" t="s">
        <v>2054</v>
      </c>
      <c r="D103" s="2" t="s">
        <v>276</v>
      </c>
      <c r="E103" s="112">
        <v>4500000</v>
      </c>
      <c r="F103" s="10" t="s">
        <v>277</v>
      </c>
    </row>
    <row r="104" spans="1:6" x14ac:dyDescent="0.25">
      <c r="A104" s="88"/>
      <c r="B104" s="88" t="s">
        <v>248</v>
      </c>
      <c r="C104" s="88"/>
      <c r="D104" s="88"/>
      <c r="E104" s="197">
        <f>SUM(E101:E103)</f>
        <v>5500000</v>
      </c>
      <c r="F104" s="129"/>
    </row>
    <row r="105" spans="1:6" x14ac:dyDescent="0.25">
      <c r="A105" s="90"/>
      <c r="B105" s="88" t="s">
        <v>323</v>
      </c>
      <c r="C105" s="90"/>
      <c r="D105" s="90"/>
      <c r="E105" s="90"/>
      <c r="F105" s="90"/>
    </row>
    <row r="106" spans="1:6" ht="141.75" x14ac:dyDescent="0.25">
      <c r="A106" s="161">
        <v>13</v>
      </c>
      <c r="B106" s="101" t="s">
        <v>2055</v>
      </c>
      <c r="C106" s="101" t="s">
        <v>2056</v>
      </c>
      <c r="D106" s="101" t="s">
        <v>2057</v>
      </c>
      <c r="E106" s="191">
        <v>1000000</v>
      </c>
      <c r="F106" s="103" t="s">
        <v>13</v>
      </c>
    </row>
    <row r="107" spans="1:6" x14ac:dyDescent="0.25">
      <c r="A107" s="88"/>
      <c r="B107" s="2353" t="s">
        <v>2058</v>
      </c>
      <c r="C107" s="2354"/>
      <c r="D107" s="88"/>
      <c r="E107" s="89">
        <f>E106+E104+E99</f>
        <v>86810344.819999993</v>
      </c>
      <c r="F107" s="88"/>
    </row>
    <row r="110" spans="1:6" x14ac:dyDescent="0.25">
      <c r="A110" s="2359" t="s">
        <v>0</v>
      </c>
      <c r="B110" s="2359"/>
      <c r="C110" s="2359"/>
      <c r="D110" s="2359"/>
      <c r="E110" s="2359"/>
      <c r="F110" s="2359"/>
    </row>
    <row r="111" spans="1:6" x14ac:dyDescent="0.25">
      <c r="A111" s="2359" t="s">
        <v>2059</v>
      </c>
      <c r="B111" s="2359"/>
      <c r="C111" s="2359"/>
      <c r="D111" s="2359"/>
      <c r="E111" s="2359"/>
      <c r="F111" s="2359"/>
    </row>
    <row r="112" spans="1:6" x14ac:dyDescent="0.25">
      <c r="A112" s="2359" t="s">
        <v>2</v>
      </c>
      <c r="B112" s="2359"/>
      <c r="C112" s="2359"/>
      <c r="D112" s="2359"/>
      <c r="E112" s="2359"/>
      <c r="F112" s="2359"/>
    </row>
    <row r="113" spans="1:6" ht="31.5" x14ac:dyDescent="0.25">
      <c r="A113" s="192" t="s">
        <v>282</v>
      </c>
      <c r="B113" s="119" t="s">
        <v>283</v>
      </c>
      <c r="C113" s="119" t="s">
        <v>284</v>
      </c>
      <c r="D113" s="119" t="s">
        <v>285</v>
      </c>
      <c r="E113" s="98" t="s">
        <v>1202</v>
      </c>
      <c r="F113" s="119" t="s">
        <v>287</v>
      </c>
    </row>
    <row r="114" spans="1:6" x14ac:dyDescent="0.25">
      <c r="A114" s="117"/>
      <c r="B114" s="2355" t="s">
        <v>288</v>
      </c>
      <c r="C114" s="2355"/>
      <c r="D114" s="2355"/>
      <c r="E114" s="98"/>
      <c r="F114" s="119"/>
    </row>
    <row r="115" spans="1:6" ht="47.25" x14ac:dyDescent="0.25">
      <c r="A115" s="193">
        <v>1</v>
      </c>
      <c r="B115" s="123" t="s">
        <v>2060</v>
      </c>
      <c r="C115" s="123" t="s">
        <v>1871</v>
      </c>
      <c r="D115" s="194" t="s">
        <v>12</v>
      </c>
      <c r="E115" s="92">
        <v>182758.62</v>
      </c>
      <c r="F115" s="121" t="s">
        <v>272</v>
      </c>
    </row>
    <row r="116" spans="1:6" ht="157.5" x14ac:dyDescent="0.25">
      <c r="A116" s="193">
        <v>2</v>
      </c>
      <c r="B116" s="123" t="s">
        <v>295</v>
      </c>
      <c r="C116" s="123" t="s">
        <v>2061</v>
      </c>
      <c r="D116" s="194" t="s">
        <v>2062</v>
      </c>
      <c r="E116" s="94">
        <v>200000</v>
      </c>
      <c r="F116" s="121" t="s">
        <v>272</v>
      </c>
    </row>
    <row r="117" spans="1:6" ht="94.5" x14ac:dyDescent="0.25">
      <c r="A117" s="193">
        <v>3</v>
      </c>
      <c r="B117" s="123" t="s">
        <v>23</v>
      </c>
      <c r="C117" s="123" t="s">
        <v>1875</v>
      </c>
      <c r="D117" s="123" t="s">
        <v>291</v>
      </c>
      <c r="E117" s="92">
        <v>300000</v>
      </c>
      <c r="F117" s="121" t="s">
        <v>272</v>
      </c>
    </row>
    <row r="118" spans="1:6" x14ac:dyDescent="0.25">
      <c r="A118" s="52"/>
      <c r="B118" s="2333" t="s">
        <v>26</v>
      </c>
      <c r="C118" s="2333"/>
      <c r="D118" s="2333"/>
      <c r="E118" s="95"/>
      <c r="F118" s="51"/>
    </row>
    <row r="119" spans="1:6" ht="141.75" x14ac:dyDescent="0.25">
      <c r="A119" s="193">
        <v>4</v>
      </c>
      <c r="B119" s="123" t="s">
        <v>295</v>
      </c>
      <c r="C119" s="123" t="s">
        <v>1876</v>
      </c>
      <c r="D119" s="123" t="s">
        <v>2063</v>
      </c>
      <c r="E119" s="94">
        <v>141379.32</v>
      </c>
      <c r="F119" s="121" t="s">
        <v>272</v>
      </c>
    </row>
    <row r="120" spans="1:6" ht="94.5" x14ac:dyDescent="0.25">
      <c r="A120" s="193">
        <v>5</v>
      </c>
      <c r="B120" s="123" t="s">
        <v>23</v>
      </c>
      <c r="C120" s="123" t="s">
        <v>1877</v>
      </c>
      <c r="D120" s="123" t="s">
        <v>25</v>
      </c>
      <c r="E120" s="94">
        <v>200000</v>
      </c>
      <c r="F120" s="121" t="s">
        <v>272</v>
      </c>
    </row>
    <row r="121" spans="1:6" x14ac:dyDescent="0.25">
      <c r="A121" s="193"/>
      <c r="B121" s="2356" t="s">
        <v>34</v>
      </c>
      <c r="C121" s="2356"/>
      <c r="D121" s="195"/>
      <c r="E121" s="196"/>
      <c r="F121" s="121"/>
    </row>
    <row r="122" spans="1:6" ht="47.25" x14ac:dyDescent="0.25">
      <c r="A122" s="193">
        <v>6</v>
      </c>
      <c r="B122" s="123" t="s">
        <v>309</v>
      </c>
      <c r="C122" s="123" t="s">
        <v>1879</v>
      </c>
      <c r="D122" s="121" t="s">
        <v>554</v>
      </c>
      <c r="E122" s="92">
        <v>1982758.62</v>
      </c>
      <c r="F122" s="121" t="s">
        <v>13</v>
      </c>
    </row>
    <row r="123" spans="1:6" ht="78.75" x14ac:dyDescent="0.25">
      <c r="A123" s="193">
        <v>7</v>
      </c>
      <c r="B123" s="123" t="s">
        <v>311</v>
      </c>
      <c r="C123" s="123" t="s">
        <v>1880</v>
      </c>
      <c r="D123" s="121" t="s">
        <v>2064</v>
      </c>
      <c r="E123" s="94">
        <v>2000000</v>
      </c>
      <c r="F123" s="121" t="s">
        <v>13</v>
      </c>
    </row>
    <row r="124" spans="1:6" x14ac:dyDescent="0.25">
      <c r="A124" s="193"/>
      <c r="B124" s="2375" t="s">
        <v>40</v>
      </c>
      <c r="C124" s="2376"/>
      <c r="D124" s="123"/>
      <c r="E124" s="196"/>
      <c r="F124" s="121"/>
    </row>
    <row r="125" spans="1:6" ht="126" x14ac:dyDescent="0.25">
      <c r="A125" s="193">
        <v>8</v>
      </c>
      <c r="B125" s="123" t="s">
        <v>41</v>
      </c>
      <c r="C125" s="123" t="s">
        <v>1881</v>
      </c>
      <c r="D125" s="123" t="s">
        <v>43</v>
      </c>
      <c r="E125" s="92">
        <v>568965.51</v>
      </c>
      <c r="F125" s="121" t="s">
        <v>13</v>
      </c>
    </row>
    <row r="126" spans="1:6" x14ac:dyDescent="0.25">
      <c r="A126" s="193"/>
      <c r="B126" s="2375" t="s">
        <v>2065</v>
      </c>
      <c r="C126" s="2376"/>
      <c r="D126" s="123"/>
      <c r="E126" s="196"/>
      <c r="F126" s="121"/>
    </row>
    <row r="127" spans="1:6" ht="220.5" x14ac:dyDescent="0.25">
      <c r="A127" s="193">
        <v>9</v>
      </c>
      <c r="B127" s="123" t="s">
        <v>2066</v>
      </c>
      <c r="C127" s="123" t="s">
        <v>1883</v>
      </c>
      <c r="D127" s="123" t="s">
        <v>1884</v>
      </c>
      <c r="E127" s="92">
        <v>227586.2</v>
      </c>
      <c r="F127" s="121" t="s">
        <v>13</v>
      </c>
    </row>
    <row r="128" spans="1:6" x14ac:dyDescent="0.25">
      <c r="A128" s="193"/>
      <c r="B128" s="2375" t="s">
        <v>303</v>
      </c>
      <c r="C128" s="2376"/>
      <c r="D128" s="123"/>
      <c r="E128" s="92"/>
      <c r="F128" s="123"/>
    </row>
    <row r="129" spans="1:6" ht="47.25" x14ac:dyDescent="0.25">
      <c r="A129" s="193">
        <v>10</v>
      </c>
      <c r="B129" s="123" t="s">
        <v>2067</v>
      </c>
      <c r="C129" s="123" t="s">
        <v>2068</v>
      </c>
      <c r="D129" s="123" t="s">
        <v>2069</v>
      </c>
      <c r="E129" s="94">
        <v>45517</v>
      </c>
      <c r="F129" s="121" t="s">
        <v>13</v>
      </c>
    </row>
    <row r="130" spans="1:6" ht="47.25" x14ac:dyDescent="0.25">
      <c r="A130" s="193">
        <v>11</v>
      </c>
      <c r="B130" s="123" t="s">
        <v>2070</v>
      </c>
      <c r="C130" s="123" t="s">
        <v>2071</v>
      </c>
      <c r="D130" s="123" t="s">
        <v>2069</v>
      </c>
      <c r="E130" s="94">
        <v>45517</v>
      </c>
      <c r="F130" s="121" t="s">
        <v>13</v>
      </c>
    </row>
    <row r="131" spans="1:6" ht="47.25" x14ac:dyDescent="0.25">
      <c r="A131" s="193">
        <v>12</v>
      </c>
      <c r="B131" s="123" t="s">
        <v>1909</v>
      </c>
      <c r="C131" s="123" t="s">
        <v>2072</v>
      </c>
      <c r="D131" s="123" t="s">
        <v>2069</v>
      </c>
      <c r="E131" s="94">
        <v>45517</v>
      </c>
      <c r="F131" s="121" t="s">
        <v>13</v>
      </c>
    </row>
    <row r="132" spans="1:6" ht="47.25" x14ac:dyDescent="0.25">
      <c r="A132" s="193">
        <v>13</v>
      </c>
      <c r="B132" s="121" t="s">
        <v>1894</v>
      </c>
      <c r="C132" s="123" t="s">
        <v>1895</v>
      </c>
      <c r="D132" s="123" t="s">
        <v>2069</v>
      </c>
      <c r="E132" s="94">
        <v>45517</v>
      </c>
      <c r="F132" s="121" t="s">
        <v>13</v>
      </c>
    </row>
    <row r="133" spans="1:6" ht="47.25" x14ac:dyDescent="0.25">
      <c r="A133" s="193">
        <v>14</v>
      </c>
      <c r="B133" s="121" t="s">
        <v>1900</v>
      </c>
      <c r="C133" s="123" t="s">
        <v>2073</v>
      </c>
      <c r="D133" s="123" t="s">
        <v>2069</v>
      </c>
      <c r="E133" s="94">
        <v>45518.2</v>
      </c>
      <c r="F133" s="121" t="s">
        <v>13</v>
      </c>
    </row>
    <row r="134" spans="1:6" x14ac:dyDescent="0.25">
      <c r="A134" s="154"/>
      <c r="B134" s="2364" t="s">
        <v>315</v>
      </c>
      <c r="C134" s="2364"/>
      <c r="D134" s="2364"/>
      <c r="E134" s="95"/>
      <c r="F134" s="152"/>
    </row>
    <row r="135" spans="1:6" ht="63" x14ac:dyDescent="0.25">
      <c r="A135" s="193">
        <v>15</v>
      </c>
      <c r="B135" s="121" t="s">
        <v>2074</v>
      </c>
      <c r="C135" s="123" t="s">
        <v>2075</v>
      </c>
      <c r="D135" s="121" t="s">
        <v>2076</v>
      </c>
      <c r="E135" s="94">
        <v>3000000</v>
      </c>
      <c r="F135" s="121" t="s">
        <v>13</v>
      </c>
    </row>
    <row r="136" spans="1:6" ht="78.75" x14ac:dyDescent="0.25">
      <c r="A136" s="193">
        <v>16</v>
      </c>
      <c r="B136" s="121" t="s">
        <v>2074</v>
      </c>
      <c r="C136" s="123" t="s">
        <v>2075</v>
      </c>
      <c r="D136" s="121" t="s">
        <v>2000</v>
      </c>
      <c r="E136" s="94">
        <v>1548275.8</v>
      </c>
      <c r="F136" s="121" t="s">
        <v>13</v>
      </c>
    </row>
    <row r="137" spans="1:6" ht="47.25" x14ac:dyDescent="0.25">
      <c r="A137" s="193">
        <v>17</v>
      </c>
      <c r="B137" s="121" t="s">
        <v>2074</v>
      </c>
      <c r="C137" s="123" t="s">
        <v>2075</v>
      </c>
      <c r="D137" s="121" t="s">
        <v>2077</v>
      </c>
      <c r="E137" s="94">
        <v>800000</v>
      </c>
      <c r="F137" s="121" t="s">
        <v>13</v>
      </c>
    </row>
    <row r="138" spans="1:6" x14ac:dyDescent="0.25">
      <c r="A138" s="125"/>
      <c r="B138" s="96" t="s">
        <v>248</v>
      </c>
      <c r="C138" s="10"/>
      <c r="D138" s="10"/>
      <c r="E138" s="126">
        <f>SUM(E115:E137)</f>
        <v>11379310.270000001</v>
      </c>
      <c r="F138" s="127"/>
    </row>
  </sheetData>
  <mergeCells count="26">
    <mergeCell ref="B128:C128"/>
    <mergeCell ref="B134:D134"/>
    <mergeCell ref="A112:F112"/>
    <mergeCell ref="B114:D114"/>
    <mergeCell ref="B118:D118"/>
    <mergeCell ref="B121:C121"/>
    <mergeCell ref="B124:C124"/>
    <mergeCell ref="B126:C126"/>
    <mergeCell ref="A111:F111"/>
    <mergeCell ref="B18:C18"/>
    <mergeCell ref="B20:C20"/>
    <mergeCell ref="B22:C22"/>
    <mergeCell ref="B33:C33"/>
    <mergeCell ref="B67:C67"/>
    <mergeCell ref="B85:C85"/>
    <mergeCell ref="B95:C95"/>
    <mergeCell ref="B97:C97"/>
    <mergeCell ref="B100:C100"/>
    <mergeCell ref="B107:C107"/>
    <mergeCell ref="A110:F110"/>
    <mergeCell ref="B15:C15"/>
    <mergeCell ref="A1:F1"/>
    <mergeCell ref="A2:F2"/>
    <mergeCell ref="A3:F3"/>
    <mergeCell ref="B5:D5"/>
    <mergeCell ref="B11:D1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8"/>
  <sheetViews>
    <sheetView topLeftCell="A107" workbookViewId="0">
      <selection activeCell="C115" sqref="C115"/>
    </sheetView>
  </sheetViews>
  <sheetFormatPr defaultRowHeight="15.75" x14ac:dyDescent="0.25"/>
  <cols>
    <col min="1" max="1" width="9.140625" style="128"/>
    <col min="2" max="2" width="22.85546875" style="128" customWidth="1"/>
    <col min="3" max="3" width="42.28515625" style="128" customWidth="1"/>
    <col min="4" max="4" width="19.28515625" style="128" customWidth="1"/>
    <col min="5" max="5" width="20.7109375" style="128" customWidth="1"/>
    <col min="6" max="6" width="10.28515625" style="128" customWidth="1"/>
    <col min="7" max="16384" width="9.140625" style="128"/>
  </cols>
  <sheetData>
    <row r="1" spans="1:6" x14ac:dyDescent="0.25">
      <c r="A1" s="2377" t="s">
        <v>0</v>
      </c>
      <c r="B1" s="2378"/>
      <c r="C1" s="2378"/>
      <c r="D1" s="2378"/>
      <c r="E1" s="2378"/>
      <c r="F1" s="2379"/>
    </row>
    <row r="2" spans="1:6" x14ac:dyDescent="0.25">
      <c r="A2" s="2377" t="s">
        <v>2215</v>
      </c>
      <c r="B2" s="2378"/>
      <c r="C2" s="2378"/>
      <c r="D2" s="2378"/>
      <c r="E2" s="2378"/>
      <c r="F2" s="2379"/>
    </row>
    <row r="3" spans="1:6" x14ac:dyDescent="0.25">
      <c r="A3" s="218" t="s">
        <v>281</v>
      </c>
      <c r="B3" s="218"/>
      <c r="C3" s="218"/>
      <c r="D3" s="218"/>
      <c r="E3" s="218"/>
      <c r="F3" s="37"/>
    </row>
    <row r="4" spans="1:6" ht="31.5" x14ac:dyDescent="0.25">
      <c r="A4" s="219" t="s">
        <v>3</v>
      </c>
      <c r="B4" s="96" t="s">
        <v>4</v>
      </c>
      <c r="C4" s="96" t="s">
        <v>5</v>
      </c>
      <c r="D4" s="96" t="s">
        <v>6</v>
      </c>
      <c r="E4" s="96" t="s">
        <v>957</v>
      </c>
      <c r="F4" s="96" t="s">
        <v>8</v>
      </c>
    </row>
    <row r="5" spans="1:6" x14ac:dyDescent="0.25">
      <c r="A5" s="97"/>
      <c r="B5" s="2373" t="s">
        <v>9</v>
      </c>
      <c r="C5" s="2374"/>
      <c r="D5" s="10"/>
      <c r="E5" s="97"/>
      <c r="F5" s="10"/>
    </row>
    <row r="6" spans="1:6" ht="47.25" x14ac:dyDescent="0.25">
      <c r="A6" s="97">
        <v>1</v>
      </c>
      <c r="B6" s="10" t="s">
        <v>2216</v>
      </c>
      <c r="C6" s="10" t="s">
        <v>2217</v>
      </c>
      <c r="D6" s="10" t="s">
        <v>329</v>
      </c>
      <c r="E6" s="144">
        <v>2000000</v>
      </c>
      <c r="F6" s="10" t="s">
        <v>272</v>
      </c>
    </row>
    <row r="7" spans="1:6" ht="126" x14ac:dyDescent="0.25">
      <c r="A7" s="97">
        <v>2</v>
      </c>
      <c r="B7" s="10" t="s">
        <v>295</v>
      </c>
      <c r="C7" s="10" t="s">
        <v>2218</v>
      </c>
      <c r="D7" s="10" t="s">
        <v>488</v>
      </c>
      <c r="E7" s="144">
        <v>600000</v>
      </c>
      <c r="F7" s="10" t="s">
        <v>272</v>
      </c>
    </row>
    <row r="8" spans="1:6" ht="31.5" x14ac:dyDescent="0.25">
      <c r="A8" s="97">
        <v>3</v>
      </c>
      <c r="B8" s="10" t="s">
        <v>17</v>
      </c>
      <c r="C8" s="10" t="s">
        <v>2219</v>
      </c>
      <c r="D8" s="10" t="s">
        <v>19</v>
      </c>
      <c r="E8" s="144">
        <v>150000</v>
      </c>
      <c r="F8" s="10" t="s">
        <v>272</v>
      </c>
    </row>
    <row r="9" spans="1:6" ht="31.5" x14ac:dyDescent="0.25">
      <c r="A9" s="97">
        <v>4</v>
      </c>
      <c r="B9" s="10" t="s">
        <v>20</v>
      </c>
      <c r="C9" s="10" t="s">
        <v>2220</v>
      </c>
      <c r="D9" s="10" t="s">
        <v>22</v>
      </c>
      <c r="E9" s="144">
        <v>80000</v>
      </c>
      <c r="F9" s="10" t="s">
        <v>272</v>
      </c>
    </row>
    <row r="10" spans="1:6" ht="78.75" x14ac:dyDescent="0.25">
      <c r="A10" s="97">
        <v>5</v>
      </c>
      <c r="B10" s="10" t="s">
        <v>23</v>
      </c>
      <c r="C10" s="10" t="s">
        <v>2221</v>
      </c>
      <c r="D10" s="10" t="s">
        <v>25</v>
      </c>
      <c r="E10" s="144">
        <v>1378620</v>
      </c>
      <c r="F10" s="10" t="s">
        <v>272</v>
      </c>
    </row>
    <row r="11" spans="1:6" x14ac:dyDescent="0.25">
      <c r="A11" s="97"/>
      <c r="B11" s="2373" t="s">
        <v>2222</v>
      </c>
      <c r="C11" s="2374"/>
      <c r="D11" s="10"/>
      <c r="E11" s="144"/>
      <c r="F11" s="10"/>
    </row>
    <row r="12" spans="1:6" ht="110.25" x14ac:dyDescent="0.25">
      <c r="A12" s="97">
        <v>6</v>
      </c>
      <c r="B12" s="10" t="s">
        <v>295</v>
      </c>
      <c r="C12" s="10" t="s">
        <v>2223</v>
      </c>
      <c r="D12" s="10" t="s">
        <v>336</v>
      </c>
      <c r="E12" s="144">
        <v>500000</v>
      </c>
      <c r="F12" s="10" t="s">
        <v>272</v>
      </c>
    </row>
    <row r="13" spans="1:6" ht="110.25" x14ac:dyDescent="0.25">
      <c r="A13" s="97">
        <v>7</v>
      </c>
      <c r="B13" s="10" t="s">
        <v>23</v>
      </c>
      <c r="C13" s="10" t="s">
        <v>2224</v>
      </c>
      <c r="D13" s="10" t="s">
        <v>2225</v>
      </c>
      <c r="E13" s="144">
        <v>1204310</v>
      </c>
      <c r="F13" s="10" t="s">
        <v>272</v>
      </c>
    </row>
    <row r="14" spans="1:6" ht="78.75" x14ac:dyDescent="0.25">
      <c r="A14" s="97">
        <v>8</v>
      </c>
      <c r="B14" s="10" t="s">
        <v>299</v>
      </c>
      <c r="C14" s="10" t="s">
        <v>2226</v>
      </c>
      <c r="D14" s="10" t="s">
        <v>1244</v>
      </c>
      <c r="E14" s="144">
        <v>900000</v>
      </c>
      <c r="F14" s="10" t="s">
        <v>272</v>
      </c>
    </row>
    <row r="15" spans="1:6" x14ac:dyDescent="0.25">
      <c r="A15" s="97"/>
      <c r="B15" s="96" t="s">
        <v>34</v>
      </c>
      <c r="C15" s="10"/>
      <c r="D15" s="10"/>
      <c r="E15" s="144"/>
      <c r="F15" s="10"/>
    </row>
    <row r="16" spans="1:6" ht="63" x14ac:dyDescent="0.25">
      <c r="A16" s="97">
        <v>9</v>
      </c>
      <c r="B16" s="10" t="s">
        <v>2227</v>
      </c>
      <c r="C16" s="10" t="s">
        <v>2228</v>
      </c>
      <c r="D16" s="10" t="s">
        <v>2229</v>
      </c>
      <c r="E16" s="144">
        <v>9500000.3000000007</v>
      </c>
      <c r="F16" s="10" t="s">
        <v>272</v>
      </c>
    </row>
    <row r="17" spans="1:6" ht="47.25" x14ac:dyDescent="0.25">
      <c r="A17" s="97">
        <v>10</v>
      </c>
      <c r="B17" s="10" t="s">
        <v>342</v>
      </c>
      <c r="C17" s="10" t="s">
        <v>2230</v>
      </c>
      <c r="D17" s="10" t="s">
        <v>2231</v>
      </c>
      <c r="E17" s="144">
        <v>7136780.1999999993</v>
      </c>
      <c r="F17" s="10" t="s">
        <v>272</v>
      </c>
    </row>
    <row r="18" spans="1:6" x14ac:dyDescent="0.25">
      <c r="A18" s="97"/>
      <c r="B18" s="96" t="s">
        <v>40</v>
      </c>
      <c r="C18" s="96"/>
      <c r="D18" s="10"/>
      <c r="E18" s="144"/>
      <c r="F18" s="10"/>
    </row>
    <row r="19" spans="1:6" ht="94.5" x14ac:dyDescent="0.25">
      <c r="A19" s="97">
        <v>11</v>
      </c>
      <c r="B19" s="10" t="s">
        <v>41</v>
      </c>
      <c r="C19" s="10" t="s">
        <v>2232</v>
      </c>
      <c r="D19" s="10" t="s">
        <v>2233</v>
      </c>
      <c r="E19" s="144">
        <v>4568965.5199999996</v>
      </c>
      <c r="F19" s="10" t="s">
        <v>272</v>
      </c>
    </row>
    <row r="20" spans="1:6" x14ac:dyDescent="0.25">
      <c r="A20" s="97"/>
      <c r="B20" s="96" t="s">
        <v>306</v>
      </c>
      <c r="C20" s="10"/>
      <c r="D20" s="10"/>
      <c r="E20" s="144"/>
      <c r="F20" s="10"/>
    </row>
    <row r="21" spans="1:6" ht="126" x14ac:dyDescent="0.25">
      <c r="A21" s="97">
        <v>12</v>
      </c>
      <c r="B21" s="10" t="s">
        <v>549</v>
      </c>
      <c r="C21" s="10" t="s">
        <v>2234</v>
      </c>
      <c r="D21" s="10" t="s">
        <v>2235</v>
      </c>
      <c r="E21" s="144">
        <v>1236206</v>
      </c>
      <c r="F21" s="10" t="s">
        <v>272</v>
      </c>
    </row>
    <row r="22" spans="1:6" x14ac:dyDescent="0.25">
      <c r="A22" s="97"/>
      <c r="B22" s="96" t="s">
        <v>2236</v>
      </c>
      <c r="C22" s="96"/>
      <c r="D22" s="10"/>
      <c r="E22" s="144"/>
      <c r="F22" s="10"/>
    </row>
    <row r="23" spans="1:6" ht="173.25" x14ac:dyDescent="0.25">
      <c r="A23" s="97">
        <v>13</v>
      </c>
      <c r="B23" s="10" t="s">
        <v>2237</v>
      </c>
      <c r="C23" s="10" t="s">
        <v>2238</v>
      </c>
      <c r="D23" s="10" t="s">
        <v>2239</v>
      </c>
      <c r="E23" s="144">
        <v>200000</v>
      </c>
      <c r="F23" s="10" t="s">
        <v>13</v>
      </c>
    </row>
    <row r="24" spans="1:6" ht="173.25" x14ac:dyDescent="0.25">
      <c r="A24" s="97">
        <v>14</v>
      </c>
      <c r="B24" s="10" t="s">
        <v>2240</v>
      </c>
      <c r="C24" s="10" t="s">
        <v>2241</v>
      </c>
      <c r="D24" s="10" t="s">
        <v>2242</v>
      </c>
      <c r="E24" s="144">
        <v>200000</v>
      </c>
      <c r="F24" s="10" t="s">
        <v>13</v>
      </c>
    </row>
    <row r="25" spans="1:6" ht="173.25" x14ac:dyDescent="0.25">
      <c r="A25" s="97">
        <v>15</v>
      </c>
      <c r="B25" s="10" t="s">
        <v>2243</v>
      </c>
      <c r="C25" s="10" t="s">
        <v>2244</v>
      </c>
      <c r="D25" s="10" t="s">
        <v>2239</v>
      </c>
      <c r="E25" s="144">
        <v>200000</v>
      </c>
      <c r="F25" s="10" t="s">
        <v>13</v>
      </c>
    </row>
    <row r="26" spans="1:6" ht="173.25" x14ac:dyDescent="0.25">
      <c r="A26" s="97">
        <v>16</v>
      </c>
      <c r="B26" s="10" t="s">
        <v>2245</v>
      </c>
      <c r="C26" s="10" t="s">
        <v>2246</v>
      </c>
      <c r="D26" s="10" t="s">
        <v>2242</v>
      </c>
      <c r="E26" s="144">
        <v>200000</v>
      </c>
      <c r="F26" s="10" t="s">
        <v>13</v>
      </c>
    </row>
    <row r="27" spans="1:6" ht="173.25" x14ac:dyDescent="0.25">
      <c r="A27" s="97">
        <v>17</v>
      </c>
      <c r="B27" s="10" t="s">
        <v>2247</v>
      </c>
      <c r="C27" s="10" t="s">
        <v>2248</v>
      </c>
      <c r="D27" s="10" t="s">
        <v>2242</v>
      </c>
      <c r="E27" s="144">
        <v>200000</v>
      </c>
      <c r="F27" s="10" t="s">
        <v>13</v>
      </c>
    </row>
    <row r="28" spans="1:6" ht="173.25" x14ac:dyDescent="0.25">
      <c r="A28" s="97">
        <v>18</v>
      </c>
      <c r="B28" s="10" t="s">
        <v>2249</v>
      </c>
      <c r="C28" s="10" t="s">
        <v>2250</v>
      </c>
      <c r="D28" s="10" t="s">
        <v>2242</v>
      </c>
      <c r="E28" s="144">
        <v>200000</v>
      </c>
      <c r="F28" s="10" t="s">
        <v>13</v>
      </c>
    </row>
    <row r="29" spans="1:6" ht="47.25" x14ac:dyDescent="0.25">
      <c r="A29" s="97">
        <v>19</v>
      </c>
      <c r="B29" s="10" t="s">
        <v>2251</v>
      </c>
      <c r="C29" s="10" t="s">
        <v>2252</v>
      </c>
      <c r="D29" s="10" t="s">
        <v>2253</v>
      </c>
      <c r="E29" s="144">
        <v>36206</v>
      </c>
      <c r="F29" s="10" t="s">
        <v>13</v>
      </c>
    </row>
    <row r="30" spans="1:6" ht="31.5" x14ac:dyDescent="0.25">
      <c r="A30" s="97"/>
      <c r="B30" s="9" t="s">
        <v>312</v>
      </c>
      <c r="C30" s="9"/>
      <c r="D30" s="127"/>
      <c r="E30" s="220"/>
      <c r="F30" s="127"/>
    </row>
    <row r="31" spans="1:6" ht="78.75" x14ac:dyDescent="0.25">
      <c r="A31" s="97">
        <v>20</v>
      </c>
      <c r="B31" s="10" t="s">
        <v>2254</v>
      </c>
      <c r="C31" s="10" t="s">
        <v>2255</v>
      </c>
      <c r="D31" s="10" t="s">
        <v>2256</v>
      </c>
      <c r="E31" s="144">
        <v>1600000</v>
      </c>
      <c r="F31" s="10" t="s">
        <v>272</v>
      </c>
    </row>
    <row r="32" spans="1:6" ht="47.25" x14ac:dyDescent="0.25">
      <c r="A32" s="97">
        <v>21</v>
      </c>
      <c r="B32" s="10" t="s">
        <v>2257</v>
      </c>
      <c r="C32" s="10" t="s">
        <v>2258</v>
      </c>
      <c r="D32" s="10" t="s">
        <v>1915</v>
      </c>
      <c r="E32" s="144">
        <v>1300000</v>
      </c>
      <c r="F32" s="10" t="s">
        <v>13</v>
      </c>
    </row>
    <row r="33" spans="1:6" ht="78.75" x14ac:dyDescent="0.25">
      <c r="A33" s="97">
        <v>22</v>
      </c>
      <c r="B33" s="10" t="s">
        <v>2259</v>
      </c>
      <c r="C33" s="10" t="s">
        <v>2260</v>
      </c>
      <c r="D33" s="10" t="s">
        <v>2261</v>
      </c>
      <c r="E33" s="144">
        <v>1000000</v>
      </c>
      <c r="F33" s="10" t="s">
        <v>272</v>
      </c>
    </row>
    <row r="34" spans="1:6" ht="63" x14ac:dyDescent="0.25">
      <c r="A34" s="97">
        <v>23</v>
      </c>
      <c r="B34" s="10" t="s">
        <v>2262</v>
      </c>
      <c r="C34" s="10" t="s">
        <v>2263</v>
      </c>
      <c r="D34" s="10" t="s">
        <v>2264</v>
      </c>
      <c r="E34" s="144">
        <v>1000000</v>
      </c>
      <c r="F34" s="10" t="s">
        <v>272</v>
      </c>
    </row>
    <row r="35" spans="1:6" ht="110.25" x14ac:dyDescent="0.25">
      <c r="A35" s="97">
        <v>24</v>
      </c>
      <c r="B35" s="10" t="s">
        <v>2265</v>
      </c>
      <c r="C35" s="10" t="s">
        <v>2266</v>
      </c>
      <c r="D35" s="10" t="s">
        <v>2267</v>
      </c>
      <c r="E35" s="144">
        <v>650000</v>
      </c>
      <c r="F35" s="10" t="s">
        <v>272</v>
      </c>
    </row>
    <row r="36" spans="1:6" ht="94.5" x14ac:dyDescent="0.25">
      <c r="A36" s="97">
        <v>25</v>
      </c>
      <c r="B36" s="10" t="s">
        <v>2268</v>
      </c>
      <c r="C36" s="10" t="s">
        <v>2269</v>
      </c>
      <c r="D36" s="10" t="s">
        <v>2270</v>
      </c>
      <c r="E36" s="144">
        <v>300000</v>
      </c>
      <c r="F36" s="10" t="s">
        <v>272</v>
      </c>
    </row>
    <row r="37" spans="1:6" ht="94.5" x14ac:dyDescent="0.25">
      <c r="A37" s="97">
        <v>26</v>
      </c>
      <c r="B37" s="10" t="s">
        <v>2271</v>
      </c>
      <c r="C37" s="10" t="s">
        <v>2272</v>
      </c>
      <c r="D37" s="10" t="s">
        <v>2273</v>
      </c>
      <c r="E37" s="144">
        <v>300000</v>
      </c>
      <c r="F37" s="10" t="s">
        <v>272</v>
      </c>
    </row>
    <row r="38" spans="1:6" ht="94.5" x14ac:dyDescent="0.25">
      <c r="A38" s="97">
        <v>27</v>
      </c>
      <c r="B38" s="10" t="s">
        <v>2274</v>
      </c>
      <c r="C38" s="10" t="s">
        <v>2275</v>
      </c>
      <c r="D38" s="10" t="s">
        <v>2276</v>
      </c>
      <c r="E38" s="144">
        <v>250000</v>
      </c>
      <c r="F38" s="10" t="s">
        <v>272</v>
      </c>
    </row>
    <row r="39" spans="1:6" ht="78.75" x14ac:dyDescent="0.25">
      <c r="A39" s="97">
        <v>28</v>
      </c>
      <c r="B39" s="10" t="s">
        <v>2277</v>
      </c>
      <c r="C39" s="10" t="s">
        <v>2278</v>
      </c>
      <c r="D39" s="10" t="s">
        <v>2279</v>
      </c>
      <c r="E39" s="144">
        <v>100000</v>
      </c>
      <c r="F39" s="10" t="s">
        <v>272</v>
      </c>
    </row>
    <row r="40" spans="1:6" ht="31.5" x14ac:dyDescent="0.25">
      <c r="A40" s="97"/>
      <c r="B40" s="96" t="s">
        <v>315</v>
      </c>
      <c r="C40" s="96"/>
      <c r="D40" s="10"/>
      <c r="E40" s="144"/>
      <c r="F40" s="10"/>
    </row>
    <row r="41" spans="1:6" ht="63" x14ac:dyDescent="0.25">
      <c r="A41" s="97">
        <v>29</v>
      </c>
      <c r="B41" s="10" t="s">
        <v>2280</v>
      </c>
      <c r="C41" s="10" t="s">
        <v>2281</v>
      </c>
      <c r="D41" s="10" t="s">
        <v>2282</v>
      </c>
      <c r="E41" s="144">
        <v>6000000</v>
      </c>
      <c r="F41" s="10" t="s">
        <v>13</v>
      </c>
    </row>
    <row r="42" spans="1:6" ht="126" x14ac:dyDescent="0.25">
      <c r="A42" s="97">
        <v>30</v>
      </c>
      <c r="B42" s="10" t="s">
        <v>2283</v>
      </c>
      <c r="C42" s="10" t="s">
        <v>2284</v>
      </c>
      <c r="D42" s="10" t="s">
        <v>2285</v>
      </c>
      <c r="E42" s="144">
        <v>2000000</v>
      </c>
      <c r="F42" s="10" t="s">
        <v>272</v>
      </c>
    </row>
    <row r="43" spans="1:6" ht="126" x14ac:dyDescent="0.25">
      <c r="A43" s="97">
        <v>31</v>
      </c>
      <c r="B43" s="10" t="s">
        <v>2286</v>
      </c>
      <c r="C43" s="10" t="s">
        <v>2287</v>
      </c>
      <c r="D43" s="10" t="s">
        <v>2288</v>
      </c>
      <c r="E43" s="144">
        <v>2000000</v>
      </c>
      <c r="F43" s="10" t="s">
        <v>272</v>
      </c>
    </row>
    <row r="44" spans="1:6" ht="110.25" x14ac:dyDescent="0.25">
      <c r="A44" s="97">
        <v>32</v>
      </c>
      <c r="B44" s="10" t="s">
        <v>2289</v>
      </c>
      <c r="C44" s="10" t="s">
        <v>2290</v>
      </c>
      <c r="D44" s="10" t="s">
        <v>2291</v>
      </c>
      <c r="E44" s="144">
        <v>2000000</v>
      </c>
      <c r="F44" s="10" t="s">
        <v>272</v>
      </c>
    </row>
    <row r="45" spans="1:6" ht="94.5" x14ac:dyDescent="0.25">
      <c r="A45" s="97">
        <v>33</v>
      </c>
      <c r="B45" s="10" t="s">
        <v>2292</v>
      </c>
      <c r="C45" s="10" t="s">
        <v>2293</v>
      </c>
      <c r="D45" s="10" t="s">
        <v>2294</v>
      </c>
      <c r="E45" s="144">
        <v>2000000</v>
      </c>
      <c r="F45" s="10" t="s">
        <v>272</v>
      </c>
    </row>
    <row r="46" spans="1:6" ht="78.75" x14ac:dyDescent="0.25">
      <c r="A46" s="97">
        <v>34</v>
      </c>
      <c r="B46" s="10" t="s">
        <v>2295</v>
      </c>
      <c r="C46" s="10" t="s">
        <v>2296</v>
      </c>
      <c r="D46" s="10" t="s">
        <v>2297</v>
      </c>
      <c r="E46" s="144">
        <v>1500000</v>
      </c>
      <c r="F46" s="10" t="s">
        <v>272</v>
      </c>
    </row>
    <row r="47" spans="1:6" ht="63" x14ac:dyDescent="0.25">
      <c r="A47" s="97">
        <v>35</v>
      </c>
      <c r="B47" s="10" t="s">
        <v>2298</v>
      </c>
      <c r="C47" s="10" t="s">
        <v>2299</v>
      </c>
      <c r="D47" s="10" t="s">
        <v>2300</v>
      </c>
      <c r="E47" s="144">
        <v>1300000</v>
      </c>
      <c r="F47" s="10" t="s">
        <v>272</v>
      </c>
    </row>
    <row r="48" spans="1:6" ht="47.25" x14ac:dyDescent="0.25">
      <c r="A48" s="97">
        <v>36</v>
      </c>
      <c r="B48" s="10" t="s">
        <v>2301</v>
      </c>
      <c r="C48" s="10" t="s">
        <v>2302</v>
      </c>
      <c r="D48" s="10" t="s">
        <v>1915</v>
      </c>
      <c r="E48" s="144">
        <v>1300000</v>
      </c>
      <c r="F48" s="10" t="s">
        <v>13</v>
      </c>
    </row>
    <row r="49" spans="1:6" ht="94.5" x14ac:dyDescent="0.25">
      <c r="A49" s="97">
        <v>37</v>
      </c>
      <c r="B49" s="10" t="s">
        <v>2303</v>
      </c>
      <c r="C49" s="10" t="s">
        <v>2304</v>
      </c>
      <c r="D49" s="10" t="s">
        <v>2305</v>
      </c>
      <c r="E49" s="144">
        <v>1000000</v>
      </c>
      <c r="F49" s="10" t="s">
        <v>272</v>
      </c>
    </row>
    <row r="50" spans="1:6" ht="110.25" x14ac:dyDescent="0.25">
      <c r="A50" s="97">
        <v>38</v>
      </c>
      <c r="B50" s="10" t="s">
        <v>2306</v>
      </c>
      <c r="C50" s="10" t="s">
        <v>2307</v>
      </c>
      <c r="D50" s="10" t="s">
        <v>2308</v>
      </c>
      <c r="E50" s="144">
        <v>800000</v>
      </c>
      <c r="F50" s="10" t="s">
        <v>272</v>
      </c>
    </row>
    <row r="51" spans="1:6" ht="126" x14ac:dyDescent="0.25">
      <c r="A51" s="97">
        <v>39</v>
      </c>
      <c r="B51" s="10" t="s">
        <v>2309</v>
      </c>
      <c r="C51" s="10" t="s">
        <v>2310</v>
      </c>
      <c r="D51" s="10" t="s">
        <v>2311</v>
      </c>
      <c r="E51" s="144">
        <v>800000</v>
      </c>
      <c r="F51" s="10" t="s">
        <v>272</v>
      </c>
    </row>
    <row r="52" spans="1:6" ht="126" x14ac:dyDescent="0.25">
      <c r="A52" s="97">
        <v>40</v>
      </c>
      <c r="B52" s="10" t="s">
        <v>2312</v>
      </c>
      <c r="C52" s="10" t="s">
        <v>2313</v>
      </c>
      <c r="D52" s="10" t="s">
        <v>2314</v>
      </c>
      <c r="E52" s="144">
        <v>700000</v>
      </c>
      <c r="F52" s="10" t="s">
        <v>272</v>
      </c>
    </row>
    <row r="53" spans="1:6" ht="47.25" x14ac:dyDescent="0.25">
      <c r="A53" s="97">
        <v>41</v>
      </c>
      <c r="B53" s="10" t="s">
        <v>2315</v>
      </c>
      <c r="C53" s="10" t="s">
        <v>2316</v>
      </c>
      <c r="D53" s="10" t="s">
        <v>202</v>
      </c>
      <c r="E53" s="144">
        <v>650000</v>
      </c>
      <c r="F53" s="10" t="s">
        <v>13</v>
      </c>
    </row>
    <row r="54" spans="1:6" ht="78.75" x14ac:dyDescent="0.25">
      <c r="A54" s="97">
        <v>42</v>
      </c>
      <c r="B54" s="10" t="s">
        <v>2317</v>
      </c>
      <c r="C54" s="10" t="s">
        <v>2318</v>
      </c>
      <c r="D54" s="10" t="s">
        <v>2319</v>
      </c>
      <c r="E54" s="144">
        <v>500000</v>
      </c>
      <c r="F54" s="10" t="s">
        <v>272</v>
      </c>
    </row>
    <row r="55" spans="1:6" ht="78.75" x14ac:dyDescent="0.25">
      <c r="A55" s="97">
        <v>43</v>
      </c>
      <c r="B55" s="10" t="s">
        <v>2320</v>
      </c>
      <c r="C55" s="10" t="s">
        <v>2321</v>
      </c>
      <c r="D55" s="10" t="s">
        <v>2322</v>
      </c>
      <c r="E55" s="144">
        <v>200000</v>
      </c>
      <c r="F55" s="10" t="s">
        <v>272</v>
      </c>
    </row>
    <row r="56" spans="1:6" x14ac:dyDescent="0.25">
      <c r="A56" s="97"/>
      <c r="B56" s="96" t="s">
        <v>219</v>
      </c>
      <c r="C56" s="10"/>
      <c r="D56" s="10"/>
      <c r="E56" s="144"/>
      <c r="F56" s="10"/>
    </row>
    <row r="57" spans="1:6" ht="126" x14ac:dyDescent="0.25">
      <c r="A57" s="97">
        <v>44</v>
      </c>
      <c r="B57" s="10" t="s">
        <v>2323</v>
      </c>
      <c r="C57" s="10" t="s">
        <v>2324</v>
      </c>
      <c r="D57" s="10" t="s">
        <v>2325</v>
      </c>
      <c r="E57" s="144">
        <v>7000000</v>
      </c>
      <c r="F57" s="10" t="s">
        <v>13</v>
      </c>
    </row>
    <row r="58" spans="1:6" ht="126" x14ac:dyDescent="0.25">
      <c r="A58" s="97">
        <v>45</v>
      </c>
      <c r="B58" s="10" t="s">
        <v>2326</v>
      </c>
      <c r="C58" s="10" t="s">
        <v>2327</v>
      </c>
      <c r="D58" s="10" t="s">
        <v>2328</v>
      </c>
      <c r="E58" s="144">
        <v>6000000</v>
      </c>
      <c r="F58" s="10" t="s">
        <v>13</v>
      </c>
    </row>
    <row r="59" spans="1:6" ht="47.25" x14ac:dyDescent="0.25">
      <c r="A59" s="97">
        <v>46</v>
      </c>
      <c r="B59" s="10" t="s">
        <v>2329</v>
      </c>
      <c r="C59" s="10" t="s">
        <v>2330</v>
      </c>
      <c r="D59" s="10" t="s">
        <v>2331</v>
      </c>
      <c r="E59" s="144">
        <v>1100000</v>
      </c>
      <c r="F59" s="10" t="s">
        <v>13</v>
      </c>
    </row>
    <row r="60" spans="1:6" ht="63" x14ac:dyDescent="0.25">
      <c r="A60" s="97">
        <v>47</v>
      </c>
      <c r="B60" s="10" t="s">
        <v>2332</v>
      </c>
      <c r="C60" s="10" t="s">
        <v>2333</v>
      </c>
      <c r="D60" s="10" t="s">
        <v>2334</v>
      </c>
      <c r="E60" s="144">
        <v>900000</v>
      </c>
      <c r="F60" s="10" t="s">
        <v>272</v>
      </c>
    </row>
    <row r="61" spans="1:6" ht="110.25" x14ac:dyDescent="0.25">
      <c r="A61" s="97">
        <v>48</v>
      </c>
      <c r="B61" s="10" t="s">
        <v>2335</v>
      </c>
      <c r="C61" s="10" t="s">
        <v>2336</v>
      </c>
      <c r="D61" s="10" t="s">
        <v>2337</v>
      </c>
      <c r="E61" s="144">
        <v>500000</v>
      </c>
      <c r="F61" s="10" t="s">
        <v>272</v>
      </c>
    </row>
    <row r="62" spans="1:6" ht="31.5" x14ac:dyDescent="0.25">
      <c r="A62" s="97">
        <v>49</v>
      </c>
      <c r="B62" s="10" t="s">
        <v>2338</v>
      </c>
      <c r="C62" s="10" t="s">
        <v>2339</v>
      </c>
      <c r="D62" s="10" t="s">
        <v>2340</v>
      </c>
      <c r="E62" s="144">
        <v>350000</v>
      </c>
      <c r="F62" s="10" t="s">
        <v>272</v>
      </c>
    </row>
    <row r="63" spans="1:6" ht="47.25" x14ac:dyDescent="0.25">
      <c r="A63" s="97">
        <v>50</v>
      </c>
      <c r="B63" s="10" t="s">
        <v>2341</v>
      </c>
      <c r="C63" s="10" t="s">
        <v>2342</v>
      </c>
      <c r="D63" s="10" t="s">
        <v>2343</v>
      </c>
      <c r="E63" s="144">
        <v>300000</v>
      </c>
      <c r="F63" s="10" t="s">
        <v>272</v>
      </c>
    </row>
    <row r="64" spans="1:6" ht="47.25" x14ac:dyDescent="0.25">
      <c r="A64" s="97">
        <v>51</v>
      </c>
      <c r="B64" s="10" t="s">
        <v>2344</v>
      </c>
      <c r="C64" s="10" t="s">
        <v>2345</v>
      </c>
      <c r="D64" s="10" t="s">
        <v>2346</v>
      </c>
      <c r="E64" s="144">
        <v>200000</v>
      </c>
      <c r="F64" s="10" t="s">
        <v>13</v>
      </c>
    </row>
    <row r="65" spans="1:6" ht="78.75" x14ac:dyDescent="0.25">
      <c r="A65" s="97">
        <v>52</v>
      </c>
      <c r="B65" s="10" t="s">
        <v>2347</v>
      </c>
      <c r="C65" s="10" t="s">
        <v>2348</v>
      </c>
      <c r="D65" s="10" t="s">
        <v>2349</v>
      </c>
      <c r="E65" s="144">
        <v>100000</v>
      </c>
      <c r="F65" s="10" t="s">
        <v>272</v>
      </c>
    </row>
    <row r="66" spans="1:6" ht="31.5" x14ac:dyDescent="0.25">
      <c r="A66" s="97">
        <v>53</v>
      </c>
      <c r="B66" s="10" t="s">
        <v>2350</v>
      </c>
      <c r="C66" s="10" t="s">
        <v>2351</v>
      </c>
      <c r="D66" s="10" t="s">
        <v>2352</v>
      </c>
      <c r="E66" s="144">
        <v>100000</v>
      </c>
      <c r="F66" s="10" t="s">
        <v>13</v>
      </c>
    </row>
    <row r="67" spans="1:6" x14ac:dyDescent="0.25">
      <c r="A67" s="97"/>
      <c r="B67" s="221" t="s">
        <v>712</v>
      </c>
      <c r="C67" s="222"/>
      <c r="D67" s="10"/>
      <c r="E67" s="144"/>
      <c r="F67" s="10"/>
    </row>
    <row r="68" spans="1:6" ht="94.5" x14ac:dyDescent="0.25">
      <c r="A68" s="97">
        <v>54</v>
      </c>
      <c r="B68" s="10" t="s">
        <v>683</v>
      </c>
      <c r="C68" s="10" t="s">
        <v>2353</v>
      </c>
      <c r="D68" s="10" t="s">
        <v>484</v>
      </c>
      <c r="E68" s="144">
        <v>3000000</v>
      </c>
      <c r="F68" s="10" t="s">
        <v>272</v>
      </c>
    </row>
    <row r="69" spans="1:6" ht="393.75" x14ac:dyDescent="0.25">
      <c r="A69" s="97">
        <v>55</v>
      </c>
      <c r="B69" s="10" t="s">
        <v>2354</v>
      </c>
      <c r="C69" s="10" t="s">
        <v>2355</v>
      </c>
      <c r="D69" s="10" t="s">
        <v>2356</v>
      </c>
      <c r="E69" s="144">
        <v>700000</v>
      </c>
      <c r="F69" s="10" t="s">
        <v>13</v>
      </c>
    </row>
    <row r="70" spans="1:6" ht="252" x14ac:dyDescent="0.25">
      <c r="A70" s="97">
        <v>56</v>
      </c>
      <c r="B70" s="10" t="s">
        <v>2357</v>
      </c>
      <c r="C70" s="10" t="s">
        <v>2358</v>
      </c>
      <c r="D70" s="10" t="s">
        <v>943</v>
      </c>
      <c r="E70" s="144">
        <v>1169256.8</v>
      </c>
      <c r="F70" s="10" t="s">
        <v>13</v>
      </c>
    </row>
    <row r="71" spans="1:6" x14ac:dyDescent="0.25">
      <c r="A71" s="97"/>
      <c r="B71" s="96" t="s">
        <v>949</v>
      </c>
      <c r="C71" s="96"/>
      <c r="D71" s="96"/>
      <c r="E71" s="223">
        <f>SUM(E6:E70)</f>
        <v>81160344.819999993</v>
      </c>
      <c r="F71" s="96"/>
    </row>
    <row r="72" spans="1:6" ht="18" customHeight="1" x14ac:dyDescent="0.25">
      <c r="A72" s="11"/>
      <c r="B72" s="2373" t="s">
        <v>9</v>
      </c>
      <c r="C72" s="2374"/>
      <c r="D72" s="8"/>
      <c r="E72" s="168"/>
      <c r="F72" s="37"/>
    </row>
    <row r="73" spans="1:6" ht="63" x14ac:dyDescent="0.25">
      <c r="A73" s="11">
        <v>1</v>
      </c>
      <c r="B73" s="2" t="s">
        <v>269</v>
      </c>
      <c r="C73" s="7" t="s">
        <v>2359</v>
      </c>
      <c r="D73" s="2" t="s">
        <v>271</v>
      </c>
      <c r="E73" s="77">
        <v>1000000</v>
      </c>
      <c r="F73" s="10" t="s">
        <v>272</v>
      </c>
    </row>
    <row r="74" spans="1:6" x14ac:dyDescent="0.25">
      <c r="A74" s="11"/>
      <c r="B74" s="9" t="s">
        <v>273</v>
      </c>
      <c r="C74" s="7"/>
      <c r="D74" s="2"/>
      <c r="E74" s="111"/>
      <c r="F74" s="10"/>
    </row>
    <row r="75" spans="1:6" ht="94.5" x14ac:dyDescent="0.25">
      <c r="A75" s="11">
        <v>2</v>
      </c>
      <c r="B75" s="2" t="s">
        <v>274</v>
      </c>
      <c r="C75" s="7" t="s">
        <v>2360</v>
      </c>
      <c r="D75" s="2" t="s">
        <v>276</v>
      </c>
      <c r="E75" s="112">
        <v>4500000</v>
      </c>
      <c r="F75" s="10" t="s">
        <v>277</v>
      </c>
    </row>
    <row r="76" spans="1:6" x14ac:dyDescent="0.25">
      <c r="A76" s="9"/>
      <c r="B76" s="9" t="s">
        <v>248</v>
      </c>
      <c r="C76" s="533"/>
      <c r="D76" s="9"/>
      <c r="E76" s="138">
        <f>SUM(E73:E75)</f>
        <v>5500000</v>
      </c>
      <c r="F76" s="96"/>
    </row>
    <row r="77" spans="1:6" ht="16.5" customHeight="1" x14ac:dyDescent="0.25">
      <c r="A77" s="226"/>
      <c r="B77" s="2380" t="s">
        <v>323</v>
      </c>
      <c r="C77" s="2380"/>
      <c r="D77" s="226"/>
      <c r="E77" s="226"/>
      <c r="F77" s="226"/>
    </row>
    <row r="78" spans="1:6" ht="110.25" x14ac:dyDescent="0.25">
      <c r="A78" s="97">
        <v>43</v>
      </c>
      <c r="B78" s="10" t="s">
        <v>2361</v>
      </c>
      <c r="C78" s="10" t="s">
        <v>2362</v>
      </c>
      <c r="D78" s="10" t="s">
        <v>2363</v>
      </c>
      <c r="E78" s="144">
        <v>150000</v>
      </c>
      <c r="F78" s="10" t="s">
        <v>272</v>
      </c>
    </row>
    <row r="79" spans="1:6" x14ac:dyDescent="0.25">
      <c r="A79" s="88"/>
      <c r="B79" s="88" t="s">
        <v>324</v>
      </c>
      <c r="C79" s="88"/>
      <c r="D79" s="88"/>
      <c r="E79" s="89">
        <f>E78+E76+E71</f>
        <v>86810344.819999993</v>
      </c>
      <c r="F79" s="88"/>
    </row>
    <row r="82" spans="1:6" x14ac:dyDescent="0.25">
      <c r="A82" s="2352" t="s">
        <v>0</v>
      </c>
      <c r="B82" s="2352"/>
      <c r="C82" s="2352"/>
      <c r="D82" s="2352"/>
      <c r="E82" s="2352"/>
      <c r="F82" s="2352"/>
    </row>
    <row r="83" spans="1:6" x14ac:dyDescent="0.25">
      <c r="A83" s="2352" t="s">
        <v>2364</v>
      </c>
      <c r="B83" s="2352"/>
      <c r="C83" s="2352"/>
      <c r="D83" s="2352"/>
      <c r="E83" s="2352"/>
      <c r="F83" s="2352"/>
    </row>
    <row r="84" spans="1:6" x14ac:dyDescent="0.25">
      <c r="A84" s="2352" t="s">
        <v>281</v>
      </c>
      <c r="B84" s="2352"/>
      <c r="C84" s="2352"/>
      <c r="D84" s="2352"/>
      <c r="E84" s="2352"/>
      <c r="F84" s="2352"/>
    </row>
    <row r="85" spans="1:6" x14ac:dyDescent="0.25">
      <c r="A85" s="38" t="s">
        <v>3</v>
      </c>
      <c r="B85" s="45" t="s">
        <v>283</v>
      </c>
      <c r="C85" s="45" t="s">
        <v>284</v>
      </c>
      <c r="D85" s="45" t="s">
        <v>285</v>
      </c>
      <c r="E85" s="100" t="s">
        <v>286</v>
      </c>
      <c r="F85" s="45" t="s">
        <v>287</v>
      </c>
    </row>
    <row r="86" spans="1:6" x14ac:dyDescent="0.25">
      <c r="A86" s="54"/>
      <c r="B86" s="2334" t="s">
        <v>288</v>
      </c>
      <c r="C86" s="2334"/>
      <c r="D86" s="2334"/>
      <c r="E86" s="98"/>
      <c r="F86" s="53"/>
    </row>
    <row r="87" spans="1:6" ht="94.5" x14ac:dyDescent="0.25">
      <c r="A87" s="43">
        <v>1</v>
      </c>
      <c r="B87" s="42" t="s">
        <v>23</v>
      </c>
      <c r="C87" s="42" t="s">
        <v>2365</v>
      </c>
      <c r="D87" s="42" t="s">
        <v>2366</v>
      </c>
      <c r="E87" s="92">
        <v>682758.62</v>
      </c>
      <c r="F87" s="42" t="s">
        <v>272</v>
      </c>
    </row>
    <row r="88" spans="1:6" x14ac:dyDescent="0.25">
      <c r="A88" s="52"/>
      <c r="B88" s="2333" t="s">
        <v>26</v>
      </c>
      <c r="C88" s="2333"/>
      <c r="D88" s="2333"/>
      <c r="E88" s="95"/>
      <c r="F88" s="92"/>
    </row>
    <row r="89" spans="1:6" ht="78.75" x14ac:dyDescent="0.25">
      <c r="A89" s="43">
        <v>2</v>
      </c>
      <c r="B89" s="42" t="s">
        <v>2367</v>
      </c>
      <c r="C89" s="42" t="s">
        <v>2368</v>
      </c>
      <c r="D89" s="42" t="s">
        <v>2369</v>
      </c>
      <c r="E89" s="92">
        <v>341379.32</v>
      </c>
      <c r="F89" s="44" t="s">
        <v>272</v>
      </c>
    </row>
    <row r="90" spans="1:6" x14ac:dyDescent="0.25">
      <c r="A90" s="43"/>
      <c r="B90" s="2332" t="s">
        <v>34</v>
      </c>
      <c r="C90" s="2332"/>
      <c r="D90" s="42"/>
      <c r="E90" s="92"/>
      <c r="F90" s="44"/>
    </row>
    <row r="91" spans="1:6" ht="47.25" x14ac:dyDescent="0.25">
      <c r="A91" s="43">
        <v>3</v>
      </c>
      <c r="B91" s="44" t="s">
        <v>309</v>
      </c>
      <c r="C91" s="42" t="s">
        <v>2228</v>
      </c>
      <c r="D91" s="42" t="s">
        <v>2370</v>
      </c>
      <c r="E91" s="92">
        <v>2000000</v>
      </c>
      <c r="F91" s="44" t="s">
        <v>272</v>
      </c>
    </row>
    <row r="92" spans="1:6" ht="47.25" x14ac:dyDescent="0.25">
      <c r="A92" s="43">
        <v>4</v>
      </c>
      <c r="B92" s="44" t="s">
        <v>311</v>
      </c>
      <c r="C92" s="42" t="s">
        <v>2230</v>
      </c>
      <c r="D92" s="42" t="s">
        <v>2371</v>
      </c>
      <c r="E92" s="92">
        <v>1982758.62</v>
      </c>
      <c r="F92" s="44" t="s">
        <v>272</v>
      </c>
    </row>
    <row r="93" spans="1:6" x14ac:dyDescent="0.25">
      <c r="A93" s="43"/>
      <c r="B93" s="38" t="s">
        <v>40</v>
      </c>
      <c r="C93" s="42"/>
      <c r="D93" s="42"/>
      <c r="E93" s="92"/>
      <c r="F93" s="44"/>
    </row>
    <row r="94" spans="1:6" ht="94.5" x14ac:dyDescent="0.25">
      <c r="A94" s="43">
        <v>5</v>
      </c>
      <c r="B94" s="44" t="s">
        <v>41</v>
      </c>
      <c r="C94" s="42" t="s">
        <v>2372</v>
      </c>
      <c r="D94" s="44" t="s">
        <v>2373</v>
      </c>
      <c r="E94" s="92">
        <v>568965.51</v>
      </c>
      <c r="F94" s="44" t="s">
        <v>272</v>
      </c>
    </row>
    <row r="95" spans="1:6" x14ac:dyDescent="0.25">
      <c r="A95" s="52"/>
      <c r="B95" s="2333" t="s">
        <v>315</v>
      </c>
      <c r="C95" s="2333"/>
      <c r="D95" s="2333"/>
      <c r="E95" s="95"/>
      <c r="F95" s="51"/>
    </row>
    <row r="96" spans="1:6" ht="94.5" x14ac:dyDescent="0.25">
      <c r="A96" s="43">
        <v>6</v>
      </c>
      <c r="B96" s="42" t="s">
        <v>2374</v>
      </c>
      <c r="C96" s="44" t="s">
        <v>2281</v>
      </c>
      <c r="D96" s="42" t="s">
        <v>2375</v>
      </c>
      <c r="E96" s="92">
        <v>1000000</v>
      </c>
      <c r="F96" s="42" t="s">
        <v>13</v>
      </c>
    </row>
    <row r="97" spans="1:6" ht="47.25" x14ac:dyDescent="0.25">
      <c r="A97" s="43">
        <v>7</v>
      </c>
      <c r="B97" s="42" t="s">
        <v>2289</v>
      </c>
      <c r="C97" s="44" t="s">
        <v>2290</v>
      </c>
      <c r="D97" s="42" t="s">
        <v>2376</v>
      </c>
      <c r="E97" s="92">
        <v>400000</v>
      </c>
      <c r="F97" s="42" t="s">
        <v>13</v>
      </c>
    </row>
    <row r="98" spans="1:6" ht="63" x14ac:dyDescent="0.25">
      <c r="A98" s="43">
        <v>8</v>
      </c>
      <c r="B98" s="42" t="s">
        <v>2377</v>
      </c>
      <c r="C98" s="44" t="s">
        <v>2362</v>
      </c>
      <c r="D98" s="42" t="s">
        <v>2378</v>
      </c>
      <c r="E98" s="92">
        <v>1566275.87</v>
      </c>
      <c r="F98" s="42" t="s">
        <v>272</v>
      </c>
    </row>
    <row r="99" spans="1:6" ht="126" x14ac:dyDescent="0.25">
      <c r="A99" s="43">
        <v>9</v>
      </c>
      <c r="B99" s="42" t="s">
        <v>2379</v>
      </c>
      <c r="C99" s="44" t="s">
        <v>2321</v>
      </c>
      <c r="D99" s="42" t="s">
        <v>2380</v>
      </c>
      <c r="E99" s="92">
        <v>1500000</v>
      </c>
      <c r="F99" s="42" t="s">
        <v>272</v>
      </c>
    </row>
    <row r="100" spans="1:6" x14ac:dyDescent="0.25">
      <c r="A100" s="43"/>
      <c r="B100" s="2328" t="s">
        <v>219</v>
      </c>
      <c r="C100" s="2328"/>
      <c r="D100" s="42"/>
      <c r="E100" s="92"/>
      <c r="F100" s="44"/>
    </row>
    <row r="101" spans="1:6" ht="47.25" x14ac:dyDescent="0.25">
      <c r="A101" s="43">
        <v>10</v>
      </c>
      <c r="B101" s="42" t="s">
        <v>2381</v>
      </c>
      <c r="C101" s="44" t="s">
        <v>2382</v>
      </c>
      <c r="D101" s="42" t="s">
        <v>2383</v>
      </c>
      <c r="E101" s="92">
        <v>100000</v>
      </c>
      <c r="F101" s="44" t="s">
        <v>272</v>
      </c>
    </row>
    <row r="102" spans="1:6" x14ac:dyDescent="0.25">
      <c r="A102" s="43"/>
      <c r="B102" s="2328" t="s">
        <v>2236</v>
      </c>
      <c r="C102" s="2328"/>
      <c r="D102" s="42"/>
      <c r="E102" s="92"/>
      <c r="F102" s="44"/>
    </row>
    <row r="103" spans="1:6" ht="173.25" x14ac:dyDescent="0.25">
      <c r="A103" s="43">
        <v>11</v>
      </c>
      <c r="B103" s="44" t="s">
        <v>2384</v>
      </c>
      <c r="C103" s="42" t="s">
        <v>2238</v>
      </c>
      <c r="D103" s="42" t="s">
        <v>2385</v>
      </c>
      <c r="E103" s="94">
        <v>227586.2</v>
      </c>
      <c r="F103" s="42" t="s">
        <v>13</v>
      </c>
    </row>
    <row r="104" spans="1:6" x14ac:dyDescent="0.25">
      <c r="A104" s="43"/>
      <c r="B104" s="2328" t="s">
        <v>306</v>
      </c>
      <c r="C104" s="2328"/>
      <c r="D104" s="44"/>
      <c r="E104" s="92"/>
      <c r="F104" s="44"/>
    </row>
    <row r="105" spans="1:6" ht="173.25" x14ac:dyDescent="0.25">
      <c r="A105" s="43">
        <v>12</v>
      </c>
      <c r="B105" s="42" t="s">
        <v>2386</v>
      </c>
      <c r="C105" s="42" t="s">
        <v>2238</v>
      </c>
      <c r="D105" s="44" t="s">
        <v>2387</v>
      </c>
      <c r="E105" s="92">
        <v>227586.2</v>
      </c>
      <c r="F105" s="44" t="s">
        <v>272</v>
      </c>
    </row>
    <row r="106" spans="1:6" x14ac:dyDescent="0.25">
      <c r="A106" s="43"/>
      <c r="B106" s="2381" t="s">
        <v>2388</v>
      </c>
      <c r="C106" s="2382"/>
      <c r="D106" s="42"/>
      <c r="E106" s="92"/>
      <c r="F106" s="42"/>
    </row>
    <row r="107" spans="1:6" ht="63" x14ac:dyDescent="0.25">
      <c r="A107" s="43">
        <v>13</v>
      </c>
      <c r="B107" s="42" t="s">
        <v>2389</v>
      </c>
      <c r="C107" s="42" t="s">
        <v>2390</v>
      </c>
      <c r="D107" s="42" t="s">
        <v>2391</v>
      </c>
      <c r="E107" s="92">
        <v>782000</v>
      </c>
      <c r="F107" s="42" t="s">
        <v>1259</v>
      </c>
    </row>
    <row r="108" spans="1:6" x14ac:dyDescent="0.25">
      <c r="A108" s="125"/>
      <c r="B108" s="96" t="s">
        <v>248</v>
      </c>
      <c r="C108" s="10"/>
      <c r="D108" s="10"/>
      <c r="E108" s="184">
        <f>SUM(E87:E107)</f>
        <v>11379310.34</v>
      </c>
      <c r="F108" s="127"/>
    </row>
  </sheetData>
  <mergeCells count="17">
    <mergeCell ref="B100:C100"/>
    <mergeCell ref="B102:C102"/>
    <mergeCell ref="B104:C104"/>
    <mergeCell ref="B106:C106"/>
    <mergeCell ref="A83:F83"/>
    <mergeCell ref="A84:F84"/>
    <mergeCell ref="B86:D86"/>
    <mergeCell ref="B88:D88"/>
    <mergeCell ref="B90:C90"/>
    <mergeCell ref="B95:D95"/>
    <mergeCell ref="A82:F82"/>
    <mergeCell ref="A1:F1"/>
    <mergeCell ref="A2:F2"/>
    <mergeCell ref="B5:C5"/>
    <mergeCell ref="B11:C11"/>
    <mergeCell ref="B72:C72"/>
    <mergeCell ref="B77:C7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4"/>
  <sheetViews>
    <sheetView topLeftCell="A83" workbookViewId="0">
      <selection activeCell="C61" sqref="C61"/>
    </sheetView>
  </sheetViews>
  <sheetFormatPr defaultRowHeight="15.75" x14ac:dyDescent="0.25"/>
  <cols>
    <col min="1" max="1" width="7.5703125" style="128" customWidth="1"/>
    <col min="2" max="2" width="18.5703125" style="128" customWidth="1"/>
    <col min="3" max="3" width="41.5703125" style="128" customWidth="1"/>
    <col min="4" max="4" width="19.42578125" style="128" customWidth="1"/>
    <col min="5" max="5" width="19.85546875" style="128" customWidth="1"/>
    <col min="6" max="6" width="9.5703125" style="128" customWidth="1"/>
    <col min="7" max="16384" width="9.140625" style="128"/>
  </cols>
  <sheetData>
    <row r="1" spans="1:6" x14ac:dyDescent="0.25">
      <c r="A1" s="2360" t="s">
        <v>0</v>
      </c>
      <c r="B1" s="2360"/>
      <c r="C1" s="2360"/>
      <c r="D1" s="2360"/>
      <c r="E1" s="2360"/>
      <c r="F1" s="2360"/>
    </row>
    <row r="2" spans="1:6" x14ac:dyDescent="0.25">
      <c r="A2" s="2360" t="s">
        <v>2392</v>
      </c>
      <c r="B2" s="2360"/>
      <c r="C2" s="2360"/>
      <c r="D2" s="2360"/>
      <c r="E2" s="2360"/>
      <c r="F2" s="2360"/>
    </row>
    <row r="3" spans="1:6" x14ac:dyDescent="0.25">
      <c r="A3" s="2360" t="s">
        <v>2</v>
      </c>
      <c r="B3" s="2360"/>
      <c r="C3" s="2360"/>
      <c r="D3" s="2360"/>
      <c r="E3" s="2360"/>
      <c r="F3" s="2360"/>
    </row>
    <row r="4" spans="1:6" ht="31.5" x14ac:dyDescent="0.25">
      <c r="A4" s="96" t="s">
        <v>3</v>
      </c>
      <c r="B4" s="96" t="s">
        <v>4</v>
      </c>
      <c r="C4" s="96" t="s">
        <v>5</v>
      </c>
      <c r="D4" s="96" t="s">
        <v>6</v>
      </c>
      <c r="E4" s="96" t="s">
        <v>2079</v>
      </c>
      <c r="F4" s="96" t="s">
        <v>8</v>
      </c>
    </row>
    <row r="5" spans="1:6" x14ac:dyDescent="0.25">
      <c r="A5" s="97"/>
      <c r="B5" s="2383" t="s">
        <v>9</v>
      </c>
      <c r="C5" s="2383"/>
      <c r="D5" s="2383"/>
      <c r="E5" s="219"/>
      <c r="F5" s="96"/>
    </row>
    <row r="6" spans="1:6" ht="47.25" x14ac:dyDescent="0.25">
      <c r="A6" s="97">
        <v>1</v>
      </c>
      <c r="B6" s="10" t="s">
        <v>289</v>
      </c>
      <c r="C6" s="10" t="s">
        <v>2393</v>
      </c>
      <c r="D6" s="10" t="s">
        <v>329</v>
      </c>
      <c r="E6" s="144">
        <v>1440000</v>
      </c>
      <c r="F6" s="10" t="s">
        <v>272</v>
      </c>
    </row>
    <row r="7" spans="1:6" ht="126" x14ac:dyDescent="0.25">
      <c r="A7" s="97">
        <v>2</v>
      </c>
      <c r="B7" s="10" t="s">
        <v>295</v>
      </c>
      <c r="C7" s="10" t="s">
        <v>2394</v>
      </c>
      <c r="D7" s="10" t="s">
        <v>488</v>
      </c>
      <c r="E7" s="144">
        <v>846827.69</v>
      </c>
      <c r="F7" s="10" t="s">
        <v>272</v>
      </c>
    </row>
    <row r="8" spans="1:6" ht="31.5" x14ac:dyDescent="0.25">
      <c r="A8" s="97">
        <v>3</v>
      </c>
      <c r="B8" s="10" t="s">
        <v>17</v>
      </c>
      <c r="C8" s="10" t="s">
        <v>2395</v>
      </c>
      <c r="D8" s="10" t="s">
        <v>19</v>
      </c>
      <c r="E8" s="144">
        <v>20000</v>
      </c>
      <c r="F8" s="10" t="s">
        <v>272</v>
      </c>
    </row>
    <row r="9" spans="1:6" ht="31.5" x14ac:dyDescent="0.25">
      <c r="A9" s="97">
        <v>4</v>
      </c>
      <c r="B9" s="10" t="s">
        <v>20</v>
      </c>
      <c r="C9" s="10" t="s">
        <v>2396</v>
      </c>
      <c r="D9" s="10" t="s">
        <v>22</v>
      </c>
      <c r="E9" s="144">
        <v>50000</v>
      </c>
      <c r="F9" s="10" t="s">
        <v>272</v>
      </c>
    </row>
    <row r="10" spans="1:6" ht="78.75" x14ac:dyDescent="0.25">
      <c r="A10" s="97">
        <v>5</v>
      </c>
      <c r="B10" s="10" t="s">
        <v>23</v>
      </c>
      <c r="C10" s="10" t="s">
        <v>2397</v>
      </c>
      <c r="D10" s="10" t="s">
        <v>25</v>
      </c>
      <c r="E10" s="144">
        <v>1851793</v>
      </c>
      <c r="F10" s="10" t="s">
        <v>272</v>
      </c>
    </row>
    <row r="11" spans="1:6" x14ac:dyDescent="0.25">
      <c r="A11" s="97"/>
      <c r="B11" s="2384" t="s">
        <v>334</v>
      </c>
      <c r="C11" s="2384"/>
      <c r="D11" s="2384"/>
      <c r="E11" s="97"/>
      <c r="F11" s="10"/>
    </row>
    <row r="12" spans="1:6" ht="110.25" x14ac:dyDescent="0.25">
      <c r="A12" s="97">
        <v>6</v>
      </c>
      <c r="B12" s="10" t="s">
        <v>295</v>
      </c>
      <c r="C12" s="10" t="s">
        <v>2398</v>
      </c>
      <c r="D12" s="10" t="s">
        <v>336</v>
      </c>
      <c r="E12" s="144">
        <v>1000000</v>
      </c>
      <c r="F12" s="10" t="s">
        <v>272</v>
      </c>
    </row>
    <row r="13" spans="1:6" ht="78.75" x14ac:dyDescent="0.25">
      <c r="A13" s="97">
        <v>7</v>
      </c>
      <c r="B13" s="10" t="s">
        <v>23</v>
      </c>
      <c r="C13" s="10" t="s">
        <v>2399</v>
      </c>
      <c r="D13" s="10" t="s">
        <v>25</v>
      </c>
      <c r="E13" s="144">
        <v>530603.17000000004</v>
      </c>
      <c r="F13" s="10" t="s">
        <v>272</v>
      </c>
    </row>
    <row r="14" spans="1:6" ht="78.75" x14ac:dyDescent="0.25">
      <c r="A14" s="97">
        <v>8</v>
      </c>
      <c r="B14" s="10" t="s">
        <v>299</v>
      </c>
      <c r="C14" s="10" t="s">
        <v>2400</v>
      </c>
      <c r="D14" s="10" t="s">
        <v>300</v>
      </c>
      <c r="E14" s="144">
        <v>1073707.17</v>
      </c>
      <c r="F14" s="10" t="s">
        <v>272</v>
      </c>
    </row>
    <row r="15" spans="1:6" x14ac:dyDescent="0.25">
      <c r="A15" s="97"/>
      <c r="B15" s="2373" t="s">
        <v>739</v>
      </c>
      <c r="C15" s="2374"/>
      <c r="D15" s="10"/>
      <c r="E15" s="97"/>
      <c r="F15" s="10"/>
    </row>
    <row r="16" spans="1:6" ht="94.5" x14ac:dyDescent="0.25">
      <c r="A16" s="97">
        <v>9</v>
      </c>
      <c r="B16" s="10" t="s">
        <v>301</v>
      </c>
      <c r="C16" s="10" t="s">
        <v>2401</v>
      </c>
      <c r="D16" s="10" t="s">
        <v>43</v>
      </c>
      <c r="E16" s="144">
        <v>4568965.5199999996</v>
      </c>
      <c r="F16" s="10" t="s">
        <v>272</v>
      </c>
    </row>
    <row r="17" spans="1:6" x14ac:dyDescent="0.25">
      <c r="A17" s="97"/>
      <c r="B17" s="96" t="s">
        <v>306</v>
      </c>
      <c r="C17" s="10"/>
      <c r="D17" s="10"/>
      <c r="E17" s="97"/>
      <c r="F17" s="10"/>
    </row>
    <row r="18" spans="1:6" ht="110.25" x14ac:dyDescent="0.25">
      <c r="A18" s="97">
        <v>10</v>
      </c>
      <c r="B18" s="10" t="s">
        <v>307</v>
      </c>
      <c r="C18" s="10" t="s">
        <v>2402</v>
      </c>
      <c r="D18" s="10" t="s">
        <v>2403</v>
      </c>
      <c r="E18" s="144">
        <v>1736206.9</v>
      </c>
      <c r="F18" s="10" t="s">
        <v>272</v>
      </c>
    </row>
    <row r="19" spans="1:6" x14ac:dyDescent="0.25">
      <c r="A19" s="97"/>
      <c r="B19" s="96" t="s">
        <v>34</v>
      </c>
      <c r="C19" s="10"/>
      <c r="D19" s="10"/>
      <c r="E19" s="97"/>
      <c r="F19" s="10"/>
    </row>
    <row r="20" spans="1:6" ht="47.25" x14ac:dyDescent="0.25">
      <c r="A20" s="97">
        <v>11</v>
      </c>
      <c r="B20" s="10" t="s">
        <v>309</v>
      </c>
      <c r="C20" s="10" t="s">
        <v>2404</v>
      </c>
      <c r="D20" s="10" t="s">
        <v>341</v>
      </c>
      <c r="E20" s="144">
        <v>10000000</v>
      </c>
      <c r="F20" s="10" t="s">
        <v>272</v>
      </c>
    </row>
    <row r="21" spans="1:6" ht="47.25" x14ac:dyDescent="0.25">
      <c r="A21" s="97">
        <v>12</v>
      </c>
      <c r="B21" s="10" t="s">
        <v>342</v>
      </c>
      <c r="C21" s="10" t="s">
        <v>2405</v>
      </c>
      <c r="D21" s="10" t="s">
        <v>341</v>
      </c>
      <c r="E21" s="144">
        <v>7202586.2000000002</v>
      </c>
      <c r="F21" s="10" t="s">
        <v>272</v>
      </c>
    </row>
    <row r="22" spans="1:6" x14ac:dyDescent="0.25">
      <c r="A22" s="97"/>
      <c r="B22" s="2384" t="s">
        <v>312</v>
      </c>
      <c r="C22" s="2384"/>
      <c r="D22" s="10"/>
      <c r="E22" s="97"/>
      <c r="F22" s="10"/>
    </row>
    <row r="23" spans="1:6" ht="63" x14ac:dyDescent="0.25">
      <c r="A23" s="97">
        <v>13</v>
      </c>
      <c r="B23" s="2" t="s">
        <v>2406</v>
      </c>
      <c r="C23" s="2" t="s">
        <v>2407</v>
      </c>
      <c r="D23" s="2" t="s">
        <v>2408</v>
      </c>
      <c r="E23" s="144">
        <v>1500000</v>
      </c>
      <c r="F23" s="10" t="s">
        <v>13</v>
      </c>
    </row>
    <row r="24" spans="1:6" ht="47.25" x14ac:dyDescent="0.25">
      <c r="A24" s="97">
        <v>14</v>
      </c>
      <c r="B24" s="2" t="s">
        <v>2409</v>
      </c>
      <c r="C24" s="2" t="s">
        <v>2410</v>
      </c>
      <c r="D24" s="2" t="s">
        <v>2411</v>
      </c>
      <c r="E24" s="144">
        <v>900000</v>
      </c>
      <c r="F24" s="10" t="s">
        <v>13</v>
      </c>
    </row>
    <row r="25" spans="1:6" ht="63" x14ac:dyDescent="0.25">
      <c r="A25" s="97">
        <v>15</v>
      </c>
      <c r="B25" s="2" t="s">
        <v>2412</v>
      </c>
      <c r="C25" s="2" t="s">
        <v>2413</v>
      </c>
      <c r="D25" s="2" t="s">
        <v>2414</v>
      </c>
      <c r="E25" s="144">
        <v>1000000</v>
      </c>
      <c r="F25" s="10" t="s">
        <v>13</v>
      </c>
    </row>
    <row r="26" spans="1:6" ht="47.25" x14ac:dyDescent="0.25">
      <c r="A26" s="97">
        <v>16</v>
      </c>
      <c r="B26" s="2" t="s">
        <v>2415</v>
      </c>
      <c r="C26" s="2" t="s">
        <v>2416</v>
      </c>
      <c r="D26" s="2" t="s">
        <v>2411</v>
      </c>
      <c r="E26" s="144">
        <v>900000</v>
      </c>
      <c r="F26" s="10" t="s">
        <v>13</v>
      </c>
    </row>
    <row r="27" spans="1:6" ht="31.5" x14ac:dyDescent="0.25">
      <c r="A27" s="97">
        <v>17</v>
      </c>
      <c r="B27" s="10" t="s">
        <v>2417</v>
      </c>
      <c r="C27" s="10" t="s">
        <v>2418</v>
      </c>
      <c r="D27" s="10" t="s">
        <v>2419</v>
      </c>
      <c r="E27" s="144">
        <v>250000</v>
      </c>
      <c r="F27" s="10" t="s">
        <v>13</v>
      </c>
    </row>
    <row r="28" spans="1:6" ht="31.5" x14ac:dyDescent="0.25">
      <c r="A28" s="97">
        <v>18</v>
      </c>
      <c r="B28" s="10" t="s">
        <v>2420</v>
      </c>
      <c r="C28" s="10" t="s">
        <v>2421</v>
      </c>
      <c r="D28" s="10" t="s">
        <v>2419</v>
      </c>
      <c r="E28" s="144">
        <v>250000</v>
      </c>
      <c r="F28" s="10" t="s">
        <v>13</v>
      </c>
    </row>
    <row r="29" spans="1:6" ht="31.5" x14ac:dyDescent="0.25">
      <c r="A29" s="97">
        <v>19</v>
      </c>
      <c r="B29" s="10" t="s">
        <v>2422</v>
      </c>
      <c r="C29" s="10" t="s">
        <v>2423</v>
      </c>
      <c r="D29" s="10" t="s">
        <v>2419</v>
      </c>
      <c r="E29" s="144">
        <v>250000</v>
      </c>
      <c r="F29" s="10" t="s">
        <v>13</v>
      </c>
    </row>
    <row r="30" spans="1:6" ht="47.25" x14ac:dyDescent="0.25">
      <c r="A30" s="97">
        <v>20</v>
      </c>
      <c r="B30" s="10" t="s">
        <v>2424</v>
      </c>
      <c r="C30" s="10" t="s">
        <v>2425</v>
      </c>
      <c r="D30" s="2" t="s">
        <v>2411</v>
      </c>
      <c r="E30" s="144">
        <v>900000</v>
      </c>
      <c r="F30" s="10" t="s">
        <v>13</v>
      </c>
    </row>
    <row r="31" spans="1:6" ht="47.25" x14ac:dyDescent="0.25">
      <c r="A31" s="97">
        <v>21</v>
      </c>
      <c r="B31" s="10" t="s">
        <v>2426</v>
      </c>
      <c r="C31" s="10" t="s">
        <v>2427</v>
      </c>
      <c r="D31" s="10" t="s">
        <v>2428</v>
      </c>
      <c r="E31" s="144">
        <v>600000</v>
      </c>
      <c r="F31" s="10" t="s">
        <v>13</v>
      </c>
    </row>
    <row r="32" spans="1:6" x14ac:dyDescent="0.25">
      <c r="A32" s="97"/>
      <c r="B32" s="2384" t="s">
        <v>2429</v>
      </c>
      <c r="C32" s="2384"/>
      <c r="D32" s="10"/>
      <c r="E32" s="97"/>
      <c r="F32" s="10"/>
    </row>
    <row r="33" spans="1:6" ht="141.75" x14ac:dyDescent="0.25">
      <c r="A33" s="97">
        <v>22</v>
      </c>
      <c r="B33" s="10" t="s">
        <v>2430</v>
      </c>
      <c r="C33" s="10" t="s">
        <v>2431</v>
      </c>
      <c r="D33" s="10" t="s">
        <v>2432</v>
      </c>
      <c r="E33" s="144">
        <v>3900000</v>
      </c>
      <c r="F33" s="10" t="s">
        <v>13</v>
      </c>
    </row>
    <row r="34" spans="1:6" ht="47.25" x14ac:dyDescent="0.25">
      <c r="A34" s="97">
        <v>23</v>
      </c>
      <c r="B34" s="10" t="s">
        <v>2433</v>
      </c>
      <c r="C34" s="10" t="s">
        <v>2434</v>
      </c>
      <c r="D34" s="10" t="s">
        <v>2435</v>
      </c>
      <c r="E34" s="144">
        <v>4000000</v>
      </c>
      <c r="F34" s="10" t="s">
        <v>13</v>
      </c>
    </row>
    <row r="35" spans="1:6" ht="126" x14ac:dyDescent="0.25">
      <c r="A35" s="97">
        <v>24</v>
      </c>
      <c r="B35" s="10" t="s">
        <v>2436</v>
      </c>
      <c r="C35" s="10" t="s">
        <v>2437</v>
      </c>
      <c r="D35" s="10" t="s">
        <v>2438</v>
      </c>
      <c r="E35" s="144">
        <v>4900000</v>
      </c>
      <c r="F35" s="10" t="s">
        <v>13</v>
      </c>
    </row>
    <row r="36" spans="1:6" ht="47.25" x14ac:dyDescent="0.25">
      <c r="A36" s="97">
        <v>25</v>
      </c>
      <c r="B36" s="10" t="s">
        <v>2439</v>
      </c>
      <c r="C36" s="10" t="s">
        <v>2440</v>
      </c>
      <c r="D36" s="10" t="s">
        <v>2441</v>
      </c>
      <c r="E36" s="144">
        <v>900000</v>
      </c>
      <c r="F36" s="10" t="s">
        <v>13</v>
      </c>
    </row>
    <row r="37" spans="1:6" ht="110.25" x14ac:dyDescent="0.25">
      <c r="A37" s="97">
        <v>26</v>
      </c>
      <c r="B37" s="10" t="s">
        <v>2442</v>
      </c>
      <c r="C37" s="10" t="s">
        <v>2443</v>
      </c>
      <c r="D37" s="10" t="s">
        <v>2444</v>
      </c>
      <c r="E37" s="144">
        <v>1400000</v>
      </c>
      <c r="F37" s="10" t="s">
        <v>13</v>
      </c>
    </row>
    <row r="38" spans="1:6" ht="110.25" x14ac:dyDescent="0.25">
      <c r="A38" s="97">
        <v>27</v>
      </c>
      <c r="B38" s="10" t="s">
        <v>2445</v>
      </c>
      <c r="C38" s="10" t="s">
        <v>2446</v>
      </c>
      <c r="D38" s="10" t="s">
        <v>2447</v>
      </c>
      <c r="E38" s="144">
        <v>3500000</v>
      </c>
      <c r="F38" s="10" t="s">
        <v>13</v>
      </c>
    </row>
    <row r="39" spans="1:6" ht="94.5" x14ac:dyDescent="0.25">
      <c r="A39" s="97">
        <v>28</v>
      </c>
      <c r="B39" s="10" t="s">
        <v>2448</v>
      </c>
      <c r="C39" s="10" t="s">
        <v>2449</v>
      </c>
      <c r="D39" s="10" t="s">
        <v>2450</v>
      </c>
      <c r="E39" s="144">
        <v>1400000</v>
      </c>
      <c r="F39" s="10" t="s">
        <v>13</v>
      </c>
    </row>
    <row r="40" spans="1:6" ht="157.5" x14ac:dyDescent="0.25">
      <c r="A40" s="97">
        <v>29</v>
      </c>
      <c r="B40" s="10" t="s">
        <v>2451</v>
      </c>
      <c r="C40" s="10" t="s">
        <v>2452</v>
      </c>
      <c r="D40" s="10" t="s">
        <v>2453</v>
      </c>
      <c r="E40" s="144">
        <v>2000000</v>
      </c>
      <c r="F40" s="10" t="s">
        <v>13</v>
      </c>
    </row>
    <row r="41" spans="1:6" ht="126" x14ac:dyDescent="0.25">
      <c r="A41" s="97">
        <v>30</v>
      </c>
      <c r="B41" s="10" t="s">
        <v>2454</v>
      </c>
      <c r="C41" s="10" t="s">
        <v>2455</v>
      </c>
      <c r="D41" s="10" t="s">
        <v>2456</v>
      </c>
      <c r="E41" s="144">
        <v>1500000</v>
      </c>
      <c r="F41" s="10" t="s">
        <v>272</v>
      </c>
    </row>
    <row r="42" spans="1:6" ht="63" x14ac:dyDescent="0.25">
      <c r="A42" s="97">
        <v>31</v>
      </c>
      <c r="B42" s="10" t="s">
        <v>2457</v>
      </c>
      <c r="C42" s="10" t="s">
        <v>2458</v>
      </c>
      <c r="D42" s="10" t="s">
        <v>2414</v>
      </c>
      <c r="E42" s="144">
        <v>1000000</v>
      </c>
      <c r="F42" s="10" t="s">
        <v>13</v>
      </c>
    </row>
    <row r="43" spans="1:6" x14ac:dyDescent="0.25">
      <c r="A43" s="97"/>
      <c r="B43" s="2384" t="s">
        <v>2459</v>
      </c>
      <c r="C43" s="2384"/>
      <c r="D43" s="10"/>
      <c r="E43" s="144"/>
      <c r="F43" s="10"/>
    </row>
    <row r="44" spans="1:6" ht="47.25" x14ac:dyDescent="0.25">
      <c r="A44" s="97">
        <v>32</v>
      </c>
      <c r="B44" s="6" t="s">
        <v>2460</v>
      </c>
      <c r="C44" s="2" t="s">
        <v>2461</v>
      </c>
      <c r="D44" s="2" t="s">
        <v>2462</v>
      </c>
      <c r="E44" s="144">
        <v>5500000</v>
      </c>
      <c r="F44" s="10" t="s">
        <v>13</v>
      </c>
    </row>
    <row r="45" spans="1:6" x14ac:dyDescent="0.25">
      <c r="A45" s="97"/>
      <c r="B45" s="96" t="s">
        <v>219</v>
      </c>
      <c r="C45" s="10"/>
      <c r="D45" s="10"/>
      <c r="E45" s="97"/>
      <c r="F45" s="10"/>
    </row>
    <row r="46" spans="1:6" ht="47.25" x14ac:dyDescent="0.25">
      <c r="A46" s="97">
        <v>33</v>
      </c>
      <c r="B46" s="10" t="s">
        <v>2463</v>
      </c>
      <c r="C46" s="10" t="s">
        <v>2464</v>
      </c>
      <c r="D46" s="10" t="s">
        <v>2465</v>
      </c>
      <c r="E46" s="144">
        <v>1500000</v>
      </c>
      <c r="F46" s="10" t="s">
        <v>13</v>
      </c>
    </row>
    <row r="47" spans="1:6" ht="63" x14ac:dyDescent="0.25">
      <c r="A47" s="97">
        <v>34</v>
      </c>
      <c r="B47" s="10" t="s">
        <v>2466</v>
      </c>
      <c r="C47" s="10" t="s">
        <v>2467</v>
      </c>
      <c r="D47" s="10" t="s">
        <v>2468</v>
      </c>
      <c r="E47" s="77">
        <v>1500000</v>
      </c>
      <c r="F47" s="10" t="s">
        <v>13</v>
      </c>
    </row>
    <row r="48" spans="1:6" x14ac:dyDescent="0.25">
      <c r="A48" s="97"/>
      <c r="B48" s="2384" t="s">
        <v>712</v>
      </c>
      <c r="C48" s="2384"/>
      <c r="D48" s="10"/>
      <c r="E48" s="230"/>
      <c r="F48" s="10"/>
    </row>
    <row r="49" spans="1:6" ht="78.75" x14ac:dyDescent="0.25">
      <c r="A49" s="97">
        <v>35</v>
      </c>
      <c r="B49" s="10" t="s">
        <v>683</v>
      </c>
      <c r="C49" s="10" t="s">
        <v>2469</v>
      </c>
      <c r="D49" s="10" t="s">
        <v>2470</v>
      </c>
      <c r="E49" s="144">
        <v>3500000</v>
      </c>
      <c r="F49" s="10" t="s">
        <v>13</v>
      </c>
    </row>
    <row r="50" spans="1:6" ht="47.25" x14ac:dyDescent="0.25">
      <c r="A50" s="97">
        <v>36</v>
      </c>
      <c r="B50" s="10" t="s">
        <v>2471</v>
      </c>
      <c r="C50" s="10" t="s">
        <v>2472</v>
      </c>
      <c r="D50" s="10" t="s">
        <v>2473</v>
      </c>
      <c r="E50" s="144">
        <v>1326421.27</v>
      </c>
      <c r="F50" s="10" t="s">
        <v>13</v>
      </c>
    </row>
    <row r="51" spans="1:6" ht="220.5" x14ac:dyDescent="0.25">
      <c r="A51" s="97">
        <v>37</v>
      </c>
      <c r="B51" s="10" t="s">
        <v>478</v>
      </c>
      <c r="C51" s="10" t="s">
        <v>2474</v>
      </c>
      <c r="D51" s="10" t="s">
        <v>2475</v>
      </c>
      <c r="E51" s="144">
        <v>4677027</v>
      </c>
      <c r="F51" s="10" t="s">
        <v>13</v>
      </c>
    </row>
    <row r="52" spans="1:6" x14ac:dyDescent="0.25">
      <c r="A52" s="97"/>
      <c r="B52" s="2384" t="s">
        <v>1834</v>
      </c>
      <c r="C52" s="2384"/>
      <c r="D52" s="96"/>
      <c r="E52" s="223">
        <f>SUM(E6:E51)</f>
        <v>79374137.920000002</v>
      </c>
      <c r="F52" s="96"/>
    </row>
    <row r="53" spans="1:6" x14ac:dyDescent="0.25">
      <c r="A53" s="11"/>
      <c r="B53" s="2373" t="s">
        <v>9</v>
      </c>
      <c r="C53" s="2374"/>
      <c r="D53" s="8"/>
      <c r="E53" s="168"/>
      <c r="F53" s="37"/>
    </row>
    <row r="54" spans="1:6" ht="63" x14ac:dyDescent="0.25">
      <c r="A54" s="11">
        <v>1</v>
      </c>
      <c r="B54" s="2" t="s">
        <v>269</v>
      </c>
      <c r="C54" s="7" t="s">
        <v>2476</v>
      </c>
      <c r="D54" s="2" t="s">
        <v>271</v>
      </c>
      <c r="E54" s="77">
        <v>1000000</v>
      </c>
      <c r="F54" s="10" t="s">
        <v>272</v>
      </c>
    </row>
    <row r="55" spans="1:6" x14ac:dyDescent="0.25">
      <c r="A55" s="11"/>
      <c r="B55" s="9" t="s">
        <v>273</v>
      </c>
      <c r="C55" s="7"/>
      <c r="D55" s="2"/>
      <c r="E55" s="111"/>
      <c r="F55" s="10"/>
    </row>
    <row r="56" spans="1:6" ht="94.5" x14ac:dyDescent="0.25">
      <c r="A56" s="11">
        <v>2</v>
      </c>
      <c r="B56" s="2" t="s">
        <v>274</v>
      </c>
      <c r="C56" s="7" t="s">
        <v>2477</v>
      </c>
      <c r="D56" s="2" t="s">
        <v>276</v>
      </c>
      <c r="E56" s="112">
        <v>4500000</v>
      </c>
      <c r="F56" s="10" t="s">
        <v>277</v>
      </c>
    </row>
    <row r="57" spans="1:6" x14ac:dyDescent="0.25">
      <c r="A57" s="11"/>
      <c r="B57" s="9" t="s">
        <v>248</v>
      </c>
      <c r="C57" s="2"/>
      <c r="D57" s="2"/>
      <c r="E57" s="231">
        <v>5500000</v>
      </c>
      <c r="F57" s="127"/>
    </row>
    <row r="58" spans="1:6" x14ac:dyDescent="0.25">
      <c r="A58" s="90"/>
      <c r="B58" s="2353" t="s">
        <v>323</v>
      </c>
      <c r="C58" s="2354"/>
      <c r="D58" s="90"/>
      <c r="E58" s="90"/>
      <c r="F58" s="90"/>
    </row>
    <row r="59" spans="1:6" ht="47.25" x14ac:dyDescent="0.25">
      <c r="A59" s="11">
        <v>1</v>
      </c>
      <c r="B59" s="2" t="s">
        <v>2478</v>
      </c>
      <c r="C59" s="7"/>
      <c r="D59" s="2" t="s">
        <v>2479</v>
      </c>
      <c r="E59" s="77">
        <v>200000</v>
      </c>
      <c r="F59" s="10" t="s">
        <v>272</v>
      </c>
    </row>
    <row r="60" spans="1:6" x14ac:dyDescent="0.25">
      <c r="A60" s="11"/>
      <c r="B60" s="9" t="s">
        <v>273</v>
      </c>
      <c r="C60" s="7"/>
      <c r="D60" s="2"/>
      <c r="E60" s="111"/>
      <c r="F60" s="10"/>
    </row>
    <row r="61" spans="1:6" ht="47.25" x14ac:dyDescent="0.25">
      <c r="A61" s="11">
        <v>2</v>
      </c>
      <c r="B61" s="2" t="s">
        <v>2480</v>
      </c>
      <c r="C61" s="7"/>
      <c r="D61" s="2" t="s">
        <v>2481</v>
      </c>
      <c r="E61" s="112">
        <v>1736207.9</v>
      </c>
      <c r="F61" s="10" t="s">
        <v>277</v>
      </c>
    </row>
    <row r="62" spans="1:6" x14ac:dyDescent="0.25">
      <c r="A62" s="11"/>
      <c r="B62" s="9" t="s">
        <v>248</v>
      </c>
      <c r="C62" s="2"/>
      <c r="D62" s="2"/>
      <c r="E62" s="231">
        <f>SUM(E59:E61)</f>
        <v>1936207.9</v>
      </c>
      <c r="F62" s="127"/>
    </row>
    <row r="63" spans="1:6" ht="18" customHeight="1" x14ac:dyDescent="0.25">
      <c r="A63" s="88"/>
      <c r="B63" s="2337" t="s">
        <v>324</v>
      </c>
      <c r="C63" s="2339"/>
      <c r="D63" s="232"/>
      <c r="E63" s="145">
        <f>E62+E57+E52</f>
        <v>86810345.820000008</v>
      </c>
      <c r="F63" s="232"/>
    </row>
    <row r="66" spans="1:6" x14ac:dyDescent="0.25">
      <c r="A66" s="2359" t="s">
        <v>0</v>
      </c>
      <c r="B66" s="2359"/>
      <c r="C66" s="2359"/>
      <c r="D66" s="2359"/>
      <c r="E66" s="2359"/>
      <c r="F66" s="2359"/>
    </row>
    <row r="67" spans="1:6" x14ac:dyDescent="0.25">
      <c r="A67" s="2359" t="s">
        <v>2482</v>
      </c>
      <c r="B67" s="2359"/>
      <c r="C67" s="2359"/>
      <c r="D67" s="2359"/>
      <c r="E67" s="2359"/>
      <c r="F67" s="2359"/>
    </row>
    <row r="68" spans="1:6" x14ac:dyDescent="0.25">
      <c r="A68" s="2359" t="s">
        <v>281</v>
      </c>
      <c r="B68" s="2359"/>
      <c r="C68" s="2359"/>
      <c r="D68" s="2359"/>
      <c r="E68" s="2359"/>
      <c r="F68" s="2359"/>
    </row>
    <row r="69" spans="1:6" x14ac:dyDescent="0.25">
      <c r="A69" s="119" t="s">
        <v>282</v>
      </c>
      <c r="B69" s="119" t="s">
        <v>283</v>
      </c>
      <c r="C69" s="119" t="s">
        <v>284</v>
      </c>
      <c r="D69" s="119" t="s">
        <v>285</v>
      </c>
      <c r="E69" s="53" t="s">
        <v>286</v>
      </c>
      <c r="F69" s="119" t="s">
        <v>287</v>
      </c>
    </row>
    <row r="70" spans="1:6" x14ac:dyDescent="0.25">
      <c r="A70" s="117"/>
      <c r="B70" s="2355" t="s">
        <v>288</v>
      </c>
      <c r="C70" s="2355"/>
      <c r="D70" s="2355"/>
      <c r="E70" s="53"/>
      <c r="F70" s="119"/>
    </row>
    <row r="71" spans="1:6" ht="78.75" x14ac:dyDescent="0.25">
      <c r="A71" s="120">
        <v>1</v>
      </c>
      <c r="B71" s="121" t="s">
        <v>23</v>
      </c>
      <c r="C71" s="121" t="s">
        <v>2397</v>
      </c>
      <c r="D71" s="121" t="s">
        <v>25</v>
      </c>
      <c r="E71" s="94">
        <v>682758.62</v>
      </c>
      <c r="F71" s="121" t="s">
        <v>272</v>
      </c>
    </row>
    <row r="72" spans="1:6" x14ac:dyDescent="0.25">
      <c r="A72" s="52"/>
      <c r="B72" s="2333" t="s">
        <v>26</v>
      </c>
      <c r="C72" s="2333"/>
      <c r="D72" s="2333"/>
      <c r="E72" s="95"/>
      <c r="F72" s="51"/>
    </row>
    <row r="73" spans="1:6" ht="78.75" x14ac:dyDescent="0.25">
      <c r="A73" s="120">
        <v>2</v>
      </c>
      <c r="B73" s="121" t="s">
        <v>299</v>
      </c>
      <c r="C73" s="121" t="s">
        <v>2400</v>
      </c>
      <c r="D73" s="121" t="s">
        <v>300</v>
      </c>
      <c r="E73" s="94">
        <v>341379.32</v>
      </c>
      <c r="F73" s="121" t="s">
        <v>272</v>
      </c>
    </row>
    <row r="74" spans="1:6" x14ac:dyDescent="0.25">
      <c r="A74" s="120"/>
      <c r="B74" s="116" t="s">
        <v>34</v>
      </c>
      <c r="C74" s="121"/>
      <c r="D74" s="121"/>
      <c r="E74" s="94"/>
      <c r="F74" s="121"/>
    </row>
    <row r="75" spans="1:6" ht="47.25" x14ac:dyDescent="0.25">
      <c r="A75" s="120">
        <v>3</v>
      </c>
      <c r="B75" s="121" t="s">
        <v>309</v>
      </c>
      <c r="C75" s="121" t="s">
        <v>2404</v>
      </c>
      <c r="D75" s="121" t="s">
        <v>341</v>
      </c>
      <c r="E75" s="94">
        <v>2758620.69</v>
      </c>
      <c r="F75" s="121" t="s">
        <v>272</v>
      </c>
    </row>
    <row r="76" spans="1:6" ht="47.25" x14ac:dyDescent="0.25">
      <c r="A76" s="120">
        <v>4</v>
      </c>
      <c r="B76" s="121" t="s">
        <v>311</v>
      </c>
      <c r="C76" s="121" t="s">
        <v>2405</v>
      </c>
      <c r="D76" s="121" t="s">
        <v>341</v>
      </c>
      <c r="E76" s="94">
        <v>4000000</v>
      </c>
      <c r="F76" s="121" t="s">
        <v>272</v>
      </c>
    </row>
    <row r="77" spans="1:6" x14ac:dyDescent="0.25">
      <c r="A77" s="120"/>
      <c r="B77" s="2358" t="s">
        <v>739</v>
      </c>
      <c r="C77" s="2358"/>
      <c r="D77" s="121"/>
      <c r="E77" s="94"/>
      <c r="F77" s="121"/>
    </row>
    <row r="78" spans="1:6" ht="94.5" x14ac:dyDescent="0.25">
      <c r="A78" s="120">
        <v>5</v>
      </c>
      <c r="B78" s="121" t="s">
        <v>301</v>
      </c>
      <c r="C78" s="121" t="s">
        <v>2401</v>
      </c>
      <c r="D78" s="121" t="s">
        <v>43</v>
      </c>
      <c r="E78" s="94">
        <v>568965.51</v>
      </c>
      <c r="F78" s="121" t="s">
        <v>272</v>
      </c>
    </row>
    <row r="79" spans="1:6" x14ac:dyDescent="0.25">
      <c r="A79" s="120"/>
      <c r="B79" s="116" t="s">
        <v>306</v>
      </c>
      <c r="C79" s="121"/>
      <c r="D79" s="121"/>
      <c r="E79" s="94"/>
      <c r="F79" s="121"/>
    </row>
    <row r="80" spans="1:6" ht="110.25" x14ac:dyDescent="0.25">
      <c r="A80" s="120">
        <v>6</v>
      </c>
      <c r="B80" s="121" t="s">
        <v>307</v>
      </c>
      <c r="C80" s="121" t="s">
        <v>2402</v>
      </c>
      <c r="D80" s="121" t="s">
        <v>2483</v>
      </c>
      <c r="E80" s="94">
        <v>227586.2</v>
      </c>
      <c r="F80" s="121" t="s">
        <v>272</v>
      </c>
    </row>
    <row r="81" spans="1:6" x14ac:dyDescent="0.25">
      <c r="A81" s="120"/>
      <c r="B81" s="2358" t="s">
        <v>312</v>
      </c>
      <c r="C81" s="2358"/>
      <c r="D81" s="121"/>
      <c r="E81" s="94"/>
      <c r="F81" s="121"/>
    </row>
    <row r="82" spans="1:6" ht="47.25" x14ac:dyDescent="0.25">
      <c r="A82" s="120">
        <v>7</v>
      </c>
      <c r="B82" s="121" t="s">
        <v>2484</v>
      </c>
      <c r="C82" s="121" t="s">
        <v>2485</v>
      </c>
      <c r="D82" s="121" t="s">
        <v>349</v>
      </c>
      <c r="E82" s="94">
        <v>2000000</v>
      </c>
      <c r="F82" s="121" t="s">
        <v>13</v>
      </c>
    </row>
    <row r="83" spans="1:6" ht="94.5" x14ac:dyDescent="0.25">
      <c r="A83" s="43">
        <v>8</v>
      </c>
      <c r="B83" s="44" t="s">
        <v>2486</v>
      </c>
      <c r="C83" s="44" t="s">
        <v>2487</v>
      </c>
      <c r="D83" s="44" t="s">
        <v>2488</v>
      </c>
      <c r="E83" s="94">
        <v>800000</v>
      </c>
      <c r="F83" s="44" t="s">
        <v>13</v>
      </c>
    </row>
    <row r="84" spans="1:6" x14ac:dyDescent="0.25">
      <c r="A84" s="125"/>
      <c r="B84" s="96" t="s">
        <v>248</v>
      </c>
      <c r="C84" s="10"/>
      <c r="D84" s="10"/>
      <c r="E84" s="126">
        <f>SUM(E71:E83)</f>
        <v>11379310.34</v>
      </c>
      <c r="F84" s="127"/>
    </row>
  </sheetData>
  <mergeCells count="21">
    <mergeCell ref="B32:C32"/>
    <mergeCell ref="B22:C22"/>
    <mergeCell ref="B15:C15"/>
    <mergeCell ref="B52:C52"/>
    <mergeCell ref="B53:C53"/>
    <mergeCell ref="B43:C43"/>
    <mergeCell ref="B48:C48"/>
    <mergeCell ref="A1:F1"/>
    <mergeCell ref="A2:F2"/>
    <mergeCell ref="A3:F3"/>
    <mergeCell ref="B5:D5"/>
    <mergeCell ref="B11:D11"/>
    <mergeCell ref="B81:C81"/>
    <mergeCell ref="B58:C58"/>
    <mergeCell ref="B63:C63"/>
    <mergeCell ref="A66:F66"/>
    <mergeCell ref="A67:F67"/>
    <mergeCell ref="B77:C77"/>
    <mergeCell ref="A68:F68"/>
    <mergeCell ref="B70:D70"/>
    <mergeCell ref="B72:D7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8"/>
  <sheetViews>
    <sheetView topLeftCell="A107" workbookViewId="0">
      <selection activeCell="D88" sqref="D88"/>
    </sheetView>
  </sheetViews>
  <sheetFormatPr defaultRowHeight="15.75" x14ac:dyDescent="0.25"/>
  <cols>
    <col min="1" max="1" width="7.42578125" style="128" customWidth="1"/>
    <col min="2" max="2" width="16.85546875" style="128" customWidth="1"/>
    <col min="3" max="3" width="41.85546875" style="128" customWidth="1"/>
    <col min="4" max="4" width="16" style="128" customWidth="1"/>
    <col min="5" max="5" width="19.42578125" style="128" customWidth="1"/>
    <col min="6" max="6" width="10" style="128" customWidth="1"/>
    <col min="7" max="16384" width="9.140625" style="128"/>
  </cols>
  <sheetData>
    <row r="1" spans="1:6" x14ac:dyDescent="0.25">
      <c r="A1" s="2345" t="s">
        <v>0</v>
      </c>
      <c r="B1" s="2345"/>
      <c r="C1" s="2345"/>
      <c r="D1" s="2345"/>
      <c r="E1" s="2345"/>
      <c r="F1" s="2345"/>
    </row>
    <row r="2" spans="1:6" x14ac:dyDescent="0.25">
      <c r="A2" s="2345" t="s">
        <v>3046</v>
      </c>
      <c r="B2" s="2345"/>
      <c r="C2" s="2345"/>
      <c r="D2" s="2345"/>
      <c r="E2" s="2345"/>
      <c r="F2" s="2345"/>
    </row>
    <row r="3" spans="1:6" x14ac:dyDescent="0.25">
      <c r="A3" s="2345" t="s">
        <v>2</v>
      </c>
      <c r="B3" s="2345"/>
      <c r="C3" s="2345"/>
      <c r="D3" s="2345"/>
      <c r="E3" s="2345"/>
      <c r="F3" s="2345"/>
    </row>
    <row r="4" spans="1:6" ht="31.5" x14ac:dyDescent="0.25">
      <c r="A4" s="76" t="s">
        <v>3</v>
      </c>
      <c r="B4" s="76" t="s">
        <v>4</v>
      </c>
      <c r="C4" s="76" t="s">
        <v>5</v>
      </c>
      <c r="D4" s="76" t="s">
        <v>6</v>
      </c>
      <c r="E4" s="96" t="s">
        <v>7</v>
      </c>
      <c r="F4" s="76" t="s">
        <v>8</v>
      </c>
    </row>
    <row r="5" spans="1:6" x14ac:dyDescent="0.25">
      <c r="A5" s="72"/>
      <c r="B5" s="2351" t="s">
        <v>9</v>
      </c>
      <c r="C5" s="2351"/>
      <c r="D5" s="2351"/>
      <c r="E5" s="97"/>
      <c r="F5" s="75"/>
    </row>
    <row r="6" spans="1:6" ht="47.25" x14ac:dyDescent="0.25">
      <c r="A6" s="72">
        <v>1</v>
      </c>
      <c r="B6" s="75" t="s">
        <v>3047</v>
      </c>
      <c r="C6" s="75" t="s">
        <v>3048</v>
      </c>
      <c r="D6" s="75" t="s">
        <v>329</v>
      </c>
      <c r="E6" s="144">
        <v>2106680</v>
      </c>
      <c r="F6" s="75" t="s">
        <v>272</v>
      </c>
    </row>
    <row r="7" spans="1:6" ht="157.5" x14ac:dyDescent="0.25">
      <c r="A7" s="72">
        <v>2</v>
      </c>
      <c r="B7" s="75" t="s">
        <v>295</v>
      </c>
      <c r="C7" s="75" t="s">
        <v>3049</v>
      </c>
      <c r="D7" s="75" t="s">
        <v>488</v>
      </c>
      <c r="E7" s="144">
        <v>1200000</v>
      </c>
      <c r="F7" s="75" t="s">
        <v>272</v>
      </c>
    </row>
    <row r="8" spans="1:6" ht="47.25" x14ac:dyDescent="0.25">
      <c r="A8" s="72">
        <v>3</v>
      </c>
      <c r="B8" s="75" t="s">
        <v>17</v>
      </c>
      <c r="C8" s="75" t="s">
        <v>3050</v>
      </c>
      <c r="D8" s="75" t="s">
        <v>19</v>
      </c>
      <c r="E8" s="144">
        <v>21600</v>
      </c>
      <c r="F8" s="75" t="s">
        <v>272</v>
      </c>
    </row>
    <row r="9" spans="1:6" ht="47.25" x14ac:dyDescent="0.25">
      <c r="A9" s="72">
        <v>4</v>
      </c>
      <c r="B9" s="75" t="s">
        <v>20</v>
      </c>
      <c r="C9" s="75" t="s">
        <v>3051</v>
      </c>
      <c r="D9" s="75" t="s">
        <v>22</v>
      </c>
      <c r="E9" s="144">
        <v>70800</v>
      </c>
      <c r="F9" s="75" t="s">
        <v>272</v>
      </c>
    </row>
    <row r="10" spans="1:6" x14ac:dyDescent="0.25">
      <c r="A10" s="2386">
        <v>5</v>
      </c>
      <c r="B10" s="2385" t="s">
        <v>23</v>
      </c>
      <c r="C10" s="2385" t="s">
        <v>3052</v>
      </c>
      <c r="D10" s="2385" t="s">
        <v>291</v>
      </c>
      <c r="E10" s="2387">
        <v>809540</v>
      </c>
      <c r="F10" s="2385" t="s">
        <v>272</v>
      </c>
    </row>
    <row r="11" spans="1:6" x14ac:dyDescent="0.25">
      <c r="A11" s="2386"/>
      <c r="B11" s="2385"/>
      <c r="C11" s="2385"/>
      <c r="D11" s="2385"/>
      <c r="E11" s="2387"/>
      <c r="F11" s="2385"/>
    </row>
    <row r="12" spans="1:6" x14ac:dyDescent="0.25">
      <c r="A12" s="72"/>
      <c r="B12" s="2351" t="s">
        <v>3053</v>
      </c>
      <c r="C12" s="2351"/>
      <c r="D12" s="2351"/>
      <c r="E12" s="97"/>
      <c r="F12" s="75"/>
    </row>
    <row r="13" spans="1:6" ht="141.75" x14ac:dyDescent="0.25">
      <c r="A13" s="72">
        <v>8</v>
      </c>
      <c r="B13" s="75" t="s">
        <v>295</v>
      </c>
      <c r="C13" s="75" t="s">
        <v>3054</v>
      </c>
      <c r="D13" s="75" t="s">
        <v>336</v>
      </c>
      <c r="E13" s="144">
        <v>184310.3</v>
      </c>
      <c r="F13" s="75" t="s">
        <v>272</v>
      </c>
    </row>
    <row r="14" spans="1:6" ht="94.5" x14ac:dyDescent="0.25">
      <c r="A14" s="72">
        <v>9</v>
      </c>
      <c r="B14" s="75" t="s">
        <v>23</v>
      </c>
      <c r="C14" s="75" t="s">
        <v>3055</v>
      </c>
      <c r="D14" s="75" t="s">
        <v>3056</v>
      </c>
      <c r="E14" s="144">
        <v>1230000</v>
      </c>
      <c r="F14" s="75" t="s">
        <v>272</v>
      </c>
    </row>
    <row r="15" spans="1:6" ht="94.5" x14ac:dyDescent="0.25">
      <c r="A15" s="72">
        <v>10</v>
      </c>
      <c r="B15" s="75" t="s">
        <v>299</v>
      </c>
      <c r="C15" s="75" t="s">
        <v>3057</v>
      </c>
      <c r="D15" s="75" t="s">
        <v>2498</v>
      </c>
      <c r="E15" s="144">
        <v>1190000</v>
      </c>
      <c r="F15" s="75" t="s">
        <v>272</v>
      </c>
    </row>
    <row r="16" spans="1:6" x14ac:dyDescent="0.25">
      <c r="A16" s="72"/>
      <c r="B16" s="2351" t="s">
        <v>34</v>
      </c>
      <c r="C16" s="2351"/>
      <c r="D16" s="75"/>
      <c r="E16" s="97"/>
      <c r="F16" s="75"/>
    </row>
    <row r="17" spans="1:6" ht="47.25" x14ac:dyDescent="0.25">
      <c r="A17" s="72">
        <v>11</v>
      </c>
      <c r="B17" s="75" t="s">
        <v>309</v>
      </c>
      <c r="C17" s="75" t="s">
        <v>3058</v>
      </c>
      <c r="D17" s="75" t="s">
        <v>341</v>
      </c>
      <c r="E17" s="144">
        <v>7000000</v>
      </c>
      <c r="F17" s="75" t="s">
        <v>272</v>
      </c>
    </row>
    <row r="18" spans="1:6" ht="47.25" x14ac:dyDescent="0.25">
      <c r="A18" s="72">
        <v>12</v>
      </c>
      <c r="B18" s="75" t="s">
        <v>342</v>
      </c>
      <c r="C18" s="75" t="s">
        <v>3059</v>
      </c>
      <c r="D18" s="75" t="s">
        <v>341</v>
      </c>
      <c r="E18" s="144">
        <v>15371985.4</v>
      </c>
      <c r="F18" s="75" t="s">
        <v>272</v>
      </c>
    </row>
    <row r="19" spans="1:6" x14ac:dyDescent="0.25">
      <c r="A19" s="72"/>
      <c r="B19" s="2351" t="s">
        <v>739</v>
      </c>
      <c r="C19" s="2351"/>
      <c r="D19" s="75"/>
      <c r="E19" s="97"/>
      <c r="F19" s="75"/>
    </row>
    <row r="20" spans="1:6" ht="110.25" x14ac:dyDescent="0.25">
      <c r="A20" s="72">
        <v>13</v>
      </c>
      <c r="B20" s="75" t="s">
        <v>41</v>
      </c>
      <c r="C20" s="75" t="s">
        <v>3060</v>
      </c>
      <c r="D20" s="75" t="s">
        <v>43</v>
      </c>
      <c r="E20" s="144">
        <v>4568965.5199999996</v>
      </c>
      <c r="F20" s="75" t="s">
        <v>272</v>
      </c>
    </row>
    <row r="21" spans="1:6" x14ac:dyDescent="0.25">
      <c r="A21" s="72"/>
      <c r="B21" s="2351" t="s">
        <v>306</v>
      </c>
      <c r="C21" s="2351"/>
      <c r="D21" s="75"/>
      <c r="E21" s="97"/>
      <c r="F21" s="75"/>
    </row>
    <row r="22" spans="1:6" ht="126" x14ac:dyDescent="0.25">
      <c r="A22" s="72">
        <v>14</v>
      </c>
      <c r="B22" s="75" t="s">
        <v>307</v>
      </c>
      <c r="C22" s="75" t="s">
        <v>3061</v>
      </c>
      <c r="D22" s="75" t="s">
        <v>3062</v>
      </c>
      <c r="E22" s="144">
        <v>1736206.8</v>
      </c>
      <c r="F22" s="75" t="s">
        <v>272</v>
      </c>
    </row>
    <row r="23" spans="1:6" x14ac:dyDescent="0.25">
      <c r="A23" s="72"/>
      <c r="B23" s="2351" t="s">
        <v>303</v>
      </c>
      <c r="C23" s="2351"/>
      <c r="D23" s="75"/>
      <c r="E23" s="97"/>
      <c r="F23" s="75"/>
    </row>
    <row r="24" spans="1:6" ht="94.5" x14ac:dyDescent="0.25">
      <c r="A24" s="72">
        <v>15</v>
      </c>
      <c r="B24" s="75" t="s">
        <v>3063</v>
      </c>
      <c r="C24" s="75" t="s">
        <v>3064</v>
      </c>
      <c r="D24" s="75" t="s">
        <v>3065</v>
      </c>
      <c r="E24" s="144">
        <v>525000</v>
      </c>
      <c r="F24" s="75" t="s">
        <v>272</v>
      </c>
    </row>
    <row r="25" spans="1:6" x14ac:dyDescent="0.25">
      <c r="A25" s="72"/>
      <c r="B25" s="2351" t="s">
        <v>312</v>
      </c>
      <c r="C25" s="2351"/>
      <c r="D25" s="75"/>
      <c r="E25" s="97"/>
      <c r="F25" s="75"/>
    </row>
    <row r="26" spans="1:6" ht="141.75" x14ac:dyDescent="0.25">
      <c r="A26" s="72">
        <v>16</v>
      </c>
      <c r="B26" s="75" t="s">
        <v>3066</v>
      </c>
      <c r="C26" s="75" t="s">
        <v>3067</v>
      </c>
      <c r="D26" s="75" t="s">
        <v>3068</v>
      </c>
      <c r="E26" s="144">
        <v>1360000</v>
      </c>
      <c r="F26" s="75" t="s">
        <v>13</v>
      </c>
    </row>
    <row r="27" spans="1:6" ht="141.75" x14ac:dyDescent="0.25">
      <c r="A27" s="72">
        <v>17</v>
      </c>
      <c r="B27" s="75" t="s">
        <v>3069</v>
      </c>
      <c r="C27" s="75" t="s">
        <v>3070</v>
      </c>
      <c r="D27" s="75" t="s">
        <v>3068</v>
      </c>
      <c r="E27" s="144">
        <v>1360000</v>
      </c>
      <c r="F27" s="75" t="s">
        <v>13</v>
      </c>
    </row>
    <row r="28" spans="1:6" ht="141.75" x14ac:dyDescent="0.25">
      <c r="A28" s="72">
        <v>18</v>
      </c>
      <c r="B28" s="75" t="s">
        <v>3071</v>
      </c>
      <c r="C28" s="75" t="s">
        <v>3072</v>
      </c>
      <c r="D28" s="75" t="s">
        <v>3068</v>
      </c>
      <c r="E28" s="144">
        <v>1360000</v>
      </c>
      <c r="F28" s="75" t="s">
        <v>13</v>
      </c>
    </row>
    <row r="29" spans="1:6" ht="141.75" x14ac:dyDescent="0.25">
      <c r="A29" s="72">
        <v>19</v>
      </c>
      <c r="B29" s="75" t="s">
        <v>3073</v>
      </c>
      <c r="C29" s="75" t="s">
        <v>3074</v>
      </c>
      <c r="D29" s="75" t="s">
        <v>3068</v>
      </c>
      <c r="E29" s="144">
        <v>1360000</v>
      </c>
      <c r="F29" s="75" t="s">
        <v>13</v>
      </c>
    </row>
    <row r="30" spans="1:6" ht="141.75" x14ac:dyDescent="0.25">
      <c r="A30" s="72">
        <v>20</v>
      </c>
      <c r="B30" s="75" t="s">
        <v>3075</v>
      </c>
      <c r="C30" s="75" t="s">
        <v>3076</v>
      </c>
      <c r="D30" s="75" t="s">
        <v>3068</v>
      </c>
      <c r="E30" s="144">
        <v>1360000</v>
      </c>
      <c r="F30" s="75" t="s">
        <v>13</v>
      </c>
    </row>
    <row r="31" spans="1:6" ht="141.75" x14ac:dyDescent="0.25">
      <c r="A31" s="72">
        <v>21</v>
      </c>
      <c r="B31" s="75" t="s">
        <v>3077</v>
      </c>
      <c r="C31" s="75" t="s">
        <v>3078</v>
      </c>
      <c r="D31" s="75" t="s">
        <v>3068</v>
      </c>
      <c r="E31" s="144">
        <v>1360000</v>
      </c>
      <c r="F31" s="75" t="s">
        <v>13</v>
      </c>
    </row>
    <row r="32" spans="1:6" ht="173.25" x14ac:dyDescent="0.25">
      <c r="A32" s="72">
        <v>22</v>
      </c>
      <c r="B32" s="75" t="s">
        <v>3079</v>
      </c>
      <c r="C32" s="75" t="s">
        <v>3080</v>
      </c>
      <c r="D32" s="75" t="s">
        <v>3081</v>
      </c>
      <c r="E32" s="144">
        <v>2172700</v>
      </c>
      <c r="F32" s="75" t="s">
        <v>13</v>
      </c>
    </row>
    <row r="33" spans="1:6" ht="141.75" x14ac:dyDescent="0.25">
      <c r="A33" s="72">
        <v>23</v>
      </c>
      <c r="B33" s="75" t="s">
        <v>3082</v>
      </c>
      <c r="C33" s="75" t="s">
        <v>3083</v>
      </c>
      <c r="D33" s="75" t="s">
        <v>3084</v>
      </c>
      <c r="E33" s="144">
        <v>1360000</v>
      </c>
      <c r="F33" s="75" t="s">
        <v>13</v>
      </c>
    </row>
    <row r="34" spans="1:6" ht="141.75" x14ac:dyDescent="0.25">
      <c r="A34" s="72">
        <v>24</v>
      </c>
      <c r="B34" s="75" t="s">
        <v>3085</v>
      </c>
      <c r="C34" s="75" t="s">
        <v>3086</v>
      </c>
      <c r="D34" s="75" t="s">
        <v>3087</v>
      </c>
      <c r="E34" s="144">
        <v>1465000</v>
      </c>
      <c r="F34" s="75" t="s">
        <v>13</v>
      </c>
    </row>
    <row r="35" spans="1:6" ht="141.75" x14ac:dyDescent="0.25">
      <c r="A35" s="72">
        <v>25</v>
      </c>
      <c r="B35" s="75" t="s">
        <v>3088</v>
      </c>
      <c r="C35" s="75" t="s">
        <v>3089</v>
      </c>
      <c r="D35" s="75" t="s">
        <v>3087</v>
      </c>
      <c r="E35" s="144">
        <v>1465000</v>
      </c>
      <c r="F35" s="75" t="s">
        <v>13</v>
      </c>
    </row>
    <row r="36" spans="1:6" ht="141.75" x14ac:dyDescent="0.25">
      <c r="A36" s="72">
        <v>26</v>
      </c>
      <c r="B36" s="75" t="s">
        <v>3090</v>
      </c>
      <c r="C36" s="75" t="s">
        <v>3091</v>
      </c>
      <c r="D36" s="75" t="s">
        <v>3087</v>
      </c>
      <c r="E36" s="144">
        <v>1465000</v>
      </c>
      <c r="F36" s="75" t="s">
        <v>13</v>
      </c>
    </row>
    <row r="37" spans="1:6" ht="141.75" x14ac:dyDescent="0.25">
      <c r="A37" s="72">
        <v>27</v>
      </c>
      <c r="B37" s="75" t="s">
        <v>3092</v>
      </c>
      <c r="C37" s="75" t="s">
        <v>3093</v>
      </c>
      <c r="D37" s="75" t="s">
        <v>3087</v>
      </c>
      <c r="E37" s="144">
        <v>1465000</v>
      </c>
      <c r="F37" s="75" t="s">
        <v>13</v>
      </c>
    </row>
    <row r="38" spans="1:6" ht="126" x14ac:dyDescent="0.25">
      <c r="A38" s="72">
        <v>28</v>
      </c>
      <c r="B38" s="75" t="s">
        <v>3094</v>
      </c>
      <c r="C38" s="75" t="s">
        <v>3095</v>
      </c>
      <c r="D38" s="75" t="s">
        <v>3096</v>
      </c>
      <c r="E38" s="144">
        <v>1050000</v>
      </c>
      <c r="F38" s="75" t="s">
        <v>13</v>
      </c>
    </row>
    <row r="39" spans="1:6" ht="94.5" x14ac:dyDescent="0.25">
      <c r="A39" s="72">
        <v>29</v>
      </c>
      <c r="B39" s="75" t="s">
        <v>3094</v>
      </c>
      <c r="C39" s="75" t="s">
        <v>3097</v>
      </c>
      <c r="D39" s="75" t="s">
        <v>3098</v>
      </c>
      <c r="E39" s="144">
        <v>315000</v>
      </c>
      <c r="F39" s="75" t="s">
        <v>13</v>
      </c>
    </row>
    <row r="40" spans="1:6" ht="141.75" x14ac:dyDescent="0.25">
      <c r="A40" s="72">
        <v>30</v>
      </c>
      <c r="B40" s="75" t="s">
        <v>3099</v>
      </c>
      <c r="C40" s="75" t="s">
        <v>3100</v>
      </c>
      <c r="D40" s="75" t="s">
        <v>3101</v>
      </c>
      <c r="E40" s="144">
        <v>840000</v>
      </c>
      <c r="F40" s="75" t="s">
        <v>13</v>
      </c>
    </row>
    <row r="41" spans="1:6" ht="47.25" x14ac:dyDescent="0.25">
      <c r="A41" s="72">
        <v>31</v>
      </c>
      <c r="B41" s="75" t="s">
        <v>3102</v>
      </c>
      <c r="C41" s="75" t="s">
        <v>3103</v>
      </c>
      <c r="D41" s="75" t="s">
        <v>2608</v>
      </c>
      <c r="E41" s="144">
        <v>787500</v>
      </c>
      <c r="F41" s="75" t="s">
        <v>13</v>
      </c>
    </row>
    <row r="42" spans="1:6" ht="47.25" x14ac:dyDescent="0.25">
      <c r="A42" s="72">
        <v>32</v>
      </c>
      <c r="B42" s="75" t="s">
        <v>3104</v>
      </c>
      <c r="C42" s="75" t="s">
        <v>3105</v>
      </c>
      <c r="D42" s="75" t="s">
        <v>3106</v>
      </c>
      <c r="E42" s="144">
        <v>290000</v>
      </c>
      <c r="F42" s="75" t="s">
        <v>13</v>
      </c>
    </row>
    <row r="43" spans="1:6" ht="47.25" x14ac:dyDescent="0.25">
      <c r="A43" s="72">
        <v>33</v>
      </c>
      <c r="B43" s="75" t="s">
        <v>3107</v>
      </c>
      <c r="C43" s="75" t="s">
        <v>3108</v>
      </c>
      <c r="D43" s="75" t="s">
        <v>3109</v>
      </c>
      <c r="E43" s="144">
        <v>250000</v>
      </c>
      <c r="F43" s="75" t="s">
        <v>13</v>
      </c>
    </row>
    <row r="44" spans="1:6" ht="47.25" x14ac:dyDescent="0.25">
      <c r="A44" s="72">
        <v>34</v>
      </c>
      <c r="B44" s="75" t="s">
        <v>3110</v>
      </c>
      <c r="C44" s="75" t="s">
        <v>3111</v>
      </c>
      <c r="D44" s="75" t="s">
        <v>3109</v>
      </c>
      <c r="E44" s="144">
        <v>250000</v>
      </c>
      <c r="F44" s="75" t="s">
        <v>13</v>
      </c>
    </row>
    <row r="45" spans="1:6" ht="47.25" x14ac:dyDescent="0.25">
      <c r="A45" s="72">
        <v>35</v>
      </c>
      <c r="B45" s="75" t="s">
        <v>3112</v>
      </c>
      <c r="C45" s="75" t="s">
        <v>3113</v>
      </c>
      <c r="D45" s="75" t="s">
        <v>3109</v>
      </c>
      <c r="E45" s="144">
        <v>250000</v>
      </c>
      <c r="F45" s="75" t="s">
        <v>13</v>
      </c>
    </row>
    <row r="46" spans="1:6" ht="47.25" x14ac:dyDescent="0.25">
      <c r="A46" s="72">
        <v>36</v>
      </c>
      <c r="B46" s="75" t="s">
        <v>3114</v>
      </c>
      <c r="C46" s="75" t="s">
        <v>3115</v>
      </c>
      <c r="D46" s="75" t="s">
        <v>3116</v>
      </c>
      <c r="E46" s="144">
        <v>100000</v>
      </c>
      <c r="F46" s="75"/>
    </row>
    <row r="47" spans="1:6" ht="110.25" x14ac:dyDescent="0.25">
      <c r="A47" s="72">
        <v>37</v>
      </c>
      <c r="B47" s="75" t="s">
        <v>3117</v>
      </c>
      <c r="C47" s="75" t="s">
        <v>3118</v>
      </c>
      <c r="D47" s="75" t="s">
        <v>3119</v>
      </c>
      <c r="E47" s="144">
        <v>250000</v>
      </c>
      <c r="F47" s="75" t="s">
        <v>13</v>
      </c>
    </row>
    <row r="48" spans="1:6" ht="141.75" x14ac:dyDescent="0.25">
      <c r="A48" s="72">
        <v>38</v>
      </c>
      <c r="B48" s="75" t="s">
        <v>3117</v>
      </c>
      <c r="C48" s="75" t="s">
        <v>3120</v>
      </c>
      <c r="D48" s="75" t="s">
        <v>3121</v>
      </c>
      <c r="E48" s="144">
        <v>250000</v>
      </c>
      <c r="F48" s="75" t="s">
        <v>13</v>
      </c>
    </row>
    <row r="49" spans="1:6" ht="126" x14ac:dyDescent="0.25">
      <c r="A49" s="72">
        <v>39</v>
      </c>
      <c r="B49" s="75" t="s">
        <v>3122</v>
      </c>
      <c r="C49" s="75" t="s">
        <v>3123</v>
      </c>
      <c r="D49" s="75" t="s">
        <v>3124</v>
      </c>
      <c r="E49" s="144">
        <v>400000</v>
      </c>
      <c r="F49" s="75" t="s">
        <v>272</v>
      </c>
    </row>
    <row r="50" spans="1:6" ht="94.5" x14ac:dyDescent="0.25">
      <c r="A50" s="72">
        <v>40</v>
      </c>
      <c r="B50" s="75" t="s">
        <v>3125</v>
      </c>
      <c r="C50" s="75" t="s">
        <v>3126</v>
      </c>
      <c r="D50" s="75" t="s">
        <v>3127</v>
      </c>
      <c r="E50" s="144">
        <v>1267500</v>
      </c>
      <c r="F50" s="75" t="s">
        <v>13</v>
      </c>
    </row>
    <row r="51" spans="1:6" ht="110.25" x14ac:dyDescent="0.25">
      <c r="A51" s="72">
        <v>41</v>
      </c>
      <c r="B51" s="75" t="s">
        <v>3125</v>
      </c>
      <c r="C51" s="75" t="s">
        <v>3128</v>
      </c>
      <c r="D51" s="75" t="s">
        <v>3129</v>
      </c>
      <c r="E51" s="144">
        <v>700000</v>
      </c>
      <c r="F51" s="75" t="s">
        <v>13</v>
      </c>
    </row>
    <row r="52" spans="1:6" x14ac:dyDescent="0.25">
      <c r="A52" s="72"/>
      <c r="B52" s="2351" t="s">
        <v>315</v>
      </c>
      <c r="C52" s="2351"/>
      <c r="D52" s="75"/>
      <c r="E52" s="97"/>
      <c r="F52" s="75"/>
    </row>
    <row r="53" spans="1:6" ht="141.75" x14ac:dyDescent="0.25">
      <c r="A53" s="72">
        <v>42</v>
      </c>
      <c r="B53" s="75" t="s">
        <v>3130</v>
      </c>
      <c r="C53" s="75" t="s">
        <v>3131</v>
      </c>
      <c r="D53" s="75" t="s">
        <v>3132</v>
      </c>
      <c r="E53" s="144">
        <v>1760000</v>
      </c>
      <c r="F53" s="75" t="s">
        <v>13</v>
      </c>
    </row>
    <row r="54" spans="1:6" ht="141.75" x14ac:dyDescent="0.25">
      <c r="A54" s="72">
        <v>43</v>
      </c>
      <c r="B54" s="75" t="s">
        <v>3133</v>
      </c>
      <c r="C54" s="75" t="s">
        <v>3134</v>
      </c>
      <c r="D54" s="75" t="s">
        <v>3132</v>
      </c>
      <c r="E54" s="144">
        <v>1760000</v>
      </c>
      <c r="F54" s="75" t="s">
        <v>13</v>
      </c>
    </row>
    <row r="55" spans="1:6" ht="141.75" x14ac:dyDescent="0.25">
      <c r="A55" s="72">
        <v>44</v>
      </c>
      <c r="B55" s="75" t="s">
        <v>3135</v>
      </c>
      <c r="C55" s="75" t="s">
        <v>3136</v>
      </c>
      <c r="D55" s="75" t="s">
        <v>3132</v>
      </c>
      <c r="E55" s="144">
        <v>1760000</v>
      </c>
      <c r="F55" s="75" t="s">
        <v>13</v>
      </c>
    </row>
    <row r="56" spans="1:6" ht="94.5" x14ac:dyDescent="0.25">
      <c r="A56" s="72">
        <v>45</v>
      </c>
      <c r="B56" s="75" t="s">
        <v>3137</v>
      </c>
      <c r="C56" s="75" t="s">
        <v>3138</v>
      </c>
      <c r="D56" s="75" t="s">
        <v>3139</v>
      </c>
      <c r="E56" s="144">
        <v>945000</v>
      </c>
      <c r="F56" s="75" t="s">
        <v>13</v>
      </c>
    </row>
    <row r="57" spans="1:6" ht="63" x14ac:dyDescent="0.25">
      <c r="A57" s="72">
        <v>46</v>
      </c>
      <c r="B57" s="75" t="s">
        <v>3137</v>
      </c>
      <c r="C57" s="75" t="s">
        <v>3140</v>
      </c>
      <c r="D57" s="75" t="s">
        <v>3141</v>
      </c>
      <c r="E57" s="144">
        <v>500000</v>
      </c>
      <c r="F57" s="75" t="s">
        <v>13</v>
      </c>
    </row>
    <row r="58" spans="1:6" ht="94.5" x14ac:dyDescent="0.25">
      <c r="A58" s="72">
        <v>47</v>
      </c>
      <c r="B58" s="75" t="s">
        <v>3142</v>
      </c>
      <c r="C58" s="75" t="s">
        <v>3143</v>
      </c>
      <c r="D58" s="75" t="s">
        <v>3144</v>
      </c>
      <c r="E58" s="144">
        <v>445000</v>
      </c>
      <c r="F58" s="75" t="s">
        <v>13</v>
      </c>
    </row>
    <row r="59" spans="1:6" x14ac:dyDescent="0.25">
      <c r="A59" s="72"/>
      <c r="B59" s="2351" t="s">
        <v>3145</v>
      </c>
      <c r="C59" s="2351"/>
      <c r="D59" s="75"/>
      <c r="E59" s="97"/>
      <c r="F59" s="75"/>
    </row>
    <row r="60" spans="1:6" ht="63" x14ac:dyDescent="0.25">
      <c r="A60" s="72">
        <v>48</v>
      </c>
      <c r="B60" s="75" t="s">
        <v>3146</v>
      </c>
      <c r="C60" s="75" t="s">
        <v>3147</v>
      </c>
      <c r="D60" s="75" t="s">
        <v>3148</v>
      </c>
      <c r="E60" s="144">
        <v>630800</v>
      </c>
      <c r="F60" s="75" t="s">
        <v>13</v>
      </c>
    </row>
    <row r="61" spans="1:6" x14ac:dyDescent="0.25">
      <c r="A61" s="72"/>
      <c r="B61" s="2351" t="s">
        <v>219</v>
      </c>
      <c r="C61" s="2351"/>
      <c r="D61" s="75"/>
      <c r="E61" s="97"/>
      <c r="F61" s="76"/>
    </row>
    <row r="62" spans="1:6" ht="204.75" x14ac:dyDescent="0.25">
      <c r="A62" s="72">
        <v>49</v>
      </c>
      <c r="B62" s="75" t="s">
        <v>3149</v>
      </c>
      <c r="C62" s="75" t="s">
        <v>3150</v>
      </c>
      <c r="D62" s="10" t="s">
        <v>3151</v>
      </c>
      <c r="E62" s="144">
        <v>2100000</v>
      </c>
      <c r="F62" s="75" t="s">
        <v>13</v>
      </c>
    </row>
    <row r="63" spans="1:6" ht="63" x14ac:dyDescent="0.25">
      <c r="A63" s="72">
        <v>50</v>
      </c>
      <c r="B63" s="75" t="s">
        <v>3152</v>
      </c>
      <c r="C63" s="75" t="s">
        <v>3153</v>
      </c>
      <c r="D63" s="75" t="s">
        <v>3154</v>
      </c>
      <c r="E63" s="144">
        <v>787500</v>
      </c>
      <c r="F63" s="75" t="s">
        <v>13</v>
      </c>
    </row>
    <row r="64" spans="1:6" ht="63" x14ac:dyDescent="0.25">
      <c r="A64" s="72">
        <v>51</v>
      </c>
      <c r="B64" s="75" t="s">
        <v>3155</v>
      </c>
      <c r="C64" s="75" t="s">
        <v>3156</v>
      </c>
      <c r="D64" s="75" t="s">
        <v>3154</v>
      </c>
      <c r="E64" s="144">
        <v>787500</v>
      </c>
      <c r="F64" s="75" t="s">
        <v>13</v>
      </c>
    </row>
    <row r="65" spans="1:6" ht="63" x14ac:dyDescent="0.25">
      <c r="A65" s="72">
        <v>52</v>
      </c>
      <c r="B65" s="75" t="s">
        <v>3157</v>
      </c>
      <c r="C65" s="75" t="s">
        <v>3158</v>
      </c>
      <c r="D65" s="75" t="s">
        <v>3154</v>
      </c>
      <c r="E65" s="144">
        <v>787500</v>
      </c>
      <c r="F65" s="75" t="s">
        <v>13</v>
      </c>
    </row>
    <row r="66" spans="1:6" ht="63" x14ac:dyDescent="0.25">
      <c r="A66" s="72">
        <v>53</v>
      </c>
      <c r="B66" s="75" t="s">
        <v>3159</v>
      </c>
      <c r="C66" s="75" t="s">
        <v>3160</v>
      </c>
      <c r="D66" s="75" t="s">
        <v>3154</v>
      </c>
      <c r="E66" s="144">
        <v>787500</v>
      </c>
      <c r="F66" s="75" t="s">
        <v>13</v>
      </c>
    </row>
    <row r="67" spans="1:6" ht="157.5" x14ac:dyDescent="0.25">
      <c r="A67" s="72">
        <v>54</v>
      </c>
      <c r="B67" s="75" t="s">
        <v>3161</v>
      </c>
      <c r="C67" s="75" t="s">
        <v>3162</v>
      </c>
      <c r="D67" s="75" t="s">
        <v>3163</v>
      </c>
      <c r="E67" s="144">
        <v>1050000</v>
      </c>
      <c r="F67" s="75" t="s">
        <v>272</v>
      </c>
    </row>
    <row r="68" spans="1:6" ht="157.5" x14ac:dyDescent="0.25">
      <c r="A68" s="72">
        <v>55</v>
      </c>
      <c r="B68" s="75" t="s">
        <v>3164</v>
      </c>
      <c r="C68" s="75" t="s">
        <v>3165</v>
      </c>
      <c r="D68" s="75" t="s">
        <v>3163</v>
      </c>
      <c r="E68" s="144">
        <v>1050000</v>
      </c>
      <c r="F68" s="75" t="s">
        <v>3166</v>
      </c>
    </row>
    <row r="69" spans="1:6" ht="157.5" x14ac:dyDescent="0.25">
      <c r="A69" s="72">
        <v>57</v>
      </c>
      <c r="B69" s="75" t="s">
        <v>3167</v>
      </c>
      <c r="C69" s="75" t="s">
        <v>3168</v>
      </c>
      <c r="D69" s="75" t="s">
        <v>3163</v>
      </c>
      <c r="E69" s="144">
        <v>1050000</v>
      </c>
      <c r="F69" s="75" t="s">
        <v>272</v>
      </c>
    </row>
    <row r="70" spans="1:6" ht="157.5" x14ac:dyDescent="0.25">
      <c r="A70" s="72">
        <v>59</v>
      </c>
      <c r="B70" s="75" t="s">
        <v>3169</v>
      </c>
      <c r="C70" s="75" t="s">
        <v>3170</v>
      </c>
      <c r="D70" s="75" t="s">
        <v>3163</v>
      </c>
      <c r="E70" s="144">
        <v>1372500</v>
      </c>
      <c r="F70" s="75" t="s">
        <v>3166</v>
      </c>
    </row>
    <row r="71" spans="1:6" x14ac:dyDescent="0.25">
      <c r="A71" s="72"/>
      <c r="B71" s="2351" t="s">
        <v>712</v>
      </c>
      <c r="C71" s="2351"/>
      <c r="D71" s="75"/>
      <c r="E71" s="97"/>
      <c r="F71" s="75"/>
    </row>
    <row r="72" spans="1:6" ht="204.75" x14ac:dyDescent="0.25">
      <c r="A72" s="72">
        <v>60</v>
      </c>
      <c r="B72" s="75" t="s">
        <v>683</v>
      </c>
      <c r="C72" s="75" t="s">
        <v>3171</v>
      </c>
      <c r="D72" s="75" t="s">
        <v>3172</v>
      </c>
      <c r="E72" s="144">
        <v>2000000</v>
      </c>
      <c r="F72" s="75" t="s">
        <v>13</v>
      </c>
    </row>
    <row r="73" spans="1:6" ht="315" x14ac:dyDescent="0.25">
      <c r="A73" s="72">
        <v>61</v>
      </c>
      <c r="B73" s="75" t="s">
        <v>242</v>
      </c>
      <c r="C73" s="75" t="s">
        <v>3173</v>
      </c>
      <c r="D73" s="69" t="s">
        <v>3174</v>
      </c>
      <c r="E73" s="144">
        <v>1169256.8</v>
      </c>
      <c r="F73" s="75" t="s">
        <v>13</v>
      </c>
    </row>
    <row r="74" spans="1:6" x14ac:dyDescent="0.25">
      <c r="A74" s="72"/>
      <c r="B74" s="2351" t="s">
        <v>248</v>
      </c>
      <c r="C74" s="2351"/>
      <c r="D74" s="75"/>
      <c r="E74" s="223">
        <f>SUM(E6:E73)</f>
        <v>81310344.819999993</v>
      </c>
      <c r="F74" s="76"/>
    </row>
    <row r="75" spans="1:6" ht="63" x14ac:dyDescent="0.25">
      <c r="A75" s="73">
        <v>1</v>
      </c>
      <c r="B75" s="69" t="s">
        <v>269</v>
      </c>
      <c r="C75" s="7" t="s">
        <v>3175</v>
      </c>
      <c r="D75" s="69" t="s">
        <v>271</v>
      </c>
      <c r="E75" s="77">
        <v>1000000</v>
      </c>
      <c r="F75" s="75" t="s">
        <v>272</v>
      </c>
    </row>
    <row r="76" spans="1:6" x14ac:dyDescent="0.25">
      <c r="A76" s="73"/>
      <c r="B76" s="70" t="s">
        <v>273</v>
      </c>
      <c r="C76" s="7"/>
      <c r="D76" s="69"/>
      <c r="E76" s="111"/>
      <c r="F76" s="75"/>
    </row>
    <row r="77" spans="1:6" ht="94.5" x14ac:dyDescent="0.25">
      <c r="A77" s="73">
        <v>2</v>
      </c>
      <c r="B77" s="69" t="s">
        <v>274</v>
      </c>
      <c r="C77" s="7" t="s">
        <v>3176</v>
      </c>
      <c r="D77" s="69" t="s">
        <v>276</v>
      </c>
      <c r="E77" s="112">
        <v>4500000</v>
      </c>
      <c r="F77" s="75" t="s">
        <v>277</v>
      </c>
    </row>
    <row r="78" spans="1:6" x14ac:dyDescent="0.25">
      <c r="A78" s="73"/>
      <c r="B78" s="70" t="s">
        <v>248</v>
      </c>
      <c r="C78" s="69"/>
      <c r="D78" s="69"/>
      <c r="E78" s="231">
        <v>5500000</v>
      </c>
      <c r="F78" s="274"/>
    </row>
    <row r="79" spans="1:6" x14ac:dyDescent="0.25">
      <c r="A79" s="88"/>
      <c r="B79" s="88" t="s">
        <v>324</v>
      </c>
      <c r="C79" s="88"/>
      <c r="D79" s="88"/>
      <c r="E79" s="89">
        <f>E78+E74</f>
        <v>86810344.819999993</v>
      </c>
      <c r="F79" s="88"/>
    </row>
    <row r="82" spans="1:6" x14ac:dyDescent="0.25">
      <c r="A82" s="2329" t="s">
        <v>0</v>
      </c>
      <c r="B82" s="2329"/>
      <c r="C82" s="2329"/>
      <c r="D82" s="2329"/>
      <c r="E82" s="2329"/>
      <c r="F82" s="2329"/>
    </row>
    <row r="83" spans="1:6" x14ac:dyDescent="0.25">
      <c r="A83" s="2329" t="s">
        <v>3177</v>
      </c>
      <c r="B83" s="2329"/>
      <c r="C83" s="2329"/>
      <c r="D83" s="2329"/>
      <c r="E83" s="2329"/>
      <c r="F83" s="2329"/>
    </row>
    <row r="84" spans="1:6" x14ac:dyDescent="0.25">
      <c r="A84" s="2329" t="s">
        <v>2</v>
      </c>
      <c r="B84" s="2329"/>
      <c r="C84" s="2329"/>
      <c r="D84" s="2329"/>
      <c r="E84" s="2329"/>
      <c r="F84" s="2329"/>
    </row>
    <row r="85" spans="1:6" ht="31.5" x14ac:dyDescent="0.25">
      <c r="A85" s="53" t="s">
        <v>282</v>
      </c>
      <c r="B85" s="53" t="s">
        <v>283</v>
      </c>
      <c r="C85" s="53" t="s">
        <v>285</v>
      </c>
      <c r="D85" s="53" t="s">
        <v>284</v>
      </c>
      <c r="E85" s="98" t="s">
        <v>286</v>
      </c>
      <c r="F85" s="53" t="s">
        <v>287</v>
      </c>
    </row>
    <row r="86" spans="1:6" x14ac:dyDescent="0.25">
      <c r="A86" s="54"/>
      <c r="B86" s="2334" t="s">
        <v>288</v>
      </c>
      <c r="C86" s="2334"/>
      <c r="D86" s="2334"/>
      <c r="E86" s="98"/>
      <c r="F86" s="53"/>
    </row>
    <row r="87" spans="1:6" ht="157.5" x14ac:dyDescent="0.25">
      <c r="A87" s="43">
        <v>1</v>
      </c>
      <c r="B87" s="42" t="s">
        <v>295</v>
      </c>
      <c r="C87" s="42" t="s">
        <v>3049</v>
      </c>
      <c r="D87" s="42" t="s">
        <v>488</v>
      </c>
      <c r="E87" s="92">
        <v>300000</v>
      </c>
      <c r="F87" s="44" t="s">
        <v>272</v>
      </c>
    </row>
    <row r="88" spans="1:6" ht="47.25" x14ac:dyDescent="0.25">
      <c r="A88" s="43">
        <v>2</v>
      </c>
      <c r="B88" s="42" t="s">
        <v>17</v>
      </c>
      <c r="C88" s="42" t="s">
        <v>3050</v>
      </c>
      <c r="D88" s="42" t="s">
        <v>19</v>
      </c>
      <c r="E88" s="92">
        <v>25260</v>
      </c>
      <c r="F88" s="44" t="s">
        <v>272</v>
      </c>
    </row>
    <row r="89" spans="1:6" ht="94.5" x14ac:dyDescent="0.25">
      <c r="A89" s="43">
        <v>3</v>
      </c>
      <c r="B89" s="42" t="s">
        <v>23</v>
      </c>
      <c r="C89" s="42" t="s">
        <v>3052</v>
      </c>
      <c r="D89" s="42" t="s">
        <v>25</v>
      </c>
      <c r="E89" s="92">
        <v>357498.62</v>
      </c>
      <c r="F89" s="44" t="s">
        <v>272</v>
      </c>
    </row>
    <row r="90" spans="1:6" x14ac:dyDescent="0.25">
      <c r="A90" s="52"/>
      <c r="B90" s="2333" t="s">
        <v>26</v>
      </c>
      <c r="C90" s="2333"/>
      <c r="D90" s="2333"/>
      <c r="E90" s="95"/>
      <c r="F90" s="51"/>
    </row>
    <row r="91" spans="1:6" ht="94.5" x14ac:dyDescent="0.25">
      <c r="A91" s="43">
        <v>4</v>
      </c>
      <c r="B91" s="42" t="s">
        <v>23</v>
      </c>
      <c r="C91" s="42" t="s">
        <v>3055</v>
      </c>
      <c r="D91" s="42" t="s">
        <v>25</v>
      </c>
      <c r="E91" s="92">
        <v>341379.29</v>
      </c>
      <c r="F91" s="44" t="s">
        <v>272</v>
      </c>
    </row>
    <row r="92" spans="1:6" x14ac:dyDescent="0.25">
      <c r="A92" s="43"/>
      <c r="B92" s="2328" t="s">
        <v>34</v>
      </c>
      <c r="C92" s="2328"/>
      <c r="D92" s="42"/>
      <c r="E92" s="92"/>
      <c r="F92" s="42"/>
    </row>
    <row r="93" spans="1:6" ht="47.25" x14ac:dyDescent="0.25">
      <c r="A93" s="43">
        <v>5</v>
      </c>
      <c r="B93" s="44" t="s">
        <v>309</v>
      </c>
      <c r="C93" s="42" t="s">
        <v>3178</v>
      </c>
      <c r="D93" s="44" t="s">
        <v>341</v>
      </c>
      <c r="E93" s="94">
        <v>982758.62</v>
      </c>
      <c r="F93" s="44" t="s">
        <v>272</v>
      </c>
    </row>
    <row r="94" spans="1:6" ht="47.25" x14ac:dyDescent="0.25">
      <c r="A94" s="43">
        <v>6</v>
      </c>
      <c r="B94" s="44" t="s">
        <v>311</v>
      </c>
      <c r="C94" s="42" t="s">
        <v>3059</v>
      </c>
      <c r="D94" s="44" t="s">
        <v>341</v>
      </c>
      <c r="E94" s="94">
        <v>3000000</v>
      </c>
      <c r="F94" s="44" t="s">
        <v>272</v>
      </c>
    </row>
    <row r="95" spans="1:6" x14ac:dyDescent="0.25">
      <c r="A95" s="43"/>
      <c r="B95" s="2328" t="s">
        <v>40</v>
      </c>
      <c r="C95" s="2328"/>
      <c r="D95" s="42"/>
      <c r="E95" s="92"/>
      <c r="F95" s="42"/>
    </row>
    <row r="96" spans="1:6" ht="110.25" x14ac:dyDescent="0.25">
      <c r="A96" s="43">
        <v>7</v>
      </c>
      <c r="B96" s="44" t="s">
        <v>41</v>
      </c>
      <c r="C96" s="42" t="s">
        <v>3060</v>
      </c>
      <c r="D96" s="44" t="s">
        <v>43</v>
      </c>
      <c r="E96" s="92">
        <v>568965.51</v>
      </c>
      <c r="F96" s="44" t="s">
        <v>272</v>
      </c>
    </row>
    <row r="97" spans="1:6" x14ac:dyDescent="0.25">
      <c r="A97" s="43"/>
      <c r="B97" s="2332" t="s">
        <v>312</v>
      </c>
      <c r="C97" s="2332"/>
      <c r="D97" s="44"/>
      <c r="E97" s="94"/>
      <c r="F97" s="44"/>
    </row>
    <row r="98" spans="1:6" ht="47.25" x14ac:dyDescent="0.25">
      <c r="A98" s="43">
        <v>8</v>
      </c>
      <c r="B98" s="44" t="s">
        <v>3179</v>
      </c>
      <c r="C98" s="42" t="s">
        <v>3180</v>
      </c>
      <c r="D98" s="44" t="s">
        <v>3181</v>
      </c>
      <c r="E98" s="94">
        <v>290000</v>
      </c>
      <c r="F98" s="44" t="s">
        <v>13</v>
      </c>
    </row>
    <row r="99" spans="1:6" ht="110.25" x14ac:dyDescent="0.25">
      <c r="A99" s="43">
        <v>9</v>
      </c>
      <c r="B99" s="44" t="s">
        <v>3182</v>
      </c>
      <c r="C99" s="42" t="s">
        <v>3183</v>
      </c>
      <c r="D99" s="44" t="s">
        <v>3184</v>
      </c>
      <c r="E99" s="94">
        <v>702748</v>
      </c>
      <c r="F99" s="44" t="s">
        <v>13</v>
      </c>
    </row>
    <row r="100" spans="1:6" ht="63" x14ac:dyDescent="0.25">
      <c r="A100" s="43">
        <v>10</v>
      </c>
      <c r="B100" s="44" t="s">
        <v>3185</v>
      </c>
      <c r="C100" s="42" t="s">
        <v>3186</v>
      </c>
      <c r="D100" s="44" t="s">
        <v>3187</v>
      </c>
      <c r="E100" s="94">
        <v>787500</v>
      </c>
      <c r="F100" s="44" t="s">
        <v>13</v>
      </c>
    </row>
    <row r="101" spans="1:6" ht="63" x14ac:dyDescent="0.25">
      <c r="A101" s="43">
        <v>11</v>
      </c>
      <c r="B101" s="44" t="s">
        <v>3099</v>
      </c>
      <c r="C101" s="42" t="s">
        <v>3188</v>
      </c>
      <c r="D101" s="44" t="s">
        <v>3189</v>
      </c>
      <c r="E101" s="94">
        <v>630800</v>
      </c>
      <c r="F101" s="44" t="s">
        <v>13</v>
      </c>
    </row>
    <row r="102" spans="1:6" x14ac:dyDescent="0.25">
      <c r="A102" s="43"/>
      <c r="B102" s="2332" t="s">
        <v>315</v>
      </c>
      <c r="C102" s="2332"/>
      <c r="D102" s="44"/>
      <c r="E102" s="94"/>
      <c r="F102" s="44"/>
    </row>
    <row r="103" spans="1:6" ht="63" x14ac:dyDescent="0.25">
      <c r="A103" s="43">
        <v>12</v>
      </c>
      <c r="B103" s="44" t="s">
        <v>3190</v>
      </c>
      <c r="C103" s="42" t="s">
        <v>3191</v>
      </c>
      <c r="D103" s="44" t="s">
        <v>3192</v>
      </c>
      <c r="E103" s="94">
        <v>630800</v>
      </c>
      <c r="F103" s="44" t="s">
        <v>13</v>
      </c>
    </row>
    <row r="104" spans="1:6" ht="63" x14ac:dyDescent="0.25">
      <c r="A104" s="43">
        <v>13</v>
      </c>
      <c r="B104" s="44" t="s">
        <v>3193</v>
      </c>
      <c r="C104" s="42" t="s">
        <v>3194</v>
      </c>
      <c r="D104" s="44" t="s">
        <v>3192</v>
      </c>
      <c r="E104" s="94">
        <v>630800</v>
      </c>
      <c r="F104" s="44" t="s">
        <v>13</v>
      </c>
    </row>
    <row r="105" spans="1:6" ht="63" x14ac:dyDescent="0.25">
      <c r="A105" s="43">
        <v>14</v>
      </c>
      <c r="B105" s="44" t="s">
        <v>3133</v>
      </c>
      <c r="C105" s="42" t="s">
        <v>3195</v>
      </c>
      <c r="D105" s="44" t="s">
        <v>3192</v>
      </c>
      <c r="E105" s="94">
        <v>630800</v>
      </c>
      <c r="F105" s="44" t="s">
        <v>13</v>
      </c>
    </row>
    <row r="106" spans="1:6" x14ac:dyDescent="0.25">
      <c r="A106" s="43"/>
      <c r="B106" s="2332" t="s">
        <v>481</v>
      </c>
      <c r="C106" s="2332"/>
      <c r="D106" s="44"/>
      <c r="E106" s="94"/>
      <c r="F106" s="44"/>
    </row>
    <row r="107" spans="1:6" ht="220.5" x14ac:dyDescent="0.25">
      <c r="A107" s="43">
        <v>15</v>
      </c>
      <c r="B107" s="42" t="s">
        <v>683</v>
      </c>
      <c r="C107" s="42" t="s">
        <v>3171</v>
      </c>
      <c r="D107" s="42" t="s">
        <v>3196</v>
      </c>
      <c r="E107" s="94">
        <v>1500000</v>
      </c>
      <c r="F107" s="44" t="s">
        <v>13</v>
      </c>
    </row>
    <row r="108" spans="1:6" x14ac:dyDescent="0.25">
      <c r="A108" s="125"/>
      <c r="B108" s="96" t="s">
        <v>248</v>
      </c>
      <c r="C108" s="10"/>
      <c r="D108" s="10"/>
      <c r="E108" s="126">
        <f>SUM(E87:E107)</f>
        <v>11379310.039999999</v>
      </c>
      <c r="F108" s="127"/>
    </row>
  </sheetData>
  <mergeCells count="31">
    <mergeCell ref="B106:C106"/>
    <mergeCell ref="A83:F83"/>
    <mergeCell ref="A84:F84"/>
    <mergeCell ref="B86:D86"/>
    <mergeCell ref="B90:D90"/>
    <mergeCell ref="B102:C102"/>
    <mergeCell ref="B95:C95"/>
    <mergeCell ref="B97:C97"/>
    <mergeCell ref="B92:C92"/>
    <mergeCell ref="B52:C52"/>
    <mergeCell ref="B71:C71"/>
    <mergeCell ref="A82:F82"/>
    <mergeCell ref="B74:C74"/>
    <mergeCell ref="B59:C59"/>
    <mergeCell ref="B61:C61"/>
    <mergeCell ref="F10:F11"/>
    <mergeCell ref="C10:C11"/>
    <mergeCell ref="D10:D11"/>
    <mergeCell ref="B10:B11"/>
    <mergeCell ref="A1:F1"/>
    <mergeCell ref="A2:F2"/>
    <mergeCell ref="A3:F3"/>
    <mergeCell ref="B5:D5"/>
    <mergeCell ref="A10:A11"/>
    <mergeCell ref="E10:E11"/>
    <mergeCell ref="B23:C23"/>
    <mergeCell ref="B25:C25"/>
    <mergeCell ref="B19:C19"/>
    <mergeCell ref="B21:C21"/>
    <mergeCell ref="B12:D12"/>
    <mergeCell ref="B16:C1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0"/>
  <sheetViews>
    <sheetView topLeftCell="A63" workbookViewId="0">
      <selection activeCell="D62" sqref="D62"/>
    </sheetView>
  </sheetViews>
  <sheetFormatPr defaultRowHeight="15.75" x14ac:dyDescent="0.25"/>
  <cols>
    <col min="1" max="1" width="6.5703125" style="128" customWidth="1"/>
    <col min="2" max="2" width="17.85546875" style="128" customWidth="1"/>
    <col min="3" max="3" width="44" style="128" customWidth="1"/>
    <col min="4" max="4" width="22" style="128" customWidth="1"/>
    <col min="5" max="5" width="20.5703125" style="128" customWidth="1"/>
    <col min="6" max="6" width="10" style="128" customWidth="1"/>
    <col min="7" max="16384" width="9.140625" style="128"/>
  </cols>
  <sheetData>
    <row r="1" spans="1:6" x14ac:dyDescent="0.25">
      <c r="A1" s="2345" t="s">
        <v>0</v>
      </c>
      <c r="B1" s="2345"/>
      <c r="C1" s="2345"/>
      <c r="D1" s="2345"/>
      <c r="E1" s="2345"/>
      <c r="F1" s="2345"/>
    </row>
    <row r="2" spans="1:6" x14ac:dyDescent="0.25">
      <c r="A2" s="2345" t="s">
        <v>3453</v>
      </c>
      <c r="B2" s="2345"/>
      <c r="C2" s="2345"/>
      <c r="D2" s="2345"/>
      <c r="E2" s="2345"/>
      <c r="F2" s="2345"/>
    </row>
    <row r="3" spans="1:6" x14ac:dyDescent="0.25">
      <c r="A3" s="2345" t="s">
        <v>2</v>
      </c>
      <c r="B3" s="2345"/>
      <c r="C3" s="2345"/>
      <c r="D3" s="2345"/>
      <c r="E3" s="2345"/>
      <c r="F3" s="2345"/>
    </row>
    <row r="4" spans="1:6" ht="31.5" x14ac:dyDescent="0.25">
      <c r="A4" s="96" t="s">
        <v>3</v>
      </c>
      <c r="B4" s="96" t="s">
        <v>4</v>
      </c>
      <c r="C4" s="9" t="s">
        <v>5</v>
      </c>
      <c r="D4" s="96" t="s">
        <v>6</v>
      </c>
      <c r="E4" s="96" t="s">
        <v>7</v>
      </c>
      <c r="F4" s="96" t="s">
        <v>8</v>
      </c>
    </row>
    <row r="5" spans="1:6" x14ac:dyDescent="0.25">
      <c r="A5" s="55"/>
      <c r="B5" s="2327" t="s">
        <v>9</v>
      </c>
      <c r="C5" s="2327"/>
      <c r="D5" s="2327"/>
      <c r="E5" s="238"/>
      <c r="F5" s="49"/>
    </row>
    <row r="6" spans="1:6" ht="31.5" x14ac:dyDescent="0.25">
      <c r="A6" s="97">
        <v>1</v>
      </c>
      <c r="B6" s="10" t="s">
        <v>3454</v>
      </c>
      <c r="C6" s="293" t="s">
        <v>3455</v>
      </c>
      <c r="D6" s="10" t="s">
        <v>329</v>
      </c>
      <c r="E6" s="144">
        <v>2095200</v>
      </c>
      <c r="F6" s="10" t="s">
        <v>272</v>
      </c>
    </row>
    <row r="7" spans="1:6" ht="141.75" x14ac:dyDescent="0.25">
      <c r="A7" s="97">
        <v>2</v>
      </c>
      <c r="B7" s="10" t="s">
        <v>295</v>
      </c>
      <c r="C7" s="293" t="s">
        <v>3456</v>
      </c>
      <c r="D7" s="10" t="s">
        <v>3457</v>
      </c>
      <c r="E7" s="144">
        <v>1188000</v>
      </c>
      <c r="F7" s="10" t="s">
        <v>272</v>
      </c>
    </row>
    <row r="8" spans="1:6" ht="78.75" x14ac:dyDescent="0.25">
      <c r="A8" s="97">
        <v>3</v>
      </c>
      <c r="B8" s="10" t="s">
        <v>23</v>
      </c>
      <c r="C8" s="293" t="s">
        <v>3458</v>
      </c>
      <c r="D8" s="10" t="s">
        <v>25</v>
      </c>
      <c r="E8" s="144">
        <v>755020.69</v>
      </c>
      <c r="F8" s="10" t="s">
        <v>272</v>
      </c>
    </row>
    <row r="9" spans="1:6" ht="31.5" x14ac:dyDescent="0.25">
      <c r="A9" s="97">
        <v>4</v>
      </c>
      <c r="B9" s="10" t="s">
        <v>20</v>
      </c>
      <c r="C9" s="293" t="s">
        <v>3459</v>
      </c>
      <c r="D9" s="10" t="s">
        <v>22</v>
      </c>
      <c r="E9" s="144">
        <v>69600</v>
      </c>
      <c r="F9" s="10" t="s">
        <v>272</v>
      </c>
    </row>
    <row r="10" spans="1:6" ht="31.5" x14ac:dyDescent="0.25">
      <c r="A10" s="97">
        <v>5</v>
      </c>
      <c r="B10" s="10" t="s">
        <v>17</v>
      </c>
      <c r="C10" s="293" t="s">
        <v>3460</v>
      </c>
      <c r="D10" s="10" t="s">
        <v>19</v>
      </c>
      <c r="E10" s="144">
        <v>100800</v>
      </c>
      <c r="F10" s="10" t="s">
        <v>272</v>
      </c>
    </row>
    <row r="11" spans="1:6" x14ac:dyDescent="0.25">
      <c r="A11" s="55"/>
      <c r="B11" s="2388" t="s">
        <v>3461</v>
      </c>
      <c r="C11" s="2389"/>
      <c r="D11" s="2390"/>
      <c r="E11" s="238"/>
      <c r="F11" s="49"/>
    </row>
    <row r="12" spans="1:6" ht="94.5" x14ac:dyDescent="0.25">
      <c r="A12" s="97">
        <v>6</v>
      </c>
      <c r="B12" s="10" t="s">
        <v>295</v>
      </c>
      <c r="C12" s="293" t="s">
        <v>3462</v>
      </c>
      <c r="D12" s="10" t="s">
        <v>336</v>
      </c>
      <c r="E12" s="144">
        <v>672310.34</v>
      </c>
      <c r="F12" s="10" t="s">
        <v>272</v>
      </c>
    </row>
    <row r="13" spans="1:6" ht="94.5" x14ac:dyDescent="0.25">
      <c r="A13" s="97">
        <v>7</v>
      </c>
      <c r="B13" s="10" t="s">
        <v>23</v>
      </c>
      <c r="C13" s="293" t="s">
        <v>3463</v>
      </c>
      <c r="D13" s="10" t="s">
        <v>3464</v>
      </c>
      <c r="E13" s="144">
        <v>432000</v>
      </c>
      <c r="F13" s="10" t="s">
        <v>272</v>
      </c>
    </row>
    <row r="14" spans="1:6" ht="63" x14ac:dyDescent="0.25">
      <c r="A14" s="97">
        <v>8</v>
      </c>
      <c r="B14" s="10" t="s">
        <v>299</v>
      </c>
      <c r="C14" s="293" t="s">
        <v>3465</v>
      </c>
      <c r="D14" s="10" t="s">
        <v>300</v>
      </c>
      <c r="E14" s="144">
        <v>1500000</v>
      </c>
      <c r="F14" s="10" t="s">
        <v>272</v>
      </c>
    </row>
    <row r="15" spans="1:6" x14ac:dyDescent="0.25">
      <c r="A15" s="97"/>
      <c r="B15" s="2373" t="s">
        <v>34</v>
      </c>
      <c r="C15" s="2374"/>
      <c r="D15" s="10"/>
      <c r="E15" s="97"/>
      <c r="F15" s="10"/>
    </row>
    <row r="16" spans="1:6" ht="47.25" x14ac:dyDescent="0.25">
      <c r="A16" s="97">
        <v>9</v>
      </c>
      <c r="B16" s="10" t="s">
        <v>2227</v>
      </c>
      <c r="C16" s="293" t="s">
        <v>3466</v>
      </c>
      <c r="D16" s="10" t="s">
        <v>554</v>
      </c>
      <c r="E16" s="144">
        <v>20500000</v>
      </c>
      <c r="F16" s="10" t="s">
        <v>272</v>
      </c>
    </row>
    <row r="17" spans="1:6" ht="31.5" x14ac:dyDescent="0.25">
      <c r="A17" s="97">
        <v>10</v>
      </c>
      <c r="B17" s="10" t="s">
        <v>342</v>
      </c>
      <c r="C17" s="293" t="s">
        <v>3467</v>
      </c>
      <c r="D17" s="10" t="s">
        <v>341</v>
      </c>
      <c r="E17" s="144">
        <f>8000000-4500000</f>
        <v>3500000</v>
      </c>
      <c r="F17" s="10" t="s">
        <v>272</v>
      </c>
    </row>
    <row r="18" spans="1:6" x14ac:dyDescent="0.25">
      <c r="A18" s="97"/>
      <c r="B18" s="2373" t="s">
        <v>481</v>
      </c>
      <c r="C18" s="2374"/>
      <c r="D18" s="10"/>
      <c r="E18" s="144"/>
      <c r="F18" s="10"/>
    </row>
    <row r="19" spans="1:6" ht="47.25" x14ac:dyDescent="0.25">
      <c r="A19" s="97">
        <v>11</v>
      </c>
      <c r="B19" s="10" t="s">
        <v>683</v>
      </c>
      <c r="C19" s="293" t="s">
        <v>3468</v>
      </c>
      <c r="D19" s="10" t="s">
        <v>3469</v>
      </c>
      <c r="E19" s="144">
        <v>1500000</v>
      </c>
      <c r="F19" s="10" t="s">
        <v>13</v>
      </c>
    </row>
    <row r="20" spans="1:6" x14ac:dyDescent="0.25">
      <c r="A20" s="97"/>
      <c r="B20" s="2373" t="s">
        <v>40</v>
      </c>
      <c r="C20" s="2374"/>
      <c r="D20" s="10"/>
      <c r="E20" s="144"/>
      <c r="F20" s="10"/>
    </row>
    <row r="21" spans="1:6" ht="94.5" x14ac:dyDescent="0.25">
      <c r="A21" s="97">
        <v>12</v>
      </c>
      <c r="B21" s="10" t="s">
        <v>3470</v>
      </c>
      <c r="C21" s="293" t="s">
        <v>3471</v>
      </c>
      <c r="D21" s="10" t="s">
        <v>3472</v>
      </c>
      <c r="E21" s="144">
        <v>4568965.5199999996</v>
      </c>
      <c r="F21" s="10" t="s">
        <v>13</v>
      </c>
    </row>
    <row r="22" spans="1:6" x14ac:dyDescent="0.25">
      <c r="A22" s="97"/>
      <c r="B22" s="2373" t="s">
        <v>303</v>
      </c>
      <c r="C22" s="2374"/>
      <c r="D22" s="10"/>
      <c r="E22" s="144"/>
      <c r="F22" s="10"/>
    </row>
    <row r="23" spans="1:6" ht="78.75" x14ac:dyDescent="0.25">
      <c r="A23" s="97">
        <v>13</v>
      </c>
      <c r="B23" s="10" t="s">
        <v>3473</v>
      </c>
      <c r="C23" s="293" t="s">
        <v>3474</v>
      </c>
      <c r="D23" s="10" t="s">
        <v>3475</v>
      </c>
      <c r="E23" s="144">
        <v>1736206.9</v>
      </c>
      <c r="F23" s="10" t="s">
        <v>272</v>
      </c>
    </row>
    <row r="24" spans="1:6" x14ac:dyDescent="0.25">
      <c r="A24" s="97"/>
      <c r="B24" s="2373" t="s">
        <v>306</v>
      </c>
      <c r="C24" s="2374"/>
      <c r="D24" s="10"/>
      <c r="E24" s="144"/>
      <c r="F24" s="10"/>
    </row>
    <row r="25" spans="1:6" ht="189" x14ac:dyDescent="0.25">
      <c r="A25" s="97">
        <v>14</v>
      </c>
      <c r="B25" s="10" t="s">
        <v>3476</v>
      </c>
      <c r="C25" s="293" t="s">
        <v>3477</v>
      </c>
      <c r="D25" s="10" t="s">
        <v>3478</v>
      </c>
      <c r="E25" s="144">
        <v>1507758.62</v>
      </c>
      <c r="F25" s="10" t="s">
        <v>272</v>
      </c>
    </row>
    <row r="26" spans="1:6" x14ac:dyDescent="0.25">
      <c r="A26" s="97"/>
      <c r="B26" s="2384" t="s">
        <v>312</v>
      </c>
      <c r="C26" s="2384"/>
      <c r="D26" s="10"/>
      <c r="E26" s="97"/>
      <c r="F26" s="10"/>
    </row>
    <row r="27" spans="1:6" ht="63" x14ac:dyDescent="0.25">
      <c r="A27" s="97">
        <v>15</v>
      </c>
      <c r="B27" s="10" t="s">
        <v>3479</v>
      </c>
      <c r="C27" s="293" t="s">
        <v>3480</v>
      </c>
      <c r="D27" s="10" t="s">
        <v>3481</v>
      </c>
      <c r="E27" s="144">
        <v>1200000</v>
      </c>
      <c r="F27" s="10" t="s">
        <v>272</v>
      </c>
    </row>
    <row r="28" spans="1:6" ht="63" x14ac:dyDescent="0.25">
      <c r="A28" s="97">
        <v>16</v>
      </c>
      <c r="B28" s="10" t="s">
        <v>3482</v>
      </c>
      <c r="C28" s="293" t="s">
        <v>3483</v>
      </c>
      <c r="D28" s="10" t="s">
        <v>3484</v>
      </c>
      <c r="E28" s="144">
        <v>1000000</v>
      </c>
      <c r="F28" s="10" t="s">
        <v>272</v>
      </c>
    </row>
    <row r="29" spans="1:6" ht="173.25" x14ac:dyDescent="0.25">
      <c r="A29" s="97">
        <v>17</v>
      </c>
      <c r="B29" s="10" t="s">
        <v>3485</v>
      </c>
      <c r="C29" s="293" t="s">
        <v>3486</v>
      </c>
      <c r="D29" s="10" t="s">
        <v>3487</v>
      </c>
      <c r="E29" s="144">
        <v>584482.75</v>
      </c>
      <c r="F29" s="10" t="s">
        <v>272</v>
      </c>
    </row>
    <row r="30" spans="1:6" ht="94.5" x14ac:dyDescent="0.25">
      <c r="A30" s="97">
        <v>18</v>
      </c>
      <c r="B30" s="10" t="s">
        <v>3488</v>
      </c>
      <c r="C30" s="293" t="s">
        <v>3489</v>
      </c>
      <c r="D30" s="10" t="s">
        <v>3490</v>
      </c>
      <c r="E30" s="144">
        <v>1400000</v>
      </c>
      <c r="F30" s="10" t="s">
        <v>13</v>
      </c>
    </row>
    <row r="31" spans="1:6" ht="47.25" x14ac:dyDescent="0.25">
      <c r="A31" s="97">
        <v>19</v>
      </c>
      <c r="B31" s="10" t="s">
        <v>3491</v>
      </c>
      <c r="C31" s="293" t="s">
        <v>3492</v>
      </c>
      <c r="D31" s="10" t="s">
        <v>3493</v>
      </c>
      <c r="E31" s="144">
        <v>500000</v>
      </c>
      <c r="F31" s="10" t="s">
        <v>13</v>
      </c>
    </row>
    <row r="32" spans="1:6" ht="47.25" x14ac:dyDescent="0.25">
      <c r="A32" s="97">
        <v>20</v>
      </c>
      <c r="B32" s="10" t="s">
        <v>3494</v>
      </c>
      <c r="C32" s="293" t="s">
        <v>3495</v>
      </c>
      <c r="D32" s="10" t="s">
        <v>3496</v>
      </c>
      <c r="E32" s="144">
        <v>1000000</v>
      </c>
      <c r="F32" s="10" t="s">
        <v>13</v>
      </c>
    </row>
    <row r="33" spans="1:6" ht="63" x14ac:dyDescent="0.25">
      <c r="A33" s="97">
        <v>21</v>
      </c>
      <c r="B33" s="10" t="s">
        <v>3497</v>
      </c>
      <c r="C33" s="293" t="s">
        <v>3498</v>
      </c>
      <c r="D33" s="10" t="s">
        <v>3499</v>
      </c>
      <c r="E33" s="144">
        <v>1500000</v>
      </c>
      <c r="F33" s="10" t="s">
        <v>13</v>
      </c>
    </row>
    <row r="34" spans="1:6" x14ac:dyDescent="0.25">
      <c r="A34" s="97"/>
      <c r="B34" s="2384" t="s">
        <v>315</v>
      </c>
      <c r="C34" s="2384"/>
      <c r="D34" s="10"/>
      <c r="E34" s="97"/>
      <c r="F34" s="10"/>
    </row>
    <row r="35" spans="1:6" ht="63" x14ac:dyDescent="0.25">
      <c r="A35" s="97">
        <v>22</v>
      </c>
      <c r="B35" s="10" t="s">
        <v>3500</v>
      </c>
      <c r="C35" s="293" t="s">
        <v>3501</v>
      </c>
      <c r="D35" s="10" t="s">
        <v>3502</v>
      </c>
      <c r="E35" s="144">
        <v>1600000</v>
      </c>
      <c r="F35" s="10" t="s">
        <v>272</v>
      </c>
    </row>
    <row r="36" spans="1:6" ht="236.25" x14ac:dyDescent="0.25">
      <c r="A36" s="97">
        <v>23</v>
      </c>
      <c r="B36" s="10" t="s">
        <v>3503</v>
      </c>
      <c r="C36" s="293" t="s">
        <v>3504</v>
      </c>
      <c r="D36" s="10" t="s">
        <v>3505</v>
      </c>
      <c r="E36" s="144">
        <v>16200000</v>
      </c>
      <c r="F36" s="10" t="s">
        <v>13</v>
      </c>
    </row>
    <row r="37" spans="1:6" ht="31.5" x14ac:dyDescent="0.25">
      <c r="A37" s="97">
        <v>24</v>
      </c>
      <c r="B37" s="10" t="s">
        <v>3506</v>
      </c>
      <c r="C37" s="293" t="s">
        <v>3507</v>
      </c>
      <c r="D37" s="10" t="s">
        <v>3508</v>
      </c>
      <c r="E37" s="144">
        <v>4200000</v>
      </c>
      <c r="F37" s="10" t="s">
        <v>13</v>
      </c>
    </row>
    <row r="38" spans="1:6" ht="47.25" x14ac:dyDescent="0.25">
      <c r="A38" s="97">
        <v>25</v>
      </c>
      <c r="B38" s="10" t="s">
        <v>3509</v>
      </c>
      <c r="C38" s="293" t="s">
        <v>3510</v>
      </c>
      <c r="D38" s="10" t="s">
        <v>3508</v>
      </c>
      <c r="E38" s="144">
        <v>5500000</v>
      </c>
      <c r="F38" s="10" t="s">
        <v>13</v>
      </c>
    </row>
    <row r="39" spans="1:6" x14ac:dyDescent="0.25">
      <c r="A39" s="97"/>
      <c r="B39" s="2373" t="s">
        <v>1154</v>
      </c>
      <c r="C39" s="2374"/>
      <c r="D39" s="10"/>
      <c r="E39" s="97"/>
      <c r="F39" s="10"/>
    </row>
    <row r="40" spans="1:6" ht="94.5" x14ac:dyDescent="0.25">
      <c r="A40" s="97">
        <v>26</v>
      </c>
      <c r="B40" s="10" t="s">
        <v>3511</v>
      </c>
      <c r="C40" s="293" t="s">
        <v>3512</v>
      </c>
      <c r="D40" s="10" t="s">
        <v>3513</v>
      </c>
      <c r="E40" s="144">
        <v>1700000</v>
      </c>
      <c r="F40" s="10" t="s">
        <v>272</v>
      </c>
    </row>
    <row r="41" spans="1:6" x14ac:dyDescent="0.25">
      <c r="A41" s="97"/>
      <c r="B41" s="96" t="s">
        <v>3514</v>
      </c>
      <c r="C41" s="2"/>
      <c r="D41" s="10"/>
      <c r="E41" s="223">
        <f>SUM(E6:E40)</f>
        <v>76510344.819999993</v>
      </c>
      <c r="F41" s="10"/>
    </row>
    <row r="42" spans="1:6" ht="63" x14ac:dyDescent="0.25">
      <c r="A42" s="11">
        <v>1</v>
      </c>
      <c r="B42" s="10" t="s">
        <v>269</v>
      </c>
      <c r="C42" s="7" t="s">
        <v>3515</v>
      </c>
      <c r="D42" s="10" t="s">
        <v>271</v>
      </c>
      <c r="E42" s="77">
        <v>1000000</v>
      </c>
      <c r="F42" s="10" t="s">
        <v>272</v>
      </c>
    </row>
    <row r="43" spans="1:6" x14ac:dyDescent="0.25">
      <c r="A43" s="11"/>
      <c r="B43" s="2373" t="s">
        <v>273</v>
      </c>
      <c r="C43" s="2374"/>
      <c r="D43" s="10"/>
      <c r="E43" s="111"/>
      <c r="F43" s="10"/>
    </row>
    <row r="44" spans="1:6" ht="63" x14ac:dyDescent="0.25">
      <c r="A44" s="11">
        <v>2</v>
      </c>
      <c r="B44" s="10" t="s">
        <v>274</v>
      </c>
      <c r="C44" s="7" t="s">
        <v>3516</v>
      </c>
      <c r="D44" s="10" t="s">
        <v>276</v>
      </c>
      <c r="E44" s="112">
        <v>4500000</v>
      </c>
      <c r="F44" s="10" t="s">
        <v>277</v>
      </c>
    </row>
    <row r="45" spans="1:6" x14ac:dyDescent="0.25">
      <c r="A45" s="11"/>
      <c r="B45" s="96" t="s">
        <v>248</v>
      </c>
      <c r="C45" s="2"/>
      <c r="D45" s="10"/>
      <c r="E45" s="231">
        <v>5500000</v>
      </c>
      <c r="F45" s="127"/>
    </row>
    <row r="46" spans="1:6" x14ac:dyDescent="0.25">
      <c r="A46" s="90"/>
      <c r="B46" s="2353" t="s">
        <v>323</v>
      </c>
      <c r="C46" s="2354"/>
      <c r="D46" s="90"/>
      <c r="E46" s="90"/>
      <c r="F46" s="90"/>
    </row>
    <row r="47" spans="1:6" x14ac:dyDescent="0.25">
      <c r="A47" s="97"/>
      <c r="B47" s="2384" t="s">
        <v>2459</v>
      </c>
      <c r="C47" s="2384"/>
      <c r="D47" s="10"/>
      <c r="E47" s="97"/>
      <c r="F47" s="10"/>
    </row>
    <row r="48" spans="1:6" ht="302.25" customHeight="1" x14ac:dyDescent="0.25">
      <c r="A48" s="97">
        <v>26</v>
      </c>
      <c r="B48" s="10" t="s">
        <v>3517</v>
      </c>
      <c r="C48" s="293" t="s">
        <v>3518</v>
      </c>
      <c r="D48" s="10" t="s">
        <v>3519</v>
      </c>
      <c r="E48" s="144">
        <v>4800000</v>
      </c>
      <c r="F48" s="10" t="s">
        <v>272</v>
      </c>
    </row>
    <row r="49" spans="1:6" ht="15.75" customHeight="1" x14ac:dyDescent="0.25">
      <c r="A49" s="219"/>
      <c r="B49" s="221" t="s">
        <v>248</v>
      </c>
      <c r="C49" s="296"/>
      <c r="D49" s="96"/>
      <c r="E49" s="223">
        <v>4800000</v>
      </c>
      <c r="F49" s="96"/>
    </row>
    <row r="50" spans="1:6" x14ac:dyDescent="0.25">
      <c r="A50" s="88"/>
      <c r="B50" s="2353" t="s">
        <v>324</v>
      </c>
      <c r="C50" s="2354"/>
      <c r="D50" s="88"/>
      <c r="E50" s="89">
        <f>E48+E45+E41</f>
        <v>86810344.819999993</v>
      </c>
      <c r="F50" s="88"/>
    </row>
    <row r="53" spans="1:6" x14ac:dyDescent="0.25">
      <c r="A53" s="2359" t="s">
        <v>0</v>
      </c>
      <c r="B53" s="2359"/>
      <c r="C53" s="2359"/>
      <c r="D53" s="2359"/>
      <c r="E53" s="2359"/>
      <c r="F53" s="2359"/>
    </row>
    <row r="54" spans="1:6" x14ac:dyDescent="0.25">
      <c r="A54" s="2359" t="s">
        <v>3520</v>
      </c>
      <c r="B54" s="2359"/>
      <c r="C54" s="2359"/>
      <c r="D54" s="2359"/>
      <c r="E54" s="2359"/>
      <c r="F54" s="2359"/>
    </row>
    <row r="55" spans="1:6" x14ac:dyDescent="0.25">
      <c r="A55" s="2359" t="s">
        <v>2</v>
      </c>
      <c r="B55" s="2359"/>
      <c r="C55" s="2359"/>
      <c r="D55" s="2359"/>
      <c r="E55" s="2359"/>
      <c r="F55" s="2359"/>
    </row>
    <row r="56" spans="1:6" ht="31.5" x14ac:dyDescent="0.25">
      <c r="A56" s="119" t="s">
        <v>282</v>
      </c>
      <c r="B56" s="119" t="s">
        <v>283</v>
      </c>
      <c r="C56" s="119" t="s">
        <v>284</v>
      </c>
      <c r="D56" s="119" t="s">
        <v>285</v>
      </c>
      <c r="E56" s="53" t="s">
        <v>286</v>
      </c>
      <c r="F56" s="119" t="s">
        <v>287</v>
      </c>
    </row>
    <row r="57" spans="1:6" x14ac:dyDescent="0.25">
      <c r="A57" s="117"/>
      <c r="B57" s="2355" t="s">
        <v>288</v>
      </c>
      <c r="C57" s="2355"/>
      <c r="D57" s="2355"/>
      <c r="E57" s="53"/>
      <c r="F57" s="119"/>
    </row>
    <row r="58" spans="1:6" ht="78.75" x14ac:dyDescent="0.25">
      <c r="A58" s="120">
        <v>1</v>
      </c>
      <c r="B58" s="123" t="s">
        <v>3521</v>
      </c>
      <c r="C58" s="123" t="s">
        <v>3522</v>
      </c>
      <c r="D58" s="123" t="s">
        <v>3523</v>
      </c>
      <c r="E58" s="46">
        <v>182758.62</v>
      </c>
      <c r="F58" s="123" t="s">
        <v>272</v>
      </c>
    </row>
    <row r="59" spans="1:6" ht="78.75" x14ac:dyDescent="0.25">
      <c r="A59" s="120">
        <v>2</v>
      </c>
      <c r="B59" s="123" t="s">
        <v>23</v>
      </c>
      <c r="C59" s="123" t="s">
        <v>3524</v>
      </c>
      <c r="D59" s="123" t="s">
        <v>25</v>
      </c>
      <c r="E59" s="46">
        <v>500000</v>
      </c>
      <c r="F59" s="123" t="s">
        <v>272</v>
      </c>
    </row>
    <row r="60" spans="1:6" x14ac:dyDescent="0.25">
      <c r="A60" s="52"/>
      <c r="B60" s="2333" t="s">
        <v>26</v>
      </c>
      <c r="C60" s="2333"/>
      <c r="D60" s="2333"/>
      <c r="E60" s="52"/>
      <c r="F60" s="51"/>
    </row>
    <row r="61" spans="1:6" ht="63" x14ac:dyDescent="0.25">
      <c r="A61" s="120">
        <v>3</v>
      </c>
      <c r="B61" s="123" t="s">
        <v>299</v>
      </c>
      <c r="C61" s="123" t="s">
        <v>3525</v>
      </c>
      <c r="D61" s="123" t="s">
        <v>300</v>
      </c>
      <c r="E61" s="46">
        <v>341379.32</v>
      </c>
      <c r="F61" s="123" t="s">
        <v>272</v>
      </c>
    </row>
    <row r="62" spans="1:6" x14ac:dyDescent="0.25">
      <c r="A62" s="120"/>
      <c r="B62" s="115" t="s">
        <v>34</v>
      </c>
      <c r="C62" s="123"/>
      <c r="D62" s="123"/>
      <c r="E62" s="43"/>
      <c r="F62" s="123"/>
    </row>
    <row r="63" spans="1:6" ht="47.25" x14ac:dyDescent="0.25">
      <c r="A63" s="120">
        <v>4</v>
      </c>
      <c r="B63" s="123" t="s">
        <v>309</v>
      </c>
      <c r="C63" s="123" t="s">
        <v>3526</v>
      </c>
      <c r="D63" s="121" t="s">
        <v>341</v>
      </c>
      <c r="E63" s="46">
        <v>3286206.88</v>
      </c>
      <c r="F63" s="123" t="s">
        <v>272</v>
      </c>
    </row>
    <row r="64" spans="1:6" x14ac:dyDescent="0.25">
      <c r="A64" s="120"/>
      <c r="B64" s="2356" t="s">
        <v>40</v>
      </c>
      <c r="C64" s="2356"/>
      <c r="D64" s="121"/>
      <c r="E64" s="46"/>
      <c r="F64" s="123"/>
    </row>
    <row r="65" spans="1:6" ht="78.75" x14ac:dyDescent="0.25">
      <c r="A65" s="120">
        <v>5</v>
      </c>
      <c r="B65" s="123" t="s">
        <v>41</v>
      </c>
      <c r="C65" s="123" t="s">
        <v>3527</v>
      </c>
      <c r="D65" s="121" t="s">
        <v>302</v>
      </c>
      <c r="E65" s="46">
        <v>568965.51</v>
      </c>
      <c r="F65" s="123" t="s">
        <v>272</v>
      </c>
    </row>
    <row r="66" spans="1:6" x14ac:dyDescent="0.25">
      <c r="A66" s="97"/>
      <c r="B66" s="96" t="s">
        <v>248</v>
      </c>
      <c r="C66" s="10"/>
      <c r="D66" s="10"/>
      <c r="E66" s="98">
        <f>SUM(E58:E65)</f>
        <v>4879310.33</v>
      </c>
      <c r="F66" s="10"/>
    </row>
    <row r="67" spans="1:6" x14ac:dyDescent="0.25">
      <c r="A67" s="88"/>
      <c r="B67" s="2391" t="s">
        <v>323</v>
      </c>
      <c r="C67" s="2391"/>
      <c r="D67" s="88"/>
      <c r="E67" s="88"/>
      <c r="F67" s="88"/>
    </row>
    <row r="68" spans="1:6" x14ac:dyDescent="0.25">
      <c r="A68" s="120"/>
      <c r="B68" s="2356" t="s">
        <v>2388</v>
      </c>
      <c r="C68" s="2356"/>
      <c r="D68" s="121"/>
      <c r="E68" s="46"/>
      <c r="F68" s="123"/>
    </row>
    <row r="69" spans="1:6" ht="78.75" x14ac:dyDescent="0.25">
      <c r="A69" s="198">
        <v>6</v>
      </c>
      <c r="B69" s="194" t="s">
        <v>3528</v>
      </c>
      <c r="C69" s="194" t="s">
        <v>3529</v>
      </c>
      <c r="D69" s="194" t="s">
        <v>3530</v>
      </c>
      <c r="E69" s="295">
        <v>6500000</v>
      </c>
      <c r="F69" s="194" t="s">
        <v>13</v>
      </c>
    </row>
    <row r="70" spans="1:6" x14ac:dyDescent="0.25">
      <c r="A70" s="88"/>
      <c r="B70" s="2353" t="s">
        <v>324</v>
      </c>
      <c r="C70" s="2354"/>
      <c r="D70" s="88"/>
      <c r="E70" s="89">
        <f>E69+E66</f>
        <v>11379310.33</v>
      </c>
      <c r="F70" s="88"/>
    </row>
  </sheetData>
  <mergeCells count="26">
    <mergeCell ref="B70:C70"/>
    <mergeCell ref="A54:F54"/>
    <mergeCell ref="A55:F55"/>
    <mergeCell ref="B57:D57"/>
    <mergeCell ref="B60:D60"/>
    <mergeCell ref="B64:C64"/>
    <mergeCell ref="B68:C68"/>
    <mergeCell ref="B67:C67"/>
    <mergeCell ref="A53:F53"/>
    <mergeCell ref="B18:C18"/>
    <mergeCell ref="B20:C20"/>
    <mergeCell ref="B22:C22"/>
    <mergeCell ref="B24:C24"/>
    <mergeCell ref="B26:C26"/>
    <mergeCell ref="B34:C34"/>
    <mergeCell ref="B39:C39"/>
    <mergeCell ref="B43:C43"/>
    <mergeCell ref="B47:C47"/>
    <mergeCell ref="B46:C46"/>
    <mergeCell ref="B50:C50"/>
    <mergeCell ref="B15:C15"/>
    <mergeCell ref="A1:F1"/>
    <mergeCell ref="A2:F2"/>
    <mergeCell ref="A3:F3"/>
    <mergeCell ref="B5:D5"/>
    <mergeCell ref="B11:D1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86"/>
  <sheetViews>
    <sheetView topLeftCell="A183" workbookViewId="0">
      <selection activeCell="D140" sqref="D140"/>
    </sheetView>
  </sheetViews>
  <sheetFormatPr defaultRowHeight="15.75" x14ac:dyDescent="0.25"/>
  <cols>
    <col min="1" max="1" width="9.140625" style="128"/>
    <col min="2" max="2" width="13" style="128" customWidth="1"/>
    <col min="3" max="3" width="42.28515625" style="128" customWidth="1"/>
    <col min="4" max="4" width="18" style="128" customWidth="1"/>
    <col min="5" max="5" width="19.5703125" style="128" customWidth="1"/>
    <col min="6" max="6" width="10.5703125" style="128" customWidth="1"/>
    <col min="7" max="16384" width="9.140625" style="128"/>
  </cols>
  <sheetData>
    <row r="1" spans="1:6" x14ac:dyDescent="0.25">
      <c r="A1" s="2345" t="s">
        <v>0</v>
      </c>
      <c r="B1" s="2345"/>
      <c r="C1" s="2345"/>
      <c r="D1" s="2345"/>
      <c r="E1" s="2345"/>
      <c r="F1" s="2345"/>
    </row>
    <row r="2" spans="1:6" x14ac:dyDescent="0.25">
      <c r="A2" s="2345" t="s">
        <v>3531</v>
      </c>
      <c r="B2" s="2345"/>
      <c r="C2" s="2345"/>
      <c r="D2" s="2345"/>
      <c r="E2" s="2345"/>
      <c r="F2" s="2345"/>
    </row>
    <row r="3" spans="1:6" x14ac:dyDescent="0.25">
      <c r="A3" s="2345" t="s">
        <v>2</v>
      </c>
      <c r="B3" s="2345"/>
      <c r="C3" s="2345"/>
      <c r="D3" s="2345"/>
      <c r="E3" s="2345"/>
      <c r="F3" s="2345"/>
    </row>
    <row r="4" spans="1:6" ht="31.5" x14ac:dyDescent="0.25">
      <c r="A4" s="219" t="s">
        <v>3</v>
      </c>
      <c r="B4" s="9" t="s">
        <v>4</v>
      </c>
      <c r="C4" s="9" t="s">
        <v>5</v>
      </c>
      <c r="D4" s="9" t="s">
        <v>6</v>
      </c>
      <c r="E4" s="233" t="s">
        <v>7</v>
      </c>
      <c r="F4" s="9" t="s">
        <v>8</v>
      </c>
    </row>
    <row r="5" spans="1:6" x14ac:dyDescent="0.25">
      <c r="A5" s="297"/>
      <c r="B5" s="2392" t="s">
        <v>9</v>
      </c>
      <c r="C5" s="2392"/>
      <c r="D5" s="2392"/>
      <c r="E5" s="77"/>
      <c r="F5" s="2"/>
    </row>
    <row r="6" spans="1:6" ht="47.25" x14ac:dyDescent="0.25">
      <c r="A6" s="97">
        <v>1</v>
      </c>
      <c r="B6" s="10" t="s">
        <v>2060</v>
      </c>
      <c r="C6" s="10" t="s">
        <v>3532</v>
      </c>
      <c r="D6" s="10" t="s">
        <v>3533</v>
      </c>
      <c r="E6" s="77">
        <v>1904196</v>
      </c>
      <c r="F6" s="7" t="s">
        <v>272</v>
      </c>
    </row>
    <row r="7" spans="1:6" ht="157.5" x14ac:dyDescent="0.25">
      <c r="A7" s="97">
        <v>2</v>
      </c>
      <c r="B7" s="10" t="s">
        <v>295</v>
      </c>
      <c r="C7" s="10" t="s">
        <v>3534</v>
      </c>
      <c r="D7" s="10" t="s">
        <v>3535</v>
      </c>
      <c r="E7" s="77">
        <v>1200924.69</v>
      </c>
      <c r="F7" s="2" t="s">
        <v>272</v>
      </c>
    </row>
    <row r="8" spans="1:6" ht="110.25" x14ac:dyDescent="0.25">
      <c r="A8" s="97">
        <v>3</v>
      </c>
      <c r="B8" s="10" t="s">
        <v>3536</v>
      </c>
      <c r="C8" s="10" t="s">
        <v>3537</v>
      </c>
      <c r="D8" s="10" t="s">
        <v>3538</v>
      </c>
      <c r="E8" s="77">
        <v>300000</v>
      </c>
      <c r="F8" s="2" t="s">
        <v>272</v>
      </c>
    </row>
    <row r="9" spans="1:6" ht="31.5" x14ac:dyDescent="0.25">
      <c r="A9" s="97">
        <v>4</v>
      </c>
      <c r="B9" s="10" t="s">
        <v>20</v>
      </c>
      <c r="C9" s="10" t="s">
        <v>3539</v>
      </c>
      <c r="D9" s="10" t="s">
        <v>22</v>
      </c>
      <c r="E9" s="77">
        <v>43200</v>
      </c>
      <c r="F9" s="2" t="s">
        <v>272</v>
      </c>
    </row>
    <row r="10" spans="1:6" ht="31.5" x14ac:dyDescent="0.25">
      <c r="A10" s="97">
        <v>5</v>
      </c>
      <c r="B10" s="10" t="s">
        <v>17</v>
      </c>
      <c r="C10" s="10" t="s">
        <v>3540</v>
      </c>
      <c r="D10" s="10" t="s">
        <v>19</v>
      </c>
      <c r="E10" s="77">
        <v>51840</v>
      </c>
      <c r="F10" s="2" t="s">
        <v>272</v>
      </c>
    </row>
    <row r="11" spans="1:6" ht="78.75" x14ac:dyDescent="0.25">
      <c r="A11" s="97">
        <v>6</v>
      </c>
      <c r="B11" s="10" t="s">
        <v>23</v>
      </c>
      <c r="C11" s="10" t="s">
        <v>3541</v>
      </c>
      <c r="D11" s="10" t="s">
        <v>291</v>
      </c>
      <c r="E11" s="77">
        <v>708460</v>
      </c>
      <c r="F11" s="2" t="s">
        <v>272</v>
      </c>
    </row>
    <row r="12" spans="1:6" x14ac:dyDescent="0.25">
      <c r="A12" s="55"/>
      <c r="B12" s="2327" t="s">
        <v>26</v>
      </c>
      <c r="C12" s="2327"/>
      <c r="D12" s="2327"/>
      <c r="E12" s="238"/>
      <c r="F12" s="7"/>
    </row>
    <row r="13" spans="1:6" ht="110.25" x14ac:dyDescent="0.25">
      <c r="A13" s="97">
        <v>7</v>
      </c>
      <c r="B13" s="49" t="s">
        <v>721</v>
      </c>
      <c r="C13" s="10" t="s">
        <v>3542</v>
      </c>
      <c r="D13" s="10" t="s">
        <v>336</v>
      </c>
      <c r="E13" s="77">
        <v>400000</v>
      </c>
      <c r="F13" s="7" t="s">
        <v>272</v>
      </c>
    </row>
    <row r="14" spans="1:6" ht="94.5" x14ac:dyDescent="0.25">
      <c r="A14" s="97">
        <v>8</v>
      </c>
      <c r="B14" s="49" t="s">
        <v>729</v>
      </c>
      <c r="C14" s="10" t="s">
        <v>3543</v>
      </c>
      <c r="D14" s="10" t="s">
        <v>541</v>
      </c>
      <c r="E14" s="77">
        <v>800000</v>
      </c>
      <c r="F14" s="2" t="s">
        <v>272</v>
      </c>
    </row>
    <row r="15" spans="1:6" ht="94.5" x14ac:dyDescent="0.25">
      <c r="A15" s="97">
        <v>9</v>
      </c>
      <c r="B15" s="49" t="s">
        <v>3544</v>
      </c>
      <c r="C15" s="10" t="s">
        <v>3545</v>
      </c>
      <c r="D15" s="10" t="s">
        <v>300</v>
      </c>
      <c r="E15" s="77">
        <v>1404310</v>
      </c>
      <c r="F15" s="2" t="s">
        <v>272</v>
      </c>
    </row>
    <row r="16" spans="1:6" x14ac:dyDescent="0.25">
      <c r="A16" s="97"/>
      <c r="B16" s="2327" t="s">
        <v>34</v>
      </c>
      <c r="C16" s="2327"/>
      <c r="D16" s="2327"/>
      <c r="E16" s="77"/>
      <c r="F16" s="2"/>
    </row>
    <row r="17" spans="1:6" ht="78.75" x14ac:dyDescent="0.25">
      <c r="A17" s="97">
        <v>10</v>
      </c>
      <c r="B17" s="49" t="s">
        <v>35</v>
      </c>
      <c r="C17" s="10" t="s">
        <v>3546</v>
      </c>
      <c r="D17" s="7" t="s">
        <v>3547</v>
      </c>
      <c r="E17" s="77">
        <v>14210991.380000001</v>
      </c>
      <c r="F17" s="7" t="s">
        <v>272</v>
      </c>
    </row>
    <row r="18" spans="1:6" ht="78.75" x14ac:dyDescent="0.25">
      <c r="A18" s="97">
        <v>11</v>
      </c>
      <c r="B18" s="49" t="s">
        <v>311</v>
      </c>
      <c r="C18" s="10" t="s">
        <v>3548</v>
      </c>
      <c r="D18" s="7" t="s">
        <v>3549</v>
      </c>
      <c r="E18" s="77">
        <v>11672629.310000001</v>
      </c>
      <c r="F18" s="7" t="s">
        <v>272</v>
      </c>
    </row>
    <row r="19" spans="1:6" x14ac:dyDescent="0.25">
      <c r="A19" s="97"/>
      <c r="B19" s="2384" t="s">
        <v>40</v>
      </c>
      <c r="C19" s="2384"/>
      <c r="D19" s="2384"/>
      <c r="E19" s="77"/>
      <c r="F19" s="2"/>
    </row>
    <row r="20" spans="1:6" ht="94.5" x14ac:dyDescent="0.25">
      <c r="A20" s="97">
        <v>12</v>
      </c>
      <c r="B20" s="10" t="s">
        <v>301</v>
      </c>
      <c r="C20" s="10" t="s">
        <v>3550</v>
      </c>
      <c r="D20" s="10" t="s">
        <v>43</v>
      </c>
      <c r="E20" s="77">
        <v>4568965</v>
      </c>
      <c r="F20" s="2" t="s">
        <v>1259</v>
      </c>
    </row>
    <row r="21" spans="1:6" x14ac:dyDescent="0.25">
      <c r="A21" s="97"/>
      <c r="B21" s="2384" t="s">
        <v>3551</v>
      </c>
      <c r="C21" s="2384"/>
      <c r="D21" s="2384"/>
      <c r="E21" s="77"/>
      <c r="F21" s="2"/>
    </row>
    <row r="22" spans="1:6" ht="110.25" x14ac:dyDescent="0.25">
      <c r="A22" s="97">
        <v>13</v>
      </c>
      <c r="B22" s="10" t="s">
        <v>307</v>
      </c>
      <c r="C22" s="10" t="s">
        <v>3552</v>
      </c>
      <c r="D22" s="10" t="s">
        <v>3553</v>
      </c>
      <c r="E22" s="77">
        <v>1736206.9</v>
      </c>
      <c r="F22" s="2" t="s">
        <v>13</v>
      </c>
    </row>
    <row r="23" spans="1:6" x14ac:dyDescent="0.25">
      <c r="A23" s="97"/>
      <c r="B23" s="2384" t="s">
        <v>3554</v>
      </c>
      <c r="C23" s="2384"/>
      <c r="D23" s="2384"/>
      <c r="E23" s="77"/>
      <c r="F23" s="2"/>
    </row>
    <row r="24" spans="1:6" ht="47.25" x14ac:dyDescent="0.25">
      <c r="A24" s="97">
        <v>14</v>
      </c>
      <c r="B24" s="10" t="s">
        <v>3555</v>
      </c>
      <c r="C24" s="10" t="s">
        <v>3556</v>
      </c>
      <c r="D24" s="10" t="s">
        <v>3557</v>
      </c>
      <c r="E24" s="77">
        <v>100000</v>
      </c>
      <c r="F24" s="2" t="s">
        <v>13</v>
      </c>
    </row>
    <row r="25" spans="1:6" ht="47.25" x14ac:dyDescent="0.25">
      <c r="A25" s="97">
        <v>15</v>
      </c>
      <c r="B25" s="10" t="s">
        <v>3558</v>
      </c>
      <c r="C25" s="10" t="s">
        <v>3559</v>
      </c>
      <c r="D25" s="10" t="s">
        <v>3557</v>
      </c>
      <c r="E25" s="77">
        <v>50000</v>
      </c>
      <c r="F25" s="2" t="s">
        <v>13</v>
      </c>
    </row>
    <row r="26" spans="1:6" ht="47.25" x14ac:dyDescent="0.25">
      <c r="A26" s="97">
        <v>16</v>
      </c>
      <c r="B26" s="10" t="s">
        <v>3560</v>
      </c>
      <c r="C26" s="10" t="s">
        <v>3561</v>
      </c>
      <c r="D26" s="10" t="s">
        <v>3557</v>
      </c>
      <c r="E26" s="77">
        <v>50000</v>
      </c>
      <c r="F26" s="2" t="s">
        <v>13</v>
      </c>
    </row>
    <row r="27" spans="1:6" ht="47.25" x14ac:dyDescent="0.25">
      <c r="A27" s="97">
        <v>17</v>
      </c>
      <c r="B27" s="10" t="s">
        <v>3562</v>
      </c>
      <c r="C27" s="10" t="s">
        <v>3563</v>
      </c>
      <c r="D27" s="10" t="s">
        <v>3557</v>
      </c>
      <c r="E27" s="77">
        <v>100000</v>
      </c>
      <c r="F27" s="2" t="s">
        <v>13</v>
      </c>
    </row>
    <row r="28" spans="1:6" ht="31.5" x14ac:dyDescent="0.25">
      <c r="A28" s="97">
        <v>18</v>
      </c>
      <c r="B28" s="10" t="s">
        <v>3564</v>
      </c>
      <c r="C28" s="10" t="s">
        <v>3565</v>
      </c>
      <c r="D28" s="10" t="s">
        <v>3557</v>
      </c>
      <c r="E28" s="77">
        <v>100000</v>
      </c>
      <c r="F28" s="2" t="s">
        <v>13</v>
      </c>
    </row>
    <row r="29" spans="1:6" ht="47.25" x14ac:dyDescent="0.25">
      <c r="A29" s="97">
        <v>19</v>
      </c>
      <c r="B29" s="10" t="s">
        <v>3566</v>
      </c>
      <c r="C29" s="10" t="s">
        <v>3567</v>
      </c>
      <c r="D29" s="10" t="s">
        <v>3557</v>
      </c>
      <c r="E29" s="77">
        <v>100000</v>
      </c>
      <c r="F29" s="2" t="s">
        <v>13</v>
      </c>
    </row>
    <row r="30" spans="1:6" ht="47.25" x14ac:dyDescent="0.25">
      <c r="A30" s="97">
        <v>20</v>
      </c>
      <c r="B30" s="10" t="s">
        <v>3568</v>
      </c>
      <c r="C30" s="10" t="s">
        <v>3569</v>
      </c>
      <c r="D30" s="10" t="s">
        <v>3557</v>
      </c>
      <c r="E30" s="77">
        <v>50000</v>
      </c>
      <c r="F30" s="2" t="s">
        <v>13</v>
      </c>
    </row>
    <row r="31" spans="1:6" ht="47.25" x14ac:dyDescent="0.25">
      <c r="A31" s="97">
        <v>21</v>
      </c>
      <c r="B31" s="10" t="s">
        <v>3570</v>
      </c>
      <c r="C31" s="10" t="s">
        <v>3571</v>
      </c>
      <c r="D31" s="10" t="s">
        <v>3557</v>
      </c>
      <c r="E31" s="77">
        <v>100000</v>
      </c>
      <c r="F31" s="2" t="s">
        <v>13</v>
      </c>
    </row>
    <row r="32" spans="1:6" ht="47.25" x14ac:dyDescent="0.25">
      <c r="A32" s="97">
        <v>22</v>
      </c>
      <c r="B32" s="10" t="s">
        <v>3572</v>
      </c>
      <c r="C32" s="10" t="s">
        <v>3573</v>
      </c>
      <c r="D32" s="10" t="s">
        <v>3557</v>
      </c>
      <c r="E32" s="77">
        <v>86206.9</v>
      </c>
      <c r="F32" s="2" t="s">
        <v>13</v>
      </c>
    </row>
    <row r="33" spans="1:6" ht="47.25" x14ac:dyDescent="0.25">
      <c r="A33" s="97">
        <v>23</v>
      </c>
      <c r="B33" s="10" t="s">
        <v>3574</v>
      </c>
      <c r="C33" s="10" t="s">
        <v>3575</v>
      </c>
      <c r="D33" s="10" t="s">
        <v>3557</v>
      </c>
      <c r="E33" s="77">
        <v>100000</v>
      </c>
      <c r="F33" s="2" t="s">
        <v>13</v>
      </c>
    </row>
    <row r="34" spans="1:6" ht="31.5" x14ac:dyDescent="0.25">
      <c r="A34" s="97">
        <v>24</v>
      </c>
      <c r="B34" s="10" t="s">
        <v>3576</v>
      </c>
      <c r="C34" s="10" t="s">
        <v>3577</v>
      </c>
      <c r="D34" s="10" t="s">
        <v>3557</v>
      </c>
      <c r="E34" s="77">
        <v>100000</v>
      </c>
      <c r="F34" s="2" t="s">
        <v>13</v>
      </c>
    </row>
    <row r="35" spans="1:6" ht="47.25" x14ac:dyDescent="0.25">
      <c r="A35" s="97">
        <v>25</v>
      </c>
      <c r="B35" s="10" t="s">
        <v>3578</v>
      </c>
      <c r="C35" s="10" t="s">
        <v>3579</v>
      </c>
      <c r="D35" s="10" t="s">
        <v>3557</v>
      </c>
      <c r="E35" s="77">
        <v>100000</v>
      </c>
      <c r="F35" s="2" t="s">
        <v>13</v>
      </c>
    </row>
    <row r="36" spans="1:6" ht="47.25" x14ac:dyDescent="0.25">
      <c r="A36" s="97">
        <v>26</v>
      </c>
      <c r="B36" s="10" t="s">
        <v>3580</v>
      </c>
      <c r="C36" s="10" t="s">
        <v>3581</v>
      </c>
      <c r="D36" s="10" t="s">
        <v>3557</v>
      </c>
      <c r="E36" s="77">
        <v>100000</v>
      </c>
      <c r="F36" s="2" t="s">
        <v>13</v>
      </c>
    </row>
    <row r="37" spans="1:6" ht="31.5" x14ac:dyDescent="0.25">
      <c r="A37" s="97">
        <v>27</v>
      </c>
      <c r="B37" s="10" t="s">
        <v>3582</v>
      </c>
      <c r="C37" s="10" t="s">
        <v>3583</v>
      </c>
      <c r="D37" s="10" t="s">
        <v>3557</v>
      </c>
      <c r="E37" s="77">
        <v>50000</v>
      </c>
      <c r="F37" s="2" t="s">
        <v>13</v>
      </c>
    </row>
    <row r="38" spans="1:6" ht="47.25" x14ac:dyDescent="0.25">
      <c r="A38" s="97">
        <v>28</v>
      </c>
      <c r="B38" s="10" t="s">
        <v>3584</v>
      </c>
      <c r="C38" s="10" t="s">
        <v>3585</v>
      </c>
      <c r="D38" s="10" t="s">
        <v>3557</v>
      </c>
      <c r="E38" s="77">
        <v>100000</v>
      </c>
      <c r="F38" s="2" t="s">
        <v>13</v>
      </c>
    </row>
    <row r="39" spans="1:6" ht="31.5" x14ac:dyDescent="0.25">
      <c r="A39" s="97">
        <v>29</v>
      </c>
      <c r="B39" s="10" t="s">
        <v>3586</v>
      </c>
      <c r="C39" s="10" t="s">
        <v>3587</v>
      </c>
      <c r="D39" s="10" t="s">
        <v>3557</v>
      </c>
      <c r="E39" s="77">
        <v>100000</v>
      </c>
      <c r="F39" s="2" t="s">
        <v>13</v>
      </c>
    </row>
    <row r="40" spans="1:6" ht="31.5" x14ac:dyDescent="0.25">
      <c r="A40" s="97">
        <v>30</v>
      </c>
      <c r="B40" s="10" t="s">
        <v>3588</v>
      </c>
      <c r="C40" s="10" t="s">
        <v>3589</v>
      </c>
      <c r="D40" s="10" t="s">
        <v>3557</v>
      </c>
      <c r="E40" s="77">
        <v>50000</v>
      </c>
      <c r="F40" s="2" t="s">
        <v>13</v>
      </c>
    </row>
    <row r="41" spans="1:6" ht="47.25" x14ac:dyDescent="0.25">
      <c r="A41" s="97">
        <v>31</v>
      </c>
      <c r="B41" s="10" t="s">
        <v>3590</v>
      </c>
      <c r="C41" s="10" t="s">
        <v>3591</v>
      </c>
      <c r="D41" s="10" t="s">
        <v>3557</v>
      </c>
      <c r="E41" s="77">
        <v>50000</v>
      </c>
      <c r="F41" s="2" t="s">
        <v>13</v>
      </c>
    </row>
    <row r="42" spans="1:6" ht="47.25" x14ac:dyDescent="0.25">
      <c r="A42" s="97">
        <v>32</v>
      </c>
      <c r="B42" s="10" t="s">
        <v>3592</v>
      </c>
      <c r="C42" s="10" t="s">
        <v>3593</v>
      </c>
      <c r="D42" s="10" t="s">
        <v>3557</v>
      </c>
      <c r="E42" s="77">
        <v>50000</v>
      </c>
      <c r="F42" s="2" t="s">
        <v>13</v>
      </c>
    </row>
    <row r="43" spans="1:6" ht="47.25" x14ac:dyDescent="0.25">
      <c r="A43" s="97">
        <v>33</v>
      </c>
      <c r="B43" s="10" t="s">
        <v>3594</v>
      </c>
      <c r="C43" s="10" t="s">
        <v>3595</v>
      </c>
      <c r="D43" s="10" t="s">
        <v>3557</v>
      </c>
      <c r="E43" s="77">
        <v>50000</v>
      </c>
      <c r="F43" s="2" t="s">
        <v>13</v>
      </c>
    </row>
    <row r="44" spans="1:6" ht="47.25" x14ac:dyDescent="0.25">
      <c r="A44" s="97">
        <v>34</v>
      </c>
      <c r="B44" s="10" t="s">
        <v>3596</v>
      </c>
      <c r="C44" s="10" t="s">
        <v>3597</v>
      </c>
      <c r="D44" s="10" t="s">
        <v>3557</v>
      </c>
      <c r="E44" s="77">
        <v>50000</v>
      </c>
      <c r="F44" s="2" t="s">
        <v>13</v>
      </c>
    </row>
    <row r="45" spans="1:6" ht="47.25" x14ac:dyDescent="0.25">
      <c r="A45" s="97">
        <v>35</v>
      </c>
      <c r="B45" s="10" t="s">
        <v>3598</v>
      </c>
      <c r="C45" s="10" t="s">
        <v>3599</v>
      </c>
      <c r="D45" s="10" t="s">
        <v>3557</v>
      </c>
      <c r="E45" s="77">
        <v>50000</v>
      </c>
      <c r="F45" s="2" t="s">
        <v>13</v>
      </c>
    </row>
    <row r="46" spans="1:6" ht="47.25" x14ac:dyDescent="0.25">
      <c r="A46" s="97">
        <v>36</v>
      </c>
      <c r="B46" s="10" t="s">
        <v>3600</v>
      </c>
      <c r="C46" s="10" t="s">
        <v>3601</v>
      </c>
      <c r="D46" s="10" t="s">
        <v>3557</v>
      </c>
      <c r="E46" s="77">
        <v>50000</v>
      </c>
      <c r="F46" s="2" t="s">
        <v>13</v>
      </c>
    </row>
    <row r="47" spans="1:6" x14ac:dyDescent="0.25">
      <c r="A47" s="97"/>
      <c r="B47" s="2327" t="s">
        <v>312</v>
      </c>
      <c r="C47" s="2327"/>
      <c r="D47" s="2327"/>
      <c r="E47" s="77"/>
      <c r="F47" s="2"/>
    </row>
    <row r="48" spans="1:6" ht="47.25" x14ac:dyDescent="0.25">
      <c r="A48" s="97">
        <v>33</v>
      </c>
      <c r="B48" s="10" t="s">
        <v>3602</v>
      </c>
      <c r="C48" s="10" t="s">
        <v>3603</v>
      </c>
      <c r="D48" s="10" t="s">
        <v>3604</v>
      </c>
      <c r="E48" s="77">
        <v>200000</v>
      </c>
      <c r="F48" s="2" t="s">
        <v>13</v>
      </c>
    </row>
    <row r="49" spans="1:6" ht="63" x14ac:dyDescent="0.25">
      <c r="A49" s="97">
        <v>34</v>
      </c>
      <c r="B49" s="10" t="s">
        <v>3605</v>
      </c>
      <c r="C49" s="10" t="s">
        <v>3606</v>
      </c>
      <c r="D49" s="10" t="s">
        <v>3607</v>
      </c>
      <c r="E49" s="77">
        <v>300000</v>
      </c>
      <c r="F49" s="2" t="s">
        <v>13</v>
      </c>
    </row>
    <row r="50" spans="1:6" ht="47.25" x14ac:dyDescent="0.25">
      <c r="A50" s="97">
        <v>35</v>
      </c>
      <c r="B50" s="10" t="s">
        <v>3608</v>
      </c>
      <c r="C50" s="10" t="s">
        <v>3609</v>
      </c>
      <c r="D50" s="10" t="s">
        <v>3604</v>
      </c>
      <c r="E50" s="77">
        <v>200000</v>
      </c>
      <c r="F50" s="2" t="s">
        <v>13</v>
      </c>
    </row>
    <row r="51" spans="1:6" ht="78.75" x14ac:dyDescent="0.25">
      <c r="A51" s="97">
        <v>36</v>
      </c>
      <c r="B51" s="10" t="s">
        <v>3610</v>
      </c>
      <c r="C51" s="10" t="s">
        <v>3611</v>
      </c>
      <c r="D51" s="10" t="s">
        <v>1208</v>
      </c>
      <c r="E51" s="77">
        <v>400000</v>
      </c>
      <c r="F51" s="2" t="s">
        <v>13</v>
      </c>
    </row>
    <row r="52" spans="1:6" ht="78.75" x14ac:dyDescent="0.25">
      <c r="A52" s="97">
        <v>37</v>
      </c>
      <c r="B52" s="10" t="s">
        <v>3612</v>
      </c>
      <c r="C52" s="10" t="s">
        <v>3613</v>
      </c>
      <c r="D52" s="10" t="s">
        <v>3614</v>
      </c>
      <c r="E52" s="77">
        <v>200000</v>
      </c>
      <c r="F52" s="2" t="s">
        <v>13</v>
      </c>
    </row>
    <row r="53" spans="1:6" ht="47.25" x14ac:dyDescent="0.25">
      <c r="A53" s="97">
        <v>38</v>
      </c>
      <c r="B53" s="10" t="s">
        <v>3615</v>
      </c>
      <c r="C53" s="10" t="s">
        <v>3616</v>
      </c>
      <c r="D53" s="10" t="s">
        <v>3617</v>
      </c>
      <c r="E53" s="77">
        <v>100000</v>
      </c>
      <c r="F53" s="2" t="s">
        <v>272</v>
      </c>
    </row>
    <row r="54" spans="1:6" ht="47.25" x14ac:dyDescent="0.25">
      <c r="A54" s="97">
        <v>39</v>
      </c>
      <c r="B54" s="10" t="s">
        <v>3618</v>
      </c>
      <c r="C54" s="10" t="s">
        <v>3619</v>
      </c>
      <c r="D54" s="10" t="s">
        <v>3604</v>
      </c>
      <c r="E54" s="77">
        <v>200000</v>
      </c>
      <c r="F54" s="2" t="s">
        <v>13</v>
      </c>
    </row>
    <row r="55" spans="1:6" ht="47.25" x14ac:dyDescent="0.25">
      <c r="A55" s="97">
        <v>40</v>
      </c>
      <c r="B55" s="10" t="s">
        <v>3620</v>
      </c>
      <c r="C55" s="10" t="s">
        <v>3621</v>
      </c>
      <c r="D55" s="10" t="s">
        <v>3604</v>
      </c>
      <c r="E55" s="77">
        <v>200000</v>
      </c>
      <c r="F55" s="2" t="s">
        <v>13</v>
      </c>
    </row>
    <row r="56" spans="1:6" ht="47.25" x14ac:dyDescent="0.25">
      <c r="A56" s="97">
        <v>41</v>
      </c>
      <c r="B56" s="10" t="s">
        <v>3622</v>
      </c>
      <c r="C56" s="10" t="s">
        <v>3623</v>
      </c>
      <c r="D56" s="10" t="s">
        <v>3604</v>
      </c>
      <c r="E56" s="77">
        <v>200000</v>
      </c>
      <c r="F56" s="2" t="s">
        <v>13</v>
      </c>
    </row>
    <row r="57" spans="1:6" ht="63" x14ac:dyDescent="0.25">
      <c r="A57" s="97">
        <v>42</v>
      </c>
      <c r="B57" s="10" t="s">
        <v>3624</v>
      </c>
      <c r="C57" s="10" t="s">
        <v>3625</v>
      </c>
      <c r="D57" s="10" t="s">
        <v>3626</v>
      </c>
      <c r="E57" s="77">
        <v>700000</v>
      </c>
      <c r="F57" s="2" t="s">
        <v>13</v>
      </c>
    </row>
    <row r="58" spans="1:6" ht="47.25" x14ac:dyDescent="0.25">
      <c r="A58" s="97">
        <v>43</v>
      </c>
      <c r="B58" s="10" t="s">
        <v>3627</v>
      </c>
      <c r="C58" s="10" t="s">
        <v>3628</v>
      </c>
      <c r="D58" s="10" t="s">
        <v>3629</v>
      </c>
      <c r="E58" s="77">
        <v>200000</v>
      </c>
      <c r="F58" s="2" t="s">
        <v>13</v>
      </c>
    </row>
    <row r="59" spans="1:6" ht="47.25" x14ac:dyDescent="0.25">
      <c r="A59" s="97">
        <v>44</v>
      </c>
      <c r="B59" s="10" t="s">
        <v>3630</v>
      </c>
      <c r="C59" s="10" t="s">
        <v>3631</v>
      </c>
      <c r="D59" s="10" t="s">
        <v>3632</v>
      </c>
      <c r="E59" s="77">
        <v>200000</v>
      </c>
      <c r="F59" s="2" t="s">
        <v>13</v>
      </c>
    </row>
    <row r="60" spans="1:6" ht="47.25" x14ac:dyDescent="0.25">
      <c r="A60" s="97">
        <v>45</v>
      </c>
      <c r="B60" s="10" t="s">
        <v>3630</v>
      </c>
      <c r="C60" s="10" t="s">
        <v>3633</v>
      </c>
      <c r="D60" s="10" t="s">
        <v>3634</v>
      </c>
      <c r="E60" s="77">
        <v>100000</v>
      </c>
      <c r="F60" s="2" t="s">
        <v>13</v>
      </c>
    </row>
    <row r="61" spans="1:6" ht="47.25" x14ac:dyDescent="0.25">
      <c r="A61" s="97">
        <v>46</v>
      </c>
      <c r="B61" s="10" t="s">
        <v>3635</v>
      </c>
      <c r="C61" s="10" t="s">
        <v>3636</v>
      </c>
      <c r="D61" s="10" t="s">
        <v>2441</v>
      </c>
      <c r="E61" s="77">
        <v>500000</v>
      </c>
      <c r="F61" s="2" t="s">
        <v>13</v>
      </c>
    </row>
    <row r="62" spans="1:6" ht="47.25" x14ac:dyDescent="0.25">
      <c r="A62" s="97">
        <v>47</v>
      </c>
      <c r="B62" s="10" t="s">
        <v>3637</v>
      </c>
      <c r="C62" s="10" t="s">
        <v>3638</v>
      </c>
      <c r="D62" s="10" t="s">
        <v>2441</v>
      </c>
      <c r="E62" s="77">
        <v>500000</v>
      </c>
      <c r="F62" s="2" t="s">
        <v>13</v>
      </c>
    </row>
    <row r="63" spans="1:6" ht="47.25" x14ac:dyDescent="0.25">
      <c r="A63" s="97">
        <v>48</v>
      </c>
      <c r="B63" s="10" t="s">
        <v>3639</v>
      </c>
      <c r="C63" s="10" t="s">
        <v>3638</v>
      </c>
      <c r="D63" s="10" t="s">
        <v>3604</v>
      </c>
      <c r="E63" s="77">
        <v>200000</v>
      </c>
      <c r="F63" s="2" t="s">
        <v>13</v>
      </c>
    </row>
    <row r="64" spans="1:6" ht="78.75" x14ac:dyDescent="0.25">
      <c r="A64" s="97">
        <v>49</v>
      </c>
      <c r="B64" s="10" t="s">
        <v>3639</v>
      </c>
      <c r="C64" s="10" t="s">
        <v>3640</v>
      </c>
      <c r="D64" s="10" t="s">
        <v>1208</v>
      </c>
      <c r="E64" s="77">
        <v>400000</v>
      </c>
      <c r="F64" s="2" t="s">
        <v>13</v>
      </c>
    </row>
    <row r="65" spans="1:6" ht="47.25" x14ac:dyDescent="0.25">
      <c r="A65" s="97">
        <v>50</v>
      </c>
      <c r="B65" s="10" t="s">
        <v>3641</v>
      </c>
      <c r="C65" s="10" t="s">
        <v>3642</v>
      </c>
      <c r="D65" s="10" t="s">
        <v>3604</v>
      </c>
      <c r="E65" s="77">
        <v>200000</v>
      </c>
      <c r="F65" s="2" t="s">
        <v>13</v>
      </c>
    </row>
    <row r="66" spans="1:6" ht="47.25" x14ac:dyDescent="0.25">
      <c r="A66" s="97">
        <v>51</v>
      </c>
      <c r="B66" s="10" t="s">
        <v>3643</v>
      </c>
      <c r="C66" s="10" t="s">
        <v>3644</v>
      </c>
      <c r="D66" s="10" t="s">
        <v>3645</v>
      </c>
      <c r="E66" s="77">
        <v>200000</v>
      </c>
      <c r="F66" s="2" t="s">
        <v>13</v>
      </c>
    </row>
    <row r="67" spans="1:6" ht="47.25" x14ac:dyDescent="0.25">
      <c r="A67" s="97">
        <v>52</v>
      </c>
      <c r="B67" s="10" t="s">
        <v>3646</v>
      </c>
      <c r="C67" s="10" t="s">
        <v>3647</v>
      </c>
      <c r="D67" s="10" t="s">
        <v>202</v>
      </c>
      <c r="E67" s="77">
        <v>500000</v>
      </c>
      <c r="F67" s="2" t="s">
        <v>13</v>
      </c>
    </row>
    <row r="68" spans="1:6" ht="94.5" x14ac:dyDescent="0.25">
      <c r="A68" s="97">
        <v>53</v>
      </c>
      <c r="B68" s="10" t="s">
        <v>3648</v>
      </c>
      <c r="C68" s="10" t="s">
        <v>3649</v>
      </c>
      <c r="D68" s="10" t="s">
        <v>3650</v>
      </c>
      <c r="E68" s="77">
        <v>350000</v>
      </c>
      <c r="F68" s="2" t="s">
        <v>13</v>
      </c>
    </row>
    <row r="69" spans="1:6" ht="78.75" x14ac:dyDescent="0.25">
      <c r="A69" s="97">
        <v>54</v>
      </c>
      <c r="B69" s="10" t="s">
        <v>3651</v>
      </c>
      <c r="C69" s="10" t="s">
        <v>3652</v>
      </c>
      <c r="D69" s="10" t="s">
        <v>3653</v>
      </c>
      <c r="E69" s="77">
        <v>400000</v>
      </c>
      <c r="F69" s="2" t="s">
        <v>13</v>
      </c>
    </row>
    <row r="70" spans="1:6" ht="47.25" x14ac:dyDescent="0.25">
      <c r="A70" s="97">
        <v>55</v>
      </c>
      <c r="B70" s="10" t="s">
        <v>3654</v>
      </c>
      <c r="C70" s="10" t="s">
        <v>3655</v>
      </c>
      <c r="D70" s="10" t="s">
        <v>3604</v>
      </c>
      <c r="E70" s="77">
        <v>200000</v>
      </c>
      <c r="F70" s="2" t="s">
        <v>13</v>
      </c>
    </row>
    <row r="71" spans="1:6" ht="47.25" x14ac:dyDescent="0.25">
      <c r="A71" s="97">
        <v>56</v>
      </c>
      <c r="B71" s="10" t="s">
        <v>3656</v>
      </c>
      <c r="C71" s="10" t="s">
        <v>3657</v>
      </c>
      <c r="D71" s="10" t="s">
        <v>3604</v>
      </c>
      <c r="E71" s="77">
        <v>200000</v>
      </c>
      <c r="F71" s="2" t="s">
        <v>13</v>
      </c>
    </row>
    <row r="72" spans="1:6" ht="78.75" x14ac:dyDescent="0.25">
      <c r="A72" s="97">
        <v>57</v>
      </c>
      <c r="B72" s="10" t="s">
        <v>3656</v>
      </c>
      <c r="C72" s="10" t="s">
        <v>3658</v>
      </c>
      <c r="D72" s="10" t="s">
        <v>3659</v>
      </c>
      <c r="E72" s="77">
        <v>500000</v>
      </c>
      <c r="F72" s="2" t="s">
        <v>13</v>
      </c>
    </row>
    <row r="73" spans="1:6" ht="47.25" x14ac:dyDescent="0.25">
      <c r="A73" s="97">
        <v>58</v>
      </c>
      <c r="B73" s="10" t="s">
        <v>3660</v>
      </c>
      <c r="C73" s="10" t="s">
        <v>3661</v>
      </c>
      <c r="D73" s="10" t="s">
        <v>3604</v>
      </c>
      <c r="E73" s="77">
        <v>200000</v>
      </c>
      <c r="F73" s="2" t="s">
        <v>13</v>
      </c>
    </row>
    <row r="74" spans="1:6" ht="78.75" x14ac:dyDescent="0.25">
      <c r="A74" s="97">
        <v>59</v>
      </c>
      <c r="B74" s="10" t="s">
        <v>3662</v>
      </c>
      <c r="C74" s="10" t="s">
        <v>3663</v>
      </c>
      <c r="D74" s="10" t="s">
        <v>3664</v>
      </c>
      <c r="E74" s="77">
        <v>400000</v>
      </c>
      <c r="F74" s="2" t="s">
        <v>13</v>
      </c>
    </row>
    <row r="75" spans="1:6" ht="78.75" x14ac:dyDescent="0.25">
      <c r="A75" s="97">
        <v>60</v>
      </c>
      <c r="B75" s="10" t="s">
        <v>3665</v>
      </c>
      <c r="C75" s="10" t="s">
        <v>3666</v>
      </c>
      <c r="D75" s="10" t="s">
        <v>3664</v>
      </c>
      <c r="E75" s="77">
        <v>400000</v>
      </c>
      <c r="F75" s="2" t="s">
        <v>13</v>
      </c>
    </row>
    <row r="76" spans="1:6" ht="47.25" x14ac:dyDescent="0.25">
      <c r="A76" s="97">
        <v>61</v>
      </c>
      <c r="B76" s="10" t="s">
        <v>3665</v>
      </c>
      <c r="C76" s="10" t="s">
        <v>3667</v>
      </c>
      <c r="D76" s="10" t="s">
        <v>3634</v>
      </c>
      <c r="E76" s="77">
        <v>100000</v>
      </c>
      <c r="F76" s="2" t="s">
        <v>13</v>
      </c>
    </row>
    <row r="77" spans="1:6" ht="47.25" x14ac:dyDescent="0.25">
      <c r="A77" s="97">
        <v>62</v>
      </c>
      <c r="B77" s="10" t="s">
        <v>3668</v>
      </c>
      <c r="C77" s="10" t="s">
        <v>3669</v>
      </c>
      <c r="D77" s="10" t="s">
        <v>3670</v>
      </c>
      <c r="E77" s="77">
        <v>500000</v>
      </c>
      <c r="F77" s="2" t="s">
        <v>13</v>
      </c>
    </row>
    <row r="78" spans="1:6" ht="47.25" x14ac:dyDescent="0.25">
      <c r="A78" s="97">
        <v>63</v>
      </c>
      <c r="B78" s="10" t="s">
        <v>3671</v>
      </c>
      <c r="C78" s="10" t="s">
        <v>3672</v>
      </c>
      <c r="D78" s="10" t="s">
        <v>3604</v>
      </c>
      <c r="E78" s="77">
        <v>200000</v>
      </c>
      <c r="F78" s="2" t="s">
        <v>13</v>
      </c>
    </row>
    <row r="79" spans="1:6" ht="47.25" x14ac:dyDescent="0.25">
      <c r="A79" s="97">
        <v>64</v>
      </c>
      <c r="B79" s="10" t="s">
        <v>3673</v>
      </c>
      <c r="C79" s="10" t="s">
        <v>3674</v>
      </c>
      <c r="D79" s="10" t="s">
        <v>3670</v>
      </c>
      <c r="E79" s="77">
        <v>500000</v>
      </c>
      <c r="F79" s="2" t="s">
        <v>13</v>
      </c>
    </row>
    <row r="80" spans="1:6" ht="47.25" x14ac:dyDescent="0.25">
      <c r="A80" s="97">
        <v>65</v>
      </c>
      <c r="B80" s="10" t="s">
        <v>3675</v>
      </c>
      <c r="C80" s="10" t="s">
        <v>3676</v>
      </c>
      <c r="D80" s="10" t="s">
        <v>3604</v>
      </c>
      <c r="E80" s="77">
        <v>195387.44</v>
      </c>
      <c r="F80" s="2" t="s">
        <v>13</v>
      </c>
    </row>
    <row r="81" spans="1:6" ht="47.25" x14ac:dyDescent="0.25">
      <c r="A81" s="97">
        <v>66</v>
      </c>
      <c r="B81" s="10" t="s">
        <v>3677</v>
      </c>
      <c r="C81" s="10" t="s">
        <v>3678</v>
      </c>
      <c r="D81" s="10" t="s">
        <v>3604</v>
      </c>
      <c r="E81" s="77">
        <v>200000</v>
      </c>
      <c r="F81" s="2" t="s">
        <v>13</v>
      </c>
    </row>
    <row r="82" spans="1:6" ht="47.25" x14ac:dyDescent="0.25">
      <c r="A82" s="97">
        <v>67</v>
      </c>
      <c r="B82" s="10" t="s">
        <v>3679</v>
      </c>
      <c r="C82" s="10" t="s">
        <v>3680</v>
      </c>
      <c r="D82" s="10" t="s">
        <v>3670</v>
      </c>
      <c r="E82" s="77">
        <v>500000</v>
      </c>
      <c r="F82" s="2" t="s">
        <v>13</v>
      </c>
    </row>
    <row r="83" spans="1:6" ht="47.25" x14ac:dyDescent="0.25">
      <c r="A83" s="97">
        <v>68</v>
      </c>
      <c r="B83" s="10" t="s">
        <v>3681</v>
      </c>
      <c r="C83" s="10" t="s">
        <v>3682</v>
      </c>
      <c r="D83" s="10" t="s">
        <v>3604</v>
      </c>
      <c r="E83" s="77">
        <v>200000</v>
      </c>
      <c r="F83" s="2" t="s">
        <v>13</v>
      </c>
    </row>
    <row r="84" spans="1:6" ht="47.25" x14ac:dyDescent="0.25">
      <c r="A84" s="97">
        <v>69</v>
      </c>
      <c r="B84" s="10" t="s">
        <v>3683</v>
      </c>
      <c r="C84" s="10" t="s">
        <v>3684</v>
      </c>
      <c r="D84" s="10" t="s">
        <v>3604</v>
      </c>
      <c r="E84" s="77">
        <v>200000</v>
      </c>
      <c r="F84" s="2" t="s">
        <v>13</v>
      </c>
    </row>
    <row r="85" spans="1:6" ht="78.75" x14ac:dyDescent="0.25">
      <c r="A85" s="97">
        <v>70</v>
      </c>
      <c r="B85" s="10" t="s">
        <v>3685</v>
      </c>
      <c r="C85" s="10" t="s">
        <v>3686</v>
      </c>
      <c r="D85" s="10" t="s">
        <v>3664</v>
      </c>
      <c r="E85" s="77">
        <v>400000</v>
      </c>
      <c r="F85" s="2" t="s">
        <v>13</v>
      </c>
    </row>
    <row r="86" spans="1:6" ht="78.75" x14ac:dyDescent="0.25">
      <c r="A86" s="97">
        <v>71</v>
      </c>
      <c r="B86" s="10" t="s">
        <v>3687</v>
      </c>
      <c r="C86" s="10" t="s">
        <v>3688</v>
      </c>
      <c r="D86" s="10" t="s">
        <v>3664</v>
      </c>
      <c r="E86" s="77">
        <v>300000</v>
      </c>
      <c r="F86" s="2" t="s">
        <v>272</v>
      </c>
    </row>
    <row r="87" spans="1:6" ht="47.25" x14ac:dyDescent="0.25">
      <c r="A87" s="97">
        <v>72</v>
      </c>
      <c r="B87" s="10" t="s">
        <v>3687</v>
      </c>
      <c r="C87" s="10" t="s">
        <v>3689</v>
      </c>
      <c r="D87" s="10" t="s">
        <v>3604</v>
      </c>
      <c r="E87" s="77">
        <v>200000</v>
      </c>
      <c r="F87" s="2" t="s">
        <v>13</v>
      </c>
    </row>
    <row r="88" spans="1:6" ht="78.75" x14ac:dyDescent="0.25">
      <c r="A88" s="97">
        <v>73</v>
      </c>
      <c r="B88" s="10" t="s">
        <v>3690</v>
      </c>
      <c r="C88" s="10" t="s">
        <v>3691</v>
      </c>
      <c r="D88" s="10" t="s">
        <v>3664</v>
      </c>
      <c r="E88" s="77">
        <v>400000</v>
      </c>
      <c r="F88" s="2" t="s">
        <v>272</v>
      </c>
    </row>
    <row r="89" spans="1:6" ht="78.75" x14ac:dyDescent="0.25">
      <c r="A89" s="97">
        <v>74</v>
      </c>
      <c r="B89" s="10" t="s">
        <v>3692</v>
      </c>
      <c r="C89" s="10" t="s">
        <v>3693</v>
      </c>
      <c r="D89" s="10" t="s">
        <v>3664</v>
      </c>
      <c r="E89" s="77">
        <v>400000</v>
      </c>
      <c r="F89" s="2" t="s">
        <v>13</v>
      </c>
    </row>
    <row r="90" spans="1:6" ht="63" x14ac:dyDescent="0.25">
      <c r="A90" s="97">
        <v>75</v>
      </c>
      <c r="B90" s="10" t="s">
        <v>3690</v>
      </c>
      <c r="C90" s="10" t="s">
        <v>3694</v>
      </c>
      <c r="D90" s="10" t="s">
        <v>3695</v>
      </c>
      <c r="E90" s="77">
        <v>100000</v>
      </c>
      <c r="F90" s="2" t="s">
        <v>13</v>
      </c>
    </row>
    <row r="91" spans="1:6" ht="78.75" x14ac:dyDescent="0.25">
      <c r="A91" s="97">
        <v>76</v>
      </c>
      <c r="B91" s="10" t="s">
        <v>3696</v>
      </c>
      <c r="C91" s="10" t="s">
        <v>3697</v>
      </c>
      <c r="D91" s="10" t="s">
        <v>3664</v>
      </c>
      <c r="E91" s="77">
        <v>400000</v>
      </c>
      <c r="F91" s="2" t="s">
        <v>13</v>
      </c>
    </row>
    <row r="92" spans="1:6" ht="78.75" x14ac:dyDescent="0.25">
      <c r="A92" s="97">
        <v>77</v>
      </c>
      <c r="B92" s="10" t="s">
        <v>3698</v>
      </c>
      <c r="C92" s="10" t="s">
        <v>3699</v>
      </c>
      <c r="D92" s="10" t="s">
        <v>3700</v>
      </c>
      <c r="E92" s="77">
        <v>200000</v>
      </c>
      <c r="F92" s="2" t="s">
        <v>13</v>
      </c>
    </row>
    <row r="93" spans="1:6" ht="47.25" x14ac:dyDescent="0.25">
      <c r="A93" s="97">
        <v>78</v>
      </c>
      <c r="B93" s="10" t="s">
        <v>3701</v>
      </c>
      <c r="C93" s="10" t="s">
        <v>3702</v>
      </c>
      <c r="D93" s="10" t="s">
        <v>3703</v>
      </c>
      <c r="E93" s="77">
        <v>500000</v>
      </c>
      <c r="F93" s="2" t="s">
        <v>272</v>
      </c>
    </row>
    <row r="94" spans="1:6" ht="47.25" x14ac:dyDescent="0.25">
      <c r="A94" s="97">
        <v>79</v>
      </c>
      <c r="B94" s="10" t="s">
        <v>3701</v>
      </c>
      <c r="C94" s="10" t="s">
        <v>3704</v>
      </c>
      <c r="D94" s="10" t="s">
        <v>3632</v>
      </c>
      <c r="E94" s="77">
        <v>200000</v>
      </c>
      <c r="F94" s="2" t="s">
        <v>272</v>
      </c>
    </row>
    <row r="95" spans="1:6" ht="63" x14ac:dyDescent="0.25">
      <c r="A95" s="97">
        <v>80</v>
      </c>
      <c r="B95" s="10" t="s">
        <v>3705</v>
      </c>
      <c r="C95" s="10" t="s">
        <v>3706</v>
      </c>
      <c r="D95" s="10" t="s">
        <v>3707</v>
      </c>
      <c r="E95" s="77">
        <v>300000</v>
      </c>
      <c r="F95" s="2" t="s">
        <v>13</v>
      </c>
    </row>
    <row r="96" spans="1:6" x14ac:dyDescent="0.25">
      <c r="A96" s="97"/>
      <c r="B96" s="2384" t="s">
        <v>315</v>
      </c>
      <c r="C96" s="2384"/>
      <c r="D96" s="2384"/>
      <c r="E96" s="77"/>
      <c r="F96" s="2"/>
    </row>
    <row r="97" spans="1:6" ht="47.25" x14ac:dyDescent="0.25">
      <c r="A97" s="97">
        <v>81</v>
      </c>
      <c r="B97" s="10" t="s">
        <v>3708</v>
      </c>
      <c r="C97" s="10" t="s">
        <v>3709</v>
      </c>
      <c r="D97" s="10" t="s">
        <v>3604</v>
      </c>
      <c r="E97" s="77">
        <v>200000</v>
      </c>
      <c r="F97" s="2" t="s">
        <v>13</v>
      </c>
    </row>
    <row r="98" spans="1:6" ht="47.25" x14ac:dyDescent="0.25">
      <c r="A98" s="97">
        <v>82</v>
      </c>
      <c r="B98" s="10" t="s">
        <v>3708</v>
      </c>
      <c r="C98" s="10" t="s">
        <v>3710</v>
      </c>
      <c r="D98" s="10" t="s">
        <v>2934</v>
      </c>
      <c r="E98" s="77">
        <v>500000</v>
      </c>
      <c r="F98" s="2" t="s">
        <v>13</v>
      </c>
    </row>
    <row r="99" spans="1:6" ht="47.25" x14ac:dyDescent="0.25">
      <c r="A99" s="97">
        <v>83</v>
      </c>
      <c r="B99" s="10" t="s">
        <v>3711</v>
      </c>
      <c r="C99" s="10" t="s">
        <v>3712</v>
      </c>
      <c r="D99" s="10" t="s">
        <v>3713</v>
      </c>
      <c r="E99" s="77">
        <v>5600000</v>
      </c>
      <c r="F99" s="2" t="s">
        <v>13</v>
      </c>
    </row>
    <row r="100" spans="1:6" ht="63" x14ac:dyDescent="0.25">
      <c r="A100" s="97">
        <v>84</v>
      </c>
      <c r="B100" s="10" t="s">
        <v>3714</v>
      </c>
      <c r="C100" s="10" t="s">
        <v>3715</v>
      </c>
      <c r="D100" s="10" t="s">
        <v>3716</v>
      </c>
      <c r="E100" s="77">
        <v>500000</v>
      </c>
      <c r="F100" s="2" t="s">
        <v>13</v>
      </c>
    </row>
    <row r="101" spans="1:6" ht="63" x14ac:dyDescent="0.25">
      <c r="A101" s="97">
        <v>85</v>
      </c>
      <c r="B101" s="10" t="s">
        <v>3717</v>
      </c>
      <c r="C101" s="10" t="s">
        <v>3718</v>
      </c>
      <c r="D101" s="10" t="s">
        <v>3719</v>
      </c>
      <c r="E101" s="77">
        <v>500000</v>
      </c>
      <c r="F101" s="2" t="s">
        <v>13</v>
      </c>
    </row>
    <row r="102" spans="1:6" ht="47.25" x14ac:dyDescent="0.25">
      <c r="A102" s="97">
        <v>86</v>
      </c>
      <c r="B102" s="10" t="s">
        <v>3584</v>
      </c>
      <c r="C102" s="10" t="s">
        <v>3720</v>
      </c>
      <c r="D102" s="10" t="s">
        <v>3719</v>
      </c>
      <c r="E102" s="77">
        <v>500000</v>
      </c>
      <c r="F102" s="2" t="s">
        <v>13</v>
      </c>
    </row>
    <row r="103" spans="1:6" ht="78.75" x14ac:dyDescent="0.25">
      <c r="A103" s="97">
        <v>87</v>
      </c>
      <c r="B103" s="10" t="s">
        <v>3721</v>
      </c>
      <c r="C103" s="10" t="s">
        <v>3722</v>
      </c>
      <c r="D103" s="10" t="s">
        <v>3723</v>
      </c>
      <c r="E103" s="77">
        <v>500000</v>
      </c>
      <c r="F103" s="2" t="s">
        <v>13</v>
      </c>
    </row>
    <row r="104" spans="1:6" ht="63" x14ac:dyDescent="0.25">
      <c r="A104" s="97">
        <v>88</v>
      </c>
      <c r="B104" s="10" t="s">
        <v>3724</v>
      </c>
      <c r="C104" s="10" t="s">
        <v>3725</v>
      </c>
      <c r="D104" s="10" t="s">
        <v>3726</v>
      </c>
      <c r="E104" s="77">
        <v>500000</v>
      </c>
      <c r="F104" s="2" t="s">
        <v>272</v>
      </c>
    </row>
    <row r="105" spans="1:6" ht="47.25" x14ac:dyDescent="0.25">
      <c r="A105" s="97" t="s">
        <v>3727</v>
      </c>
      <c r="B105" s="10" t="s">
        <v>3728</v>
      </c>
      <c r="C105" s="10" t="s">
        <v>3729</v>
      </c>
      <c r="D105" s="10" t="s">
        <v>3604</v>
      </c>
      <c r="E105" s="77">
        <v>200000</v>
      </c>
      <c r="F105" s="2" t="s">
        <v>13</v>
      </c>
    </row>
    <row r="106" spans="1:6" ht="63" x14ac:dyDescent="0.25">
      <c r="A106" s="97">
        <v>90</v>
      </c>
      <c r="B106" s="10" t="s">
        <v>3730</v>
      </c>
      <c r="C106" s="10" t="s">
        <v>3731</v>
      </c>
      <c r="D106" s="10" t="s">
        <v>3732</v>
      </c>
      <c r="E106" s="77">
        <v>300000</v>
      </c>
      <c r="F106" s="2" t="s">
        <v>272</v>
      </c>
    </row>
    <row r="107" spans="1:6" ht="47.25" x14ac:dyDescent="0.25">
      <c r="A107" s="97">
        <v>91</v>
      </c>
      <c r="B107" s="10" t="s">
        <v>3733</v>
      </c>
      <c r="C107" s="10" t="s">
        <v>3734</v>
      </c>
      <c r="D107" s="10" t="s">
        <v>3719</v>
      </c>
      <c r="E107" s="77">
        <v>500000</v>
      </c>
      <c r="F107" s="2" t="s">
        <v>13</v>
      </c>
    </row>
    <row r="108" spans="1:6" ht="47.25" x14ac:dyDescent="0.25">
      <c r="A108" s="97">
        <v>92</v>
      </c>
      <c r="B108" s="10" t="s">
        <v>3560</v>
      </c>
      <c r="C108" s="10" t="s">
        <v>3735</v>
      </c>
      <c r="D108" s="10" t="s">
        <v>3604</v>
      </c>
      <c r="E108" s="77">
        <v>200000</v>
      </c>
      <c r="F108" s="2" t="s">
        <v>13</v>
      </c>
    </row>
    <row r="109" spans="1:6" ht="47.25" x14ac:dyDescent="0.25">
      <c r="A109" s="97">
        <v>93</v>
      </c>
      <c r="B109" s="10" t="s">
        <v>3736</v>
      </c>
      <c r="C109" s="10" t="s">
        <v>3737</v>
      </c>
      <c r="D109" s="10" t="s">
        <v>3604</v>
      </c>
      <c r="E109" s="77">
        <v>200000</v>
      </c>
      <c r="F109" s="2" t="s">
        <v>13</v>
      </c>
    </row>
    <row r="110" spans="1:6" ht="47.25" x14ac:dyDescent="0.25">
      <c r="A110" s="97">
        <v>94</v>
      </c>
      <c r="B110" s="10" t="s">
        <v>3738</v>
      </c>
      <c r="C110" s="10" t="s">
        <v>3739</v>
      </c>
      <c r="D110" s="10" t="s">
        <v>3740</v>
      </c>
      <c r="E110" s="77">
        <v>2600000</v>
      </c>
      <c r="F110" s="2" t="s">
        <v>13</v>
      </c>
    </row>
    <row r="111" spans="1:6" ht="63" x14ac:dyDescent="0.25">
      <c r="A111" s="97">
        <v>95</v>
      </c>
      <c r="B111" s="10" t="s">
        <v>3741</v>
      </c>
      <c r="C111" s="10" t="s">
        <v>3638</v>
      </c>
      <c r="D111" s="10" t="s">
        <v>3742</v>
      </c>
      <c r="E111" s="77">
        <v>500000</v>
      </c>
      <c r="F111" s="2" t="s">
        <v>13</v>
      </c>
    </row>
    <row r="112" spans="1:6" x14ac:dyDescent="0.25">
      <c r="A112" s="97"/>
      <c r="B112" s="2384" t="s">
        <v>889</v>
      </c>
      <c r="C112" s="2384"/>
      <c r="D112" s="2384"/>
      <c r="E112" s="77"/>
      <c r="F112" s="2"/>
    </row>
    <row r="113" spans="1:6" ht="63" x14ac:dyDescent="0.25">
      <c r="A113" s="97">
        <v>96</v>
      </c>
      <c r="B113" s="10" t="s">
        <v>3743</v>
      </c>
      <c r="C113" s="10" t="s">
        <v>3744</v>
      </c>
      <c r="D113" s="10" t="s">
        <v>3745</v>
      </c>
      <c r="E113" s="77">
        <v>400000</v>
      </c>
      <c r="F113" s="2" t="s">
        <v>13</v>
      </c>
    </row>
    <row r="114" spans="1:6" ht="78.75" x14ac:dyDescent="0.25">
      <c r="A114" s="97">
        <v>97</v>
      </c>
      <c r="B114" s="10" t="s">
        <v>3746</v>
      </c>
      <c r="C114" s="10" t="s">
        <v>3747</v>
      </c>
      <c r="D114" s="10" t="s">
        <v>3748</v>
      </c>
      <c r="E114" s="77">
        <v>500000</v>
      </c>
      <c r="F114" s="2" t="s">
        <v>13</v>
      </c>
    </row>
    <row r="115" spans="1:6" ht="63" x14ac:dyDescent="0.25">
      <c r="A115" s="97">
        <v>98</v>
      </c>
      <c r="B115" s="10" t="s">
        <v>3749</v>
      </c>
      <c r="C115" s="10" t="s">
        <v>3750</v>
      </c>
      <c r="D115" s="10" t="s">
        <v>3751</v>
      </c>
      <c r="E115" s="77">
        <v>400000</v>
      </c>
      <c r="F115" s="2" t="s">
        <v>13</v>
      </c>
    </row>
    <row r="116" spans="1:6" ht="63" x14ac:dyDescent="0.25">
      <c r="A116" s="97">
        <v>99</v>
      </c>
      <c r="B116" s="10" t="s">
        <v>3752</v>
      </c>
      <c r="C116" s="10" t="s">
        <v>3753</v>
      </c>
      <c r="D116" s="10" t="s">
        <v>3754</v>
      </c>
      <c r="E116" s="77">
        <v>100000</v>
      </c>
      <c r="F116" s="2" t="s">
        <v>13</v>
      </c>
    </row>
    <row r="117" spans="1:6" ht="63" x14ac:dyDescent="0.25">
      <c r="A117" s="97">
        <v>100</v>
      </c>
      <c r="B117" s="10" t="s">
        <v>3755</v>
      </c>
      <c r="C117" s="10" t="s">
        <v>3756</v>
      </c>
      <c r="D117" s="10" t="s">
        <v>3757</v>
      </c>
      <c r="E117" s="77">
        <v>100000</v>
      </c>
      <c r="F117" s="2" t="s">
        <v>13</v>
      </c>
    </row>
    <row r="118" spans="1:6" ht="63" x14ac:dyDescent="0.25">
      <c r="A118" s="97">
        <v>101</v>
      </c>
      <c r="B118" s="10" t="s">
        <v>3758</v>
      </c>
      <c r="C118" s="10" t="s">
        <v>3759</v>
      </c>
      <c r="D118" s="10" t="s">
        <v>3760</v>
      </c>
      <c r="E118" s="77">
        <v>500000</v>
      </c>
      <c r="F118" s="2" t="s">
        <v>13</v>
      </c>
    </row>
    <row r="119" spans="1:6" ht="63" x14ac:dyDescent="0.25">
      <c r="A119" s="97">
        <v>102</v>
      </c>
      <c r="B119" s="10" t="s">
        <v>3761</v>
      </c>
      <c r="C119" s="10" t="s">
        <v>3762</v>
      </c>
      <c r="D119" s="10" t="s">
        <v>3763</v>
      </c>
      <c r="E119" s="77">
        <v>500000</v>
      </c>
      <c r="F119" s="2" t="s">
        <v>13</v>
      </c>
    </row>
    <row r="120" spans="1:6" ht="63" x14ac:dyDescent="0.25">
      <c r="A120" s="97">
        <v>103</v>
      </c>
      <c r="B120" s="10" t="s">
        <v>3761</v>
      </c>
      <c r="C120" s="10" t="s">
        <v>3764</v>
      </c>
      <c r="D120" s="10" t="s">
        <v>3765</v>
      </c>
      <c r="E120" s="77">
        <v>100000</v>
      </c>
      <c r="F120" s="2" t="s">
        <v>13</v>
      </c>
    </row>
    <row r="121" spans="1:6" ht="63" x14ac:dyDescent="0.25">
      <c r="A121" s="97">
        <v>104</v>
      </c>
      <c r="B121" s="10" t="s">
        <v>3766</v>
      </c>
      <c r="C121" s="10" t="s">
        <v>3767</v>
      </c>
      <c r="D121" s="10" t="s">
        <v>3768</v>
      </c>
      <c r="E121" s="77">
        <v>400000</v>
      </c>
      <c r="F121" s="2" t="s">
        <v>13</v>
      </c>
    </row>
    <row r="122" spans="1:6" ht="63" x14ac:dyDescent="0.25">
      <c r="A122" s="97">
        <v>105</v>
      </c>
      <c r="B122" s="10" t="s">
        <v>3769</v>
      </c>
      <c r="C122" s="10" t="s">
        <v>3770</v>
      </c>
      <c r="D122" s="10" t="s">
        <v>3771</v>
      </c>
      <c r="E122" s="77">
        <v>400000</v>
      </c>
      <c r="F122" s="2" t="s">
        <v>13</v>
      </c>
    </row>
    <row r="123" spans="1:6" ht="63" x14ac:dyDescent="0.25">
      <c r="A123" s="97">
        <v>106</v>
      </c>
      <c r="B123" s="10" t="s">
        <v>3772</v>
      </c>
      <c r="C123" s="10" t="s">
        <v>3773</v>
      </c>
      <c r="D123" s="10" t="s">
        <v>3757</v>
      </c>
      <c r="E123" s="77">
        <v>100000</v>
      </c>
      <c r="F123" s="2" t="s">
        <v>13</v>
      </c>
    </row>
    <row r="124" spans="1:6" ht="31.5" x14ac:dyDescent="0.25">
      <c r="A124" s="97">
        <v>107</v>
      </c>
      <c r="B124" s="10" t="s">
        <v>3774</v>
      </c>
      <c r="C124" s="10" t="s">
        <v>3775</v>
      </c>
      <c r="D124" s="10" t="s">
        <v>3776</v>
      </c>
      <c r="E124" s="77">
        <v>1000000</v>
      </c>
      <c r="F124" s="2" t="s">
        <v>13</v>
      </c>
    </row>
    <row r="125" spans="1:6" ht="63" x14ac:dyDescent="0.25">
      <c r="A125" s="97">
        <v>108</v>
      </c>
      <c r="B125" s="10" t="s">
        <v>3777</v>
      </c>
      <c r="C125" s="10" t="s">
        <v>3778</v>
      </c>
      <c r="D125" s="10" t="s">
        <v>3779</v>
      </c>
      <c r="E125" s="77">
        <v>300000</v>
      </c>
      <c r="F125" s="2" t="s">
        <v>13</v>
      </c>
    </row>
    <row r="126" spans="1:6" ht="63" x14ac:dyDescent="0.25">
      <c r="A126" s="97">
        <v>109</v>
      </c>
      <c r="B126" s="10" t="s">
        <v>3780</v>
      </c>
      <c r="C126" s="10" t="s">
        <v>3781</v>
      </c>
      <c r="D126" s="10" t="s">
        <v>3782</v>
      </c>
      <c r="E126" s="77">
        <v>500000</v>
      </c>
      <c r="F126" s="2" t="s">
        <v>13</v>
      </c>
    </row>
    <row r="127" spans="1:6" ht="63" x14ac:dyDescent="0.25">
      <c r="A127" s="97">
        <v>110</v>
      </c>
      <c r="B127" s="10" t="s">
        <v>3783</v>
      </c>
      <c r="C127" s="10" t="s">
        <v>3784</v>
      </c>
      <c r="D127" s="10" t="s">
        <v>3785</v>
      </c>
      <c r="E127" s="77">
        <v>200000</v>
      </c>
      <c r="F127" s="2" t="s">
        <v>13</v>
      </c>
    </row>
    <row r="128" spans="1:6" ht="78.75" x14ac:dyDescent="0.25">
      <c r="A128" s="97">
        <v>111</v>
      </c>
      <c r="B128" s="10" t="s">
        <v>3786</v>
      </c>
      <c r="C128" s="10" t="s">
        <v>3787</v>
      </c>
      <c r="D128" s="10" t="s">
        <v>3788</v>
      </c>
      <c r="E128" s="77">
        <v>100000</v>
      </c>
      <c r="F128" s="2" t="s">
        <v>13</v>
      </c>
    </row>
    <row r="129" spans="1:6" ht="78.75" x14ac:dyDescent="0.25">
      <c r="A129" s="97">
        <v>112</v>
      </c>
      <c r="B129" s="10" t="s">
        <v>3789</v>
      </c>
      <c r="C129" s="10" t="s">
        <v>3790</v>
      </c>
      <c r="D129" s="10" t="s">
        <v>3791</v>
      </c>
      <c r="E129" s="77">
        <v>100000</v>
      </c>
      <c r="F129" s="2" t="s">
        <v>13</v>
      </c>
    </row>
    <row r="130" spans="1:6" x14ac:dyDescent="0.25">
      <c r="A130" s="97"/>
      <c r="B130" s="2384" t="s">
        <v>712</v>
      </c>
      <c r="C130" s="2384"/>
      <c r="D130" s="2384"/>
      <c r="E130" s="77"/>
      <c r="F130" s="2"/>
    </row>
    <row r="131" spans="1:6" ht="283.5" x14ac:dyDescent="0.25">
      <c r="A131" s="97">
        <v>113</v>
      </c>
      <c r="B131" s="10" t="s">
        <v>3792</v>
      </c>
      <c r="C131" s="10" t="s">
        <v>3793</v>
      </c>
      <c r="D131" s="10" t="s">
        <v>3794</v>
      </c>
      <c r="E131" s="77">
        <v>1169256.8</v>
      </c>
      <c r="F131" s="2" t="s">
        <v>13</v>
      </c>
    </row>
    <row r="132" spans="1:6" ht="283.5" x14ac:dyDescent="0.25">
      <c r="A132" s="97">
        <v>114</v>
      </c>
      <c r="B132" s="10" t="s">
        <v>3795</v>
      </c>
      <c r="C132" s="10" t="s">
        <v>3796</v>
      </c>
      <c r="D132" s="10" t="s">
        <v>3794</v>
      </c>
      <c r="E132" s="77">
        <v>1169256.8</v>
      </c>
      <c r="F132" s="2" t="s">
        <v>13</v>
      </c>
    </row>
    <row r="133" spans="1:6" ht="283.5" x14ac:dyDescent="0.25">
      <c r="A133" s="97">
        <v>115</v>
      </c>
      <c r="B133" s="10" t="s">
        <v>3797</v>
      </c>
      <c r="C133" s="10" t="s">
        <v>3798</v>
      </c>
      <c r="D133" s="10" t="s">
        <v>3794</v>
      </c>
      <c r="E133" s="77">
        <v>1169256.8</v>
      </c>
      <c r="F133" s="2" t="s">
        <v>13</v>
      </c>
    </row>
    <row r="134" spans="1:6" ht="283.5" x14ac:dyDescent="0.25">
      <c r="A134" s="97">
        <v>116</v>
      </c>
      <c r="B134" s="10" t="s">
        <v>3799</v>
      </c>
      <c r="C134" s="10" t="s">
        <v>3800</v>
      </c>
      <c r="D134" s="10" t="s">
        <v>3794</v>
      </c>
      <c r="E134" s="77">
        <v>1169256.8</v>
      </c>
      <c r="F134" s="2" t="s">
        <v>13</v>
      </c>
    </row>
    <row r="135" spans="1:6" ht="78.75" x14ac:dyDescent="0.25">
      <c r="A135" s="97">
        <v>117</v>
      </c>
      <c r="B135" s="10" t="s">
        <v>1194</v>
      </c>
      <c r="C135" s="10" t="s">
        <v>3801</v>
      </c>
      <c r="D135" s="10" t="s">
        <v>3802</v>
      </c>
      <c r="E135" s="77">
        <v>2500000</v>
      </c>
      <c r="F135" s="2" t="s">
        <v>13</v>
      </c>
    </row>
    <row r="136" spans="1:6" ht="63" x14ac:dyDescent="0.25">
      <c r="A136" s="97">
        <v>118</v>
      </c>
      <c r="B136" s="10" t="s">
        <v>3803</v>
      </c>
      <c r="C136" s="10" t="s">
        <v>3804</v>
      </c>
      <c r="D136" s="10" t="s">
        <v>3805</v>
      </c>
      <c r="E136" s="77">
        <v>50000</v>
      </c>
      <c r="F136" s="2" t="s">
        <v>13</v>
      </c>
    </row>
    <row r="137" spans="1:6" x14ac:dyDescent="0.25">
      <c r="A137" s="97"/>
      <c r="B137" s="39" t="s">
        <v>704</v>
      </c>
      <c r="C137" s="10"/>
      <c r="D137" s="298"/>
      <c r="E137" s="138">
        <v>81310344.819999993</v>
      </c>
      <c r="F137" s="299"/>
    </row>
    <row r="138" spans="1:6" ht="63" x14ac:dyDescent="0.25">
      <c r="A138" s="11">
        <v>1</v>
      </c>
      <c r="B138" s="2" t="s">
        <v>269</v>
      </c>
      <c r="C138" s="7" t="s">
        <v>3806</v>
      </c>
      <c r="D138" s="2" t="s">
        <v>271</v>
      </c>
      <c r="E138" s="77">
        <v>1000000</v>
      </c>
      <c r="F138" s="2" t="s">
        <v>272</v>
      </c>
    </row>
    <row r="139" spans="1:6" x14ac:dyDescent="0.25">
      <c r="A139" s="11"/>
      <c r="B139" s="9" t="s">
        <v>273</v>
      </c>
      <c r="C139" s="7"/>
      <c r="D139" s="2"/>
      <c r="E139" s="111"/>
      <c r="F139" s="2"/>
    </row>
    <row r="140" spans="1:6" ht="94.5" x14ac:dyDescent="0.25">
      <c r="A140" s="11">
        <v>2</v>
      </c>
      <c r="B140" s="2" t="s">
        <v>274</v>
      </c>
      <c r="C140" s="7" t="s">
        <v>3807</v>
      </c>
      <c r="D140" s="2" t="s">
        <v>276</v>
      </c>
      <c r="E140" s="112">
        <v>4500000</v>
      </c>
      <c r="F140" s="2" t="s">
        <v>277</v>
      </c>
    </row>
    <row r="141" spans="1:6" x14ac:dyDescent="0.25">
      <c r="A141" s="9"/>
      <c r="B141" s="9" t="s">
        <v>248</v>
      </c>
      <c r="C141" s="9"/>
      <c r="D141" s="9"/>
      <c r="E141" s="138">
        <v>5500000</v>
      </c>
      <c r="F141" s="9"/>
    </row>
    <row r="142" spans="1:6" x14ac:dyDescent="0.25">
      <c r="A142" s="88"/>
      <c r="B142" s="2353" t="s">
        <v>324</v>
      </c>
      <c r="C142" s="2354"/>
      <c r="D142" s="88"/>
      <c r="E142" s="89">
        <f>E141+E137</f>
        <v>86810344.819999993</v>
      </c>
      <c r="F142" s="88"/>
    </row>
    <row r="145" spans="1:6" x14ac:dyDescent="0.25">
      <c r="A145" s="2359" t="s">
        <v>0</v>
      </c>
      <c r="B145" s="2359"/>
      <c r="C145" s="2359"/>
      <c r="D145" s="2359"/>
      <c r="E145" s="2359"/>
      <c r="F145" s="2359"/>
    </row>
    <row r="146" spans="1:6" x14ac:dyDescent="0.25">
      <c r="A146" s="2359" t="s">
        <v>3808</v>
      </c>
      <c r="B146" s="2359"/>
      <c r="C146" s="2359"/>
      <c r="D146" s="2359"/>
      <c r="E146" s="2359"/>
      <c r="F146" s="2359"/>
    </row>
    <row r="147" spans="1:6" x14ac:dyDescent="0.25">
      <c r="A147" s="2359" t="s">
        <v>2</v>
      </c>
      <c r="B147" s="2359"/>
      <c r="C147" s="2359"/>
      <c r="D147" s="2359"/>
      <c r="E147" s="2359"/>
      <c r="F147" s="2359"/>
    </row>
    <row r="148" spans="1:6" ht="31.5" x14ac:dyDescent="0.25">
      <c r="A148" s="192" t="s">
        <v>282</v>
      </c>
      <c r="B148" s="119" t="s">
        <v>283</v>
      </c>
      <c r="C148" s="119" t="s">
        <v>285</v>
      </c>
      <c r="D148" s="119" t="s">
        <v>284</v>
      </c>
      <c r="E148" s="300" t="s">
        <v>286</v>
      </c>
      <c r="F148" s="119" t="s">
        <v>287</v>
      </c>
    </row>
    <row r="149" spans="1:6" x14ac:dyDescent="0.25">
      <c r="A149" s="117"/>
      <c r="B149" s="2355" t="s">
        <v>288</v>
      </c>
      <c r="C149" s="2355"/>
      <c r="D149" s="2355"/>
      <c r="E149" s="300"/>
      <c r="F149" s="119"/>
    </row>
    <row r="150" spans="1:6" ht="157.5" x14ac:dyDescent="0.25">
      <c r="A150" s="120">
        <v>1</v>
      </c>
      <c r="B150" s="121" t="s">
        <v>295</v>
      </c>
      <c r="C150" s="121" t="s">
        <v>3534</v>
      </c>
      <c r="D150" s="121" t="s">
        <v>3809</v>
      </c>
      <c r="E150" s="150">
        <v>482758.62</v>
      </c>
      <c r="F150" s="121" t="s">
        <v>272</v>
      </c>
    </row>
    <row r="151" spans="1:6" ht="78.75" x14ac:dyDescent="0.25">
      <c r="A151" s="120">
        <v>2</v>
      </c>
      <c r="B151" s="121" t="s">
        <v>23</v>
      </c>
      <c r="C151" s="121" t="s">
        <v>3541</v>
      </c>
      <c r="D151" s="121" t="s">
        <v>291</v>
      </c>
      <c r="E151" s="150">
        <v>200000</v>
      </c>
      <c r="F151" s="121" t="s">
        <v>272</v>
      </c>
    </row>
    <row r="152" spans="1:6" x14ac:dyDescent="0.25">
      <c r="A152" s="52"/>
      <c r="B152" s="2333" t="s">
        <v>26</v>
      </c>
      <c r="C152" s="2333"/>
      <c r="D152" s="2333"/>
      <c r="E152" s="56"/>
      <c r="F152" s="51"/>
    </row>
    <row r="153" spans="1:6" ht="110.25" x14ac:dyDescent="0.25">
      <c r="A153" s="120">
        <v>3</v>
      </c>
      <c r="B153" s="121" t="s">
        <v>295</v>
      </c>
      <c r="C153" s="121" t="s">
        <v>3542</v>
      </c>
      <c r="D153" s="121" t="s">
        <v>2063</v>
      </c>
      <c r="E153" s="150">
        <v>200000</v>
      </c>
      <c r="F153" s="121" t="s">
        <v>272</v>
      </c>
    </row>
    <row r="154" spans="1:6" ht="94.5" x14ac:dyDescent="0.25">
      <c r="A154" s="120">
        <v>4</v>
      </c>
      <c r="B154" s="121" t="s">
        <v>3810</v>
      </c>
      <c r="C154" s="121" t="s">
        <v>3811</v>
      </c>
      <c r="D154" s="121" t="s">
        <v>2498</v>
      </c>
      <c r="E154" s="150">
        <v>141379.32</v>
      </c>
      <c r="F154" s="121" t="s">
        <v>272</v>
      </c>
    </row>
    <row r="155" spans="1:6" x14ac:dyDescent="0.25">
      <c r="A155" s="120"/>
      <c r="B155" s="2356" t="s">
        <v>34</v>
      </c>
      <c r="C155" s="2356"/>
      <c r="D155" s="123"/>
      <c r="E155" s="266"/>
      <c r="F155" s="123"/>
    </row>
    <row r="156" spans="1:6" ht="47.25" x14ac:dyDescent="0.25">
      <c r="A156" s="120">
        <v>5</v>
      </c>
      <c r="B156" s="152" t="s">
        <v>309</v>
      </c>
      <c r="C156" s="152" t="s">
        <v>3546</v>
      </c>
      <c r="D156" s="152" t="s">
        <v>341</v>
      </c>
      <c r="E156" s="150">
        <v>2482758.62</v>
      </c>
      <c r="F156" s="152" t="s">
        <v>272</v>
      </c>
    </row>
    <row r="157" spans="1:6" ht="47.25" x14ac:dyDescent="0.25">
      <c r="A157" s="120">
        <v>6</v>
      </c>
      <c r="B157" s="152" t="s">
        <v>311</v>
      </c>
      <c r="C157" s="152" t="s">
        <v>3548</v>
      </c>
      <c r="D157" s="152" t="s">
        <v>341</v>
      </c>
      <c r="E157" s="150">
        <v>1500000</v>
      </c>
      <c r="F157" s="152" t="s">
        <v>272</v>
      </c>
    </row>
    <row r="158" spans="1:6" x14ac:dyDescent="0.25">
      <c r="A158" s="120"/>
      <c r="B158" s="2356" t="s">
        <v>490</v>
      </c>
      <c r="C158" s="2356"/>
      <c r="D158" s="123"/>
      <c r="E158" s="266"/>
      <c r="F158" s="123"/>
    </row>
    <row r="159" spans="1:6" ht="94.5" x14ac:dyDescent="0.25">
      <c r="A159" s="120">
        <v>7</v>
      </c>
      <c r="B159" s="123" t="s">
        <v>301</v>
      </c>
      <c r="C159" s="123" t="s">
        <v>3550</v>
      </c>
      <c r="D159" s="123" t="s">
        <v>43</v>
      </c>
      <c r="E159" s="150">
        <v>568965.51</v>
      </c>
      <c r="F159" s="123" t="s">
        <v>272</v>
      </c>
    </row>
    <row r="160" spans="1:6" x14ac:dyDescent="0.25">
      <c r="A160" s="120"/>
      <c r="B160" s="2358" t="s">
        <v>306</v>
      </c>
      <c r="C160" s="2358"/>
      <c r="D160" s="116"/>
      <c r="E160" s="301"/>
      <c r="F160" s="121"/>
    </row>
    <row r="161" spans="1:6" ht="141.75" x14ac:dyDescent="0.25">
      <c r="A161" s="120">
        <v>8</v>
      </c>
      <c r="B161" s="123" t="s">
        <v>307</v>
      </c>
      <c r="C161" s="123" t="s">
        <v>3552</v>
      </c>
      <c r="D161" s="121" t="s">
        <v>3812</v>
      </c>
      <c r="E161" s="150">
        <v>227586.2</v>
      </c>
      <c r="F161" s="121" t="s">
        <v>13</v>
      </c>
    </row>
    <row r="162" spans="1:6" x14ac:dyDescent="0.25">
      <c r="A162" s="120"/>
      <c r="B162" s="2356" t="s">
        <v>303</v>
      </c>
      <c r="C162" s="2356"/>
      <c r="D162" s="123"/>
      <c r="E162" s="266"/>
      <c r="F162" s="121"/>
    </row>
    <row r="163" spans="1:6" ht="47.25" x14ac:dyDescent="0.25">
      <c r="A163" s="120">
        <v>9</v>
      </c>
      <c r="B163" s="121" t="s">
        <v>3813</v>
      </c>
      <c r="C163" s="123" t="s">
        <v>3814</v>
      </c>
      <c r="D163" s="123" t="s">
        <v>3815</v>
      </c>
      <c r="E163" s="150">
        <v>30000</v>
      </c>
      <c r="F163" s="123" t="s">
        <v>272</v>
      </c>
    </row>
    <row r="164" spans="1:6" ht="47.25" x14ac:dyDescent="0.25">
      <c r="A164" s="120">
        <v>10</v>
      </c>
      <c r="B164" s="121" t="s">
        <v>3816</v>
      </c>
      <c r="C164" s="123" t="s">
        <v>3817</v>
      </c>
      <c r="D164" s="123" t="s">
        <v>3815</v>
      </c>
      <c r="E164" s="150">
        <v>30000</v>
      </c>
      <c r="F164" s="123" t="s">
        <v>272</v>
      </c>
    </row>
    <row r="165" spans="1:6" ht="47.25" x14ac:dyDescent="0.25">
      <c r="A165" s="120">
        <v>11</v>
      </c>
      <c r="B165" s="121" t="s">
        <v>3818</v>
      </c>
      <c r="C165" s="123" t="s">
        <v>3819</v>
      </c>
      <c r="D165" s="123" t="s">
        <v>3815</v>
      </c>
      <c r="E165" s="150">
        <v>30000</v>
      </c>
      <c r="F165" s="123" t="s">
        <v>272</v>
      </c>
    </row>
    <row r="166" spans="1:6" ht="47.25" x14ac:dyDescent="0.25">
      <c r="A166" s="120">
        <v>12</v>
      </c>
      <c r="B166" s="121" t="s">
        <v>3820</v>
      </c>
      <c r="C166" s="123" t="s">
        <v>3821</v>
      </c>
      <c r="D166" s="123" t="s">
        <v>3815</v>
      </c>
      <c r="E166" s="150">
        <v>30000</v>
      </c>
      <c r="F166" s="123" t="s">
        <v>272</v>
      </c>
    </row>
    <row r="167" spans="1:6" ht="47.25" x14ac:dyDescent="0.25">
      <c r="A167" s="120">
        <v>13</v>
      </c>
      <c r="B167" s="121" t="s">
        <v>3822</v>
      </c>
      <c r="C167" s="123" t="s">
        <v>3823</v>
      </c>
      <c r="D167" s="123" t="s">
        <v>3815</v>
      </c>
      <c r="E167" s="150">
        <v>53793.1</v>
      </c>
      <c r="F167" s="123" t="s">
        <v>13</v>
      </c>
    </row>
    <row r="168" spans="1:6" ht="63" x14ac:dyDescent="0.25">
      <c r="A168" s="120">
        <v>14</v>
      </c>
      <c r="B168" s="121" t="s">
        <v>3824</v>
      </c>
      <c r="C168" s="123" t="s">
        <v>3825</v>
      </c>
      <c r="D168" s="123" t="s">
        <v>3815</v>
      </c>
      <c r="E168" s="150">
        <v>53793.1</v>
      </c>
      <c r="F168" s="123" t="s">
        <v>13</v>
      </c>
    </row>
    <row r="169" spans="1:6" x14ac:dyDescent="0.25">
      <c r="A169" s="52"/>
      <c r="B169" s="2333" t="s">
        <v>312</v>
      </c>
      <c r="C169" s="2333"/>
      <c r="D169" s="2333"/>
      <c r="E169" s="56"/>
      <c r="F169" s="51"/>
    </row>
    <row r="170" spans="1:6" ht="78.75" x14ac:dyDescent="0.25">
      <c r="A170" s="120">
        <v>15</v>
      </c>
      <c r="B170" s="121" t="s">
        <v>3635</v>
      </c>
      <c r="C170" s="123" t="s">
        <v>3636</v>
      </c>
      <c r="D170" s="121" t="s">
        <v>3826</v>
      </c>
      <c r="E170" s="150">
        <v>400000</v>
      </c>
      <c r="F170" s="121" t="s">
        <v>13</v>
      </c>
    </row>
    <row r="171" spans="1:6" ht="78.75" x14ac:dyDescent="0.25">
      <c r="A171" s="120">
        <v>16</v>
      </c>
      <c r="B171" s="121" t="s">
        <v>3637</v>
      </c>
      <c r="C171" s="123" t="s">
        <v>3638</v>
      </c>
      <c r="D171" s="121" t="s">
        <v>3826</v>
      </c>
      <c r="E171" s="150">
        <v>400000</v>
      </c>
      <c r="F171" s="121" t="s">
        <v>13</v>
      </c>
    </row>
    <row r="172" spans="1:6" ht="78.75" x14ac:dyDescent="0.25">
      <c r="A172" s="120">
        <v>17</v>
      </c>
      <c r="B172" s="121" t="s">
        <v>3646</v>
      </c>
      <c r="C172" s="123" t="s">
        <v>3647</v>
      </c>
      <c r="D172" s="121" t="s">
        <v>3826</v>
      </c>
      <c r="E172" s="150">
        <v>400000</v>
      </c>
      <c r="F172" s="121" t="s">
        <v>13</v>
      </c>
    </row>
    <row r="173" spans="1:6" ht="78.75" x14ac:dyDescent="0.25">
      <c r="A173" s="120">
        <v>18</v>
      </c>
      <c r="B173" s="121" t="s">
        <v>3668</v>
      </c>
      <c r="C173" s="123" t="s">
        <v>3669</v>
      </c>
      <c r="D173" s="121" t="s">
        <v>3826</v>
      </c>
      <c r="E173" s="150">
        <v>400000</v>
      </c>
      <c r="F173" s="121" t="s">
        <v>13</v>
      </c>
    </row>
    <row r="174" spans="1:6" ht="78.75" x14ac:dyDescent="0.25">
      <c r="A174" s="120">
        <v>19</v>
      </c>
      <c r="B174" s="121" t="s">
        <v>3673</v>
      </c>
      <c r="C174" s="123" t="s">
        <v>3674</v>
      </c>
      <c r="D174" s="121" t="s">
        <v>3826</v>
      </c>
      <c r="E174" s="150">
        <v>400000</v>
      </c>
      <c r="F174" s="121" t="s">
        <v>13</v>
      </c>
    </row>
    <row r="175" spans="1:6" ht="78.75" x14ac:dyDescent="0.25">
      <c r="A175" s="120">
        <v>20</v>
      </c>
      <c r="B175" s="121" t="s">
        <v>3679</v>
      </c>
      <c r="C175" s="123" t="s">
        <v>3680</v>
      </c>
      <c r="D175" s="121" t="s">
        <v>3826</v>
      </c>
      <c r="E175" s="150">
        <v>400000</v>
      </c>
      <c r="F175" s="121" t="s">
        <v>13</v>
      </c>
    </row>
    <row r="176" spans="1:6" ht="78.75" x14ac:dyDescent="0.25">
      <c r="A176" s="120">
        <v>21</v>
      </c>
      <c r="B176" s="121" t="s">
        <v>3701</v>
      </c>
      <c r="C176" s="123" t="s">
        <v>3702</v>
      </c>
      <c r="D176" s="121" t="s">
        <v>3826</v>
      </c>
      <c r="E176" s="150">
        <v>400000</v>
      </c>
      <c r="F176" s="121" t="s">
        <v>13</v>
      </c>
    </row>
    <row r="177" spans="1:6" ht="63" x14ac:dyDescent="0.25">
      <c r="A177" s="120">
        <v>22</v>
      </c>
      <c r="B177" s="121" t="s">
        <v>3660</v>
      </c>
      <c r="C177" s="123" t="s">
        <v>3827</v>
      </c>
      <c r="D177" s="121" t="s">
        <v>3828</v>
      </c>
      <c r="E177" s="150">
        <v>299137.93</v>
      </c>
      <c r="F177" s="121" t="s">
        <v>13</v>
      </c>
    </row>
    <row r="178" spans="1:6" ht="47.25" x14ac:dyDescent="0.25">
      <c r="A178" s="120">
        <v>23</v>
      </c>
      <c r="B178" s="121" t="s">
        <v>3635</v>
      </c>
      <c r="C178" s="123" t="s">
        <v>3829</v>
      </c>
      <c r="D178" s="121" t="s">
        <v>3830</v>
      </c>
      <c r="E178" s="150">
        <v>300000</v>
      </c>
      <c r="F178" s="121" t="s">
        <v>13</v>
      </c>
    </row>
    <row r="179" spans="1:6" x14ac:dyDescent="0.25">
      <c r="A179" s="52"/>
      <c r="B179" s="2333" t="s">
        <v>315</v>
      </c>
      <c r="C179" s="2333"/>
      <c r="D179" s="2333"/>
      <c r="E179" s="56"/>
      <c r="F179" s="51"/>
    </row>
    <row r="180" spans="1:6" ht="78.75" x14ac:dyDescent="0.25">
      <c r="A180" s="120">
        <v>24</v>
      </c>
      <c r="B180" s="121" t="s">
        <v>3831</v>
      </c>
      <c r="C180" s="121" t="s">
        <v>3710</v>
      </c>
      <c r="D180" s="121" t="s">
        <v>3826</v>
      </c>
      <c r="E180" s="150">
        <v>400000</v>
      </c>
      <c r="F180" s="121" t="s">
        <v>13</v>
      </c>
    </row>
    <row r="181" spans="1:6" ht="78.75" x14ac:dyDescent="0.25">
      <c r="A181" s="120">
        <v>25</v>
      </c>
      <c r="B181" s="121" t="s">
        <v>3832</v>
      </c>
      <c r="C181" s="121" t="s">
        <v>3833</v>
      </c>
      <c r="D181" s="121" t="s">
        <v>3834</v>
      </c>
      <c r="E181" s="150">
        <v>500000</v>
      </c>
      <c r="F181" s="121" t="s">
        <v>272</v>
      </c>
    </row>
    <row r="182" spans="1:6" ht="94.5" x14ac:dyDescent="0.25">
      <c r="A182" s="120">
        <v>26</v>
      </c>
      <c r="B182" s="121" t="s">
        <v>3835</v>
      </c>
      <c r="C182" s="121" t="s">
        <v>3836</v>
      </c>
      <c r="D182" s="121" t="s">
        <v>3837</v>
      </c>
      <c r="E182" s="150">
        <v>500000</v>
      </c>
      <c r="F182" s="121" t="s">
        <v>272</v>
      </c>
    </row>
    <row r="183" spans="1:6" ht="47.25" x14ac:dyDescent="0.25">
      <c r="A183" s="120">
        <v>27</v>
      </c>
      <c r="B183" s="121" t="s">
        <v>3838</v>
      </c>
      <c r="C183" s="121" t="s">
        <v>3839</v>
      </c>
      <c r="D183" s="121" t="s">
        <v>3830</v>
      </c>
      <c r="E183" s="150">
        <v>299137.94</v>
      </c>
      <c r="F183" s="121" t="s">
        <v>13</v>
      </c>
    </row>
    <row r="184" spans="1:6" x14ac:dyDescent="0.25">
      <c r="A184" s="120"/>
      <c r="B184" s="2356" t="s">
        <v>3840</v>
      </c>
      <c r="C184" s="2356"/>
      <c r="D184" s="123"/>
      <c r="E184" s="266"/>
      <c r="F184" s="123"/>
    </row>
    <row r="185" spans="1:6" ht="110.25" x14ac:dyDescent="0.25">
      <c r="A185" s="120">
        <v>28</v>
      </c>
      <c r="B185" s="123" t="s">
        <v>3841</v>
      </c>
      <c r="C185" s="123" t="s">
        <v>3842</v>
      </c>
      <c r="D185" s="121" t="s">
        <v>3843</v>
      </c>
      <c r="E185" s="150">
        <v>250000</v>
      </c>
      <c r="F185" s="121" t="s">
        <v>13</v>
      </c>
    </row>
    <row r="186" spans="1:6" x14ac:dyDescent="0.25">
      <c r="A186" s="97"/>
      <c r="B186" s="96" t="s">
        <v>248</v>
      </c>
      <c r="C186" s="10"/>
      <c r="D186" s="10"/>
      <c r="E186" s="302">
        <f>SUM(E150:E185)</f>
        <v>11379310.339999998</v>
      </c>
      <c r="F186" s="10"/>
    </row>
  </sheetData>
  <mergeCells count="26">
    <mergeCell ref="B179:D179"/>
    <mergeCell ref="B184:C184"/>
    <mergeCell ref="B152:D152"/>
    <mergeCell ref="B155:C155"/>
    <mergeCell ref="B158:C158"/>
    <mergeCell ref="B160:C160"/>
    <mergeCell ref="B162:C162"/>
    <mergeCell ref="B169:D169"/>
    <mergeCell ref="B149:D149"/>
    <mergeCell ref="B19:D19"/>
    <mergeCell ref="B21:D21"/>
    <mergeCell ref="B23:D23"/>
    <mergeCell ref="B47:D47"/>
    <mergeCell ref="B96:D96"/>
    <mergeCell ref="B112:D112"/>
    <mergeCell ref="B130:D130"/>
    <mergeCell ref="B142:C142"/>
    <mergeCell ref="A145:F145"/>
    <mergeCell ref="A146:F146"/>
    <mergeCell ref="A147:F147"/>
    <mergeCell ref="B16:D16"/>
    <mergeCell ref="A1:F1"/>
    <mergeCell ref="A2:F2"/>
    <mergeCell ref="A3:F3"/>
    <mergeCell ref="B5:D5"/>
    <mergeCell ref="B12:D1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2"/>
  <sheetViews>
    <sheetView topLeftCell="A101" workbookViewId="0">
      <selection activeCell="D87" sqref="D87"/>
    </sheetView>
  </sheetViews>
  <sheetFormatPr defaultRowHeight="15.75" x14ac:dyDescent="0.25"/>
  <cols>
    <col min="1" max="1" width="6.7109375" style="128" customWidth="1"/>
    <col min="2" max="2" width="16" style="128" customWidth="1"/>
    <col min="3" max="3" width="42.85546875" style="128" customWidth="1"/>
    <col min="4" max="4" width="17.42578125" style="128" customWidth="1"/>
    <col min="5" max="5" width="20.140625" style="128" customWidth="1"/>
    <col min="6" max="6" width="10.7109375" style="128" customWidth="1"/>
    <col min="7" max="16384" width="9.140625" style="128"/>
  </cols>
  <sheetData>
    <row r="1" spans="1:6" x14ac:dyDescent="0.25">
      <c r="A1" s="2360" t="s">
        <v>0</v>
      </c>
      <c r="B1" s="2360"/>
      <c r="C1" s="2360"/>
      <c r="D1" s="2360"/>
      <c r="E1" s="2360"/>
      <c r="F1" s="2360"/>
    </row>
    <row r="2" spans="1:6" x14ac:dyDescent="0.25">
      <c r="A2" s="2360" t="s">
        <v>3844</v>
      </c>
      <c r="B2" s="2360"/>
      <c r="C2" s="2360"/>
      <c r="D2" s="2360"/>
      <c r="E2" s="2360"/>
      <c r="F2" s="2360"/>
    </row>
    <row r="3" spans="1:6" x14ac:dyDescent="0.25">
      <c r="A3" s="2360" t="s">
        <v>2</v>
      </c>
      <c r="B3" s="2360"/>
      <c r="C3" s="2360"/>
      <c r="D3" s="2360"/>
      <c r="E3" s="2360"/>
      <c r="F3" s="2360"/>
    </row>
    <row r="4" spans="1:6" ht="31.5" x14ac:dyDescent="0.25">
      <c r="A4" s="70" t="s">
        <v>3</v>
      </c>
      <c r="B4" s="70" t="s">
        <v>4</v>
      </c>
      <c r="C4" s="70" t="s">
        <v>5</v>
      </c>
      <c r="D4" s="70" t="s">
        <v>6</v>
      </c>
      <c r="E4" s="9" t="s">
        <v>7</v>
      </c>
      <c r="F4" s="70" t="s">
        <v>8</v>
      </c>
    </row>
    <row r="5" spans="1:6" x14ac:dyDescent="0.25">
      <c r="A5" s="303"/>
      <c r="B5" s="2393" t="s">
        <v>2081</v>
      </c>
      <c r="C5" s="2394"/>
      <c r="D5" s="2395"/>
      <c r="E5" s="304"/>
      <c r="F5" s="305"/>
    </row>
    <row r="6" spans="1:6" ht="47.25" x14ac:dyDescent="0.25">
      <c r="A6" s="303">
        <v>1</v>
      </c>
      <c r="B6" s="303" t="s">
        <v>289</v>
      </c>
      <c r="C6" s="303" t="s">
        <v>3845</v>
      </c>
      <c r="D6" s="303" t="s">
        <v>329</v>
      </c>
      <c r="E6" s="238">
        <v>2450000</v>
      </c>
      <c r="F6" s="303" t="s">
        <v>272</v>
      </c>
    </row>
    <row r="7" spans="1:6" ht="141.75" x14ac:dyDescent="0.25">
      <c r="A7" s="303">
        <v>2</v>
      </c>
      <c r="B7" s="303" t="s">
        <v>295</v>
      </c>
      <c r="C7" s="303" t="s">
        <v>3846</v>
      </c>
      <c r="D7" s="303" t="s">
        <v>3847</v>
      </c>
      <c r="E7" s="238">
        <v>1105780.6499999999</v>
      </c>
      <c r="F7" s="303" t="s">
        <v>272</v>
      </c>
    </row>
    <row r="8" spans="1:6" ht="31.5" x14ac:dyDescent="0.25">
      <c r="A8" s="303">
        <v>3</v>
      </c>
      <c r="B8" s="303" t="s">
        <v>17</v>
      </c>
      <c r="C8" s="303" t="s">
        <v>3848</v>
      </c>
      <c r="D8" s="303" t="s">
        <v>19</v>
      </c>
      <c r="E8" s="238">
        <v>27600</v>
      </c>
      <c r="F8" s="303" t="s">
        <v>272</v>
      </c>
    </row>
    <row r="9" spans="1:6" ht="31.5" x14ac:dyDescent="0.25">
      <c r="A9" s="303">
        <v>4</v>
      </c>
      <c r="B9" s="303" t="s">
        <v>20</v>
      </c>
      <c r="C9" s="303" t="s">
        <v>3849</v>
      </c>
      <c r="D9" s="303" t="s">
        <v>22</v>
      </c>
      <c r="E9" s="238">
        <v>25920</v>
      </c>
      <c r="F9" s="303" t="s">
        <v>272</v>
      </c>
    </row>
    <row r="10" spans="1:6" ht="94.5" x14ac:dyDescent="0.25">
      <c r="A10" s="303">
        <v>5</v>
      </c>
      <c r="B10" s="303" t="s">
        <v>23</v>
      </c>
      <c r="C10" s="303" t="s">
        <v>3850</v>
      </c>
      <c r="D10" s="303" t="s">
        <v>291</v>
      </c>
      <c r="E10" s="238">
        <v>599320</v>
      </c>
      <c r="F10" s="303" t="s">
        <v>272</v>
      </c>
    </row>
    <row r="11" spans="1:6" x14ac:dyDescent="0.25">
      <c r="A11" s="303"/>
      <c r="B11" s="2393" t="s">
        <v>2087</v>
      </c>
      <c r="C11" s="2394"/>
      <c r="D11" s="2395"/>
      <c r="E11" s="304"/>
      <c r="F11" s="303"/>
    </row>
    <row r="12" spans="1:6" ht="110.25" x14ac:dyDescent="0.25">
      <c r="A12" s="303">
        <v>6</v>
      </c>
      <c r="B12" s="303" t="s">
        <v>295</v>
      </c>
      <c r="C12" s="303" t="s">
        <v>3851</v>
      </c>
      <c r="D12" s="303" t="s">
        <v>3852</v>
      </c>
      <c r="E12" s="306">
        <v>800000</v>
      </c>
      <c r="F12" s="303" t="s">
        <v>272</v>
      </c>
    </row>
    <row r="13" spans="1:6" ht="94.5" x14ac:dyDescent="0.25">
      <c r="A13" s="303">
        <v>7</v>
      </c>
      <c r="B13" s="303" t="s">
        <v>23</v>
      </c>
      <c r="C13" s="303" t="s">
        <v>3853</v>
      </c>
      <c r="D13" s="303" t="s">
        <v>3854</v>
      </c>
      <c r="E13" s="306">
        <v>904310.34</v>
      </c>
      <c r="F13" s="303" t="s">
        <v>272</v>
      </c>
    </row>
    <row r="14" spans="1:6" ht="94.5" x14ac:dyDescent="0.25">
      <c r="A14" s="303">
        <v>8</v>
      </c>
      <c r="B14" s="303" t="s">
        <v>299</v>
      </c>
      <c r="C14" s="303" t="s">
        <v>3855</v>
      </c>
      <c r="D14" s="303" t="s">
        <v>3856</v>
      </c>
      <c r="E14" s="306">
        <v>900000</v>
      </c>
      <c r="F14" s="303" t="s">
        <v>272</v>
      </c>
    </row>
    <row r="15" spans="1:6" x14ac:dyDescent="0.25">
      <c r="A15" s="303"/>
      <c r="B15" s="2393" t="s">
        <v>3857</v>
      </c>
      <c r="C15" s="2394"/>
      <c r="D15" s="2395"/>
      <c r="E15" s="238"/>
      <c r="F15" s="305"/>
    </row>
    <row r="16" spans="1:6" ht="47.25" x14ac:dyDescent="0.25">
      <c r="A16" s="303">
        <v>9</v>
      </c>
      <c r="B16" s="303" t="s">
        <v>309</v>
      </c>
      <c r="C16" s="303" t="s">
        <v>3858</v>
      </c>
      <c r="D16" s="303" t="s">
        <v>3859</v>
      </c>
      <c r="E16" s="306">
        <v>8200000</v>
      </c>
      <c r="F16" s="303" t="s">
        <v>272</v>
      </c>
    </row>
    <row r="17" spans="1:6" ht="47.25" x14ac:dyDescent="0.25">
      <c r="A17" s="303">
        <v>10</v>
      </c>
      <c r="B17" s="303" t="s">
        <v>342</v>
      </c>
      <c r="C17" s="303" t="s">
        <v>3860</v>
      </c>
      <c r="D17" s="303" t="s">
        <v>341</v>
      </c>
      <c r="E17" s="306">
        <v>9000000</v>
      </c>
      <c r="F17" s="303" t="s">
        <v>272</v>
      </c>
    </row>
    <row r="18" spans="1:6" ht="63" x14ac:dyDescent="0.25">
      <c r="A18" s="78">
        <v>11</v>
      </c>
      <c r="B18" s="78" t="s">
        <v>3861</v>
      </c>
      <c r="C18" s="78" t="s">
        <v>3862</v>
      </c>
      <c r="D18" s="78" t="s">
        <v>3863</v>
      </c>
      <c r="E18" s="306">
        <v>4500000</v>
      </c>
      <c r="F18" s="78" t="s">
        <v>1294</v>
      </c>
    </row>
    <row r="19" spans="1:6" x14ac:dyDescent="0.25">
      <c r="A19" s="303"/>
      <c r="B19" s="2393" t="s">
        <v>40</v>
      </c>
      <c r="C19" s="2394"/>
      <c r="D19" s="2395"/>
      <c r="E19" s="238"/>
      <c r="F19" s="305"/>
    </row>
    <row r="20" spans="1:6" ht="94.5" x14ac:dyDescent="0.25">
      <c r="A20" s="303">
        <v>12</v>
      </c>
      <c r="B20" s="303" t="s">
        <v>3864</v>
      </c>
      <c r="C20" s="303" t="s">
        <v>3865</v>
      </c>
      <c r="D20" s="303" t="s">
        <v>43</v>
      </c>
      <c r="E20" s="306">
        <v>4568965.5199999996</v>
      </c>
      <c r="F20" s="303" t="s">
        <v>13</v>
      </c>
    </row>
    <row r="21" spans="1:6" x14ac:dyDescent="0.25">
      <c r="A21" s="303"/>
      <c r="B21" s="2393" t="s">
        <v>3866</v>
      </c>
      <c r="C21" s="2395"/>
      <c r="D21" s="303"/>
      <c r="E21" s="306"/>
      <c r="F21" s="303"/>
    </row>
    <row r="22" spans="1:6" ht="126" x14ac:dyDescent="0.25">
      <c r="A22" s="303">
        <v>13</v>
      </c>
      <c r="B22" s="303" t="s">
        <v>3867</v>
      </c>
      <c r="C22" s="303" t="s">
        <v>3868</v>
      </c>
      <c r="D22" s="303" t="s">
        <v>3869</v>
      </c>
      <c r="E22" s="306">
        <v>1351421.12</v>
      </c>
      <c r="F22" s="303" t="s">
        <v>13</v>
      </c>
    </row>
    <row r="23" spans="1:6" x14ac:dyDescent="0.25">
      <c r="A23" s="303"/>
      <c r="B23" s="2393" t="s">
        <v>3870</v>
      </c>
      <c r="C23" s="2394"/>
      <c r="D23" s="2395"/>
      <c r="E23" s="306"/>
      <c r="F23" s="303"/>
    </row>
    <row r="24" spans="1:6" ht="63" x14ac:dyDescent="0.25">
      <c r="A24" s="303">
        <v>14</v>
      </c>
      <c r="B24" s="307" t="s">
        <v>3871</v>
      </c>
      <c r="C24" s="303" t="s">
        <v>3872</v>
      </c>
      <c r="D24" s="308" t="s">
        <v>3873</v>
      </c>
      <c r="E24" s="306">
        <v>100000</v>
      </c>
      <c r="F24" s="303" t="s">
        <v>13</v>
      </c>
    </row>
    <row r="25" spans="1:6" ht="63" x14ac:dyDescent="0.25">
      <c r="A25" s="303">
        <v>15</v>
      </c>
      <c r="B25" s="307" t="s">
        <v>3874</v>
      </c>
      <c r="C25" s="303" t="s">
        <v>3875</v>
      </c>
      <c r="D25" s="308" t="s">
        <v>3873</v>
      </c>
      <c r="E25" s="306">
        <v>100000</v>
      </c>
      <c r="F25" s="303" t="s">
        <v>13</v>
      </c>
    </row>
    <row r="26" spans="1:6" ht="63" x14ac:dyDescent="0.25">
      <c r="A26" s="303">
        <v>16</v>
      </c>
      <c r="B26" s="307" t="s">
        <v>3876</v>
      </c>
      <c r="C26" s="303" t="s">
        <v>3877</v>
      </c>
      <c r="D26" s="308" t="s">
        <v>3873</v>
      </c>
      <c r="E26" s="306">
        <v>100000</v>
      </c>
      <c r="F26" s="303" t="s">
        <v>13</v>
      </c>
    </row>
    <row r="27" spans="1:6" ht="63" x14ac:dyDescent="0.25">
      <c r="A27" s="303">
        <v>17</v>
      </c>
      <c r="B27" s="307" t="s">
        <v>3878</v>
      </c>
      <c r="C27" s="303" t="s">
        <v>3879</v>
      </c>
      <c r="D27" s="308" t="s">
        <v>3873</v>
      </c>
      <c r="E27" s="306">
        <v>100000</v>
      </c>
      <c r="F27" s="303" t="s">
        <v>13</v>
      </c>
    </row>
    <row r="28" spans="1:6" ht="63" x14ac:dyDescent="0.25">
      <c r="A28" s="303">
        <v>18</v>
      </c>
      <c r="B28" s="307" t="s">
        <v>3880</v>
      </c>
      <c r="C28" s="303" t="s">
        <v>3881</v>
      </c>
      <c r="D28" s="308" t="s">
        <v>3873</v>
      </c>
      <c r="E28" s="306">
        <v>100000</v>
      </c>
      <c r="F28" s="303" t="s">
        <v>13</v>
      </c>
    </row>
    <row r="29" spans="1:6" ht="63" x14ac:dyDescent="0.25">
      <c r="A29" s="303">
        <v>19</v>
      </c>
      <c r="B29" s="307" t="s">
        <v>3882</v>
      </c>
      <c r="C29" s="303" t="s">
        <v>3883</v>
      </c>
      <c r="D29" s="308" t="s">
        <v>3873</v>
      </c>
      <c r="E29" s="306">
        <v>100000</v>
      </c>
      <c r="F29" s="303" t="s">
        <v>13</v>
      </c>
    </row>
    <row r="30" spans="1:6" ht="63" x14ac:dyDescent="0.25">
      <c r="A30" s="303">
        <v>20</v>
      </c>
      <c r="B30" s="307" t="s">
        <v>3884</v>
      </c>
      <c r="C30" s="303" t="s">
        <v>3885</v>
      </c>
      <c r="D30" s="308" t="s">
        <v>3873</v>
      </c>
      <c r="E30" s="306">
        <v>100000</v>
      </c>
      <c r="F30" s="303" t="s">
        <v>13</v>
      </c>
    </row>
    <row r="31" spans="1:6" ht="63" x14ac:dyDescent="0.25">
      <c r="A31" s="303">
        <v>21</v>
      </c>
      <c r="B31" s="307" t="s">
        <v>3886</v>
      </c>
      <c r="C31" s="303" t="s">
        <v>3887</v>
      </c>
      <c r="D31" s="308" t="s">
        <v>3873</v>
      </c>
      <c r="E31" s="306">
        <v>100000</v>
      </c>
      <c r="F31" s="303" t="s">
        <v>13</v>
      </c>
    </row>
    <row r="32" spans="1:6" ht="63" x14ac:dyDescent="0.25">
      <c r="A32" s="303">
        <v>22</v>
      </c>
      <c r="B32" s="307" t="s">
        <v>3888</v>
      </c>
      <c r="C32" s="303" t="s">
        <v>3889</v>
      </c>
      <c r="D32" s="308" t="s">
        <v>3873</v>
      </c>
      <c r="E32" s="306">
        <v>100000</v>
      </c>
      <c r="F32" s="303" t="s">
        <v>13</v>
      </c>
    </row>
    <row r="33" spans="1:6" ht="63" x14ac:dyDescent="0.25">
      <c r="A33" s="303">
        <v>23</v>
      </c>
      <c r="B33" s="307" t="s">
        <v>3890</v>
      </c>
      <c r="C33" s="303" t="s">
        <v>3891</v>
      </c>
      <c r="D33" s="308" t="s">
        <v>3873</v>
      </c>
      <c r="E33" s="306">
        <v>100000</v>
      </c>
      <c r="F33" s="303" t="s">
        <v>13</v>
      </c>
    </row>
    <row r="34" spans="1:6" x14ac:dyDescent="0.25">
      <c r="A34" s="303"/>
      <c r="B34" s="2393" t="s">
        <v>112</v>
      </c>
      <c r="C34" s="2394"/>
      <c r="D34" s="2395"/>
      <c r="E34" s="243"/>
      <c r="F34" s="303"/>
    </row>
    <row r="35" spans="1:6" ht="126" x14ac:dyDescent="0.25">
      <c r="A35" s="303">
        <v>24</v>
      </c>
      <c r="B35" s="303" t="s">
        <v>3892</v>
      </c>
      <c r="C35" s="303" t="s">
        <v>3893</v>
      </c>
      <c r="D35" s="303" t="s">
        <v>3894</v>
      </c>
      <c r="E35" s="306">
        <v>1400000</v>
      </c>
      <c r="F35" s="303" t="s">
        <v>1294</v>
      </c>
    </row>
    <row r="36" spans="1:6" ht="110.25" x14ac:dyDescent="0.25">
      <c r="A36" s="303">
        <v>25</v>
      </c>
      <c r="B36" s="303" t="s">
        <v>3895</v>
      </c>
      <c r="C36" s="303" t="s">
        <v>3896</v>
      </c>
      <c r="D36" s="152" t="s">
        <v>3897</v>
      </c>
      <c r="E36" s="306">
        <v>220000</v>
      </c>
      <c r="F36" s="303" t="s">
        <v>1294</v>
      </c>
    </row>
    <row r="37" spans="1:6" ht="47.25" x14ac:dyDescent="0.25">
      <c r="A37" s="303">
        <v>26</v>
      </c>
      <c r="B37" s="303" t="s">
        <v>3898</v>
      </c>
      <c r="C37" s="303" t="s">
        <v>3899</v>
      </c>
      <c r="D37" s="303" t="s">
        <v>202</v>
      </c>
      <c r="E37" s="306">
        <v>1200000</v>
      </c>
      <c r="F37" s="303" t="s">
        <v>1294</v>
      </c>
    </row>
    <row r="38" spans="1:6" ht="63" x14ac:dyDescent="0.25">
      <c r="A38" s="303">
        <v>27</v>
      </c>
      <c r="B38" s="303" t="s">
        <v>3900</v>
      </c>
      <c r="C38" s="303" t="s">
        <v>3901</v>
      </c>
      <c r="D38" s="303" t="s">
        <v>3902</v>
      </c>
      <c r="E38" s="306">
        <v>400000</v>
      </c>
      <c r="F38" s="303" t="s">
        <v>1294</v>
      </c>
    </row>
    <row r="39" spans="1:6" ht="63" x14ac:dyDescent="0.25">
      <c r="A39" s="303">
        <v>28</v>
      </c>
      <c r="B39" s="303" t="s">
        <v>3903</v>
      </c>
      <c r="C39" s="303" t="s">
        <v>3904</v>
      </c>
      <c r="D39" s="303" t="s">
        <v>3905</v>
      </c>
      <c r="E39" s="306">
        <v>1500000</v>
      </c>
      <c r="F39" s="303" t="s">
        <v>1294</v>
      </c>
    </row>
    <row r="40" spans="1:6" ht="283.5" x14ac:dyDescent="0.25">
      <c r="A40" s="303">
        <v>29</v>
      </c>
      <c r="B40" s="303" t="s">
        <v>3890</v>
      </c>
      <c r="C40" s="303" t="s">
        <v>3906</v>
      </c>
      <c r="D40" s="303" t="s">
        <v>3907</v>
      </c>
      <c r="E40" s="306">
        <v>4440000</v>
      </c>
      <c r="F40" s="303" t="s">
        <v>1294</v>
      </c>
    </row>
    <row r="41" spans="1:6" ht="236.25" x14ac:dyDescent="0.25">
      <c r="A41" s="303">
        <v>30</v>
      </c>
      <c r="B41" s="303" t="s">
        <v>3908</v>
      </c>
      <c r="C41" s="303" t="s">
        <v>3909</v>
      </c>
      <c r="D41" s="303" t="s">
        <v>3910</v>
      </c>
      <c r="E41" s="306">
        <v>1840000</v>
      </c>
      <c r="F41" s="303" t="s">
        <v>1294</v>
      </c>
    </row>
    <row r="42" spans="1:6" ht="47.25" x14ac:dyDescent="0.25">
      <c r="A42" s="303">
        <v>31</v>
      </c>
      <c r="B42" s="303" t="s">
        <v>3911</v>
      </c>
      <c r="C42" s="303" t="s">
        <v>3912</v>
      </c>
      <c r="D42" s="303" t="s">
        <v>3913</v>
      </c>
      <c r="E42" s="306">
        <v>500000</v>
      </c>
      <c r="F42" s="303" t="s">
        <v>1294</v>
      </c>
    </row>
    <row r="43" spans="1:6" ht="220.5" x14ac:dyDescent="0.25">
      <c r="A43" s="303">
        <v>32</v>
      </c>
      <c r="B43" s="303" t="s">
        <v>3914</v>
      </c>
      <c r="C43" s="303" t="s">
        <v>3915</v>
      </c>
      <c r="D43" s="303" t="s">
        <v>3916</v>
      </c>
      <c r="E43" s="306">
        <v>640000</v>
      </c>
      <c r="F43" s="303" t="s">
        <v>1294</v>
      </c>
    </row>
    <row r="44" spans="1:6" ht="126" x14ac:dyDescent="0.25">
      <c r="A44" s="303">
        <v>33</v>
      </c>
      <c r="B44" s="303" t="s">
        <v>3917</v>
      </c>
      <c r="C44" s="303" t="s">
        <v>3918</v>
      </c>
      <c r="D44" s="303" t="s">
        <v>3919</v>
      </c>
      <c r="E44" s="306">
        <v>400000</v>
      </c>
      <c r="F44" s="303" t="s">
        <v>1294</v>
      </c>
    </row>
    <row r="45" spans="1:6" ht="126" x14ac:dyDescent="0.25">
      <c r="A45" s="303">
        <v>34</v>
      </c>
      <c r="B45" s="303" t="s">
        <v>3920</v>
      </c>
      <c r="C45" s="303" t="s">
        <v>3921</v>
      </c>
      <c r="D45" s="303" t="s">
        <v>3919</v>
      </c>
      <c r="E45" s="306">
        <v>400000</v>
      </c>
      <c r="F45" s="303" t="s">
        <v>1294</v>
      </c>
    </row>
    <row r="46" spans="1:6" ht="157.5" x14ac:dyDescent="0.25">
      <c r="A46" s="303">
        <v>35</v>
      </c>
      <c r="B46" s="78" t="s">
        <v>3922</v>
      </c>
      <c r="C46" s="78" t="s">
        <v>3923</v>
      </c>
      <c r="D46" s="303" t="s">
        <v>3924</v>
      </c>
      <c r="E46" s="306">
        <v>1400000</v>
      </c>
      <c r="F46" s="303" t="s">
        <v>1294</v>
      </c>
    </row>
    <row r="47" spans="1:6" ht="47.25" x14ac:dyDescent="0.25">
      <c r="A47" s="303">
        <v>36</v>
      </c>
      <c r="B47" s="303" t="s">
        <v>3925</v>
      </c>
      <c r="C47" s="303" t="s">
        <v>3926</v>
      </c>
      <c r="D47" s="303" t="s">
        <v>202</v>
      </c>
      <c r="E47" s="306">
        <v>1200000</v>
      </c>
      <c r="F47" s="303" t="s">
        <v>1294</v>
      </c>
    </row>
    <row r="48" spans="1:6" ht="94.5" x14ac:dyDescent="0.25">
      <c r="A48" s="303">
        <v>37</v>
      </c>
      <c r="B48" s="303" t="s">
        <v>3927</v>
      </c>
      <c r="C48" s="303" t="s">
        <v>3928</v>
      </c>
      <c r="D48" s="303" t="s">
        <v>3929</v>
      </c>
      <c r="E48" s="306">
        <v>1500000</v>
      </c>
      <c r="F48" s="303" t="s">
        <v>1294</v>
      </c>
    </row>
    <row r="49" spans="1:6" ht="78.75" x14ac:dyDescent="0.25">
      <c r="A49" s="303">
        <v>38</v>
      </c>
      <c r="B49" s="303" t="s">
        <v>3930</v>
      </c>
      <c r="C49" s="303" t="s">
        <v>3931</v>
      </c>
      <c r="D49" s="303" t="s">
        <v>3932</v>
      </c>
      <c r="E49" s="306">
        <v>400000</v>
      </c>
      <c r="F49" s="303" t="s">
        <v>1294</v>
      </c>
    </row>
    <row r="50" spans="1:6" ht="173.25" x14ac:dyDescent="0.25">
      <c r="A50" s="303">
        <v>39</v>
      </c>
      <c r="B50" s="303" t="s">
        <v>3933</v>
      </c>
      <c r="C50" s="303" t="s">
        <v>3934</v>
      </c>
      <c r="D50" s="303" t="s">
        <v>3935</v>
      </c>
      <c r="E50" s="306">
        <v>840000</v>
      </c>
      <c r="F50" s="303" t="s">
        <v>1294</v>
      </c>
    </row>
    <row r="51" spans="1:6" ht="78.75" x14ac:dyDescent="0.25">
      <c r="A51" s="303">
        <v>40</v>
      </c>
      <c r="B51" s="303" t="s">
        <v>3888</v>
      </c>
      <c r="C51" s="303" t="s">
        <v>3936</v>
      </c>
      <c r="D51" s="303" t="s">
        <v>3937</v>
      </c>
      <c r="E51" s="306">
        <v>400000</v>
      </c>
      <c r="F51" s="303" t="s">
        <v>1294</v>
      </c>
    </row>
    <row r="52" spans="1:6" ht="78.75" x14ac:dyDescent="0.25">
      <c r="A52" s="303">
        <v>41</v>
      </c>
      <c r="B52" s="303" t="s">
        <v>3938</v>
      </c>
      <c r="C52" s="303" t="s">
        <v>3939</v>
      </c>
      <c r="D52" s="303" t="s">
        <v>3940</v>
      </c>
      <c r="E52" s="306">
        <v>200000</v>
      </c>
      <c r="F52" s="303" t="s">
        <v>1294</v>
      </c>
    </row>
    <row r="53" spans="1:6" ht="110.25" x14ac:dyDescent="0.25">
      <c r="A53" s="303">
        <v>42</v>
      </c>
      <c r="B53" s="303" t="s">
        <v>3874</v>
      </c>
      <c r="C53" s="303" t="s">
        <v>3941</v>
      </c>
      <c r="D53" s="303" t="s">
        <v>3942</v>
      </c>
      <c r="E53" s="306">
        <v>440000</v>
      </c>
      <c r="F53" s="303" t="s">
        <v>1294</v>
      </c>
    </row>
    <row r="54" spans="1:6" ht="110.25" x14ac:dyDescent="0.25">
      <c r="A54" s="303">
        <v>43</v>
      </c>
      <c r="B54" s="303" t="s">
        <v>3886</v>
      </c>
      <c r="C54" s="303" t="s">
        <v>3943</v>
      </c>
      <c r="D54" s="303" t="s">
        <v>3942</v>
      </c>
      <c r="E54" s="306">
        <v>440000</v>
      </c>
      <c r="F54" s="303" t="s">
        <v>1294</v>
      </c>
    </row>
    <row r="55" spans="1:6" ht="47.25" x14ac:dyDescent="0.25">
      <c r="A55" s="303">
        <v>44</v>
      </c>
      <c r="B55" s="303" t="s">
        <v>3944</v>
      </c>
      <c r="C55" s="303" t="s">
        <v>3945</v>
      </c>
      <c r="D55" s="303" t="s">
        <v>3946</v>
      </c>
      <c r="E55" s="306">
        <v>800000</v>
      </c>
      <c r="F55" s="303" t="s">
        <v>1294</v>
      </c>
    </row>
    <row r="56" spans="1:6" ht="47.25" x14ac:dyDescent="0.25">
      <c r="A56" s="303">
        <v>45</v>
      </c>
      <c r="B56" s="303" t="s">
        <v>3947</v>
      </c>
      <c r="C56" s="303" t="s">
        <v>3948</v>
      </c>
      <c r="D56" s="303" t="s">
        <v>202</v>
      </c>
      <c r="E56" s="306">
        <v>1200000</v>
      </c>
      <c r="F56" s="303" t="s">
        <v>1294</v>
      </c>
    </row>
    <row r="57" spans="1:6" ht="78.75" x14ac:dyDescent="0.25">
      <c r="A57" s="303">
        <v>46</v>
      </c>
      <c r="B57" s="303" t="s">
        <v>3949</v>
      </c>
      <c r="C57" s="303" t="s">
        <v>3950</v>
      </c>
      <c r="D57" s="303" t="s">
        <v>3940</v>
      </c>
      <c r="E57" s="306">
        <v>200000</v>
      </c>
      <c r="F57" s="303" t="s">
        <v>1294</v>
      </c>
    </row>
    <row r="58" spans="1:6" ht="110.25" x14ac:dyDescent="0.25">
      <c r="A58" s="303">
        <v>47</v>
      </c>
      <c r="B58" s="303" t="s">
        <v>3871</v>
      </c>
      <c r="C58" s="303" t="s">
        <v>3951</v>
      </c>
      <c r="D58" s="303" t="s">
        <v>3942</v>
      </c>
      <c r="E58" s="306">
        <v>440000</v>
      </c>
      <c r="F58" s="303" t="s">
        <v>1294</v>
      </c>
    </row>
    <row r="59" spans="1:6" ht="110.25" x14ac:dyDescent="0.25">
      <c r="A59" s="303">
        <v>48</v>
      </c>
      <c r="B59" s="303" t="s">
        <v>3952</v>
      </c>
      <c r="C59" s="303" t="s">
        <v>3953</v>
      </c>
      <c r="D59" s="303" t="s">
        <v>3942</v>
      </c>
      <c r="E59" s="306">
        <v>440000</v>
      </c>
      <c r="F59" s="303" t="s">
        <v>1294</v>
      </c>
    </row>
    <row r="60" spans="1:6" ht="220.5" x14ac:dyDescent="0.25">
      <c r="A60" s="303">
        <v>49</v>
      </c>
      <c r="B60" s="303" t="s">
        <v>3954</v>
      </c>
      <c r="C60" s="303" t="s">
        <v>3955</v>
      </c>
      <c r="D60" s="303" t="s">
        <v>3956</v>
      </c>
      <c r="E60" s="306">
        <v>1740000</v>
      </c>
      <c r="F60" s="303" t="s">
        <v>1294</v>
      </c>
    </row>
    <row r="61" spans="1:6" ht="189" x14ac:dyDescent="0.25">
      <c r="A61" s="303">
        <v>50</v>
      </c>
      <c r="B61" s="303" t="s">
        <v>3957</v>
      </c>
      <c r="C61" s="303" t="s">
        <v>3958</v>
      </c>
      <c r="D61" s="303" t="s">
        <v>3959</v>
      </c>
      <c r="E61" s="306">
        <v>1940000</v>
      </c>
      <c r="F61" s="303" t="s">
        <v>1294</v>
      </c>
    </row>
    <row r="62" spans="1:6" ht="110.25" x14ac:dyDescent="0.25">
      <c r="A62" s="303">
        <v>51</v>
      </c>
      <c r="B62" s="303" t="s">
        <v>3960</v>
      </c>
      <c r="C62" s="303" t="s">
        <v>3961</v>
      </c>
      <c r="D62" s="303" t="s">
        <v>3942</v>
      </c>
      <c r="E62" s="306">
        <v>440000</v>
      </c>
      <c r="F62" s="303" t="s">
        <v>1294</v>
      </c>
    </row>
    <row r="63" spans="1:6" x14ac:dyDescent="0.25">
      <c r="A63" s="303"/>
      <c r="B63" s="2393" t="s">
        <v>315</v>
      </c>
      <c r="C63" s="2394"/>
      <c r="D63" s="2395"/>
      <c r="E63" s="238"/>
      <c r="F63" s="303"/>
    </row>
    <row r="64" spans="1:6" ht="126" x14ac:dyDescent="0.25">
      <c r="A64" s="303">
        <v>52</v>
      </c>
      <c r="B64" s="303" t="s">
        <v>3962</v>
      </c>
      <c r="C64" s="303" t="s">
        <v>3963</v>
      </c>
      <c r="D64" s="303" t="s">
        <v>3964</v>
      </c>
      <c r="E64" s="306">
        <v>2400000</v>
      </c>
      <c r="F64" s="303" t="s">
        <v>1294</v>
      </c>
    </row>
    <row r="65" spans="1:6" ht="204.75" x14ac:dyDescent="0.25">
      <c r="A65" s="303">
        <v>53</v>
      </c>
      <c r="B65" s="303" t="s">
        <v>3965</v>
      </c>
      <c r="C65" s="303" t="s">
        <v>3966</v>
      </c>
      <c r="D65" s="303" t="s">
        <v>3967</v>
      </c>
      <c r="E65" s="306">
        <v>2400000</v>
      </c>
      <c r="F65" s="303" t="s">
        <v>1294</v>
      </c>
    </row>
    <row r="66" spans="1:6" ht="94.5" x14ac:dyDescent="0.25">
      <c r="A66" s="303">
        <v>54</v>
      </c>
      <c r="B66" s="303" t="s">
        <v>3968</v>
      </c>
      <c r="C66" s="303" t="s">
        <v>3969</v>
      </c>
      <c r="D66" s="303" t="s">
        <v>3929</v>
      </c>
      <c r="E66" s="306">
        <v>1500000</v>
      </c>
      <c r="F66" s="303" t="s">
        <v>1294</v>
      </c>
    </row>
    <row r="67" spans="1:6" x14ac:dyDescent="0.25">
      <c r="A67" s="303"/>
      <c r="B67" s="2393" t="s">
        <v>3397</v>
      </c>
      <c r="C67" s="2395"/>
      <c r="D67" s="303"/>
      <c r="E67" s="238"/>
      <c r="F67" s="305"/>
    </row>
    <row r="68" spans="1:6" ht="78.75" x14ac:dyDescent="0.25">
      <c r="A68" s="303">
        <v>55</v>
      </c>
      <c r="B68" s="303" t="s">
        <v>3970</v>
      </c>
      <c r="C68" s="303" t="s">
        <v>3971</v>
      </c>
      <c r="D68" s="303" t="s">
        <v>3972</v>
      </c>
      <c r="E68" s="306">
        <v>1500000</v>
      </c>
      <c r="F68" s="303" t="s">
        <v>13</v>
      </c>
    </row>
    <row r="69" spans="1:6" ht="63" x14ac:dyDescent="0.25">
      <c r="A69" s="303">
        <v>56</v>
      </c>
      <c r="B69" s="303" t="s">
        <v>3973</v>
      </c>
      <c r="C69" s="303" t="s">
        <v>3974</v>
      </c>
      <c r="D69" s="303" t="s">
        <v>3975</v>
      </c>
      <c r="E69" s="306">
        <v>1300000</v>
      </c>
      <c r="F69" s="303" t="s">
        <v>13</v>
      </c>
    </row>
    <row r="70" spans="1:6" ht="78.75" x14ac:dyDescent="0.25">
      <c r="A70" s="303">
        <v>57</v>
      </c>
      <c r="B70" s="303" t="s">
        <v>3976</v>
      </c>
      <c r="C70" s="303" t="s">
        <v>3977</v>
      </c>
      <c r="D70" s="303" t="s">
        <v>3972</v>
      </c>
      <c r="E70" s="306">
        <v>1500000</v>
      </c>
      <c r="F70" s="303" t="s">
        <v>13</v>
      </c>
    </row>
    <row r="71" spans="1:6" ht="94.5" x14ac:dyDescent="0.25">
      <c r="A71" s="303">
        <v>58</v>
      </c>
      <c r="B71" s="303" t="s">
        <v>3978</v>
      </c>
      <c r="C71" s="303" t="s">
        <v>3979</v>
      </c>
      <c r="D71" s="303" t="s">
        <v>3980</v>
      </c>
      <c r="E71" s="306">
        <v>440000</v>
      </c>
      <c r="F71" s="303" t="s">
        <v>13</v>
      </c>
    </row>
    <row r="72" spans="1:6" ht="110.25" x14ac:dyDescent="0.25">
      <c r="A72" s="303">
        <v>59</v>
      </c>
      <c r="B72" s="303" t="s">
        <v>3981</v>
      </c>
      <c r="C72" s="303" t="s">
        <v>3982</v>
      </c>
      <c r="D72" s="303" t="s">
        <v>3983</v>
      </c>
      <c r="E72" s="306">
        <v>200000</v>
      </c>
      <c r="F72" s="303" t="s">
        <v>13</v>
      </c>
    </row>
    <row r="73" spans="1:6" x14ac:dyDescent="0.25">
      <c r="A73" s="303"/>
      <c r="B73" s="2393" t="s">
        <v>712</v>
      </c>
      <c r="C73" s="2394"/>
      <c r="D73" s="309"/>
      <c r="E73" s="306"/>
      <c r="F73" s="303"/>
    </row>
    <row r="74" spans="1:6" ht="110.25" x14ac:dyDescent="0.25">
      <c r="A74" s="303">
        <v>60</v>
      </c>
      <c r="B74" s="303" t="s">
        <v>944</v>
      </c>
      <c r="C74" s="303" t="s">
        <v>3984</v>
      </c>
      <c r="D74" s="303" t="s">
        <v>3985</v>
      </c>
      <c r="E74" s="306">
        <v>3000000</v>
      </c>
      <c r="F74" s="303" t="s">
        <v>13</v>
      </c>
    </row>
    <row r="75" spans="1:6" ht="267.75" x14ac:dyDescent="0.25">
      <c r="A75" s="303">
        <v>61</v>
      </c>
      <c r="B75" s="303" t="s">
        <v>478</v>
      </c>
      <c r="C75" s="303" t="s">
        <v>3986</v>
      </c>
      <c r="D75" s="69" t="s">
        <v>3987</v>
      </c>
      <c r="E75" s="306">
        <v>4677027.2</v>
      </c>
      <c r="F75" s="303" t="s">
        <v>13</v>
      </c>
    </row>
    <row r="76" spans="1:6" ht="20.25" customHeight="1" x14ac:dyDescent="0.25">
      <c r="A76" s="303"/>
      <c r="B76" s="2393" t="s">
        <v>704</v>
      </c>
      <c r="C76" s="2395"/>
      <c r="D76" s="311"/>
      <c r="E76" s="243">
        <f>SUM(E6:E75)</f>
        <v>81310344.829999998</v>
      </c>
      <c r="F76" s="305"/>
    </row>
    <row r="77" spans="1:6" ht="63" x14ac:dyDescent="0.25">
      <c r="A77" s="73">
        <v>1</v>
      </c>
      <c r="B77" s="69" t="s">
        <v>269</v>
      </c>
      <c r="C77" s="7" t="s">
        <v>3988</v>
      </c>
      <c r="D77" s="69" t="s">
        <v>271</v>
      </c>
      <c r="E77" s="77">
        <v>1000000</v>
      </c>
      <c r="F77" s="69" t="s">
        <v>272</v>
      </c>
    </row>
    <row r="78" spans="1:6" x14ac:dyDescent="0.25">
      <c r="A78" s="73"/>
      <c r="B78" s="70" t="s">
        <v>273</v>
      </c>
      <c r="C78" s="7"/>
      <c r="D78" s="69"/>
      <c r="E78" s="111"/>
      <c r="F78" s="69"/>
    </row>
    <row r="79" spans="1:6" ht="94.5" x14ac:dyDescent="0.25">
      <c r="A79" s="73">
        <v>2</v>
      </c>
      <c r="B79" s="69" t="s">
        <v>274</v>
      </c>
      <c r="C79" s="7" t="s">
        <v>3989</v>
      </c>
      <c r="D79" s="69" t="s">
        <v>276</v>
      </c>
      <c r="E79" s="112">
        <v>4500000</v>
      </c>
      <c r="F79" s="69" t="s">
        <v>277</v>
      </c>
    </row>
    <row r="80" spans="1:6" x14ac:dyDescent="0.25">
      <c r="A80" s="70"/>
      <c r="B80" s="70" t="s">
        <v>248</v>
      </c>
      <c r="C80" s="70"/>
      <c r="D80" s="70"/>
      <c r="E80" s="138">
        <v>5500000</v>
      </c>
      <c r="F80" s="70"/>
    </row>
    <row r="81" spans="1:6" x14ac:dyDescent="0.25">
      <c r="A81" s="88"/>
      <c r="B81" s="2353" t="s">
        <v>324</v>
      </c>
      <c r="C81" s="2354"/>
      <c r="D81" s="88"/>
      <c r="E81" s="89">
        <f>E80+E76</f>
        <v>86810344.829999998</v>
      </c>
      <c r="F81" s="88"/>
    </row>
    <row r="84" spans="1:6" x14ac:dyDescent="0.25">
      <c r="A84" s="2396" t="s">
        <v>0</v>
      </c>
      <c r="B84" s="2397"/>
      <c r="C84" s="2397"/>
      <c r="D84" s="2397"/>
      <c r="E84" s="2397"/>
      <c r="F84" s="2398"/>
    </row>
    <row r="85" spans="1:6" x14ac:dyDescent="0.25">
      <c r="A85" s="2396" t="s">
        <v>3990</v>
      </c>
      <c r="B85" s="2397"/>
      <c r="C85" s="2397"/>
      <c r="D85" s="2397"/>
      <c r="E85" s="2397"/>
      <c r="F85" s="2398"/>
    </row>
    <row r="86" spans="1:6" x14ac:dyDescent="0.25">
      <c r="A86" s="2396" t="s">
        <v>2</v>
      </c>
      <c r="B86" s="2397"/>
      <c r="C86" s="2397"/>
      <c r="D86" s="2397"/>
      <c r="E86" s="2397"/>
      <c r="F86" s="2398"/>
    </row>
    <row r="87" spans="1:6" ht="31.5" x14ac:dyDescent="0.25">
      <c r="A87" s="57" t="s">
        <v>282</v>
      </c>
      <c r="B87" s="53" t="s">
        <v>283</v>
      </c>
      <c r="C87" s="53" t="s">
        <v>285</v>
      </c>
      <c r="D87" s="53" t="s">
        <v>284</v>
      </c>
      <c r="E87" s="98" t="s">
        <v>286</v>
      </c>
      <c r="F87" s="53" t="s">
        <v>287</v>
      </c>
    </row>
    <row r="88" spans="1:6" x14ac:dyDescent="0.25">
      <c r="A88" s="54"/>
      <c r="B88" s="2399" t="s">
        <v>288</v>
      </c>
      <c r="C88" s="2400"/>
      <c r="D88" s="2401"/>
      <c r="E88" s="98"/>
      <c r="F88" s="53"/>
    </row>
    <row r="89" spans="1:6" ht="141.75" x14ac:dyDescent="0.25">
      <c r="A89" s="43">
        <v>1</v>
      </c>
      <c r="B89" s="42" t="s">
        <v>295</v>
      </c>
      <c r="C89" s="42" t="s">
        <v>3846</v>
      </c>
      <c r="D89" s="42" t="s">
        <v>3991</v>
      </c>
      <c r="E89" s="92">
        <v>682758.62</v>
      </c>
      <c r="F89" s="42" t="s">
        <v>1733</v>
      </c>
    </row>
    <row r="90" spans="1:6" x14ac:dyDescent="0.25">
      <c r="A90" s="52"/>
      <c r="B90" s="2361" t="s">
        <v>26</v>
      </c>
      <c r="C90" s="2362"/>
      <c r="D90" s="2363"/>
      <c r="E90" s="95"/>
      <c r="F90" s="51"/>
    </row>
    <row r="91" spans="1:6" ht="110.25" x14ac:dyDescent="0.25">
      <c r="A91" s="43">
        <v>2</v>
      </c>
      <c r="B91" s="42" t="s">
        <v>23</v>
      </c>
      <c r="C91" s="42" t="s">
        <v>3853</v>
      </c>
      <c r="D91" s="42" t="s">
        <v>3992</v>
      </c>
      <c r="E91" s="92">
        <v>341379.32</v>
      </c>
      <c r="F91" s="42" t="s">
        <v>1733</v>
      </c>
    </row>
    <row r="92" spans="1:6" x14ac:dyDescent="0.25">
      <c r="A92" s="43"/>
      <c r="B92" s="2381" t="s">
        <v>34</v>
      </c>
      <c r="C92" s="2382"/>
      <c r="D92" s="42"/>
      <c r="E92" s="92"/>
      <c r="F92" s="42"/>
    </row>
    <row r="93" spans="1:6" ht="47.25" x14ac:dyDescent="0.25">
      <c r="A93" s="43">
        <v>3</v>
      </c>
      <c r="B93" s="42" t="s">
        <v>342</v>
      </c>
      <c r="C93" s="42" t="s">
        <v>3993</v>
      </c>
      <c r="D93" s="42" t="s">
        <v>3859</v>
      </c>
      <c r="E93" s="92">
        <v>2786206.87</v>
      </c>
      <c r="F93" s="42" t="s">
        <v>272</v>
      </c>
    </row>
    <row r="94" spans="1:6" x14ac:dyDescent="0.25">
      <c r="A94" s="43"/>
      <c r="B94" s="312" t="s">
        <v>40</v>
      </c>
      <c r="C94" s="42"/>
      <c r="D94" s="42"/>
      <c r="E94" s="92"/>
      <c r="F94" s="42"/>
    </row>
    <row r="95" spans="1:6" ht="94.5" x14ac:dyDescent="0.25">
      <c r="A95" s="43">
        <v>4</v>
      </c>
      <c r="B95" s="42" t="s">
        <v>3864</v>
      </c>
      <c r="C95" s="42" t="s">
        <v>3994</v>
      </c>
      <c r="D95" s="42" t="s">
        <v>43</v>
      </c>
      <c r="E95" s="92">
        <v>568965.51</v>
      </c>
      <c r="F95" s="42" t="s">
        <v>277</v>
      </c>
    </row>
    <row r="96" spans="1:6" x14ac:dyDescent="0.25">
      <c r="A96" s="52"/>
      <c r="B96" s="2361" t="s">
        <v>312</v>
      </c>
      <c r="C96" s="2362"/>
      <c r="D96" s="2363"/>
      <c r="E96" s="95"/>
      <c r="F96" s="51"/>
    </row>
    <row r="97" spans="1:6" ht="126" x14ac:dyDescent="0.25">
      <c r="A97" s="43">
        <v>5</v>
      </c>
      <c r="B97" s="42" t="s">
        <v>3995</v>
      </c>
      <c r="C97" s="42" t="s">
        <v>3996</v>
      </c>
      <c r="D97" s="42" t="s">
        <v>3997</v>
      </c>
      <c r="E97" s="92">
        <v>1400000</v>
      </c>
      <c r="F97" s="42" t="s">
        <v>1269</v>
      </c>
    </row>
    <row r="98" spans="1:6" ht="126" x14ac:dyDescent="0.25">
      <c r="A98" s="43">
        <v>6</v>
      </c>
      <c r="B98" s="42" t="s">
        <v>3998</v>
      </c>
      <c r="C98" s="42" t="s">
        <v>3999</v>
      </c>
      <c r="D98" s="42" t="s">
        <v>3997</v>
      </c>
      <c r="E98" s="92">
        <v>1400000</v>
      </c>
      <c r="F98" s="42" t="s">
        <v>1269</v>
      </c>
    </row>
    <row r="99" spans="1:6" ht="126" x14ac:dyDescent="0.25">
      <c r="A99" s="43">
        <v>7</v>
      </c>
      <c r="B99" s="42" t="s">
        <v>4000</v>
      </c>
      <c r="C99" s="42" t="s">
        <v>4001</v>
      </c>
      <c r="D99" s="42" t="s">
        <v>3997</v>
      </c>
      <c r="E99" s="92">
        <v>1400000</v>
      </c>
      <c r="F99" s="42" t="s">
        <v>13</v>
      </c>
    </row>
    <row r="100" spans="1:6" ht="126" x14ac:dyDescent="0.25">
      <c r="A100" s="43">
        <v>8</v>
      </c>
      <c r="B100" s="42" t="s">
        <v>4002</v>
      </c>
      <c r="C100" s="42" t="s">
        <v>4003</v>
      </c>
      <c r="D100" s="42" t="s">
        <v>3997</v>
      </c>
      <c r="E100" s="92">
        <v>1400000</v>
      </c>
      <c r="F100" s="42" t="s">
        <v>13</v>
      </c>
    </row>
    <row r="101" spans="1:6" ht="126" x14ac:dyDescent="0.25">
      <c r="A101" s="43">
        <v>9</v>
      </c>
      <c r="B101" s="42" t="s">
        <v>3876</v>
      </c>
      <c r="C101" s="42" t="s">
        <v>4004</v>
      </c>
      <c r="D101" s="42" t="s">
        <v>3997</v>
      </c>
      <c r="E101" s="92">
        <v>1400000</v>
      </c>
      <c r="F101" s="42" t="s">
        <v>1737</v>
      </c>
    </row>
    <row r="102" spans="1:6" x14ac:dyDescent="0.25">
      <c r="A102" s="125"/>
      <c r="B102" s="96" t="s">
        <v>248</v>
      </c>
      <c r="C102" s="10"/>
      <c r="D102" s="10"/>
      <c r="E102" s="126">
        <f>SUM(E89:E101)</f>
        <v>11379310.32</v>
      </c>
      <c r="F102" s="127"/>
    </row>
  </sheetData>
  <mergeCells count="22">
    <mergeCell ref="B21:C21"/>
    <mergeCell ref="B23:D23"/>
    <mergeCell ref="B88:D88"/>
    <mergeCell ref="B90:D90"/>
    <mergeCell ref="B34:D34"/>
    <mergeCell ref="B63:D63"/>
    <mergeCell ref="B67:C67"/>
    <mergeCell ref="B92:C92"/>
    <mergeCell ref="B96:D96"/>
    <mergeCell ref="B73:C73"/>
    <mergeCell ref="B76:C76"/>
    <mergeCell ref="B81:C81"/>
    <mergeCell ref="A84:F84"/>
    <mergeCell ref="A85:F85"/>
    <mergeCell ref="A86:F86"/>
    <mergeCell ref="B19:D19"/>
    <mergeCell ref="A1:F1"/>
    <mergeCell ref="A2:F2"/>
    <mergeCell ref="A3:F3"/>
    <mergeCell ref="B5:D5"/>
    <mergeCell ref="B11:D11"/>
    <mergeCell ref="B15:D1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9"/>
  <sheetViews>
    <sheetView topLeftCell="A95" workbookViewId="0">
      <selection activeCell="D97" sqref="D97"/>
    </sheetView>
  </sheetViews>
  <sheetFormatPr defaultRowHeight="15" x14ac:dyDescent="0.25"/>
  <cols>
    <col min="1" max="1" width="7.28515625" customWidth="1"/>
    <col min="2" max="2" width="13.42578125" customWidth="1"/>
    <col min="3" max="3" width="43" customWidth="1"/>
    <col min="4" max="4" width="18.5703125" customWidth="1"/>
    <col min="5" max="5" width="21.85546875" customWidth="1"/>
    <col min="6" max="6" width="10" customWidth="1"/>
  </cols>
  <sheetData>
    <row r="1" spans="1:6" ht="15.75" x14ac:dyDescent="0.25">
      <c r="A1" s="2345" t="s">
        <v>0</v>
      </c>
      <c r="B1" s="2345"/>
      <c r="C1" s="2345"/>
      <c r="D1" s="2345"/>
      <c r="E1" s="2345"/>
      <c r="F1" s="2345"/>
    </row>
    <row r="2" spans="1:6" ht="15.75" x14ac:dyDescent="0.25">
      <c r="A2" s="2345" t="s">
        <v>4005</v>
      </c>
      <c r="B2" s="2345"/>
      <c r="C2" s="2345"/>
      <c r="D2" s="2345"/>
      <c r="E2" s="2345"/>
      <c r="F2" s="2345"/>
    </row>
    <row r="3" spans="1:6" ht="15.75" x14ac:dyDescent="0.25">
      <c r="A3" s="2345" t="s">
        <v>2</v>
      </c>
      <c r="B3" s="2345"/>
      <c r="C3" s="2345"/>
      <c r="D3" s="2345"/>
      <c r="E3" s="2345"/>
      <c r="F3" s="2345"/>
    </row>
    <row r="4" spans="1:6" ht="31.5" x14ac:dyDescent="0.25">
      <c r="A4" s="313" t="s">
        <v>3</v>
      </c>
      <c r="B4" s="70" t="s">
        <v>4</v>
      </c>
      <c r="C4" s="70" t="s">
        <v>5</v>
      </c>
      <c r="D4" s="70" t="s">
        <v>6</v>
      </c>
      <c r="E4" s="233" t="s">
        <v>7</v>
      </c>
      <c r="F4" s="70" t="s">
        <v>8</v>
      </c>
    </row>
    <row r="5" spans="1:6" ht="15.75" x14ac:dyDescent="0.25">
      <c r="A5" s="154"/>
      <c r="B5" s="2393" t="s">
        <v>9</v>
      </c>
      <c r="C5" s="2394"/>
      <c r="D5" s="2395"/>
      <c r="E5" s="238"/>
      <c r="F5" s="303"/>
    </row>
    <row r="6" spans="1:6" ht="47.25" x14ac:dyDescent="0.25">
      <c r="A6" s="154">
        <v>1</v>
      </c>
      <c r="B6" s="152" t="s">
        <v>289</v>
      </c>
      <c r="C6" s="152" t="s">
        <v>4006</v>
      </c>
      <c r="D6" s="152" t="s">
        <v>329</v>
      </c>
      <c r="E6" s="238">
        <v>2150000</v>
      </c>
      <c r="F6" s="303" t="s">
        <v>272</v>
      </c>
    </row>
    <row r="7" spans="1:6" ht="141.75" x14ac:dyDescent="0.25">
      <c r="A7" s="154">
        <v>2</v>
      </c>
      <c r="B7" s="152" t="s">
        <v>295</v>
      </c>
      <c r="C7" s="152" t="s">
        <v>4007</v>
      </c>
      <c r="D7" s="152" t="s">
        <v>4008</v>
      </c>
      <c r="E7" s="238">
        <v>1087300.7</v>
      </c>
      <c r="F7" s="303" t="s">
        <v>272</v>
      </c>
    </row>
    <row r="8" spans="1:6" ht="31.5" x14ac:dyDescent="0.25">
      <c r="A8" s="154">
        <v>3</v>
      </c>
      <c r="B8" s="152" t="s">
        <v>17</v>
      </c>
      <c r="C8" s="152" t="s">
        <v>4009</v>
      </c>
      <c r="D8" s="152" t="s">
        <v>19</v>
      </c>
      <c r="E8" s="238">
        <v>24000</v>
      </c>
      <c r="F8" s="303" t="s">
        <v>272</v>
      </c>
    </row>
    <row r="9" spans="1:6" ht="31.5" x14ac:dyDescent="0.25">
      <c r="A9" s="154">
        <v>4</v>
      </c>
      <c r="B9" s="152" t="s">
        <v>20</v>
      </c>
      <c r="C9" s="152" t="s">
        <v>4010</v>
      </c>
      <c r="D9" s="152" t="s">
        <v>22</v>
      </c>
      <c r="E9" s="238">
        <v>48000</v>
      </c>
      <c r="F9" s="303" t="s">
        <v>272</v>
      </c>
    </row>
    <row r="10" spans="1:6" ht="78.75" x14ac:dyDescent="0.25">
      <c r="A10" s="154">
        <v>5</v>
      </c>
      <c r="B10" s="152" t="s">
        <v>23</v>
      </c>
      <c r="C10" s="152" t="s">
        <v>4011</v>
      </c>
      <c r="D10" s="75" t="s">
        <v>291</v>
      </c>
      <c r="E10" s="238">
        <v>899320</v>
      </c>
      <c r="F10" s="303" t="s">
        <v>272</v>
      </c>
    </row>
    <row r="11" spans="1:6" ht="15.75" x14ac:dyDescent="0.25">
      <c r="A11" s="154"/>
      <c r="B11" s="2393" t="s">
        <v>731</v>
      </c>
      <c r="C11" s="2394"/>
      <c r="D11" s="2395"/>
      <c r="E11" s="238"/>
      <c r="F11" s="303"/>
    </row>
    <row r="12" spans="1:6" ht="110.25" x14ac:dyDescent="0.25">
      <c r="A12" s="154">
        <v>6</v>
      </c>
      <c r="B12" s="152" t="s">
        <v>295</v>
      </c>
      <c r="C12" s="152" t="s">
        <v>4012</v>
      </c>
      <c r="D12" s="152" t="s">
        <v>2063</v>
      </c>
      <c r="E12" s="238">
        <v>900000</v>
      </c>
      <c r="F12" s="303" t="s">
        <v>272</v>
      </c>
    </row>
    <row r="13" spans="1:6" ht="94.5" x14ac:dyDescent="0.25">
      <c r="A13" s="154">
        <v>7</v>
      </c>
      <c r="B13" s="152" t="s">
        <v>23</v>
      </c>
      <c r="C13" s="152" t="s">
        <v>4013</v>
      </c>
      <c r="D13" s="152" t="s">
        <v>4014</v>
      </c>
      <c r="E13" s="238">
        <v>994310.34</v>
      </c>
      <c r="F13" s="303" t="s">
        <v>272</v>
      </c>
    </row>
    <row r="14" spans="1:6" ht="78.75" x14ac:dyDescent="0.25">
      <c r="A14" s="154">
        <v>8</v>
      </c>
      <c r="B14" s="152" t="s">
        <v>299</v>
      </c>
      <c r="C14" s="152" t="s">
        <v>4015</v>
      </c>
      <c r="D14" s="152" t="s">
        <v>300</v>
      </c>
      <c r="E14" s="238">
        <v>700000</v>
      </c>
      <c r="F14" s="303" t="s">
        <v>272</v>
      </c>
    </row>
    <row r="15" spans="1:6" ht="15.75" x14ac:dyDescent="0.25">
      <c r="A15" s="154"/>
      <c r="B15" s="2393" t="s">
        <v>273</v>
      </c>
      <c r="C15" s="2394"/>
      <c r="D15" s="2395"/>
      <c r="E15" s="238"/>
      <c r="F15" s="303"/>
    </row>
    <row r="16" spans="1:6" ht="47.25" x14ac:dyDescent="0.25">
      <c r="A16" s="154">
        <v>9</v>
      </c>
      <c r="B16" s="152" t="s">
        <v>309</v>
      </c>
      <c r="C16" s="152" t="s">
        <v>4016</v>
      </c>
      <c r="D16" s="152" t="s">
        <v>341</v>
      </c>
      <c r="E16" s="238">
        <v>8201421.0599999996</v>
      </c>
      <c r="F16" s="303" t="s">
        <v>272</v>
      </c>
    </row>
    <row r="17" spans="1:6" ht="47.25" x14ac:dyDescent="0.25">
      <c r="A17" s="154">
        <v>10</v>
      </c>
      <c r="B17" s="152" t="s">
        <v>311</v>
      </c>
      <c r="C17" s="152" t="s">
        <v>4017</v>
      </c>
      <c r="D17" s="152" t="s">
        <v>341</v>
      </c>
      <c r="E17" s="238">
        <v>9000000</v>
      </c>
      <c r="F17" s="303" t="s">
        <v>272</v>
      </c>
    </row>
    <row r="18" spans="1:6" ht="15.75" x14ac:dyDescent="0.25">
      <c r="A18" s="154"/>
      <c r="B18" s="2393" t="s">
        <v>40</v>
      </c>
      <c r="C18" s="2395"/>
      <c r="D18" s="152"/>
      <c r="E18" s="238"/>
      <c r="F18" s="303"/>
    </row>
    <row r="19" spans="1:6" ht="94.5" x14ac:dyDescent="0.25">
      <c r="A19" s="154">
        <v>11</v>
      </c>
      <c r="B19" s="152" t="s">
        <v>3864</v>
      </c>
      <c r="C19" s="152" t="s">
        <v>3994</v>
      </c>
      <c r="D19" s="152" t="s">
        <v>43</v>
      </c>
      <c r="E19" s="238">
        <v>4568965.5199999996</v>
      </c>
      <c r="F19" s="303" t="s">
        <v>13</v>
      </c>
    </row>
    <row r="20" spans="1:6" ht="15.75" x14ac:dyDescent="0.25">
      <c r="A20" s="154"/>
      <c r="B20" s="2393" t="s">
        <v>306</v>
      </c>
      <c r="C20" s="2395"/>
      <c r="D20" s="152"/>
      <c r="E20" s="238"/>
      <c r="F20" s="303"/>
    </row>
    <row r="21" spans="1:6" ht="110.25" x14ac:dyDescent="0.25">
      <c r="A21" s="154">
        <v>12</v>
      </c>
      <c r="B21" s="152" t="s">
        <v>3867</v>
      </c>
      <c r="C21" s="152" t="s">
        <v>4018</v>
      </c>
      <c r="D21" s="152" t="s">
        <v>4019</v>
      </c>
      <c r="E21" s="238">
        <v>1000000</v>
      </c>
      <c r="F21" s="303" t="s">
        <v>13</v>
      </c>
    </row>
    <row r="22" spans="1:6" ht="15.75" x14ac:dyDescent="0.25">
      <c r="A22" s="154"/>
      <c r="B22" s="2393" t="s">
        <v>303</v>
      </c>
      <c r="C22" s="2395"/>
      <c r="D22" s="309"/>
      <c r="E22" s="238"/>
      <c r="F22" s="303"/>
    </row>
    <row r="23" spans="1:6" ht="173.25" x14ac:dyDescent="0.25">
      <c r="A23" s="154">
        <v>13</v>
      </c>
      <c r="B23" s="152" t="s">
        <v>4020</v>
      </c>
      <c r="C23" s="152" t="s">
        <v>4021</v>
      </c>
      <c r="D23" s="152" t="s">
        <v>4022</v>
      </c>
      <c r="E23" s="238">
        <v>1000000</v>
      </c>
      <c r="F23" s="303" t="s">
        <v>13</v>
      </c>
    </row>
    <row r="24" spans="1:6" ht="15.75" x14ac:dyDescent="0.25">
      <c r="A24" s="154"/>
      <c r="B24" s="2393" t="s">
        <v>481</v>
      </c>
      <c r="C24" s="2395"/>
      <c r="D24" s="152"/>
      <c r="E24" s="238"/>
      <c r="F24" s="303"/>
    </row>
    <row r="25" spans="1:6" ht="63" x14ac:dyDescent="0.25">
      <c r="A25" s="154">
        <v>14</v>
      </c>
      <c r="B25" s="152" t="s">
        <v>944</v>
      </c>
      <c r="C25" s="152" t="s">
        <v>4023</v>
      </c>
      <c r="D25" s="152" t="s">
        <v>4024</v>
      </c>
      <c r="E25" s="238">
        <v>3500000</v>
      </c>
      <c r="F25" s="303" t="s">
        <v>13</v>
      </c>
    </row>
    <row r="26" spans="1:6" ht="15.75" x14ac:dyDescent="0.25">
      <c r="A26" s="154"/>
      <c r="B26" s="2393" t="s">
        <v>2199</v>
      </c>
      <c r="C26" s="2395"/>
      <c r="D26" s="152"/>
      <c r="E26" s="238"/>
      <c r="F26" s="303"/>
    </row>
    <row r="27" spans="1:6" ht="362.25" x14ac:dyDescent="0.25">
      <c r="A27" s="154">
        <v>15</v>
      </c>
      <c r="B27" s="152" t="s">
        <v>478</v>
      </c>
      <c r="C27" s="152" t="s">
        <v>4025</v>
      </c>
      <c r="D27" s="81" t="s">
        <v>4026</v>
      </c>
      <c r="E27" s="238">
        <v>4677027.2</v>
      </c>
      <c r="F27" s="303" t="s">
        <v>13</v>
      </c>
    </row>
    <row r="28" spans="1:6" ht="15.75" x14ac:dyDescent="0.25">
      <c r="A28" s="154"/>
      <c r="B28" s="2393" t="s">
        <v>312</v>
      </c>
      <c r="C28" s="2394"/>
      <c r="D28" s="2395"/>
      <c r="E28" s="243"/>
      <c r="F28" s="303"/>
    </row>
    <row r="29" spans="1:6" ht="63" x14ac:dyDescent="0.25">
      <c r="A29" s="154">
        <v>16</v>
      </c>
      <c r="B29" s="152" t="s">
        <v>4027</v>
      </c>
      <c r="C29" s="152" t="s">
        <v>4028</v>
      </c>
      <c r="D29" s="152" t="s">
        <v>4029</v>
      </c>
      <c r="E29" s="238">
        <v>300000</v>
      </c>
      <c r="F29" s="303" t="s">
        <v>272</v>
      </c>
    </row>
    <row r="30" spans="1:6" ht="141.75" x14ac:dyDescent="0.25">
      <c r="A30" s="154">
        <v>17</v>
      </c>
      <c r="B30" s="152" t="s">
        <v>4030</v>
      </c>
      <c r="C30" s="152" t="s">
        <v>4031</v>
      </c>
      <c r="D30" s="152" t="s">
        <v>4032</v>
      </c>
      <c r="E30" s="238">
        <v>900000</v>
      </c>
      <c r="F30" s="303" t="s">
        <v>272</v>
      </c>
    </row>
    <row r="31" spans="1:6" ht="94.5" x14ac:dyDescent="0.25">
      <c r="A31" s="154">
        <v>18</v>
      </c>
      <c r="B31" s="152" t="s">
        <v>4033</v>
      </c>
      <c r="C31" s="152" t="s">
        <v>4034</v>
      </c>
      <c r="D31" s="152" t="s">
        <v>4035</v>
      </c>
      <c r="E31" s="238">
        <v>1250000</v>
      </c>
      <c r="F31" s="303" t="s">
        <v>1294</v>
      </c>
    </row>
    <row r="32" spans="1:6" ht="173.25" x14ac:dyDescent="0.25">
      <c r="A32" s="154">
        <v>19</v>
      </c>
      <c r="B32" s="152" t="s">
        <v>4036</v>
      </c>
      <c r="C32" s="152" t="s">
        <v>4037</v>
      </c>
      <c r="D32" s="152" t="s">
        <v>4038</v>
      </c>
      <c r="E32" s="238">
        <v>2110000</v>
      </c>
      <c r="F32" s="303" t="s">
        <v>1294</v>
      </c>
    </row>
    <row r="33" spans="1:6" ht="78.75" x14ac:dyDescent="0.25">
      <c r="A33" s="154">
        <v>20</v>
      </c>
      <c r="B33" s="152" t="s">
        <v>4039</v>
      </c>
      <c r="C33" s="152" t="s">
        <v>4040</v>
      </c>
      <c r="D33" s="152" t="s">
        <v>4041</v>
      </c>
      <c r="E33" s="238">
        <v>610000</v>
      </c>
      <c r="F33" s="303" t="s">
        <v>1294</v>
      </c>
    </row>
    <row r="34" spans="1:6" ht="63" x14ac:dyDescent="0.25">
      <c r="A34" s="154">
        <v>21</v>
      </c>
      <c r="B34" s="152" t="s">
        <v>4042</v>
      </c>
      <c r="C34" s="152" t="s">
        <v>4043</v>
      </c>
      <c r="D34" s="152" t="s">
        <v>4044</v>
      </c>
      <c r="E34" s="238">
        <v>200000</v>
      </c>
      <c r="F34" s="303" t="s">
        <v>272</v>
      </c>
    </row>
    <row r="35" spans="1:6" ht="126" x14ac:dyDescent="0.25">
      <c r="A35" s="154">
        <v>22</v>
      </c>
      <c r="B35" s="152" t="s">
        <v>4045</v>
      </c>
      <c r="C35" s="152" t="s">
        <v>4046</v>
      </c>
      <c r="D35" s="152" t="s">
        <v>4047</v>
      </c>
      <c r="E35" s="238">
        <v>500000</v>
      </c>
      <c r="F35" s="303" t="s">
        <v>1294</v>
      </c>
    </row>
    <row r="36" spans="1:6" ht="78.75" x14ac:dyDescent="0.25">
      <c r="A36" s="154">
        <v>23</v>
      </c>
      <c r="B36" s="152" t="s">
        <v>4048</v>
      </c>
      <c r="C36" s="152" t="s">
        <v>4049</v>
      </c>
      <c r="D36" s="152" t="s">
        <v>4050</v>
      </c>
      <c r="E36" s="238">
        <v>1650000</v>
      </c>
      <c r="F36" s="303" t="s">
        <v>1294</v>
      </c>
    </row>
    <row r="37" spans="1:6" ht="63" x14ac:dyDescent="0.25">
      <c r="A37" s="154">
        <v>24</v>
      </c>
      <c r="B37" s="152" t="s">
        <v>4051</v>
      </c>
      <c r="C37" s="152" t="s">
        <v>4052</v>
      </c>
      <c r="D37" s="152" t="s">
        <v>4053</v>
      </c>
      <c r="E37" s="238">
        <v>400000</v>
      </c>
      <c r="F37" s="303" t="s">
        <v>1294</v>
      </c>
    </row>
    <row r="38" spans="1:6" ht="78.75" x14ac:dyDescent="0.25">
      <c r="A38" s="154">
        <v>25</v>
      </c>
      <c r="B38" s="152" t="s">
        <v>4054</v>
      </c>
      <c r="C38" s="152" t="s">
        <v>4055</v>
      </c>
      <c r="D38" s="152" t="s">
        <v>4041</v>
      </c>
      <c r="E38" s="238">
        <v>610000</v>
      </c>
      <c r="F38" s="303" t="s">
        <v>1294</v>
      </c>
    </row>
    <row r="39" spans="1:6" ht="63" x14ac:dyDescent="0.25">
      <c r="A39" s="154">
        <v>26</v>
      </c>
      <c r="B39" s="152" t="s">
        <v>4056</v>
      </c>
      <c r="C39" s="152" t="s">
        <v>4057</v>
      </c>
      <c r="D39" s="152" t="s">
        <v>4053</v>
      </c>
      <c r="E39" s="238">
        <v>400000</v>
      </c>
      <c r="F39" s="303" t="s">
        <v>1294</v>
      </c>
    </row>
    <row r="40" spans="1:6" ht="78.75" x14ac:dyDescent="0.25">
      <c r="A40" s="154">
        <v>27</v>
      </c>
      <c r="B40" s="152" t="s">
        <v>4058</v>
      </c>
      <c r="C40" s="152" t="s">
        <v>4059</v>
      </c>
      <c r="D40" s="152" t="s">
        <v>4041</v>
      </c>
      <c r="E40" s="238">
        <v>610000</v>
      </c>
      <c r="F40" s="303" t="s">
        <v>1294</v>
      </c>
    </row>
    <row r="41" spans="1:6" ht="63" x14ac:dyDescent="0.25">
      <c r="A41" s="154">
        <v>28</v>
      </c>
      <c r="B41" s="152" t="s">
        <v>4060</v>
      </c>
      <c r="C41" s="152" t="s">
        <v>4061</v>
      </c>
      <c r="D41" s="152" t="s">
        <v>4062</v>
      </c>
      <c r="E41" s="238">
        <v>240000</v>
      </c>
      <c r="F41" s="303" t="s">
        <v>1294</v>
      </c>
    </row>
    <row r="42" spans="1:6" ht="63" x14ac:dyDescent="0.25">
      <c r="A42" s="154">
        <v>29</v>
      </c>
      <c r="B42" s="152" t="s">
        <v>4063</v>
      </c>
      <c r="C42" s="152" t="s">
        <v>4064</v>
      </c>
      <c r="D42" s="152" t="s">
        <v>4053</v>
      </c>
      <c r="E42" s="238">
        <v>400000</v>
      </c>
      <c r="F42" s="303" t="s">
        <v>1294</v>
      </c>
    </row>
    <row r="43" spans="1:6" ht="47.25" x14ac:dyDescent="0.25">
      <c r="A43" s="154">
        <v>30</v>
      </c>
      <c r="B43" s="152" t="s">
        <v>4065</v>
      </c>
      <c r="C43" s="152" t="s">
        <v>4066</v>
      </c>
      <c r="D43" s="152" t="s">
        <v>4067</v>
      </c>
      <c r="E43" s="238">
        <v>200000</v>
      </c>
      <c r="F43" s="303" t="s">
        <v>1294</v>
      </c>
    </row>
    <row r="44" spans="1:6" ht="63" x14ac:dyDescent="0.25">
      <c r="A44" s="154">
        <v>31</v>
      </c>
      <c r="B44" s="152" t="s">
        <v>4068</v>
      </c>
      <c r="C44" s="152" t="s">
        <v>4069</v>
      </c>
      <c r="D44" s="152" t="s">
        <v>4053</v>
      </c>
      <c r="E44" s="238">
        <v>400000</v>
      </c>
      <c r="F44" s="303" t="s">
        <v>1294</v>
      </c>
    </row>
    <row r="45" spans="1:6" ht="63" x14ac:dyDescent="0.25">
      <c r="A45" s="154">
        <v>32</v>
      </c>
      <c r="B45" s="152" t="s">
        <v>4070</v>
      </c>
      <c r="C45" s="152" t="s">
        <v>4071</v>
      </c>
      <c r="D45" s="152" t="s">
        <v>4053</v>
      </c>
      <c r="E45" s="238">
        <v>400000</v>
      </c>
      <c r="F45" s="303" t="s">
        <v>1294</v>
      </c>
    </row>
    <row r="46" spans="1:6" ht="63" x14ac:dyDescent="0.25">
      <c r="A46" s="154">
        <v>33</v>
      </c>
      <c r="B46" s="152" t="s">
        <v>4072</v>
      </c>
      <c r="C46" s="152" t="s">
        <v>4073</v>
      </c>
      <c r="D46" s="152" t="s">
        <v>4053</v>
      </c>
      <c r="E46" s="238">
        <v>400000</v>
      </c>
      <c r="F46" s="303" t="s">
        <v>1294</v>
      </c>
    </row>
    <row r="47" spans="1:6" ht="63" x14ac:dyDescent="0.25">
      <c r="A47" s="154">
        <v>34</v>
      </c>
      <c r="B47" s="152" t="s">
        <v>4074</v>
      </c>
      <c r="C47" s="152" t="s">
        <v>4075</v>
      </c>
      <c r="D47" s="152" t="s">
        <v>4053</v>
      </c>
      <c r="E47" s="238">
        <v>400000</v>
      </c>
      <c r="F47" s="303" t="s">
        <v>1294</v>
      </c>
    </row>
    <row r="48" spans="1:6" ht="94.5" x14ac:dyDescent="0.25">
      <c r="A48" s="154">
        <v>35</v>
      </c>
      <c r="B48" s="152" t="s">
        <v>4076</v>
      </c>
      <c r="C48" s="152" t="s">
        <v>4077</v>
      </c>
      <c r="D48" s="49" t="s">
        <v>4078</v>
      </c>
      <c r="E48" s="238">
        <v>1450000</v>
      </c>
      <c r="F48" s="303" t="s">
        <v>1294</v>
      </c>
    </row>
    <row r="49" spans="1:6" ht="15.75" x14ac:dyDescent="0.25">
      <c r="A49" s="154"/>
      <c r="B49" s="2393" t="s">
        <v>315</v>
      </c>
      <c r="C49" s="2395"/>
      <c r="D49" s="152"/>
      <c r="E49" s="238"/>
      <c r="F49" s="303"/>
    </row>
    <row r="50" spans="1:6" ht="283.5" x14ac:dyDescent="0.25">
      <c r="A50" s="154">
        <v>36</v>
      </c>
      <c r="B50" s="152" t="s">
        <v>4079</v>
      </c>
      <c r="C50" s="152" t="s">
        <v>4080</v>
      </c>
      <c r="D50" s="152" t="s">
        <v>4081</v>
      </c>
      <c r="E50" s="238">
        <v>6715000</v>
      </c>
      <c r="F50" s="303" t="s">
        <v>1294</v>
      </c>
    </row>
    <row r="51" spans="1:6" ht="110.25" x14ac:dyDescent="0.25">
      <c r="A51" s="154">
        <v>37</v>
      </c>
      <c r="B51" s="152" t="s">
        <v>4082</v>
      </c>
      <c r="C51" s="152" t="s">
        <v>4083</v>
      </c>
      <c r="D51" s="152" t="s">
        <v>4084</v>
      </c>
      <c r="E51" s="238">
        <v>3565000</v>
      </c>
      <c r="F51" s="303" t="s">
        <v>1294</v>
      </c>
    </row>
    <row r="52" spans="1:6" ht="126" x14ac:dyDescent="0.25">
      <c r="A52" s="154">
        <v>38</v>
      </c>
      <c r="B52" s="152" t="s">
        <v>4085</v>
      </c>
      <c r="C52" s="152" t="s">
        <v>4086</v>
      </c>
      <c r="D52" s="152" t="s">
        <v>4087</v>
      </c>
      <c r="E52" s="238">
        <v>1000000</v>
      </c>
      <c r="F52" s="303" t="s">
        <v>1294</v>
      </c>
    </row>
    <row r="53" spans="1:6" ht="63" x14ac:dyDescent="0.25">
      <c r="A53" s="154">
        <v>39</v>
      </c>
      <c r="B53" s="152" t="s">
        <v>4088</v>
      </c>
      <c r="C53" s="152" t="s">
        <v>4089</v>
      </c>
      <c r="D53" s="152" t="s">
        <v>4090</v>
      </c>
      <c r="E53" s="238">
        <v>750000</v>
      </c>
      <c r="F53" s="303" t="s">
        <v>1294</v>
      </c>
    </row>
    <row r="54" spans="1:6" ht="110.25" x14ac:dyDescent="0.25">
      <c r="A54" s="154">
        <v>40</v>
      </c>
      <c r="B54" s="152" t="s">
        <v>4091</v>
      </c>
      <c r="C54" s="152" t="s">
        <v>4092</v>
      </c>
      <c r="D54" s="152" t="s">
        <v>4093</v>
      </c>
      <c r="E54" s="238">
        <v>1500000</v>
      </c>
      <c r="F54" s="303" t="s">
        <v>1294</v>
      </c>
    </row>
    <row r="55" spans="1:6" ht="78.75" x14ac:dyDescent="0.25">
      <c r="A55" s="154">
        <v>41</v>
      </c>
      <c r="B55" s="152" t="s">
        <v>4094</v>
      </c>
      <c r="C55" s="152" t="s">
        <v>4095</v>
      </c>
      <c r="D55" s="152" t="s">
        <v>4096</v>
      </c>
      <c r="E55" s="238">
        <v>1200000</v>
      </c>
      <c r="F55" s="303" t="s">
        <v>1294</v>
      </c>
    </row>
    <row r="56" spans="1:6" ht="315" x14ac:dyDescent="0.25">
      <c r="A56" s="154">
        <v>42</v>
      </c>
      <c r="B56" s="152" t="s">
        <v>4097</v>
      </c>
      <c r="C56" s="152" t="s">
        <v>4098</v>
      </c>
      <c r="D56" s="152" t="s">
        <v>4099</v>
      </c>
      <c r="E56" s="238">
        <v>2600000</v>
      </c>
      <c r="F56" s="303" t="s">
        <v>1294</v>
      </c>
    </row>
    <row r="57" spans="1:6" ht="173.25" x14ac:dyDescent="0.25">
      <c r="A57" s="154">
        <v>43</v>
      </c>
      <c r="B57" s="152" t="s">
        <v>4100</v>
      </c>
      <c r="C57" s="152" t="s">
        <v>4101</v>
      </c>
      <c r="D57" s="152" t="s">
        <v>4102</v>
      </c>
      <c r="E57" s="238">
        <v>1650000</v>
      </c>
      <c r="F57" s="303" t="s">
        <v>1294</v>
      </c>
    </row>
    <row r="58" spans="1:6" ht="141.75" x14ac:dyDescent="0.25">
      <c r="A58" s="154">
        <v>44</v>
      </c>
      <c r="B58" s="152" t="s">
        <v>4103</v>
      </c>
      <c r="C58" s="152" t="s">
        <v>4104</v>
      </c>
      <c r="D58" s="152" t="s">
        <v>4105</v>
      </c>
      <c r="E58" s="238">
        <v>1800000</v>
      </c>
      <c r="F58" s="303" t="s">
        <v>1294</v>
      </c>
    </row>
    <row r="59" spans="1:6" ht="252" x14ac:dyDescent="0.25">
      <c r="A59" s="154">
        <v>45</v>
      </c>
      <c r="B59" s="152" t="s">
        <v>4106</v>
      </c>
      <c r="C59" s="152" t="s">
        <v>4107</v>
      </c>
      <c r="D59" s="152" t="s">
        <v>4108</v>
      </c>
      <c r="E59" s="238">
        <v>3900000</v>
      </c>
      <c r="F59" s="303" t="s">
        <v>1294</v>
      </c>
    </row>
    <row r="60" spans="1:6" ht="15.75" x14ac:dyDescent="0.25">
      <c r="A60" s="154"/>
      <c r="B60" s="2393" t="s">
        <v>712</v>
      </c>
      <c r="C60" s="2395"/>
      <c r="D60" s="152"/>
      <c r="E60" s="238"/>
      <c r="F60" s="303"/>
    </row>
    <row r="61" spans="1:6" ht="47.25" x14ac:dyDescent="0.25">
      <c r="A61" s="154">
        <v>46</v>
      </c>
      <c r="B61" s="152" t="s">
        <v>4109</v>
      </c>
      <c r="C61" s="152" t="s">
        <v>4110</v>
      </c>
      <c r="D61" s="152" t="s">
        <v>4111</v>
      </c>
      <c r="E61" s="238">
        <v>2000000</v>
      </c>
      <c r="F61" s="303" t="s">
        <v>4112</v>
      </c>
    </row>
    <row r="62" spans="1:6" ht="15.75" x14ac:dyDescent="0.25">
      <c r="A62" s="154"/>
      <c r="B62" s="2393" t="s">
        <v>3397</v>
      </c>
      <c r="C62" s="2395"/>
      <c r="D62" s="152"/>
      <c r="E62" s="238"/>
      <c r="F62" s="303"/>
    </row>
    <row r="63" spans="1:6" ht="47.25" x14ac:dyDescent="0.25">
      <c r="A63" s="154">
        <v>47</v>
      </c>
      <c r="B63" s="152" t="s">
        <v>4113</v>
      </c>
      <c r="C63" s="152" t="s">
        <v>3971</v>
      </c>
      <c r="D63" s="152" t="s">
        <v>4114</v>
      </c>
      <c r="E63" s="238">
        <v>250000</v>
      </c>
      <c r="F63" s="303" t="s">
        <v>13</v>
      </c>
    </row>
    <row r="64" spans="1:6" ht="110.25" x14ac:dyDescent="0.25">
      <c r="A64" s="154">
        <v>48</v>
      </c>
      <c r="B64" s="152" t="s">
        <v>4115</v>
      </c>
      <c r="C64" s="152" t="s">
        <v>4116</v>
      </c>
      <c r="D64" s="152" t="s">
        <v>4117</v>
      </c>
      <c r="E64" s="238">
        <v>600000</v>
      </c>
      <c r="F64" s="303" t="s">
        <v>13</v>
      </c>
    </row>
    <row r="65" spans="1:6" ht="128.25" customHeight="1" x14ac:dyDescent="0.25">
      <c r="A65" s="154">
        <v>49</v>
      </c>
      <c r="B65" s="152" t="s">
        <v>4118</v>
      </c>
      <c r="C65" s="152" t="s">
        <v>4119</v>
      </c>
      <c r="D65" s="152" t="s">
        <v>4120</v>
      </c>
      <c r="E65" s="238">
        <v>1600000</v>
      </c>
      <c r="F65" s="303" t="s">
        <v>13</v>
      </c>
    </row>
    <row r="66" spans="1:6" ht="15.75" x14ac:dyDescent="0.25">
      <c r="A66" s="154"/>
      <c r="B66" s="2393" t="s">
        <v>248</v>
      </c>
      <c r="C66" s="2394"/>
      <c r="D66" s="2395"/>
      <c r="E66" s="243">
        <f>SUM(E6:E65)</f>
        <v>81310344.820000008</v>
      </c>
      <c r="F66" s="303"/>
    </row>
    <row r="67" spans="1:6" ht="63" x14ac:dyDescent="0.25">
      <c r="A67" s="73">
        <v>1</v>
      </c>
      <c r="B67" s="69" t="s">
        <v>269</v>
      </c>
      <c r="C67" s="7" t="s">
        <v>4121</v>
      </c>
      <c r="D67" s="69" t="s">
        <v>271</v>
      </c>
      <c r="E67" s="77">
        <v>1000000</v>
      </c>
      <c r="F67" s="69" t="s">
        <v>272</v>
      </c>
    </row>
    <row r="68" spans="1:6" ht="15.75" x14ac:dyDescent="0.25">
      <c r="A68" s="73"/>
      <c r="B68" s="70" t="s">
        <v>273</v>
      </c>
      <c r="C68" s="7"/>
      <c r="D68" s="69"/>
      <c r="E68" s="111"/>
      <c r="F68" s="69"/>
    </row>
    <row r="69" spans="1:6" ht="94.5" x14ac:dyDescent="0.25">
      <c r="A69" s="73">
        <v>2</v>
      </c>
      <c r="B69" s="69" t="s">
        <v>274</v>
      </c>
      <c r="C69" s="7" t="s">
        <v>4122</v>
      </c>
      <c r="D69" s="69" t="s">
        <v>276</v>
      </c>
      <c r="E69" s="112">
        <v>4500000</v>
      </c>
      <c r="F69" s="69" t="s">
        <v>277</v>
      </c>
    </row>
    <row r="70" spans="1:6" ht="15.75" x14ac:dyDescent="0.25">
      <c r="A70" s="70"/>
      <c r="B70" s="70" t="s">
        <v>248</v>
      </c>
      <c r="C70" s="70"/>
      <c r="D70" s="70"/>
      <c r="E70" s="138">
        <v>5500000</v>
      </c>
      <c r="F70" s="70"/>
    </row>
    <row r="71" spans="1:6" ht="15.75" x14ac:dyDescent="0.25">
      <c r="A71" s="173"/>
      <c r="B71" s="2409" t="s">
        <v>324</v>
      </c>
      <c r="C71" s="2410"/>
      <c r="D71" s="173"/>
      <c r="E71" s="217">
        <f>E70+E66</f>
        <v>86810344.820000008</v>
      </c>
      <c r="F71" s="173"/>
    </row>
    <row r="74" spans="1:6" ht="15.75" x14ac:dyDescent="0.25">
      <c r="A74" s="2402" t="s">
        <v>0</v>
      </c>
      <c r="B74" s="2403"/>
      <c r="C74" s="2403"/>
      <c r="D74" s="2403"/>
      <c r="E74" s="2403"/>
      <c r="F74" s="2404"/>
    </row>
    <row r="75" spans="1:6" ht="15.75" x14ac:dyDescent="0.25">
      <c r="A75" s="2402" t="s">
        <v>4123</v>
      </c>
      <c r="B75" s="2403"/>
      <c r="C75" s="2403"/>
      <c r="D75" s="2403"/>
      <c r="E75" s="2403"/>
      <c r="F75" s="2404"/>
    </row>
    <row r="76" spans="1:6" ht="15.75" x14ac:dyDescent="0.25">
      <c r="A76" s="2402" t="s">
        <v>281</v>
      </c>
      <c r="B76" s="2403"/>
      <c r="C76" s="2403"/>
      <c r="D76" s="2403"/>
      <c r="E76" s="2403"/>
      <c r="F76" s="2404"/>
    </row>
    <row r="77" spans="1:6" ht="31.5" x14ac:dyDescent="0.25">
      <c r="A77" s="119" t="s">
        <v>3</v>
      </c>
      <c r="B77" s="119" t="s">
        <v>283</v>
      </c>
      <c r="C77" s="119" t="s">
        <v>284</v>
      </c>
      <c r="D77" s="119" t="s">
        <v>285</v>
      </c>
      <c r="E77" s="98" t="s">
        <v>286</v>
      </c>
      <c r="F77" s="119" t="s">
        <v>287</v>
      </c>
    </row>
    <row r="78" spans="1:6" ht="15.75" x14ac:dyDescent="0.25">
      <c r="A78" s="117"/>
      <c r="B78" s="2405" t="s">
        <v>288</v>
      </c>
      <c r="C78" s="2406"/>
      <c r="D78" s="2407"/>
      <c r="E78" s="98"/>
      <c r="F78" s="119"/>
    </row>
    <row r="79" spans="1:6" ht="78.75" x14ac:dyDescent="0.25">
      <c r="A79" s="154">
        <v>1</v>
      </c>
      <c r="B79" s="152" t="s">
        <v>23</v>
      </c>
      <c r="C79" s="152" t="s">
        <v>4011</v>
      </c>
      <c r="D79" s="152" t="s">
        <v>541</v>
      </c>
      <c r="E79" s="95">
        <v>682758.62</v>
      </c>
      <c r="F79" s="152" t="s">
        <v>272</v>
      </c>
    </row>
    <row r="80" spans="1:6" ht="15.75" x14ac:dyDescent="0.25">
      <c r="A80" s="52"/>
      <c r="B80" s="2361" t="s">
        <v>26</v>
      </c>
      <c r="C80" s="2362"/>
      <c r="D80" s="2363"/>
      <c r="E80" s="95"/>
      <c r="F80" s="51"/>
    </row>
    <row r="81" spans="1:6" ht="110.25" x14ac:dyDescent="0.25">
      <c r="A81" s="154">
        <v>2</v>
      </c>
      <c r="B81" s="152" t="s">
        <v>23</v>
      </c>
      <c r="C81" s="152" t="s">
        <v>4013</v>
      </c>
      <c r="D81" s="152" t="s">
        <v>4124</v>
      </c>
      <c r="E81" s="95">
        <v>341379.31</v>
      </c>
      <c r="F81" s="152" t="s">
        <v>272</v>
      </c>
    </row>
    <row r="82" spans="1:6" ht="15.75" x14ac:dyDescent="0.25">
      <c r="A82" s="52"/>
      <c r="B82" s="2333" t="s">
        <v>34</v>
      </c>
      <c r="C82" s="2333"/>
      <c r="D82" s="51"/>
      <c r="E82" s="95"/>
      <c r="F82" s="51"/>
    </row>
    <row r="83" spans="1:6" ht="47.25" x14ac:dyDescent="0.25">
      <c r="A83" s="154">
        <v>3</v>
      </c>
      <c r="B83" s="152" t="s">
        <v>309</v>
      </c>
      <c r="C83" s="152" t="s">
        <v>4125</v>
      </c>
      <c r="D83" s="152" t="s">
        <v>1206</v>
      </c>
      <c r="E83" s="95">
        <v>2000000</v>
      </c>
      <c r="F83" s="152" t="s">
        <v>272</v>
      </c>
    </row>
    <row r="84" spans="1:6" ht="47.25" x14ac:dyDescent="0.25">
      <c r="A84" s="154">
        <v>4</v>
      </c>
      <c r="B84" s="152" t="s">
        <v>311</v>
      </c>
      <c r="C84" s="152" t="s">
        <v>4126</v>
      </c>
      <c r="D84" s="152" t="s">
        <v>341</v>
      </c>
      <c r="E84" s="95">
        <v>1200000</v>
      </c>
      <c r="F84" s="152" t="s">
        <v>272</v>
      </c>
    </row>
    <row r="85" spans="1:6" ht="15.75" x14ac:dyDescent="0.25">
      <c r="A85" s="154"/>
      <c r="B85" s="2393" t="s">
        <v>40</v>
      </c>
      <c r="C85" s="2395"/>
      <c r="D85" s="152"/>
      <c r="E85" s="95"/>
      <c r="F85" s="152"/>
    </row>
    <row r="86" spans="1:6" ht="94.5" x14ac:dyDescent="0.25">
      <c r="A86" s="154">
        <v>5</v>
      </c>
      <c r="B86" s="152" t="s">
        <v>3864</v>
      </c>
      <c r="C86" s="152" t="s">
        <v>3994</v>
      </c>
      <c r="D86" s="152" t="s">
        <v>43</v>
      </c>
      <c r="E86" s="95">
        <v>568965.51</v>
      </c>
      <c r="F86" s="152" t="s">
        <v>272</v>
      </c>
    </row>
    <row r="87" spans="1:6" ht="15.75" x14ac:dyDescent="0.25">
      <c r="A87" s="52"/>
      <c r="B87" s="2361" t="s">
        <v>112</v>
      </c>
      <c r="C87" s="2363"/>
      <c r="D87" s="51"/>
      <c r="E87" s="95"/>
      <c r="F87" s="51"/>
    </row>
    <row r="88" spans="1:6" ht="78.75" x14ac:dyDescent="0.25">
      <c r="A88" s="154">
        <v>6</v>
      </c>
      <c r="B88" s="152" t="s">
        <v>4030</v>
      </c>
      <c r="C88" s="152" t="s">
        <v>4127</v>
      </c>
      <c r="D88" s="123" t="s">
        <v>4128</v>
      </c>
      <c r="E88" s="95">
        <v>516206.9</v>
      </c>
      <c r="F88" s="152" t="s">
        <v>272</v>
      </c>
    </row>
    <row r="89" spans="1:6" ht="63" x14ac:dyDescent="0.25">
      <c r="A89" s="154">
        <v>7</v>
      </c>
      <c r="B89" s="152" t="s">
        <v>4033</v>
      </c>
      <c r="C89" s="152" t="s">
        <v>4034</v>
      </c>
      <c r="D89" s="123" t="s">
        <v>4129</v>
      </c>
      <c r="E89" s="95">
        <v>200000</v>
      </c>
      <c r="F89" s="152" t="s">
        <v>272</v>
      </c>
    </row>
    <row r="90" spans="1:6" ht="63" x14ac:dyDescent="0.25">
      <c r="A90" s="154">
        <v>8</v>
      </c>
      <c r="B90" s="152" t="s">
        <v>4068</v>
      </c>
      <c r="C90" s="152" t="s">
        <v>4069</v>
      </c>
      <c r="D90" s="123" t="s">
        <v>4130</v>
      </c>
      <c r="E90" s="95">
        <v>400000</v>
      </c>
      <c r="F90" s="152" t="s">
        <v>272</v>
      </c>
    </row>
    <row r="91" spans="1:6" ht="78.75" x14ac:dyDescent="0.25">
      <c r="A91" s="154">
        <v>9</v>
      </c>
      <c r="B91" s="152" t="s">
        <v>4131</v>
      </c>
      <c r="C91" s="152" t="s">
        <v>4132</v>
      </c>
      <c r="D91" s="123" t="s">
        <v>4133</v>
      </c>
      <c r="E91" s="95">
        <v>820000</v>
      </c>
      <c r="F91" s="152" t="s">
        <v>13</v>
      </c>
    </row>
    <row r="92" spans="1:6" ht="15.75" x14ac:dyDescent="0.25">
      <c r="A92" s="154"/>
      <c r="B92" s="2393" t="s">
        <v>315</v>
      </c>
      <c r="C92" s="2395"/>
      <c r="D92" s="123"/>
      <c r="E92" s="95"/>
      <c r="F92" s="152"/>
    </row>
    <row r="93" spans="1:6" ht="63" x14ac:dyDescent="0.25">
      <c r="A93" s="154">
        <v>10</v>
      </c>
      <c r="B93" s="315" t="s">
        <v>4134</v>
      </c>
      <c r="C93" s="315" t="s">
        <v>4135</v>
      </c>
      <c r="D93" s="315" t="s">
        <v>4136</v>
      </c>
      <c r="E93" s="316">
        <v>650000</v>
      </c>
      <c r="F93" s="152" t="s">
        <v>1294</v>
      </c>
    </row>
    <row r="94" spans="1:6" ht="78.75" x14ac:dyDescent="0.25">
      <c r="A94" s="154">
        <v>11</v>
      </c>
      <c r="B94" s="152" t="s">
        <v>4100</v>
      </c>
      <c r="C94" s="152" t="s">
        <v>4137</v>
      </c>
      <c r="D94" s="152" t="s">
        <v>4138</v>
      </c>
      <c r="E94" s="95">
        <v>3000000</v>
      </c>
      <c r="F94" s="152" t="s">
        <v>1294</v>
      </c>
    </row>
    <row r="95" spans="1:6" ht="15.75" x14ac:dyDescent="0.25">
      <c r="A95" s="125"/>
      <c r="B95" s="96" t="s">
        <v>248</v>
      </c>
      <c r="C95" s="10"/>
      <c r="D95" s="10"/>
      <c r="E95" s="126">
        <f>SUM(E79:E94)</f>
        <v>10379310.34</v>
      </c>
      <c r="F95" s="127"/>
    </row>
    <row r="96" spans="1:6" ht="16.5" customHeight="1" x14ac:dyDescent="0.25">
      <c r="A96" s="1731"/>
      <c r="B96" s="2327" t="s">
        <v>323</v>
      </c>
      <c r="C96" s="2327"/>
      <c r="D96" s="1731"/>
      <c r="E96" s="1731"/>
      <c r="F96" s="1731"/>
    </row>
    <row r="97" spans="1:6" ht="220.5" x14ac:dyDescent="0.25">
      <c r="A97" s="317">
        <v>10</v>
      </c>
      <c r="B97" s="237" t="s">
        <v>4139</v>
      </c>
      <c r="C97" s="237" t="s">
        <v>4132</v>
      </c>
      <c r="D97" s="101" t="s">
        <v>4140</v>
      </c>
      <c r="E97" s="318">
        <v>1000000</v>
      </c>
      <c r="F97" s="237" t="s">
        <v>13</v>
      </c>
    </row>
    <row r="98" spans="1:6" ht="15.75" x14ac:dyDescent="0.25">
      <c r="A98" s="173"/>
      <c r="B98" s="2408" t="s">
        <v>248</v>
      </c>
      <c r="C98" s="2408"/>
      <c r="D98" s="173"/>
      <c r="E98" s="319">
        <v>1000000</v>
      </c>
      <c r="F98" s="173"/>
    </row>
    <row r="99" spans="1:6" ht="15.75" x14ac:dyDescent="0.25">
      <c r="A99" s="173"/>
      <c r="B99" s="2409" t="s">
        <v>324</v>
      </c>
      <c r="C99" s="2410"/>
      <c r="D99" s="173"/>
      <c r="E99" s="217">
        <f>E98+E95</f>
        <v>11379310.34</v>
      </c>
      <c r="F99" s="173"/>
    </row>
  </sheetData>
  <mergeCells count="29">
    <mergeCell ref="B98:C98"/>
    <mergeCell ref="B99:C99"/>
    <mergeCell ref="B85:C85"/>
    <mergeCell ref="B66:D66"/>
    <mergeCell ref="B71:C71"/>
    <mergeCell ref="A74:F74"/>
    <mergeCell ref="B87:C87"/>
    <mergeCell ref="B92:C92"/>
    <mergeCell ref="B96:C96"/>
    <mergeCell ref="B82:C82"/>
    <mergeCell ref="B15:D15"/>
    <mergeCell ref="A75:F75"/>
    <mergeCell ref="A76:F76"/>
    <mergeCell ref="B78:D78"/>
    <mergeCell ref="B80:D80"/>
    <mergeCell ref="B28:D28"/>
    <mergeCell ref="B49:C49"/>
    <mergeCell ref="B60:C60"/>
    <mergeCell ref="B62:C62"/>
    <mergeCell ref="B18:C18"/>
    <mergeCell ref="B20:C20"/>
    <mergeCell ref="B22:C22"/>
    <mergeCell ref="B24:C24"/>
    <mergeCell ref="B26:C26"/>
    <mergeCell ref="A1:F1"/>
    <mergeCell ref="A2:F2"/>
    <mergeCell ref="A3:F3"/>
    <mergeCell ref="B5:D5"/>
    <mergeCell ref="B11:D1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201"/>
  <sheetViews>
    <sheetView topLeftCell="A197" workbookViewId="0">
      <selection activeCell="E162" sqref="E162"/>
    </sheetView>
  </sheetViews>
  <sheetFormatPr defaultRowHeight="15.75" x14ac:dyDescent="0.25"/>
  <cols>
    <col min="1" max="1" width="9.140625" style="128"/>
    <col min="2" max="2" width="14.85546875" style="128" customWidth="1"/>
    <col min="3" max="3" width="42.28515625" style="128" customWidth="1"/>
    <col min="4" max="4" width="17.140625" style="128" customWidth="1"/>
    <col min="5" max="5" width="19.710937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4141</v>
      </c>
      <c r="B2" s="2345"/>
      <c r="C2" s="2345"/>
      <c r="D2" s="2345"/>
      <c r="E2" s="2345"/>
      <c r="F2" s="2345"/>
    </row>
    <row r="3" spans="1:6" x14ac:dyDescent="0.25">
      <c r="A3" s="2345" t="s">
        <v>2</v>
      </c>
      <c r="B3" s="2345"/>
      <c r="C3" s="2345"/>
      <c r="D3" s="2345"/>
      <c r="E3" s="2345"/>
      <c r="F3" s="2345"/>
    </row>
    <row r="4" spans="1:6" ht="31.5" x14ac:dyDescent="0.25">
      <c r="A4" s="71" t="s">
        <v>4142</v>
      </c>
      <c r="B4" s="70" t="s">
        <v>4</v>
      </c>
      <c r="C4" s="70" t="s">
        <v>5</v>
      </c>
      <c r="D4" s="70" t="s">
        <v>6</v>
      </c>
      <c r="E4" s="96" t="s">
        <v>7</v>
      </c>
      <c r="F4" s="70" t="s">
        <v>8</v>
      </c>
    </row>
    <row r="5" spans="1:6" x14ac:dyDescent="0.25">
      <c r="A5" s="320"/>
      <c r="B5" s="2412" t="s">
        <v>9</v>
      </c>
      <c r="C5" s="2412"/>
      <c r="D5" s="2412"/>
      <c r="E5" s="231"/>
      <c r="F5" s="314"/>
    </row>
    <row r="6" spans="1:6" ht="47.25" x14ac:dyDescent="0.25">
      <c r="A6" s="103">
        <v>1</v>
      </c>
      <c r="B6" s="152" t="s">
        <v>4143</v>
      </c>
      <c r="C6" s="158" t="s">
        <v>4144</v>
      </c>
      <c r="D6" s="237" t="s">
        <v>12</v>
      </c>
      <c r="E6" s="144">
        <v>1580000</v>
      </c>
      <c r="F6" s="158" t="s">
        <v>135</v>
      </c>
    </row>
    <row r="7" spans="1:6" ht="31.5" x14ac:dyDescent="0.25">
      <c r="A7" s="103">
        <v>2</v>
      </c>
      <c r="B7" s="75" t="s">
        <v>20</v>
      </c>
      <c r="C7" s="75" t="s">
        <v>4145</v>
      </c>
      <c r="D7" s="75" t="s">
        <v>22</v>
      </c>
      <c r="E7" s="144">
        <v>67200</v>
      </c>
      <c r="F7" s="158" t="s">
        <v>135</v>
      </c>
    </row>
    <row r="8" spans="1:6" ht="31.5" x14ac:dyDescent="0.25">
      <c r="A8" s="103">
        <v>3</v>
      </c>
      <c r="B8" s="75" t="s">
        <v>17</v>
      </c>
      <c r="C8" s="75" t="s">
        <v>4146</v>
      </c>
      <c r="D8" s="75" t="s">
        <v>19</v>
      </c>
      <c r="E8" s="144">
        <v>176400</v>
      </c>
      <c r="F8" s="158" t="s">
        <v>135</v>
      </c>
    </row>
    <row r="9" spans="1:6" ht="141.75" x14ac:dyDescent="0.25">
      <c r="A9" s="103">
        <v>4</v>
      </c>
      <c r="B9" s="152" t="s">
        <v>295</v>
      </c>
      <c r="C9" s="158" t="s">
        <v>4147</v>
      </c>
      <c r="D9" s="237" t="s">
        <v>16</v>
      </c>
      <c r="E9" s="144">
        <v>897020</v>
      </c>
      <c r="F9" s="158" t="s">
        <v>135</v>
      </c>
    </row>
    <row r="10" spans="1:6" ht="94.5" x14ac:dyDescent="0.25">
      <c r="A10" s="103">
        <v>5</v>
      </c>
      <c r="B10" s="152" t="s">
        <v>23</v>
      </c>
      <c r="C10" s="158" t="s">
        <v>4148</v>
      </c>
      <c r="D10" s="152" t="s">
        <v>25</v>
      </c>
      <c r="E10" s="144">
        <v>1488000</v>
      </c>
      <c r="F10" s="158" t="s">
        <v>135</v>
      </c>
    </row>
    <row r="11" spans="1:6" x14ac:dyDescent="0.25">
      <c r="A11" s="321"/>
      <c r="B11" s="2413" t="s">
        <v>334</v>
      </c>
      <c r="C11" s="2414"/>
      <c r="D11" s="310"/>
      <c r="E11" s="138"/>
      <c r="F11" s="70"/>
    </row>
    <row r="12" spans="1:6" ht="94.5" x14ac:dyDescent="0.25">
      <c r="A12" s="103">
        <v>6</v>
      </c>
      <c r="B12" s="152" t="s">
        <v>23</v>
      </c>
      <c r="C12" s="69" t="s">
        <v>4149</v>
      </c>
      <c r="D12" s="152" t="s">
        <v>25</v>
      </c>
      <c r="E12" s="144">
        <v>1361828</v>
      </c>
      <c r="F12" s="158" t="s">
        <v>135</v>
      </c>
    </row>
    <row r="13" spans="1:6" ht="94.5" x14ac:dyDescent="0.25">
      <c r="A13" s="103">
        <v>7</v>
      </c>
      <c r="B13" s="152" t="s">
        <v>299</v>
      </c>
      <c r="C13" s="69" t="s">
        <v>4150</v>
      </c>
      <c r="D13" s="152" t="s">
        <v>2498</v>
      </c>
      <c r="E13" s="144">
        <v>1242482</v>
      </c>
      <c r="F13" s="158" t="s">
        <v>135</v>
      </c>
    </row>
    <row r="14" spans="1:6" x14ac:dyDescent="0.25">
      <c r="A14" s="321"/>
      <c r="B14" s="2351" t="s">
        <v>34</v>
      </c>
      <c r="C14" s="2351"/>
      <c r="D14" s="310"/>
      <c r="E14" s="138"/>
      <c r="F14" s="70"/>
    </row>
    <row r="15" spans="1:6" ht="47.25" x14ac:dyDescent="0.25">
      <c r="A15" s="103">
        <v>8</v>
      </c>
      <c r="B15" s="69" t="s">
        <v>309</v>
      </c>
      <c r="C15" s="69" t="s">
        <v>4151</v>
      </c>
      <c r="D15" s="152" t="s">
        <v>341</v>
      </c>
      <c r="E15" s="144">
        <v>11000000</v>
      </c>
      <c r="F15" s="158" t="s">
        <v>135</v>
      </c>
    </row>
    <row r="16" spans="1:6" ht="47.25" x14ac:dyDescent="0.25">
      <c r="A16" s="103">
        <v>9</v>
      </c>
      <c r="B16" s="69" t="s">
        <v>4152</v>
      </c>
      <c r="C16" s="69" t="s">
        <v>4153</v>
      </c>
      <c r="D16" s="152" t="s">
        <v>341</v>
      </c>
      <c r="E16" s="144">
        <v>8629010.0999999996</v>
      </c>
      <c r="F16" s="158" t="s">
        <v>135</v>
      </c>
    </row>
    <row r="17" spans="1:6" ht="47.25" x14ac:dyDescent="0.25">
      <c r="A17" s="103">
        <v>10</v>
      </c>
      <c r="B17" s="69" t="s">
        <v>4154</v>
      </c>
      <c r="C17" s="69" t="s">
        <v>4155</v>
      </c>
      <c r="D17" s="152" t="s">
        <v>341</v>
      </c>
      <c r="E17" s="144">
        <v>500000</v>
      </c>
      <c r="F17" s="158" t="s">
        <v>135</v>
      </c>
    </row>
    <row r="18" spans="1:6" ht="31.5" x14ac:dyDescent="0.25">
      <c r="A18" s="103"/>
      <c r="B18" s="70" t="s">
        <v>4156</v>
      </c>
      <c r="C18" s="70"/>
      <c r="D18" s="152"/>
      <c r="E18" s="144"/>
      <c r="F18" s="158"/>
    </row>
    <row r="19" spans="1:6" ht="94.5" x14ac:dyDescent="0.25">
      <c r="A19" s="103">
        <v>11</v>
      </c>
      <c r="B19" s="69" t="s">
        <v>4157</v>
      </c>
      <c r="C19" s="69" t="s">
        <v>4158</v>
      </c>
      <c r="D19" s="69" t="s">
        <v>43</v>
      </c>
      <c r="E19" s="144">
        <v>4568965.5199999996</v>
      </c>
      <c r="F19" s="158" t="s">
        <v>135</v>
      </c>
    </row>
    <row r="20" spans="1:6" x14ac:dyDescent="0.25">
      <c r="A20" s="317"/>
      <c r="B20" s="2364" t="s">
        <v>3866</v>
      </c>
      <c r="C20" s="2364"/>
      <c r="D20" s="152"/>
      <c r="E20" s="306"/>
      <c r="F20" s="303"/>
    </row>
    <row r="21" spans="1:6" ht="141.75" x14ac:dyDescent="0.25">
      <c r="A21" s="103">
        <v>12</v>
      </c>
      <c r="B21" s="152" t="s">
        <v>3241</v>
      </c>
      <c r="C21" s="69" t="s">
        <v>4159</v>
      </c>
      <c r="D21" s="152" t="s">
        <v>4160</v>
      </c>
      <c r="E21" s="144">
        <v>1736206</v>
      </c>
      <c r="F21" s="158" t="s">
        <v>135</v>
      </c>
    </row>
    <row r="22" spans="1:6" x14ac:dyDescent="0.25">
      <c r="A22" s="317"/>
      <c r="B22" s="2364" t="s">
        <v>4161</v>
      </c>
      <c r="C22" s="2364"/>
      <c r="D22" s="152"/>
      <c r="E22" s="306"/>
      <c r="F22" s="303"/>
    </row>
    <row r="23" spans="1:6" ht="47.25" x14ac:dyDescent="0.25">
      <c r="A23" s="103">
        <v>13</v>
      </c>
      <c r="B23" s="75" t="s">
        <v>4162</v>
      </c>
      <c r="C23" s="69" t="s">
        <v>4163</v>
      </c>
      <c r="D23" s="69" t="s">
        <v>4164</v>
      </c>
      <c r="E23" s="144">
        <v>17000</v>
      </c>
      <c r="F23" s="69" t="s">
        <v>13</v>
      </c>
    </row>
    <row r="24" spans="1:6" ht="47.25" x14ac:dyDescent="0.25">
      <c r="A24" s="103">
        <v>14</v>
      </c>
      <c r="B24" s="75" t="s">
        <v>4165</v>
      </c>
      <c r="C24" s="69" t="s">
        <v>4166</v>
      </c>
      <c r="D24" s="69" t="s">
        <v>4164</v>
      </c>
      <c r="E24" s="144">
        <v>17000</v>
      </c>
      <c r="F24" s="69" t="s">
        <v>13</v>
      </c>
    </row>
    <row r="25" spans="1:6" ht="47.25" x14ac:dyDescent="0.25">
      <c r="A25" s="103">
        <v>15</v>
      </c>
      <c r="B25" s="75" t="s">
        <v>4167</v>
      </c>
      <c r="C25" s="69" t="s">
        <v>4168</v>
      </c>
      <c r="D25" s="69" t="s">
        <v>4164</v>
      </c>
      <c r="E25" s="144">
        <v>17000</v>
      </c>
      <c r="F25" s="69" t="s">
        <v>13</v>
      </c>
    </row>
    <row r="26" spans="1:6" ht="47.25" x14ac:dyDescent="0.25">
      <c r="A26" s="103">
        <v>16</v>
      </c>
      <c r="B26" s="75" t="s">
        <v>4169</v>
      </c>
      <c r="C26" s="69" t="s">
        <v>4170</v>
      </c>
      <c r="D26" s="69" t="s">
        <v>4164</v>
      </c>
      <c r="E26" s="144">
        <v>17000</v>
      </c>
      <c r="F26" s="69" t="s">
        <v>13</v>
      </c>
    </row>
    <row r="27" spans="1:6" ht="31.5" x14ac:dyDescent="0.25">
      <c r="A27" s="103">
        <v>17</v>
      </c>
      <c r="B27" s="75" t="s">
        <v>4171</v>
      </c>
      <c r="C27" s="69" t="s">
        <v>4172</v>
      </c>
      <c r="D27" s="69" t="s">
        <v>4164</v>
      </c>
      <c r="E27" s="144">
        <v>17000</v>
      </c>
      <c r="F27" s="69" t="s">
        <v>13</v>
      </c>
    </row>
    <row r="28" spans="1:6" ht="47.25" x14ac:dyDescent="0.25">
      <c r="A28" s="103">
        <v>18</v>
      </c>
      <c r="B28" s="75" t="s">
        <v>4173</v>
      </c>
      <c r="C28" s="69" t="s">
        <v>4174</v>
      </c>
      <c r="D28" s="69" t="s">
        <v>4164</v>
      </c>
      <c r="E28" s="144">
        <v>17000</v>
      </c>
      <c r="F28" s="69" t="s">
        <v>13</v>
      </c>
    </row>
    <row r="29" spans="1:6" ht="47.25" x14ac:dyDescent="0.25">
      <c r="A29" s="103">
        <v>19</v>
      </c>
      <c r="B29" s="75" t="s">
        <v>4175</v>
      </c>
      <c r="C29" s="69" t="s">
        <v>4176</v>
      </c>
      <c r="D29" s="69" t="s">
        <v>4164</v>
      </c>
      <c r="E29" s="144">
        <v>17000</v>
      </c>
      <c r="F29" s="69" t="s">
        <v>13</v>
      </c>
    </row>
    <row r="30" spans="1:6" ht="47.25" x14ac:dyDescent="0.25">
      <c r="A30" s="103">
        <v>20</v>
      </c>
      <c r="B30" s="75" t="s">
        <v>4177</v>
      </c>
      <c r="C30" s="69" t="s">
        <v>4178</v>
      </c>
      <c r="D30" s="69" t="s">
        <v>4164</v>
      </c>
      <c r="E30" s="144">
        <v>17000</v>
      </c>
      <c r="F30" s="69" t="s">
        <v>13</v>
      </c>
    </row>
    <row r="31" spans="1:6" ht="47.25" x14ac:dyDescent="0.25">
      <c r="A31" s="103">
        <v>21</v>
      </c>
      <c r="B31" s="75" t="s">
        <v>4179</v>
      </c>
      <c r="C31" s="69" t="s">
        <v>4180</v>
      </c>
      <c r="D31" s="69" t="s">
        <v>4164</v>
      </c>
      <c r="E31" s="144">
        <v>17000</v>
      </c>
      <c r="F31" s="69" t="s">
        <v>13</v>
      </c>
    </row>
    <row r="32" spans="1:6" ht="47.25" x14ac:dyDescent="0.25">
      <c r="A32" s="103">
        <v>22</v>
      </c>
      <c r="B32" s="75" t="s">
        <v>4181</v>
      </c>
      <c r="C32" s="69" t="s">
        <v>4182</v>
      </c>
      <c r="D32" s="69" t="s">
        <v>4164</v>
      </c>
      <c r="E32" s="144">
        <v>17000</v>
      </c>
      <c r="F32" s="69" t="s">
        <v>13</v>
      </c>
    </row>
    <row r="33" spans="1:6" ht="47.25" x14ac:dyDescent="0.25">
      <c r="A33" s="103">
        <v>23</v>
      </c>
      <c r="B33" s="75" t="s">
        <v>4183</v>
      </c>
      <c r="C33" s="69" t="s">
        <v>4184</v>
      </c>
      <c r="D33" s="69" t="s">
        <v>4164</v>
      </c>
      <c r="E33" s="144">
        <v>17000</v>
      </c>
      <c r="F33" s="69" t="s">
        <v>13</v>
      </c>
    </row>
    <row r="34" spans="1:6" ht="47.25" x14ac:dyDescent="0.25">
      <c r="A34" s="103">
        <v>24</v>
      </c>
      <c r="B34" s="75" t="s">
        <v>4185</v>
      </c>
      <c r="C34" s="69" t="s">
        <v>4186</v>
      </c>
      <c r="D34" s="69" t="s">
        <v>4164</v>
      </c>
      <c r="E34" s="144">
        <v>17000</v>
      </c>
      <c r="F34" s="69" t="s">
        <v>13</v>
      </c>
    </row>
    <row r="35" spans="1:6" ht="47.25" x14ac:dyDescent="0.25">
      <c r="A35" s="103">
        <v>25</v>
      </c>
      <c r="B35" s="75" t="s">
        <v>4187</v>
      </c>
      <c r="C35" s="69" t="s">
        <v>4188</v>
      </c>
      <c r="D35" s="69" t="s">
        <v>4164</v>
      </c>
      <c r="E35" s="144">
        <v>17000</v>
      </c>
      <c r="F35" s="69" t="s">
        <v>13</v>
      </c>
    </row>
    <row r="36" spans="1:6" ht="47.25" x14ac:dyDescent="0.25">
      <c r="A36" s="103">
        <v>26</v>
      </c>
      <c r="B36" s="75" t="s">
        <v>4189</v>
      </c>
      <c r="C36" s="69" t="s">
        <v>4190</v>
      </c>
      <c r="D36" s="69" t="s">
        <v>4164</v>
      </c>
      <c r="E36" s="144">
        <v>17000</v>
      </c>
      <c r="F36" s="69" t="s">
        <v>13</v>
      </c>
    </row>
    <row r="37" spans="1:6" ht="47.25" x14ac:dyDescent="0.25">
      <c r="A37" s="103">
        <v>27</v>
      </c>
      <c r="B37" s="75" t="s">
        <v>4191</v>
      </c>
      <c r="C37" s="69" t="s">
        <v>4192</v>
      </c>
      <c r="D37" s="69" t="s">
        <v>4164</v>
      </c>
      <c r="E37" s="144">
        <v>17000</v>
      </c>
      <c r="F37" s="69" t="s">
        <v>13</v>
      </c>
    </row>
    <row r="38" spans="1:6" ht="47.25" x14ac:dyDescent="0.25">
      <c r="A38" s="103">
        <v>28</v>
      </c>
      <c r="B38" s="75" t="s">
        <v>4193</v>
      </c>
      <c r="C38" s="69" t="s">
        <v>4194</v>
      </c>
      <c r="D38" s="69" t="s">
        <v>4164</v>
      </c>
      <c r="E38" s="144">
        <v>17000</v>
      </c>
      <c r="F38" s="69" t="s">
        <v>13</v>
      </c>
    </row>
    <row r="39" spans="1:6" ht="47.25" x14ac:dyDescent="0.25">
      <c r="A39" s="103">
        <v>29</v>
      </c>
      <c r="B39" s="75" t="s">
        <v>4195</v>
      </c>
      <c r="C39" s="69" t="s">
        <v>4196</v>
      </c>
      <c r="D39" s="69" t="s">
        <v>4164</v>
      </c>
      <c r="E39" s="144">
        <v>17000</v>
      </c>
      <c r="F39" s="69" t="s">
        <v>13</v>
      </c>
    </row>
    <row r="40" spans="1:6" ht="47.25" x14ac:dyDescent="0.25">
      <c r="A40" s="103">
        <v>30</v>
      </c>
      <c r="B40" s="75" t="s">
        <v>4197</v>
      </c>
      <c r="C40" s="69" t="s">
        <v>4198</v>
      </c>
      <c r="D40" s="69" t="s">
        <v>4164</v>
      </c>
      <c r="E40" s="144">
        <v>17000</v>
      </c>
      <c r="F40" s="69" t="s">
        <v>13</v>
      </c>
    </row>
    <row r="41" spans="1:6" ht="47.25" x14ac:dyDescent="0.25">
      <c r="A41" s="103">
        <v>31</v>
      </c>
      <c r="B41" s="75" t="s">
        <v>4199</v>
      </c>
      <c r="C41" s="69" t="s">
        <v>4200</v>
      </c>
      <c r="D41" s="69" t="s">
        <v>4164</v>
      </c>
      <c r="E41" s="144">
        <v>17000</v>
      </c>
      <c r="F41" s="69" t="s">
        <v>13</v>
      </c>
    </row>
    <row r="42" spans="1:6" ht="47.25" x14ac:dyDescent="0.25">
      <c r="A42" s="103">
        <v>32</v>
      </c>
      <c r="B42" s="75" t="s">
        <v>4201</v>
      </c>
      <c r="C42" s="69" t="s">
        <v>4202</v>
      </c>
      <c r="D42" s="69" t="s">
        <v>4164</v>
      </c>
      <c r="E42" s="144">
        <v>17000</v>
      </c>
      <c r="F42" s="69" t="s">
        <v>13</v>
      </c>
    </row>
    <row r="43" spans="1:6" ht="47.25" x14ac:dyDescent="0.25">
      <c r="A43" s="103">
        <v>33</v>
      </c>
      <c r="B43" s="75" t="s">
        <v>4203</v>
      </c>
      <c r="C43" s="69" t="s">
        <v>4204</v>
      </c>
      <c r="D43" s="69" t="s">
        <v>4164</v>
      </c>
      <c r="E43" s="144">
        <v>17000</v>
      </c>
      <c r="F43" s="69" t="s">
        <v>13</v>
      </c>
    </row>
    <row r="44" spans="1:6" ht="31.5" x14ac:dyDescent="0.25">
      <c r="A44" s="103">
        <v>34</v>
      </c>
      <c r="B44" s="75" t="s">
        <v>4205</v>
      </c>
      <c r="C44" s="69" t="s">
        <v>4206</v>
      </c>
      <c r="D44" s="69" t="s">
        <v>4164</v>
      </c>
      <c r="E44" s="144">
        <v>17000</v>
      </c>
      <c r="F44" s="69" t="s">
        <v>13</v>
      </c>
    </row>
    <row r="45" spans="1:6" ht="47.25" x14ac:dyDescent="0.25">
      <c r="A45" s="103">
        <v>35</v>
      </c>
      <c r="B45" s="75" t="s">
        <v>4207</v>
      </c>
      <c r="C45" s="69" t="s">
        <v>4208</v>
      </c>
      <c r="D45" s="69" t="s">
        <v>4164</v>
      </c>
      <c r="E45" s="144">
        <v>17000</v>
      </c>
      <c r="F45" s="69" t="s">
        <v>13</v>
      </c>
    </row>
    <row r="46" spans="1:6" ht="47.25" x14ac:dyDescent="0.25">
      <c r="A46" s="103">
        <v>36</v>
      </c>
      <c r="B46" s="75" t="s">
        <v>4209</v>
      </c>
      <c r="C46" s="69" t="s">
        <v>4210</v>
      </c>
      <c r="D46" s="69" t="s">
        <v>4164</v>
      </c>
      <c r="E46" s="144">
        <v>17000</v>
      </c>
      <c r="F46" s="69" t="s">
        <v>13</v>
      </c>
    </row>
    <row r="47" spans="1:6" ht="47.25" x14ac:dyDescent="0.25">
      <c r="A47" s="103">
        <v>37</v>
      </c>
      <c r="B47" s="75" t="s">
        <v>4211</v>
      </c>
      <c r="C47" s="69" t="s">
        <v>4212</v>
      </c>
      <c r="D47" s="69" t="s">
        <v>4164</v>
      </c>
      <c r="E47" s="144">
        <v>17000</v>
      </c>
      <c r="F47" s="69" t="s">
        <v>13</v>
      </c>
    </row>
    <row r="48" spans="1:6" ht="47.25" x14ac:dyDescent="0.25">
      <c r="A48" s="103">
        <v>38</v>
      </c>
      <c r="B48" s="75" t="s">
        <v>4213</v>
      </c>
      <c r="C48" s="69" t="s">
        <v>4214</v>
      </c>
      <c r="D48" s="69" t="s">
        <v>4164</v>
      </c>
      <c r="E48" s="144">
        <v>17000</v>
      </c>
      <c r="F48" s="69" t="s">
        <v>13</v>
      </c>
    </row>
    <row r="49" spans="1:6" ht="47.25" x14ac:dyDescent="0.25">
      <c r="A49" s="103">
        <v>39</v>
      </c>
      <c r="B49" s="75" t="s">
        <v>4215</v>
      </c>
      <c r="C49" s="69" t="s">
        <v>4216</v>
      </c>
      <c r="D49" s="69" t="s">
        <v>4164</v>
      </c>
      <c r="E49" s="144">
        <v>17000</v>
      </c>
      <c r="F49" s="69" t="s">
        <v>13</v>
      </c>
    </row>
    <row r="50" spans="1:6" ht="47.25" x14ac:dyDescent="0.25">
      <c r="A50" s="103">
        <v>40</v>
      </c>
      <c r="B50" s="75" t="s">
        <v>4217</v>
      </c>
      <c r="C50" s="69" t="s">
        <v>4218</v>
      </c>
      <c r="D50" s="69" t="s">
        <v>4164</v>
      </c>
      <c r="E50" s="144">
        <v>17000</v>
      </c>
      <c r="F50" s="69" t="s">
        <v>13</v>
      </c>
    </row>
    <row r="51" spans="1:6" ht="63" x14ac:dyDescent="0.25">
      <c r="A51" s="103">
        <v>41</v>
      </c>
      <c r="B51" s="75" t="s">
        <v>4219</v>
      </c>
      <c r="C51" s="69" t="s">
        <v>4220</v>
      </c>
      <c r="D51" s="69" t="s">
        <v>4164</v>
      </c>
      <c r="E51" s="144">
        <v>17000</v>
      </c>
      <c r="F51" s="69" t="s">
        <v>13</v>
      </c>
    </row>
    <row r="52" spans="1:6" ht="47.25" x14ac:dyDescent="0.25">
      <c r="A52" s="103">
        <v>42</v>
      </c>
      <c r="B52" s="75" t="s">
        <v>4221</v>
      </c>
      <c r="C52" s="69" t="s">
        <v>4222</v>
      </c>
      <c r="D52" s="69" t="s">
        <v>4164</v>
      </c>
      <c r="E52" s="144">
        <v>17000</v>
      </c>
      <c r="F52" s="69" t="s">
        <v>13</v>
      </c>
    </row>
    <row r="53" spans="1:6" ht="47.25" x14ac:dyDescent="0.25">
      <c r="A53" s="103">
        <v>43</v>
      </c>
      <c r="B53" s="75" t="s">
        <v>4223</v>
      </c>
      <c r="C53" s="69" t="s">
        <v>4224</v>
      </c>
      <c r="D53" s="69" t="s">
        <v>4164</v>
      </c>
      <c r="E53" s="144">
        <v>17000</v>
      </c>
      <c r="F53" s="69" t="s">
        <v>13</v>
      </c>
    </row>
    <row r="54" spans="1:6" ht="47.25" x14ac:dyDescent="0.25">
      <c r="A54" s="103">
        <v>44</v>
      </c>
      <c r="B54" s="75" t="s">
        <v>4225</v>
      </c>
      <c r="C54" s="69" t="s">
        <v>4226</v>
      </c>
      <c r="D54" s="69" t="s">
        <v>4164</v>
      </c>
      <c r="E54" s="144">
        <v>17000</v>
      </c>
      <c r="F54" s="69" t="s">
        <v>13</v>
      </c>
    </row>
    <row r="55" spans="1:6" ht="47.25" x14ac:dyDescent="0.25">
      <c r="A55" s="103">
        <v>45</v>
      </c>
      <c r="B55" s="75" t="s">
        <v>4227</v>
      </c>
      <c r="C55" s="69" t="s">
        <v>4228</v>
      </c>
      <c r="D55" s="69" t="s">
        <v>4164</v>
      </c>
      <c r="E55" s="144">
        <v>17000</v>
      </c>
      <c r="F55" s="69" t="s">
        <v>13</v>
      </c>
    </row>
    <row r="56" spans="1:6" ht="31.5" x14ac:dyDescent="0.25">
      <c r="A56" s="103">
        <v>46</v>
      </c>
      <c r="B56" s="75" t="s">
        <v>4229</v>
      </c>
      <c r="C56" s="69" t="s">
        <v>4230</v>
      </c>
      <c r="D56" s="69" t="s">
        <v>4164</v>
      </c>
      <c r="E56" s="144">
        <v>17000</v>
      </c>
      <c r="F56" s="69" t="s">
        <v>13</v>
      </c>
    </row>
    <row r="57" spans="1:6" ht="47.25" x14ac:dyDescent="0.25">
      <c r="A57" s="103">
        <v>47</v>
      </c>
      <c r="B57" s="75" t="s">
        <v>4231</v>
      </c>
      <c r="C57" s="69" t="s">
        <v>4232</v>
      </c>
      <c r="D57" s="69" t="s">
        <v>4164</v>
      </c>
      <c r="E57" s="144">
        <v>17000</v>
      </c>
      <c r="F57" s="69" t="s">
        <v>13</v>
      </c>
    </row>
    <row r="58" spans="1:6" ht="47.25" x14ac:dyDescent="0.25">
      <c r="A58" s="103">
        <v>48</v>
      </c>
      <c r="B58" s="75" t="s">
        <v>4233</v>
      </c>
      <c r="C58" s="69" t="s">
        <v>4234</v>
      </c>
      <c r="D58" s="69" t="s">
        <v>4164</v>
      </c>
      <c r="E58" s="144">
        <v>17000</v>
      </c>
      <c r="F58" s="69" t="s">
        <v>13</v>
      </c>
    </row>
    <row r="59" spans="1:6" ht="31.5" x14ac:dyDescent="0.25">
      <c r="A59" s="103">
        <v>49</v>
      </c>
      <c r="B59" s="75" t="s">
        <v>4235</v>
      </c>
      <c r="C59" s="69" t="s">
        <v>4236</v>
      </c>
      <c r="D59" s="69" t="s">
        <v>4164</v>
      </c>
      <c r="E59" s="144">
        <v>17000</v>
      </c>
      <c r="F59" s="69" t="s">
        <v>13</v>
      </c>
    </row>
    <row r="60" spans="1:6" ht="47.25" x14ac:dyDescent="0.25">
      <c r="A60" s="103">
        <v>50</v>
      </c>
      <c r="B60" s="75" t="s">
        <v>4237</v>
      </c>
      <c r="C60" s="69" t="s">
        <v>4238</v>
      </c>
      <c r="D60" s="69" t="s">
        <v>4164</v>
      </c>
      <c r="E60" s="144">
        <v>17000</v>
      </c>
      <c r="F60" s="69" t="s">
        <v>13</v>
      </c>
    </row>
    <row r="61" spans="1:6" ht="47.25" x14ac:dyDescent="0.25">
      <c r="A61" s="103">
        <v>51</v>
      </c>
      <c r="B61" s="75" t="s">
        <v>4239</v>
      </c>
      <c r="C61" s="69" t="s">
        <v>4240</v>
      </c>
      <c r="D61" s="69" t="s">
        <v>4164</v>
      </c>
      <c r="E61" s="144">
        <v>17000</v>
      </c>
      <c r="F61" s="69" t="s">
        <v>13</v>
      </c>
    </row>
    <row r="62" spans="1:6" ht="47.25" x14ac:dyDescent="0.25">
      <c r="A62" s="103">
        <v>52</v>
      </c>
      <c r="B62" s="75" t="s">
        <v>4241</v>
      </c>
      <c r="C62" s="69" t="s">
        <v>4242</v>
      </c>
      <c r="D62" s="69" t="s">
        <v>4164</v>
      </c>
      <c r="E62" s="144">
        <v>17000</v>
      </c>
      <c r="F62" s="69" t="s">
        <v>13</v>
      </c>
    </row>
    <row r="63" spans="1:6" ht="47.25" x14ac:dyDescent="0.25">
      <c r="A63" s="103">
        <v>53</v>
      </c>
      <c r="B63" s="75" t="s">
        <v>4243</v>
      </c>
      <c r="C63" s="69" t="s">
        <v>4244</v>
      </c>
      <c r="D63" s="69" t="s">
        <v>4164</v>
      </c>
      <c r="E63" s="144">
        <v>17000</v>
      </c>
      <c r="F63" s="69" t="s">
        <v>13</v>
      </c>
    </row>
    <row r="64" spans="1:6" ht="31.5" x14ac:dyDescent="0.25">
      <c r="A64" s="103">
        <v>54</v>
      </c>
      <c r="B64" s="75" t="s">
        <v>4245</v>
      </c>
      <c r="C64" s="69" t="s">
        <v>4246</v>
      </c>
      <c r="D64" s="69" t="s">
        <v>4164</v>
      </c>
      <c r="E64" s="144">
        <v>17000</v>
      </c>
      <c r="F64" s="69" t="s">
        <v>13</v>
      </c>
    </row>
    <row r="65" spans="1:6" ht="31.5" x14ac:dyDescent="0.25">
      <c r="A65" s="103">
        <v>55</v>
      </c>
      <c r="B65" s="75" t="s">
        <v>4247</v>
      </c>
      <c r="C65" s="69" t="s">
        <v>4248</v>
      </c>
      <c r="D65" s="69" t="s">
        <v>4164</v>
      </c>
      <c r="E65" s="144">
        <v>17000</v>
      </c>
      <c r="F65" s="69" t="s">
        <v>13</v>
      </c>
    </row>
    <row r="66" spans="1:6" ht="47.25" x14ac:dyDescent="0.25">
      <c r="A66" s="103">
        <v>56</v>
      </c>
      <c r="B66" s="75" t="s">
        <v>4249</v>
      </c>
      <c r="C66" s="69" t="s">
        <v>4250</v>
      </c>
      <c r="D66" s="69" t="s">
        <v>4164</v>
      </c>
      <c r="E66" s="144">
        <v>17000</v>
      </c>
      <c r="F66" s="69" t="s">
        <v>13</v>
      </c>
    </row>
    <row r="67" spans="1:6" ht="47.25" x14ac:dyDescent="0.25">
      <c r="A67" s="103">
        <v>57</v>
      </c>
      <c r="B67" s="75" t="s">
        <v>4251</v>
      </c>
      <c r="C67" s="69" t="s">
        <v>4252</v>
      </c>
      <c r="D67" s="69" t="s">
        <v>4164</v>
      </c>
      <c r="E67" s="144">
        <v>17000</v>
      </c>
      <c r="F67" s="69" t="s">
        <v>13</v>
      </c>
    </row>
    <row r="68" spans="1:6" ht="47.25" x14ac:dyDescent="0.25">
      <c r="A68" s="103">
        <v>58</v>
      </c>
      <c r="B68" s="75" t="s">
        <v>4253</v>
      </c>
      <c r="C68" s="69" t="s">
        <v>4254</v>
      </c>
      <c r="D68" s="69" t="s">
        <v>4164</v>
      </c>
      <c r="E68" s="144">
        <v>17000</v>
      </c>
      <c r="F68" s="69" t="s">
        <v>13</v>
      </c>
    </row>
    <row r="69" spans="1:6" ht="47.25" x14ac:dyDescent="0.25">
      <c r="A69" s="103">
        <v>59</v>
      </c>
      <c r="B69" s="75" t="s">
        <v>4255</v>
      </c>
      <c r="C69" s="69" t="s">
        <v>4256</v>
      </c>
      <c r="D69" s="69" t="s">
        <v>4164</v>
      </c>
      <c r="E69" s="144">
        <v>17000</v>
      </c>
      <c r="F69" s="69" t="s">
        <v>13</v>
      </c>
    </row>
    <row r="70" spans="1:6" ht="47.25" x14ac:dyDescent="0.25">
      <c r="A70" s="103">
        <v>60</v>
      </c>
      <c r="B70" s="75" t="s">
        <v>4257</v>
      </c>
      <c r="C70" s="69" t="s">
        <v>4258</v>
      </c>
      <c r="D70" s="69" t="s">
        <v>4164</v>
      </c>
      <c r="E70" s="144">
        <v>17000</v>
      </c>
      <c r="F70" s="69" t="s">
        <v>13</v>
      </c>
    </row>
    <row r="71" spans="1:6" ht="47.25" x14ac:dyDescent="0.25">
      <c r="A71" s="103">
        <v>61</v>
      </c>
      <c r="B71" s="75" t="s">
        <v>4259</v>
      </c>
      <c r="C71" s="69" t="s">
        <v>4260</v>
      </c>
      <c r="D71" s="69" t="s">
        <v>4164</v>
      </c>
      <c r="E71" s="144">
        <v>17000</v>
      </c>
      <c r="F71" s="69" t="s">
        <v>13</v>
      </c>
    </row>
    <row r="72" spans="1:6" ht="47.25" x14ac:dyDescent="0.25">
      <c r="A72" s="103">
        <v>62</v>
      </c>
      <c r="B72" s="75" t="s">
        <v>4261</v>
      </c>
      <c r="C72" s="69" t="s">
        <v>4262</v>
      </c>
      <c r="D72" s="69" t="s">
        <v>4164</v>
      </c>
      <c r="E72" s="144">
        <v>17000</v>
      </c>
      <c r="F72" s="69" t="s">
        <v>13</v>
      </c>
    </row>
    <row r="73" spans="1:6" ht="47.25" x14ac:dyDescent="0.25">
      <c r="A73" s="103">
        <v>63</v>
      </c>
      <c r="B73" s="75" t="s">
        <v>4263</v>
      </c>
      <c r="C73" s="69" t="s">
        <v>4264</v>
      </c>
      <c r="D73" s="69" t="s">
        <v>4164</v>
      </c>
      <c r="E73" s="144">
        <v>17000</v>
      </c>
      <c r="F73" s="69" t="s">
        <v>13</v>
      </c>
    </row>
    <row r="74" spans="1:6" ht="47.25" x14ac:dyDescent="0.25">
      <c r="A74" s="103">
        <v>64</v>
      </c>
      <c r="B74" s="75" t="s">
        <v>4265</v>
      </c>
      <c r="C74" s="69" t="s">
        <v>4266</v>
      </c>
      <c r="D74" s="69" t="s">
        <v>4164</v>
      </c>
      <c r="E74" s="144">
        <v>17000</v>
      </c>
      <c r="F74" s="69" t="s">
        <v>13</v>
      </c>
    </row>
    <row r="75" spans="1:6" ht="63" x14ac:dyDescent="0.25">
      <c r="A75" s="103">
        <v>65</v>
      </c>
      <c r="B75" s="75" t="s">
        <v>4267</v>
      </c>
      <c r="C75" s="69" t="s">
        <v>4268</v>
      </c>
      <c r="D75" s="69" t="s">
        <v>4164</v>
      </c>
      <c r="E75" s="144">
        <v>17000</v>
      </c>
      <c r="F75" s="69" t="s">
        <v>13</v>
      </c>
    </row>
    <row r="76" spans="1:6" ht="47.25" x14ac:dyDescent="0.25">
      <c r="A76" s="103">
        <v>66</v>
      </c>
      <c r="B76" s="75" t="s">
        <v>4269</v>
      </c>
      <c r="C76" s="69" t="s">
        <v>4270</v>
      </c>
      <c r="D76" s="69" t="s">
        <v>4164</v>
      </c>
      <c r="E76" s="144">
        <v>17000</v>
      </c>
      <c r="F76" s="69" t="s">
        <v>13</v>
      </c>
    </row>
    <row r="77" spans="1:6" ht="47.25" x14ac:dyDescent="0.25">
      <c r="A77" s="103">
        <v>67</v>
      </c>
      <c r="B77" s="75" t="s">
        <v>4271</v>
      </c>
      <c r="C77" s="69" t="s">
        <v>4272</v>
      </c>
      <c r="D77" s="69" t="s">
        <v>4164</v>
      </c>
      <c r="E77" s="144">
        <v>17000</v>
      </c>
      <c r="F77" s="69" t="s">
        <v>13</v>
      </c>
    </row>
    <row r="78" spans="1:6" ht="47.25" x14ac:dyDescent="0.25">
      <c r="A78" s="103">
        <v>68</v>
      </c>
      <c r="B78" s="75" t="s">
        <v>4273</v>
      </c>
      <c r="C78" s="69" t="s">
        <v>4274</v>
      </c>
      <c r="D78" s="69" t="s">
        <v>4164</v>
      </c>
      <c r="E78" s="144">
        <v>17000</v>
      </c>
      <c r="F78" s="69" t="s">
        <v>13</v>
      </c>
    </row>
    <row r="79" spans="1:6" ht="63" x14ac:dyDescent="0.25">
      <c r="A79" s="103">
        <v>69</v>
      </c>
      <c r="B79" s="75" t="s">
        <v>4275</v>
      </c>
      <c r="C79" s="69" t="s">
        <v>4276</v>
      </c>
      <c r="D79" s="69" t="s">
        <v>4164</v>
      </c>
      <c r="E79" s="144">
        <v>17000</v>
      </c>
      <c r="F79" s="69" t="s">
        <v>13</v>
      </c>
    </row>
    <row r="80" spans="1:6" ht="47.25" x14ac:dyDescent="0.25">
      <c r="A80" s="103">
        <v>70</v>
      </c>
      <c r="B80" s="75" t="s">
        <v>4277</v>
      </c>
      <c r="C80" s="69" t="s">
        <v>4278</v>
      </c>
      <c r="D80" s="69" t="s">
        <v>4164</v>
      </c>
      <c r="E80" s="144">
        <v>17000</v>
      </c>
      <c r="F80" s="69" t="s">
        <v>13</v>
      </c>
    </row>
    <row r="81" spans="1:6" ht="47.25" x14ac:dyDescent="0.25">
      <c r="A81" s="103">
        <v>71</v>
      </c>
      <c r="B81" s="75" t="s">
        <v>4279</v>
      </c>
      <c r="C81" s="69" t="s">
        <v>4280</v>
      </c>
      <c r="D81" s="69" t="s">
        <v>4164</v>
      </c>
      <c r="E81" s="144">
        <v>17000</v>
      </c>
      <c r="F81" s="69" t="s">
        <v>13</v>
      </c>
    </row>
    <row r="82" spans="1:6" ht="47.25" x14ac:dyDescent="0.25">
      <c r="A82" s="103">
        <v>72</v>
      </c>
      <c r="B82" s="75" t="s">
        <v>4281</v>
      </c>
      <c r="C82" s="69" t="s">
        <v>4282</v>
      </c>
      <c r="D82" s="69" t="s">
        <v>4164</v>
      </c>
      <c r="E82" s="144">
        <v>17000</v>
      </c>
      <c r="F82" s="69" t="s">
        <v>13</v>
      </c>
    </row>
    <row r="83" spans="1:6" ht="47.25" x14ac:dyDescent="0.25">
      <c r="A83" s="103">
        <v>73</v>
      </c>
      <c r="B83" s="75" t="s">
        <v>4283</v>
      </c>
      <c r="C83" s="69" t="s">
        <v>4284</v>
      </c>
      <c r="D83" s="69" t="s">
        <v>4164</v>
      </c>
      <c r="E83" s="144">
        <v>17000</v>
      </c>
      <c r="F83" s="69" t="s">
        <v>13</v>
      </c>
    </row>
    <row r="84" spans="1:6" ht="47.25" x14ac:dyDescent="0.25">
      <c r="A84" s="103">
        <v>74</v>
      </c>
      <c r="B84" s="75" t="s">
        <v>4285</v>
      </c>
      <c r="C84" s="69" t="s">
        <v>4286</v>
      </c>
      <c r="D84" s="69" t="s">
        <v>4164</v>
      </c>
      <c r="E84" s="144">
        <v>17000</v>
      </c>
      <c r="F84" s="69" t="s">
        <v>13</v>
      </c>
    </row>
    <row r="85" spans="1:6" ht="47.25" x14ac:dyDescent="0.25">
      <c r="A85" s="103">
        <v>75</v>
      </c>
      <c r="B85" s="75" t="s">
        <v>4287</v>
      </c>
      <c r="C85" s="69" t="s">
        <v>4288</v>
      </c>
      <c r="D85" s="69" t="s">
        <v>4164</v>
      </c>
      <c r="E85" s="144">
        <v>17000</v>
      </c>
      <c r="F85" s="69" t="s">
        <v>13</v>
      </c>
    </row>
    <row r="86" spans="1:6" ht="31.5" x14ac:dyDescent="0.25">
      <c r="A86" s="103">
        <v>76</v>
      </c>
      <c r="B86" s="75" t="s">
        <v>4289</v>
      </c>
      <c r="C86" s="69" t="s">
        <v>4290</v>
      </c>
      <c r="D86" s="69" t="s">
        <v>4164</v>
      </c>
      <c r="E86" s="144">
        <v>17000</v>
      </c>
      <c r="F86" s="69" t="s">
        <v>13</v>
      </c>
    </row>
    <row r="87" spans="1:6" ht="47.25" x14ac:dyDescent="0.25">
      <c r="A87" s="103">
        <v>77</v>
      </c>
      <c r="B87" s="75" t="s">
        <v>4291</v>
      </c>
      <c r="C87" s="69" t="s">
        <v>4292</v>
      </c>
      <c r="D87" s="69" t="s">
        <v>4164</v>
      </c>
      <c r="E87" s="144">
        <v>17000</v>
      </c>
      <c r="F87" s="69" t="s">
        <v>13</v>
      </c>
    </row>
    <row r="88" spans="1:6" ht="47.25" x14ac:dyDescent="0.25">
      <c r="A88" s="103">
        <v>78</v>
      </c>
      <c r="B88" s="75" t="s">
        <v>4293</v>
      </c>
      <c r="C88" s="69" t="s">
        <v>4294</v>
      </c>
      <c r="D88" s="69" t="s">
        <v>4164</v>
      </c>
      <c r="E88" s="144">
        <v>17000</v>
      </c>
      <c r="F88" s="69" t="s">
        <v>13</v>
      </c>
    </row>
    <row r="89" spans="1:6" ht="31.5" x14ac:dyDescent="0.25">
      <c r="A89" s="103">
        <v>79</v>
      </c>
      <c r="B89" s="75" t="s">
        <v>4295</v>
      </c>
      <c r="C89" s="69" t="s">
        <v>4296</v>
      </c>
      <c r="D89" s="69" t="s">
        <v>4164</v>
      </c>
      <c r="E89" s="144">
        <v>17000</v>
      </c>
      <c r="F89" s="69" t="s">
        <v>13</v>
      </c>
    </row>
    <row r="90" spans="1:6" ht="47.25" x14ac:dyDescent="0.25">
      <c r="A90" s="103">
        <v>80</v>
      </c>
      <c r="B90" s="75" t="s">
        <v>4297</v>
      </c>
      <c r="C90" s="69" t="s">
        <v>4298</v>
      </c>
      <c r="D90" s="69" t="s">
        <v>4164</v>
      </c>
      <c r="E90" s="144">
        <v>17000</v>
      </c>
      <c r="F90" s="69" t="s">
        <v>13</v>
      </c>
    </row>
    <row r="91" spans="1:6" ht="63" x14ac:dyDescent="0.25">
      <c r="A91" s="103">
        <v>81</v>
      </c>
      <c r="B91" s="75" t="s">
        <v>4299</v>
      </c>
      <c r="C91" s="69" t="s">
        <v>4300</v>
      </c>
      <c r="D91" s="69" t="s">
        <v>4164</v>
      </c>
      <c r="E91" s="144">
        <v>17000</v>
      </c>
      <c r="F91" s="69" t="s">
        <v>13</v>
      </c>
    </row>
    <row r="92" spans="1:6" ht="47.25" x14ac:dyDescent="0.25">
      <c r="A92" s="103">
        <v>82</v>
      </c>
      <c r="B92" s="75" t="s">
        <v>4301</v>
      </c>
      <c r="C92" s="69" t="s">
        <v>4302</v>
      </c>
      <c r="D92" s="69" t="s">
        <v>4164</v>
      </c>
      <c r="E92" s="144">
        <v>17000</v>
      </c>
      <c r="F92" s="69" t="s">
        <v>13</v>
      </c>
    </row>
    <row r="93" spans="1:6" ht="31.5" x14ac:dyDescent="0.25">
      <c r="A93" s="103">
        <v>83</v>
      </c>
      <c r="B93" s="75" t="s">
        <v>4303</v>
      </c>
      <c r="C93" s="69" t="s">
        <v>4304</v>
      </c>
      <c r="D93" s="69" t="s">
        <v>4164</v>
      </c>
      <c r="E93" s="144">
        <v>17000</v>
      </c>
      <c r="F93" s="69" t="s">
        <v>13</v>
      </c>
    </row>
    <row r="94" spans="1:6" ht="47.25" x14ac:dyDescent="0.25">
      <c r="A94" s="103">
        <v>84</v>
      </c>
      <c r="B94" s="75" t="s">
        <v>4305</v>
      </c>
      <c r="C94" s="69" t="s">
        <v>4306</v>
      </c>
      <c r="D94" s="69" t="s">
        <v>4164</v>
      </c>
      <c r="E94" s="144">
        <v>17000</v>
      </c>
      <c r="F94" s="69" t="s">
        <v>13</v>
      </c>
    </row>
    <row r="95" spans="1:6" ht="31.5" x14ac:dyDescent="0.25">
      <c r="A95" s="103">
        <v>85</v>
      </c>
      <c r="B95" s="75" t="s">
        <v>4307</v>
      </c>
      <c r="C95" s="69" t="s">
        <v>4308</v>
      </c>
      <c r="D95" s="69" t="s">
        <v>4164</v>
      </c>
      <c r="E95" s="144">
        <v>17000</v>
      </c>
      <c r="F95" s="69" t="s">
        <v>13</v>
      </c>
    </row>
    <row r="96" spans="1:6" ht="47.25" x14ac:dyDescent="0.25">
      <c r="A96" s="103">
        <v>86</v>
      </c>
      <c r="B96" s="75" t="s">
        <v>4309</v>
      </c>
      <c r="C96" s="69" t="s">
        <v>4310</v>
      </c>
      <c r="D96" s="69" t="s">
        <v>4164</v>
      </c>
      <c r="E96" s="144">
        <v>17000</v>
      </c>
      <c r="F96" s="69" t="s">
        <v>13</v>
      </c>
    </row>
    <row r="97" spans="1:6" ht="47.25" x14ac:dyDescent="0.25">
      <c r="A97" s="103">
        <v>87</v>
      </c>
      <c r="B97" s="75" t="s">
        <v>4311</v>
      </c>
      <c r="C97" s="69" t="s">
        <v>4312</v>
      </c>
      <c r="D97" s="69" t="s">
        <v>4164</v>
      </c>
      <c r="E97" s="144">
        <v>17000</v>
      </c>
      <c r="F97" s="69" t="s">
        <v>13</v>
      </c>
    </row>
    <row r="98" spans="1:6" ht="47.25" x14ac:dyDescent="0.25">
      <c r="A98" s="103">
        <v>88</v>
      </c>
      <c r="B98" s="75" t="s">
        <v>4313</v>
      </c>
      <c r="C98" s="69" t="s">
        <v>4314</v>
      </c>
      <c r="D98" s="69" t="s">
        <v>4164</v>
      </c>
      <c r="E98" s="144">
        <v>17000</v>
      </c>
      <c r="F98" s="69" t="s">
        <v>13</v>
      </c>
    </row>
    <row r="99" spans="1:6" ht="31.5" x14ac:dyDescent="0.25">
      <c r="A99" s="103">
        <v>89</v>
      </c>
      <c r="B99" s="75" t="s">
        <v>4315</v>
      </c>
      <c r="C99" s="69" t="s">
        <v>4316</v>
      </c>
      <c r="D99" s="69" t="s">
        <v>4164</v>
      </c>
      <c r="E99" s="144">
        <v>17000</v>
      </c>
      <c r="F99" s="69" t="s">
        <v>13</v>
      </c>
    </row>
    <row r="100" spans="1:6" ht="47.25" x14ac:dyDescent="0.25">
      <c r="A100" s="103">
        <v>90</v>
      </c>
      <c r="B100" s="75" t="s">
        <v>4317</v>
      </c>
      <c r="C100" s="69" t="s">
        <v>4318</v>
      </c>
      <c r="D100" s="69" t="s">
        <v>4164</v>
      </c>
      <c r="E100" s="144">
        <v>17000</v>
      </c>
      <c r="F100" s="69" t="s">
        <v>13</v>
      </c>
    </row>
    <row r="101" spans="1:6" ht="47.25" x14ac:dyDescent="0.25">
      <c r="A101" s="103">
        <v>91</v>
      </c>
      <c r="B101" s="75" t="s">
        <v>4319</v>
      </c>
      <c r="C101" s="69" t="s">
        <v>4320</v>
      </c>
      <c r="D101" s="69" t="s">
        <v>4164</v>
      </c>
      <c r="E101" s="144">
        <v>17000</v>
      </c>
      <c r="F101" s="69" t="s">
        <v>13</v>
      </c>
    </row>
    <row r="102" spans="1:6" ht="31.5" x14ac:dyDescent="0.25">
      <c r="A102" s="103">
        <v>92</v>
      </c>
      <c r="B102" s="75" t="s">
        <v>4321</v>
      </c>
      <c r="C102" s="69" t="s">
        <v>4322</v>
      </c>
      <c r="D102" s="69" t="s">
        <v>4164</v>
      </c>
      <c r="E102" s="144">
        <v>17000</v>
      </c>
      <c r="F102" s="69" t="s">
        <v>13</v>
      </c>
    </row>
    <row r="103" spans="1:6" ht="31.5" x14ac:dyDescent="0.25">
      <c r="A103" s="103">
        <v>93</v>
      </c>
      <c r="B103" s="75" t="s">
        <v>4323</v>
      </c>
      <c r="C103" s="69" t="s">
        <v>4324</v>
      </c>
      <c r="D103" s="69" t="s">
        <v>4164</v>
      </c>
      <c r="E103" s="144">
        <v>17000</v>
      </c>
      <c r="F103" s="69" t="s">
        <v>13</v>
      </c>
    </row>
    <row r="104" spans="1:6" ht="47.25" x14ac:dyDescent="0.25">
      <c r="A104" s="103">
        <v>94</v>
      </c>
      <c r="B104" s="75" t="s">
        <v>1916</v>
      </c>
      <c r="C104" s="69" t="s">
        <v>4325</v>
      </c>
      <c r="D104" s="69" t="s">
        <v>4164</v>
      </c>
      <c r="E104" s="144">
        <v>17000</v>
      </c>
      <c r="F104" s="69" t="s">
        <v>13</v>
      </c>
    </row>
    <row r="105" spans="1:6" ht="47.25" x14ac:dyDescent="0.25">
      <c r="A105" s="103">
        <v>95</v>
      </c>
      <c r="B105" s="75" t="s">
        <v>4326</v>
      </c>
      <c r="C105" s="69" t="s">
        <v>4327</v>
      </c>
      <c r="D105" s="69" t="s">
        <v>4164</v>
      </c>
      <c r="E105" s="144">
        <v>17000</v>
      </c>
      <c r="F105" s="69" t="s">
        <v>13</v>
      </c>
    </row>
    <row r="106" spans="1:6" ht="63" x14ac:dyDescent="0.25">
      <c r="A106" s="103">
        <v>96</v>
      </c>
      <c r="B106" s="75" t="s">
        <v>4328</v>
      </c>
      <c r="C106" s="69" t="s">
        <v>4329</v>
      </c>
      <c r="D106" s="69" t="s">
        <v>4164</v>
      </c>
      <c r="E106" s="144">
        <v>17000</v>
      </c>
      <c r="F106" s="69" t="s">
        <v>13</v>
      </c>
    </row>
    <row r="107" spans="1:6" ht="47.25" x14ac:dyDescent="0.25">
      <c r="A107" s="103">
        <v>97</v>
      </c>
      <c r="B107" s="75" t="s">
        <v>4330</v>
      </c>
      <c r="C107" s="69" t="s">
        <v>4331</v>
      </c>
      <c r="D107" s="69" t="s">
        <v>4164</v>
      </c>
      <c r="E107" s="144">
        <v>17000</v>
      </c>
      <c r="F107" s="69" t="s">
        <v>13</v>
      </c>
    </row>
    <row r="108" spans="1:6" ht="47.25" x14ac:dyDescent="0.25">
      <c r="A108" s="103">
        <v>98</v>
      </c>
      <c r="B108" s="75" t="s">
        <v>4332</v>
      </c>
      <c r="C108" s="69" t="s">
        <v>4333</v>
      </c>
      <c r="D108" s="69" t="s">
        <v>4164</v>
      </c>
      <c r="E108" s="144">
        <v>17000</v>
      </c>
      <c r="F108" s="69" t="s">
        <v>13</v>
      </c>
    </row>
    <row r="109" spans="1:6" ht="47.25" x14ac:dyDescent="0.25">
      <c r="A109" s="103">
        <v>99</v>
      </c>
      <c r="B109" s="75" t="s">
        <v>4334</v>
      </c>
      <c r="C109" s="69" t="s">
        <v>4335</v>
      </c>
      <c r="D109" s="69" t="s">
        <v>4164</v>
      </c>
      <c r="E109" s="144">
        <v>17000</v>
      </c>
      <c r="F109" s="69" t="s">
        <v>13</v>
      </c>
    </row>
    <row r="110" spans="1:6" ht="47.25" x14ac:dyDescent="0.25">
      <c r="A110" s="103">
        <v>100</v>
      </c>
      <c r="B110" s="75" t="s">
        <v>4336</v>
      </c>
      <c r="C110" s="69" t="s">
        <v>4337</v>
      </c>
      <c r="D110" s="69" t="s">
        <v>4164</v>
      </c>
      <c r="E110" s="144">
        <v>17000</v>
      </c>
      <c r="F110" s="69" t="s">
        <v>13</v>
      </c>
    </row>
    <row r="111" spans="1:6" ht="31.5" x14ac:dyDescent="0.25">
      <c r="A111" s="103">
        <v>101</v>
      </c>
      <c r="B111" s="75" t="s">
        <v>4338</v>
      </c>
      <c r="C111" s="69" t="s">
        <v>4339</v>
      </c>
      <c r="D111" s="69" t="s">
        <v>4164</v>
      </c>
      <c r="E111" s="144">
        <v>17000</v>
      </c>
      <c r="F111" s="69" t="s">
        <v>13</v>
      </c>
    </row>
    <row r="112" spans="1:6" ht="31.5" x14ac:dyDescent="0.25">
      <c r="A112" s="103">
        <v>102</v>
      </c>
      <c r="B112" s="75" t="s">
        <v>4340</v>
      </c>
      <c r="C112" s="69" t="s">
        <v>4341</v>
      </c>
      <c r="D112" s="69" t="s">
        <v>4164</v>
      </c>
      <c r="E112" s="144">
        <v>17000</v>
      </c>
      <c r="F112" s="69" t="s">
        <v>13</v>
      </c>
    </row>
    <row r="113" spans="1:6" ht="47.25" x14ac:dyDescent="0.25">
      <c r="A113" s="103">
        <v>103</v>
      </c>
      <c r="B113" s="75" t="s">
        <v>4342</v>
      </c>
      <c r="C113" s="69" t="s">
        <v>4343</v>
      </c>
      <c r="D113" s="69" t="s">
        <v>4164</v>
      </c>
      <c r="E113" s="144">
        <v>17000</v>
      </c>
      <c r="F113" s="69" t="s">
        <v>13</v>
      </c>
    </row>
    <row r="114" spans="1:6" ht="47.25" x14ac:dyDescent="0.25">
      <c r="A114" s="103">
        <v>104</v>
      </c>
      <c r="B114" s="75" t="s">
        <v>4344</v>
      </c>
      <c r="C114" s="69" t="s">
        <v>4345</v>
      </c>
      <c r="D114" s="69" t="s">
        <v>4164</v>
      </c>
      <c r="E114" s="144">
        <v>17000</v>
      </c>
      <c r="F114" s="69" t="s">
        <v>13</v>
      </c>
    </row>
    <row r="115" spans="1:6" ht="47.25" x14ac:dyDescent="0.25">
      <c r="A115" s="103">
        <v>105</v>
      </c>
      <c r="B115" s="75" t="s">
        <v>4346</v>
      </c>
      <c r="C115" s="69" t="s">
        <v>4347</v>
      </c>
      <c r="D115" s="69" t="s">
        <v>4164</v>
      </c>
      <c r="E115" s="144">
        <v>17000</v>
      </c>
      <c r="F115" s="69" t="s">
        <v>13</v>
      </c>
    </row>
    <row r="116" spans="1:6" ht="47.25" x14ac:dyDescent="0.25">
      <c r="A116" s="103">
        <v>106</v>
      </c>
      <c r="B116" s="75" t="s">
        <v>4348</v>
      </c>
      <c r="C116" s="69" t="s">
        <v>4349</v>
      </c>
      <c r="D116" s="69" t="s">
        <v>4164</v>
      </c>
      <c r="E116" s="144">
        <v>17000</v>
      </c>
      <c r="F116" s="69" t="s">
        <v>13</v>
      </c>
    </row>
    <row r="117" spans="1:6" ht="47.25" x14ac:dyDescent="0.25">
      <c r="A117" s="103">
        <v>107</v>
      </c>
      <c r="B117" s="75" t="s">
        <v>4350</v>
      </c>
      <c r="C117" s="69" t="s">
        <v>4351</v>
      </c>
      <c r="D117" s="69" t="s">
        <v>4164</v>
      </c>
      <c r="E117" s="144">
        <v>17000</v>
      </c>
      <c r="F117" s="69" t="s">
        <v>13</v>
      </c>
    </row>
    <row r="118" spans="1:6" ht="47.25" x14ac:dyDescent="0.25">
      <c r="A118" s="103">
        <v>108</v>
      </c>
      <c r="B118" s="75" t="s">
        <v>4352</v>
      </c>
      <c r="C118" s="69" t="s">
        <v>4353</v>
      </c>
      <c r="D118" s="69" t="s">
        <v>4164</v>
      </c>
      <c r="E118" s="144">
        <v>17000</v>
      </c>
      <c r="F118" s="69" t="s">
        <v>13</v>
      </c>
    </row>
    <row r="119" spans="1:6" ht="47.25" x14ac:dyDescent="0.25">
      <c r="A119" s="103">
        <v>109</v>
      </c>
      <c r="B119" s="75" t="s">
        <v>4354</v>
      </c>
      <c r="C119" s="69" t="s">
        <v>4355</v>
      </c>
      <c r="D119" s="69" t="s">
        <v>4164</v>
      </c>
      <c r="E119" s="144">
        <v>17000</v>
      </c>
      <c r="F119" s="69" t="s">
        <v>13</v>
      </c>
    </row>
    <row r="120" spans="1:6" ht="47.25" x14ac:dyDescent="0.25">
      <c r="A120" s="103">
        <v>110</v>
      </c>
      <c r="B120" s="75" t="s">
        <v>4356</v>
      </c>
      <c r="C120" s="69" t="s">
        <v>4357</v>
      </c>
      <c r="D120" s="69" t="s">
        <v>4164</v>
      </c>
      <c r="E120" s="144">
        <v>17000</v>
      </c>
      <c r="F120" s="69" t="s">
        <v>13</v>
      </c>
    </row>
    <row r="121" spans="1:6" ht="47.25" x14ac:dyDescent="0.25">
      <c r="A121" s="103">
        <v>111</v>
      </c>
      <c r="B121" s="75" t="s">
        <v>4358</v>
      </c>
      <c r="C121" s="69" t="s">
        <v>4359</v>
      </c>
      <c r="D121" s="69" t="s">
        <v>4164</v>
      </c>
      <c r="E121" s="144">
        <v>17000</v>
      </c>
      <c r="F121" s="69" t="s">
        <v>13</v>
      </c>
    </row>
    <row r="122" spans="1:6" ht="47.25" x14ac:dyDescent="0.25">
      <c r="A122" s="103">
        <v>112</v>
      </c>
      <c r="B122" s="75" t="s">
        <v>4360</v>
      </c>
      <c r="C122" s="69" t="s">
        <v>4361</v>
      </c>
      <c r="D122" s="69" t="s">
        <v>4164</v>
      </c>
      <c r="E122" s="144">
        <v>17000</v>
      </c>
      <c r="F122" s="69" t="s">
        <v>13</v>
      </c>
    </row>
    <row r="123" spans="1:6" ht="47.25" x14ac:dyDescent="0.25">
      <c r="A123" s="103">
        <v>113</v>
      </c>
      <c r="B123" s="75" t="s">
        <v>4362</v>
      </c>
      <c r="C123" s="69" t="s">
        <v>4363</v>
      </c>
      <c r="D123" s="69" t="s">
        <v>4164</v>
      </c>
      <c r="E123" s="144">
        <v>36206</v>
      </c>
      <c r="F123" s="69" t="s">
        <v>13</v>
      </c>
    </row>
    <row r="124" spans="1:6" x14ac:dyDescent="0.25">
      <c r="A124" s="321"/>
      <c r="B124" s="2351" t="s">
        <v>312</v>
      </c>
      <c r="C124" s="2351"/>
      <c r="D124" s="310"/>
      <c r="E124" s="138"/>
      <c r="F124" s="70"/>
    </row>
    <row r="125" spans="1:6" ht="63" x14ac:dyDescent="0.25">
      <c r="A125" s="103">
        <v>114</v>
      </c>
      <c r="B125" s="75" t="s">
        <v>4169</v>
      </c>
      <c r="C125" s="158" t="s">
        <v>4364</v>
      </c>
      <c r="D125" s="75" t="s">
        <v>4365</v>
      </c>
      <c r="E125" s="144">
        <v>3000000</v>
      </c>
      <c r="F125" s="158" t="s">
        <v>13</v>
      </c>
    </row>
    <row r="126" spans="1:6" ht="63" x14ac:dyDescent="0.25">
      <c r="A126" s="103">
        <v>115</v>
      </c>
      <c r="B126" s="75" t="s">
        <v>4360</v>
      </c>
      <c r="C126" s="158" t="s">
        <v>4366</v>
      </c>
      <c r="D126" s="75" t="s">
        <v>4365</v>
      </c>
      <c r="E126" s="144">
        <v>3000000</v>
      </c>
      <c r="F126" s="158" t="s">
        <v>13</v>
      </c>
    </row>
    <row r="127" spans="1:6" ht="63" x14ac:dyDescent="0.25">
      <c r="A127" s="103">
        <v>116</v>
      </c>
      <c r="B127" s="75" t="s">
        <v>4287</v>
      </c>
      <c r="C127" s="158" t="s">
        <v>4367</v>
      </c>
      <c r="D127" s="75" t="s">
        <v>4365</v>
      </c>
      <c r="E127" s="144">
        <v>3000000</v>
      </c>
      <c r="F127" s="158" t="s">
        <v>13</v>
      </c>
    </row>
    <row r="128" spans="1:6" ht="63" x14ac:dyDescent="0.25">
      <c r="A128" s="103">
        <v>117</v>
      </c>
      <c r="B128" s="75" t="s">
        <v>4307</v>
      </c>
      <c r="C128" s="158" t="s">
        <v>4368</v>
      </c>
      <c r="D128" s="75" t="s">
        <v>4365</v>
      </c>
      <c r="E128" s="144">
        <v>3000000</v>
      </c>
      <c r="F128" s="158" t="s">
        <v>13</v>
      </c>
    </row>
    <row r="129" spans="1:6" ht="63" x14ac:dyDescent="0.25">
      <c r="A129" s="103">
        <v>118</v>
      </c>
      <c r="B129" s="75" t="s">
        <v>4251</v>
      </c>
      <c r="C129" s="158" t="s">
        <v>4369</v>
      </c>
      <c r="D129" s="75" t="s">
        <v>4365</v>
      </c>
      <c r="E129" s="144">
        <v>3000000</v>
      </c>
      <c r="F129" s="158" t="s">
        <v>13</v>
      </c>
    </row>
    <row r="130" spans="1:6" ht="141.75" x14ac:dyDescent="0.25">
      <c r="A130" s="103">
        <v>119</v>
      </c>
      <c r="B130" s="75" t="s">
        <v>4167</v>
      </c>
      <c r="C130" s="158" t="s">
        <v>4370</v>
      </c>
      <c r="D130" s="75" t="s">
        <v>4371</v>
      </c>
      <c r="E130" s="144">
        <v>1200000</v>
      </c>
      <c r="F130" s="158" t="s">
        <v>13</v>
      </c>
    </row>
    <row r="131" spans="1:6" ht="47.25" x14ac:dyDescent="0.25">
      <c r="A131" s="103">
        <v>120</v>
      </c>
      <c r="B131" s="75" t="s">
        <v>4221</v>
      </c>
      <c r="C131" s="158" t="s">
        <v>4372</v>
      </c>
      <c r="D131" s="75" t="s">
        <v>1915</v>
      </c>
      <c r="E131" s="144">
        <v>2000000</v>
      </c>
      <c r="F131" s="158" t="s">
        <v>13</v>
      </c>
    </row>
    <row r="132" spans="1:6" ht="47.25" x14ac:dyDescent="0.25">
      <c r="A132" s="97">
        <v>121</v>
      </c>
      <c r="B132" s="10" t="s">
        <v>4189</v>
      </c>
      <c r="C132" s="2" t="s">
        <v>4373</v>
      </c>
      <c r="D132" s="10" t="s">
        <v>202</v>
      </c>
      <c r="E132" s="144">
        <v>1000000</v>
      </c>
      <c r="F132" s="2" t="s">
        <v>13</v>
      </c>
    </row>
    <row r="133" spans="1:6" ht="47.25" x14ac:dyDescent="0.25">
      <c r="A133" s="103">
        <v>122</v>
      </c>
      <c r="B133" s="75" t="s">
        <v>4165</v>
      </c>
      <c r="C133" s="158" t="s">
        <v>4374</v>
      </c>
      <c r="D133" s="75" t="s">
        <v>202</v>
      </c>
      <c r="E133" s="144">
        <v>1000000</v>
      </c>
      <c r="F133" s="158" t="s">
        <v>13</v>
      </c>
    </row>
    <row r="134" spans="1:6" ht="47.25" x14ac:dyDescent="0.25">
      <c r="A134" s="103">
        <v>123</v>
      </c>
      <c r="B134" s="75" t="s">
        <v>4295</v>
      </c>
      <c r="C134" s="158" t="s">
        <v>4375</v>
      </c>
      <c r="D134" s="75" t="s">
        <v>202</v>
      </c>
      <c r="E134" s="144">
        <v>1000000</v>
      </c>
      <c r="F134" s="158" t="s">
        <v>13</v>
      </c>
    </row>
    <row r="135" spans="1:6" ht="47.25" x14ac:dyDescent="0.25">
      <c r="A135" s="103">
        <v>124</v>
      </c>
      <c r="B135" s="75" t="s">
        <v>4319</v>
      </c>
      <c r="C135" s="158" t="s">
        <v>4376</v>
      </c>
      <c r="D135" s="75" t="s">
        <v>202</v>
      </c>
      <c r="E135" s="144">
        <v>1000000</v>
      </c>
      <c r="F135" s="158" t="s">
        <v>13</v>
      </c>
    </row>
    <row r="136" spans="1:6" ht="47.25" x14ac:dyDescent="0.25">
      <c r="A136" s="103">
        <v>125</v>
      </c>
      <c r="B136" s="75" t="s">
        <v>4377</v>
      </c>
      <c r="C136" s="158" t="s">
        <v>4378</v>
      </c>
      <c r="D136" s="75" t="s">
        <v>202</v>
      </c>
      <c r="E136" s="144">
        <v>1000000</v>
      </c>
      <c r="F136" s="158" t="s">
        <v>13</v>
      </c>
    </row>
    <row r="137" spans="1:6" ht="141.75" x14ac:dyDescent="0.25">
      <c r="A137" s="103">
        <v>126</v>
      </c>
      <c r="B137" s="10" t="s">
        <v>4379</v>
      </c>
      <c r="C137" s="158" t="s">
        <v>4380</v>
      </c>
      <c r="D137" s="101" t="s">
        <v>4371</v>
      </c>
      <c r="E137" s="144">
        <v>1000000</v>
      </c>
      <c r="F137" s="158" t="s">
        <v>13</v>
      </c>
    </row>
    <row r="138" spans="1:6" ht="47.25" x14ac:dyDescent="0.25">
      <c r="A138" s="103">
        <v>127</v>
      </c>
      <c r="B138" s="75" t="s">
        <v>4381</v>
      </c>
      <c r="C138" s="158" t="s">
        <v>4382</v>
      </c>
      <c r="D138" s="75" t="s">
        <v>202</v>
      </c>
      <c r="E138" s="144">
        <v>1000000</v>
      </c>
      <c r="F138" s="158" t="s">
        <v>13</v>
      </c>
    </row>
    <row r="139" spans="1:6" x14ac:dyDescent="0.25">
      <c r="A139" s="321"/>
      <c r="B139" s="2351" t="s">
        <v>315</v>
      </c>
      <c r="C139" s="2351"/>
      <c r="D139" s="310"/>
      <c r="E139" s="138"/>
      <c r="F139" s="70"/>
    </row>
    <row r="140" spans="1:6" ht="47.25" x14ac:dyDescent="0.25">
      <c r="A140" s="103">
        <v>128</v>
      </c>
      <c r="B140" s="75" t="s">
        <v>4383</v>
      </c>
      <c r="C140" s="69" t="s">
        <v>4384</v>
      </c>
      <c r="D140" s="75" t="s">
        <v>202</v>
      </c>
      <c r="E140" s="144">
        <v>1000000</v>
      </c>
      <c r="F140" s="69" t="s">
        <v>13</v>
      </c>
    </row>
    <row r="141" spans="1:6" ht="63" x14ac:dyDescent="0.25">
      <c r="A141" s="103">
        <v>129</v>
      </c>
      <c r="B141" s="75" t="s">
        <v>4385</v>
      </c>
      <c r="C141" s="69" t="s">
        <v>4386</v>
      </c>
      <c r="D141" s="75" t="s">
        <v>4387</v>
      </c>
      <c r="E141" s="144">
        <v>500000</v>
      </c>
      <c r="F141" s="69" t="s">
        <v>135</v>
      </c>
    </row>
    <row r="142" spans="1:6" ht="47.25" x14ac:dyDescent="0.25">
      <c r="A142" s="103">
        <v>130</v>
      </c>
      <c r="B142" s="75" t="s">
        <v>4388</v>
      </c>
      <c r="C142" s="69" t="s">
        <v>4389</v>
      </c>
      <c r="D142" s="75" t="s">
        <v>202</v>
      </c>
      <c r="E142" s="144">
        <v>1000000</v>
      </c>
      <c r="F142" s="69" t="s">
        <v>13</v>
      </c>
    </row>
    <row r="143" spans="1:6" ht="47.25" x14ac:dyDescent="0.25">
      <c r="A143" s="103">
        <v>131</v>
      </c>
      <c r="B143" s="75" t="s">
        <v>4390</v>
      </c>
      <c r="C143" s="69" t="s">
        <v>4391</v>
      </c>
      <c r="D143" s="75" t="s">
        <v>202</v>
      </c>
      <c r="E143" s="144">
        <v>1000000</v>
      </c>
      <c r="F143" s="69" t="s">
        <v>13</v>
      </c>
    </row>
    <row r="144" spans="1:6" ht="94.5" x14ac:dyDescent="0.25">
      <c r="A144" s="103">
        <v>132</v>
      </c>
      <c r="B144" s="75" t="s">
        <v>4392</v>
      </c>
      <c r="C144" s="69" t="s">
        <v>4393</v>
      </c>
      <c r="D144" s="75" t="s">
        <v>4394</v>
      </c>
      <c r="E144" s="144">
        <v>650000</v>
      </c>
      <c r="F144" s="69" t="s">
        <v>13</v>
      </c>
    </row>
    <row r="145" spans="1:6" ht="47.25" x14ac:dyDescent="0.25">
      <c r="A145" s="103">
        <v>133</v>
      </c>
      <c r="B145" s="75" t="s">
        <v>4395</v>
      </c>
      <c r="C145" s="69" t="s">
        <v>4396</v>
      </c>
      <c r="D145" s="75" t="s">
        <v>202</v>
      </c>
      <c r="E145" s="144">
        <v>1000000</v>
      </c>
      <c r="F145" s="69" t="s">
        <v>13</v>
      </c>
    </row>
    <row r="146" spans="1:6" x14ac:dyDescent="0.25">
      <c r="A146" s="323"/>
      <c r="B146" s="2351" t="s">
        <v>712</v>
      </c>
      <c r="C146" s="2351"/>
      <c r="D146" s="69"/>
      <c r="E146" s="144"/>
      <c r="F146" s="158"/>
    </row>
    <row r="147" spans="1:6" ht="315" x14ac:dyDescent="0.25">
      <c r="A147" s="323">
        <v>134</v>
      </c>
      <c r="B147" s="69" t="s">
        <v>4397</v>
      </c>
      <c r="C147" s="69" t="s">
        <v>4398</v>
      </c>
      <c r="D147" s="69" t="s">
        <v>4399</v>
      </c>
      <c r="E147" s="144">
        <v>4677027.2</v>
      </c>
      <c r="F147" s="69" t="s">
        <v>13</v>
      </c>
    </row>
    <row r="148" spans="1:6" x14ac:dyDescent="0.25">
      <c r="A148" s="320"/>
      <c r="B148" s="2411" t="s">
        <v>1154</v>
      </c>
      <c r="C148" s="2411"/>
      <c r="D148" s="324"/>
      <c r="E148" s="231"/>
      <c r="F148" s="314"/>
    </row>
    <row r="149" spans="1:6" ht="63" x14ac:dyDescent="0.25">
      <c r="A149" s="103">
        <v>135</v>
      </c>
      <c r="B149" s="75" t="s">
        <v>4400</v>
      </c>
      <c r="C149" s="69" t="s">
        <v>4401</v>
      </c>
      <c r="D149" s="75" t="s">
        <v>4402</v>
      </c>
      <c r="E149" s="144">
        <v>2500000</v>
      </c>
      <c r="F149" s="69" t="s">
        <v>13</v>
      </c>
    </row>
    <row r="150" spans="1:6" ht="141.75" x14ac:dyDescent="0.25">
      <c r="A150" s="103">
        <v>136</v>
      </c>
      <c r="B150" s="75" t="s">
        <v>4403</v>
      </c>
      <c r="C150" s="69" t="s">
        <v>4404</v>
      </c>
      <c r="D150" s="75" t="s">
        <v>4405</v>
      </c>
      <c r="E150" s="144">
        <v>300000</v>
      </c>
      <c r="F150" s="69" t="s">
        <v>13</v>
      </c>
    </row>
    <row r="151" spans="1:6" ht="78.75" x14ac:dyDescent="0.25">
      <c r="A151" s="103">
        <v>137</v>
      </c>
      <c r="B151" s="75" t="s">
        <v>4406</v>
      </c>
      <c r="C151" s="69" t="s">
        <v>4407</v>
      </c>
      <c r="D151" s="75" t="s">
        <v>4408</v>
      </c>
      <c r="E151" s="144">
        <v>2000000</v>
      </c>
      <c r="F151" s="69" t="s">
        <v>13</v>
      </c>
    </row>
    <row r="152" spans="1:6" ht="126" x14ac:dyDescent="0.25">
      <c r="A152" s="103">
        <v>138</v>
      </c>
      <c r="B152" s="75" t="s">
        <v>4409</v>
      </c>
      <c r="C152" s="69" t="s">
        <v>4410</v>
      </c>
      <c r="D152" s="75" t="s">
        <v>4411</v>
      </c>
      <c r="E152" s="144">
        <v>600000</v>
      </c>
      <c r="F152" s="69" t="s">
        <v>13</v>
      </c>
    </row>
    <row r="153" spans="1:6" ht="110.25" x14ac:dyDescent="0.25">
      <c r="A153" s="103">
        <v>139</v>
      </c>
      <c r="B153" s="75" t="s">
        <v>4412</v>
      </c>
      <c r="C153" s="69" t="s">
        <v>4413</v>
      </c>
      <c r="D153" s="75" t="s">
        <v>4414</v>
      </c>
      <c r="E153" s="144">
        <v>200000</v>
      </c>
      <c r="F153" s="69" t="s">
        <v>135</v>
      </c>
    </row>
    <row r="154" spans="1:6" ht="141.75" x14ac:dyDescent="0.25">
      <c r="A154" s="103">
        <v>140</v>
      </c>
      <c r="B154" s="75" t="s">
        <v>4415</v>
      </c>
      <c r="C154" s="69" t="s">
        <v>4416</v>
      </c>
      <c r="D154" s="75" t="s">
        <v>4417</v>
      </c>
      <c r="E154" s="144">
        <v>300000</v>
      </c>
      <c r="F154" s="69" t="s">
        <v>135</v>
      </c>
    </row>
    <row r="155" spans="1:6" ht="94.5" x14ac:dyDescent="0.25">
      <c r="A155" s="103">
        <v>141</v>
      </c>
      <c r="B155" s="75" t="s">
        <v>4418</v>
      </c>
      <c r="C155" s="69" t="s">
        <v>4419</v>
      </c>
      <c r="D155" s="75" t="s">
        <v>4420</v>
      </c>
      <c r="E155" s="144">
        <v>1000000</v>
      </c>
      <c r="F155" s="69" t="s">
        <v>135</v>
      </c>
    </row>
    <row r="156" spans="1:6" x14ac:dyDescent="0.25">
      <c r="A156" s="317"/>
      <c r="B156" s="240" t="s">
        <v>248</v>
      </c>
      <c r="C156" s="240"/>
      <c r="D156" s="152"/>
      <c r="E156" s="223">
        <v>76910344.820000008</v>
      </c>
      <c r="F156" s="303"/>
    </row>
    <row r="157" spans="1:6" ht="63" x14ac:dyDescent="0.25">
      <c r="A157" s="73">
        <v>1</v>
      </c>
      <c r="B157" s="69" t="s">
        <v>269</v>
      </c>
      <c r="C157" s="7" t="s">
        <v>4421</v>
      </c>
      <c r="D157" s="69" t="s">
        <v>271</v>
      </c>
      <c r="E157" s="77">
        <v>1000000</v>
      </c>
      <c r="F157" s="69" t="s">
        <v>272</v>
      </c>
    </row>
    <row r="158" spans="1:6" x14ac:dyDescent="0.25">
      <c r="A158" s="73"/>
      <c r="B158" s="70" t="s">
        <v>273</v>
      </c>
      <c r="C158" s="7"/>
      <c r="D158" s="69"/>
      <c r="E158" s="111"/>
      <c r="F158" s="69"/>
    </row>
    <row r="159" spans="1:6" ht="94.5" x14ac:dyDescent="0.25">
      <c r="A159" s="73">
        <v>2</v>
      </c>
      <c r="B159" s="69" t="s">
        <v>274</v>
      </c>
      <c r="C159" s="7" t="s">
        <v>4422</v>
      </c>
      <c r="D159" s="69" t="s">
        <v>276</v>
      </c>
      <c r="E159" s="112">
        <v>4500000</v>
      </c>
      <c r="F159" s="69" t="s">
        <v>277</v>
      </c>
    </row>
    <row r="160" spans="1:6" x14ac:dyDescent="0.25">
      <c r="A160" s="73"/>
      <c r="B160" s="70" t="s">
        <v>248</v>
      </c>
      <c r="C160" s="69"/>
      <c r="D160" s="69"/>
      <c r="E160" s="231">
        <v>5500000</v>
      </c>
      <c r="F160" s="249"/>
    </row>
    <row r="161" spans="1:6" x14ac:dyDescent="0.25">
      <c r="A161" s="90"/>
      <c r="B161" s="2391" t="s">
        <v>323</v>
      </c>
      <c r="C161" s="2391"/>
      <c r="D161" s="90"/>
      <c r="E161" s="90"/>
      <c r="F161" s="90"/>
    </row>
    <row r="162" spans="1:6" ht="94.5" x14ac:dyDescent="0.25">
      <c r="A162" s="103">
        <v>141</v>
      </c>
      <c r="B162" s="158" t="s">
        <v>683</v>
      </c>
      <c r="C162" s="158" t="s">
        <v>4423</v>
      </c>
      <c r="D162" s="158" t="s">
        <v>484</v>
      </c>
      <c r="E162" s="102">
        <v>4400000</v>
      </c>
      <c r="F162" s="158" t="s">
        <v>13</v>
      </c>
    </row>
    <row r="163" spans="1:6" x14ac:dyDescent="0.25">
      <c r="A163" s="88"/>
      <c r="B163" s="88" t="s">
        <v>248</v>
      </c>
      <c r="C163" s="88"/>
      <c r="D163" s="88"/>
      <c r="E163" s="325">
        <v>4400000</v>
      </c>
      <c r="F163" s="88"/>
    </row>
    <row r="164" spans="1:6" x14ac:dyDescent="0.25">
      <c r="A164" s="88"/>
      <c r="B164" s="88" t="s">
        <v>324</v>
      </c>
      <c r="C164" s="88"/>
      <c r="D164" s="88"/>
      <c r="E164" s="89">
        <f>E163+E160+E156</f>
        <v>86810344.820000008</v>
      </c>
      <c r="F164" s="88"/>
    </row>
    <row r="168" spans="1:6" x14ac:dyDescent="0.25">
      <c r="A168" s="2329" t="s">
        <v>0</v>
      </c>
      <c r="B168" s="2329"/>
      <c r="C168" s="2329"/>
      <c r="D168" s="2329"/>
      <c r="E168" s="2329"/>
      <c r="F168" s="2329"/>
    </row>
    <row r="169" spans="1:6" x14ac:dyDescent="0.25">
      <c r="A169" s="2329" t="s">
        <v>4424</v>
      </c>
      <c r="B169" s="2329"/>
      <c r="C169" s="2329"/>
      <c r="D169" s="2329"/>
      <c r="E169" s="2329"/>
      <c r="F169" s="2329"/>
    </row>
    <row r="170" spans="1:6" x14ac:dyDescent="0.25">
      <c r="A170" s="2329" t="s">
        <v>2</v>
      </c>
      <c r="B170" s="2329"/>
      <c r="C170" s="2329"/>
      <c r="D170" s="2329"/>
      <c r="E170" s="2329"/>
      <c r="F170" s="2329"/>
    </row>
    <row r="171" spans="1:6" ht="31.5" x14ac:dyDescent="0.25">
      <c r="A171" s="53" t="s">
        <v>282</v>
      </c>
      <c r="B171" s="53" t="s">
        <v>283</v>
      </c>
      <c r="C171" s="53" t="s">
        <v>4425</v>
      </c>
      <c r="D171" s="53" t="s">
        <v>4426</v>
      </c>
      <c r="E171" s="53" t="s">
        <v>286</v>
      </c>
      <c r="F171" s="53" t="s">
        <v>287</v>
      </c>
    </row>
    <row r="172" spans="1:6" x14ac:dyDescent="0.25">
      <c r="A172" s="54"/>
      <c r="B172" s="2399" t="s">
        <v>288</v>
      </c>
      <c r="C172" s="2400"/>
      <c r="D172" s="2401"/>
      <c r="E172" s="180"/>
      <c r="F172" s="53"/>
    </row>
    <row r="173" spans="1:6" ht="47.25" x14ac:dyDescent="0.25">
      <c r="A173" s="43">
        <v>1</v>
      </c>
      <c r="B173" s="42" t="s">
        <v>4427</v>
      </c>
      <c r="C173" s="42" t="s">
        <v>4144</v>
      </c>
      <c r="D173" s="42" t="s">
        <v>329</v>
      </c>
      <c r="E173" s="46">
        <v>682758</v>
      </c>
      <c r="F173" s="42" t="s">
        <v>272</v>
      </c>
    </row>
    <row r="174" spans="1:6" x14ac:dyDescent="0.25">
      <c r="A174" s="52"/>
      <c r="B174" s="2361" t="s">
        <v>26</v>
      </c>
      <c r="C174" s="2362"/>
      <c r="D174" s="2363"/>
      <c r="E174" s="326"/>
      <c r="F174" s="51"/>
    </row>
    <row r="175" spans="1:6" ht="63" x14ac:dyDescent="0.25">
      <c r="A175" s="43">
        <v>2</v>
      </c>
      <c r="B175" s="42" t="s">
        <v>23</v>
      </c>
      <c r="C175" s="42" t="s">
        <v>4149</v>
      </c>
      <c r="D175" s="42" t="s">
        <v>4428</v>
      </c>
      <c r="E175" s="46">
        <v>341379</v>
      </c>
      <c r="F175" s="42" t="s">
        <v>272</v>
      </c>
    </row>
    <row r="176" spans="1:6" x14ac:dyDescent="0.25">
      <c r="A176" s="43"/>
      <c r="B176" s="2381" t="s">
        <v>34</v>
      </c>
      <c r="C176" s="2382"/>
      <c r="D176" s="42"/>
      <c r="E176" s="43"/>
      <c r="F176" s="42"/>
    </row>
    <row r="177" spans="1:6" ht="63" x14ac:dyDescent="0.25">
      <c r="A177" s="43">
        <v>3</v>
      </c>
      <c r="B177" s="42" t="s">
        <v>309</v>
      </c>
      <c r="C177" s="42" t="s">
        <v>4151</v>
      </c>
      <c r="D177" s="42" t="s">
        <v>4429</v>
      </c>
      <c r="E177" s="46">
        <v>3186206</v>
      </c>
      <c r="F177" s="44" t="s">
        <v>272</v>
      </c>
    </row>
    <row r="178" spans="1:6" ht="63" x14ac:dyDescent="0.25">
      <c r="A178" s="43">
        <v>4</v>
      </c>
      <c r="B178" s="42" t="s">
        <v>311</v>
      </c>
      <c r="C178" s="42" t="s">
        <v>4153</v>
      </c>
      <c r="D178" s="42" t="s">
        <v>4430</v>
      </c>
      <c r="E178" s="46">
        <v>597413</v>
      </c>
      <c r="F178" s="44" t="s">
        <v>272</v>
      </c>
    </row>
    <row r="179" spans="1:6" ht="63" x14ac:dyDescent="0.25">
      <c r="A179" s="43">
        <v>5</v>
      </c>
      <c r="B179" s="42" t="s">
        <v>4431</v>
      </c>
      <c r="C179" s="42" t="s">
        <v>4155</v>
      </c>
      <c r="D179" s="42" t="s">
        <v>4432</v>
      </c>
      <c r="E179" s="46">
        <v>199139</v>
      </c>
      <c r="F179" s="44" t="s">
        <v>272</v>
      </c>
    </row>
    <row r="180" spans="1:6" ht="31.5" x14ac:dyDescent="0.25">
      <c r="A180" s="43"/>
      <c r="B180" s="312" t="s">
        <v>40</v>
      </c>
      <c r="C180" s="42"/>
      <c r="D180" s="42"/>
      <c r="E180" s="46"/>
      <c r="F180" s="42"/>
    </row>
    <row r="181" spans="1:6" ht="94.5" x14ac:dyDescent="0.25">
      <c r="A181" s="43">
        <v>6</v>
      </c>
      <c r="B181" s="42" t="s">
        <v>41</v>
      </c>
      <c r="C181" s="42" t="s">
        <v>4433</v>
      </c>
      <c r="D181" s="42" t="s">
        <v>43</v>
      </c>
      <c r="E181" s="46">
        <v>568965</v>
      </c>
      <c r="F181" s="44" t="s">
        <v>272</v>
      </c>
    </row>
    <row r="182" spans="1:6" x14ac:dyDescent="0.25">
      <c r="A182" s="43"/>
      <c r="B182" s="2381" t="s">
        <v>4434</v>
      </c>
      <c r="C182" s="2382"/>
      <c r="D182" s="42"/>
      <c r="E182" s="46"/>
      <c r="F182" s="42"/>
    </row>
    <row r="183" spans="1:6" ht="126" x14ac:dyDescent="0.25">
      <c r="A183" s="43">
        <v>7</v>
      </c>
      <c r="B183" s="42" t="s">
        <v>4435</v>
      </c>
      <c r="C183" s="42" t="s">
        <v>4159</v>
      </c>
      <c r="D183" s="42" t="s">
        <v>4436</v>
      </c>
      <c r="E183" s="46">
        <v>227586</v>
      </c>
      <c r="F183" s="42" t="s">
        <v>272</v>
      </c>
    </row>
    <row r="184" spans="1:6" x14ac:dyDescent="0.25">
      <c r="A184" s="43"/>
      <c r="B184" s="2381" t="s">
        <v>303</v>
      </c>
      <c r="C184" s="2382"/>
      <c r="D184" s="42"/>
      <c r="E184" s="46"/>
      <c r="F184" s="44"/>
    </row>
    <row r="185" spans="1:6" ht="31.5" x14ac:dyDescent="0.25">
      <c r="A185" s="43">
        <v>8</v>
      </c>
      <c r="B185" s="42" t="s">
        <v>4340</v>
      </c>
      <c r="C185" s="42" t="s">
        <v>4437</v>
      </c>
      <c r="D185" s="42" t="s">
        <v>4438</v>
      </c>
      <c r="E185" s="46">
        <v>25000</v>
      </c>
      <c r="F185" s="42" t="s">
        <v>13</v>
      </c>
    </row>
    <row r="186" spans="1:6" ht="31.5" x14ac:dyDescent="0.25">
      <c r="A186" s="43">
        <v>9</v>
      </c>
      <c r="B186" s="42" t="s">
        <v>4439</v>
      </c>
      <c r="C186" s="42" t="s">
        <v>4440</v>
      </c>
      <c r="D186" s="42" t="s">
        <v>4438</v>
      </c>
      <c r="E186" s="46">
        <v>25000</v>
      </c>
      <c r="F186" s="42" t="s">
        <v>13</v>
      </c>
    </row>
    <row r="187" spans="1:6" ht="47.25" x14ac:dyDescent="0.25">
      <c r="A187" s="43">
        <v>10</v>
      </c>
      <c r="B187" s="42" t="s">
        <v>4348</v>
      </c>
      <c r="C187" s="42" t="s">
        <v>4441</v>
      </c>
      <c r="D187" s="42" t="s">
        <v>4438</v>
      </c>
      <c r="E187" s="46">
        <v>25000</v>
      </c>
      <c r="F187" s="42" t="s">
        <v>13</v>
      </c>
    </row>
    <row r="188" spans="1:6" ht="47.25" x14ac:dyDescent="0.25">
      <c r="A188" s="43">
        <v>11</v>
      </c>
      <c r="B188" s="42" t="s">
        <v>4350</v>
      </c>
      <c r="C188" s="42" t="s">
        <v>4442</v>
      </c>
      <c r="D188" s="42" t="s">
        <v>4438</v>
      </c>
      <c r="E188" s="46">
        <v>25000</v>
      </c>
      <c r="F188" s="42" t="s">
        <v>13</v>
      </c>
    </row>
    <row r="189" spans="1:6" ht="47.25" x14ac:dyDescent="0.25">
      <c r="A189" s="43">
        <v>12</v>
      </c>
      <c r="B189" s="42" t="s">
        <v>4443</v>
      </c>
      <c r="C189" s="42" t="s">
        <v>4444</v>
      </c>
      <c r="D189" s="42" t="s">
        <v>4438</v>
      </c>
      <c r="E189" s="46">
        <v>25000</v>
      </c>
      <c r="F189" s="42" t="s">
        <v>13</v>
      </c>
    </row>
    <row r="190" spans="1:6" ht="47.25" x14ac:dyDescent="0.25">
      <c r="A190" s="43">
        <v>13</v>
      </c>
      <c r="B190" s="42" t="s">
        <v>4445</v>
      </c>
      <c r="C190" s="42" t="s">
        <v>4446</v>
      </c>
      <c r="D190" s="42" t="s">
        <v>4438</v>
      </c>
      <c r="E190" s="46">
        <v>25000</v>
      </c>
      <c r="F190" s="42" t="s">
        <v>13</v>
      </c>
    </row>
    <row r="191" spans="1:6" ht="47.25" x14ac:dyDescent="0.25">
      <c r="A191" s="43">
        <v>14</v>
      </c>
      <c r="B191" s="42" t="s">
        <v>4447</v>
      </c>
      <c r="C191" s="42" t="s">
        <v>4448</v>
      </c>
      <c r="D191" s="42" t="s">
        <v>4438</v>
      </c>
      <c r="E191" s="46">
        <v>25000</v>
      </c>
      <c r="F191" s="42" t="s">
        <v>13</v>
      </c>
    </row>
    <row r="192" spans="1:6" ht="47.25" x14ac:dyDescent="0.25">
      <c r="A192" s="43">
        <v>15</v>
      </c>
      <c r="B192" s="42" t="s">
        <v>4360</v>
      </c>
      <c r="C192" s="42" t="s">
        <v>4449</v>
      </c>
      <c r="D192" s="42" t="s">
        <v>4438</v>
      </c>
      <c r="E192" s="46">
        <v>25000</v>
      </c>
      <c r="F192" s="42" t="s">
        <v>13</v>
      </c>
    </row>
    <row r="193" spans="1:6" ht="47.25" x14ac:dyDescent="0.25">
      <c r="A193" s="43">
        <v>16</v>
      </c>
      <c r="B193" s="42" t="s">
        <v>4450</v>
      </c>
      <c r="C193" s="42" t="s">
        <v>4451</v>
      </c>
      <c r="D193" s="42" t="s">
        <v>4438</v>
      </c>
      <c r="E193" s="46">
        <v>27586</v>
      </c>
      <c r="F193" s="42" t="s">
        <v>13</v>
      </c>
    </row>
    <row r="194" spans="1:6" x14ac:dyDescent="0.25">
      <c r="A194" s="52"/>
      <c r="B194" s="2361" t="s">
        <v>312</v>
      </c>
      <c r="C194" s="2362"/>
      <c r="D194" s="2363"/>
      <c r="E194" s="326"/>
      <c r="F194" s="51"/>
    </row>
    <row r="195" spans="1:6" ht="110.25" x14ac:dyDescent="0.25">
      <c r="A195" s="43">
        <v>17</v>
      </c>
      <c r="B195" s="42" t="s">
        <v>4311</v>
      </c>
      <c r="C195" s="42" t="s">
        <v>4452</v>
      </c>
      <c r="D195" s="42" t="s">
        <v>4453</v>
      </c>
      <c r="E195" s="46">
        <v>500000</v>
      </c>
      <c r="F195" s="42" t="s">
        <v>272</v>
      </c>
    </row>
    <row r="196" spans="1:6" ht="94.5" x14ac:dyDescent="0.25">
      <c r="A196" s="43">
        <v>18</v>
      </c>
      <c r="B196" s="42" t="s">
        <v>4454</v>
      </c>
      <c r="C196" s="42" t="s">
        <v>4455</v>
      </c>
      <c r="D196" s="42" t="s">
        <v>4456</v>
      </c>
      <c r="E196" s="46">
        <v>448278.34</v>
      </c>
      <c r="F196" s="42" t="s">
        <v>272</v>
      </c>
    </row>
    <row r="197" spans="1:6" ht="47.25" x14ac:dyDescent="0.25">
      <c r="A197" s="43">
        <v>19</v>
      </c>
      <c r="B197" s="42" t="s">
        <v>4457</v>
      </c>
      <c r="C197" s="42" t="s">
        <v>4458</v>
      </c>
      <c r="D197" s="42" t="s">
        <v>4459</v>
      </c>
      <c r="E197" s="46">
        <v>900000</v>
      </c>
      <c r="F197" s="42" t="s">
        <v>272</v>
      </c>
    </row>
    <row r="198" spans="1:6" ht="63" x14ac:dyDescent="0.25">
      <c r="A198" s="43">
        <v>20</v>
      </c>
      <c r="B198" s="42" t="s">
        <v>4249</v>
      </c>
      <c r="C198" s="42" t="s">
        <v>4460</v>
      </c>
      <c r="D198" s="42" t="s">
        <v>4365</v>
      </c>
      <c r="E198" s="46">
        <v>3000000</v>
      </c>
      <c r="F198" s="42" t="s">
        <v>13</v>
      </c>
    </row>
    <row r="199" spans="1:6" x14ac:dyDescent="0.25">
      <c r="A199" s="52"/>
      <c r="B199" s="2361" t="s">
        <v>2429</v>
      </c>
      <c r="C199" s="2362"/>
      <c r="D199" s="2363"/>
      <c r="E199" s="326"/>
      <c r="F199" s="51"/>
    </row>
    <row r="200" spans="1:6" ht="94.5" x14ac:dyDescent="0.25">
      <c r="A200" s="43">
        <v>21</v>
      </c>
      <c r="B200" s="42" t="s">
        <v>4461</v>
      </c>
      <c r="C200" s="42" t="s">
        <v>4462</v>
      </c>
      <c r="D200" s="42" t="s">
        <v>4463</v>
      </c>
      <c r="E200" s="46">
        <v>500000</v>
      </c>
      <c r="F200" s="42" t="s">
        <v>272</v>
      </c>
    </row>
    <row r="201" spans="1:6" x14ac:dyDescent="0.25">
      <c r="A201" s="125"/>
      <c r="B201" s="96" t="s">
        <v>248</v>
      </c>
      <c r="C201" s="10"/>
      <c r="D201" s="10"/>
      <c r="E201" s="184">
        <f>SUM(E173:E200)</f>
        <v>11379310.34</v>
      </c>
      <c r="F201" s="127"/>
    </row>
  </sheetData>
  <mergeCells count="23">
    <mergeCell ref="B176:C176"/>
    <mergeCell ref="B182:C182"/>
    <mergeCell ref="B184:C184"/>
    <mergeCell ref="B194:D194"/>
    <mergeCell ref="B199:D199"/>
    <mergeCell ref="B174:D174"/>
    <mergeCell ref="A168:F168"/>
    <mergeCell ref="A169:F169"/>
    <mergeCell ref="A170:F170"/>
    <mergeCell ref="B172:D172"/>
    <mergeCell ref="B161:C161"/>
    <mergeCell ref="B148:C148"/>
    <mergeCell ref="B146:C146"/>
    <mergeCell ref="A1:F1"/>
    <mergeCell ref="A2:F2"/>
    <mergeCell ref="A3:F3"/>
    <mergeCell ref="B5:D5"/>
    <mergeCell ref="B11:C11"/>
    <mergeCell ref="B14:C14"/>
    <mergeCell ref="B20:C20"/>
    <mergeCell ref="B22:C22"/>
    <mergeCell ref="B124:C124"/>
    <mergeCell ref="B139:C13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4"/>
  <sheetViews>
    <sheetView topLeftCell="A63" workbookViewId="0">
      <selection activeCell="A66" sqref="A66:IV66"/>
    </sheetView>
  </sheetViews>
  <sheetFormatPr defaultRowHeight="15.75" x14ac:dyDescent="0.25"/>
  <cols>
    <col min="1" max="1" width="7.42578125" style="128" customWidth="1"/>
    <col min="2" max="2" width="13" style="128" customWidth="1"/>
    <col min="3" max="3" width="42.140625" style="128" customWidth="1"/>
    <col min="4" max="4" width="15.28515625" style="128" customWidth="1"/>
    <col min="5" max="5" width="19.85546875" style="128" customWidth="1"/>
    <col min="6" max="6" width="14.7109375" style="128" customWidth="1"/>
    <col min="7" max="16384" width="9.140625" style="128"/>
  </cols>
  <sheetData>
    <row r="1" spans="1:6" x14ac:dyDescent="0.25">
      <c r="A1" s="2360" t="s">
        <v>0</v>
      </c>
      <c r="B1" s="2360"/>
      <c r="C1" s="2360"/>
      <c r="D1" s="2360"/>
      <c r="E1" s="2360"/>
      <c r="F1" s="2360"/>
    </row>
    <row r="2" spans="1:6" x14ac:dyDescent="0.25">
      <c r="A2" s="2360" t="s">
        <v>4707</v>
      </c>
      <c r="B2" s="2360"/>
      <c r="C2" s="2360"/>
      <c r="D2" s="2360"/>
      <c r="E2" s="2360"/>
      <c r="F2" s="2360"/>
    </row>
    <row r="3" spans="1:6" x14ac:dyDescent="0.25">
      <c r="A3" s="2360" t="s">
        <v>281</v>
      </c>
      <c r="B3" s="2360"/>
      <c r="C3" s="2360"/>
      <c r="D3" s="2360"/>
      <c r="E3" s="2360"/>
      <c r="F3" s="2360"/>
    </row>
    <row r="4" spans="1:6" ht="31.5" x14ac:dyDescent="0.25">
      <c r="A4" s="130" t="s">
        <v>3</v>
      </c>
      <c r="B4" s="76" t="s">
        <v>283</v>
      </c>
      <c r="C4" s="201" t="s">
        <v>284</v>
      </c>
      <c r="D4" s="201" t="s">
        <v>285</v>
      </c>
      <c r="E4" s="201" t="s">
        <v>4708</v>
      </c>
      <c r="F4" s="201" t="s">
        <v>531</v>
      </c>
    </row>
    <row r="5" spans="1:6" x14ac:dyDescent="0.25">
      <c r="A5" s="131"/>
      <c r="B5" s="2418" t="s">
        <v>9</v>
      </c>
      <c r="C5" s="2418"/>
      <c r="D5" s="2418"/>
      <c r="E5" s="248"/>
      <c r="F5" s="201"/>
    </row>
    <row r="6" spans="1:6" ht="47.25" x14ac:dyDescent="0.25">
      <c r="A6" s="131">
        <v>1</v>
      </c>
      <c r="B6" s="101" t="s">
        <v>289</v>
      </c>
      <c r="C6" s="158" t="s">
        <v>4709</v>
      </c>
      <c r="D6" s="158" t="s">
        <v>12</v>
      </c>
      <c r="E6" s="337">
        <v>2097600.7000000002</v>
      </c>
      <c r="F6" s="201" t="s">
        <v>4710</v>
      </c>
    </row>
    <row r="7" spans="1:6" ht="47.25" x14ac:dyDescent="0.25">
      <c r="A7" s="131">
        <v>2</v>
      </c>
      <c r="B7" s="101" t="s">
        <v>17</v>
      </c>
      <c r="C7" s="158" t="s">
        <v>4711</v>
      </c>
      <c r="D7" s="158" t="s">
        <v>537</v>
      </c>
      <c r="E7" s="337">
        <v>86400</v>
      </c>
      <c r="F7" s="201" t="s">
        <v>4710</v>
      </c>
    </row>
    <row r="8" spans="1:6" ht="47.25" x14ac:dyDescent="0.25">
      <c r="A8" s="131">
        <v>3</v>
      </c>
      <c r="B8" s="101" t="s">
        <v>20</v>
      </c>
      <c r="C8" s="158" t="s">
        <v>4712</v>
      </c>
      <c r="D8" s="158" t="s">
        <v>539</v>
      </c>
      <c r="E8" s="337">
        <v>84600</v>
      </c>
      <c r="F8" s="201" t="s">
        <v>4710</v>
      </c>
    </row>
    <row r="9" spans="1:6" ht="78.75" x14ac:dyDescent="0.25">
      <c r="A9" s="131">
        <v>4</v>
      </c>
      <c r="B9" s="101" t="s">
        <v>23</v>
      </c>
      <c r="C9" s="158" t="s">
        <v>4713</v>
      </c>
      <c r="D9" s="158" t="s">
        <v>4714</v>
      </c>
      <c r="E9" s="337">
        <v>920020</v>
      </c>
      <c r="F9" s="201" t="s">
        <v>4710</v>
      </c>
    </row>
    <row r="10" spans="1:6" ht="204.75" x14ac:dyDescent="0.25">
      <c r="A10" s="131">
        <v>5</v>
      </c>
      <c r="B10" s="338" t="s">
        <v>295</v>
      </c>
      <c r="C10" s="339" t="s">
        <v>4715</v>
      </c>
      <c r="D10" s="339" t="s">
        <v>4716</v>
      </c>
      <c r="E10" s="340">
        <v>1020000</v>
      </c>
      <c r="F10" s="201" t="s">
        <v>4710</v>
      </c>
    </row>
    <row r="11" spans="1:6" x14ac:dyDescent="0.25">
      <c r="A11" s="131"/>
      <c r="B11" s="2351" t="s">
        <v>2222</v>
      </c>
      <c r="C11" s="2351"/>
      <c r="D11" s="2419"/>
      <c r="E11" s="201"/>
      <c r="F11" s="201"/>
    </row>
    <row r="12" spans="1:6" ht="110.25" x14ac:dyDescent="0.25">
      <c r="A12" s="131">
        <v>6</v>
      </c>
      <c r="B12" s="101" t="s">
        <v>295</v>
      </c>
      <c r="C12" s="158" t="s">
        <v>4717</v>
      </c>
      <c r="D12" s="158" t="s">
        <v>4718</v>
      </c>
      <c r="E12" s="186">
        <v>524311.5</v>
      </c>
      <c r="F12" s="201" t="s">
        <v>4710</v>
      </c>
    </row>
    <row r="13" spans="1:6" ht="94.5" x14ac:dyDescent="0.25">
      <c r="A13" s="131">
        <v>7</v>
      </c>
      <c r="B13" s="101" t="s">
        <v>23</v>
      </c>
      <c r="C13" s="158" t="s">
        <v>4719</v>
      </c>
      <c r="D13" s="158" t="s">
        <v>541</v>
      </c>
      <c r="E13" s="186">
        <v>1080000</v>
      </c>
      <c r="F13" s="201" t="s">
        <v>4710</v>
      </c>
    </row>
    <row r="14" spans="1:6" ht="110.25" x14ac:dyDescent="0.25">
      <c r="A14" s="131">
        <v>8</v>
      </c>
      <c r="B14" s="101" t="s">
        <v>4720</v>
      </c>
      <c r="C14" s="158" t="s">
        <v>4721</v>
      </c>
      <c r="D14" s="158" t="s">
        <v>4722</v>
      </c>
      <c r="E14" s="186">
        <v>1000000</v>
      </c>
      <c r="F14" s="201" t="s">
        <v>4710</v>
      </c>
    </row>
    <row r="15" spans="1:6" x14ac:dyDescent="0.25">
      <c r="A15" s="131"/>
      <c r="B15" s="341" t="s">
        <v>34</v>
      </c>
      <c r="C15" s="378"/>
      <c r="D15" s="342"/>
      <c r="E15" s="186"/>
      <c r="F15" s="201"/>
    </row>
    <row r="16" spans="1:6" ht="94.5" x14ac:dyDescent="0.25">
      <c r="A16" s="131">
        <v>9</v>
      </c>
      <c r="B16" s="101" t="s">
        <v>309</v>
      </c>
      <c r="C16" s="158" t="s">
        <v>4723</v>
      </c>
      <c r="D16" s="158" t="s">
        <v>4724</v>
      </c>
      <c r="E16" s="186">
        <v>9702587</v>
      </c>
      <c r="F16" s="201" t="s">
        <v>4710</v>
      </c>
    </row>
    <row r="17" spans="1:6" ht="126" x14ac:dyDescent="0.25">
      <c r="A17" s="131">
        <v>10</v>
      </c>
      <c r="B17" s="101" t="s">
        <v>311</v>
      </c>
      <c r="C17" s="158" t="s">
        <v>4725</v>
      </c>
      <c r="D17" s="158" t="s">
        <v>4726</v>
      </c>
      <c r="E17" s="186">
        <v>7500000</v>
      </c>
      <c r="F17" s="201" t="s">
        <v>4710</v>
      </c>
    </row>
    <row r="18" spans="1:6" x14ac:dyDescent="0.25">
      <c r="A18" s="131"/>
      <c r="B18" s="2348" t="s">
        <v>4727</v>
      </c>
      <c r="C18" s="2415"/>
      <c r="D18" s="2416"/>
      <c r="E18" s="187"/>
      <c r="F18" s="201"/>
    </row>
    <row r="19" spans="1:6" ht="110.25" x14ac:dyDescent="0.25">
      <c r="A19" s="131">
        <v>11</v>
      </c>
      <c r="B19" s="75" t="s">
        <v>301</v>
      </c>
      <c r="C19" s="75" t="s">
        <v>4728</v>
      </c>
      <c r="D19" s="69" t="s">
        <v>4729</v>
      </c>
      <c r="E19" s="343">
        <v>4568965.5199999996</v>
      </c>
      <c r="F19" s="344" t="s">
        <v>4730</v>
      </c>
    </row>
    <row r="20" spans="1:6" x14ac:dyDescent="0.25">
      <c r="A20" s="131"/>
      <c r="B20" s="2346" t="s">
        <v>3866</v>
      </c>
      <c r="C20" s="2417"/>
      <c r="D20" s="2347"/>
      <c r="E20" s="343"/>
      <c r="F20" s="344"/>
    </row>
    <row r="21" spans="1:6" ht="126" x14ac:dyDescent="0.25">
      <c r="A21" s="131">
        <v>12</v>
      </c>
      <c r="B21" s="75" t="s">
        <v>3476</v>
      </c>
      <c r="C21" s="69" t="s">
        <v>4731</v>
      </c>
      <c r="D21" s="69" t="s">
        <v>4732</v>
      </c>
      <c r="E21" s="343">
        <v>868103.4</v>
      </c>
      <c r="F21" s="344" t="s">
        <v>4730</v>
      </c>
    </row>
    <row r="22" spans="1:6" x14ac:dyDescent="0.25">
      <c r="A22" s="131"/>
      <c r="B22" s="2346" t="s">
        <v>303</v>
      </c>
      <c r="C22" s="2420"/>
      <c r="D22" s="2369"/>
      <c r="E22" s="345"/>
      <c r="F22" s="344"/>
    </row>
    <row r="23" spans="1:6" ht="31.5" x14ac:dyDescent="0.25">
      <c r="A23" s="131">
        <v>13</v>
      </c>
      <c r="B23" s="346" t="s">
        <v>4733</v>
      </c>
      <c r="C23" s="69" t="s">
        <v>4734</v>
      </c>
      <c r="D23" s="69" t="s">
        <v>4735</v>
      </c>
      <c r="E23" s="345">
        <v>42025</v>
      </c>
      <c r="F23" s="344" t="s">
        <v>13</v>
      </c>
    </row>
    <row r="24" spans="1:6" ht="31.5" x14ac:dyDescent="0.25">
      <c r="A24" s="131">
        <v>14</v>
      </c>
      <c r="B24" s="346" t="s">
        <v>4736</v>
      </c>
      <c r="C24" s="69" t="s">
        <v>4737</v>
      </c>
      <c r="D24" s="69" t="s">
        <v>4735</v>
      </c>
      <c r="E24" s="345">
        <v>42025</v>
      </c>
      <c r="F24" s="344" t="s">
        <v>13</v>
      </c>
    </row>
    <row r="25" spans="1:6" ht="31.5" x14ac:dyDescent="0.25">
      <c r="A25" s="131">
        <v>15</v>
      </c>
      <c r="B25" s="346" t="s">
        <v>4738</v>
      </c>
      <c r="C25" s="69" t="s">
        <v>4739</v>
      </c>
      <c r="D25" s="69" t="s">
        <v>4735</v>
      </c>
      <c r="E25" s="345">
        <v>42025</v>
      </c>
      <c r="F25" s="344" t="s">
        <v>13</v>
      </c>
    </row>
    <row r="26" spans="1:6" ht="31.5" x14ac:dyDescent="0.25">
      <c r="A26" s="131">
        <v>16</v>
      </c>
      <c r="B26" s="346" t="s">
        <v>4740</v>
      </c>
      <c r="C26" s="69" t="s">
        <v>4741</v>
      </c>
      <c r="D26" s="69" t="s">
        <v>4735</v>
      </c>
      <c r="E26" s="345">
        <v>42028.4</v>
      </c>
      <c r="F26" s="344" t="s">
        <v>13</v>
      </c>
    </row>
    <row r="27" spans="1:6" x14ac:dyDescent="0.25">
      <c r="A27" s="131"/>
      <c r="B27" s="2346" t="s">
        <v>4742</v>
      </c>
      <c r="C27" s="2417"/>
      <c r="D27" s="2347"/>
      <c r="E27" s="345"/>
      <c r="F27" s="344"/>
    </row>
    <row r="28" spans="1:6" ht="173.25" x14ac:dyDescent="0.25">
      <c r="A28" s="131">
        <v>17</v>
      </c>
      <c r="B28" s="347" t="s">
        <v>4743</v>
      </c>
      <c r="C28" s="347" t="s">
        <v>4744</v>
      </c>
      <c r="D28" s="133" t="s">
        <v>4745</v>
      </c>
      <c r="E28" s="345">
        <v>2350000</v>
      </c>
      <c r="F28" s="344" t="s">
        <v>13</v>
      </c>
    </row>
    <row r="29" spans="1:6" ht="47.25" x14ac:dyDescent="0.25">
      <c r="A29" s="348">
        <v>18</v>
      </c>
      <c r="B29" s="347" t="s">
        <v>4746</v>
      </c>
      <c r="C29" s="347" t="s">
        <v>4747</v>
      </c>
      <c r="D29" s="75" t="s">
        <v>2934</v>
      </c>
      <c r="E29" s="343">
        <v>1000000</v>
      </c>
      <c r="F29" s="344" t="s">
        <v>13</v>
      </c>
    </row>
    <row r="30" spans="1:6" ht="126" x14ac:dyDescent="0.25">
      <c r="A30" s="348">
        <v>19</v>
      </c>
      <c r="B30" s="347" t="s">
        <v>4746</v>
      </c>
      <c r="C30" s="347" t="s">
        <v>4748</v>
      </c>
      <c r="D30" s="75" t="s">
        <v>4749</v>
      </c>
      <c r="E30" s="349">
        <v>527384</v>
      </c>
      <c r="F30" s="344" t="s">
        <v>4730</v>
      </c>
    </row>
    <row r="31" spans="1:6" ht="173.25" x14ac:dyDescent="0.25">
      <c r="A31" s="131">
        <v>20</v>
      </c>
      <c r="B31" s="75" t="s">
        <v>4750</v>
      </c>
      <c r="C31" s="75" t="s">
        <v>4748</v>
      </c>
      <c r="D31" s="69" t="s">
        <v>4751</v>
      </c>
      <c r="E31" s="349">
        <v>2200000</v>
      </c>
      <c r="F31" s="344" t="s">
        <v>13</v>
      </c>
    </row>
    <row r="32" spans="1:6" ht="252" x14ac:dyDescent="0.25">
      <c r="A32" s="131">
        <v>21</v>
      </c>
      <c r="B32" s="75" t="s">
        <v>4752</v>
      </c>
      <c r="C32" s="75" t="s">
        <v>4753</v>
      </c>
      <c r="D32" s="69" t="s">
        <v>4754</v>
      </c>
      <c r="E32" s="343">
        <v>7500000</v>
      </c>
      <c r="F32" s="344" t="s">
        <v>13</v>
      </c>
    </row>
    <row r="33" spans="1:6" ht="252" x14ac:dyDescent="0.25">
      <c r="A33" s="131">
        <v>22</v>
      </c>
      <c r="B33" s="75" t="s">
        <v>4755</v>
      </c>
      <c r="C33" s="75" t="s">
        <v>4756</v>
      </c>
      <c r="D33" s="350" t="s">
        <v>4757</v>
      </c>
      <c r="E33" s="343">
        <v>6150000</v>
      </c>
      <c r="F33" s="344" t="s">
        <v>13</v>
      </c>
    </row>
    <row r="34" spans="1:6" ht="94.5" x14ac:dyDescent="0.25">
      <c r="A34" s="131">
        <v>23</v>
      </c>
      <c r="B34" s="347" t="s">
        <v>4758</v>
      </c>
      <c r="C34" s="81" t="s">
        <v>4759</v>
      </c>
      <c r="D34" s="351" t="s">
        <v>4760</v>
      </c>
      <c r="E34" s="352">
        <v>1000000</v>
      </c>
      <c r="F34" s="344" t="s">
        <v>13</v>
      </c>
    </row>
    <row r="35" spans="1:6" x14ac:dyDescent="0.25">
      <c r="A35" s="353"/>
      <c r="B35" s="2346" t="s">
        <v>4761</v>
      </c>
      <c r="C35" s="2417"/>
      <c r="D35" s="2347"/>
      <c r="E35" s="352"/>
      <c r="F35" s="344"/>
    </row>
    <row r="36" spans="1:6" ht="78.75" x14ac:dyDescent="0.25">
      <c r="A36" s="353">
        <v>24</v>
      </c>
      <c r="B36" s="75" t="s">
        <v>4762</v>
      </c>
      <c r="C36" s="75" t="s">
        <v>4763</v>
      </c>
      <c r="D36" s="69" t="s">
        <v>4764</v>
      </c>
      <c r="E36" s="354">
        <v>5800000</v>
      </c>
      <c r="F36" s="344" t="s">
        <v>13</v>
      </c>
    </row>
    <row r="37" spans="1:6" ht="63" x14ac:dyDescent="0.25">
      <c r="A37" s="353">
        <v>25</v>
      </c>
      <c r="B37" s="75" t="s">
        <v>4765</v>
      </c>
      <c r="C37" s="75" t="s">
        <v>4766</v>
      </c>
      <c r="D37" s="69" t="s">
        <v>4831</v>
      </c>
      <c r="E37" s="354">
        <v>1000000</v>
      </c>
      <c r="F37" s="344" t="s">
        <v>13</v>
      </c>
    </row>
    <row r="38" spans="1:6" ht="126" x14ac:dyDescent="0.25">
      <c r="A38" s="353">
        <v>26</v>
      </c>
      <c r="B38" s="75" t="s">
        <v>4767</v>
      </c>
      <c r="C38" s="75" t="s">
        <v>4768</v>
      </c>
      <c r="D38" s="69" t="s">
        <v>4769</v>
      </c>
      <c r="E38" s="354">
        <v>1000000</v>
      </c>
      <c r="F38" s="344" t="s">
        <v>4730</v>
      </c>
    </row>
    <row r="39" spans="1:6" ht="126" x14ac:dyDescent="0.25">
      <c r="A39" s="353">
        <v>27</v>
      </c>
      <c r="B39" s="75" t="s">
        <v>4770</v>
      </c>
      <c r="C39" s="69" t="s">
        <v>4771</v>
      </c>
      <c r="D39" s="69" t="s">
        <v>4772</v>
      </c>
      <c r="E39" s="354">
        <v>485242</v>
      </c>
      <c r="F39" s="344" t="s">
        <v>4730</v>
      </c>
    </row>
    <row r="40" spans="1:6" ht="141.75" x14ac:dyDescent="0.25">
      <c r="A40" s="353">
        <v>28</v>
      </c>
      <c r="B40" s="75" t="s">
        <v>4773</v>
      </c>
      <c r="C40" s="69" t="s">
        <v>4774</v>
      </c>
      <c r="D40" s="69" t="s">
        <v>4775</v>
      </c>
      <c r="E40" s="354">
        <v>1000000</v>
      </c>
      <c r="F40" s="344" t="s">
        <v>4730</v>
      </c>
    </row>
    <row r="41" spans="1:6" ht="141.75" x14ac:dyDescent="0.25">
      <c r="A41" s="353">
        <v>29</v>
      </c>
      <c r="B41" s="75" t="s">
        <v>4776</v>
      </c>
      <c r="C41" s="69" t="s">
        <v>4777</v>
      </c>
      <c r="D41" s="69" t="s">
        <v>4778</v>
      </c>
      <c r="E41" s="354">
        <v>3000000</v>
      </c>
      <c r="F41" s="344" t="s">
        <v>4730</v>
      </c>
    </row>
    <row r="42" spans="1:6" ht="63" x14ac:dyDescent="0.25">
      <c r="A42" s="353">
        <v>30</v>
      </c>
      <c r="B42" s="75" t="s">
        <v>4779</v>
      </c>
      <c r="C42" s="69" t="s">
        <v>4780</v>
      </c>
      <c r="D42" s="69" t="s">
        <v>4831</v>
      </c>
      <c r="E42" s="354">
        <v>1000000</v>
      </c>
      <c r="F42" s="344" t="s">
        <v>13</v>
      </c>
    </row>
    <row r="43" spans="1:6" x14ac:dyDescent="0.25">
      <c r="A43" s="353"/>
      <c r="B43" s="2348" t="s">
        <v>219</v>
      </c>
      <c r="C43" s="2417"/>
      <c r="D43" s="2347"/>
      <c r="E43" s="354"/>
      <c r="F43" s="344"/>
    </row>
    <row r="44" spans="1:6" ht="63" x14ac:dyDescent="0.25">
      <c r="A44" s="131">
        <v>31</v>
      </c>
      <c r="B44" s="75" t="s">
        <v>4781</v>
      </c>
      <c r="C44" s="69" t="s">
        <v>4782</v>
      </c>
      <c r="D44" s="69" t="s">
        <v>4783</v>
      </c>
      <c r="E44" s="343">
        <v>2000000</v>
      </c>
      <c r="F44" s="344" t="s">
        <v>13</v>
      </c>
    </row>
    <row r="45" spans="1:6" ht="110.25" x14ac:dyDescent="0.25">
      <c r="A45" s="131">
        <v>32</v>
      </c>
      <c r="B45" s="75" t="s">
        <v>4784</v>
      </c>
      <c r="C45" s="69" t="s">
        <v>4785</v>
      </c>
      <c r="D45" s="69" t="s">
        <v>4786</v>
      </c>
      <c r="E45" s="343">
        <v>650000</v>
      </c>
      <c r="F45" s="344" t="s">
        <v>4730</v>
      </c>
    </row>
    <row r="46" spans="1:6" ht="110.25" x14ac:dyDescent="0.25">
      <c r="A46" s="348">
        <v>33</v>
      </c>
      <c r="B46" s="347" t="s">
        <v>4787</v>
      </c>
      <c r="C46" s="69" t="s">
        <v>4788</v>
      </c>
      <c r="D46" s="69" t="s">
        <v>4789</v>
      </c>
      <c r="E46" s="343">
        <v>1000000</v>
      </c>
      <c r="F46" s="344" t="s">
        <v>13</v>
      </c>
    </row>
    <row r="47" spans="1:6" ht="78.75" x14ac:dyDescent="0.25">
      <c r="A47" s="131">
        <v>34</v>
      </c>
      <c r="B47" s="75" t="s">
        <v>4790</v>
      </c>
      <c r="C47" s="69" t="s">
        <v>4791</v>
      </c>
      <c r="D47" s="350" t="s">
        <v>4792</v>
      </c>
      <c r="E47" s="343">
        <v>1000000</v>
      </c>
      <c r="F47" s="344" t="s">
        <v>13</v>
      </c>
    </row>
    <row r="48" spans="1:6" ht="78.75" x14ac:dyDescent="0.25">
      <c r="A48" s="131">
        <v>35</v>
      </c>
      <c r="B48" s="75" t="s">
        <v>4793</v>
      </c>
      <c r="C48" s="69" t="s">
        <v>4794</v>
      </c>
      <c r="D48" s="350" t="s">
        <v>4795</v>
      </c>
      <c r="E48" s="343">
        <v>200000</v>
      </c>
      <c r="F48" s="344" t="s">
        <v>4730</v>
      </c>
    </row>
    <row r="49" spans="1:6" ht="63" x14ac:dyDescent="0.25">
      <c r="A49" s="131">
        <v>36</v>
      </c>
      <c r="B49" s="75" t="s">
        <v>4793</v>
      </c>
      <c r="C49" s="69" t="s">
        <v>4796</v>
      </c>
      <c r="D49" s="81" t="s">
        <v>4797</v>
      </c>
      <c r="E49" s="343">
        <v>1000000</v>
      </c>
      <c r="F49" s="344" t="s">
        <v>13</v>
      </c>
    </row>
    <row r="50" spans="1:6" ht="78.75" x14ac:dyDescent="0.25">
      <c r="A50" s="131">
        <v>37</v>
      </c>
      <c r="B50" s="347" t="s">
        <v>4798</v>
      </c>
      <c r="C50" s="69" t="s">
        <v>4799</v>
      </c>
      <c r="D50" s="69" t="s">
        <v>4800</v>
      </c>
      <c r="E50" s="354">
        <v>150000</v>
      </c>
      <c r="F50" s="344" t="s">
        <v>4730</v>
      </c>
    </row>
    <row r="51" spans="1:6" ht="63" x14ac:dyDescent="0.25">
      <c r="A51" s="131">
        <v>38</v>
      </c>
      <c r="B51" s="347" t="s">
        <v>4798</v>
      </c>
      <c r="C51" s="69" t="s">
        <v>4801</v>
      </c>
      <c r="D51" s="249" t="s">
        <v>4802</v>
      </c>
      <c r="E51" s="354">
        <v>1000000</v>
      </c>
      <c r="F51" s="344" t="s">
        <v>13</v>
      </c>
    </row>
    <row r="52" spans="1:6" ht="189" x14ac:dyDescent="0.25">
      <c r="A52" s="353">
        <v>37</v>
      </c>
      <c r="B52" s="75" t="s">
        <v>4803</v>
      </c>
      <c r="C52" s="69" t="s">
        <v>4804</v>
      </c>
      <c r="D52" s="350" t="s">
        <v>4805</v>
      </c>
      <c r="E52" s="354">
        <v>2000000</v>
      </c>
      <c r="F52" s="344" t="s">
        <v>13</v>
      </c>
    </row>
    <row r="53" spans="1:6" ht="78.75" x14ac:dyDescent="0.25">
      <c r="A53" s="353">
        <v>38</v>
      </c>
      <c r="B53" s="75" t="s">
        <v>4806</v>
      </c>
      <c r="C53" s="69" t="s">
        <v>4807</v>
      </c>
      <c r="D53" s="69" t="s">
        <v>4792</v>
      </c>
      <c r="E53" s="354">
        <v>1000000</v>
      </c>
      <c r="F53" s="344" t="s">
        <v>13</v>
      </c>
    </row>
    <row r="54" spans="1:6" x14ac:dyDescent="0.25">
      <c r="A54" s="353"/>
      <c r="B54" s="67" t="s">
        <v>4808</v>
      </c>
      <c r="C54" s="69"/>
      <c r="D54" s="69"/>
      <c r="E54" s="354"/>
      <c r="F54" s="344"/>
    </row>
    <row r="55" spans="1:6" ht="252" x14ac:dyDescent="0.25">
      <c r="A55" s="131">
        <v>39</v>
      </c>
      <c r="B55" s="141" t="s">
        <v>944</v>
      </c>
      <c r="C55" s="158" t="s">
        <v>4809</v>
      </c>
      <c r="D55" s="101" t="s">
        <v>4810</v>
      </c>
      <c r="E55" s="343">
        <v>3000000</v>
      </c>
      <c r="F55" s="344" t="s">
        <v>13</v>
      </c>
    </row>
    <row r="56" spans="1:6" ht="94.5" x14ac:dyDescent="0.25">
      <c r="A56" s="131">
        <v>40</v>
      </c>
      <c r="B56" s="355" t="s">
        <v>4811</v>
      </c>
      <c r="C56" s="101" t="s">
        <v>4812</v>
      </c>
      <c r="D56" s="2" t="s">
        <v>4813</v>
      </c>
      <c r="E56" s="343">
        <v>4677027.3</v>
      </c>
      <c r="F56" s="344" t="s">
        <v>13</v>
      </c>
    </row>
    <row r="57" spans="1:6" x14ac:dyDescent="0.25">
      <c r="A57" s="2430" t="s">
        <v>248</v>
      </c>
      <c r="B57" s="2430"/>
      <c r="C57" s="2430"/>
      <c r="D57" s="2430"/>
      <c r="E57" s="356">
        <f>SUM(E6:E56)</f>
        <v>81310344.819999993</v>
      </c>
      <c r="F57" s="344"/>
    </row>
    <row r="58" spans="1:6" x14ac:dyDescent="0.25">
      <c r="A58" s="357"/>
      <c r="B58" s="2427" t="s">
        <v>9</v>
      </c>
      <c r="C58" s="2427"/>
      <c r="D58" s="2427"/>
      <c r="E58" s="358"/>
      <c r="F58" s="359"/>
    </row>
    <row r="59" spans="1:6" ht="63" x14ac:dyDescent="0.25">
      <c r="A59" s="353">
        <v>1</v>
      </c>
      <c r="B59" s="69" t="s">
        <v>269</v>
      </c>
      <c r="C59" s="7" t="s">
        <v>4814</v>
      </c>
      <c r="D59" s="69" t="s">
        <v>271</v>
      </c>
      <c r="E59" s="187">
        <v>1000000</v>
      </c>
      <c r="F59" s="131" t="s">
        <v>272</v>
      </c>
    </row>
    <row r="60" spans="1:6" x14ac:dyDescent="0.25">
      <c r="A60" s="353"/>
      <c r="B60" s="70" t="s">
        <v>273</v>
      </c>
      <c r="C60" s="7"/>
      <c r="D60" s="69"/>
      <c r="E60" s="187"/>
      <c r="F60" s="131"/>
    </row>
    <row r="61" spans="1:6" ht="110.25" x14ac:dyDescent="0.25">
      <c r="A61" s="353">
        <v>2</v>
      </c>
      <c r="B61" s="69" t="s">
        <v>274</v>
      </c>
      <c r="C61" s="7" t="s">
        <v>4815</v>
      </c>
      <c r="D61" s="69" t="s">
        <v>276</v>
      </c>
      <c r="E61" s="187">
        <v>4500000</v>
      </c>
      <c r="F61" s="131" t="s">
        <v>277</v>
      </c>
    </row>
    <row r="62" spans="1:6" x14ac:dyDescent="0.25">
      <c r="A62" s="130"/>
      <c r="B62" s="70" t="s">
        <v>248</v>
      </c>
      <c r="C62" s="70"/>
      <c r="D62" s="70"/>
      <c r="E62" s="189">
        <v>5500000</v>
      </c>
      <c r="F62" s="130"/>
    </row>
    <row r="63" spans="1:6" x14ac:dyDescent="0.25">
      <c r="A63" s="88"/>
      <c r="B63" s="88" t="s">
        <v>324</v>
      </c>
      <c r="C63" s="88"/>
      <c r="D63" s="88"/>
      <c r="E63" s="89">
        <f>E62+E57</f>
        <v>86810344.819999993</v>
      </c>
      <c r="F63" s="88"/>
    </row>
    <row r="66" spans="1:6" x14ac:dyDescent="0.25">
      <c r="A66" s="2428" t="s">
        <v>0</v>
      </c>
      <c r="B66" s="2428"/>
      <c r="C66" s="2428"/>
      <c r="D66" s="2428"/>
      <c r="E66" s="2428"/>
      <c r="F66" s="2428"/>
    </row>
    <row r="67" spans="1:6" x14ac:dyDescent="0.25">
      <c r="A67" s="2428" t="s">
        <v>4707</v>
      </c>
      <c r="B67" s="2428"/>
      <c r="C67" s="2428"/>
      <c r="D67" s="2428"/>
      <c r="E67" s="2428"/>
      <c r="F67" s="2428"/>
    </row>
    <row r="68" spans="1:6" x14ac:dyDescent="0.25">
      <c r="A68" s="2428" t="s">
        <v>281</v>
      </c>
      <c r="B68" s="2428"/>
      <c r="C68" s="2428"/>
      <c r="D68" s="2428"/>
      <c r="E68" s="2428"/>
      <c r="F68" s="2428"/>
    </row>
    <row r="69" spans="1:6" ht="31.5" x14ac:dyDescent="0.25">
      <c r="A69" s="329" t="s">
        <v>282</v>
      </c>
      <c r="B69" s="116" t="s">
        <v>283</v>
      </c>
      <c r="C69" s="360" t="s">
        <v>284</v>
      </c>
      <c r="D69" s="360" t="s">
        <v>285</v>
      </c>
      <c r="E69" s="361" t="s">
        <v>286</v>
      </c>
      <c r="F69" s="362" t="s">
        <v>1228</v>
      </c>
    </row>
    <row r="70" spans="1:6" x14ac:dyDescent="0.25">
      <c r="A70" s="363"/>
      <c r="B70" s="2365" t="s">
        <v>9</v>
      </c>
      <c r="C70" s="2367"/>
      <c r="D70" s="116"/>
      <c r="E70" s="361"/>
      <c r="F70" s="362"/>
    </row>
    <row r="71" spans="1:6" ht="47.25" x14ac:dyDescent="0.25">
      <c r="A71" s="364">
        <v>1</v>
      </c>
      <c r="B71" s="365" t="s">
        <v>289</v>
      </c>
      <c r="C71" s="365" t="s">
        <v>4709</v>
      </c>
      <c r="D71" s="156" t="s">
        <v>12</v>
      </c>
      <c r="E71" s="157">
        <v>682758.62</v>
      </c>
      <c r="F71" s="124" t="s">
        <v>4730</v>
      </c>
    </row>
    <row r="72" spans="1:6" x14ac:dyDescent="0.25">
      <c r="A72" s="364"/>
      <c r="B72" s="2358" t="s">
        <v>2222</v>
      </c>
      <c r="C72" s="2358"/>
      <c r="D72" s="2429"/>
      <c r="E72" s="157"/>
      <c r="F72" s="124"/>
    </row>
    <row r="73" spans="1:6" ht="94.5" x14ac:dyDescent="0.25">
      <c r="A73" s="364">
        <v>2</v>
      </c>
      <c r="B73" s="365" t="s">
        <v>23</v>
      </c>
      <c r="C73" s="365" t="s">
        <v>4719</v>
      </c>
      <c r="D73" s="365" t="s">
        <v>541</v>
      </c>
      <c r="E73" s="157">
        <v>341379.32</v>
      </c>
      <c r="F73" s="124" t="s">
        <v>4730</v>
      </c>
    </row>
    <row r="74" spans="1:6" ht="31.5" x14ac:dyDescent="0.25">
      <c r="A74" s="363"/>
      <c r="B74" s="366" t="s">
        <v>40</v>
      </c>
      <c r="C74" s="367"/>
      <c r="D74" s="367"/>
      <c r="E74" s="157"/>
      <c r="F74" s="124"/>
    </row>
    <row r="75" spans="1:6" ht="110.25" x14ac:dyDescent="0.25">
      <c r="A75" s="363">
        <v>3</v>
      </c>
      <c r="B75" s="365" t="s">
        <v>41</v>
      </c>
      <c r="C75" s="365" t="s">
        <v>4728</v>
      </c>
      <c r="D75" s="365" t="s">
        <v>4729</v>
      </c>
      <c r="E75" s="157">
        <v>568965.51</v>
      </c>
      <c r="F75" s="124" t="s">
        <v>4730</v>
      </c>
    </row>
    <row r="76" spans="1:6" x14ac:dyDescent="0.25">
      <c r="A76" s="368"/>
      <c r="B76" s="369" t="s">
        <v>34</v>
      </c>
      <c r="C76" s="370"/>
      <c r="D76" s="370"/>
      <c r="E76" s="371"/>
      <c r="F76" s="124"/>
    </row>
    <row r="77" spans="1:6" ht="94.5" x14ac:dyDescent="0.25">
      <c r="A77" s="363">
        <v>4</v>
      </c>
      <c r="B77" s="372" t="s">
        <v>309</v>
      </c>
      <c r="C77" s="365" t="s">
        <v>4816</v>
      </c>
      <c r="D77" s="365" t="s">
        <v>4724</v>
      </c>
      <c r="E77" s="266">
        <v>1643103</v>
      </c>
      <c r="F77" s="124" t="s">
        <v>4730</v>
      </c>
    </row>
    <row r="78" spans="1:6" ht="126" x14ac:dyDescent="0.25">
      <c r="A78" s="363">
        <v>5</v>
      </c>
      <c r="B78" s="372" t="s">
        <v>4817</v>
      </c>
      <c r="C78" s="365" t="s">
        <v>4818</v>
      </c>
      <c r="D78" s="365" t="s">
        <v>4726</v>
      </c>
      <c r="E78" s="266">
        <v>1643104</v>
      </c>
      <c r="F78" s="124" t="s">
        <v>4730</v>
      </c>
    </row>
    <row r="79" spans="1:6" x14ac:dyDescent="0.25">
      <c r="A79" s="373"/>
      <c r="B79" s="2421" t="s">
        <v>4742</v>
      </c>
      <c r="C79" s="2422"/>
      <c r="D79" s="2423"/>
      <c r="E79" s="375"/>
      <c r="F79" s="124"/>
    </row>
    <row r="80" spans="1:6" ht="63" x14ac:dyDescent="0.25">
      <c r="A80" s="363">
        <v>6</v>
      </c>
      <c r="B80" s="156" t="s">
        <v>4819</v>
      </c>
      <c r="C80" s="156" t="s">
        <v>4820</v>
      </c>
      <c r="D80" s="376" t="s">
        <v>4821</v>
      </c>
      <c r="E80" s="266">
        <v>3000000</v>
      </c>
      <c r="F80" s="124" t="s">
        <v>13</v>
      </c>
    </row>
    <row r="81" spans="1:6" ht="47.25" x14ac:dyDescent="0.25">
      <c r="A81" s="363">
        <v>7</v>
      </c>
      <c r="B81" s="156" t="s">
        <v>4822</v>
      </c>
      <c r="C81" s="156" t="s">
        <v>4823</v>
      </c>
      <c r="D81" s="376" t="s">
        <v>4824</v>
      </c>
      <c r="E81" s="266">
        <v>1000000</v>
      </c>
      <c r="F81" s="124" t="s">
        <v>13</v>
      </c>
    </row>
    <row r="82" spans="1:6" ht="126" x14ac:dyDescent="0.25">
      <c r="A82" s="363">
        <v>8</v>
      </c>
      <c r="B82" s="156" t="s">
        <v>4825</v>
      </c>
      <c r="C82" s="156" t="s">
        <v>4826</v>
      </c>
      <c r="D82" s="156" t="s">
        <v>4827</v>
      </c>
      <c r="E82" s="266">
        <v>1000000</v>
      </c>
      <c r="F82" s="124" t="s">
        <v>13</v>
      </c>
    </row>
    <row r="83" spans="1:6" ht="63" x14ac:dyDescent="0.25">
      <c r="A83" s="363">
        <v>9</v>
      </c>
      <c r="B83" s="156" t="s">
        <v>4828</v>
      </c>
      <c r="C83" s="156" t="s">
        <v>4829</v>
      </c>
      <c r="D83" s="376" t="s">
        <v>4830</v>
      </c>
      <c r="E83" s="266">
        <v>1500000</v>
      </c>
      <c r="F83" s="124" t="s">
        <v>13</v>
      </c>
    </row>
    <row r="84" spans="1:6" x14ac:dyDescent="0.25">
      <c r="A84" s="363"/>
      <c r="B84" s="2424" t="s">
        <v>704</v>
      </c>
      <c r="C84" s="2425"/>
      <c r="D84" s="2426"/>
      <c r="E84" s="377">
        <f>SUM(E71:E83)</f>
        <v>11379310.449999999</v>
      </c>
      <c r="F84" s="123"/>
    </row>
  </sheetData>
  <mergeCells count="20">
    <mergeCell ref="B22:D22"/>
    <mergeCell ref="B27:D27"/>
    <mergeCell ref="B79:D79"/>
    <mergeCell ref="B84:D84"/>
    <mergeCell ref="B58:D58"/>
    <mergeCell ref="A66:F66"/>
    <mergeCell ref="A67:F67"/>
    <mergeCell ref="A68:F68"/>
    <mergeCell ref="B70:C70"/>
    <mergeCell ref="B72:D72"/>
    <mergeCell ref="B35:D35"/>
    <mergeCell ref="B43:D43"/>
    <mergeCell ref="A57:D57"/>
    <mergeCell ref="B18:D18"/>
    <mergeCell ref="B20:D20"/>
    <mergeCell ref="A1:F1"/>
    <mergeCell ref="A2:F2"/>
    <mergeCell ref="A3:F3"/>
    <mergeCell ref="B5:D5"/>
    <mergeCell ref="B11:D1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4"/>
  <sheetViews>
    <sheetView topLeftCell="A115" workbookViewId="0">
      <selection activeCell="H125" sqref="H125"/>
    </sheetView>
  </sheetViews>
  <sheetFormatPr defaultRowHeight="15" x14ac:dyDescent="0.25"/>
  <cols>
    <col min="1" max="1" width="6.85546875" customWidth="1"/>
    <col min="2" max="2" width="12.28515625" customWidth="1"/>
    <col min="3" max="3" width="44.28515625" customWidth="1"/>
    <col min="4" max="4" width="18.85546875" customWidth="1"/>
    <col min="5" max="5" width="19.28515625" customWidth="1"/>
    <col min="6" max="6" width="11.7109375" customWidth="1"/>
  </cols>
  <sheetData>
    <row r="1" spans="1:6" ht="15.75" x14ac:dyDescent="0.25">
      <c r="A1" s="2345" t="s">
        <v>0</v>
      </c>
      <c r="B1" s="2345"/>
      <c r="C1" s="2345"/>
      <c r="D1" s="2345"/>
      <c r="E1" s="2345"/>
      <c r="F1" s="2345"/>
    </row>
    <row r="2" spans="1:6" ht="15.75" x14ac:dyDescent="0.25">
      <c r="A2" s="2345" t="s">
        <v>2785</v>
      </c>
      <c r="B2" s="2345"/>
      <c r="C2" s="2345"/>
      <c r="D2" s="2345"/>
      <c r="E2" s="2345"/>
      <c r="F2" s="2345"/>
    </row>
    <row r="3" spans="1:6" ht="15.75" x14ac:dyDescent="0.25">
      <c r="A3" s="2432" t="s">
        <v>281</v>
      </c>
      <c r="B3" s="2432"/>
      <c r="C3" s="2432"/>
      <c r="D3" s="2432"/>
      <c r="E3" s="2432"/>
      <c r="F3" s="2432"/>
    </row>
    <row r="4" spans="1:6" ht="28.5" x14ac:dyDescent="0.25">
      <c r="A4" s="255" t="s">
        <v>3</v>
      </c>
      <c r="B4" s="20" t="s">
        <v>4</v>
      </c>
      <c r="C4" s="20" t="s">
        <v>5</v>
      </c>
      <c r="D4" s="20" t="s">
        <v>6</v>
      </c>
      <c r="E4" s="256" t="s">
        <v>2786</v>
      </c>
      <c r="F4" s="20" t="s">
        <v>8</v>
      </c>
    </row>
    <row r="5" spans="1:6" ht="15.75" x14ac:dyDescent="0.25">
      <c r="A5" s="9"/>
      <c r="B5" s="2373" t="s">
        <v>9</v>
      </c>
      <c r="C5" s="2431"/>
      <c r="D5" s="2374"/>
      <c r="E5" s="257"/>
      <c r="F5" s="9"/>
    </row>
    <row r="6" spans="1:6" ht="63" x14ac:dyDescent="0.25">
      <c r="A6" s="2">
        <v>1</v>
      </c>
      <c r="B6" s="2" t="s">
        <v>2787</v>
      </c>
      <c r="C6" s="2" t="s">
        <v>2788</v>
      </c>
      <c r="D6" s="69" t="s">
        <v>2789</v>
      </c>
      <c r="E6" s="203">
        <v>1650000</v>
      </c>
      <c r="F6" s="2" t="s">
        <v>135</v>
      </c>
    </row>
    <row r="7" spans="1:6" ht="31.5" x14ac:dyDescent="0.25">
      <c r="A7" s="2">
        <v>2</v>
      </c>
      <c r="B7" s="2" t="s">
        <v>17</v>
      </c>
      <c r="C7" s="2" t="s">
        <v>2790</v>
      </c>
      <c r="D7" s="69" t="s">
        <v>537</v>
      </c>
      <c r="E7" s="203">
        <v>28800</v>
      </c>
      <c r="F7" s="2" t="s">
        <v>135</v>
      </c>
    </row>
    <row r="8" spans="1:6" ht="31.5" x14ac:dyDescent="0.25">
      <c r="A8" s="2">
        <v>3</v>
      </c>
      <c r="B8" s="2" t="s">
        <v>20</v>
      </c>
      <c r="C8" s="2" t="s">
        <v>2791</v>
      </c>
      <c r="D8" s="69" t="s">
        <v>539</v>
      </c>
      <c r="E8" s="203">
        <v>49800</v>
      </c>
      <c r="F8" s="2" t="s">
        <v>135</v>
      </c>
    </row>
    <row r="9" spans="1:6" ht="110.25" x14ac:dyDescent="0.25">
      <c r="A9" s="2">
        <v>5</v>
      </c>
      <c r="B9" s="2" t="s">
        <v>295</v>
      </c>
      <c r="C9" s="2" t="s">
        <v>2792</v>
      </c>
      <c r="D9" s="69" t="s">
        <v>2793</v>
      </c>
      <c r="E9" s="203">
        <v>1980020.76</v>
      </c>
      <c r="F9" s="2" t="s">
        <v>135</v>
      </c>
    </row>
    <row r="10" spans="1:6" ht="110.25" x14ac:dyDescent="0.25">
      <c r="A10" s="2">
        <v>6</v>
      </c>
      <c r="B10" s="2" t="s">
        <v>23</v>
      </c>
      <c r="C10" s="2" t="s">
        <v>2794</v>
      </c>
      <c r="D10" s="69" t="s">
        <v>2795</v>
      </c>
      <c r="E10" s="203">
        <v>500000</v>
      </c>
      <c r="F10" s="2" t="s">
        <v>135</v>
      </c>
    </row>
    <row r="11" spans="1:6" ht="15.75" x14ac:dyDescent="0.25">
      <c r="A11" s="2"/>
      <c r="B11" s="2373" t="s">
        <v>2087</v>
      </c>
      <c r="C11" s="2431"/>
      <c r="D11" s="2374"/>
      <c r="E11" s="203"/>
      <c r="F11" s="2"/>
    </row>
    <row r="12" spans="1:6" ht="78.75" x14ac:dyDescent="0.25">
      <c r="A12" s="2">
        <v>7</v>
      </c>
      <c r="B12" s="2" t="s">
        <v>295</v>
      </c>
      <c r="C12" s="2" t="s">
        <v>2796</v>
      </c>
      <c r="D12" s="69" t="s">
        <v>2797</v>
      </c>
      <c r="E12" s="203">
        <v>484310.34</v>
      </c>
      <c r="F12" s="2" t="s">
        <v>135</v>
      </c>
    </row>
    <row r="13" spans="1:6" ht="110.25" x14ac:dyDescent="0.25">
      <c r="A13" s="2">
        <v>8</v>
      </c>
      <c r="B13" s="2" t="s">
        <v>23</v>
      </c>
      <c r="C13" s="2" t="s">
        <v>2798</v>
      </c>
      <c r="D13" s="69" t="s">
        <v>2799</v>
      </c>
      <c r="E13" s="203">
        <v>620000</v>
      </c>
      <c r="F13" s="2" t="s">
        <v>135</v>
      </c>
    </row>
    <row r="14" spans="1:6" ht="141.75" x14ac:dyDescent="0.25">
      <c r="A14" s="2">
        <v>9</v>
      </c>
      <c r="B14" s="2" t="s">
        <v>2800</v>
      </c>
      <c r="C14" s="2" t="s">
        <v>2801</v>
      </c>
      <c r="D14" s="69" t="s">
        <v>2802</v>
      </c>
      <c r="E14" s="203">
        <v>1500000</v>
      </c>
      <c r="F14" s="2" t="s">
        <v>135</v>
      </c>
    </row>
    <row r="15" spans="1:6" ht="15.75" x14ac:dyDescent="0.25">
      <c r="A15" s="2"/>
      <c r="B15" s="2373" t="s">
        <v>712</v>
      </c>
      <c r="C15" s="2374"/>
      <c r="D15" s="69"/>
      <c r="E15" s="203"/>
      <c r="F15" s="2"/>
    </row>
    <row r="16" spans="1:6" ht="252" x14ac:dyDescent="0.25">
      <c r="A16" s="2">
        <v>10</v>
      </c>
      <c r="B16" s="2" t="s">
        <v>2803</v>
      </c>
      <c r="C16" s="2" t="s">
        <v>2804</v>
      </c>
      <c r="D16" s="69" t="s">
        <v>2805</v>
      </c>
      <c r="E16" s="203">
        <v>5000000</v>
      </c>
      <c r="F16" s="2" t="s">
        <v>135</v>
      </c>
    </row>
    <row r="17" spans="1:6" ht="330.75" x14ac:dyDescent="0.25">
      <c r="A17" s="2">
        <v>11</v>
      </c>
      <c r="B17" s="2" t="s">
        <v>2806</v>
      </c>
      <c r="C17" s="2" t="s">
        <v>2807</v>
      </c>
      <c r="D17" s="69" t="s">
        <v>2808</v>
      </c>
      <c r="E17" s="203">
        <v>3000000</v>
      </c>
      <c r="F17" s="2" t="s">
        <v>13</v>
      </c>
    </row>
    <row r="18" spans="1:6" ht="299.25" x14ac:dyDescent="0.25">
      <c r="A18" s="2">
        <v>12</v>
      </c>
      <c r="B18" s="2" t="s">
        <v>2809</v>
      </c>
      <c r="C18" s="2" t="s">
        <v>2810</v>
      </c>
      <c r="D18" s="69" t="s">
        <v>2811</v>
      </c>
      <c r="E18" s="203">
        <v>4677027.2</v>
      </c>
      <c r="F18" s="2" t="s">
        <v>13</v>
      </c>
    </row>
    <row r="19" spans="1:6" ht="141.75" x14ac:dyDescent="0.25">
      <c r="A19" s="2">
        <v>13</v>
      </c>
      <c r="B19" s="2" t="s">
        <v>2812</v>
      </c>
      <c r="C19" s="2" t="s">
        <v>2813</v>
      </c>
      <c r="D19" s="69" t="s">
        <v>2814</v>
      </c>
      <c r="E19" s="203">
        <v>3200000</v>
      </c>
      <c r="F19" s="2" t="s">
        <v>13</v>
      </c>
    </row>
    <row r="20" spans="1:6" ht="94.5" x14ac:dyDescent="0.25">
      <c r="A20" s="2">
        <v>14</v>
      </c>
      <c r="B20" s="2" t="s">
        <v>2815</v>
      </c>
      <c r="C20" s="2" t="s">
        <v>2816</v>
      </c>
      <c r="D20" s="69" t="s">
        <v>2817</v>
      </c>
      <c r="E20" s="203">
        <v>800000</v>
      </c>
      <c r="F20" s="2" t="s">
        <v>135</v>
      </c>
    </row>
    <row r="21" spans="1:6" ht="15.75" x14ac:dyDescent="0.25">
      <c r="A21" s="2"/>
      <c r="B21" s="2373" t="s">
        <v>40</v>
      </c>
      <c r="C21" s="2374"/>
      <c r="D21" s="69"/>
      <c r="E21" s="203"/>
      <c r="F21" s="2"/>
    </row>
    <row r="22" spans="1:6" ht="63" x14ac:dyDescent="0.25">
      <c r="A22" s="2"/>
      <c r="B22" s="2" t="s">
        <v>41</v>
      </c>
      <c r="C22" s="2" t="s">
        <v>2818</v>
      </c>
      <c r="D22" s="69" t="s">
        <v>2819</v>
      </c>
      <c r="E22" s="203">
        <v>4568965.5199999996</v>
      </c>
      <c r="F22" s="2" t="s">
        <v>135</v>
      </c>
    </row>
    <row r="23" spans="1:6" ht="15.75" x14ac:dyDescent="0.25">
      <c r="A23" s="2"/>
      <c r="B23" s="9" t="s">
        <v>34</v>
      </c>
      <c r="C23" s="2"/>
      <c r="D23" s="69"/>
      <c r="E23" s="203"/>
      <c r="F23" s="2"/>
    </row>
    <row r="24" spans="1:6" ht="63" x14ac:dyDescent="0.25">
      <c r="A24" s="2">
        <v>15</v>
      </c>
      <c r="B24" s="2" t="s">
        <v>2820</v>
      </c>
      <c r="C24" s="2" t="s">
        <v>2821</v>
      </c>
      <c r="D24" s="69" t="s">
        <v>2822</v>
      </c>
      <c r="E24" s="203">
        <v>9702586</v>
      </c>
      <c r="F24" s="2" t="s">
        <v>135</v>
      </c>
    </row>
    <row r="25" spans="1:6" ht="78.75" x14ac:dyDescent="0.25">
      <c r="A25" s="2">
        <v>16</v>
      </c>
      <c r="B25" s="2" t="s">
        <v>2823</v>
      </c>
      <c r="C25" s="2" t="s">
        <v>2824</v>
      </c>
      <c r="D25" s="69" t="s">
        <v>2825</v>
      </c>
      <c r="E25" s="203">
        <v>7500000</v>
      </c>
      <c r="F25" s="2" t="s">
        <v>135</v>
      </c>
    </row>
    <row r="26" spans="1:6" ht="15.75" x14ac:dyDescent="0.25">
      <c r="A26" s="2"/>
      <c r="B26" s="2373" t="s">
        <v>2125</v>
      </c>
      <c r="C26" s="2374"/>
      <c r="D26" s="70"/>
      <c r="E26" s="257"/>
      <c r="F26" s="9"/>
    </row>
    <row r="27" spans="1:6" ht="94.5" x14ac:dyDescent="0.25">
      <c r="A27" s="2">
        <v>17</v>
      </c>
      <c r="B27" s="2" t="s">
        <v>2826</v>
      </c>
      <c r="C27" s="2" t="s">
        <v>2827</v>
      </c>
      <c r="D27" s="69" t="s">
        <v>2828</v>
      </c>
      <c r="E27" s="203">
        <v>200000</v>
      </c>
      <c r="F27" s="2" t="s">
        <v>135</v>
      </c>
    </row>
    <row r="28" spans="1:6" ht="94.5" x14ac:dyDescent="0.25">
      <c r="A28" s="2">
        <v>18</v>
      </c>
      <c r="B28" s="2" t="s">
        <v>2829</v>
      </c>
      <c r="C28" s="2" t="s">
        <v>2830</v>
      </c>
      <c r="D28" s="69" t="s">
        <v>2828</v>
      </c>
      <c r="E28" s="203">
        <v>200000</v>
      </c>
      <c r="F28" s="2" t="s">
        <v>135</v>
      </c>
    </row>
    <row r="29" spans="1:6" ht="78.75" x14ac:dyDescent="0.25">
      <c r="A29" s="2">
        <v>19</v>
      </c>
      <c r="B29" s="2" t="s">
        <v>2831</v>
      </c>
      <c r="C29" s="2" t="s">
        <v>2832</v>
      </c>
      <c r="D29" s="69" t="s">
        <v>2833</v>
      </c>
      <c r="E29" s="203">
        <v>200000</v>
      </c>
      <c r="F29" s="2" t="s">
        <v>135</v>
      </c>
    </row>
    <row r="30" spans="1:6" ht="94.5" x14ac:dyDescent="0.25">
      <c r="A30" s="2">
        <v>20</v>
      </c>
      <c r="B30" s="2" t="s">
        <v>2834</v>
      </c>
      <c r="C30" s="2" t="s">
        <v>2835</v>
      </c>
      <c r="D30" s="69" t="s">
        <v>2836</v>
      </c>
      <c r="E30" s="203">
        <v>300000</v>
      </c>
      <c r="F30" s="2" t="s">
        <v>135</v>
      </c>
    </row>
    <row r="31" spans="1:6" ht="63" x14ac:dyDescent="0.25">
      <c r="A31" s="2">
        <v>21</v>
      </c>
      <c r="B31" s="2" t="s">
        <v>2837</v>
      </c>
      <c r="C31" s="2" t="s">
        <v>2838</v>
      </c>
      <c r="D31" s="69" t="s">
        <v>2839</v>
      </c>
      <c r="E31" s="203">
        <v>200000</v>
      </c>
      <c r="F31" s="2" t="s">
        <v>135</v>
      </c>
    </row>
    <row r="32" spans="1:6" ht="78.75" x14ac:dyDescent="0.25">
      <c r="A32" s="2">
        <v>22</v>
      </c>
      <c r="B32" s="2" t="s">
        <v>2840</v>
      </c>
      <c r="C32" s="2" t="s">
        <v>2841</v>
      </c>
      <c r="D32" s="69" t="s">
        <v>2842</v>
      </c>
      <c r="E32" s="203">
        <v>200000</v>
      </c>
      <c r="F32" s="2" t="s">
        <v>135</v>
      </c>
    </row>
    <row r="33" spans="1:6" ht="78.75" x14ac:dyDescent="0.25">
      <c r="A33" s="2">
        <v>23</v>
      </c>
      <c r="B33" s="2" t="s">
        <v>2843</v>
      </c>
      <c r="C33" s="2" t="s">
        <v>2844</v>
      </c>
      <c r="D33" s="69" t="s">
        <v>2845</v>
      </c>
      <c r="E33" s="203">
        <v>300000</v>
      </c>
      <c r="F33" s="2" t="s">
        <v>135</v>
      </c>
    </row>
    <row r="34" spans="1:6" ht="94.5" x14ac:dyDescent="0.25">
      <c r="A34" s="2">
        <v>24</v>
      </c>
      <c r="B34" s="2" t="s">
        <v>2846</v>
      </c>
      <c r="C34" s="2" t="s">
        <v>2847</v>
      </c>
      <c r="D34" s="69" t="s">
        <v>2848</v>
      </c>
      <c r="E34" s="203">
        <v>500000</v>
      </c>
      <c r="F34" s="2" t="s">
        <v>135</v>
      </c>
    </row>
    <row r="35" spans="1:6" ht="94.5" x14ac:dyDescent="0.25">
      <c r="A35" s="2">
        <v>25</v>
      </c>
      <c r="B35" s="2" t="s">
        <v>2849</v>
      </c>
      <c r="C35" s="2" t="s">
        <v>2850</v>
      </c>
      <c r="D35" s="69" t="s">
        <v>2828</v>
      </c>
      <c r="E35" s="203">
        <v>200000</v>
      </c>
      <c r="F35" s="2" t="s">
        <v>135</v>
      </c>
    </row>
    <row r="36" spans="1:6" ht="63" x14ac:dyDescent="0.25">
      <c r="A36" s="2">
        <v>26</v>
      </c>
      <c r="B36" s="2" t="s">
        <v>2851</v>
      </c>
      <c r="C36" s="2" t="s">
        <v>2852</v>
      </c>
      <c r="D36" s="69" t="s">
        <v>2853</v>
      </c>
      <c r="E36" s="203">
        <v>696421</v>
      </c>
      <c r="F36" s="2" t="s">
        <v>13</v>
      </c>
    </row>
    <row r="37" spans="1:6" ht="94.5" x14ac:dyDescent="0.25">
      <c r="A37" s="2">
        <v>27</v>
      </c>
      <c r="B37" s="2" t="s">
        <v>2854</v>
      </c>
      <c r="C37" s="2" t="s">
        <v>2855</v>
      </c>
      <c r="D37" s="69" t="s">
        <v>2828</v>
      </c>
      <c r="E37" s="203">
        <v>250000</v>
      </c>
      <c r="F37" s="2" t="s">
        <v>135</v>
      </c>
    </row>
    <row r="38" spans="1:6" ht="63" x14ac:dyDescent="0.25">
      <c r="A38" s="2">
        <v>28</v>
      </c>
      <c r="B38" s="2" t="s">
        <v>2856</v>
      </c>
      <c r="C38" s="2" t="s">
        <v>2857</v>
      </c>
      <c r="D38" s="69" t="s">
        <v>2858</v>
      </c>
      <c r="E38" s="203">
        <v>200000</v>
      </c>
      <c r="F38" s="2" t="s">
        <v>135</v>
      </c>
    </row>
    <row r="39" spans="1:6" ht="94.5" x14ac:dyDescent="0.25">
      <c r="A39" s="2">
        <v>29</v>
      </c>
      <c r="B39" s="2" t="s">
        <v>2859</v>
      </c>
      <c r="C39" s="2" t="s">
        <v>2860</v>
      </c>
      <c r="D39" s="69" t="s">
        <v>2861</v>
      </c>
      <c r="E39" s="203">
        <v>300000</v>
      </c>
      <c r="F39" s="2" t="s">
        <v>135</v>
      </c>
    </row>
    <row r="40" spans="1:6" ht="94.5" x14ac:dyDescent="0.25">
      <c r="A40" s="2">
        <v>30</v>
      </c>
      <c r="B40" s="2" t="s">
        <v>2862</v>
      </c>
      <c r="C40" s="2" t="s">
        <v>2863</v>
      </c>
      <c r="D40" s="69" t="s">
        <v>2828</v>
      </c>
      <c r="E40" s="203">
        <v>200000</v>
      </c>
      <c r="F40" s="2" t="s">
        <v>135</v>
      </c>
    </row>
    <row r="41" spans="1:6" ht="94.5" x14ac:dyDescent="0.25">
      <c r="A41" s="2">
        <v>31</v>
      </c>
      <c r="B41" s="2" t="s">
        <v>2864</v>
      </c>
      <c r="C41" s="2" t="s">
        <v>2865</v>
      </c>
      <c r="D41" s="69" t="s">
        <v>2828</v>
      </c>
      <c r="E41" s="203">
        <v>200000</v>
      </c>
      <c r="F41" s="2" t="s">
        <v>135</v>
      </c>
    </row>
    <row r="42" spans="1:6" ht="110.25" x14ac:dyDescent="0.25">
      <c r="A42" s="2">
        <v>32</v>
      </c>
      <c r="B42" s="2" t="s">
        <v>2866</v>
      </c>
      <c r="C42" s="2" t="s">
        <v>2867</v>
      </c>
      <c r="D42" s="69" t="s">
        <v>2868</v>
      </c>
      <c r="E42" s="203">
        <v>300000</v>
      </c>
      <c r="F42" s="2" t="s">
        <v>135</v>
      </c>
    </row>
    <row r="43" spans="1:6" ht="94.5" x14ac:dyDescent="0.25">
      <c r="A43" s="2">
        <v>33</v>
      </c>
      <c r="B43" s="2" t="s">
        <v>2869</v>
      </c>
      <c r="C43" s="2" t="s">
        <v>2870</v>
      </c>
      <c r="D43" s="69" t="s">
        <v>2828</v>
      </c>
      <c r="E43" s="203">
        <v>200000</v>
      </c>
      <c r="F43" s="2" t="s">
        <v>135</v>
      </c>
    </row>
    <row r="44" spans="1:6" ht="94.5" x14ac:dyDescent="0.25">
      <c r="A44" s="2">
        <v>34</v>
      </c>
      <c r="B44" s="2" t="s">
        <v>2871</v>
      </c>
      <c r="C44" s="2" t="s">
        <v>2872</v>
      </c>
      <c r="D44" s="69" t="s">
        <v>2873</v>
      </c>
      <c r="E44" s="203">
        <v>200000</v>
      </c>
      <c r="F44" s="2" t="s">
        <v>135</v>
      </c>
    </row>
    <row r="45" spans="1:6" ht="94.5" x14ac:dyDescent="0.25">
      <c r="A45" s="2">
        <v>35</v>
      </c>
      <c r="B45" s="2" t="s">
        <v>2874</v>
      </c>
      <c r="C45" s="2" t="s">
        <v>2875</v>
      </c>
      <c r="D45" s="69" t="s">
        <v>2876</v>
      </c>
      <c r="E45" s="203">
        <v>200000</v>
      </c>
      <c r="F45" s="2" t="s">
        <v>135</v>
      </c>
    </row>
    <row r="46" spans="1:6" ht="63" x14ac:dyDescent="0.25">
      <c r="A46" s="2">
        <v>36</v>
      </c>
      <c r="B46" s="2" t="s">
        <v>2877</v>
      </c>
      <c r="C46" s="2" t="s">
        <v>2878</v>
      </c>
      <c r="D46" s="69" t="s">
        <v>2879</v>
      </c>
      <c r="E46" s="203">
        <v>200000</v>
      </c>
      <c r="F46" s="2" t="s">
        <v>135</v>
      </c>
    </row>
    <row r="47" spans="1:6" ht="94.5" x14ac:dyDescent="0.25">
      <c r="A47" s="2">
        <v>37</v>
      </c>
      <c r="B47" s="2" t="s">
        <v>2880</v>
      </c>
      <c r="C47" s="2" t="s">
        <v>2881</v>
      </c>
      <c r="D47" s="69" t="s">
        <v>2828</v>
      </c>
      <c r="E47" s="203">
        <v>200000</v>
      </c>
      <c r="F47" s="2" t="s">
        <v>135</v>
      </c>
    </row>
    <row r="48" spans="1:6" ht="78.75" x14ac:dyDescent="0.25">
      <c r="A48" s="2">
        <v>38</v>
      </c>
      <c r="B48" s="2" t="s">
        <v>2882</v>
      </c>
      <c r="C48" s="2" t="s">
        <v>2883</v>
      </c>
      <c r="D48" s="69" t="s">
        <v>2884</v>
      </c>
      <c r="E48" s="203">
        <v>300000</v>
      </c>
      <c r="F48" s="2" t="s">
        <v>135</v>
      </c>
    </row>
    <row r="49" spans="1:6" ht="15.75" x14ac:dyDescent="0.25">
      <c r="A49" s="2"/>
      <c r="B49" s="2373" t="s">
        <v>2097</v>
      </c>
      <c r="C49" s="2431"/>
      <c r="D49" s="2374"/>
      <c r="E49" s="257"/>
      <c r="F49" s="9"/>
    </row>
    <row r="50" spans="1:6" ht="126" x14ac:dyDescent="0.25">
      <c r="A50" s="2">
        <v>39</v>
      </c>
      <c r="B50" s="2" t="s">
        <v>2885</v>
      </c>
      <c r="C50" s="2" t="s">
        <v>2886</v>
      </c>
      <c r="D50" s="69" t="s">
        <v>2887</v>
      </c>
      <c r="E50" s="203">
        <v>1000000</v>
      </c>
      <c r="F50" s="2" t="s">
        <v>13</v>
      </c>
    </row>
    <row r="51" spans="1:6" ht="110.25" x14ac:dyDescent="0.25">
      <c r="A51" s="2">
        <v>40</v>
      </c>
      <c r="B51" s="2" t="s">
        <v>2888</v>
      </c>
      <c r="C51" s="2" t="s">
        <v>2889</v>
      </c>
      <c r="D51" s="69" t="s">
        <v>2890</v>
      </c>
      <c r="E51" s="203">
        <v>700000</v>
      </c>
      <c r="F51" s="2" t="s">
        <v>135</v>
      </c>
    </row>
    <row r="52" spans="1:6" ht="94.5" x14ac:dyDescent="0.25">
      <c r="A52" s="2">
        <v>41</v>
      </c>
      <c r="B52" s="2" t="s">
        <v>2891</v>
      </c>
      <c r="C52" s="2" t="s">
        <v>2892</v>
      </c>
      <c r="D52" s="69" t="s">
        <v>2893</v>
      </c>
      <c r="E52" s="203">
        <v>1000000</v>
      </c>
      <c r="F52" s="2" t="s">
        <v>13</v>
      </c>
    </row>
    <row r="53" spans="1:6" ht="63" x14ac:dyDescent="0.25">
      <c r="A53" s="2">
        <v>42</v>
      </c>
      <c r="B53" s="2" t="s">
        <v>2894</v>
      </c>
      <c r="C53" s="2" t="s">
        <v>2895</v>
      </c>
      <c r="D53" s="69" t="s">
        <v>2896</v>
      </c>
      <c r="E53" s="203">
        <v>1500000</v>
      </c>
      <c r="F53" s="2" t="s">
        <v>135</v>
      </c>
    </row>
    <row r="54" spans="1:6" ht="94.5" x14ac:dyDescent="0.25">
      <c r="A54" s="2">
        <v>43</v>
      </c>
      <c r="B54" s="2" t="s">
        <v>2897</v>
      </c>
      <c r="C54" s="2" t="s">
        <v>2898</v>
      </c>
      <c r="D54" s="69" t="s">
        <v>2899</v>
      </c>
      <c r="E54" s="203">
        <v>1000000</v>
      </c>
      <c r="F54" s="2" t="s">
        <v>135</v>
      </c>
    </row>
    <row r="55" spans="1:6" ht="110.25" x14ac:dyDescent="0.25">
      <c r="A55" s="2">
        <v>44</v>
      </c>
      <c r="B55" s="2" t="s">
        <v>2900</v>
      </c>
      <c r="C55" s="2" t="s">
        <v>2901</v>
      </c>
      <c r="D55" s="69" t="s">
        <v>2902</v>
      </c>
      <c r="E55" s="203">
        <v>1000000</v>
      </c>
      <c r="F55" s="2" t="s">
        <v>135</v>
      </c>
    </row>
    <row r="56" spans="1:6" ht="126" x14ac:dyDescent="0.25">
      <c r="A56" s="2">
        <v>45</v>
      </c>
      <c r="B56" s="2" t="s">
        <v>2903</v>
      </c>
      <c r="C56" s="2" t="s">
        <v>2904</v>
      </c>
      <c r="D56" s="69" t="s">
        <v>2905</v>
      </c>
      <c r="E56" s="203">
        <v>1000000</v>
      </c>
      <c r="F56" s="2" t="s">
        <v>135</v>
      </c>
    </row>
    <row r="57" spans="1:6" ht="78.75" x14ac:dyDescent="0.25">
      <c r="A57" s="2">
        <v>46</v>
      </c>
      <c r="B57" s="2" t="s">
        <v>2906</v>
      </c>
      <c r="C57" s="2" t="s">
        <v>2907</v>
      </c>
      <c r="D57" s="69" t="s">
        <v>2908</v>
      </c>
      <c r="E57" s="203">
        <v>200000</v>
      </c>
      <c r="F57" s="2" t="s">
        <v>135</v>
      </c>
    </row>
    <row r="58" spans="1:6" ht="110.25" x14ac:dyDescent="0.25">
      <c r="A58" s="2">
        <v>47</v>
      </c>
      <c r="B58" s="7" t="s">
        <v>2909</v>
      </c>
      <c r="C58" s="2" t="s">
        <v>2910</v>
      </c>
      <c r="D58" s="69" t="s">
        <v>2911</v>
      </c>
      <c r="E58" s="258">
        <v>1400000</v>
      </c>
      <c r="F58" s="2" t="s">
        <v>135</v>
      </c>
    </row>
    <row r="59" spans="1:6" ht="94.5" x14ac:dyDescent="0.25">
      <c r="A59" s="2">
        <v>48</v>
      </c>
      <c r="B59" s="2" t="s">
        <v>2912</v>
      </c>
      <c r="C59" s="2" t="s">
        <v>2913</v>
      </c>
      <c r="D59" s="69" t="s">
        <v>2914</v>
      </c>
      <c r="E59" s="203">
        <v>1500000</v>
      </c>
      <c r="F59" s="2" t="s">
        <v>135</v>
      </c>
    </row>
    <row r="60" spans="1:6" ht="94.5" x14ac:dyDescent="0.25">
      <c r="A60" s="2">
        <v>49</v>
      </c>
      <c r="B60" s="2" t="s">
        <v>2915</v>
      </c>
      <c r="C60" s="2" t="s">
        <v>2916</v>
      </c>
      <c r="D60" s="69" t="s">
        <v>2917</v>
      </c>
      <c r="E60" s="203">
        <v>1000000</v>
      </c>
      <c r="F60" s="2" t="s">
        <v>135</v>
      </c>
    </row>
    <row r="61" spans="1:6" ht="94.5" x14ac:dyDescent="0.25">
      <c r="A61" s="2">
        <v>50</v>
      </c>
      <c r="B61" s="2" t="s">
        <v>2918</v>
      </c>
      <c r="C61" s="2" t="s">
        <v>2919</v>
      </c>
      <c r="D61" s="69" t="s">
        <v>2920</v>
      </c>
      <c r="E61" s="203">
        <v>700000</v>
      </c>
      <c r="F61" s="2" t="s">
        <v>135</v>
      </c>
    </row>
    <row r="62" spans="1:6" ht="126" x14ac:dyDescent="0.25">
      <c r="A62" s="2">
        <v>51</v>
      </c>
      <c r="B62" s="2" t="s">
        <v>2921</v>
      </c>
      <c r="C62" s="2" t="s">
        <v>2922</v>
      </c>
      <c r="D62" s="69" t="s">
        <v>2923</v>
      </c>
      <c r="E62" s="203">
        <v>1000000</v>
      </c>
      <c r="F62" s="2" t="s">
        <v>135</v>
      </c>
    </row>
    <row r="63" spans="1:6" ht="94.5" x14ac:dyDescent="0.25">
      <c r="A63" s="2">
        <v>52</v>
      </c>
      <c r="B63" s="2" t="s">
        <v>2924</v>
      </c>
      <c r="C63" s="2" t="s">
        <v>2925</v>
      </c>
      <c r="D63" s="69" t="s">
        <v>2926</v>
      </c>
      <c r="E63" s="203">
        <v>1000000</v>
      </c>
      <c r="F63" s="2" t="s">
        <v>135</v>
      </c>
    </row>
    <row r="64" spans="1:6" ht="94.5" x14ac:dyDescent="0.25">
      <c r="A64" s="2">
        <v>53</v>
      </c>
      <c r="B64" s="2" t="s">
        <v>2927</v>
      </c>
      <c r="C64" s="2" t="s">
        <v>2928</v>
      </c>
      <c r="D64" s="69" t="s">
        <v>2828</v>
      </c>
      <c r="E64" s="203">
        <v>200000</v>
      </c>
      <c r="F64" s="2" t="s">
        <v>135</v>
      </c>
    </row>
    <row r="65" spans="1:6" ht="94.5" x14ac:dyDescent="0.25">
      <c r="A65" s="2">
        <v>54</v>
      </c>
      <c r="B65" s="2" t="s">
        <v>2929</v>
      </c>
      <c r="C65" s="2" t="s">
        <v>2930</v>
      </c>
      <c r="D65" s="69" t="s">
        <v>2931</v>
      </c>
      <c r="E65" s="203">
        <v>400000</v>
      </c>
      <c r="F65" s="2" t="s">
        <v>135</v>
      </c>
    </row>
    <row r="66" spans="1:6" ht="63" x14ac:dyDescent="0.25">
      <c r="A66" s="2">
        <v>55</v>
      </c>
      <c r="B66" s="2" t="s">
        <v>2932</v>
      </c>
      <c r="C66" s="2" t="s">
        <v>2933</v>
      </c>
      <c r="D66" s="69" t="s">
        <v>2934</v>
      </c>
      <c r="E66" s="203">
        <v>1000000</v>
      </c>
      <c r="F66" s="2" t="s">
        <v>13</v>
      </c>
    </row>
    <row r="67" spans="1:6" ht="94.5" x14ac:dyDescent="0.25">
      <c r="A67" s="2">
        <v>56</v>
      </c>
      <c r="B67" s="2" t="s">
        <v>2935</v>
      </c>
      <c r="C67" s="2" t="s">
        <v>2936</v>
      </c>
      <c r="D67" s="69" t="s">
        <v>2937</v>
      </c>
      <c r="E67" s="203">
        <v>1200000</v>
      </c>
      <c r="F67" s="2" t="s">
        <v>135</v>
      </c>
    </row>
    <row r="68" spans="1:6" ht="94.5" x14ac:dyDescent="0.25">
      <c r="A68" s="2">
        <v>57</v>
      </c>
      <c r="B68" s="2" t="s">
        <v>2938</v>
      </c>
      <c r="C68" s="2" t="s">
        <v>2939</v>
      </c>
      <c r="D68" s="69" t="s">
        <v>2931</v>
      </c>
      <c r="E68" s="203">
        <v>500000</v>
      </c>
      <c r="F68" s="2" t="s">
        <v>135</v>
      </c>
    </row>
    <row r="69" spans="1:6" ht="15.75" x14ac:dyDescent="0.25">
      <c r="A69" s="2"/>
      <c r="B69" s="2373" t="s">
        <v>2940</v>
      </c>
      <c r="C69" s="2374"/>
      <c r="D69" s="70"/>
      <c r="E69" s="257"/>
      <c r="F69" s="9"/>
    </row>
    <row r="70" spans="1:6" ht="110.25" x14ac:dyDescent="0.25">
      <c r="A70" s="2">
        <v>58</v>
      </c>
      <c r="B70" s="2" t="s">
        <v>2941</v>
      </c>
      <c r="C70" s="2" t="s">
        <v>2942</v>
      </c>
      <c r="D70" s="69" t="s">
        <v>2943</v>
      </c>
      <c r="E70" s="203">
        <v>500000</v>
      </c>
      <c r="F70" s="2" t="s">
        <v>135</v>
      </c>
    </row>
    <row r="71" spans="1:6" ht="15.75" x14ac:dyDescent="0.25">
      <c r="A71" s="2"/>
      <c r="B71" s="2373" t="s">
        <v>1154</v>
      </c>
      <c r="C71" s="2374"/>
      <c r="D71" s="70"/>
      <c r="E71" s="257"/>
      <c r="F71" s="2"/>
    </row>
    <row r="72" spans="1:6" ht="141.75" x14ac:dyDescent="0.25">
      <c r="A72" s="2">
        <v>59</v>
      </c>
      <c r="B72" s="2" t="s">
        <v>2944</v>
      </c>
      <c r="C72" s="2" t="s">
        <v>2945</v>
      </c>
      <c r="D72" s="69" t="s">
        <v>2946</v>
      </c>
      <c r="E72" s="203">
        <v>1100000</v>
      </c>
      <c r="F72" s="2" t="s">
        <v>13</v>
      </c>
    </row>
    <row r="73" spans="1:6" ht="78.75" x14ac:dyDescent="0.25">
      <c r="A73" s="2">
        <v>60</v>
      </c>
      <c r="B73" s="2" t="s">
        <v>2947</v>
      </c>
      <c r="C73" s="2" t="s">
        <v>2948</v>
      </c>
      <c r="D73" s="69" t="s">
        <v>2949</v>
      </c>
      <c r="E73" s="203">
        <v>100000</v>
      </c>
      <c r="F73" s="2" t="s">
        <v>135</v>
      </c>
    </row>
    <row r="74" spans="1:6" ht="141.75" x14ac:dyDescent="0.25">
      <c r="A74" s="2">
        <v>61</v>
      </c>
      <c r="B74" s="2" t="s">
        <v>2950</v>
      </c>
      <c r="C74" s="2" t="s">
        <v>2951</v>
      </c>
      <c r="D74" s="69" t="s">
        <v>2946</v>
      </c>
      <c r="E74" s="203">
        <v>1100000</v>
      </c>
      <c r="F74" s="2" t="s">
        <v>13</v>
      </c>
    </row>
    <row r="75" spans="1:6" ht="141.75" x14ac:dyDescent="0.25">
      <c r="A75" s="2">
        <v>62</v>
      </c>
      <c r="B75" s="2" t="s">
        <v>2952</v>
      </c>
      <c r="C75" s="2" t="s">
        <v>2953</v>
      </c>
      <c r="D75" s="69" t="s">
        <v>2946</v>
      </c>
      <c r="E75" s="203">
        <v>1100000</v>
      </c>
      <c r="F75" s="2" t="s">
        <v>13</v>
      </c>
    </row>
    <row r="76" spans="1:6" ht="141.75" x14ac:dyDescent="0.25">
      <c r="A76" s="2">
        <v>63</v>
      </c>
      <c r="B76" s="2" t="s">
        <v>2954</v>
      </c>
      <c r="C76" s="2" t="s">
        <v>2955</v>
      </c>
      <c r="D76" s="69" t="s">
        <v>2946</v>
      </c>
      <c r="E76" s="203">
        <v>1100000</v>
      </c>
      <c r="F76" s="2" t="s">
        <v>13</v>
      </c>
    </row>
    <row r="77" spans="1:6" ht="110.25" x14ac:dyDescent="0.25">
      <c r="A77" s="2">
        <v>64</v>
      </c>
      <c r="B77" s="2" t="s">
        <v>2956</v>
      </c>
      <c r="C77" s="2" t="s">
        <v>2957</v>
      </c>
      <c r="D77" s="69" t="s">
        <v>2958</v>
      </c>
      <c r="E77" s="203">
        <v>250000</v>
      </c>
      <c r="F77" s="2" t="s">
        <v>135</v>
      </c>
    </row>
    <row r="78" spans="1:6" ht="126" x14ac:dyDescent="0.25">
      <c r="A78" s="2">
        <v>65</v>
      </c>
      <c r="B78" s="2" t="s">
        <v>2959</v>
      </c>
      <c r="C78" s="2" t="s">
        <v>2960</v>
      </c>
      <c r="D78" s="69" t="s">
        <v>2961</v>
      </c>
      <c r="E78" s="203">
        <v>1180000</v>
      </c>
      <c r="F78" s="2" t="s">
        <v>135</v>
      </c>
    </row>
    <row r="79" spans="1:6" ht="94.5" x14ac:dyDescent="0.25">
      <c r="A79" s="2">
        <v>66</v>
      </c>
      <c r="B79" s="2" t="s">
        <v>2962</v>
      </c>
      <c r="C79" s="2" t="s">
        <v>2963</v>
      </c>
      <c r="D79" s="69" t="s">
        <v>2964</v>
      </c>
      <c r="E79" s="203">
        <v>300000</v>
      </c>
      <c r="F79" s="2" t="s">
        <v>135</v>
      </c>
    </row>
    <row r="80" spans="1:6" ht="126" x14ac:dyDescent="0.25">
      <c r="A80" s="2">
        <v>67</v>
      </c>
      <c r="B80" s="2" t="s">
        <v>2965</v>
      </c>
      <c r="C80" s="2" t="s">
        <v>2966</v>
      </c>
      <c r="D80" s="69" t="s">
        <v>2967</v>
      </c>
      <c r="E80" s="203">
        <v>1500000</v>
      </c>
      <c r="F80" s="2" t="s">
        <v>135</v>
      </c>
    </row>
    <row r="81" spans="1:6" ht="141.75" x14ac:dyDescent="0.25">
      <c r="A81" s="2">
        <v>68</v>
      </c>
      <c r="B81" s="2" t="s">
        <v>2968</v>
      </c>
      <c r="C81" s="2" t="s">
        <v>2969</v>
      </c>
      <c r="D81" s="69" t="s">
        <v>2946</v>
      </c>
      <c r="E81" s="203">
        <v>1100000</v>
      </c>
      <c r="F81" s="2" t="s">
        <v>13</v>
      </c>
    </row>
    <row r="82" spans="1:6" ht="78.75" x14ac:dyDescent="0.25">
      <c r="A82" s="2">
        <v>69</v>
      </c>
      <c r="B82" s="2" t="s">
        <v>2970</v>
      </c>
      <c r="C82" s="2" t="s">
        <v>2971</v>
      </c>
      <c r="D82" s="69" t="s">
        <v>2972</v>
      </c>
      <c r="E82" s="203">
        <v>200000</v>
      </c>
      <c r="F82" s="2" t="s">
        <v>135</v>
      </c>
    </row>
    <row r="83" spans="1:6" ht="15.75" x14ac:dyDescent="0.25">
      <c r="A83" s="2"/>
      <c r="B83" s="2433" t="s">
        <v>306</v>
      </c>
      <c r="C83" s="2434"/>
      <c r="D83" s="69"/>
      <c r="E83" s="203"/>
      <c r="F83" s="2"/>
    </row>
    <row r="84" spans="1:6" ht="126" x14ac:dyDescent="0.25">
      <c r="A84" s="2">
        <v>70</v>
      </c>
      <c r="B84" s="2" t="s">
        <v>2386</v>
      </c>
      <c r="C84" s="2" t="s">
        <v>2973</v>
      </c>
      <c r="D84" s="69" t="s">
        <v>2974</v>
      </c>
      <c r="E84" s="203">
        <v>1736207</v>
      </c>
      <c r="F84" s="2" t="s">
        <v>135</v>
      </c>
    </row>
    <row r="85" spans="1:6" ht="15.75" x14ac:dyDescent="0.25">
      <c r="A85" s="2"/>
      <c r="B85" s="2373" t="s">
        <v>303</v>
      </c>
      <c r="C85" s="2374"/>
      <c r="D85" s="69"/>
      <c r="E85" s="203"/>
      <c r="F85" s="2"/>
    </row>
    <row r="86" spans="1:6" ht="94.5" x14ac:dyDescent="0.25">
      <c r="A86" s="2">
        <v>71</v>
      </c>
      <c r="B86" s="2" t="s">
        <v>2975</v>
      </c>
      <c r="C86" s="2" t="s">
        <v>2976</v>
      </c>
      <c r="D86" s="69" t="s">
        <v>2977</v>
      </c>
      <c r="E86" s="203">
        <v>70000</v>
      </c>
      <c r="F86" s="2" t="s">
        <v>13</v>
      </c>
    </row>
    <row r="87" spans="1:6" ht="94.5" x14ac:dyDescent="0.25">
      <c r="A87" s="2">
        <v>72</v>
      </c>
      <c r="B87" s="2" t="s">
        <v>2978</v>
      </c>
      <c r="C87" s="2" t="s">
        <v>2979</v>
      </c>
      <c r="D87" s="69" t="s">
        <v>2977</v>
      </c>
      <c r="E87" s="203">
        <v>70000</v>
      </c>
      <c r="F87" s="2" t="s">
        <v>13</v>
      </c>
    </row>
    <row r="88" spans="1:6" ht="94.5" x14ac:dyDescent="0.25">
      <c r="A88" s="2">
        <v>73</v>
      </c>
      <c r="B88" s="2" t="s">
        <v>2980</v>
      </c>
      <c r="C88" s="2" t="s">
        <v>2981</v>
      </c>
      <c r="D88" s="69" t="s">
        <v>2977</v>
      </c>
      <c r="E88" s="203">
        <v>70000</v>
      </c>
      <c r="F88" s="2" t="s">
        <v>13</v>
      </c>
    </row>
    <row r="89" spans="1:6" ht="94.5" x14ac:dyDescent="0.25">
      <c r="A89" s="2">
        <v>74</v>
      </c>
      <c r="B89" s="2" t="s">
        <v>2982</v>
      </c>
      <c r="C89" s="2" t="s">
        <v>2983</v>
      </c>
      <c r="D89" s="69" t="s">
        <v>2977</v>
      </c>
      <c r="E89" s="203">
        <v>70000</v>
      </c>
      <c r="F89" s="2" t="s">
        <v>13</v>
      </c>
    </row>
    <row r="90" spans="1:6" ht="94.5" x14ac:dyDescent="0.25">
      <c r="A90" s="2">
        <v>75</v>
      </c>
      <c r="B90" s="2" t="s">
        <v>2984</v>
      </c>
      <c r="C90" s="2" t="s">
        <v>2985</v>
      </c>
      <c r="D90" s="69" t="s">
        <v>2977</v>
      </c>
      <c r="E90" s="203">
        <v>70000</v>
      </c>
      <c r="F90" s="2" t="s">
        <v>13</v>
      </c>
    </row>
    <row r="91" spans="1:6" ht="94.5" x14ac:dyDescent="0.25">
      <c r="A91" s="2">
        <v>76</v>
      </c>
      <c r="B91" s="2" t="s">
        <v>2986</v>
      </c>
      <c r="C91" s="2" t="s">
        <v>2987</v>
      </c>
      <c r="D91" s="69" t="s">
        <v>2977</v>
      </c>
      <c r="E91" s="203">
        <v>70000</v>
      </c>
      <c r="F91" s="2" t="s">
        <v>13</v>
      </c>
    </row>
    <row r="92" spans="1:6" ht="94.5" x14ac:dyDescent="0.25">
      <c r="A92" s="2">
        <v>77</v>
      </c>
      <c r="B92" s="2" t="s">
        <v>2988</v>
      </c>
      <c r="C92" s="2" t="s">
        <v>2989</v>
      </c>
      <c r="D92" s="69" t="s">
        <v>2977</v>
      </c>
      <c r="E92" s="203">
        <v>70000</v>
      </c>
      <c r="F92" s="2" t="s">
        <v>13</v>
      </c>
    </row>
    <row r="93" spans="1:6" ht="94.5" x14ac:dyDescent="0.25">
      <c r="A93" s="2">
        <v>78</v>
      </c>
      <c r="B93" s="2" t="s">
        <v>2990</v>
      </c>
      <c r="C93" s="2" t="s">
        <v>2991</v>
      </c>
      <c r="D93" s="69" t="s">
        <v>2977</v>
      </c>
      <c r="E93" s="203">
        <v>70000</v>
      </c>
      <c r="F93" s="2" t="s">
        <v>13</v>
      </c>
    </row>
    <row r="94" spans="1:6" ht="94.5" x14ac:dyDescent="0.25">
      <c r="A94" s="2">
        <v>79</v>
      </c>
      <c r="B94" s="2" t="s">
        <v>2992</v>
      </c>
      <c r="C94" s="2" t="s">
        <v>2993</v>
      </c>
      <c r="D94" s="69" t="s">
        <v>2977</v>
      </c>
      <c r="E94" s="203">
        <v>70000</v>
      </c>
      <c r="F94" s="2" t="s">
        <v>13</v>
      </c>
    </row>
    <row r="95" spans="1:6" ht="94.5" x14ac:dyDescent="0.25">
      <c r="A95" s="2">
        <v>80</v>
      </c>
      <c r="B95" s="2" t="s">
        <v>2994</v>
      </c>
      <c r="C95" s="2" t="s">
        <v>2995</v>
      </c>
      <c r="D95" s="69" t="s">
        <v>2977</v>
      </c>
      <c r="E95" s="203">
        <v>70000</v>
      </c>
      <c r="F95" s="2" t="s">
        <v>13</v>
      </c>
    </row>
    <row r="96" spans="1:6" ht="94.5" x14ac:dyDescent="0.25">
      <c r="A96" s="2">
        <v>81</v>
      </c>
      <c r="B96" s="2" t="s">
        <v>2996</v>
      </c>
      <c r="C96" s="2" t="s">
        <v>2997</v>
      </c>
      <c r="D96" s="69" t="s">
        <v>2977</v>
      </c>
      <c r="E96" s="203">
        <v>70000</v>
      </c>
      <c r="F96" s="2" t="s">
        <v>13</v>
      </c>
    </row>
    <row r="97" spans="1:6" ht="94.5" x14ac:dyDescent="0.25">
      <c r="A97" s="2">
        <v>82</v>
      </c>
      <c r="B97" s="2" t="s">
        <v>2998</v>
      </c>
      <c r="C97" s="2" t="s">
        <v>2999</v>
      </c>
      <c r="D97" s="69" t="s">
        <v>2977</v>
      </c>
      <c r="E97" s="203">
        <v>70000</v>
      </c>
      <c r="F97" s="2" t="s">
        <v>13</v>
      </c>
    </row>
    <row r="98" spans="1:6" ht="94.5" x14ac:dyDescent="0.25">
      <c r="A98" s="2">
        <v>83</v>
      </c>
      <c r="B98" s="2" t="s">
        <v>3000</v>
      </c>
      <c r="C98" s="2" t="s">
        <v>3001</v>
      </c>
      <c r="D98" s="69" t="s">
        <v>2977</v>
      </c>
      <c r="E98" s="203">
        <v>70000</v>
      </c>
      <c r="F98" s="2" t="s">
        <v>13</v>
      </c>
    </row>
    <row r="99" spans="1:6" ht="94.5" x14ac:dyDescent="0.25">
      <c r="A99" s="2">
        <v>84</v>
      </c>
      <c r="B99" s="2" t="s">
        <v>3002</v>
      </c>
      <c r="C99" s="2" t="s">
        <v>3003</v>
      </c>
      <c r="D99" s="69" t="s">
        <v>2977</v>
      </c>
      <c r="E99" s="203">
        <v>70000</v>
      </c>
      <c r="F99" s="2" t="s">
        <v>13</v>
      </c>
    </row>
    <row r="100" spans="1:6" ht="94.5" x14ac:dyDescent="0.25">
      <c r="A100" s="2">
        <v>85</v>
      </c>
      <c r="B100" s="2" t="s">
        <v>3004</v>
      </c>
      <c r="C100" s="2" t="s">
        <v>3005</v>
      </c>
      <c r="D100" s="69" t="s">
        <v>2977</v>
      </c>
      <c r="E100" s="203">
        <v>70000</v>
      </c>
      <c r="F100" s="2" t="s">
        <v>13</v>
      </c>
    </row>
    <row r="101" spans="1:6" ht="94.5" x14ac:dyDescent="0.25">
      <c r="A101" s="2">
        <v>86</v>
      </c>
      <c r="B101" s="2" t="s">
        <v>3006</v>
      </c>
      <c r="C101" s="2" t="s">
        <v>3007</v>
      </c>
      <c r="D101" s="69" t="s">
        <v>2977</v>
      </c>
      <c r="E101" s="203">
        <v>70000</v>
      </c>
      <c r="F101" s="2" t="s">
        <v>13</v>
      </c>
    </row>
    <row r="102" spans="1:6" ht="94.5" x14ac:dyDescent="0.25">
      <c r="A102" s="2">
        <v>87</v>
      </c>
      <c r="B102" s="2" t="s">
        <v>3008</v>
      </c>
      <c r="C102" s="2" t="s">
        <v>3009</v>
      </c>
      <c r="D102" s="69" t="s">
        <v>2977</v>
      </c>
      <c r="E102" s="203">
        <v>70000</v>
      </c>
      <c r="F102" s="2" t="s">
        <v>13</v>
      </c>
    </row>
    <row r="103" spans="1:6" ht="94.5" x14ac:dyDescent="0.25">
      <c r="A103" s="2">
        <v>88</v>
      </c>
      <c r="B103" s="2" t="s">
        <v>3010</v>
      </c>
      <c r="C103" s="2" t="s">
        <v>3011</v>
      </c>
      <c r="D103" s="69" t="s">
        <v>2977</v>
      </c>
      <c r="E103" s="203">
        <v>70000</v>
      </c>
      <c r="F103" s="2" t="s">
        <v>13</v>
      </c>
    </row>
    <row r="104" spans="1:6" ht="94.5" x14ac:dyDescent="0.25">
      <c r="A104" s="2">
        <v>89</v>
      </c>
      <c r="B104" s="2" t="s">
        <v>3012</v>
      </c>
      <c r="C104" s="2" t="s">
        <v>3013</v>
      </c>
      <c r="D104" s="69" t="s">
        <v>2977</v>
      </c>
      <c r="E104" s="203">
        <v>70000</v>
      </c>
      <c r="F104" s="2" t="s">
        <v>13</v>
      </c>
    </row>
    <row r="105" spans="1:6" ht="94.5" x14ac:dyDescent="0.25">
      <c r="A105" s="2">
        <v>90</v>
      </c>
      <c r="B105" s="2" t="s">
        <v>3014</v>
      </c>
      <c r="C105" s="2" t="s">
        <v>3015</v>
      </c>
      <c r="D105" s="69" t="s">
        <v>2977</v>
      </c>
      <c r="E105" s="203">
        <v>70000</v>
      </c>
      <c r="F105" s="2" t="s">
        <v>13</v>
      </c>
    </row>
    <row r="106" spans="1:6" ht="94.5" x14ac:dyDescent="0.25">
      <c r="A106" s="2">
        <v>91</v>
      </c>
      <c r="B106" s="2" t="s">
        <v>3016</v>
      </c>
      <c r="C106" s="2" t="s">
        <v>3017</v>
      </c>
      <c r="D106" s="69" t="s">
        <v>2977</v>
      </c>
      <c r="E106" s="203">
        <v>70000</v>
      </c>
      <c r="F106" s="2" t="s">
        <v>13</v>
      </c>
    </row>
    <row r="107" spans="1:6" ht="94.5" x14ac:dyDescent="0.25">
      <c r="A107" s="2">
        <v>92</v>
      </c>
      <c r="B107" s="2" t="s">
        <v>3018</v>
      </c>
      <c r="C107" s="2" t="s">
        <v>3019</v>
      </c>
      <c r="D107" s="69" t="s">
        <v>2977</v>
      </c>
      <c r="E107" s="203">
        <v>70000</v>
      </c>
      <c r="F107" s="2" t="s">
        <v>13</v>
      </c>
    </row>
    <row r="108" spans="1:6" ht="94.5" x14ac:dyDescent="0.25">
      <c r="A108" s="2">
        <v>93</v>
      </c>
      <c r="B108" s="2" t="s">
        <v>3020</v>
      </c>
      <c r="C108" s="2" t="s">
        <v>3021</v>
      </c>
      <c r="D108" s="69" t="s">
        <v>2977</v>
      </c>
      <c r="E108" s="203">
        <v>70000</v>
      </c>
      <c r="F108" s="2" t="s">
        <v>13</v>
      </c>
    </row>
    <row r="109" spans="1:6" ht="94.5" x14ac:dyDescent="0.25">
      <c r="A109" s="2">
        <v>94</v>
      </c>
      <c r="B109" s="2" t="s">
        <v>3022</v>
      </c>
      <c r="C109" s="2" t="s">
        <v>3023</v>
      </c>
      <c r="D109" s="69" t="s">
        <v>2977</v>
      </c>
      <c r="E109" s="203">
        <v>70000</v>
      </c>
      <c r="F109" s="2" t="s">
        <v>13</v>
      </c>
    </row>
    <row r="110" spans="1:6" ht="94.5" x14ac:dyDescent="0.25">
      <c r="A110" s="2">
        <v>95</v>
      </c>
      <c r="B110" s="2" t="s">
        <v>3024</v>
      </c>
      <c r="C110" s="2" t="s">
        <v>3025</v>
      </c>
      <c r="D110" s="69" t="s">
        <v>3026</v>
      </c>
      <c r="E110" s="203">
        <v>56207</v>
      </c>
      <c r="F110" s="2" t="s">
        <v>13</v>
      </c>
    </row>
    <row r="111" spans="1:6" ht="15.75" x14ac:dyDescent="0.25">
      <c r="A111" s="2"/>
      <c r="B111" s="2373" t="s">
        <v>248</v>
      </c>
      <c r="C111" s="2374"/>
      <c r="D111" s="259"/>
      <c r="E111" s="257">
        <f>SUM(E6:E110)</f>
        <v>81310344.819999993</v>
      </c>
      <c r="F111" s="9"/>
    </row>
    <row r="112" spans="1:6" ht="15.75" x14ac:dyDescent="0.25">
      <c r="A112" s="11"/>
      <c r="B112" s="2373" t="s">
        <v>9</v>
      </c>
      <c r="C112" s="2374"/>
      <c r="D112" s="8"/>
      <c r="E112" s="168"/>
      <c r="F112" s="37"/>
    </row>
    <row r="113" spans="1:6" ht="78.75" x14ac:dyDescent="0.25">
      <c r="A113" s="11">
        <v>1</v>
      </c>
      <c r="B113" s="2" t="s">
        <v>269</v>
      </c>
      <c r="C113" s="7" t="s">
        <v>3044</v>
      </c>
      <c r="D113" s="2" t="s">
        <v>271</v>
      </c>
      <c r="E113" s="77">
        <v>1000000</v>
      </c>
      <c r="F113" s="10" t="s">
        <v>272</v>
      </c>
    </row>
    <row r="114" spans="1:6" ht="15.75" customHeight="1" x14ac:dyDescent="0.25">
      <c r="A114" s="11"/>
      <c r="B114" s="9" t="s">
        <v>273</v>
      </c>
      <c r="C114" s="7"/>
      <c r="D114" s="2"/>
      <c r="E114" s="111"/>
      <c r="F114" s="10"/>
    </row>
    <row r="115" spans="1:6" ht="15.75" customHeight="1" x14ac:dyDescent="0.25">
      <c r="A115" s="11">
        <v>2</v>
      </c>
      <c r="B115" s="2" t="s">
        <v>274</v>
      </c>
      <c r="C115" s="7" t="s">
        <v>3045</v>
      </c>
      <c r="D115" s="2" t="s">
        <v>276</v>
      </c>
      <c r="E115" s="112">
        <v>4500000</v>
      </c>
      <c r="F115" s="10" t="s">
        <v>277</v>
      </c>
    </row>
    <row r="116" spans="1:6" ht="15.75" customHeight="1" x14ac:dyDescent="0.25">
      <c r="A116" s="2"/>
      <c r="B116" s="9" t="s">
        <v>248</v>
      </c>
      <c r="C116" s="2"/>
      <c r="D116" s="2"/>
      <c r="E116" s="138">
        <v>5500000</v>
      </c>
      <c r="F116" s="10"/>
    </row>
    <row r="117" spans="1:6" s="91" customFormat="1" ht="15.75" customHeight="1" x14ac:dyDescent="0.25">
      <c r="A117" s="2"/>
      <c r="B117" s="2384" t="s">
        <v>324</v>
      </c>
      <c r="C117" s="2384"/>
      <c r="D117" s="2"/>
      <c r="E117" s="138">
        <f>E116+E111</f>
        <v>86810344.819999993</v>
      </c>
      <c r="F117" s="10"/>
    </row>
    <row r="118" spans="1:6" s="91" customFormat="1" ht="15.75" customHeight="1" x14ac:dyDescent="0.25">
      <c r="A118" s="2"/>
      <c r="B118" s="96"/>
      <c r="C118" s="96"/>
      <c r="D118" s="2"/>
      <c r="E118" s="138"/>
      <c r="F118" s="10"/>
    </row>
    <row r="119" spans="1:6" s="91" customFormat="1" ht="15.75" customHeight="1" x14ac:dyDescent="0.25">
      <c r="A119" s="2"/>
      <c r="B119" s="96"/>
      <c r="C119" s="96"/>
      <c r="D119" s="2"/>
      <c r="E119" s="138"/>
      <c r="F119" s="10"/>
    </row>
    <row r="120" spans="1:6" s="91" customFormat="1" ht="15.75" x14ac:dyDescent="0.25">
      <c r="A120" s="2345" t="s">
        <v>0</v>
      </c>
      <c r="B120" s="2345"/>
      <c r="C120" s="2345"/>
      <c r="D120" s="2345"/>
      <c r="E120" s="2345"/>
      <c r="F120" s="2345"/>
    </row>
    <row r="121" spans="1:6" s="91" customFormat="1" ht="15.75" x14ac:dyDescent="0.25">
      <c r="A121" s="2345" t="s">
        <v>2785</v>
      </c>
      <c r="B121" s="2345"/>
      <c r="C121" s="2345"/>
      <c r="D121" s="2345"/>
      <c r="E121" s="2345"/>
      <c r="F121" s="2345"/>
    </row>
    <row r="122" spans="1:6" s="91" customFormat="1" ht="15.75" x14ac:dyDescent="0.25">
      <c r="A122" s="2432" t="s">
        <v>281</v>
      </c>
      <c r="B122" s="2432"/>
      <c r="C122" s="2432"/>
      <c r="D122" s="2432"/>
      <c r="E122" s="2432"/>
      <c r="F122" s="2432"/>
    </row>
    <row r="123" spans="1:6" ht="28.5" x14ac:dyDescent="0.25">
      <c r="A123" s="260" t="s">
        <v>3</v>
      </c>
      <c r="B123" s="261" t="s">
        <v>4</v>
      </c>
      <c r="C123" s="261" t="s">
        <v>5</v>
      </c>
      <c r="D123" s="261" t="s">
        <v>6</v>
      </c>
      <c r="E123" s="262" t="s">
        <v>7</v>
      </c>
      <c r="F123" s="263" t="s">
        <v>8</v>
      </c>
    </row>
    <row r="124" spans="1:6" ht="15.75" x14ac:dyDescent="0.25">
      <c r="A124" s="264"/>
      <c r="B124" s="2381" t="s">
        <v>9</v>
      </c>
      <c r="C124" s="2435"/>
      <c r="D124" s="2382"/>
      <c r="E124" s="265"/>
      <c r="F124" s="265"/>
    </row>
    <row r="125" spans="1:6" ht="110.25" x14ac:dyDescent="0.25">
      <c r="A125" s="43">
        <v>1</v>
      </c>
      <c r="B125" s="182" t="s">
        <v>23</v>
      </c>
      <c r="C125" s="42" t="s">
        <v>2794</v>
      </c>
      <c r="D125" s="182" t="s">
        <v>2795</v>
      </c>
      <c r="E125" s="266">
        <v>682758.62</v>
      </c>
      <c r="F125" s="182" t="s">
        <v>135</v>
      </c>
    </row>
    <row r="126" spans="1:6" ht="15.75" x14ac:dyDescent="0.25">
      <c r="A126" s="43"/>
      <c r="B126" s="2381" t="s">
        <v>2087</v>
      </c>
      <c r="C126" s="2435"/>
      <c r="D126" s="2382"/>
      <c r="E126" s="266"/>
      <c r="F126" s="182"/>
    </row>
    <row r="127" spans="1:6" ht="78.75" x14ac:dyDescent="0.25">
      <c r="A127" s="43">
        <v>2</v>
      </c>
      <c r="B127" s="182" t="s">
        <v>295</v>
      </c>
      <c r="C127" s="42" t="s">
        <v>2796</v>
      </c>
      <c r="D127" s="182" t="s">
        <v>2797</v>
      </c>
      <c r="E127" s="266">
        <v>191379.32</v>
      </c>
      <c r="F127" s="182" t="s">
        <v>135</v>
      </c>
    </row>
    <row r="128" spans="1:6" ht="110.25" x14ac:dyDescent="0.25">
      <c r="A128" s="43">
        <v>3</v>
      </c>
      <c r="B128" s="182" t="s">
        <v>23</v>
      </c>
      <c r="C128" s="42" t="s">
        <v>2798</v>
      </c>
      <c r="D128" s="182" t="s">
        <v>2799</v>
      </c>
      <c r="E128" s="266">
        <v>150000</v>
      </c>
      <c r="F128" s="182" t="s">
        <v>135</v>
      </c>
    </row>
    <row r="129" spans="1:6" ht="31.5" x14ac:dyDescent="0.25">
      <c r="A129" s="43"/>
      <c r="B129" s="264" t="s">
        <v>40</v>
      </c>
      <c r="C129" s="42"/>
      <c r="D129" s="182"/>
      <c r="E129" s="266"/>
      <c r="F129" s="182"/>
    </row>
    <row r="130" spans="1:6" ht="63" x14ac:dyDescent="0.25">
      <c r="A130" s="43">
        <v>4</v>
      </c>
      <c r="B130" s="267" t="s">
        <v>41</v>
      </c>
      <c r="C130" s="42" t="s">
        <v>2818</v>
      </c>
      <c r="D130" s="182" t="s">
        <v>2819</v>
      </c>
      <c r="E130" s="266">
        <v>568965.51</v>
      </c>
      <c r="F130" s="182" t="s">
        <v>135</v>
      </c>
    </row>
    <row r="131" spans="1:6" ht="15.75" x14ac:dyDescent="0.25">
      <c r="A131" s="43"/>
      <c r="B131" s="2381" t="s">
        <v>2125</v>
      </c>
      <c r="C131" s="2382"/>
      <c r="D131" s="264"/>
      <c r="E131" s="268"/>
      <c r="F131" s="264"/>
    </row>
    <row r="132" spans="1:6" ht="47.25" x14ac:dyDescent="0.25">
      <c r="A132" s="43">
        <v>5</v>
      </c>
      <c r="B132" s="44" t="s">
        <v>2871</v>
      </c>
      <c r="C132" s="42" t="s">
        <v>2872</v>
      </c>
      <c r="D132" s="269" t="s">
        <v>3027</v>
      </c>
      <c r="E132" s="266">
        <v>1000000</v>
      </c>
      <c r="F132" s="182" t="s">
        <v>13</v>
      </c>
    </row>
    <row r="133" spans="1:6" ht="47.25" x14ac:dyDescent="0.25">
      <c r="A133" s="43">
        <v>6</v>
      </c>
      <c r="B133" s="44" t="s">
        <v>3028</v>
      </c>
      <c r="C133" s="42" t="s">
        <v>3029</v>
      </c>
      <c r="D133" s="269" t="s">
        <v>3027</v>
      </c>
      <c r="E133" s="266">
        <v>1000000</v>
      </c>
      <c r="F133" s="182" t="s">
        <v>13</v>
      </c>
    </row>
    <row r="134" spans="1:6" ht="63" x14ac:dyDescent="0.25">
      <c r="A134" s="43">
        <v>7</v>
      </c>
      <c r="B134" s="44" t="s">
        <v>3030</v>
      </c>
      <c r="C134" s="42" t="s">
        <v>3031</v>
      </c>
      <c r="D134" s="269" t="s">
        <v>3027</v>
      </c>
      <c r="E134" s="266">
        <v>1000000</v>
      </c>
      <c r="F134" s="182" t="s">
        <v>13</v>
      </c>
    </row>
    <row r="135" spans="1:6" ht="47.25" x14ac:dyDescent="0.25">
      <c r="A135" s="43">
        <v>8</v>
      </c>
      <c r="B135" s="2" t="s">
        <v>3032</v>
      </c>
      <c r="C135" s="42" t="s">
        <v>3033</v>
      </c>
      <c r="D135" s="269" t="s">
        <v>3027</v>
      </c>
      <c r="E135" s="266">
        <v>1000000</v>
      </c>
      <c r="F135" s="182" t="s">
        <v>13</v>
      </c>
    </row>
    <row r="136" spans="1:6" ht="47.25" x14ac:dyDescent="0.25">
      <c r="A136" s="43">
        <v>9</v>
      </c>
      <c r="B136" s="44" t="s">
        <v>3034</v>
      </c>
      <c r="C136" s="42" t="s">
        <v>3035</v>
      </c>
      <c r="D136" s="269" t="s">
        <v>3027</v>
      </c>
      <c r="E136" s="266">
        <v>1000000</v>
      </c>
      <c r="F136" s="182" t="s">
        <v>13</v>
      </c>
    </row>
    <row r="137" spans="1:6" ht="47.25" x14ac:dyDescent="0.25">
      <c r="A137" s="43">
        <v>10</v>
      </c>
      <c r="B137" s="2" t="s">
        <v>2880</v>
      </c>
      <c r="C137" s="42" t="s">
        <v>2881</v>
      </c>
      <c r="D137" s="269" t="s">
        <v>3027</v>
      </c>
      <c r="E137" s="266">
        <v>1000000</v>
      </c>
      <c r="F137" s="182" t="s">
        <v>13</v>
      </c>
    </row>
    <row r="138" spans="1:6" ht="15.75" x14ac:dyDescent="0.25">
      <c r="A138" s="43"/>
      <c r="B138" s="2373" t="s">
        <v>2097</v>
      </c>
      <c r="C138" s="2374"/>
      <c r="D138" s="264"/>
      <c r="E138" s="268"/>
      <c r="F138" s="264"/>
    </row>
    <row r="139" spans="1:6" ht="63" x14ac:dyDescent="0.25">
      <c r="A139" s="43">
        <v>11</v>
      </c>
      <c r="B139" s="2" t="s">
        <v>3036</v>
      </c>
      <c r="C139" s="42" t="s">
        <v>3037</v>
      </c>
      <c r="D139" s="182" t="s">
        <v>3027</v>
      </c>
      <c r="E139" s="266">
        <v>1000000</v>
      </c>
      <c r="F139" s="182" t="s">
        <v>13</v>
      </c>
    </row>
    <row r="140" spans="1:6" ht="47.25" x14ac:dyDescent="0.25">
      <c r="A140" s="43">
        <v>12</v>
      </c>
      <c r="B140" s="2" t="s">
        <v>3008</v>
      </c>
      <c r="C140" s="42" t="s">
        <v>3038</v>
      </c>
      <c r="D140" s="182" t="s">
        <v>3039</v>
      </c>
      <c r="E140" s="92">
        <v>1386206.89</v>
      </c>
      <c r="F140" s="182" t="s">
        <v>13</v>
      </c>
    </row>
    <row r="141" spans="1:6" ht="47.25" x14ac:dyDescent="0.25">
      <c r="A141" s="43">
        <v>13</v>
      </c>
      <c r="B141" s="2" t="s">
        <v>3040</v>
      </c>
      <c r="C141" s="42" t="s">
        <v>3041</v>
      </c>
      <c r="D141" s="182" t="s">
        <v>3042</v>
      </c>
      <c r="E141" s="266">
        <v>1000000</v>
      </c>
      <c r="F141" s="182" t="s">
        <v>13</v>
      </c>
    </row>
    <row r="142" spans="1:6" ht="15.75" x14ac:dyDescent="0.25">
      <c r="A142" s="43"/>
      <c r="B142" s="2373" t="s">
        <v>1154</v>
      </c>
      <c r="C142" s="2374"/>
      <c r="D142" s="264"/>
      <c r="E142" s="268"/>
      <c r="F142" s="182"/>
    </row>
    <row r="143" spans="1:6" ht="47.25" x14ac:dyDescent="0.25">
      <c r="A143" s="43">
        <v>14</v>
      </c>
      <c r="B143" s="2" t="s">
        <v>2970</v>
      </c>
      <c r="C143" s="42" t="s">
        <v>2971</v>
      </c>
      <c r="D143" s="182" t="s">
        <v>3043</v>
      </c>
      <c r="E143" s="266">
        <v>400000</v>
      </c>
      <c r="F143" s="182" t="s">
        <v>13</v>
      </c>
    </row>
    <row r="144" spans="1:6" ht="15.75" x14ac:dyDescent="0.25">
      <c r="A144" s="182"/>
      <c r="B144" s="2381" t="s">
        <v>704</v>
      </c>
      <c r="C144" s="2435"/>
      <c r="D144" s="2382"/>
      <c r="E144" s="228">
        <f>SUM(E125:E143)</f>
        <v>11379310.34</v>
      </c>
      <c r="F144" s="265"/>
    </row>
  </sheetData>
  <mergeCells count="25">
    <mergeCell ref="B138:C138"/>
    <mergeCell ref="B142:C142"/>
    <mergeCell ref="B144:D144"/>
    <mergeCell ref="B112:C112"/>
    <mergeCell ref="B117:C117"/>
    <mergeCell ref="B124:D124"/>
    <mergeCell ref="B126:D126"/>
    <mergeCell ref="B131:C131"/>
    <mergeCell ref="A1:F1"/>
    <mergeCell ref="A2:F2"/>
    <mergeCell ref="A3:F3"/>
    <mergeCell ref="B5:D5"/>
    <mergeCell ref="B11:D11"/>
    <mergeCell ref="B15:C15"/>
    <mergeCell ref="B49:D49"/>
    <mergeCell ref="A122:F122"/>
    <mergeCell ref="A120:F120"/>
    <mergeCell ref="A121:F121"/>
    <mergeCell ref="B69:C69"/>
    <mergeCell ref="B71:C71"/>
    <mergeCell ref="B85:C85"/>
    <mergeCell ref="B111:C111"/>
    <mergeCell ref="B83:C83"/>
    <mergeCell ref="B21:C21"/>
    <mergeCell ref="B26:C2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workbookViewId="0">
      <selection activeCell="C100" sqref="C100"/>
    </sheetView>
  </sheetViews>
  <sheetFormatPr defaultRowHeight="15.75" x14ac:dyDescent="0.25"/>
  <cols>
    <col min="1" max="1" width="7.7109375" style="128" customWidth="1"/>
    <col min="2" max="2" width="18.42578125" style="128" customWidth="1"/>
    <col min="3" max="3" width="42.5703125" style="128" customWidth="1"/>
    <col min="4" max="4" width="20.7109375" style="128" customWidth="1"/>
    <col min="5" max="5" width="20.5703125" style="128" customWidth="1"/>
    <col min="6" max="6" width="11.28515625" style="128" customWidth="1"/>
    <col min="7" max="16384" width="9.140625" style="128"/>
  </cols>
  <sheetData>
    <row r="1" spans="1:6" x14ac:dyDescent="0.25">
      <c r="A1" s="2345" t="s">
        <v>0</v>
      </c>
      <c r="B1" s="2345"/>
      <c r="C1" s="2345"/>
      <c r="D1" s="2345"/>
      <c r="E1" s="2345"/>
      <c r="F1" s="2345"/>
    </row>
    <row r="2" spans="1:6" x14ac:dyDescent="0.25">
      <c r="A2" s="2345" t="s">
        <v>4832</v>
      </c>
      <c r="B2" s="2345"/>
      <c r="C2" s="2345"/>
      <c r="D2" s="2345"/>
      <c r="E2" s="2345"/>
      <c r="F2" s="2345"/>
    </row>
    <row r="3" spans="1:6" x14ac:dyDescent="0.25">
      <c r="A3" s="2345" t="s">
        <v>281</v>
      </c>
      <c r="B3" s="2345"/>
      <c r="C3" s="2345"/>
      <c r="D3" s="2345"/>
      <c r="E3" s="2345"/>
      <c r="F3" s="2345"/>
    </row>
    <row r="4" spans="1:6" ht="31.5" x14ac:dyDescent="0.25">
      <c r="A4" s="130" t="s">
        <v>3</v>
      </c>
      <c r="B4" s="70" t="s">
        <v>4</v>
      </c>
      <c r="C4" s="70" t="s">
        <v>5</v>
      </c>
      <c r="D4" s="70" t="s">
        <v>6</v>
      </c>
      <c r="E4" s="201" t="s">
        <v>2079</v>
      </c>
      <c r="F4" s="70" t="s">
        <v>8</v>
      </c>
    </row>
    <row r="5" spans="1:6" x14ac:dyDescent="0.25">
      <c r="A5" s="131"/>
      <c r="B5" s="2346" t="s">
        <v>9</v>
      </c>
      <c r="C5" s="2417"/>
      <c r="D5" s="2347"/>
      <c r="E5" s="71"/>
      <c r="F5" s="70"/>
    </row>
    <row r="6" spans="1:6" ht="47.25" x14ac:dyDescent="0.25">
      <c r="A6" s="131">
        <v>1</v>
      </c>
      <c r="B6" s="69" t="s">
        <v>2060</v>
      </c>
      <c r="C6" s="69" t="s">
        <v>4833</v>
      </c>
      <c r="D6" s="69" t="s">
        <v>12</v>
      </c>
      <c r="E6" s="74">
        <v>1900000</v>
      </c>
      <c r="F6" s="69" t="s">
        <v>4834</v>
      </c>
    </row>
    <row r="7" spans="1:6" ht="110.25" x14ac:dyDescent="0.25">
      <c r="A7" s="131">
        <v>2</v>
      </c>
      <c r="B7" s="69" t="s">
        <v>295</v>
      </c>
      <c r="C7" s="69" t="s">
        <v>4835</v>
      </c>
      <c r="D7" s="69" t="s">
        <v>488</v>
      </c>
      <c r="E7" s="74">
        <v>800000</v>
      </c>
      <c r="F7" s="69" t="s">
        <v>4834</v>
      </c>
    </row>
    <row r="8" spans="1:6" ht="78.75" x14ac:dyDescent="0.25">
      <c r="A8" s="131">
        <v>3</v>
      </c>
      <c r="B8" s="69" t="s">
        <v>23</v>
      </c>
      <c r="C8" s="69" t="s">
        <v>4836</v>
      </c>
      <c r="D8" s="69" t="s">
        <v>541</v>
      </c>
      <c r="E8" s="74">
        <v>1508620.69</v>
      </c>
      <c r="F8" s="69" t="s">
        <v>4834</v>
      </c>
    </row>
    <row r="9" spans="1:6" x14ac:dyDescent="0.25">
      <c r="A9" s="131"/>
      <c r="B9" s="2346" t="s">
        <v>4837</v>
      </c>
      <c r="C9" s="2417"/>
      <c r="D9" s="2347"/>
      <c r="E9" s="71"/>
      <c r="F9" s="70"/>
    </row>
    <row r="10" spans="1:6" ht="94.5" x14ac:dyDescent="0.25">
      <c r="A10" s="131">
        <v>4</v>
      </c>
      <c r="B10" s="69" t="s">
        <v>295</v>
      </c>
      <c r="C10" s="69" t="s">
        <v>4838</v>
      </c>
      <c r="D10" s="69" t="s">
        <v>544</v>
      </c>
      <c r="E10" s="74">
        <v>504310.41</v>
      </c>
      <c r="F10" s="69" t="s">
        <v>4834</v>
      </c>
    </row>
    <row r="11" spans="1:6" ht="78.75" x14ac:dyDescent="0.25">
      <c r="A11" s="131">
        <v>5</v>
      </c>
      <c r="B11" s="69" t="s">
        <v>23</v>
      </c>
      <c r="C11" s="69" t="s">
        <v>4839</v>
      </c>
      <c r="D11" s="69" t="s">
        <v>541</v>
      </c>
      <c r="E11" s="74">
        <v>800000</v>
      </c>
      <c r="F11" s="69" t="s">
        <v>4834</v>
      </c>
    </row>
    <row r="12" spans="1:6" ht="78.75" x14ac:dyDescent="0.25">
      <c r="A12" s="131">
        <v>6</v>
      </c>
      <c r="B12" s="69" t="s">
        <v>299</v>
      </c>
      <c r="C12" s="69" t="s">
        <v>4840</v>
      </c>
      <c r="D12" s="69" t="s">
        <v>4841</v>
      </c>
      <c r="E12" s="74">
        <v>1300000</v>
      </c>
      <c r="F12" s="69" t="s">
        <v>4834</v>
      </c>
    </row>
    <row r="13" spans="1:6" x14ac:dyDescent="0.25">
      <c r="A13" s="131"/>
      <c r="B13" s="2346" t="s">
        <v>34</v>
      </c>
      <c r="C13" s="2417"/>
      <c r="D13" s="2347"/>
      <c r="E13" s="71"/>
      <c r="F13" s="70"/>
    </row>
    <row r="14" spans="1:6" ht="47.25" x14ac:dyDescent="0.25">
      <c r="A14" s="131">
        <v>7</v>
      </c>
      <c r="B14" s="69" t="s">
        <v>309</v>
      </c>
      <c r="C14" s="69" t="s">
        <v>4842</v>
      </c>
      <c r="D14" s="69" t="s">
        <v>341</v>
      </c>
      <c r="E14" s="74">
        <v>13000000</v>
      </c>
      <c r="F14" s="69" t="s">
        <v>4834</v>
      </c>
    </row>
    <row r="15" spans="1:6" ht="31.5" x14ac:dyDescent="0.25">
      <c r="A15" s="131">
        <v>8</v>
      </c>
      <c r="B15" s="69" t="s">
        <v>342</v>
      </c>
      <c r="C15" s="69" t="s">
        <v>4843</v>
      </c>
      <c r="D15" s="69" t="s">
        <v>341</v>
      </c>
      <c r="E15" s="74">
        <v>12500000</v>
      </c>
      <c r="F15" s="69" t="s">
        <v>4834</v>
      </c>
    </row>
    <row r="16" spans="1:6" x14ac:dyDescent="0.25">
      <c r="A16" s="131"/>
      <c r="B16" s="2346" t="s">
        <v>40</v>
      </c>
      <c r="C16" s="2417"/>
      <c r="D16" s="2347"/>
      <c r="E16" s="74"/>
      <c r="F16" s="69"/>
    </row>
    <row r="17" spans="1:6" ht="78.75" x14ac:dyDescent="0.25">
      <c r="A17" s="131">
        <v>9</v>
      </c>
      <c r="B17" s="69" t="s">
        <v>4844</v>
      </c>
      <c r="C17" s="69" t="s">
        <v>4845</v>
      </c>
      <c r="D17" s="69" t="s">
        <v>43</v>
      </c>
      <c r="E17" s="74">
        <v>4568965.5199999996</v>
      </c>
      <c r="F17" s="69" t="s">
        <v>4846</v>
      </c>
    </row>
    <row r="18" spans="1:6" x14ac:dyDescent="0.25">
      <c r="A18" s="131"/>
      <c r="B18" s="2346" t="s">
        <v>306</v>
      </c>
      <c r="C18" s="2417"/>
      <c r="D18" s="2347"/>
      <c r="E18" s="74"/>
      <c r="F18" s="69"/>
    </row>
    <row r="19" spans="1:6" ht="141.75" x14ac:dyDescent="0.25">
      <c r="A19" s="131">
        <v>10</v>
      </c>
      <c r="B19" s="69" t="s">
        <v>4847</v>
      </c>
      <c r="C19" s="69" t="s">
        <v>4848</v>
      </c>
      <c r="D19" s="69" t="s">
        <v>4849</v>
      </c>
      <c r="E19" s="74">
        <v>1700421</v>
      </c>
      <c r="F19" s="69" t="s">
        <v>4846</v>
      </c>
    </row>
    <row r="20" spans="1:6" x14ac:dyDescent="0.25">
      <c r="A20" s="131"/>
      <c r="B20" s="2346" t="s">
        <v>2125</v>
      </c>
      <c r="C20" s="2417"/>
      <c r="D20" s="2347"/>
      <c r="E20" s="74"/>
      <c r="F20" s="69"/>
    </row>
    <row r="21" spans="1:6" ht="78.75" x14ac:dyDescent="0.25">
      <c r="A21" s="131">
        <v>11</v>
      </c>
      <c r="B21" s="69" t="s">
        <v>4850</v>
      </c>
      <c r="C21" s="69" t="s">
        <v>4851</v>
      </c>
      <c r="D21" s="69" t="s">
        <v>4852</v>
      </c>
      <c r="E21" s="74">
        <v>600000</v>
      </c>
      <c r="F21" s="69" t="s">
        <v>4853</v>
      </c>
    </row>
    <row r="22" spans="1:6" ht="78.75" x14ac:dyDescent="0.25">
      <c r="A22" s="131">
        <v>12</v>
      </c>
      <c r="B22" s="69" t="s">
        <v>4854</v>
      </c>
      <c r="C22" s="69" t="s">
        <v>4855</v>
      </c>
      <c r="D22" s="69" t="s">
        <v>4852</v>
      </c>
      <c r="E22" s="74">
        <v>600000</v>
      </c>
      <c r="F22" s="69" t="s">
        <v>4853</v>
      </c>
    </row>
    <row r="23" spans="1:6" ht="78.75" x14ac:dyDescent="0.25">
      <c r="A23" s="131">
        <v>13</v>
      </c>
      <c r="B23" s="69" t="s">
        <v>4856</v>
      </c>
      <c r="C23" s="69" t="s">
        <v>4857</v>
      </c>
      <c r="D23" s="69" t="s">
        <v>4858</v>
      </c>
      <c r="E23" s="74">
        <v>1000000</v>
      </c>
      <c r="F23" s="69" t="s">
        <v>4853</v>
      </c>
    </row>
    <row r="24" spans="1:6" ht="78.75" x14ac:dyDescent="0.25">
      <c r="A24" s="131">
        <v>14</v>
      </c>
      <c r="B24" s="69" t="s">
        <v>4859</v>
      </c>
      <c r="C24" s="69" t="s">
        <v>4860</v>
      </c>
      <c r="D24" s="69" t="s">
        <v>4861</v>
      </c>
      <c r="E24" s="74">
        <v>600000</v>
      </c>
      <c r="F24" s="69" t="s">
        <v>4853</v>
      </c>
    </row>
    <row r="25" spans="1:6" ht="78.75" x14ac:dyDescent="0.25">
      <c r="A25" s="131">
        <v>15</v>
      </c>
      <c r="B25" s="69" t="s">
        <v>4862</v>
      </c>
      <c r="C25" s="69" t="s">
        <v>4863</v>
      </c>
      <c r="D25" s="69" t="s">
        <v>4861</v>
      </c>
      <c r="E25" s="74">
        <v>600000</v>
      </c>
      <c r="F25" s="69" t="s">
        <v>4853</v>
      </c>
    </row>
    <row r="26" spans="1:6" ht="110.25" x14ac:dyDescent="0.25">
      <c r="A26" s="131">
        <v>16</v>
      </c>
      <c r="B26" s="69" t="s">
        <v>4864</v>
      </c>
      <c r="C26" s="69" t="s">
        <v>4865</v>
      </c>
      <c r="D26" s="69" t="s">
        <v>4866</v>
      </c>
      <c r="E26" s="74">
        <v>1300000</v>
      </c>
      <c r="F26" s="69" t="s">
        <v>4853</v>
      </c>
    </row>
    <row r="27" spans="1:6" ht="47.25" x14ac:dyDescent="0.25">
      <c r="A27" s="131">
        <v>17</v>
      </c>
      <c r="B27" s="69" t="s">
        <v>4867</v>
      </c>
      <c r="C27" s="69" t="s">
        <v>4868</v>
      </c>
      <c r="D27" s="69" t="s">
        <v>202</v>
      </c>
      <c r="E27" s="74">
        <v>800000</v>
      </c>
      <c r="F27" s="69" t="s">
        <v>4853</v>
      </c>
    </row>
    <row r="28" spans="1:6" ht="110.25" x14ac:dyDescent="0.25">
      <c r="A28" s="131">
        <v>18</v>
      </c>
      <c r="B28" s="69" t="s">
        <v>4869</v>
      </c>
      <c r="C28" s="69" t="s">
        <v>4870</v>
      </c>
      <c r="D28" s="69" t="s">
        <v>4866</v>
      </c>
      <c r="E28" s="74">
        <v>1300000</v>
      </c>
      <c r="F28" s="69" t="s">
        <v>4853</v>
      </c>
    </row>
    <row r="29" spans="1:6" ht="78.75" x14ac:dyDescent="0.25">
      <c r="A29" s="131">
        <v>19</v>
      </c>
      <c r="B29" s="69" t="s">
        <v>4871</v>
      </c>
      <c r="C29" s="69" t="s">
        <v>4872</v>
      </c>
      <c r="D29" s="69" t="s">
        <v>4858</v>
      </c>
      <c r="E29" s="74">
        <v>1000000</v>
      </c>
      <c r="F29" s="69" t="s">
        <v>4853</v>
      </c>
    </row>
    <row r="30" spans="1:6" ht="78.75" x14ac:dyDescent="0.25">
      <c r="A30" s="131">
        <v>20</v>
      </c>
      <c r="B30" s="69" t="s">
        <v>4873</v>
      </c>
      <c r="C30" s="69" t="s">
        <v>4874</v>
      </c>
      <c r="D30" s="69" t="s">
        <v>4852</v>
      </c>
      <c r="E30" s="74">
        <v>600000</v>
      </c>
      <c r="F30" s="69" t="s">
        <v>4853</v>
      </c>
    </row>
    <row r="31" spans="1:6" ht="78.75" x14ac:dyDescent="0.25">
      <c r="A31" s="131">
        <v>21</v>
      </c>
      <c r="B31" s="69" t="s">
        <v>4875</v>
      </c>
      <c r="C31" s="69" t="s">
        <v>4876</v>
      </c>
      <c r="D31" s="69" t="s">
        <v>4877</v>
      </c>
      <c r="E31" s="74">
        <v>600000</v>
      </c>
      <c r="F31" s="69" t="s">
        <v>4853</v>
      </c>
    </row>
    <row r="32" spans="1:6" ht="110.25" x14ac:dyDescent="0.25">
      <c r="A32" s="131">
        <v>22</v>
      </c>
      <c r="B32" s="69" t="s">
        <v>4878</v>
      </c>
      <c r="C32" s="69" t="s">
        <v>4879</v>
      </c>
      <c r="D32" s="69" t="s">
        <v>4866</v>
      </c>
      <c r="E32" s="74">
        <v>1300000</v>
      </c>
      <c r="F32" s="69" t="s">
        <v>4853</v>
      </c>
    </row>
    <row r="33" spans="1:6" ht="47.25" x14ac:dyDescent="0.25">
      <c r="A33" s="131">
        <v>23</v>
      </c>
      <c r="B33" s="69" t="s">
        <v>4880</v>
      </c>
      <c r="C33" s="69" t="s">
        <v>4881</v>
      </c>
      <c r="D33" s="69" t="s">
        <v>4882</v>
      </c>
      <c r="E33" s="74">
        <v>800000</v>
      </c>
      <c r="F33" s="69" t="s">
        <v>4853</v>
      </c>
    </row>
    <row r="34" spans="1:6" ht="78.75" x14ac:dyDescent="0.25">
      <c r="A34" s="131">
        <v>24</v>
      </c>
      <c r="B34" s="69" t="s">
        <v>4883</v>
      </c>
      <c r="C34" s="69" t="s">
        <v>4884</v>
      </c>
      <c r="D34" s="69" t="s">
        <v>4861</v>
      </c>
      <c r="E34" s="74">
        <v>600000</v>
      </c>
      <c r="F34" s="69" t="s">
        <v>4853</v>
      </c>
    </row>
    <row r="35" spans="1:6" ht="78.75" x14ac:dyDescent="0.25">
      <c r="A35" s="131">
        <v>25</v>
      </c>
      <c r="B35" s="69" t="s">
        <v>4885</v>
      </c>
      <c r="C35" s="69" t="s">
        <v>4886</v>
      </c>
      <c r="D35" s="69" t="s">
        <v>4861</v>
      </c>
      <c r="E35" s="74">
        <v>600000</v>
      </c>
      <c r="F35" s="69" t="s">
        <v>4853</v>
      </c>
    </row>
    <row r="36" spans="1:6" ht="47.25" x14ac:dyDescent="0.25">
      <c r="A36" s="131">
        <v>26</v>
      </c>
      <c r="B36" s="69" t="s">
        <v>4887</v>
      </c>
      <c r="C36" s="69" t="s">
        <v>4888</v>
      </c>
      <c r="D36" s="69" t="s">
        <v>202</v>
      </c>
      <c r="E36" s="74">
        <v>800000</v>
      </c>
      <c r="F36" s="69" t="s">
        <v>4853</v>
      </c>
    </row>
    <row r="37" spans="1:6" ht="47.25" x14ac:dyDescent="0.25">
      <c r="A37" s="131">
        <v>27</v>
      </c>
      <c r="B37" s="69" t="s">
        <v>4889</v>
      </c>
      <c r="C37" s="69" t="s">
        <v>4890</v>
      </c>
      <c r="D37" s="69" t="s">
        <v>202</v>
      </c>
      <c r="E37" s="74">
        <v>800000</v>
      </c>
      <c r="F37" s="69" t="s">
        <v>4853</v>
      </c>
    </row>
    <row r="38" spans="1:6" ht="78.75" x14ac:dyDescent="0.25">
      <c r="A38" s="131">
        <v>28</v>
      </c>
      <c r="B38" s="69" t="s">
        <v>4891</v>
      </c>
      <c r="C38" s="69" t="s">
        <v>4892</v>
      </c>
      <c r="D38" s="69" t="s">
        <v>4861</v>
      </c>
      <c r="E38" s="74">
        <v>600000</v>
      </c>
      <c r="F38" s="69" t="s">
        <v>4853</v>
      </c>
    </row>
    <row r="39" spans="1:6" ht="126" x14ac:dyDescent="0.25">
      <c r="A39" s="131">
        <v>29</v>
      </c>
      <c r="B39" s="69" t="s">
        <v>4893</v>
      </c>
      <c r="C39" s="69" t="s">
        <v>4894</v>
      </c>
      <c r="D39" s="69" t="s">
        <v>4895</v>
      </c>
      <c r="E39" s="74">
        <v>1050000</v>
      </c>
      <c r="F39" s="69" t="s">
        <v>4853</v>
      </c>
    </row>
    <row r="40" spans="1:6" ht="78.75" x14ac:dyDescent="0.25">
      <c r="A40" s="131">
        <v>30</v>
      </c>
      <c r="B40" s="69" t="s">
        <v>4896</v>
      </c>
      <c r="C40" s="69" t="s">
        <v>4897</v>
      </c>
      <c r="D40" s="69" t="s">
        <v>4861</v>
      </c>
      <c r="E40" s="74">
        <v>600000</v>
      </c>
      <c r="F40" s="69" t="s">
        <v>4853</v>
      </c>
    </row>
    <row r="41" spans="1:6" ht="126" x14ac:dyDescent="0.25">
      <c r="A41" s="131">
        <v>31</v>
      </c>
      <c r="B41" s="69" t="s">
        <v>4898</v>
      </c>
      <c r="C41" s="69" t="s">
        <v>4899</v>
      </c>
      <c r="D41" s="69" t="s">
        <v>4900</v>
      </c>
      <c r="E41" s="74">
        <v>1050000</v>
      </c>
      <c r="F41" s="69" t="s">
        <v>4853</v>
      </c>
    </row>
    <row r="42" spans="1:6" ht="47.25" x14ac:dyDescent="0.25">
      <c r="A42" s="131">
        <v>32</v>
      </c>
      <c r="B42" s="69" t="s">
        <v>4901</v>
      </c>
      <c r="C42" s="69" t="s">
        <v>4902</v>
      </c>
      <c r="D42" s="69" t="s">
        <v>202</v>
      </c>
      <c r="E42" s="74">
        <v>800000</v>
      </c>
      <c r="F42" s="69" t="s">
        <v>4853</v>
      </c>
    </row>
    <row r="43" spans="1:6" ht="78.75" x14ac:dyDescent="0.25">
      <c r="A43" s="131">
        <v>33</v>
      </c>
      <c r="B43" s="69" t="s">
        <v>4903</v>
      </c>
      <c r="C43" s="69" t="s">
        <v>4904</v>
      </c>
      <c r="D43" s="69" t="s">
        <v>4861</v>
      </c>
      <c r="E43" s="74">
        <v>600000</v>
      </c>
      <c r="F43" s="69" t="s">
        <v>4853</v>
      </c>
    </row>
    <row r="44" spans="1:6" ht="78.75" x14ac:dyDescent="0.25">
      <c r="A44" s="131">
        <v>34</v>
      </c>
      <c r="B44" s="69" t="s">
        <v>4905</v>
      </c>
      <c r="C44" s="69" t="s">
        <v>4906</v>
      </c>
      <c r="D44" s="69" t="s">
        <v>4861</v>
      </c>
      <c r="E44" s="74">
        <v>600000</v>
      </c>
      <c r="F44" s="69" t="s">
        <v>4853</v>
      </c>
    </row>
    <row r="45" spans="1:6" ht="78.75" x14ac:dyDescent="0.25">
      <c r="A45" s="131">
        <v>35</v>
      </c>
      <c r="B45" s="69" t="s">
        <v>4907</v>
      </c>
      <c r="C45" s="69" t="s">
        <v>4908</v>
      </c>
      <c r="D45" s="69" t="s">
        <v>4861</v>
      </c>
      <c r="E45" s="74">
        <v>600000</v>
      </c>
      <c r="F45" s="69" t="s">
        <v>4853</v>
      </c>
    </row>
    <row r="46" spans="1:6" ht="78.75" x14ac:dyDescent="0.25">
      <c r="A46" s="131">
        <v>36</v>
      </c>
      <c r="B46" s="69" t="s">
        <v>4909</v>
      </c>
      <c r="C46" s="69" t="s">
        <v>4910</v>
      </c>
      <c r="D46" s="69" t="s">
        <v>4911</v>
      </c>
      <c r="E46" s="74">
        <v>1000000</v>
      </c>
      <c r="F46" s="69" t="s">
        <v>4853</v>
      </c>
    </row>
    <row r="47" spans="1:6" ht="78.75" x14ac:dyDescent="0.25">
      <c r="A47" s="131">
        <v>37</v>
      </c>
      <c r="B47" s="69" t="s">
        <v>4912</v>
      </c>
      <c r="C47" s="69" t="s">
        <v>4913</v>
      </c>
      <c r="D47" s="69" t="s">
        <v>4852</v>
      </c>
      <c r="E47" s="74">
        <v>600000</v>
      </c>
      <c r="F47" s="69" t="s">
        <v>4853</v>
      </c>
    </row>
    <row r="48" spans="1:6" ht="78.75" x14ac:dyDescent="0.25">
      <c r="A48" s="131">
        <v>38</v>
      </c>
      <c r="B48" s="69" t="s">
        <v>4914</v>
      </c>
      <c r="C48" s="69" t="s">
        <v>4915</v>
      </c>
      <c r="D48" s="69" t="s">
        <v>4852</v>
      </c>
      <c r="E48" s="74">
        <v>600000</v>
      </c>
      <c r="F48" s="69" t="s">
        <v>4853</v>
      </c>
    </row>
    <row r="49" spans="1:6" ht="78.75" x14ac:dyDescent="0.25">
      <c r="A49" s="131">
        <v>39</v>
      </c>
      <c r="B49" s="69" t="s">
        <v>4916</v>
      </c>
      <c r="C49" s="69" t="s">
        <v>4917</v>
      </c>
      <c r="D49" s="69" t="s">
        <v>4852</v>
      </c>
      <c r="E49" s="74">
        <v>600000</v>
      </c>
      <c r="F49" s="69" t="s">
        <v>4853</v>
      </c>
    </row>
    <row r="50" spans="1:6" ht="78.75" x14ac:dyDescent="0.25">
      <c r="A50" s="131">
        <v>40</v>
      </c>
      <c r="B50" s="69" t="s">
        <v>4918</v>
      </c>
      <c r="C50" s="69" t="s">
        <v>4919</v>
      </c>
      <c r="D50" s="69" t="s">
        <v>4911</v>
      </c>
      <c r="E50" s="74">
        <v>1000000</v>
      </c>
      <c r="F50" s="69" t="s">
        <v>4853</v>
      </c>
    </row>
    <row r="51" spans="1:6" x14ac:dyDescent="0.25">
      <c r="A51" s="131"/>
      <c r="B51" s="2346" t="s">
        <v>2097</v>
      </c>
      <c r="C51" s="2417"/>
      <c r="D51" s="2347"/>
      <c r="E51" s="74"/>
      <c r="F51" s="69"/>
    </row>
    <row r="52" spans="1:6" ht="47.25" x14ac:dyDescent="0.25">
      <c r="A52" s="131">
        <v>41</v>
      </c>
      <c r="B52" s="69" t="s">
        <v>4920</v>
      </c>
      <c r="C52" s="69" t="s">
        <v>4921</v>
      </c>
      <c r="D52" s="69" t="s">
        <v>4922</v>
      </c>
      <c r="E52" s="74">
        <v>800000</v>
      </c>
      <c r="F52" s="69" t="s">
        <v>4853</v>
      </c>
    </row>
    <row r="53" spans="1:6" ht="47.25" x14ac:dyDescent="0.25">
      <c r="A53" s="131">
        <v>42</v>
      </c>
      <c r="B53" s="69" t="s">
        <v>4923</v>
      </c>
      <c r="C53" s="69" t="s">
        <v>4924</v>
      </c>
      <c r="D53" s="69" t="s">
        <v>349</v>
      </c>
      <c r="E53" s="74">
        <v>1600000</v>
      </c>
      <c r="F53" s="69" t="s">
        <v>4853</v>
      </c>
    </row>
    <row r="54" spans="1:6" ht="47.25" x14ac:dyDescent="0.25">
      <c r="A54" s="131">
        <v>43</v>
      </c>
      <c r="B54" s="69" t="s">
        <v>4925</v>
      </c>
      <c r="C54" s="69" t="s">
        <v>4926</v>
      </c>
      <c r="D54" s="69" t="s">
        <v>202</v>
      </c>
      <c r="E54" s="74">
        <v>800000</v>
      </c>
      <c r="F54" s="69" t="s">
        <v>4853</v>
      </c>
    </row>
    <row r="55" spans="1:6" ht="47.25" x14ac:dyDescent="0.25">
      <c r="A55" s="131">
        <v>44</v>
      </c>
      <c r="B55" s="69" t="s">
        <v>4927</v>
      </c>
      <c r="C55" s="69" t="s">
        <v>4928</v>
      </c>
      <c r="D55" s="69" t="s">
        <v>202</v>
      </c>
      <c r="E55" s="74">
        <v>800000</v>
      </c>
      <c r="F55" s="69" t="s">
        <v>4853</v>
      </c>
    </row>
    <row r="56" spans="1:6" ht="47.25" x14ac:dyDescent="0.25">
      <c r="A56" s="131">
        <v>45</v>
      </c>
      <c r="B56" s="69" t="s">
        <v>4929</v>
      </c>
      <c r="C56" s="69" t="s">
        <v>4930</v>
      </c>
      <c r="D56" s="69" t="s">
        <v>202</v>
      </c>
      <c r="E56" s="74">
        <v>800000</v>
      </c>
      <c r="F56" s="69" t="s">
        <v>4853</v>
      </c>
    </row>
    <row r="57" spans="1:6" ht="47.25" x14ac:dyDescent="0.25">
      <c r="A57" s="131">
        <v>46</v>
      </c>
      <c r="B57" s="69" t="s">
        <v>4931</v>
      </c>
      <c r="C57" s="69" t="s">
        <v>4932</v>
      </c>
      <c r="D57" s="69" t="s">
        <v>349</v>
      </c>
      <c r="E57" s="74">
        <v>1600000</v>
      </c>
      <c r="F57" s="69" t="s">
        <v>4853</v>
      </c>
    </row>
    <row r="58" spans="1:6" ht="47.25" x14ac:dyDescent="0.25">
      <c r="A58" s="131">
        <v>47</v>
      </c>
      <c r="B58" s="69" t="s">
        <v>4933</v>
      </c>
      <c r="C58" s="69" t="s">
        <v>4934</v>
      </c>
      <c r="D58" s="69" t="s">
        <v>349</v>
      </c>
      <c r="E58" s="74">
        <v>1600000</v>
      </c>
      <c r="F58" s="69" t="s">
        <v>4853</v>
      </c>
    </row>
    <row r="59" spans="1:6" ht="63" x14ac:dyDescent="0.25">
      <c r="A59" s="131">
        <v>48</v>
      </c>
      <c r="B59" s="69" t="s">
        <v>4935</v>
      </c>
      <c r="C59" s="69" t="s">
        <v>4936</v>
      </c>
      <c r="D59" s="69" t="s">
        <v>4937</v>
      </c>
      <c r="E59" s="74">
        <v>1000000</v>
      </c>
      <c r="F59" s="69" t="s">
        <v>4853</v>
      </c>
    </row>
    <row r="60" spans="1:6" x14ac:dyDescent="0.25">
      <c r="A60" s="131"/>
      <c r="B60" s="2346" t="s">
        <v>219</v>
      </c>
      <c r="C60" s="2417"/>
      <c r="D60" s="2347"/>
      <c r="E60" s="74"/>
      <c r="F60" s="69"/>
    </row>
    <row r="61" spans="1:6" ht="47.25" x14ac:dyDescent="0.25">
      <c r="A61" s="131">
        <v>49</v>
      </c>
      <c r="B61" s="75" t="s">
        <v>4938</v>
      </c>
      <c r="C61" s="75" t="s">
        <v>4939</v>
      </c>
      <c r="D61" s="75" t="s">
        <v>4940</v>
      </c>
      <c r="E61" s="74">
        <v>1000000</v>
      </c>
      <c r="F61" s="69" t="s">
        <v>4853</v>
      </c>
    </row>
    <row r="62" spans="1:6" x14ac:dyDescent="0.25">
      <c r="A62" s="131"/>
      <c r="B62" s="67" t="s">
        <v>303</v>
      </c>
      <c r="C62" s="63"/>
      <c r="D62" s="66"/>
      <c r="E62" s="74"/>
      <c r="F62" s="69"/>
    </row>
    <row r="63" spans="1:6" ht="63" x14ac:dyDescent="0.25">
      <c r="A63" s="131">
        <v>50</v>
      </c>
      <c r="B63" s="75" t="s">
        <v>4941</v>
      </c>
      <c r="C63" s="75" t="s">
        <v>4942</v>
      </c>
      <c r="D63" s="75" t="s">
        <v>4943</v>
      </c>
      <c r="E63" s="74">
        <v>500000</v>
      </c>
      <c r="F63" s="69" t="s">
        <v>4853</v>
      </c>
    </row>
    <row r="64" spans="1:6" ht="63" x14ac:dyDescent="0.25">
      <c r="A64" s="131">
        <v>51</v>
      </c>
      <c r="B64" s="69" t="s">
        <v>4944</v>
      </c>
      <c r="C64" s="69" t="s">
        <v>4945</v>
      </c>
      <c r="D64" s="69" t="s">
        <v>4946</v>
      </c>
      <c r="E64" s="74">
        <v>500000</v>
      </c>
      <c r="F64" s="69" t="s">
        <v>4853</v>
      </c>
    </row>
    <row r="65" spans="1:6" ht="63" x14ac:dyDescent="0.25">
      <c r="A65" s="131">
        <v>52</v>
      </c>
      <c r="B65" s="69" t="s">
        <v>4947</v>
      </c>
      <c r="C65" s="69" t="s">
        <v>4948</v>
      </c>
      <c r="D65" s="69" t="s">
        <v>4949</v>
      </c>
      <c r="E65" s="74">
        <v>551000</v>
      </c>
      <c r="F65" s="69" t="s">
        <v>4853</v>
      </c>
    </row>
    <row r="66" spans="1:6" x14ac:dyDescent="0.25">
      <c r="A66" s="131"/>
      <c r="B66" s="2346" t="s">
        <v>477</v>
      </c>
      <c r="C66" s="2417"/>
      <c r="D66" s="2347"/>
      <c r="E66" s="71"/>
      <c r="F66" s="70"/>
    </row>
    <row r="67" spans="1:6" ht="267.75" x14ac:dyDescent="0.25">
      <c r="A67" s="131">
        <v>53</v>
      </c>
      <c r="B67" s="69" t="s">
        <v>478</v>
      </c>
      <c r="C67" s="69" t="s">
        <v>4950</v>
      </c>
      <c r="D67" s="380" t="s">
        <v>4951</v>
      </c>
      <c r="E67" s="74">
        <v>4677027.2</v>
      </c>
      <c r="F67" s="69" t="s">
        <v>4853</v>
      </c>
    </row>
    <row r="68" spans="1:6" x14ac:dyDescent="0.25">
      <c r="A68" s="131"/>
      <c r="B68" s="2346" t="s">
        <v>481</v>
      </c>
      <c r="C68" s="2417"/>
      <c r="D68" s="2347"/>
      <c r="E68" s="71"/>
      <c r="F68" s="70"/>
    </row>
    <row r="69" spans="1:6" ht="78.75" x14ac:dyDescent="0.25">
      <c r="A69" s="131">
        <v>54</v>
      </c>
      <c r="B69" s="69" t="s">
        <v>683</v>
      </c>
      <c r="C69" s="69" t="s">
        <v>4952</v>
      </c>
      <c r="D69" s="69" t="s">
        <v>4953</v>
      </c>
      <c r="E69" s="74">
        <v>2900000</v>
      </c>
      <c r="F69" s="69" t="s">
        <v>4853</v>
      </c>
    </row>
    <row r="70" spans="1:6" x14ac:dyDescent="0.25">
      <c r="A70" s="131"/>
      <c r="B70" s="2348" t="s">
        <v>248</v>
      </c>
      <c r="C70" s="2349"/>
      <c r="D70" s="2350"/>
      <c r="E70" s="82">
        <f>SUM(E6:E69)</f>
        <v>81310344.820000008</v>
      </c>
      <c r="F70" s="70"/>
    </row>
    <row r="71" spans="1:6" x14ac:dyDescent="0.25">
      <c r="A71" s="357"/>
      <c r="B71" s="2427" t="s">
        <v>9</v>
      </c>
      <c r="C71" s="2427"/>
      <c r="D71" s="2427"/>
      <c r="E71" s="358"/>
      <c r="F71" s="359"/>
    </row>
    <row r="72" spans="1:6" ht="63" x14ac:dyDescent="0.25">
      <c r="A72" s="353">
        <v>1</v>
      </c>
      <c r="B72" s="69" t="s">
        <v>269</v>
      </c>
      <c r="C72" s="7" t="s">
        <v>4954</v>
      </c>
      <c r="D72" s="69" t="s">
        <v>271</v>
      </c>
      <c r="E72" s="187">
        <v>1000000</v>
      </c>
      <c r="F72" s="131" t="s">
        <v>272</v>
      </c>
    </row>
    <row r="73" spans="1:6" x14ac:dyDescent="0.25">
      <c r="A73" s="353"/>
      <c r="B73" s="70" t="s">
        <v>273</v>
      </c>
      <c r="C73" s="7"/>
      <c r="D73" s="69"/>
      <c r="E73" s="187"/>
      <c r="F73" s="131"/>
    </row>
    <row r="74" spans="1:6" ht="63" x14ac:dyDescent="0.25">
      <c r="A74" s="353">
        <v>2</v>
      </c>
      <c r="B74" s="69" t="s">
        <v>274</v>
      </c>
      <c r="C74" s="7" t="s">
        <v>4955</v>
      </c>
      <c r="D74" s="69" t="s">
        <v>276</v>
      </c>
      <c r="E74" s="187">
        <v>4500000</v>
      </c>
      <c r="F74" s="131" t="s">
        <v>277</v>
      </c>
    </row>
    <row r="75" spans="1:6" x14ac:dyDescent="0.25">
      <c r="A75" s="130"/>
      <c r="B75" s="70" t="s">
        <v>248</v>
      </c>
      <c r="C75" s="70"/>
      <c r="D75" s="70"/>
      <c r="E75" s="189">
        <v>5500000</v>
      </c>
      <c r="F75" s="130"/>
    </row>
    <row r="76" spans="1:6" x14ac:dyDescent="0.25">
      <c r="A76" s="88"/>
      <c r="B76" s="2353" t="s">
        <v>324</v>
      </c>
      <c r="C76" s="2354"/>
      <c r="D76" s="88"/>
      <c r="E76" s="89">
        <f>E75+E70</f>
        <v>86810344.820000008</v>
      </c>
      <c r="F76" s="88"/>
    </row>
    <row r="79" spans="1:6" x14ac:dyDescent="0.25">
      <c r="A79" s="2352" t="s">
        <v>0</v>
      </c>
      <c r="B79" s="2352"/>
      <c r="C79" s="2352"/>
      <c r="D79" s="2352"/>
      <c r="E79" s="2352"/>
      <c r="F79" s="2352"/>
    </row>
    <row r="80" spans="1:6" x14ac:dyDescent="0.25">
      <c r="A80" s="2352" t="s">
        <v>4832</v>
      </c>
      <c r="B80" s="2352"/>
      <c r="C80" s="2352"/>
      <c r="D80" s="2352"/>
      <c r="E80" s="2352"/>
      <c r="F80" s="2352"/>
    </row>
    <row r="81" spans="1:6" x14ac:dyDescent="0.25">
      <c r="A81" s="2352" t="s">
        <v>281</v>
      </c>
      <c r="B81" s="2352"/>
      <c r="C81" s="2352"/>
      <c r="D81" s="2352"/>
      <c r="E81" s="2352"/>
      <c r="F81" s="2352"/>
    </row>
    <row r="82" spans="1:6" ht="31.5" x14ac:dyDescent="0.25">
      <c r="A82" s="381" t="s">
        <v>3</v>
      </c>
      <c r="B82" s="382" t="s">
        <v>4</v>
      </c>
      <c r="C82" s="382" t="s">
        <v>5</v>
      </c>
      <c r="D82" s="382" t="s">
        <v>6</v>
      </c>
      <c r="E82" s="383" t="s">
        <v>2786</v>
      </c>
      <c r="F82" s="116" t="s">
        <v>8</v>
      </c>
    </row>
    <row r="83" spans="1:6" x14ac:dyDescent="0.25">
      <c r="A83" s="381"/>
      <c r="B83" s="2421" t="s">
        <v>9</v>
      </c>
      <c r="C83" s="2436"/>
      <c r="D83" s="2437"/>
      <c r="E83" s="386"/>
      <c r="F83" s="116"/>
    </row>
    <row r="84" spans="1:6" ht="78.75" x14ac:dyDescent="0.25">
      <c r="A84" s="120">
        <v>1</v>
      </c>
      <c r="B84" s="149" t="s">
        <v>23</v>
      </c>
      <c r="C84" s="149" t="s">
        <v>4836</v>
      </c>
      <c r="D84" s="149" t="s">
        <v>541</v>
      </c>
      <c r="E84" s="48">
        <v>582758.62</v>
      </c>
      <c r="F84" s="121" t="s">
        <v>4834</v>
      </c>
    </row>
    <row r="85" spans="1:6" x14ac:dyDescent="0.25">
      <c r="A85" s="120"/>
      <c r="B85" s="2421" t="s">
        <v>4837</v>
      </c>
      <c r="C85" s="2436"/>
      <c r="D85" s="2437"/>
      <c r="E85" s="386"/>
      <c r="F85" s="116"/>
    </row>
    <row r="86" spans="1:6" ht="78.75" x14ac:dyDescent="0.25">
      <c r="A86" s="120">
        <v>2</v>
      </c>
      <c r="B86" s="149" t="s">
        <v>23</v>
      </c>
      <c r="C86" s="149" t="s">
        <v>4839</v>
      </c>
      <c r="D86" s="149" t="s">
        <v>541</v>
      </c>
      <c r="E86" s="48">
        <v>327586.21000000002</v>
      </c>
      <c r="F86" s="121" t="s">
        <v>4834</v>
      </c>
    </row>
    <row r="87" spans="1:6" x14ac:dyDescent="0.25">
      <c r="A87" s="120"/>
      <c r="B87" s="2421" t="s">
        <v>34</v>
      </c>
      <c r="C87" s="2436"/>
      <c r="D87" s="2437"/>
      <c r="E87" s="386"/>
      <c r="F87" s="116"/>
    </row>
    <row r="88" spans="1:6" ht="47.25" x14ac:dyDescent="0.25">
      <c r="A88" s="120">
        <v>3</v>
      </c>
      <c r="B88" s="149" t="s">
        <v>309</v>
      </c>
      <c r="C88" s="149" t="s">
        <v>4842</v>
      </c>
      <c r="D88" s="149" t="s">
        <v>341</v>
      </c>
      <c r="E88" s="48">
        <v>1000000</v>
      </c>
      <c r="F88" s="121" t="s">
        <v>4834</v>
      </c>
    </row>
    <row r="89" spans="1:6" x14ac:dyDescent="0.25">
      <c r="A89" s="120"/>
      <c r="B89" s="2421" t="s">
        <v>40</v>
      </c>
      <c r="C89" s="2436"/>
      <c r="D89" s="2437"/>
      <c r="E89" s="48"/>
      <c r="F89" s="121"/>
    </row>
    <row r="90" spans="1:6" ht="78.75" x14ac:dyDescent="0.25">
      <c r="A90" s="120">
        <v>4</v>
      </c>
      <c r="B90" s="149" t="s">
        <v>4844</v>
      </c>
      <c r="C90" s="149" t="s">
        <v>4956</v>
      </c>
      <c r="D90" s="149" t="s">
        <v>43</v>
      </c>
      <c r="E90" s="48">
        <v>568965.51</v>
      </c>
      <c r="F90" s="121" t="s">
        <v>4846</v>
      </c>
    </row>
    <row r="91" spans="1:6" x14ac:dyDescent="0.25">
      <c r="A91" s="387"/>
      <c r="B91" s="2441" t="s">
        <v>2125</v>
      </c>
      <c r="C91" s="2442"/>
      <c r="D91" s="2443"/>
      <c r="E91" s="388"/>
      <c r="F91" s="389"/>
    </row>
    <row r="92" spans="1:6" ht="78.75" x14ac:dyDescent="0.25">
      <c r="A92" s="120">
        <v>5</v>
      </c>
      <c r="B92" s="149" t="s">
        <v>4957</v>
      </c>
      <c r="C92" s="149" t="s">
        <v>4958</v>
      </c>
      <c r="D92" s="149" t="s">
        <v>4959</v>
      </c>
      <c r="E92" s="48">
        <v>900000</v>
      </c>
      <c r="F92" s="121" t="s">
        <v>4853</v>
      </c>
    </row>
    <row r="93" spans="1:6" ht="78.75" x14ac:dyDescent="0.25">
      <c r="A93" s="120">
        <v>6</v>
      </c>
      <c r="B93" s="149" t="s">
        <v>4885</v>
      </c>
      <c r="C93" s="149" t="s">
        <v>4960</v>
      </c>
      <c r="D93" s="149" t="s">
        <v>4959</v>
      </c>
      <c r="E93" s="48">
        <v>900000</v>
      </c>
      <c r="F93" s="121" t="s">
        <v>4853</v>
      </c>
    </row>
    <row r="94" spans="1:6" ht="78.75" x14ac:dyDescent="0.25">
      <c r="A94" s="43">
        <v>7</v>
      </c>
      <c r="B94" s="269" t="s">
        <v>4961</v>
      </c>
      <c r="C94" s="269" t="s">
        <v>4962</v>
      </c>
      <c r="D94" s="182" t="s">
        <v>4963</v>
      </c>
      <c r="E94" s="48">
        <v>400000</v>
      </c>
      <c r="F94" s="44" t="s">
        <v>4853</v>
      </c>
    </row>
    <row r="95" spans="1:6" x14ac:dyDescent="0.25">
      <c r="A95" s="120"/>
      <c r="B95" s="2421" t="s">
        <v>219</v>
      </c>
      <c r="C95" s="2436"/>
      <c r="D95" s="2437"/>
      <c r="E95" s="390"/>
      <c r="F95" s="391"/>
    </row>
    <row r="96" spans="1:6" ht="47.25" x14ac:dyDescent="0.25">
      <c r="A96" s="120">
        <v>8</v>
      </c>
      <c r="B96" s="149" t="s">
        <v>4964</v>
      </c>
      <c r="C96" s="149" t="s">
        <v>4965</v>
      </c>
      <c r="D96" s="149" t="s">
        <v>4966</v>
      </c>
      <c r="E96" s="48">
        <v>1500000</v>
      </c>
      <c r="F96" s="121" t="s">
        <v>4853</v>
      </c>
    </row>
    <row r="97" spans="1:6" x14ac:dyDescent="0.25">
      <c r="A97" s="381"/>
      <c r="B97" s="2365" t="s">
        <v>248</v>
      </c>
      <c r="C97" s="2366"/>
      <c r="D97" s="2367"/>
      <c r="E97" s="50">
        <f>SUM(E84:E96)</f>
        <v>6179310.3399999999</v>
      </c>
      <c r="F97" s="116"/>
    </row>
    <row r="98" spans="1:6" ht="15" customHeight="1" x14ac:dyDescent="0.25">
      <c r="A98" s="381"/>
      <c r="B98" s="2439" t="s">
        <v>323</v>
      </c>
      <c r="C98" s="2440"/>
      <c r="D98" s="394"/>
      <c r="E98" s="50"/>
      <c r="F98" s="116"/>
    </row>
    <row r="99" spans="1:6" x14ac:dyDescent="0.25">
      <c r="A99" s="198"/>
      <c r="B99" s="2444" t="s">
        <v>2940</v>
      </c>
      <c r="C99" s="2445"/>
      <c r="D99" s="2445"/>
      <c r="E99" s="365"/>
      <c r="F99" s="194"/>
    </row>
    <row r="100" spans="1:6" ht="157.5" x14ac:dyDescent="0.25">
      <c r="A100" s="395">
        <v>8</v>
      </c>
      <c r="B100" s="372" t="s">
        <v>4967</v>
      </c>
      <c r="C100" s="372" t="s">
        <v>4968</v>
      </c>
      <c r="D100" s="372" t="s">
        <v>4969</v>
      </c>
      <c r="E100" s="396">
        <v>5000000</v>
      </c>
      <c r="F100" s="199" t="s">
        <v>4853</v>
      </c>
    </row>
    <row r="101" spans="1:6" x14ac:dyDescent="0.25">
      <c r="A101" s="198"/>
      <c r="B101" s="2438" t="s">
        <v>4970</v>
      </c>
      <c r="C101" s="2438"/>
      <c r="D101" s="2438"/>
      <c r="E101" s="365"/>
      <c r="F101" s="194"/>
    </row>
    <row r="102" spans="1:6" ht="173.25" x14ac:dyDescent="0.25">
      <c r="A102" s="395">
        <v>10</v>
      </c>
      <c r="B102" s="372" t="s">
        <v>4971</v>
      </c>
      <c r="C102" s="372" t="s">
        <v>4972</v>
      </c>
      <c r="D102" s="372" t="s">
        <v>4973</v>
      </c>
      <c r="E102" s="397">
        <v>200000</v>
      </c>
      <c r="F102" s="398" t="s">
        <v>13</v>
      </c>
    </row>
    <row r="103" spans="1:6" x14ac:dyDescent="0.25">
      <c r="A103" s="399"/>
      <c r="B103" s="400" t="s">
        <v>248</v>
      </c>
      <c r="C103" s="400"/>
      <c r="D103" s="400"/>
      <c r="E103" s="401">
        <f>SUM(E100:E102)</f>
        <v>5200000</v>
      </c>
      <c r="F103" s="402"/>
    </row>
    <row r="104" spans="1:6" x14ac:dyDescent="0.25">
      <c r="A104" s="88"/>
      <c r="B104" s="88" t="s">
        <v>324</v>
      </c>
      <c r="C104" s="88"/>
      <c r="D104" s="88"/>
      <c r="E104" s="404">
        <f>E103+E97</f>
        <v>11379310.34</v>
      </c>
      <c r="F104" s="88"/>
    </row>
  </sheetData>
  <mergeCells count="29">
    <mergeCell ref="B101:D101"/>
    <mergeCell ref="B98:C98"/>
    <mergeCell ref="B91:D91"/>
    <mergeCell ref="B76:C76"/>
    <mergeCell ref="A79:F79"/>
    <mergeCell ref="A80:F80"/>
    <mergeCell ref="B95:D95"/>
    <mergeCell ref="B97:D97"/>
    <mergeCell ref="B99:D99"/>
    <mergeCell ref="B89:D89"/>
    <mergeCell ref="B13:D13"/>
    <mergeCell ref="A81:F81"/>
    <mergeCell ref="B83:D83"/>
    <mergeCell ref="B85:D85"/>
    <mergeCell ref="B87:D87"/>
    <mergeCell ref="B66:D66"/>
    <mergeCell ref="B68:D68"/>
    <mergeCell ref="B70:D70"/>
    <mergeCell ref="B71:D71"/>
    <mergeCell ref="B16:D16"/>
    <mergeCell ref="B18:D18"/>
    <mergeCell ref="B20:D20"/>
    <mergeCell ref="B51:D51"/>
    <mergeCell ref="B60:D60"/>
    <mergeCell ref="A1:F1"/>
    <mergeCell ref="A2:F2"/>
    <mergeCell ref="A3:F3"/>
    <mergeCell ref="B5:D5"/>
    <mergeCell ref="B9:D9"/>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2"/>
  <sheetViews>
    <sheetView topLeftCell="A111" workbookViewId="0">
      <selection activeCell="C88" sqref="C88"/>
    </sheetView>
  </sheetViews>
  <sheetFormatPr defaultRowHeight="15.75" x14ac:dyDescent="0.25"/>
  <cols>
    <col min="1" max="1" width="7.28515625" style="128" customWidth="1"/>
    <col min="2" max="2" width="16.140625" style="128" customWidth="1"/>
    <col min="3" max="3" width="44.5703125" style="128" customWidth="1"/>
    <col min="4" max="4" width="17.5703125" style="128" customWidth="1"/>
    <col min="5" max="5" width="22.28515625"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4974</v>
      </c>
      <c r="B2" s="2345"/>
      <c r="C2" s="2345"/>
      <c r="D2" s="2345"/>
      <c r="E2" s="2345"/>
      <c r="F2" s="2345"/>
    </row>
    <row r="3" spans="1:6" x14ac:dyDescent="0.25">
      <c r="A3" s="2345" t="s">
        <v>281</v>
      </c>
      <c r="B3" s="2345"/>
      <c r="C3" s="2345"/>
      <c r="D3" s="2345"/>
      <c r="E3" s="2345"/>
      <c r="F3" s="2345"/>
    </row>
    <row r="4" spans="1:6" ht="31.5" x14ac:dyDescent="0.25">
      <c r="A4" s="130" t="s">
        <v>3</v>
      </c>
      <c r="B4" s="76" t="s">
        <v>283</v>
      </c>
      <c r="C4" s="76" t="s">
        <v>284</v>
      </c>
      <c r="D4" s="76" t="s">
        <v>285</v>
      </c>
      <c r="E4" s="71" t="s">
        <v>4708</v>
      </c>
      <c r="F4" s="76" t="s">
        <v>531</v>
      </c>
    </row>
    <row r="5" spans="1:6" x14ac:dyDescent="0.25">
      <c r="A5" s="131"/>
      <c r="B5" s="2348" t="s">
        <v>9</v>
      </c>
      <c r="C5" s="2349"/>
      <c r="D5" s="2446"/>
      <c r="E5" s="72"/>
      <c r="F5" s="75"/>
    </row>
    <row r="6" spans="1:6" ht="47.25" x14ac:dyDescent="0.25">
      <c r="A6" s="131">
        <v>1</v>
      </c>
      <c r="B6" s="75" t="s">
        <v>289</v>
      </c>
      <c r="C6" s="75" t="s">
        <v>4975</v>
      </c>
      <c r="D6" s="75" t="s">
        <v>329</v>
      </c>
      <c r="E6" s="74">
        <v>2170000</v>
      </c>
      <c r="F6" s="75" t="s">
        <v>135</v>
      </c>
    </row>
    <row r="7" spans="1:6" x14ac:dyDescent="0.25">
      <c r="A7" s="131">
        <v>2</v>
      </c>
      <c r="B7" s="2385" t="s">
        <v>295</v>
      </c>
      <c r="C7" s="2385" t="s">
        <v>4976</v>
      </c>
      <c r="D7" s="2385" t="s">
        <v>488</v>
      </c>
      <c r="E7" s="2447">
        <v>915620.69</v>
      </c>
      <c r="F7" s="2385" t="s">
        <v>135</v>
      </c>
    </row>
    <row r="8" spans="1:6" x14ac:dyDescent="0.25">
      <c r="A8" s="131">
        <v>3</v>
      </c>
      <c r="B8" s="2385"/>
      <c r="C8" s="2385"/>
      <c r="D8" s="2385"/>
      <c r="E8" s="2447"/>
      <c r="F8" s="2385"/>
    </row>
    <row r="9" spans="1:6" x14ac:dyDescent="0.25">
      <c r="A9" s="131">
        <v>4</v>
      </c>
      <c r="B9" s="2385"/>
      <c r="C9" s="2385"/>
      <c r="D9" s="2385"/>
      <c r="E9" s="2447"/>
      <c r="F9" s="2385"/>
    </row>
    <row r="10" spans="1:6" x14ac:dyDescent="0.25">
      <c r="A10" s="131">
        <v>5</v>
      </c>
      <c r="B10" s="2385"/>
      <c r="C10" s="2385"/>
      <c r="D10" s="2385"/>
      <c r="E10" s="2447"/>
      <c r="F10" s="2385"/>
    </row>
    <row r="11" spans="1:6" x14ac:dyDescent="0.25">
      <c r="A11" s="131">
        <v>7</v>
      </c>
      <c r="B11" s="2385"/>
      <c r="C11" s="2385"/>
      <c r="D11" s="2385"/>
      <c r="E11" s="2447"/>
      <c r="F11" s="2385"/>
    </row>
    <row r="12" spans="1:6" x14ac:dyDescent="0.25">
      <c r="A12" s="131">
        <v>8</v>
      </c>
      <c r="B12" s="2385"/>
      <c r="C12" s="2385"/>
      <c r="D12" s="2385"/>
      <c r="E12" s="2447"/>
      <c r="F12" s="2385"/>
    </row>
    <row r="13" spans="1:6" ht="31.5" x14ac:dyDescent="0.25">
      <c r="A13" s="131">
        <v>3</v>
      </c>
      <c r="B13" s="75" t="s">
        <v>17</v>
      </c>
      <c r="C13" s="75" t="s">
        <v>4977</v>
      </c>
      <c r="D13" s="75" t="s">
        <v>537</v>
      </c>
      <c r="E13" s="74">
        <v>24000</v>
      </c>
      <c r="F13" s="75" t="s">
        <v>135</v>
      </c>
    </row>
    <row r="14" spans="1:6" ht="31.5" x14ac:dyDescent="0.25">
      <c r="A14" s="131">
        <v>4</v>
      </c>
      <c r="B14" s="75" t="s">
        <v>20</v>
      </c>
      <c r="C14" s="75" t="s">
        <v>4978</v>
      </c>
      <c r="D14" s="75" t="s">
        <v>539</v>
      </c>
      <c r="E14" s="74">
        <v>45000</v>
      </c>
      <c r="F14" s="75" t="s">
        <v>135</v>
      </c>
    </row>
    <row r="15" spans="1:6" ht="94.5" x14ac:dyDescent="0.25">
      <c r="A15" s="131">
        <v>5</v>
      </c>
      <c r="B15" s="75" t="s">
        <v>23</v>
      </c>
      <c r="C15" s="75" t="s">
        <v>4979</v>
      </c>
      <c r="D15" s="75" t="s">
        <v>541</v>
      </c>
      <c r="E15" s="74">
        <v>804000</v>
      </c>
      <c r="F15" s="75" t="s">
        <v>135</v>
      </c>
    </row>
    <row r="16" spans="1:6" x14ac:dyDescent="0.25">
      <c r="A16" s="131"/>
      <c r="B16" s="2348" t="s">
        <v>4980</v>
      </c>
      <c r="C16" s="2349"/>
      <c r="D16" s="2446"/>
      <c r="E16" s="72"/>
      <c r="F16" s="75"/>
    </row>
    <row r="17" spans="1:6" ht="110.25" x14ac:dyDescent="0.25">
      <c r="A17" s="131">
        <v>6</v>
      </c>
      <c r="B17" s="75" t="s">
        <v>295</v>
      </c>
      <c r="C17" s="75" t="s">
        <v>4981</v>
      </c>
      <c r="D17" s="75" t="s">
        <v>336</v>
      </c>
      <c r="E17" s="74">
        <v>604310.34</v>
      </c>
      <c r="F17" s="75" t="s">
        <v>135</v>
      </c>
    </row>
    <row r="18" spans="1:6" ht="94.5" x14ac:dyDescent="0.25">
      <c r="A18" s="131">
        <v>7</v>
      </c>
      <c r="B18" s="75" t="s">
        <v>23</v>
      </c>
      <c r="C18" s="75" t="s">
        <v>4982</v>
      </c>
      <c r="D18" s="75" t="s">
        <v>541</v>
      </c>
      <c r="E18" s="74">
        <v>1000000</v>
      </c>
      <c r="F18" s="75" t="s">
        <v>135</v>
      </c>
    </row>
    <row r="19" spans="1:6" ht="78.75" x14ac:dyDescent="0.25">
      <c r="A19" s="131">
        <v>8</v>
      </c>
      <c r="B19" s="75" t="s">
        <v>4720</v>
      </c>
      <c r="C19" s="75" t="s">
        <v>4983</v>
      </c>
      <c r="D19" s="75" t="s">
        <v>4984</v>
      </c>
      <c r="E19" s="74">
        <v>1000000</v>
      </c>
      <c r="F19" s="75" t="s">
        <v>135</v>
      </c>
    </row>
    <row r="20" spans="1:6" x14ac:dyDescent="0.25">
      <c r="A20" s="131"/>
      <c r="B20" s="2348" t="s">
        <v>739</v>
      </c>
      <c r="C20" s="2349"/>
      <c r="D20" s="2350"/>
      <c r="E20" s="72"/>
      <c r="F20" s="75"/>
    </row>
    <row r="21" spans="1:6" ht="94.5" x14ac:dyDescent="0.25">
      <c r="A21" s="131">
        <v>9</v>
      </c>
      <c r="B21" s="75" t="s">
        <v>41</v>
      </c>
      <c r="C21" s="75" t="s">
        <v>4985</v>
      </c>
      <c r="D21" s="75" t="s">
        <v>43</v>
      </c>
      <c r="E21" s="74">
        <v>4568965.5199999996</v>
      </c>
      <c r="F21" s="75" t="s">
        <v>135</v>
      </c>
    </row>
    <row r="22" spans="1:6" x14ac:dyDescent="0.25">
      <c r="A22" s="131"/>
      <c r="B22" s="2351" t="s">
        <v>306</v>
      </c>
      <c r="C22" s="2351"/>
      <c r="D22" s="75"/>
      <c r="E22" s="72"/>
      <c r="F22" s="75"/>
    </row>
    <row r="23" spans="1:6" ht="141.75" x14ac:dyDescent="0.25">
      <c r="A23" s="131">
        <v>10</v>
      </c>
      <c r="B23" s="75" t="s">
        <v>3476</v>
      </c>
      <c r="C23" s="75" t="s">
        <v>4986</v>
      </c>
      <c r="D23" s="75" t="s">
        <v>2235</v>
      </c>
      <c r="E23" s="74">
        <v>1500000</v>
      </c>
      <c r="F23" s="75" t="s">
        <v>135</v>
      </c>
    </row>
    <row r="24" spans="1:6" x14ac:dyDescent="0.25">
      <c r="A24" s="131"/>
      <c r="B24" s="2348" t="s">
        <v>4987</v>
      </c>
      <c r="C24" s="2349"/>
      <c r="D24" s="2446"/>
      <c r="E24" s="71"/>
      <c r="F24" s="75"/>
    </row>
    <row r="25" spans="1:6" ht="78.75" x14ac:dyDescent="0.25">
      <c r="A25" s="131">
        <v>11</v>
      </c>
      <c r="B25" s="75" t="s">
        <v>4988</v>
      </c>
      <c r="C25" s="75" t="s">
        <v>4989</v>
      </c>
      <c r="D25" s="10" t="s">
        <v>4990</v>
      </c>
      <c r="E25" s="144">
        <v>1500000</v>
      </c>
      <c r="F25" s="10" t="s">
        <v>135</v>
      </c>
    </row>
    <row r="26" spans="1:6" x14ac:dyDescent="0.25">
      <c r="A26" s="131"/>
      <c r="B26" s="2348" t="s">
        <v>34</v>
      </c>
      <c r="C26" s="2349"/>
      <c r="D26" s="2446"/>
      <c r="E26" s="71"/>
      <c r="F26" s="75"/>
    </row>
    <row r="27" spans="1:6" ht="47.25" x14ac:dyDescent="0.25">
      <c r="A27" s="131">
        <v>12</v>
      </c>
      <c r="B27" s="75" t="s">
        <v>309</v>
      </c>
      <c r="C27" s="75" t="s">
        <v>4991</v>
      </c>
      <c r="D27" s="75" t="s">
        <v>341</v>
      </c>
      <c r="E27" s="74">
        <v>14983000</v>
      </c>
      <c r="F27" s="75" t="s">
        <v>135</v>
      </c>
    </row>
    <row r="28" spans="1:6" ht="47.25" x14ac:dyDescent="0.25">
      <c r="A28" s="131">
        <v>13</v>
      </c>
      <c r="B28" s="75" t="s">
        <v>342</v>
      </c>
      <c r="C28" s="75" t="s">
        <v>4992</v>
      </c>
      <c r="D28" s="75" t="s">
        <v>341</v>
      </c>
      <c r="E28" s="74">
        <v>10000000</v>
      </c>
      <c r="F28" s="75" t="s">
        <v>135</v>
      </c>
    </row>
    <row r="29" spans="1:6" ht="63" x14ac:dyDescent="0.25">
      <c r="A29" s="131">
        <v>14</v>
      </c>
      <c r="B29" s="75" t="s">
        <v>4431</v>
      </c>
      <c r="C29" s="75" t="s">
        <v>4993</v>
      </c>
      <c r="D29" s="75" t="s">
        <v>4994</v>
      </c>
      <c r="E29" s="74">
        <v>900000</v>
      </c>
      <c r="F29" s="75" t="s">
        <v>135</v>
      </c>
    </row>
    <row r="30" spans="1:6" x14ac:dyDescent="0.25">
      <c r="A30" s="131"/>
      <c r="B30" s="2348" t="s">
        <v>4995</v>
      </c>
      <c r="C30" s="2349"/>
      <c r="D30" s="2446"/>
      <c r="E30" s="72"/>
      <c r="F30" s="75"/>
    </row>
    <row r="31" spans="1:6" ht="110.25" x14ac:dyDescent="0.25">
      <c r="A31" s="131">
        <v>15</v>
      </c>
      <c r="B31" s="75" t="s">
        <v>4996</v>
      </c>
      <c r="C31" s="75" t="s">
        <v>4997</v>
      </c>
      <c r="D31" s="75" t="s">
        <v>4998</v>
      </c>
      <c r="E31" s="74">
        <v>1740000</v>
      </c>
      <c r="F31" s="75" t="s">
        <v>135</v>
      </c>
    </row>
    <row r="32" spans="1:6" x14ac:dyDescent="0.25">
      <c r="A32" s="131"/>
      <c r="B32" s="2348" t="s">
        <v>4999</v>
      </c>
      <c r="C32" s="2349"/>
      <c r="D32" s="2446"/>
      <c r="E32" s="72"/>
      <c r="F32" s="75"/>
    </row>
    <row r="33" spans="1:6" ht="78.75" x14ac:dyDescent="0.25">
      <c r="A33" s="131">
        <v>16</v>
      </c>
      <c r="B33" s="75" t="s">
        <v>5000</v>
      </c>
      <c r="C33" s="75" t="s">
        <v>5001</v>
      </c>
      <c r="D33" s="75" t="s">
        <v>5002</v>
      </c>
      <c r="E33" s="74">
        <v>800000</v>
      </c>
      <c r="F33" s="75" t="s">
        <v>13</v>
      </c>
    </row>
    <row r="34" spans="1:6" ht="47.25" x14ac:dyDescent="0.25">
      <c r="A34" s="131">
        <v>17</v>
      </c>
      <c r="B34" s="75" t="s">
        <v>5003</v>
      </c>
      <c r="C34" s="75" t="s">
        <v>5004</v>
      </c>
      <c r="D34" s="75" t="s">
        <v>202</v>
      </c>
      <c r="E34" s="74">
        <v>950000</v>
      </c>
      <c r="F34" s="75" t="s">
        <v>13</v>
      </c>
    </row>
    <row r="35" spans="1:6" ht="78.75" x14ac:dyDescent="0.25">
      <c r="A35" s="131">
        <v>18</v>
      </c>
      <c r="B35" s="75" t="s">
        <v>5005</v>
      </c>
      <c r="C35" s="75" t="s">
        <v>5006</v>
      </c>
      <c r="D35" s="75" t="s">
        <v>5002</v>
      </c>
      <c r="E35" s="74">
        <v>800000</v>
      </c>
      <c r="F35" s="75" t="s">
        <v>13</v>
      </c>
    </row>
    <row r="36" spans="1:6" ht="63" x14ac:dyDescent="0.25">
      <c r="A36" s="131">
        <v>19</v>
      </c>
      <c r="B36" s="75" t="s">
        <v>5007</v>
      </c>
      <c r="C36" s="75" t="s">
        <v>5008</v>
      </c>
      <c r="D36" s="75" t="s">
        <v>5009</v>
      </c>
      <c r="E36" s="74">
        <v>300000</v>
      </c>
      <c r="F36" s="75" t="s">
        <v>13</v>
      </c>
    </row>
    <row r="37" spans="1:6" ht="78.75" x14ac:dyDescent="0.25">
      <c r="A37" s="131">
        <v>20</v>
      </c>
      <c r="B37" s="75" t="s">
        <v>5010</v>
      </c>
      <c r="C37" s="75" t="s">
        <v>5011</v>
      </c>
      <c r="D37" s="75" t="s">
        <v>5012</v>
      </c>
      <c r="E37" s="74">
        <v>800000</v>
      </c>
      <c r="F37" s="75" t="s">
        <v>13</v>
      </c>
    </row>
    <row r="38" spans="1:6" ht="78.75" x14ac:dyDescent="0.25">
      <c r="A38" s="131">
        <v>21</v>
      </c>
      <c r="B38" s="75" t="s">
        <v>5013</v>
      </c>
      <c r="C38" s="75" t="s">
        <v>5014</v>
      </c>
      <c r="D38" s="75" t="s">
        <v>5012</v>
      </c>
      <c r="E38" s="74">
        <v>800000</v>
      </c>
      <c r="F38" s="75" t="s">
        <v>13</v>
      </c>
    </row>
    <row r="39" spans="1:6" ht="78.75" x14ac:dyDescent="0.25">
      <c r="A39" s="131">
        <v>22</v>
      </c>
      <c r="B39" s="75" t="s">
        <v>5015</v>
      </c>
      <c r="C39" s="75" t="s">
        <v>5016</v>
      </c>
      <c r="D39" s="75" t="s">
        <v>5012</v>
      </c>
      <c r="E39" s="74">
        <v>800000</v>
      </c>
      <c r="F39" s="75" t="s">
        <v>13</v>
      </c>
    </row>
    <row r="40" spans="1:6" ht="78.75" x14ac:dyDescent="0.25">
      <c r="A40" s="131">
        <v>23</v>
      </c>
      <c r="B40" s="75" t="s">
        <v>5017</v>
      </c>
      <c r="C40" s="75" t="s">
        <v>5018</v>
      </c>
      <c r="D40" s="75" t="s">
        <v>5019</v>
      </c>
      <c r="E40" s="74">
        <v>1000000</v>
      </c>
      <c r="F40" s="75" t="s">
        <v>13</v>
      </c>
    </row>
    <row r="41" spans="1:6" ht="78.75" x14ac:dyDescent="0.25">
      <c r="A41" s="131">
        <v>24</v>
      </c>
      <c r="B41" s="75" t="s">
        <v>5020</v>
      </c>
      <c r="C41" s="75" t="s">
        <v>5021</v>
      </c>
      <c r="D41" s="75" t="s">
        <v>5019</v>
      </c>
      <c r="E41" s="74">
        <v>1000000</v>
      </c>
      <c r="F41" s="75" t="s">
        <v>13</v>
      </c>
    </row>
    <row r="42" spans="1:6" ht="78.75" x14ac:dyDescent="0.25">
      <c r="A42" s="131">
        <v>25</v>
      </c>
      <c r="B42" s="75" t="s">
        <v>5022</v>
      </c>
      <c r="C42" s="75" t="s">
        <v>5023</v>
      </c>
      <c r="D42" s="75" t="s">
        <v>5019</v>
      </c>
      <c r="E42" s="74">
        <v>1000000</v>
      </c>
      <c r="F42" s="75" t="s">
        <v>13</v>
      </c>
    </row>
    <row r="43" spans="1:6" ht="63" x14ac:dyDescent="0.25">
      <c r="A43" s="131">
        <v>26</v>
      </c>
      <c r="B43" s="75" t="s">
        <v>5024</v>
      </c>
      <c r="C43" s="75" t="s">
        <v>5025</v>
      </c>
      <c r="D43" s="75" t="s">
        <v>5026</v>
      </c>
      <c r="E43" s="74">
        <v>300000</v>
      </c>
      <c r="F43" s="75" t="s">
        <v>135</v>
      </c>
    </row>
    <row r="44" spans="1:6" ht="78.75" x14ac:dyDescent="0.25">
      <c r="A44" s="131">
        <v>27</v>
      </c>
      <c r="B44" s="75" t="s">
        <v>5027</v>
      </c>
      <c r="C44" s="75" t="s">
        <v>5028</v>
      </c>
      <c r="D44" s="75" t="s">
        <v>5029</v>
      </c>
      <c r="E44" s="74">
        <v>300000</v>
      </c>
      <c r="F44" s="75" t="s">
        <v>13</v>
      </c>
    </row>
    <row r="45" spans="1:6" ht="78.75" x14ac:dyDescent="0.25">
      <c r="A45" s="131">
        <v>28</v>
      </c>
      <c r="B45" s="75" t="s">
        <v>5030</v>
      </c>
      <c r="C45" s="75" t="s">
        <v>5031</v>
      </c>
      <c r="D45" s="75" t="s">
        <v>5029</v>
      </c>
      <c r="E45" s="74">
        <v>300000</v>
      </c>
      <c r="F45" s="75" t="s">
        <v>13</v>
      </c>
    </row>
    <row r="46" spans="1:6" ht="78.75" x14ac:dyDescent="0.25">
      <c r="A46" s="131">
        <v>29</v>
      </c>
      <c r="B46" s="75" t="s">
        <v>5027</v>
      </c>
      <c r="C46" s="75" t="s">
        <v>5032</v>
      </c>
      <c r="D46" s="75" t="s">
        <v>5033</v>
      </c>
      <c r="E46" s="74">
        <v>800000</v>
      </c>
      <c r="F46" s="75" t="s">
        <v>13</v>
      </c>
    </row>
    <row r="47" spans="1:6" ht="78.75" x14ac:dyDescent="0.25">
      <c r="A47" s="131">
        <v>30</v>
      </c>
      <c r="B47" s="75" t="s">
        <v>5034</v>
      </c>
      <c r="C47" s="75" t="s">
        <v>5035</v>
      </c>
      <c r="D47" s="75" t="s">
        <v>5036</v>
      </c>
      <c r="E47" s="74">
        <v>1500000</v>
      </c>
      <c r="F47" s="75" t="s">
        <v>13</v>
      </c>
    </row>
    <row r="48" spans="1:6" ht="63" x14ac:dyDescent="0.25">
      <c r="A48" s="131">
        <v>31</v>
      </c>
      <c r="B48" s="75" t="s">
        <v>5037</v>
      </c>
      <c r="C48" s="75" t="s">
        <v>5038</v>
      </c>
      <c r="D48" s="75" t="s">
        <v>5039</v>
      </c>
      <c r="E48" s="74">
        <v>300000</v>
      </c>
      <c r="F48" s="75" t="s">
        <v>13</v>
      </c>
    </row>
    <row r="49" spans="1:6" ht="78.75" x14ac:dyDescent="0.25">
      <c r="A49" s="131">
        <v>32</v>
      </c>
      <c r="B49" s="75" t="s">
        <v>5040</v>
      </c>
      <c r="C49" s="75" t="s">
        <v>5041</v>
      </c>
      <c r="D49" s="75" t="s">
        <v>5042</v>
      </c>
      <c r="E49" s="74">
        <v>550000</v>
      </c>
      <c r="F49" s="75" t="s">
        <v>13</v>
      </c>
    </row>
    <row r="50" spans="1:6" ht="78.75" x14ac:dyDescent="0.25">
      <c r="A50" s="131">
        <v>33</v>
      </c>
      <c r="B50" s="75" t="s">
        <v>5043</v>
      </c>
      <c r="C50" s="75" t="s">
        <v>5044</v>
      </c>
      <c r="D50" s="75" t="s">
        <v>5045</v>
      </c>
      <c r="E50" s="74">
        <v>1000000</v>
      </c>
      <c r="F50" s="75" t="s">
        <v>13</v>
      </c>
    </row>
    <row r="51" spans="1:6" ht="78.75" x14ac:dyDescent="0.25">
      <c r="A51" s="131">
        <v>34</v>
      </c>
      <c r="B51" s="75" t="s">
        <v>5046</v>
      </c>
      <c r="C51" s="75" t="s">
        <v>5047</v>
      </c>
      <c r="D51" s="75" t="s">
        <v>5045</v>
      </c>
      <c r="E51" s="74">
        <v>1000000</v>
      </c>
      <c r="F51" s="75" t="s">
        <v>13</v>
      </c>
    </row>
    <row r="52" spans="1:6" ht="78.75" x14ac:dyDescent="0.25">
      <c r="A52" s="131">
        <v>35</v>
      </c>
      <c r="B52" s="75" t="s">
        <v>5048</v>
      </c>
      <c r="C52" s="75" t="s">
        <v>5049</v>
      </c>
      <c r="D52" s="75" t="s">
        <v>5045</v>
      </c>
      <c r="E52" s="74">
        <v>1000000</v>
      </c>
      <c r="F52" s="75" t="s">
        <v>13</v>
      </c>
    </row>
    <row r="53" spans="1:6" ht="78.75" x14ac:dyDescent="0.25">
      <c r="A53" s="131">
        <v>36</v>
      </c>
      <c r="B53" s="75" t="s">
        <v>5050</v>
      </c>
      <c r="C53" s="75" t="s">
        <v>5051</v>
      </c>
      <c r="D53" s="75" t="s">
        <v>5052</v>
      </c>
      <c r="E53" s="74">
        <v>774418.27</v>
      </c>
      <c r="F53" s="75" t="s">
        <v>13</v>
      </c>
    </row>
    <row r="54" spans="1:6" ht="94.5" x14ac:dyDescent="0.25">
      <c r="A54" s="131">
        <v>37</v>
      </c>
      <c r="B54" s="75" t="s">
        <v>5053</v>
      </c>
      <c r="C54" s="75" t="s">
        <v>5054</v>
      </c>
      <c r="D54" s="75" t="s">
        <v>5055</v>
      </c>
      <c r="E54" s="74">
        <v>1000000</v>
      </c>
      <c r="F54" s="75" t="s">
        <v>1294</v>
      </c>
    </row>
    <row r="55" spans="1:6" ht="47.25" x14ac:dyDescent="0.25">
      <c r="A55" s="131">
        <v>38</v>
      </c>
      <c r="B55" s="75" t="s">
        <v>5056</v>
      </c>
      <c r="C55" s="75" t="s">
        <v>5057</v>
      </c>
      <c r="D55" s="75" t="s">
        <v>202</v>
      </c>
      <c r="E55" s="74">
        <v>600000</v>
      </c>
      <c r="F55" s="75" t="s">
        <v>5058</v>
      </c>
    </row>
    <row r="56" spans="1:6" x14ac:dyDescent="0.25">
      <c r="A56" s="131"/>
      <c r="B56" s="2351" t="s">
        <v>5059</v>
      </c>
      <c r="C56" s="2351"/>
      <c r="D56" s="75"/>
      <c r="E56" s="72"/>
      <c r="F56" s="75"/>
    </row>
    <row r="57" spans="1:6" ht="94.5" x14ac:dyDescent="0.25">
      <c r="A57" s="131">
        <v>39</v>
      </c>
      <c r="B57" s="75" t="s">
        <v>5060</v>
      </c>
      <c r="C57" s="75" t="s">
        <v>5061</v>
      </c>
      <c r="D57" s="10" t="s">
        <v>5062</v>
      </c>
      <c r="E57" s="144">
        <v>600000</v>
      </c>
      <c r="F57" s="10" t="s">
        <v>13</v>
      </c>
    </row>
    <row r="58" spans="1:6" ht="47.25" x14ac:dyDescent="0.25">
      <c r="A58" s="131">
        <v>40</v>
      </c>
      <c r="B58" s="75" t="s">
        <v>5063</v>
      </c>
      <c r="C58" s="75" t="s">
        <v>5064</v>
      </c>
      <c r="D58" s="75" t="s">
        <v>5065</v>
      </c>
      <c r="E58" s="74">
        <v>1900000</v>
      </c>
      <c r="F58" s="75" t="s">
        <v>13</v>
      </c>
    </row>
    <row r="59" spans="1:6" ht="47.25" x14ac:dyDescent="0.25">
      <c r="A59" s="131">
        <v>41</v>
      </c>
      <c r="B59" s="75" t="s">
        <v>5066</v>
      </c>
      <c r="C59" s="75" t="s">
        <v>5067</v>
      </c>
      <c r="D59" s="75" t="s">
        <v>5068</v>
      </c>
      <c r="E59" s="74">
        <v>950000</v>
      </c>
      <c r="F59" s="75" t="s">
        <v>13</v>
      </c>
    </row>
    <row r="60" spans="1:6" ht="63" x14ac:dyDescent="0.25">
      <c r="A60" s="131">
        <v>42</v>
      </c>
      <c r="B60" s="75" t="s">
        <v>5069</v>
      </c>
      <c r="C60" s="75" t="s">
        <v>5070</v>
      </c>
      <c r="D60" s="75" t="s">
        <v>2408</v>
      </c>
      <c r="E60" s="74">
        <v>2000000</v>
      </c>
      <c r="F60" s="75" t="s">
        <v>13</v>
      </c>
    </row>
    <row r="61" spans="1:6" ht="110.25" x14ac:dyDescent="0.25">
      <c r="A61" s="131">
        <v>43</v>
      </c>
      <c r="B61" s="75" t="s">
        <v>5071</v>
      </c>
      <c r="C61" s="75" t="s">
        <v>5072</v>
      </c>
      <c r="D61" s="75" t="s">
        <v>5073</v>
      </c>
      <c r="E61" s="74">
        <v>560000</v>
      </c>
      <c r="F61" s="75" t="s">
        <v>135</v>
      </c>
    </row>
    <row r="62" spans="1:6" ht="110.25" x14ac:dyDescent="0.25">
      <c r="A62" s="131">
        <v>44</v>
      </c>
      <c r="B62" s="75" t="s">
        <v>5074</v>
      </c>
      <c r="C62" s="75" t="s">
        <v>5075</v>
      </c>
      <c r="D62" s="10" t="s">
        <v>5076</v>
      </c>
      <c r="E62" s="144">
        <v>1000000</v>
      </c>
      <c r="F62" s="10" t="s">
        <v>13</v>
      </c>
    </row>
    <row r="63" spans="1:6" ht="63" x14ac:dyDescent="0.25">
      <c r="A63" s="131">
        <v>45</v>
      </c>
      <c r="B63" s="75" t="s">
        <v>5077</v>
      </c>
      <c r="C63" s="75" t="s">
        <v>5078</v>
      </c>
      <c r="D63" s="10" t="s">
        <v>5079</v>
      </c>
      <c r="E63" s="144">
        <v>3200000</v>
      </c>
      <c r="F63" s="10" t="s">
        <v>13</v>
      </c>
    </row>
    <row r="64" spans="1:6" ht="110.25" x14ac:dyDescent="0.25">
      <c r="A64" s="131">
        <v>46</v>
      </c>
      <c r="B64" s="75" t="s">
        <v>5080</v>
      </c>
      <c r="C64" s="75" t="s">
        <v>5081</v>
      </c>
      <c r="D64" s="10" t="s">
        <v>5082</v>
      </c>
      <c r="E64" s="144">
        <v>1000000</v>
      </c>
      <c r="F64" s="10" t="s">
        <v>13</v>
      </c>
    </row>
    <row r="65" spans="1:6" ht="63" x14ac:dyDescent="0.25">
      <c r="A65" s="131">
        <v>47</v>
      </c>
      <c r="B65" s="69" t="s">
        <v>5083</v>
      </c>
      <c r="C65" s="69" t="s">
        <v>5084</v>
      </c>
      <c r="D65" s="69" t="s">
        <v>5079</v>
      </c>
      <c r="E65" s="132">
        <v>3200000</v>
      </c>
      <c r="F65" s="131" t="s">
        <v>13</v>
      </c>
    </row>
    <row r="66" spans="1:6" x14ac:dyDescent="0.25">
      <c r="A66" s="131"/>
      <c r="B66" s="2351" t="s">
        <v>1154</v>
      </c>
      <c r="C66" s="2351"/>
      <c r="D66" s="75"/>
      <c r="E66" s="72"/>
      <c r="F66" s="75"/>
    </row>
    <row r="67" spans="1:6" ht="78.75" x14ac:dyDescent="0.25">
      <c r="A67" s="131">
        <v>48</v>
      </c>
      <c r="B67" s="75" t="s">
        <v>5085</v>
      </c>
      <c r="C67" s="75" t="s">
        <v>5086</v>
      </c>
      <c r="D67" s="75" t="s">
        <v>5087</v>
      </c>
      <c r="E67" s="74">
        <v>100000</v>
      </c>
      <c r="F67" s="75" t="s">
        <v>13</v>
      </c>
    </row>
    <row r="68" spans="1:6" ht="63" x14ac:dyDescent="0.25">
      <c r="A68" s="131">
        <v>49</v>
      </c>
      <c r="B68" s="75" t="s">
        <v>5088</v>
      </c>
      <c r="C68" s="75" t="s">
        <v>5089</v>
      </c>
      <c r="D68" s="75" t="s">
        <v>5087</v>
      </c>
      <c r="E68" s="74">
        <v>100000</v>
      </c>
      <c r="F68" s="75" t="s">
        <v>13</v>
      </c>
    </row>
    <row r="69" spans="1:6" ht="126" x14ac:dyDescent="0.25">
      <c r="A69" s="131">
        <v>50</v>
      </c>
      <c r="B69" s="75" t="s">
        <v>5090</v>
      </c>
      <c r="C69" s="75" t="s">
        <v>5091</v>
      </c>
      <c r="D69" s="10" t="s">
        <v>5092</v>
      </c>
      <c r="E69" s="144">
        <v>200000</v>
      </c>
      <c r="F69" s="10" t="s">
        <v>13</v>
      </c>
    </row>
    <row r="70" spans="1:6" ht="126" x14ac:dyDescent="0.25">
      <c r="A70" s="131">
        <v>51</v>
      </c>
      <c r="B70" s="75" t="s">
        <v>5093</v>
      </c>
      <c r="C70" s="75" t="s">
        <v>5094</v>
      </c>
      <c r="D70" s="10" t="s">
        <v>5095</v>
      </c>
      <c r="E70" s="144">
        <v>794000</v>
      </c>
      <c r="F70" s="10" t="s">
        <v>13</v>
      </c>
    </row>
    <row r="71" spans="1:6" ht="94.5" x14ac:dyDescent="0.25">
      <c r="A71" s="131">
        <v>52</v>
      </c>
      <c r="B71" s="75" t="s">
        <v>5096</v>
      </c>
      <c r="C71" s="75" t="s">
        <v>5097</v>
      </c>
      <c r="D71" s="10" t="s">
        <v>5098</v>
      </c>
      <c r="E71" s="144">
        <v>100000</v>
      </c>
      <c r="F71" s="10" t="s">
        <v>13</v>
      </c>
    </row>
    <row r="72" spans="1:6" ht="78.75" x14ac:dyDescent="0.25">
      <c r="A72" s="131">
        <v>53</v>
      </c>
      <c r="B72" s="75" t="s">
        <v>5099</v>
      </c>
      <c r="C72" s="75" t="s">
        <v>5100</v>
      </c>
      <c r="D72" s="10" t="s">
        <v>5101</v>
      </c>
      <c r="E72" s="144">
        <v>100000</v>
      </c>
      <c r="F72" s="10" t="s">
        <v>13</v>
      </c>
    </row>
    <row r="73" spans="1:6" ht="94.5" x14ac:dyDescent="0.25">
      <c r="A73" s="131">
        <v>54</v>
      </c>
      <c r="B73" s="75" t="s">
        <v>5099</v>
      </c>
      <c r="C73" s="75" t="s">
        <v>5102</v>
      </c>
      <c r="D73" s="75" t="s">
        <v>5103</v>
      </c>
      <c r="E73" s="74">
        <v>300000</v>
      </c>
      <c r="F73" s="75" t="s">
        <v>13</v>
      </c>
    </row>
    <row r="74" spans="1:6" ht="110.25" x14ac:dyDescent="0.25">
      <c r="A74" s="131">
        <v>55</v>
      </c>
      <c r="B74" s="75" t="s">
        <v>5104</v>
      </c>
      <c r="C74" s="75" t="s">
        <v>5105</v>
      </c>
      <c r="D74" s="10" t="s">
        <v>5106</v>
      </c>
      <c r="E74" s="144">
        <v>300000</v>
      </c>
      <c r="F74" s="10" t="s">
        <v>13</v>
      </c>
    </row>
    <row r="75" spans="1:6" ht="110.25" x14ac:dyDescent="0.25">
      <c r="A75" s="131">
        <v>56</v>
      </c>
      <c r="B75" s="75" t="s">
        <v>5107</v>
      </c>
      <c r="C75" s="75" t="s">
        <v>5108</v>
      </c>
      <c r="D75" s="10" t="s">
        <v>5109</v>
      </c>
      <c r="E75" s="144">
        <v>500000</v>
      </c>
      <c r="F75" s="10" t="s">
        <v>13</v>
      </c>
    </row>
    <row r="76" spans="1:6" ht="110.25" x14ac:dyDescent="0.25">
      <c r="A76" s="131">
        <v>57</v>
      </c>
      <c r="B76" s="75" t="s">
        <v>5110</v>
      </c>
      <c r="C76" s="75" t="s">
        <v>5111</v>
      </c>
      <c r="D76" s="10" t="s">
        <v>5112</v>
      </c>
      <c r="E76" s="144">
        <v>500000</v>
      </c>
      <c r="F76" s="10" t="s">
        <v>13</v>
      </c>
    </row>
    <row r="77" spans="1:6" ht="78.75" x14ac:dyDescent="0.25">
      <c r="A77" s="131">
        <v>58</v>
      </c>
      <c r="B77" s="75" t="s">
        <v>5113</v>
      </c>
      <c r="C77" s="75" t="s">
        <v>5114</v>
      </c>
      <c r="D77" s="75" t="s">
        <v>5115</v>
      </c>
      <c r="E77" s="74">
        <v>1250000</v>
      </c>
      <c r="F77" s="75" t="s">
        <v>13</v>
      </c>
    </row>
    <row r="78" spans="1:6" x14ac:dyDescent="0.25">
      <c r="A78" s="131"/>
      <c r="B78" s="2351" t="s">
        <v>5116</v>
      </c>
      <c r="C78" s="2351"/>
      <c r="D78" s="2351"/>
      <c r="E78" s="74"/>
      <c r="F78" s="75"/>
    </row>
    <row r="79" spans="1:6" ht="47.25" x14ac:dyDescent="0.25">
      <c r="A79" s="131">
        <v>59</v>
      </c>
      <c r="B79" s="69" t="s">
        <v>5117</v>
      </c>
      <c r="C79" s="69" t="s">
        <v>5118</v>
      </c>
      <c r="D79" s="69" t="s">
        <v>5119</v>
      </c>
      <c r="E79" s="74">
        <v>150000</v>
      </c>
      <c r="F79" s="74" t="s">
        <v>135</v>
      </c>
    </row>
    <row r="80" spans="1:6" ht="63" x14ac:dyDescent="0.25">
      <c r="A80" s="131">
        <v>60</v>
      </c>
      <c r="B80" s="75" t="s">
        <v>5120</v>
      </c>
      <c r="C80" s="75" t="s">
        <v>5121</v>
      </c>
      <c r="D80" s="75" t="s">
        <v>5122</v>
      </c>
      <c r="E80" s="74">
        <v>100000</v>
      </c>
      <c r="F80" s="75" t="s">
        <v>135</v>
      </c>
    </row>
    <row r="81" spans="1:6" x14ac:dyDescent="0.25">
      <c r="A81" s="131"/>
      <c r="B81" s="2351" t="s">
        <v>4808</v>
      </c>
      <c r="C81" s="2351"/>
      <c r="D81" s="75"/>
      <c r="E81" s="72"/>
      <c r="F81" s="75"/>
    </row>
    <row r="82" spans="1:6" ht="94.5" x14ac:dyDescent="0.25">
      <c r="A82" s="131">
        <v>61</v>
      </c>
      <c r="B82" s="75" t="s">
        <v>5123</v>
      </c>
      <c r="C82" s="75" t="s">
        <v>5124</v>
      </c>
      <c r="D82" s="75" t="s">
        <v>5125</v>
      </c>
      <c r="E82" s="74">
        <v>2700000</v>
      </c>
      <c r="F82" s="75" t="s">
        <v>13</v>
      </c>
    </row>
    <row r="83" spans="1:6" ht="409.5" x14ac:dyDescent="0.25">
      <c r="A83" s="131">
        <v>62</v>
      </c>
      <c r="B83" s="75" t="s">
        <v>5126</v>
      </c>
      <c r="C83" s="75" t="s">
        <v>5127</v>
      </c>
      <c r="D83" s="75" t="s">
        <v>5128</v>
      </c>
      <c r="E83" s="74">
        <v>277030</v>
      </c>
      <c r="F83" s="75" t="s">
        <v>13</v>
      </c>
    </row>
    <row r="84" spans="1:6" x14ac:dyDescent="0.25">
      <c r="A84" s="131"/>
      <c r="B84" s="2348" t="s">
        <v>248</v>
      </c>
      <c r="C84" s="2350"/>
      <c r="D84" s="76"/>
      <c r="E84" s="82">
        <f>SUM(E6:E83)</f>
        <v>81310344.819999993</v>
      </c>
      <c r="F84" s="75"/>
    </row>
    <row r="85" spans="1:6" x14ac:dyDescent="0.25">
      <c r="A85" s="357"/>
      <c r="B85" s="2427" t="s">
        <v>9</v>
      </c>
      <c r="C85" s="2427"/>
      <c r="D85" s="2427"/>
      <c r="E85" s="358"/>
      <c r="F85" s="359"/>
    </row>
    <row r="86" spans="1:6" ht="63" x14ac:dyDescent="0.25">
      <c r="A86" s="353">
        <v>1</v>
      </c>
      <c r="B86" s="69" t="s">
        <v>269</v>
      </c>
      <c r="C86" s="7" t="s">
        <v>5129</v>
      </c>
      <c r="D86" s="69" t="s">
        <v>271</v>
      </c>
      <c r="E86" s="187">
        <v>1000000</v>
      </c>
      <c r="F86" s="131" t="s">
        <v>272</v>
      </c>
    </row>
    <row r="87" spans="1:6" x14ac:dyDescent="0.25">
      <c r="A87" s="353"/>
      <c r="B87" s="70" t="s">
        <v>273</v>
      </c>
      <c r="C87" s="7"/>
      <c r="D87" s="69"/>
      <c r="E87" s="187"/>
      <c r="F87" s="131"/>
    </row>
    <row r="88" spans="1:6" ht="94.5" x14ac:dyDescent="0.25">
      <c r="A88" s="353">
        <v>2</v>
      </c>
      <c r="B88" s="69" t="s">
        <v>274</v>
      </c>
      <c r="C88" s="7" t="s">
        <v>5130</v>
      </c>
      <c r="D88" s="69" t="s">
        <v>276</v>
      </c>
      <c r="E88" s="187">
        <v>4500000</v>
      </c>
      <c r="F88" s="131" t="s">
        <v>277</v>
      </c>
    </row>
    <row r="89" spans="1:6" x14ac:dyDescent="0.25">
      <c r="A89" s="130"/>
      <c r="B89" s="70" t="s">
        <v>248</v>
      </c>
      <c r="C89" s="70"/>
      <c r="D89" s="70"/>
      <c r="E89" s="189">
        <v>5500000</v>
      </c>
      <c r="F89" s="130"/>
    </row>
    <row r="90" spans="1:6" x14ac:dyDescent="0.25">
      <c r="A90" s="88"/>
      <c r="B90" s="88" t="s">
        <v>324</v>
      </c>
      <c r="C90" s="88"/>
      <c r="D90" s="88"/>
      <c r="E90" s="89">
        <f>E89+E84</f>
        <v>86810344.819999993</v>
      </c>
      <c r="F90" s="88"/>
    </row>
    <row r="93" spans="1:6" x14ac:dyDescent="0.25">
      <c r="A93" s="2352" t="s">
        <v>0</v>
      </c>
      <c r="B93" s="2352"/>
      <c r="C93" s="2352"/>
      <c r="D93" s="2352"/>
      <c r="E93" s="2352"/>
      <c r="F93" s="2352"/>
    </row>
    <row r="94" spans="1:6" x14ac:dyDescent="0.25">
      <c r="A94" s="2352" t="s">
        <v>4974</v>
      </c>
      <c r="B94" s="2352"/>
      <c r="C94" s="2352"/>
      <c r="D94" s="2352"/>
      <c r="E94" s="2352"/>
      <c r="F94" s="2352"/>
    </row>
    <row r="95" spans="1:6" x14ac:dyDescent="0.25">
      <c r="A95" s="2352" t="s">
        <v>281</v>
      </c>
      <c r="B95" s="2352"/>
      <c r="C95" s="2352"/>
      <c r="D95" s="2352"/>
      <c r="E95" s="2352"/>
      <c r="F95" s="2352"/>
    </row>
    <row r="96" spans="1:6" ht="31.5" x14ac:dyDescent="0.25">
      <c r="A96" s="251" t="s">
        <v>282</v>
      </c>
      <c r="B96" s="116" t="s">
        <v>283</v>
      </c>
      <c r="C96" s="116" t="s">
        <v>284</v>
      </c>
      <c r="D96" s="116" t="s">
        <v>285</v>
      </c>
      <c r="E96" s="386" t="s">
        <v>286</v>
      </c>
      <c r="F96" s="382" t="s">
        <v>4467</v>
      </c>
    </row>
    <row r="97" spans="1:6" x14ac:dyDescent="0.25">
      <c r="A97" s="156"/>
      <c r="B97" s="2358" t="s">
        <v>9</v>
      </c>
      <c r="C97" s="2358"/>
      <c r="D97" s="2448"/>
      <c r="E97" s="46"/>
      <c r="F97" s="156"/>
    </row>
    <row r="98" spans="1:6" ht="126" x14ac:dyDescent="0.25">
      <c r="A98" s="156">
        <v>1</v>
      </c>
      <c r="B98" s="156" t="s">
        <v>295</v>
      </c>
      <c r="C98" s="156" t="s">
        <v>5131</v>
      </c>
      <c r="D98" s="156" t="s">
        <v>488</v>
      </c>
      <c r="E98" s="48">
        <v>282758</v>
      </c>
      <c r="F98" s="405" t="s">
        <v>135</v>
      </c>
    </row>
    <row r="99" spans="1:6" ht="47.25" x14ac:dyDescent="0.25">
      <c r="A99" s="156">
        <v>2</v>
      </c>
      <c r="B99" s="156" t="s">
        <v>5132</v>
      </c>
      <c r="C99" s="156" t="s">
        <v>5133</v>
      </c>
      <c r="D99" s="156" t="s">
        <v>5134</v>
      </c>
      <c r="E99" s="46">
        <v>200000</v>
      </c>
      <c r="F99" s="405" t="s">
        <v>13</v>
      </c>
    </row>
    <row r="100" spans="1:6" ht="94.5" x14ac:dyDescent="0.25">
      <c r="A100" s="156">
        <v>3</v>
      </c>
      <c r="B100" s="156" t="s">
        <v>23</v>
      </c>
      <c r="C100" s="156" t="s">
        <v>5135</v>
      </c>
      <c r="D100" s="156" t="s">
        <v>541</v>
      </c>
      <c r="E100" s="46">
        <v>200000</v>
      </c>
      <c r="F100" s="405" t="s">
        <v>135</v>
      </c>
    </row>
    <row r="101" spans="1:6" x14ac:dyDescent="0.25">
      <c r="A101" s="156"/>
      <c r="B101" s="2375" t="s">
        <v>5136</v>
      </c>
      <c r="C101" s="2449"/>
      <c r="D101" s="2376"/>
      <c r="E101" s="406"/>
      <c r="F101" s="156"/>
    </row>
    <row r="102" spans="1:6" ht="110.25" x14ac:dyDescent="0.25">
      <c r="A102" s="156">
        <v>4</v>
      </c>
      <c r="B102" s="156" t="s">
        <v>295</v>
      </c>
      <c r="C102" s="156" t="s">
        <v>5137</v>
      </c>
      <c r="D102" s="156" t="s">
        <v>336</v>
      </c>
      <c r="E102" s="46">
        <v>141379.32</v>
      </c>
      <c r="F102" s="405" t="s">
        <v>135</v>
      </c>
    </row>
    <row r="103" spans="1:6" ht="94.5" x14ac:dyDescent="0.25">
      <c r="A103" s="156">
        <v>5</v>
      </c>
      <c r="B103" s="156" t="s">
        <v>23</v>
      </c>
      <c r="C103" s="156" t="s">
        <v>5138</v>
      </c>
      <c r="D103" s="156" t="s">
        <v>541</v>
      </c>
      <c r="E103" s="46">
        <v>200000</v>
      </c>
      <c r="F103" s="405" t="s">
        <v>135</v>
      </c>
    </row>
    <row r="104" spans="1:6" x14ac:dyDescent="0.25">
      <c r="A104" s="156"/>
      <c r="B104" s="2375" t="s">
        <v>40</v>
      </c>
      <c r="C104" s="2376"/>
      <c r="D104" s="156"/>
      <c r="E104" s="43"/>
      <c r="F104" s="156"/>
    </row>
    <row r="105" spans="1:6" ht="94.5" x14ac:dyDescent="0.25">
      <c r="A105" s="156">
        <v>6</v>
      </c>
      <c r="B105" s="149" t="s">
        <v>41</v>
      </c>
      <c r="C105" s="156" t="s">
        <v>5139</v>
      </c>
      <c r="D105" s="149" t="s">
        <v>43</v>
      </c>
      <c r="E105" s="46">
        <v>568965.51</v>
      </c>
      <c r="F105" s="405" t="s">
        <v>135</v>
      </c>
    </row>
    <row r="106" spans="1:6" x14ac:dyDescent="0.25">
      <c r="A106" s="156"/>
      <c r="B106" s="2365" t="s">
        <v>34</v>
      </c>
      <c r="C106" s="2367"/>
      <c r="D106" s="149"/>
      <c r="E106" s="301"/>
      <c r="F106" s="149"/>
    </row>
    <row r="107" spans="1:6" ht="47.25" x14ac:dyDescent="0.25">
      <c r="A107" s="156">
        <v>7</v>
      </c>
      <c r="B107" s="149" t="s">
        <v>309</v>
      </c>
      <c r="C107" s="156" t="s">
        <v>5140</v>
      </c>
      <c r="D107" s="149" t="s">
        <v>341</v>
      </c>
      <c r="E107" s="48">
        <v>2900000</v>
      </c>
      <c r="F107" s="405" t="s">
        <v>135</v>
      </c>
    </row>
    <row r="108" spans="1:6" ht="47.25" x14ac:dyDescent="0.25">
      <c r="A108" s="156">
        <v>8</v>
      </c>
      <c r="B108" s="149" t="s">
        <v>342</v>
      </c>
      <c r="C108" s="156" t="s">
        <v>5141</v>
      </c>
      <c r="D108" s="149" t="s">
        <v>341</v>
      </c>
      <c r="E108" s="48">
        <v>1000000</v>
      </c>
      <c r="F108" s="405" t="s">
        <v>135</v>
      </c>
    </row>
    <row r="109" spans="1:6" x14ac:dyDescent="0.25">
      <c r="A109" s="156"/>
      <c r="B109" s="2358" t="s">
        <v>5059</v>
      </c>
      <c r="C109" s="2358"/>
      <c r="D109" s="149"/>
      <c r="E109" s="407"/>
      <c r="F109" s="149"/>
    </row>
    <row r="110" spans="1:6" ht="63" x14ac:dyDescent="0.25">
      <c r="A110" s="156">
        <v>9</v>
      </c>
      <c r="B110" s="149" t="s">
        <v>5142</v>
      </c>
      <c r="C110" s="149" t="s">
        <v>5143</v>
      </c>
      <c r="D110" s="149" t="s">
        <v>5079</v>
      </c>
      <c r="E110" s="48">
        <v>2943104.51</v>
      </c>
      <c r="F110" s="408" t="s">
        <v>13</v>
      </c>
    </row>
    <row r="111" spans="1:6" ht="63" x14ac:dyDescent="0.25">
      <c r="A111" s="156">
        <v>10</v>
      </c>
      <c r="B111" s="149" t="s">
        <v>5144</v>
      </c>
      <c r="C111" s="149" t="s">
        <v>5145</v>
      </c>
      <c r="D111" s="149" t="s">
        <v>5079</v>
      </c>
      <c r="E111" s="48">
        <v>2943103</v>
      </c>
      <c r="F111" s="408" t="s">
        <v>13</v>
      </c>
    </row>
    <row r="112" spans="1:6" x14ac:dyDescent="0.25">
      <c r="A112" s="156"/>
      <c r="B112" s="2365" t="s">
        <v>704</v>
      </c>
      <c r="C112" s="2366"/>
      <c r="D112" s="2367"/>
      <c r="E112" s="50">
        <f>SUM(E98:E111)</f>
        <v>11379310.34</v>
      </c>
      <c r="F112" s="408"/>
    </row>
  </sheetData>
  <mergeCells count="36">
    <mergeCell ref="B106:C106"/>
    <mergeCell ref="B109:C109"/>
    <mergeCell ref="B112:D112"/>
    <mergeCell ref="A93:F93"/>
    <mergeCell ref="A94:F94"/>
    <mergeCell ref="A95:F95"/>
    <mergeCell ref="B97:D97"/>
    <mergeCell ref="B101:D101"/>
    <mergeCell ref="B104:C104"/>
    <mergeCell ref="B85:D85"/>
    <mergeCell ref="B20:D20"/>
    <mergeCell ref="B22:C22"/>
    <mergeCell ref="B24:D24"/>
    <mergeCell ref="B26:D26"/>
    <mergeCell ref="B30:D30"/>
    <mergeCell ref="B32:D32"/>
    <mergeCell ref="B56:C56"/>
    <mergeCell ref="B66:C66"/>
    <mergeCell ref="B78:D78"/>
    <mergeCell ref="B81:C81"/>
    <mergeCell ref="B84:C84"/>
    <mergeCell ref="B16:D16"/>
    <mergeCell ref="A1:F1"/>
    <mergeCell ref="A2:F2"/>
    <mergeCell ref="A3:F3"/>
    <mergeCell ref="B5:D5"/>
    <mergeCell ref="B7:B10"/>
    <mergeCell ref="C7:C10"/>
    <mergeCell ref="D7:D10"/>
    <mergeCell ref="E7:E10"/>
    <mergeCell ref="F7:F10"/>
    <mergeCell ref="B11:B12"/>
    <mergeCell ref="C11:C12"/>
    <mergeCell ref="D11:D12"/>
    <mergeCell ref="E11:E12"/>
    <mergeCell ref="F11:F1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3"/>
  <sheetViews>
    <sheetView topLeftCell="A119" workbookViewId="0">
      <selection activeCell="D81" sqref="D81"/>
    </sheetView>
  </sheetViews>
  <sheetFormatPr defaultRowHeight="15.75" x14ac:dyDescent="0.25"/>
  <cols>
    <col min="1" max="1" width="6.5703125" style="128" customWidth="1"/>
    <col min="2" max="2" width="16.42578125" style="128" customWidth="1"/>
    <col min="3" max="3" width="41.85546875" style="128" customWidth="1"/>
    <col min="4" max="4" width="24.140625" style="128" customWidth="1"/>
    <col min="5" max="5" width="20" style="128" customWidth="1"/>
    <col min="6" max="6" width="11.5703125" style="128" customWidth="1"/>
    <col min="7" max="16384" width="9.140625" style="128"/>
  </cols>
  <sheetData>
    <row r="1" spans="1:6" x14ac:dyDescent="0.25">
      <c r="A1" s="2345" t="s">
        <v>0</v>
      </c>
      <c r="B1" s="2345"/>
      <c r="C1" s="2345"/>
      <c r="D1" s="2345"/>
      <c r="E1" s="2345"/>
      <c r="F1" s="2345"/>
    </row>
    <row r="2" spans="1:6" x14ac:dyDescent="0.25">
      <c r="A2" s="2345" t="s">
        <v>5146</v>
      </c>
      <c r="B2" s="2345"/>
      <c r="C2" s="2345"/>
      <c r="D2" s="2345"/>
      <c r="E2" s="2345"/>
      <c r="F2" s="2345"/>
    </row>
    <row r="3" spans="1:6" x14ac:dyDescent="0.25">
      <c r="A3" s="2345" t="s">
        <v>281</v>
      </c>
      <c r="B3" s="2345"/>
      <c r="C3" s="2345"/>
      <c r="D3" s="2345"/>
      <c r="E3" s="2345"/>
      <c r="F3" s="2345"/>
    </row>
    <row r="4" spans="1:6" ht="31.5" x14ac:dyDescent="0.25">
      <c r="A4" s="410" t="s">
        <v>282</v>
      </c>
      <c r="B4" s="65" t="s">
        <v>4</v>
      </c>
      <c r="C4" s="65" t="s">
        <v>5</v>
      </c>
      <c r="D4" s="65" t="s">
        <v>6</v>
      </c>
      <c r="E4" s="65" t="s">
        <v>2079</v>
      </c>
      <c r="F4" s="65" t="s">
        <v>2080</v>
      </c>
    </row>
    <row r="5" spans="1:6" x14ac:dyDescent="0.25">
      <c r="A5" s="410"/>
      <c r="B5" s="2373" t="s">
        <v>9</v>
      </c>
      <c r="C5" s="2431"/>
      <c r="D5" s="2464"/>
      <c r="E5" s="65"/>
      <c r="F5" s="65"/>
    </row>
    <row r="6" spans="1:6" ht="31.5" x14ac:dyDescent="0.25">
      <c r="A6" s="206">
        <v>1</v>
      </c>
      <c r="B6" s="2" t="s">
        <v>289</v>
      </c>
      <c r="C6" s="2" t="s">
        <v>5147</v>
      </c>
      <c r="D6" s="2" t="s">
        <v>12</v>
      </c>
      <c r="E6" s="144">
        <v>1700000</v>
      </c>
      <c r="F6" s="2" t="s">
        <v>135</v>
      </c>
    </row>
    <row r="7" spans="1:6" ht="94.5" x14ac:dyDescent="0.25">
      <c r="A7" s="206">
        <v>2</v>
      </c>
      <c r="B7" s="2" t="s">
        <v>295</v>
      </c>
      <c r="C7" s="2" t="s">
        <v>5148</v>
      </c>
      <c r="D7" s="2" t="s">
        <v>5149</v>
      </c>
      <c r="E7" s="144">
        <v>1115020.68</v>
      </c>
      <c r="F7" s="2" t="s">
        <v>135</v>
      </c>
    </row>
    <row r="8" spans="1:6" ht="31.5" x14ac:dyDescent="0.25">
      <c r="A8" s="206">
        <v>3</v>
      </c>
      <c r="B8" s="2" t="s">
        <v>17</v>
      </c>
      <c r="C8" s="2" t="s">
        <v>5150</v>
      </c>
      <c r="D8" s="2" t="s">
        <v>537</v>
      </c>
      <c r="E8" s="144">
        <v>33600</v>
      </c>
      <c r="F8" s="2" t="s">
        <v>135</v>
      </c>
    </row>
    <row r="9" spans="1:6" ht="31.5" x14ac:dyDescent="0.25">
      <c r="A9" s="206">
        <v>4</v>
      </c>
      <c r="B9" s="2" t="s">
        <v>20</v>
      </c>
      <c r="C9" s="2" t="s">
        <v>5151</v>
      </c>
      <c r="D9" s="2" t="s">
        <v>539</v>
      </c>
      <c r="E9" s="144">
        <v>60000</v>
      </c>
      <c r="F9" s="2" t="s">
        <v>135</v>
      </c>
    </row>
    <row r="10" spans="1:6" ht="47.25" x14ac:dyDescent="0.25">
      <c r="A10" s="206">
        <v>5</v>
      </c>
      <c r="B10" s="2" t="s">
        <v>23</v>
      </c>
      <c r="C10" s="2" t="s">
        <v>5152</v>
      </c>
      <c r="D10" s="2" t="s">
        <v>541</v>
      </c>
      <c r="E10" s="144">
        <v>1000000</v>
      </c>
      <c r="F10" s="2" t="s">
        <v>135</v>
      </c>
    </row>
    <row r="11" spans="1:6" x14ac:dyDescent="0.25">
      <c r="A11" s="206"/>
      <c r="B11" s="2373" t="s">
        <v>2087</v>
      </c>
      <c r="C11" s="2431"/>
      <c r="D11" s="2464"/>
      <c r="E11" s="144"/>
      <c r="F11" s="2"/>
    </row>
    <row r="12" spans="1:6" ht="78.75" x14ac:dyDescent="0.25">
      <c r="A12" s="206">
        <v>6</v>
      </c>
      <c r="B12" s="2" t="s">
        <v>295</v>
      </c>
      <c r="C12" s="2" t="s">
        <v>5153</v>
      </c>
      <c r="D12" s="2" t="s">
        <v>336</v>
      </c>
      <c r="E12" s="144">
        <v>454310.3</v>
      </c>
      <c r="F12" s="2" t="s">
        <v>135</v>
      </c>
    </row>
    <row r="13" spans="1:6" ht="47.25" x14ac:dyDescent="0.25">
      <c r="A13" s="206">
        <v>7</v>
      </c>
      <c r="B13" s="2" t="s">
        <v>23</v>
      </c>
      <c r="C13" s="2" t="s">
        <v>5154</v>
      </c>
      <c r="D13" s="2" t="s">
        <v>541</v>
      </c>
      <c r="E13" s="144">
        <v>1000000</v>
      </c>
      <c r="F13" s="2" t="s">
        <v>135</v>
      </c>
    </row>
    <row r="14" spans="1:6" ht="63" x14ac:dyDescent="0.25">
      <c r="A14" s="206">
        <v>8</v>
      </c>
      <c r="B14" s="2" t="s">
        <v>5155</v>
      </c>
      <c r="C14" s="2" t="s">
        <v>5156</v>
      </c>
      <c r="D14" s="2" t="s">
        <v>4984</v>
      </c>
      <c r="E14" s="144">
        <v>1000000</v>
      </c>
      <c r="F14" s="2" t="s">
        <v>135</v>
      </c>
    </row>
    <row r="15" spans="1:6" x14ac:dyDescent="0.25">
      <c r="A15" s="206"/>
      <c r="B15" s="2433" t="s">
        <v>301</v>
      </c>
      <c r="C15" s="2467"/>
      <c r="D15" s="2434"/>
      <c r="E15" s="144"/>
      <c r="F15" s="2"/>
    </row>
    <row r="16" spans="1:6" ht="78.75" x14ac:dyDescent="0.25">
      <c r="A16" s="206">
        <v>9</v>
      </c>
      <c r="B16" s="2" t="s">
        <v>301</v>
      </c>
      <c r="C16" s="2" t="s">
        <v>5157</v>
      </c>
      <c r="D16" s="2" t="s">
        <v>43</v>
      </c>
      <c r="E16" s="144">
        <v>4568965.5199999996</v>
      </c>
      <c r="F16" s="2" t="s">
        <v>135</v>
      </c>
    </row>
    <row r="17" spans="1:6" x14ac:dyDescent="0.25">
      <c r="A17" s="206"/>
      <c r="B17" s="2373" t="s">
        <v>34</v>
      </c>
      <c r="C17" s="2431"/>
      <c r="D17" s="2374"/>
      <c r="E17" s="144"/>
      <c r="F17" s="2"/>
    </row>
    <row r="18" spans="1:6" ht="47.25" x14ac:dyDescent="0.25">
      <c r="A18" s="206">
        <v>10</v>
      </c>
      <c r="B18" s="2" t="s">
        <v>309</v>
      </c>
      <c r="C18" s="2" t="s">
        <v>5158</v>
      </c>
      <c r="D18" s="2" t="s">
        <v>554</v>
      </c>
      <c r="E18" s="144">
        <v>8954586.5199999996</v>
      </c>
      <c r="F18" s="2" t="s">
        <v>135</v>
      </c>
    </row>
    <row r="19" spans="1:6" ht="31.5" x14ac:dyDescent="0.25">
      <c r="A19" s="206">
        <v>11</v>
      </c>
      <c r="B19" s="2" t="s">
        <v>342</v>
      </c>
      <c r="C19" s="2" t="s">
        <v>5159</v>
      </c>
      <c r="D19" s="2" t="s">
        <v>554</v>
      </c>
      <c r="E19" s="144">
        <v>7000000</v>
      </c>
      <c r="F19" s="2" t="s">
        <v>135</v>
      </c>
    </row>
    <row r="20" spans="1:6" x14ac:dyDescent="0.25">
      <c r="A20" s="206"/>
      <c r="B20" s="2373" t="s">
        <v>2125</v>
      </c>
      <c r="C20" s="2431"/>
      <c r="D20" s="2374"/>
      <c r="E20" s="144"/>
      <c r="F20" s="2"/>
    </row>
    <row r="21" spans="1:6" ht="47.25" x14ac:dyDescent="0.25">
      <c r="A21" s="206">
        <v>12</v>
      </c>
      <c r="B21" s="2" t="s">
        <v>5160</v>
      </c>
      <c r="C21" s="2" t="s">
        <v>5161</v>
      </c>
      <c r="D21" s="2" t="s">
        <v>5162</v>
      </c>
      <c r="E21" s="144">
        <v>600000</v>
      </c>
      <c r="F21" s="2" t="s">
        <v>13</v>
      </c>
    </row>
    <row r="22" spans="1:6" ht="47.25" x14ac:dyDescent="0.25">
      <c r="A22" s="206">
        <v>13</v>
      </c>
      <c r="B22" s="2" t="s">
        <v>5163</v>
      </c>
      <c r="C22" s="2" t="s">
        <v>5164</v>
      </c>
      <c r="D22" s="2" t="s">
        <v>5165</v>
      </c>
      <c r="E22" s="144">
        <v>600000</v>
      </c>
      <c r="F22" s="2" t="s">
        <v>13</v>
      </c>
    </row>
    <row r="23" spans="1:6" ht="47.25" x14ac:dyDescent="0.25">
      <c r="A23" s="206">
        <v>14</v>
      </c>
      <c r="B23" s="2" t="s">
        <v>5166</v>
      </c>
      <c r="C23" s="2" t="s">
        <v>5167</v>
      </c>
      <c r="D23" s="2" t="s">
        <v>5168</v>
      </c>
      <c r="E23" s="144">
        <v>600000</v>
      </c>
      <c r="F23" s="2" t="s">
        <v>13</v>
      </c>
    </row>
    <row r="24" spans="1:6" ht="47.25" x14ac:dyDescent="0.25">
      <c r="A24" s="206">
        <v>15</v>
      </c>
      <c r="B24" s="2" t="s">
        <v>5169</v>
      </c>
      <c r="C24" s="2" t="s">
        <v>5170</v>
      </c>
      <c r="D24" s="2" t="s">
        <v>5171</v>
      </c>
      <c r="E24" s="144">
        <v>600000</v>
      </c>
      <c r="F24" s="2" t="s">
        <v>13</v>
      </c>
    </row>
    <row r="25" spans="1:6" ht="47.25" x14ac:dyDescent="0.25">
      <c r="A25" s="206">
        <v>16</v>
      </c>
      <c r="B25" s="2" t="s">
        <v>5172</v>
      </c>
      <c r="C25" s="2" t="s">
        <v>5173</v>
      </c>
      <c r="D25" s="2" t="s">
        <v>5168</v>
      </c>
      <c r="E25" s="144">
        <v>600000</v>
      </c>
      <c r="F25" s="2" t="s">
        <v>13</v>
      </c>
    </row>
    <row r="26" spans="1:6" ht="47.25" x14ac:dyDescent="0.25">
      <c r="A26" s="206">
        <v>17</v>
      </c>
      <c r="B26" s="2" t="s">
        <v>5174</v>
      </c>
      <c r="C26" s="2" t="s">
        <v>5175</v>
      </c>
      <c r="D26" s="2" t="s">
        <v>5176</v>
      </c>
      <c r="E26" s="144">
        <v>600000</v>
      </c>
      <c r="F26" s="2" t="s">
        <v>13</v>
      </c>
    </row>
    <row r="27" spans="1:6" ht="47.25" x14ac:dyDescent="0.25">
      <c r="A27" s="206">
        <v>18</v>
      </c>
      <c r="B27" s="2" t="s">
        <v>5177</v>
      </c>
      <c r="C27" s="2" t="s">
        <v>5178</v>
      </c>
      <c r="D27" s="2" t="s">
        <v>5168</v>
      </c>
      <c r="E27" s="144">
        <v>600000</v>
      </c>
      <c r="F27" s="2" t="s">
        <v>13</v>
      </c>
    </row>
    <row r="28" spans="1:6" ht="47.25" x14ac:dyDescent="0.25">
      <c r="A28" s="206">
        <v>19</v>
      </c>
      <c r="B28" s="2" t="s">
        <v>5179</v>
      </c>
      <c r="C28" s="2" t="s">
        <v>5180</v>
      </c>
      <c r="D28" s="2" t="s">
        <v>5181</v>
      </c>
      <c r="E28" s="144">
        <v>700000</v>
      </c>
      <c r="F28" s="2" t="s">
        <v>13</v>
      </c>
    </row>
    <row r="29" spans="1:6" ht="47.25" x14ac:dyDescent="0.25">
      <c r="A29" s="206">
        <v>20</v>
      </c>
      <c r="B29" s="2" t="s">
        <v>5182</v>
      </c>
      <c r="C29" s="2" t="s">
        <v>5183</v>
      </c>
      <c r="D29" s="2" t="s">
        <v>5168</v>
      </c>
      <c r="E29" s="144">
        <v>600000</v>
      </c>
      <c r="F29" s="2" t="s">
        <v>13</v>
      </c>
    </row>
    <row r="30" spans="1:6" ht="47.25" x14ac:dyDescent="0.25">
      <c r="A30" s="206">
        <v>21</v>
      </c>
      <c r="B30" s="2" t="s">
        <v>5184</v>
      </c>
      <c r="C30" s="2" t="s">
        <v>5185</v>
      </c>
      <c r="D30" s="2" t="s">
        <v>5168</v>
      </c>
      <c r="E30" s="144">
        <v>600000</v>
      </c>
      <c r="F30" s="2" t="s">
        <v>13</v>
      </c>
    </row>
    <row r="31" spans="1:6" ht="47.25" x14ac:dyDescent="0.25">
      <c r="A31" s="206">
        <v>22</v>
      </c>
      <c r="B31" s="2" t="s">
        <v>5186</v>
      </c>
      <c r="C31" s="2" t="s">
        <v>5187</v>
      </c>
      <c r="D31" s="2" t="s">
        <v>5168</v>
      </c>
      <c r="E31" s="144">
        <v>600000</v>
      </c>
      <c r="F31" s="2" t="s">
        <v>13</v>
      </c>
    </row>
    <row r="32" spans="1:6" ht="47.25" x14ac:dyDescent="0.25">
      <c r="A32" s="206">
        <v>23</v>
      </c>
      <c r="B32" s="2" t="s">
        <v>5188</v>
      </c>
      <c r="C32" s="2" t="s">
        <v>5189</v>
      </c>
      <c r="D32" s="2" t="s">
        <v>5190</v>
      </c>
      <c r="E32" s="144">
        <v>500000</v>
      </c>
      <c r="F32" s="2" t="s">
        <v>13</v>
      </c>
    </row>
    <row r="33" spans="1:6" ht="47.25" x14ac:dyDescent="0.25">
      <c r="A33" s="206">
        <v>24</v>
      </c>
      <c r="B33" s="2" t="s">
        <v>5191</v>
      </c>
      <c r="C33" s="2" t="s">
        <v>5192</v>
      </c>
      <c r="D33" s="2" t="s">
        <v>5190</v>
      </c>
      <c r="E33" s="144">
        <v>600000</v>
      </c>
      <c r="F33" s="2" t="s">
        <v>13</v>
      </c>
    </row>
    <row r="34" spans="1:6" ht="47.25" x14ac:dyDescent="0.25">
      <c r="A34" s="206">
        <v>25</v>
      </c>
      <c r="B34" s="2" t="s">
        <v>5193</v>
      </c>
      <c r="C34" s="2" t="s">
        <v>5194</v>
      </c>
      <c r="D34" s="2" t="s">
        <v>5168</v>
      </c>
      <c r="E34" s="144">
        <v>600000</v>
      </c>
      <c r="F34" s="2" t="s">
        <v>13</v>
      </c>
    </row>
    <row r="35" spans="1:6" ht="47.25" x14ac:dyDescent="0.25">
      <c r="A35" s="206">
        <v>26</v>
      </c>
      <c r="B35" s="2" t="s">
        <v>5195</v>
      </c>
      <c r="C35" s="2" t="s">
        <v>5196</v>
      </c>
      <c r="D35" s="2" t="s">
        <v>5190</v>
      </c>
      <c r="E35" s="144">
        <v>600000</v>
      </c>
      <c r="F35" s="2" t="s">
        <v>13</v>
      </c>
    </row>
    <row r="36" spans="1:6" ht="47.25" x14ac:dyDescent="0.25">
      <c r="A36" s="206">
        <v>27</v>
      </c>
      <c r="B36" s="2" t="s">
        <v>5197</v>
      </c>
      <c r="C36" s="2" t="s">
        <v>5198</v>
      </c>
      <c r="D36" s="2" t="s">
        <v>5168</v>
      </c>
      <c r="E36" s="144">
        <v>600000</v>
      </c>
      <c r="F36" s="2" t="s">
        <v>13</v>
      </c>
    </row>
    <row r="37" spans="1:6" ht="47.25" x14ac:dyDescent="0.25">
      <c r="A37" s="206">
        <v>28</v>
      </c>
      <c r="B37" s="2" t="s">
        <v>5199</v>
      </c>
      <c r="C37" s="2" t="s">
        <v>5200</v>
      </c>
      <c r="D37" s="2" t="s">
        <v>5168</v>
      </c>
      <c r="E37" s="144">
        <v>600000</v>
      </c>
      <c r="F37" s="2" t="s">
        <v>13</v>
      </c>
    </row>
    <row r="38" spans="1:6" ht="47.25" x14ac:dyDescent="0.25">
      <c r="A38" s="206">
        <v>29</v>
      </c>
      <c r="B38" s="2" t="s">
        <v>5201</v>
      </c>
      <c r="C38" s="2" t="s">
        <v>5202</v>
      </c>
      <c r="D38" s="2" t="s">
        <v>5203</v>
      </c>
      <c r="E38" s="144">
        <v>600000</v>
      </c>
      <c r="F38" s="2" t="s">
        <v>135</v>
      </c>
    </row>
    <row r="39" spans="1:6" ht="47.25" x14ac:dyDescent="0.25">
      <c r="A39" s="206">
        <v>30</v>
      </c>
      <c r="B39" s="2" t="s">
        <v>5204</v>
      </c>
      <c r="C39" s="2" t="s">
        <v>5205</v>
      </c>
      <c r="D39" s="2" t="s">
        <v>5168</v>
      </c>
      <c r="E39" s="144">
        <v>600000</v>
      </c>
      <c r="F39" s="2" t="s">
        <v>13</v>
      </c>
    </row>
    <row r="40" spans="1:6" ht="47.25" x14ac:dyDescent="0.25">
      <c r="A40" s="206">
        <v>31</v>
      </c>
      <c r="B40" s="2" t="s">
        <v>5206</v>
      </c>
      <c r="C40" s="2" t="s">
        <v>5207</v>
      </c>
      <c r="D40" s="2" t="s">
        <v>5168</v>
      </c>
      <c r="E40" s="144">
        <v>500000</v>
      </c>
      <c r="F40" s="2" t="s">
        <v>13</v>
      </c>
    </row>
    <row r="41" spans="1:6" ht="47.25" x14ac:dyDescent="0.25">
      <c r="A41" s="206">
        <v>32</v>
      </c>
      <c r="B41" s="2" t="s">
        <v>5208</v>
      </c>
      <c r="C41" s="2" t="s">
        <v>5209</v>
      </c>
      <c r="D41" s="2" t="s">
        <v>5168</v>
      </c>
      <c r="E41" s="144">
        <v>600000</v>
      </c>
      <c r="F41" s="2" t="s">
        <v>13</v>
      </c>
    </row>
    <row r="42" spans="1:6" ht="47.25" x14ac:dyDescent="0.25">
      <c r="A42" s="206">
        <v>33</v>
      </c>
      <c r="B42" s="2" t="s">
        <v>5210</v>
      </c>
      <c r="C42" s="2" t="s">
        <v>5211</v>
      </c>
      <c r="D42" s="2" t="s">
        <v>5212</v>
      </c>
      <c r="E42" s="144">
        <v>600000</v>
      </c>
      <c r="F42" s="2" t="s">
        <v>13</v>
      </c>
    </row>
    <row r="43" spans="1:6" ht="47.25" x14ac:dyDescent="0.25">
      <c r="A43" s="206">
        <v>34</v>
      </c>
      <c r="B43" s="2" t="s">
        <v>5213</v>
      </c>
      <c r="C43" s="2" t="s">
        <v>5214</v>
      </c>
      <c r="D43" s="2" t="s">
        <v>5168</v>
      </c>
      <c r="E43" s="144">
        <v>600000</v>
      </c>
      <c r="F43" s="2" t="s">
        <v>13</v>
      </c>
    </row>
    <row r="44" spans="1:6" ht="47.25" x14ac:dyDescent="0.25">
      <c r="A44" s="206">
        <v>35</v>
      </c>
      <c r="B44" s="2" t="s">
        <v>5215</v>
      </c>
      <c r="C44" s="2" t="s">
        <v>5216</v>
      </c>
      <c r="D44" s="2" t="s">
        <v>5168</v>
      </c>
      <c r="E44" s="144">
        <v>600000</v>
      </c>
      <c r="F44" s="2" t="s">
        <v>13</v>
      </c>
    </row>
    <row r="45" spans="1:6" ht="47.25" x14ac:dyDescent="0.25">
      <c r="A45" s="206">
        <v>36</v>
      </c>
      <c r="B45" s="2" t="s">
        <v>5217</v>
      </c>
      <c r="C45" s="2" t="s">
        <v>5218</v>
      </c>
      <c r="D45" s="2" t="s">
        <v>5168</v>
      </c>
      <c r="E45" s="144">
        <v>600000</v>
      </c>
      <c r="F45" s="2" t="s">
        <v>13</v>
      </c>
    </row>
    <row r="46" spans="1:6" ht="47.25" x14ac:dyDescent="0.25">
      <c r="A46" s="206">
        <v>37</v>
      </c>
      <c r="B46" s="2" t="s">
        <v>5219</v>
      </c>
      <c r="C46" s="2" t="s">
        <v>5220</v>
      </c>
      <c r="D46" s="2" t="s">
        <v>5221</v>
      </c>
      <c r="E46" s="144">
        <v>600000</v>
      </c>
      <c r="F46" s="2" t="s">
        <v>13</v>
      </c>
    </row>
    <row r="47" spans="1:6" ht="94.5" x14ac:dyDescent="0.25">
      <c r="A47" s="206">
        <v>38</v>
      </c>
      <c r="B47" s="2" t="s">
        <v>5222</v>
      </c>
      <c r="C47" s="2" t="s">
        <v>5223</v>
      </c>
      <c r="D47" s="2" t="s">
        <v>5224</v>
      </c>
      <c r="E47" s="144">
        <v>600000</v>
      </c>
      <c r="F47" s="2" t="s">
        <v>13</v>
      </c>
    </row>
    <row r="48" spans="1:6" ht="47.25" x14ac:dyDescent="0.25">
      <c r="A48" s="206">
        <v>39</v>
      </c>
      <c r="B48" s="2" t="s">
        <v>5225</v>
      </c>
      <c r="C48" s="2" t="s">
        <v>5226</v>
      </c>
      <c r="D48" s="2" t="s">
        <v>5168</v>
      </c>
      <c r="E48" s="144">
        <v>600000</v>
      </c>
      <c r="F48" s="2" t="s">
        <v>13</v>
      </c>
    </row>
    <row r="49" spans="1:6" ht="47.25" x14ac:dyDescent="0.25">
      <c r="A49" s="206">
        <v>40</v>
      </c>
      <c r="B49" s="2" t="s">
        <v>5227</v>
      </c>
      <c r="C49" s="2" t="s">
        <v>5228</v>
      </c>
      <c r="D49" s="2" t="s">
        <v>5168</v>
      </c>
      <c r="E49" s="144">
        <v>600000</v>
      </c>
      <c r="F49" s="2" t="s">
        <v>13</v>
      </c>
    </row>
    <row r="50" spans="1:6" ht="47.25" x14ac:dyDescent="0.25">
      <c r="A50" s="206">
        <v>41</v>
      </c>
      <c r="B50" s="2" t="s">
        <v>5229</v>
      </c>
      <c r="C50" s="2" t="s">
        <v>5230</v>
      </c>
      <c r="D50" s="2" t="s">
        <v>5168</v>
      </c>
      <c r="E50" s="144">
        <v>600000</v>
      </c>
      <c r="F50" s="2" t="s">
        <v>13</v>
      </c>
    </row>
    <row r="51" spans="1:6" ht="47.25" x14ac:dyDescent="0.25">
      <c r="A51" s="206">
        <v>42</v>
      </c>
      <c r="B51" s="2" t="s">
        <v>5231</v>
      </c>
      <c r="C51" s="2" t="s">
        <v>5232</v>
      </c>
      <c r="D51" s="2" t="s">
        <v>5168</v>
      </c>
      <c r="E51" s="144">
        <v>600000</v>
      </c>
      <c r="F51" s="2" t="s">
        <v>13</v>
      </c>
    </row>
    <row r="52" spans="1:6" ht="47.25" x14ac:dyDescent="0.25">
      <c r="A52" s="206">
        <v>43</v>
      </c>
      <c r="B52" s="2" t="s">
        <v>5233</v>
      </c>
      <c r="C52" s="2" t="s">
        <v>5234</v>
      </c>
      <c r="D52" s="2" t="s">
        <v>5168</v>
      </c>
      <c r="E52" s="144">
        <v>600000</v>
      </c>
      <c r="F52" s="2" t="s">
        <v>13</v>
      </c>
    </row>
    <row r="53" spans="1:6" ht="47.25" x14ac:dyDescent="0.25">
      <c r="A53" s="206">
        <v>44</v>
      </c>
      <c r="B53" s="2" t="s">
        <v>5235</v>
      </c>
      <c r="C53" s="2" t="s">
        <v>5236</v>
      </c>
      <c r="D53" s="2" t="s">
        <v>5168</v>
      </c>
      <c r="E53" s="144">
        <v>800000</v>
      </c>
      <c r="F53" s="2" t="s">
        <v>13</v>
      </c>
    </row>
    <row r="54" spans="1:6" ht="47.25" x14ac:dyDescent="0.25">
      <c r="A54" s="206">
        <v>45</v>
      </c>
      <c r="B54" s="2" t="s">
        <v>5237</v>
      </c>
      <c r="C54" s="2" t="s">
        <v>5238</v>
      </c>
      <c r="D54" s="2" t="s">
        <v>5168</v>
      </c>
      <c r="E54" s="144">
        <v>600000</v>
      </c>
      <c r="F54" s="2" t="s">
        <v>13</v>
      </c>
    </row>
    <row r="55" spans="1:6" x14ac:dyDescent="0.25">
      <c r="A55" s="206"/>
      <c r="B55" s="2384" t="s">
        <v>2097</v>
      </c>
      <c r="C55" s="2384"/>
      <c r="D55" s="2"/>
      <c r="E55" s="144"/>
      <c r="F55" s="2"/>
    </row>
    <row r="56" spans="1:6" ht="63" x14ac:dyDescent="0.25">
      <c r="A56" s="206">
        <v>46</v>
      </c>
      <c r="B56" s="2" t="s">
        <v>5239</v>
      </c>
      <c r="C56" s="2" t="s">
        <v>5240</v>
      </c>
      <c r="D56" s="2" t="s">
        <v>5241</v>
      </c>
      <c r="E56" s="144">
        <v>2500000</v>
      </c>
      <c r="F56" s="2" t="s">
        <v>135</v>
      </c>
    </row>
    <row r="57" spans="1:6" ht="63" x14ac:dyDescent="0.25">
      <c r="A57" s="206">
        <v>47</v>
      </c>
      <c r="B57" s="2" t="s">
        <v>5242</v>
      </c>
      <c r="C57" s="2" t="s">
        <v>5243</v>
      </c>
      <c r="D57" s="2" t="s">
        <v>5241</v>
      </c>
      <c r="E57" s="144">
        <v>2500000</v>
      </c>
      <c r="F57" s="2" t="s">
        <v>135</v>
      </c>
    </row>
    <row r="58" spans="1:6" ht="63" x14ac:dyDescent="0.25">
      <c r="A58" s="206">
        <v>48</v>
      </c>
      <c r="B58" s="2" t="s">
        <v>5244</v>
      </c>
      <c r="C58" s="2" t="s">
        <v>5245</v>
      </c>
      <c r="D58" s="2" t="s">
        <v>5246</v>
      </c>
      <c r="E58" s="144">
        <v>2500000</v>
      </c>
      <c r="F58" s="2" t="s">
        <v>135</v>
      </c>
    </row>
    <row r="59" spans="1:6" ht="63" x14ac:dyDescent="0.25">
      <c r="A59" s="206">
        <v>49</v>
      </c>
      <c r="B59" s="2" t="s">
        <v>5247</v>
      </c>
      <c r="C59" s="2" t="s">
        <v>5248</v>
      </c>
      <c r="D59" s="2" t="s">
        <v>5241</v>
      </c>
      <c r="E59" s="144">
        <v>2000000</v>
      </c>
      <c r="F59" s="2" t="s">
        <v>135</v>
      </c>
    </row>
    <row r="60" spans="1:6" ht="63" x14ac:dyDescent="0.25">
      <c r="A60" s="206">
        <v>50</v>
      </c>
      <c r="B60" s="2" t="s">
        <v>5249</v>
      </c>
      <c r="C60" s="2" t="s">
        <v>5250</v>
      </c>
      <c r="D60" s="2" t="s">
        <v>5251</v>
      </c>
      <c r="E60" s="144">
        <v>2500000</v>
      </c>
      <c r="F60" s="2" t="s">
        <v>135</v>
      </c>
    </row>
    <row r="61" spans="1:6" ht="63" x14ac:dyDescent="0.25">
      <c r="A61" s="206">
        <v>51</v>
      </c>
      <c r="B61" s="2" t="s">
        <v>5252</v>
      </c>
      <c r="C61" s="2" t="s">
        <v>5253</v>
      </c>
      <c r="D61" s="10" t="s">
        <v>5254</v>
      </c>
      <c r="E61" s="144">
        <v>2000000</v>
      </c>
      <c r="F61" s="2" t="s">
        <v>135</v>
      </c>
    </row>
    <row r="62" spans="1:6" ht="63" x14ac:dyDescent="0.25">
      <c r="A62" s="206">
        <v>52</v>
      </c>
      <c r="B62" s="2" t="s">
        <v>5255</v>
      </c>
      <c r="C62" s="2" t="s">
        <v>5256</v>
      </c>
      <c r="D62" s="10" t="s">
        <v>5257</v>
      </c>
      <c r="E62" s="144">
        <v>2000000</v>
      </c>
      <c r="F62" s="2" t="s">
        <v>135</v>
      </c>
    </row>
    <row r="63" spans="1:6" ht="63" x14ac:dyDescent="0.25">
      <c r="A63" s="206">
        <v>53</v>
      </c>
      <c r="B63" s="2" t="s">
        <v>5258</v>
      </c>
      <c r="C63" s="2" t="s">
        <v>5259</v>
      </c>
      <c r="D63" s="10" t="s">
        <v>5260</v>
      </c>
      <c r="E63" s="144">
        <v>2000000</v>
      </c>
      <c r="F63" s="2" t="s">
        <v>135</v>
      </c>
    </row>
    <row r="64" spans="1:6" ht="63" x14ac:dyDescent="0.25">
      <c r="A64" s="206">
        <v>54</v>
      </c>
      <c r="B64" s="2" t="s">
        <v>5261</v>
      </c>
      <c r="C64" s="2" t="s">
        <v>5262</v>
      </c>
      <c r="D64" s="10" t="s">
        <v>5254</v>
      </c>
      <c r="E64" s="144">
        <v>2000000</v>
      </c>
      <c r="F64" s="2" t="s">
        <v>135</v>
      </c>
    </row>
    <row r="65" spans="1:6" ht="47.25" x14ac:dyDescent="0.25">
      <c r="A65" s="206">
        <v>55</v>
      </c>
      <c r="B65" s="2" t="s">
        <v>5263</v>
      </c>
      <c r="C65" s="2" t="s">
        <v>5264</v>
      </c>
      <c r="D65" s="293" t="s">
        <v>5265</v>
      </c>
      <c r="E65" s="144">
        <v>500000</v>
      </c>
      <c r="F65" s="2" t="s">
        <v>135</v>
      </c>
    </row>
    <row r="66" spans="1:6" ht="47.25" x14ac:dyDescent="0.25">
      <c r="A66" s="206">
        <v>56</v>
      </c>
      <c r="B66" s="2" t="s">
        <v>5266</v>
      </c>
      <c r="C66" s="2" t="s">
        <v>5267</v>
      </c>
      <c r="D66" s="293" t="s">
        <v>5265</v>
      </c>
      <c r="E66" s="144">
        <v>500000</v>
      </c>
      <c r="F66" s="2" t="s">
        <v>135</v>
      </c>
    </row>
    <row r="67" spans="1:6" ht="63" x14ac:dyDescent="0.25">
      <c r="A67" s="206">
        <v>57</v>
      </c>
      <c r="B67" s="2" t="s">
        <v>5268</v>
      </c>
      <c r="C67" s="2" t="s">
        <v>5269</v>
      </c>
      <c r="D67" s="2" t="s">
        <v>5241</v>
      </c>
      <c r="E67" s="144">
        <v>2000000</v>
      </c>
      <c r="F67" s="2" t="s">
        <v>135</v>
      </c>
    </row>
    <row r="68" spans="1:6" x14ac:dyDescent="0.25">
      <c r="A68" s="206"/>
      <c r="B68" s="2384" t="s">
        <v>1154</v>
      </c>
      <c r="C68" s="2384"/>
      <c r="D68" s="2"/>
      <c r="E68" s="144"/>
      <c r="F68" s="2"/>
    </row>
    <row r="69" spans="1:6" ht="31.5" x14ac:dyDescent="0.25">
      <c r="A69" s="206">
        <v>58</v>
      </c>
      <c r="B69" s="2" t="s">
        <v>5270</v>
      </c>
      <c r="C69" s="2" t="s">
        <v>5271</v>
      </c>
      <c r="D69" s="2" t="s">
        <v>5272</v>
      </c>
      <c r="E69" s="144">
        <v>1000000</v>
      </c>
      <c r="F69" s="2" t="s">
        <v>13</v>
      </c>
    </row>
    <row r="70" spans="1:6" ht="47.25" x14ac:dyDescent="0.25">
      <c r="A70" s="206">
        <v>59</v>
      </c>
      <c r="B70" s="2" t="s">
        <v>5273</v>
      </c>
      <c r="C70" s="2" t="s">
        <v>5274</v>
      </c>
      <c r="D70" s="2" t="s">
        <v>5275</v>
      </c>
      <c r="E70" s="144">
        <v>700000</v>
      </c>
      <c r="F70" s="2" t="s">
        <v>13</v>
      </c>
    </row>
    <row r="71" spans="1:6" ht="78.75" x14ac:dyDescent="0.25">
      <c r="A71" s="206">
        <v>60</v>
      </c>
      <c r="B71" s="2" t="s">
        <v>5276</v>
      </c>
      <c r="C71" s="2" t="s">
        <v>5277</v>
      </c>
      <c r="D71" s="2" t="s">
        <v>5278</v>
      </c>
      <c r="E71" s="144">
        <v>354605</v>
      </c>
      <c r="F71" s="2" t="s">
        <v>13</v>
      </c>
    </row>
    <row r="72" spans="1:6" ht="47.25" x14ac:dyDescent="0.25">
      <c r="A72" s="206">
        <v>61</v>
      </c>
      <c r="B72" s="2" t="s">
        <v>5279</v>
      </c>
      <c r="C72" s="2" t="s">
        <v>5280</v>
      </c>
      <c r="D72" s="2" t="s">
        <v>5275</v>
      </c>
      <c r="E72" s="144">
        <v>700000</v>
      </c>
      <c r="F72" s="2" t="s">
        <v>13</v>
      </c>
    </row>
    <row r="73" spans="1:6" ht="31.5" x14ac:dyDescent="0.25">
      <c r="A73" s="206">
        <v>62</v>
      </c>
      <c r="B73" s="2" t="s">
        <v>5281</v>
      </c>
      <c r="C73" s="2" t="s">
        <v>5282</v>
      </c>
      <c r="D73" s="2" t="s">
        <v>5275</v>
      </c>
      <c r="E73" s="144">
        <v>1000000</v>
      </c>
      <c r="F73" s="2" t="s">
        <v>13</v>
      </c>
    </row>
    <row r="74" spans="1:6" ht="31.5" x14ac:dyDescent="0.25">
      <c r="A74" s="206">
        <v>63</v>
      </c>
      <c r="B74" s="2" t="s">
        <v>5283</v>
      </c>
      <c r="C74" s="2" t="s">
        <v>5284</v>
      </c>
      <c r="D74" s="2" t="s">
        <v>5285</v>
      </c>
      <c r="E74" s="144">
        <v>1000000</v>
      </c>
      <c r="F74" s="2" t="s">
        <v>13</v>
      </c>
    </row>
    <row r="75" spans="1:6" x14ac:dyDescent="0.25">
      <c r="A75" s="206"/>
      <c r="B75" s="2433" t="s">
        <v>712</v>
      </c>
      <c r="C75" s="2468"/>
      <c r="D75" s="2464"/>
      <c r="E75" s="144"/>
      <c r="F75" s="2"/>
    </row>
    <row r="76" spans="1:6" ht="63" x14ac:dyDescent="0.25">
      <c r="A76" s="206">
        <v>64</v>
      </c>
      <c r="B76" s="2" t="s">
        <v>683</v>
      </c>
      <c r="C76" s="2" t="s">
        <v>5286</v>
      </c>
      <c r="D76" s="2" t="s">
        <v>5287</v>
      </c>
      <c r="E76" s="144">
        <v>3000000</v>
      </c>
      <c r="F76" s="2" t="s">
        <v>13</v>
      </c>
    </row>
    <row r="77" spans="1:6" ht="173.25" x14ac:dyDescent="0.25">
      <c r="A77" s="206">
        <v>65</v>
      </c>
      <c r="B77" s="2" t="s">
        <v>5288</v>
      </c>
      <c r="C77" s="2" t="s">
        <v>5289</v>
      </c>
      <c r="D77" s="393" t="s">
        <v>5290</v>
      </c>
      <c r="E77" s="144">
        <v>1169256.8</v>
      </c>
      <c r="F77" s="2" t="s">
        <v>13</v>
      </c>
    </row>
    <row r="78" spans="1:6" x14ac:dyDescent="0.25">
      <c r="A78" s="410"/>
      <c r="B78" s="2469" t="s">
        <v>704</v>
      </c>
      <c r="C78" s="2470"/>
      <c r="D78" s="2471"/>
      <c r="E78" s="411">
        <f>SUM(E6:E77)</f>
        <v>79310344.819999993</v>
      </c>
      <c r="F78" s="410"/>
    </row>
    <row r="79" spans="1:6" x14ac:dyDescent="0.25">
      <c r="A79" s="514"/>
      <c r="B79" s="514"/>
      <c r="C79" s="1736"/>
      <c r="D79" s="515"/>
      <c r="E79" s="411"/>
      <c r="F79" s="410"/>
    </row>
    <row r="80" spans="1:6" x14ac:dyDescent="0.25">
      <c r="A80" s="357"/>
      <c r="B80" s="2427" t="s">
        <v>9</v>
      </c>
      <c r="C80" s="2427"/>
      <c r="D80" s="2427"/>
      <c r="E80" s="358"/>
      <c r="F80" s="359"/>
    </row>
    <row r="81" spans="1:6" ht="47.25" x14ac:dyDescent="0.25">
      <c r="A81" s="353">
        <v>1</v>
      </c>
      <c r="B81" s="69" t="s">
        <v>269</v>
      </c>
      <c r="C81" s="7" t="s">
        <v>5292</v>
      </c>
      <c r="D81" s="69" t="s">
        <v>271</v>
      </c>
      <c r="E81" s="187">
        <v>1000000</v>
      </c>
      <c r="F81" s="131" t="s">
        <v>272</v>
      </c>
    </row>
    <row r="82" spans="1:6" x14ac:dyDescent="0.25">
      <c r="A82" s="353"/>
      <c r="B82" s="70" t="s">
        <v>273</v>
      </c>
      <c r="C82" s="7"/>
      <c r="D82" s="69"/>
      <c r="E82" s="187"/>
      <c r="F82" s="131"/>
    </row>
    <row r="83" spans="1:6" ht="63" x14ac:dyDescent="0.25">
      <c r="A83" s="353">
        <v>2</v>
      </c>
      <c r="B83" s="69" t="s">
        <v>274</v>
      </c>
      <c r="C83" s="7" t="s">
        <v>5293</v>
      </c>
      <c r="D83" s="69" t="s">
        <v>276</v>
      </c>
      <c r="E83" s="187">
        <v>4500000</v>
      </c>
      <c r="F83" s="131" t="s">
        <v>277</v>
      </c>
    </row>
    <row r="84" spans="1:6" x14ac:dyDescent="0.25">
      <c r="A84" s="353"/>
      <c r="B84" s="70" t="s">
        <v>248</v>
      </c>
      <c r="C84" s="69"/>
      <c r="D84" s="69"/>
      <c r="E84" s="189">
        <v>5500000</v>
      </c>
      <c r="F84" s="131"/>
    </row>
    <row r="85" spans="1:6" ht="18" customHeight="1" x14ac:dyDescent="0.25">
      <c r="A85" s="353"/>
      <c r="B85" s="2465" t="s">
        <v>323</v>
      </c>
      <c r="C85" s="2466"/>
      <c r="D85" s="69"/>
      <c r="E85" s="189"/>
      <c r="F85" s="131"/>
    </row>
    <row r="86" spans="1:6" ht="47.25" x14ac:dyDescent="0.25">
      <c r="A86" s="206"/>
      <c r="B86" s="376" t="s">
        <v>5294</v>
      </c>
      <c r="C86" s="18"/>
      <c r="D86" s="2" t="s">
        <v>5295</v>
      </c>
      <c r="E86" s="414">
        <v>1000000</v>
      </c>
      <c r="F86" s="18"/>
    </row>
    <row r="87" spans="1:6" ht="47.25" x14ac:dyDescent="0.25">
      <c r="A87" s="206"/>
      <c r="B87" s="259" t="s">
        <v>5296</v>
      </c>
      <c r="C87" s="18"/>
      <c r="D87" s="2" t="s">
        <v>5295</v>
      </c>
      <c r="E87" s="414">
        <v>1000000</v>
      </c>
      <c r="F87" s="18"/>
    </row>
    <row r="88" spans="1:6" x14ac:dyDescent="0.25">
      <c r="A88" s="410"/>
      <c r="B88" s="216" t="s">
        <v>248</v>
      </c>
      <c r="C88" s="216"/>
      <c r="D88" s="410"/>
      <c r="E88" s="415">
        <f>SUM(E86:E87)</f>
        <v>2000000</v>
      </c>
      <c r="F88" s="216"/>
    </row>
    <row r="89" spans="1:6" x14ac:dyDescent="0.25">
      <c r="A89" s="88"/>
      <c r="B89" s="88" t="s">
        <v>324</v>
      </c>
      <c r="C89" s="88"/>
      <c r="D89" s="88"/>
      <c r="E89" s="89">
        <f>E88+E84+E78</f>
        <v>86810344.819999993</v>
      </c>
      <c r="F89" s="88"/>
    </row>
    <row r="91" spans="1:6" x14ac:dyDescent="0.25">
      <c r="A91" s="90"/>
      <c r="B91" s="90"/>
      <c r="C91" s="90"/>
      <c r="D91" s="90"/>
      <c r="E91" s="90"/>
      <c r="F91" s="90"/>
    </row>
    <row r="92" spans="1:6" x14ac:dyDescent="0.25">
      <c r="A92" s="90"/>
      <c r="B92" s="905"/>
      <c r="C92" s="905"/>
      <c r="D92" s="905"/>
      <c r="E92" s="905"/>
      <c r="F92" s="90"/>
    </row>
    <row r="93" spans="1:6" x14ac:dyDescent="0.25">
      <c r="A93" s="90"/>
      <c r="B93" s="90"/>
      <c r="C93" s="90"/>
      <c r="D93" s="90"/>
      <c r="E93" s="90"/>
      <c r="F93" s="90"/>
    </row>
    <row r="94" spans="1:6" x14ac:dyDescent="0.25">
      <c r="A94" s="2454" t="s">
        <v>0</v>
      </c>
      <c r="B94" s="2454"/>
      <c r="C94" s="2454"/>
      <c r="D94" s="2454"/>
      <c r="E94" s="2454"/>
      <c r="F94" s="2454"/>
    </row>
    <row r="95" spans="1:6" x14ac:dyDescent="0.25">
      <c r="A95" s="2454" t="s">
        <v>5146</v>
      </c>
      <c r="B95" s="2454"/>
      <c r="C95" s="2454"/>
      <c r="D95" s="2454"/>
      <c r="E95" s="2454"/>
      <c r="F95" s="2454"/>
    </row>
    <row r="96" spans="1:6" x14ac:dyDescent="0.25">
      <c r="A96" s="2455" t="s">
        <v>281</v>
      </c>
      <c r="B96" s="2455"/>
      <c r="C96" s="2455"/>
      <c r="D96" s="2455"/>
      <c r="E96" s="2455"/>
      <c r="F96" s="2455"/>
    </row>
    <row r="97" spans="1:6" ht="31.5" x14ac:dyDescent="0.25">
      <c r="A97" s="1758" t="s">
        <v>282</v>
      </c>
      <c r="B97" s="1759" t="s">
        <v>283</v>
      </c>
      <c r="C97" s="1759" t="s">
        <v>284</v>
      </c>
      <c r="D97" s="1759" t="s">
        <v>285</v>
      </c>
      <c r="E97" s="1759" t="s">
        <v>286</v>
      </c>
      <c r="F97" s="1759" t="s">
        <v>4467</v>
      </c>
    </row>
    <row r="98" spans="1:6" x14ac:dyDescent="0.25">
      <c r="A98" s="1756"/>
      <c r="B98" s="2456" t="s">
        <v>9</v>
      </c>
      <c r="C98" s="2457"/>
      <c r="D98" s="2458"/>
      <c r="E98" s="1759"/>
      <c r="F98" s="1759"/>
    </row>
    <row r="99" spans="1:6" ht="31.5" x14ac:dyDescent="0.25">
      <c r="A99" s="1756">
        <v>1</v>
      </c>
      <c r="B99" s="1756" t="s">
        <v>289</v>
      </c>
      <c r="C99" s="1756" t="s">
        <v>5147</v>
      </c>
      <c r="D99" s="1756" t="s">
        <v>12</v>
      </c>
      <c r="E99" s="1746">
        <v>300000</v>
      </c>
      <c r="F99" s="1755" t="s">
        <v>272</v>
      </c>
    </row>
    <row r="100" spans="1:6" ht="94.5" x14ac:dyDescent="0.25">
      <c r="A100" s="1756">
        <v>2</v>
      </c>
      <c r="B100" s="1756" t="s">
        <v>295</v>
      </c>
      <c r="C100" s="1756" t="s">
        <v>5148</v>
      </c>
      <c r="D100" s="1756" t="s">
        <v>488</v>
      </c>
      <c r="E100" s="1746">
        <v>382758.62</v>
      </c>
      <c r="F100" s="1755" t="s">
        <v>272</v>
      </c>
    </row>
    <row r="101" spans="1:6" x14ac:dyDescent="0.25">
      <c r="A101" s="1756"/>
      <c r="B101" s="2456" t="s">
        <v>2087</v>
      </c>
      <c r="C101" s="2457"/>
      <c r="D101" s="2458"/>
      <c r="E101" s="1746"/>
      <c r="F101" s="1755"/>
    </row>
    <row r="102" spans="1:6" ht="78.75" x14ac:dyDescent="0.25">
      <c r="A102" s="1756">
        <v>3</v>
      </c>
      <c r="B102" s="1756" t="s">
        <v>5297</v>
      </c>
      <c r="C102" s="1756" t="s">
        <v>5156</v>
      </c>
      <c r="D102" s="1756" t="s">
        <v>5298</v>
      </c>
      <c r="E102" s="1746">
        <v>341379.32</v>
      </c>
      <c r="F102" s="1755" t="s">
        <v>272</v>
      </c>
    </row>
    <row r="103" spans="1:6" x14ac:dyDescent="0.25">
      <c r="A103" s="1756"/>
      <c r="B103" s="2461" t="s">
        <v>5299</v>
      </c>
      <c r="C103" s="2462"/>
      <c r="D103" s="2463"/>
      <c r="E103" s="1746"/>
      <c r="F103" s="1755"/>
    </row>
    <row r="104" spans="1:6" ht="78.75" x14ac:dyDescent="0.25">
      <c r="A104" s="1756">
        <v>4</v>
      </c>
      <c r="B104" s="7" t="s">
        <v>301</v>
      </c>
      <c r="C104" s="7" t="s">
        <v>5157</v>
      </c>
      <c r="D104" s="7" t="s">
        <v>43</v>
      </c>
      <c r="E104" s="306">
        <v>568965.51</v>
      </c>
      <c r="F104" s="7" t="s">
        <v>272</v>
      </c>
    </row>
    <row r="105" spans="1:6" x14ac:dyDescent="0.25">
      <c r="A105" s="1756"/>
      <c r="B105" s="2456" t="s">
        <v>2125</v>
      </c>
      <c r="C105" s="2457"/>
      <c r="D105" s="2459"/>
      <c r="E105" s="306"/>
      <c r="F105" s="7"/>
    </row>
    <row r="106" spans="1:6" ht="47.25" x14ac:dyDescent="0.25">
      <c r="A106" s="1756">
        <v>5</v>
      </c>
      <c r="B106" s="1755" t="s">
        <v>5300</v>
      </c>
      <c r="C106" s="1756" t="s">
        <v>5301</v>
      </c>
      <c r="D106" s="1756" t="s">
        <v>5165</v>
      </c>
      <c r="E106" s="1746">
        <v>600000</v>
      </c>
      <c r="F106" s="1755" t="s">
        <v>13</v>
      </c>
    </row>
    <row r="107" spans="1:6" ht="47.25" x14ac:dyDescent="0.25">
      <c r="A107" s="1756">
        <v>6</v>
      </c>
      <c r="B107" s="1756" t="s">
        <v>5302</v>
      </c>
      <c r="C107" s="1756" t="s">
        <v>5303</v>
      </c>
      <c r="D107" s="1756" t="s">
        <v>5165</v>
      </c>
      <c r="E107" s="1746">
        <v>600000</v>
      </c>
      <c r="F107" s="1755" t="s">
        <v>13</v>
      </c>
    </row>
    <row r="108" spans="1:6" ht="47.25" x14ac:dyDescent="0.25">
      <c r="A108" s="1756">
        <v>7</v>
      </c>
      <c r="B108" s="1756" t="s">
        <v>5304</v>
      </c>
      <c r="C108" s="1756" t="s">
        <v>5305</v>
      </c>
      <c r="D108" s="1756" t="s">
        <v>5168</v>
      </c>
      <c r="E108" s="1746">
        <v>600000</v>
      </c>
      <c r="F108" s="1755" t="s">
        <v>13</v>
      </c>
    </row>
    <row r="109" spans="1:6" ht="63" x14ac:dyDescent="0.25">
      <c r="A109" s="1756">
        <v>8</v>
      </c>
      <c r="B109" s="1756" t="s">
        <v>41686</v>
      </c>
      <c r="C109" s="1756" t="s">
        <v>5306</v>
      </c>
      <c r="D109" s="1756" t="s">
        <v>5307</v>
      </c>
      <c r="E109" s="1746">
        <v>536206.89</v>
      </c>
      <c r="F109" s="1755" t="s">
        <v>13</v>
      </c>
    </row>
    <row r="110" spans="1:6" ht="47.25" x14ac:dyDescent="0.25">
      <c r="A110" s="1756">
        <v>9</v>
      </c>
      <c r="B110" s="1756" t="s">
        <v>5308</v>
      </c>
      <c r="C110" s="1756" t="s">
        <v>5309</v>
      </c>
      <c r="D110" s="1756" t="s">
        <v>5190</v>
      </c>
      <c r="E110" s="1746">
        <v>600000</v>
      </c>
      <c r="F110" s="1755" t="s">
        <v>13</v>
      </c>
    </row>
    <row r="111" spans="1:6" ht="47.25" x14ac:dyDescent="0.25">
      <c r="A111" s="1756">
        <v>10</v>
      </c>
      <c r="B111" s="1756" t="s">
        <v>5310</v>
      </c>
      <c r="C111" s="1756" t="s">
        <v>5311</v>
      </c>
      <c r="D111" s="1756" t="s">
        <v>5190</v>
      </c>
      <c r="E111" s="1746">
        <v>600000</v>
      </c>
      <c r="F111" s="1755" t="s">
        <v>13</v>
      </c>
    </row>
    <row r="112" spans="1:6" ht="47.25" x14ac:dyDescent="0.25">
      <c r="A112" s="1756">
        <v>11</v>
      </c>
      <c r="B112" s="1756" t="s">
        <v>5312</v>
      </c>
      <c r="C112" s="1756" t="s">
        <v>5313</v>
      </c>
      <c r="D112" s="1756" t="s">
        <v>5190</v>
      </c>
      <c r="E112" s="1746">
        <v>600000</v>
      </c>
      <c r="F112" s="1755" t="s">
        <v>13</v>
      </c>
    </row>
    <row r="113" spans="1:6" ht="47.25" x14ac:dyDescent="0.25">
      <c r="A113" s="1756">
        <v>12</v>
      </c>
      <c r="B113" s="1756" t="s">
        <v>5314</v>
      </c>
      <c r="C113" s="1756" t="s">
        <v>5315</v>
      </c>
      <c r="D113" s="1756" t="s">
        <v>5190</v>
      </c>
      <c r="E113" s="1746">
        <v>600000</v>
      </c>
      <c r="F113" s="1755" t="s">
        <v>13</v>
      </c>
    </row>
    <row r="114" spans="1:6" ht="47.25" x14ac:dyDescent="0.25">
      <c r="A114" s="1756">
        <v>13</v>
      </c>
      <c r="B114" s="1756" t="s">
        <v>5316</v>
      </c>
      <c r="C114" s="1756" t="s">
        <v>5317</v>
      </c>
      <c r="D114" s="1756" t="s">
        <v>5190</v>
      </c>
      <c r="E114" s="1746">
        <v>600000</v>
      </c>
      <c r="F114" s="1755" t="s">
        <v>13</v>
      </c>
    </row>
    <row r="115" spans="1:6" ht="47.25" x14ac:dyDescent="0.25">
      <c r="A115" s="1756">
        <v>14</v>
      </c>
      <c r="B115" s="1756" t="s">
        <v>5318</v>
      </c>
      <c r="C115" s="1756" t="s">
        <v>5319</v>
      </c>
      <c r="D115" s="1756" t="s">
        <v>5190</v>
      </c>
      <c r="E115" s="1746">
        <v>600000</v>
      </c>
      <c r="F115" s="1755" t="s">
        <v>13</v>
      </c>
    </row>
    <row r="116" spans="1:6" ht="47.25" x14ac:dyDescent="0.25">
      <c r="A116" s="1756">
        <v>15</v>
      </c>
      <c r="B116" s="1756" t="s">
        <v>5320</v>
      </c>
      <c r="C116" s="1756" t="s">
        <v>5321</v>
      </c>
      <c r="D116" s="1756" t="s">
        <v>5322</v>
      </c>
      <c r="E116" s="1746">
        <v>600000</v>
      </c>
      <c r="F116" s="1755" t="s">
        <v>13</v>
      </c>
    </row>
    <row r="117" spans="1:6" x14ac:dyDescent="0.25">
      <c r="A117" s="1756"/>
      <c r="B117" s="2460" t="s">
        <v>2097</v>
      </c>
      <c r="C117" s="2460"/>
      <c r="D117" s="1756"/>
      <c r="E117" s="1746"/>
      <c r="F117" s="1755"/>
    </row>
    <row r="118" spans="1:6" ht="63" x14ac:dyDescent="0.25">
      <c r="A118" s="1756">
        <v>16</v>
      </c>
      <c r="B118" s="1755" t="s">
        <v>5323</v>
      </c>
      <c r="C118" s="1756" t="s">
        <v>5324</v>
      </c>
      <c r="D118" s="1743" t="s">
        <v>41687</v>
      </c>
      <c r="E118" s="1742">
        <v>1500000</v>
      </c>
      <c r="F118" s="1755" t="s">
        <v>13</v>
      </c>
    </row>
    <row r="119" spans="1:6" ht="63" x14ac:dyDescent="0.25">
      <c r="A119" s="1756">
        <v>17</v>
      </c>
      <c r="B119" s="1755" t="s">
        <v>5325</v>
      </c>
      <c r="C119" s="1756" t="s">
        <v>5326</v>
      </c>
      <c r="D119" s="1743" t="s">
        <v>41687</v>
      </c>
      <c r="E119" s="1742">
        <v>750000</v>
      </c>
      <c r="F119" s="1755" t="s">
        <v>13</v>
      </c>
    </row>
    <row r="120" spans="1:6" x14ac:dyDescent="0.25">
      <c r="A120" s="1756"/>
      <c r="B120" s="1760" t="s">
        <v>219</v>
      </c>
      <c r="C120" s="1756"/>
      <c r="D120" s="1743"/>
      <c r="E120" s="1742"/>
      <c r="F120" s="1755"/>
    </row>
    <row r="121" spans="1:6" ht="63" x14ac:dyDescent="0.25">
      <c r="A121" s="1756">
        <v>18</v>
      </c>
      <c r="B121" s="1755" t="s">
        <v>5327</v>
      </c>
      <c r="C121" s="1756" t="s">
        <v>5328</v>
      </c>
      <c r="D121" s="1755" t="s">
        <v>5329</v>
      </c>
      <c r="E121" s="1742">
        <v>1000000</v>
      </c>
      <c r="F121" s="1755" t="s">
        <v>13</v>
      </c>
    </row>
    <row r="122" spans="1:6" x14ac:dyDescent="0.25">
      <c r="A122" s="1756"/>
      <c r="B122" s="2450" t="s">
        <v>704</v>
      </c>
      <c r="C122" s="2451"/>
      <c r="D122" s="2452"/>
      <c r="E122" s="1761">
        <f>SUM(E99:E121)</f>
        <v>11379310.34</v>
      </c>
      <c r="F122" s="1762"/>
    </row>
    <row r="123" spans="1:6" x14ac:dyDescent="0.25">
      <c r="A123" s="2453" t="s">
        <v>41688</v>
      </c>
      <c r="B123" s="2453"/>
      <c r="C123" s="2453"/>
      <c r="D123" s="2453" t="s">
        <v>41689</v>
      </c>
      <c r="E123" s="2453"/>
      <c r="F123" s="2453"/>
    </row>
  </sheetData>
  <mergeCells count="25">
    <mergeCell ref="B85:C85"/>
    <mergeCell ref="B15:D15"/>
    <mergeCell ref="B17:D17"/>
    <mergeCell ref="B20:D20"/>
    <mergeCell ref="B55:C55"/>
    <mergeCell ref="B68:C68"/>
    <mergeCell ref="B75:D75"/>
    <mergeCell ref="B80:D80"/>
    <mergeCell ref="B78:D78"/>
    <mergeCell ref="A1:F1"/>
    <mergeCell ref="A2:F2"/>
    <mergeCell ref="A3:F3"/>
    <mergeCell ref="B5:D5"/>
    <mergeCell ref="B11:D11"/>
    <mergeCell ref="B122:D122"/>
    <mergeCell ref="A123:C123"/>
    <mergeCell ref="D123:F123"/>
    <mergeCell ref="A94:F94"/>
    <mergeCell ref="A95:F95"/>
    <mergeCell ref="A96:F96"/>
    <mergeCell ref="B98:D98"/>
    <mergeCell ref="B105:D105"/>
    <mergeCell ref="B117:C117"/>
    <mergeCell ref="B101:D101"/>
    <mergeCell ref="B103:D10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7"/>
  <sheetViews>
    <sheetView topLeftCell="A97" workbookViewId="0">
      <selection activeCell="E59" sqref="E59"/>
    </sheetView>
  </sheetViews>
  <sheetFormatPr defaultRowHeight="15.75" x14ac:dyDescent="0.25"/>
  <cols>
    <col min="1" max="1" width="7" style="128" customWidth="1"/>
    <col min="2" max="2" width="15.5703125" style="128" customWidth="1"/>
    <col min="3" max="3" width="44.42578125" style="128" customWidth="1"/>
    <col min="4" max="4" width="15.140625" style="128" customWidth="1"/>
    <col min="5" max="5" width="20.425781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5675</v>
      </c>
      <c r="B2" s="2345"/>
      <c r="C2" s="2345"/>
      <c r="D2" s="2345"/>
      <c r="E2" s="2345"/>
      <c r="F2" s="2345"/>
    </row>
    <row r="3" spans="1:6" x14ac:dyDescent="0.25">
      <c r="A3" s="2345" t="s">
        <v>281</v>
      </c>
      <c r="B3" s="2345"/>
      <c r="C3" s="2345"/>
      <c r="D3" s="2345"/>
      <c r="E3" s="2345"/>
      <c r="F3" s="2345"/>
    </row>
    <row r="4" spans="1:6" ht="31.5" x14ac:dyDescent="0.25">
      <c r="A4" s="130" t="s">
        <v>3</v>
      </c>
      <c r="B4" s="70" t="s">
        <v>4</v>
      </c>
      <c r="C4" s="70" t="s">
        <v>5</v>
      </c>
      <c r="D4" s="70" t="s">
        <v>6</v>
      </c>
      <c r="E4" s="70" t="s">
        <v>717</v>
      </c>
      <c r="F4" s="70" t="s">
        <v>8</v>
      </c>
    </row>
    <row r="5" spans="1:6" x14ac:dyDescent="0.25">
      <c r="A5" s="130"/>
      <c r="B5" s="2472" t="s">
        <v>5676</v>
      </c>
      <c r="C5" s="2429"/>
      <c r="D5" s="2429"/>
      <c r="E5" s="70"/>
      <c r="F5" s="70"/>
    </row>
    <row r="6" spans="1:6" ht="47.25" x14ac:dyDescent="0.25">
      <c r="A6" s="131">
        <v>1</v>
      </c>
      <c r="B6" s="69" t="s">
        <v>5677</v>
      </c>
      <c r="C6" s="69" t="s">
        <v>5678</v>
      </c>
      <c r="D6" s="69" t="s">
        <v>329</v>
      </c>
      <c r="E6" s="74">
        <v>1860000</v>
      </c>
      <c r="F6" s="69" t="s">
        <v>135</v>
      </c>
    </row>
    <row r="7" spans="1:6" ht="157.5" x14ac:dyDescent="0.25">
      <c r="A7" s="131">
        <v>2</v>
      </c>
      <c r="B7" s="69" t="s">
        <v>295</v>
      </c>
      <c r="C7" s="69" t="s">
        <v>5679</v>
      </c>
      <c r="D7" s="69" t="s">
        <v>710</v>
      </c>
      <c r="E7" s="74">
        <v>1300000</v>
      </c>
      <c r="F7" s="69" t="s">
        <v>135</v>
      </c>
    </row>
    <row r="8" spans="1:6" ht="47.25" x14ac:dyDescent="0.25">
      <c r="A8" s="131">
        <v>3</v>
      </c>
      <c r="B8" s="69" t="s">
        <v>17</v>
      </c>
      <c r="C8" s="69" t="s">
        <v>5680</v>
      </c>
      <c r="D8" s="69" t="s">
        <v>537</v>
      </c>
      <c r="E8" s="74">
        <v>51000</v>
      </c>
      <c r="F8" s="69" t="s">
        <v>135</v>
      </c>
    </row>
    <row r="9" spans="1:6" ht="47.25" x14ac:dyDescent="0.25">
      <c r="A9" s="131">
        <v>4</v>
      </c>
      <c r="B9" s="69" t="s">
        <v>20</v>
      </c>
      <c r="C9" s="69" t="s">
        <v>5681</v>
      </c>
      <c r="D9" s="69" t="s">
        <v>539</v>
      </c>
      <c r="E9" s="74">
        <v>24000</v>
      </c>
      <c r="F9" s="69" t="s">
        <v>135</v>
      </c>
    </row>
    <row r="10" spans="1:6" ht="94.5" x14ac:dyDescent="0.25">
      <c r="A10" s="131">
        <v>5</v>
      </c>
      <c r="B10" s="69" t="s">
        <v>23</v>
      </c>
      <c r="C10" s="69" t="s">
        <v>5682</v>
      </c>
      <c r="D10" s="69" t="s">
        <v>541</v>
      </c>
      <c r="E10" s="74">
        <v>973620</v>
      </c>
      <c r="F10" s="69" t="s">
        <v>135</v>
      </c>
    </row>
    <row r="11" spans="1:6" x14ac:dyDescent="0.25">
      <c r="A11" s="131"/>
      <c r="B11" s="2472" t="s">
        <v>334</v>
      </c>
      <c r="C11" s="2429"/>
      <c r="D11" s="2429"/>
      <c r="E11" s="74"/>
      <c r="F11" s="69"/>
    </row>
    <row r="12" spans="1:6" ht="141.75" x14ac:dyDescent="0.25">
      <c r="A12" s="131">
        <v>6</v>
      </c>
      <c r="B12" s="69" t="s">
        <v>295</v>
      </c>
      <c r="C12" s="69" t="s">
        <v>5683</v>
      </c>
      <c r="D12" s="69" t="s">
        <v>2063</v>
      </c>
      <c r="E12" s="74">
        <v>400000</v>
      </c>
      <c r="F12" s="69" t="s">
        <v>135</v>
      </c>
    </row>
    <row r="13" spans="1:6" ht="94.5" x14ac:dyDescent="0.25">
      <c r="A13" s="131">
        <v>7</v>
      </c>
      <c r="B13" s="69" t="s">
        <v>23</v>
      </c>
      <c r="C13" s="69" t="s">
        <v>5684</v>
      </c>
      <c r="D13" s="69" t="s">
        <v>541</v>
      </c>
      <c r="E13" s="74">
        <v>1500000</v>
      </c>
      <c r="F13" s="69" t="s">
        <v>135</v>
      </c>
    </row>
    <row r="14" spans="1:6" ht="94.5" x14ac:dyDescent="0.25">
      <c r="A14" s="131">
        <v>8</v>
      </c>
      <c r="B14" s="69" t="s">
        <v>299</v>
      </c>
      <c r="C14" s="69" t="s">
        <v>5685</v>
      </c>
      <c r="D14" s="69" t="s">
        <v>300</v>
      </c>
      <c r="E14" s="74">
        <v>700000</v>
      </c>
      <c r="F14" s="69" t="s">
        <v>135</v>
      </c>
    </row>
    <row r="15" spans="1:6" x14ac:dyDescent="0.25">
      <c r="A15" s="131"/>
      <c r="B15" s="2346" t="s">
        <v>34</v>
      </c>
      <c r="C15" s="2417"/>
      <c r="D15" s="2417"/>
      <c r="E15" s="74"/>
      <c r="F15" s="69"/>
    </row>
    <row r="16" spans="1:6" ht="47.25" x14ac:dyDescent="0.25">
      <c r="A16" s="131">
        <v>9</v>
      </c>
      <c r="B16" s="69" t="s">
        <v>309</v>
      </c>
      <c r="C16" s="69" t="s">
        <v>5686</v>
      </c>
      <c r="D16" s="69" t="s">
        <v>554</v>
      </c>
      <c r="E16" s="74">
        <v>13000000</v>
      </c>
      <c r="F16" s="69" t="s">
        <v>135</v>
      </c>
    </row>
    <row r="17" spans="1:6" ht="94.5" x14ac:dyDescent="0.25">
      <c r="A17" s="131">
        <v>10</v>
      </c>
      <c r="B17" s="69" t="s">
        <v>311</v>
      </c>
      <c r="C17" s="69" t="s">
        <v>5687</v>
      </c>
      <c r="D17" s="69" t="s">
        <v>5688</v>
      </c>
      <c r="E17" s="74">
        <v>7300000</v>
      </c>
      <c r="F17" s="69" t="s">
        <v>135</v>
      </c>
    </row>
    <row r="18" spans="1:6" x14ac:dyDescent="0.25">
      <c r="A18" s="131"/>
      <c r="B18" s="2472" t="s">
        <v>40</v>
      </c>
      <c r="C18" s="2472"/>
      <c r="D18" s="2472"/>
      <c r="E18" s="74"/>
      <c r="F18" s="69"/>
    </row>
    <row r="19" spans="1:6" ht="63" x14ac:dyDescent="0.25">
      <c r="A19" s="131">
        <v>11</v>
      </c>
      <c r="B19" s="69" t="s">
        <v>5689</v>
      </c>
      <c r="C19" s="69" t="s">
        <v>5690</v>
      </c>
      <c r="D19" s="69" t="s">
        <v>5813</v>
      </c>
      <c r="E19" s="74">
        <v>4568965.5199999996</v>
      </c>
      <c r="F19" s="69" t="s">
        <v>135</v>
      </c>
    </row>
    <row r="20" spans="1:6" x14ac:dyDescent="0.25">
      <c r="A20" s="131"/>
      <c r="B20" s="2346" t="s">
        <v>306</v>
      </c>
      <c r="C20" s="2417"/>
      <c r="D20" s="2347"/>
      <c r="E20" s="74"/>
      <c r="F20" s="69"/>
    </row>
    <row r="21" spans="1:6" ht="189" x14ac:dyDescent="0.25">
      <c r="A21" s="131">
        <v>12</v>
      </c>
      <c r="B21" s="69" t="s">
        <v>5691</v>
      </c>
      <c r="C21" s="69" t="s">
        <v>5692</v>
      </c>
      <c r="D21" s="69" t="s">
        <v>5814</v>
      </c>
      <c r="E21" s="74">
        <v>1736000</v>
      </c>
      <c r="F21" s="69" t="s">
        <v>135</v>
      </c>
    </row>
    <row r="22" spans="1:6" x14ac:dyDescent="0.25">
      <c r="A22" s="131"/>
      <c r="B22" s="2472" t="s">
        <v>5693</v>
      </c>
      <c r="C22" s="2429"/>
      <c r="D22" s="2429"/>
      <c r="E22" s="74"/>
      <c r="F22" s="69"/>
    </row>
    <row r="23" spans="1:6" ht="63" x14ac:dyDescent="0.25">
      <c r="A23" s="131">
        <v>13</v>
      </c>
      <c r="B23" s="69" t="s">
        <v>5694</v>
      </c>
      <c r="C23" s="131" t="s">
        <v>5695</v>
      </c>
      <c r="D23" s="69" t="s">
        <v>5696</v>
      </c>
      <c r="E23" s="423">
        <v>2500000</v>
      </c>
      <c r="F23" s="131" t="s">
        <v>13</v>
      </c>
    </row>
    <row r="24" spans="1:6" ht="78.75" x14ac:dyDescent="0.25">
      <c r="A24" s="131">
        <v>14</v>
      </c>
      <c r="B24" s="69" t="s">
        <v>5697</v>
      </c>
      <c r="C24" s="69" t="s">
        <v>5698</v>
      </c>
      <c r="D24" s="69" t="s">
        <v>5699</v>
      </c>
      <c r="E24" s="74">
        <v>1500000</v>
      </c>
      <c r="F24" s="69" t="s">
        <v>13</v>
      </c>
    </row>
    <row r="25" spans="1:6" ht="47.25" x14ac:dyDescent="0.25">
      <c r="A25" s="131">
        <v>15</v>
      </c>
      <c r="B25" s="69" t="s">
        <v>5697</v>
      </c>
      <c r="C25" s="69" t="s">
        <v>5700</v>
      </c>
      <c r="D25" s="69" t="s">
        <v>5701</v>
      </c>
      <c r="E25" s="74">
        <v>500000</v>
      </c>
      <c r="F25" s="69" t="s">
        <v>13</v>
      </c>
    </row>
    <row r="26" spans="1:6" ht="78.75" x14ac:dyDescent="0.25">
      <c r="A26" s="131">
        <v>16</v>
      </c>
      <c r="B26" s="69" t="s">
        <v>5702</v>
      </c>
      <c r="C26" s="69" t="s">
        <v>5703</v>
      </c>
      <c r="D26" s="69" t="s">
        <v>5815</v>
      </c>
      <c r="E26" s="74">
        <v>1400000</v>
      </c>
      <c r="F26" s="69" t="s">
        <v>13</v>
      </c>
    </row>
    <row r="27" spans="1:6" ht="78.75" x14ac:dyDescent="0.25">
      <c r="A27" s="131">
        <v>17</v>
      </c>
      <c r="B27" s="69" t="s">
        <v>5704</v>
      </c>
      <c r="C27" s="69" t="s">
        <v>5705</v>
      </c>
      <c r="D27" s="69" t="s">
        <v>5816</v>
      </c>
      <c r="E27" s="74">
        <v>1200000</v>
      </c>
      <c r="F27" s="69" t="s">
        <v>13</v>
      </c>
    </row>
    <row r="28" spans="1:6" ht="78.75" x14ac:dyDescent="0.25">
      <c r="A28" s="131">
        <v>18</v>
      </c>
      <c r="B28" s="69" t="s">
        <v>5706</v>
      </c>
      <c r="C28" s="69" t="s">
        <v>5707</v>
      </c>
      <c r="D28" s="69" t="s">
        <v>5817</v>
      </c>
      <c r="E28" s="74">
        <v>1500000</v>
      </c>
      <c r="F28" s="69" t="s">
        <v>13</v>
      </c>
    </row>
    <row r="29" spans="1:6" ht="78.75" x14ac:dyDescent="0.25">
      <c r="A29" s="131">
        <v>19</v>
      </c>
      <c r="B29" s="69" t="s">
        <v>5708</v>
      </c>
      <c r="C29" s="69" t="s">
        <v>5709</v>
      </c>
      <c r="D29" s="69" t="s">
        <v>5817</v>
      </c>
      <c r="E29" s="74">
        <v>1400000</v>
      </c>
      <c r="F29" s="69" t="s">
        <v>13</v>
      </c>
    </row>
    <row r="30" spans="1:6" ht="63" x14ac:dyDescent="0.25">
      <c r="A30" s="131">
        <v>20</v>
      </c>
      <c r="B30" s="69" t="s">
        <v>4505</v>
      </c>
      <c r="C30" s="69" t="s">
        <v>5710</v>
      </c>
      <c r="D30" s="69" t="s">
        <v>5818</v>
      </c>
      <c r="E30" s="74">
        <v>1000000</v>
      </c>
      <c r="F30" s="69" t="s">
        <v>13</v>
      </c>
    </row>
    <row r="31" spans="1:6" ht="63" x14ac:dyDescent="0.25">
      <c r="A31" s="131">
        <v>21</v>
      </c>
      <c r="B31" s="69" t="s">
        <v>5711</v>
      </c>
      <c r="C31" s="69" t="s">
        <v>5712</v>
      </c>
      <c r="D31" s="69" t="s">
        <v>5713</v>
      </c>
      <c r="E31" s="74">
        <v>1500000</v>
      </c>
      <c r="F31" s="69" t="s">
        <v>13</v>
      </c>
    </row>
    <row r="32" spans="1:6" ht="78.75" x14ac:dyDescent="0.25">
      <c r="A32" s="131">
        <v>22</v>
      </c>
      <c r="B32" s="69" t="s">
        <v>5714</v>
      </c>
      <c r="C32" s="69" t="s">
        <v>5715</v>
      </c>
      <c r="D32" s="69" t="s">
        <v>5819</v>
      </c>
      <c r="E32" s="74">
        <v>1000000</v>
      </c>
      <c r="F32" s="69" t="s">
        <v>13</v>
      </c>
    </row>
    <row r="33" spans="1:6" ht="47.25" x14ac:dyDescent="0.25">
      <c r="A33" s="131">
        <v>23</v>
      </c>
      <c r="B33" s="69" t="s">
        <v>5714</v>
      </c>
      <c r="C33" s="69" t="s">
        <v>5716</v>
      </c>
      <c r="D33" s="69" t="s">
        <v>5701</v>
      </c>
      <c r="E33" s="74">
        <v>500000</v>
      </c>
      <c r="F33" s="69" t="s">
        <v>13</v>
      </c>
    </row>
    <row r="34" spans="1:6" ht="78.75" x14ac:dyDescent="0.25">
      <c r="A34" s="131">
        <v>24</v>
      </c>
      <c r="B34" s="69" t="s">
        <v>5717</v>
      </c>
      <c r="C34" s="69" t="s">
        <v>5718</v>
      </c>
      <c r="D34" s="69" t="s">
        <v>5819</v>
      </c>
      <c r="E34" s="74">
        <v>1000000</v>
      </c>
      <c r="F34" s="69" t="s">
        <v>13</v>
      </c>
    </row>
    <row r="35" spans="1:6" ht="47.25" x14ac:dyDescent="0.25">
      <c r="A35" s="131">
        <v>25</v>
      </c>
      <c r="B35" s="69" t="s">
        <v>5717</v>
      </c>
      <c r="C35" s="69" t="s">
        <v>5719</v>
      </c>
      <c r="D35" s="69" t="s">
        <v>5701</v>
      </c>
      <c r="E35" s="74">
        <v>500000</v>
      </c>
      <c r="F35" s="69" t="s">
        <v>13</v>
      </c>
    </row>
    <row r="36" spans="1:6" ht="78.75" x14ac:dyDescent="0.25">
      <c r="A36" s="131">
        <v>26</v>
      </c>
      <c r="B36" s="69" t="s">
        <v>5720</v>
      </c>
      <c r="C36" s="69" t="s">
        <v>5721</v>
      </c>
      <c r="D36" s="69" t="s">
        <v>5820</v>
      </c>
      <c r="E36" s="74">
        <v>1500000</v>
      </c>
      <c r="F36" s="69" t="s">
        <v>13</v>
      </c>
    </row>
    <row r="37" spans="1:6" ht="78.75" x14ac:dyDescent="0.25">
      <c r="A37" s="131">
        <v>27</v>
      </c>
      <c r="B37" s="69" t="s">
        <v>5722</v>
      </c>
      <c r="C37" s="69" t="s">
        <v>5723</v>
      </c>
      <c r="D37" s="69" t="s">
        <v>5821</v>
      </c>
      <c r="E37" s="74">
        <v>1400000</v>
      </c>
      <c r="F37" s="69" t="s">
        <v>13</v>
      </c>
    </row>
    <row r="38" spans="1:6" ht="47.25" x14ac:dyDescent="0.25">
      <c r="A38" s="131">
        <v>28</v>
      </c>
      <c r="B38" s="69" t="s">
        <v>5722</v>
      </c>
      <c r="C38" s="69" t="s">
        <v>5724</v>
      </c>
      <c r="D38" s="69" t="s">
        <v>5725</v>
      </c>
      <c r="E38" s="74">
        <v>600000</v>
      </c>
      <c r="F38" s="69" t="s">
        <v>13</v>
      </c>
    </row>
    <row r="39" spans="1:6" ht="78.75" x14ac:dyDescent="0.25">
      <c r="A39" s="131">
        <v>29</v>
      </c>
      <c r="B39" s="69" t="s">
        <v>5726</v>
      </c>
      <c r="C39" s="69" t="s">
        <v>5727</v>
      </c>
      <c r="D39" s="69" t="s">
        <v>5822</v>
      </c>
      <c r="E39" s="74">
        <v>1600000</v>
      </c>
      <c r="F39" s="69" t="s">
        <v>13</v>
      </c>
    </row>
    <row r="40" spans="1:6" ht="94.5" x14ac:dyDescent="0.25">
      <c r="A40" s="131">
        <v>30</v>
      </c>
      <c r="B40" s="69" t="s">
        <v>5728</v>
      </c>
      <c r="C40" s="69" t="s">
        <v>5729</v>
      </c>
      <c r="D40" s="69" t="s">
        <v>5823</v>
      </c>
      <c r="E40" s="74">
        <v>1583731.78</v>
      </c>
      <c r="F40" s="69" t="s">
        <v>13</v>
      </c>
    </row>
    <row r="41" spans="1:6" ht="267.75" x14ac:dyDescent="0.25">
      <c r="A41" s="131">
        <v>31</v>
      </c>
      <c r="B41" s="69" t="s">
        <v>5730</v>
      </c>
      <c r="C41" s="69" t="s">
        <v>5731</v>
      </c>
      <c r="D41" s="69" t="s">
        <v>5732</v>
      </c>
      <c r="E41" s="74">
        <v>2500000</v>
      </c>
      <c r="F41" s="69" t="s">
        <v>13</v>
      </c>
    </row>
    <row r="42" spans="1:6" ht="173.25" x14ac:dyDescent="0.25">
      <c r="A42" s="131">
        <v>32</v>
      </c>
      <c r="B42" s="69" t="s">
        <v>5733</v>
      </c>
      <c r="C42" s="69" t="s">
        <v>5734</v>
      </c>
      <c r="D42" s="69" t="s">
        <v>5735</v>
      </c>
      <c r="E42" s="74">
        <v>1800000</v>
      </c>
      <c r="F42" s="69" t="s">
        <v>13</v>
      </c>
    </row>
    <row r="43" spans="1:6" ht="47.25" x14ac:dyDescent="0.25">
      <c r="A43" s="131">
        <v>33</v>
      </c>
      <c r="B43" s="69" t="s">
        <v>5736</v>
      </c>
      <c r="C43" s="69" t="s">
        <v>5737</v>
      </c>
      <c r="D43" s="69" t="s">
        <v>5738</v>
      </c>
      <c r="E43" s="74">
        <v>1736000</v>
      </c>
      <c r="F43" s="69" t="s">
        <v>13</v>
      </c>
    </row>
    <row r="44" spans="1:6" ht="63" x14ac:dyDescent="0.25">
      <c r="A44" s="131">
        <v>34</v>
      </c>
      <c r="B44" s="2" t="s">
        <v>5739</v>
      </c>
      <c r="C44" s="2" t="s">
        <v>5740</v>
      </c>
      <c r="D44" s="2" t="s">
        <v>5741</v>
      </c>
      <c r="E44" s="144">
        <v>4100000</v>
      </c>
      <c r="F44" s="2" t="s">
        <v>13</v>
      </c>
    </row>
    <row r="45" spans="1:6" x14ac:dyDescent="0.25">
      <c r="A45" s="131"/>
      <c r="B45" s="2472" t="s">
        <v>5742</v>
      </c>
      <c r="C45" s="2472"/>
      <c r="D45" s="2472"/>
      <c r="E45" s="74"/>
      <c r="F45" s="69"/>
    </row>
    <row r="46" spans="1:6" ht="94.5" x14ac:dyDescent="0.25">
      <c r="A46" s="131">
        <v>35</v>
      </c>
      <c r="B46" s="69" t="s">
        <v>5743</v>
      </c>
      <c r="C46" s="69" t="s">
        <v>5744</v>
      </c>
      <c r="D46" s="69" t="s">
        <v>5745</v>
      </c>
      <c r="E46" s="74">
        <v>3800000</v>
      </c>
      <c r="F46" s="69" t="s">
        <v>135</v>
      </c>
    </row>
    <row r="47" spans="1:6" ht="94.5" x14ac:dyDescent="0.25">
      <c r="A47" s="131">
        <v>36</v>
      </c>
      <c r="B47" s="69" t="s">
        <v>5746</v>
      </c>
      <c r="C47" s="69" t="s">
        <v>5747</v>
      </c>
      <c r="D47" s="69" t="s">
        <v>5748</v>
      </c>
      <c r="E47" s="74">
        <v>1100000</v>
      </c>
      <c r="F47" s="69" t="s">
        <v>135</v>
      </c>
    </row>
    <row r="48" spans="1:6" ht="94.5" x14ac:dyDescent="0.25">
      <c r="A48" s="131">
        <v>37</v>
      </c>
      <c r="B48" s="69" t="s">
        <v>5749</v>
      </c>
      <c r="C48" s="69" t="s">
        <v>5750</v>
      </c>
      <c r="D48" s="69" t="s">
        <v>5751</v>
      </c>
      <c r="E48" s="74">
        <v>400000</v>
      </c>
      <c r="F48" s="69" t="s">
        <v>135</v>
      </c>
    </row>
    <row r="49" spans="1:6" ht="63" x14ac:dyDescent="0.25">
      <c r="A49" s="131">
        <v>38</v>
      </c>
      <c r="B49" s="69" t="s">
        <v>5752</v>
      </c>
      <c r="C49" s="69" t="s">
        <v>5753</v>
      </c>
      <c r="D49" s="69" t="s">
        <v>5754</v>
      </c>
      <c r="E49" s="74">
        <v>1600000</v>
      </c>
      <c r="F49" s="69" t="s">
        <v>13</v>
      </c>
    </row>
    <row r="50" spans="1:6" ht="94.5" x14ac:dyDescent="0.25">
      <c r="A50" s="131">
        <v>39</v>
      </c>
      <c r="B50" s="69" t="s">
        <v>5755</v>
      </c>
      <c r="C50" s="69" t="s">
        <v>5756</v>
      </c>
      <c r="D50" s="69" t="s">
        <v>5757</v>
      </c>
      <c r="E50" s="74">
        <v>500000</v>
      </c>
      <c r="F50" s="69" t="s">
        <v>135</v>
      </c>
    </row>
    <row r="51" spans="1:6" ht="94.5" x14ac:dyDescent="0.25">
      <c r="A51" s="131">
        <v>40</v>
      </c>
      <c r="B51" s="69" t="s">
        <v>5758</v>
      </c>
      <c r="C51" s="69" t="s">
        <v>5759</v>
      </c>
      <c r="D51" s="69" t="s">
        <v>5757</v>
      </c>
      <c r="E51" s="74">
        <v>500000</v>
      </c>
      <c r="F51" s="69" t="s">
        <v>135</v>
      </c>
    </row>
    <row r="52" spans="1:6" x14ac:dyDescent="0.25">
      <c r="A52" s="131"/>
      <c r="B52" s="137" t="s">
        <v>5760</v>
      </c>
      <c r="C52" s="137"/>
      <c r="D52" s="70"/>
      <c r="E52" s="74"/>
      <c r="F52" s="69"/>
    </row>
    <row r="53" spans="1:6" ht="94.5" x14ac:dyDescent="0.25">
      <c r="A53" s="131">
        <v>41</v>
      </c>
      <c r="B53" s="70" t="s">
        <v>1194</v>
      </c>
      <c r="C53" s="69" t="s">
        <v>5761</v>
      </c>
      <c r="D53" s="69" t="s">
        <v>5762</v>
      </c>
      <c r="E53" s="74">
        <v>3000000</v>
      </c>
      <c r="F53" s="69" t="s">
        <v>13</v>
      </c>
    </row>
    <row r="54" spans="1:6" ht="409.5" x14ac:dyDescent="0.25">
      <c r="A54" s="206">
        <v>42</v>
      </c>
      <c r="B54" s="70" t="s">
        <v>5763</v>
      </c>
      <c r="C54" s="69" t="s">
        <v>5764</v>
      </c>
      <c r="D54" s="104" t="s">
        <v>5765</v>
      </c>
      <c r="E54" s="74">
        <v>4677027.5199999996</v>
      </c>
      <c r="F54" s="69" t="s">
        <v>13</v>
      </c>
    </row>
    <row r="55" spans="1:6" x14ac:dyDescent="0.25">
      <c r="A55" s="131"/>
      <c r="B55" s="2346" t="s">
        <v>704</v>
      </c>
      <c r="C55" s="2478"/>
      <c r="D55" s="2479"/>
      <c r="E55" s="82">
        <f>SUM(E6:E54)</f>
        <v>81310344.819999993</v>
      </c>
      <c r="F55" s="70"/>
    </row>
    <row r="56" spans="1:6" x14ac:dyDescent="0.25">
      <c r="A56" s="357"/>
      <c r="B56" s="2427" t="s">
        <v>9</v>
      </c>
      <c r="C56" s="2427"/>
      <c r="D56" s="2427"/>
      <c r="E56" s="358"/>
      <c r="F56" s="359"/>
    </row>
    <row r="57" spans="1:6" ht="78.75" x14ac:dyDescent="0.25">
      <c r="A57" s="353">
        <v>1</v>
      </c>
      <c r="B57" s="69" t="s">
        <v>269</v>
      </c>
      <c r="C57" s="7" t="s">
        <v>4814</v>
      </c>
      <c r="D57" s="69" t="s">
        <v>271</v>
      </c>
      <c r="E57" s="187">
        <v>1000000</v>
      </c>
      <c r="F57" s="131" t="s">
        <v>272</v>
      </c>
    </row>
    <row r="58" spans="1:6" x14ac:dyDescent="0.25">
      <c r="A58" s="353"/>
      <c r="B58" s="70" t="s">
        <v>273</v>
      </c>
      <c r="C58" s="7"/>
      <c r="D58" s="69"/>
      <c r="E58" s="187"/>
      <c r="F58" s="131"/>
    </row>
    <row r="59" spans="1:6" ht="110.25" x14ac:dyDescent="0.25">
      <c r="A59" s="353">
        <v>2</v>
      </c>
      <c r="B59" s="69" t="s">
        <v>274</v>
      </c>
      <c r="C59" s="7" t="s">
        <v>4815</v>
      </c>
      <c r="D59" s="69" t="s">
        <v>276</v>
      </c>
      <c r="E59" s="187">
        <v>4500000</v>
      </c>
      <c r="F59" s="131" t="s">
        <v>277</v>
      </c>
    </row>
    <row r="60" spans="1:6" x14ac:dyDescent="0.25">
      <c r="A60" s="130"/>
      <c r="B60" s="70" t="s">
        <v>248</v>
      </c>
      <c r="C60" s="70"/>
      <c r="D60" s="70"/>
      <c r="E60" s="189">
        <v>5500000</v>
      </c>
      <c r="F60" s="130"/>
    </row>
    <row r="61" spans="1:6" x14ac:dyDescent="0.25">
      <c r="A61" s="88"/>
      <c r="B61" s="88" t="s">
        <v>324</v>
      </c>
      <c r="C61" s="88"/>
      <c r="D61" s="88"/>
      <c r="E61" s="89">
        <f>E60+E55</f>
        <v>86810344.819999993</v>
      </c>
      <c r="F61" s="88"/>
    </row>
    <row r="64" spans="1:6" x14ac:dyDescent="0.25">
      <c r="A64" s="2352" t="s">
        <v>0</v>
      </c>
      <c r="B64" s="2352"/>
      <c r="C64" s="2352"/>
      <c r="D64" s="2352"/>
      <c r="E64" s="2352"/>
      <c r="F64" s="2352"/>
    </row>
    <row r="65" spans="1:6" x14ac:dyDescent="0.25">
      <c r="A65" s="2352" t="s">
        <v>5675</v>
      </c>
      <c r="B65" s="2352"/>
      <c r="C65" s="2352"/>
      <c r="D65" s="2352"/>
      <c r="E65" s="2352"/>
      <c r="F65" s="2352"/>
    </row>
    <row r="66" spans="1:6" x14ac:dyDescent="0.25">
      <c r="A66" s="2352" t="s">
        <v>281</v>
      </c>
      <c r="B66" s="2352"/>
      <c r="C66" s="2352"/>
      <c r="D66" s="2352"/>
      <c r="E66" s="2352"/>
      <c r="F66" s="2352"/>
    </row>
    <row r="67" spans="1:6" ht="31.5" x14ac:dyDescent="0.25">
      <c r="A67" s="329" t="s">
        <v>3</v>
      </c>
      <c r="B67" s="382" t="s">
        <v>4</v>
      </c>
      <c r="C67" s="382" t="s">
        <v>5</v>
      </c>
      <c r="D67" s="382" t="s">
        <v>6</v>
      </c>
      <c r="E67" s="428" t="s">
        <v>7</v>
      </c>
      <c r="F67" s="382" t="s">
        <v>8</v>
      </c>
    </row>
    <row r="68" spans="1:6" x14ac:dyDescent="0.25">
      <c r="A68" s="329"/>
      <c r="B68" s="2475" t="s">
        <v>5564</v>
      </c>
      <c r="C68" s="2429"/>
      <c r="D68" s="2429"/>
      <c r="E68" s="428"/>
      <c r="F68" s="382"/>
    </row>
    <row r="69" spans="1:6" ht="157.5" x14ac:dyDescent="0.25">
      <c r="A69" s="363">
        <v>1</v>
      </c>
      <c r="B69" s="149" t="s">
        <v>295</v>
      </c>
      <c r="C69" s="149" t="s">
        <v>5679</v>
      </c>
      <c r="D69" s="149" t="s">
        <v>488</v>
      </c>
      <c r="E69" s="153">
        <v>282344.83</v>
      </c>
      <c r="F69" s="303" t="s">
        <v>135</v>
      </c>
    </row>
    <row r="70" spans="1:6" ht="94.5" x14ac:dyDescent="0.25">
      <c r="A70" s="363">
        <v>2</v>
      </c>
      <c r="B70" s="149" t="s">
        <v>23</v>
      </c>
      <c r="C70" s="149" t="s">
        <v>5682</v>
      </c>
      <c r="D70" s="149" t="s">
        <v>541</v>
      </c>
      <c r="E70" s="153">
        <v>400000</v>
      </c>
      <c r="F70" s="303" t="s">
        <v>135</v>
      </c>
    </row>
    <row r="71" spans="1:6" x14ac:dyDescent="0.25">
      <c r="A71" s="363"/>
      <c r="B71" s="2475" t="s">
        <v>2087</v>
      </c>
      <c r="C71" s="2429"/>
      <c r="D71" s="2429"/>
      <c r="E71" s="153"/>
      <c r="F71" s="303"/>
    </row>
    <row r="72" spans="1:6" ht="141.75" x14ac:dyDescent="0.25">
      <c r="A72" s="363">
        <v>3</v>
      </c>
      <c r="B72" s="149" t="s">
        <v>295</v>
      </c>
      <c r="C72" s="149" t="s">
        <v>5683</v>
      </c>
      <c r="D72" s="149" t="s">
        <v>336</v>
      </c>
      <c r="E72" s="153">
        <v>101000</v>
      </c>
      <c r="F72" s="303" t="s">
        <v>135</v>
      </c>
    </row>
    <row r="73" spans="1:6" ht="94.5" x14ac:dyDescent="0.25">
      <c r="A73" s="363">
        <v>4</v>
      </c>
      <c r="B73" s="149" t="s">
        <v>23</v>
      </c>
      <c r="C73" s="149" t="s">
        <v>5684</v>
      </c>
      <c r="D73" s="149" t="s">
        <v>541</v>
      </c>
      <c r="E73" s="153">
        <v>240000</v>
      </c>
      <c r="F73" s="303" t="s">
        <v>135</v>
      </c>
    </row>
    <row r="74" spans="1:6" x14ac:dyDescent="0.25">
      <c r="A74" s="363"/>
      <c r="B74" s="2476" t="s">
        <v>40</v>
      </c>
      <c r="C74" s="2476"/>
      <c r="D74" s="2476"/>
      <c r="E74" s="153"/>
      <c r="F74" s="303"/>
    </row>
    <row r="75" spans="1:6" ht="63" x14ac:dyDescent="0.25">
      <c r="A75" s="363">
        <v>5</v>
      </c>
      <c r="B75" s="149" t="s">
        <v>5766</v>
      </c>
      <c r="C75" s="149" t="s">
        <v>5690</v>
      </c>
      <c r="D75" s="149" t="s">
        <v>5767</v>
      </c>
      <c r="E75" s="153">
        <v>568965.51</v>
      </c>
      <c r="F75" s="303" t="s">
        <v>135</v>
      </c>
    </row>
    <row r="76" spans="1:6" x14ac:dyDescent="0.25">
      <c r="A76" s="363"/>
      <c r="B76" s="2476" t="s">
        <v>34</v>
      </c>
      <c r="C76" s="2476"/>
      <c r="D76" s="2476"/>
      <c r="E76" s="153"/>
      <c r="F76" s="303"/>
    </row>
    <row r="77" spans="1:6" ht="78.75" x14ac:dyDescent="0.25">
      <c r="A77" s="363">
        <v>6</v>
      </c>
      <c r="B77" s="149" t="s">
        <v>309</v>
      </c>
      <c r="C77" s="149" t="s">
        <v>5768</v>
      </c>
      <c r="D77" s="149" t="s">
        <v>5769</v>
      </c>
      <c r="E77" s="153">
        <v>600000</v>
      </c>
      <c r="F77" s="303" t="s">
        <v>135</v>
      </c>
    </row>
    <row r="78" spans="1:6" ht="94.5" x14ac:dyDescent="0.25">
      <c r="A78" s="363">
        <v>7</v>
      </c>
      <c r="B78" s="149" t="s">
        <v>311</v>
      </c>
      <c r="C78" s="149" t="s">
        <v>5770</v>
      </c>
      <c r="D78" s="149" t="s">
        <v>5771</v>
      </c>
      <c r="E78" s="153">
        <v>400000</v>
      </c>
      <c r="F78" s="303" t="s">
        <v>135</v>
      </c>
    </row>
    <row r="79" spans="1:6" x14ac:dyDescent="0.25">
      <c r="A79" s="363"/>
      <c r="B79" s="2474" t="s">
        <v>4742</v>
      </c>
      <c r="C79" s="2477"/>
      <c r="D79" s="2477"/>
      <c r="E79" s="153"/>
      <c r="F79" s="303"/>
    </row>
    <row r="80" spans="1:6" ht="126" x14ac:dyDescent="0.25">
      <c r="A80" s="363">
        <v>8</v>
      </c>
      <c r="B80" s="149" t="s">
        <v>5736</v>
      </c>
      <c r="C80" s="149" t="s">
        <v>5772</v>
      </c>
      <c r="D80" s="149" t="s">
        <v>5773</v>
      </c>
      <c r="E80" s="429">
        <v>227000</v>
      </c>
      <c r="F80" s="303" t="s">
        <v>135</v>
      </c>
    </row>
    <row r="81" spans="1:6" ht="78.75" x14ac:dyDescent="0.25">
      <c r="A81" s="363">
        <v>9</v>
      </c>
      <c r="B81" s="149" t="s">
        <v>5774</v>
      </c>
      <c r="C81" s="149" t="s">
        <v>5775</v>
      </c>
      <c r="D81" s="149" t="s">
        <v>5776</v>
      </c>
      <c r="E81" s="153">
        <v>200000</v>
      </c>
      <c r="F81" s="303" t="s">
        <v>13</v>
      </c>
    </row>
    <row r="82" spans="1:6" ht="47.25" x14ac:dyDescent="0.25">
      <c r="A82" s="363">
        <v>10</v>
      </c>
      <c r="B82" s="149" t="s">
        <v>5777</v>
      </c>
      <c r="C82" s="149" t="s">
        <v>5778</v>
      </c>
      <c r="D82" s="149" t="s">
        <v>5779</v>
      </c>
      <c r="E82" s="153">
        <v>500000</v>
      </c>
      <c r="F82" s="303" t="s">
        <v>13</v>
      </c>
    </row>
    <row r="83" spans="1:6" ht="47.25" x14ac:dyDescent="0.25">
      <c r="A83" s="363">
        <v>11</v>
      </c>
      <c r="B83" s="149" t="s">
        <v>5780</v>
      </c>
      <c r="C83" s="149" t="s">
        <v>5781</v>
      </c>
      <c r="D83" s="149" t="s">
        <v>5779</v>
      </c>
      <c r="E83" s="153">
        <v>500000</v>
      </c>
      <c r="F83" s="303" t="s">
        <v>13</v>
      </c>
    </row>
    <row r="84" spans="1:6" ht="47.25" x14ac:dyDescent="0.25">
      <c r="A84" s="363">
        <v>12</v>
      </c>
      <c r="B84" s="149" t="s">
        <v>5782</v>
      </c>
      <c r="C84" s="149" t="s">
        <v>5783</v>
      </c>
      <c r="D84" s="149" t="s">
        <v>5779</v>
      </c>
      <c r="E84" s="153">
        <v>500000</v>
      </c>
      <c r="F84" s="303" t="s">
        <v>13</v>
      </c>
    </row>
    <row r="85" spans="1:6" ht="47.25" x14ac:dyDescent="0.25">
      <c r="A85" s="363">
        <v>13</v>
      </c>
      <c r="B85" s="149" t="s">
        <v>5784</v>
      </c>
      <c r="C85" s="149" t="s">
        <v>5785</v>
      </c>
      <c r="D85" s="149" t="s">
        <v>5779</v>
      </c>
      <c r="E85" s="153">
        <v>500000</v>
      </c>
      <c r="F85" s="303" t="s">
        <v>13</v>
      </c>
    </row>
    <row r="86" spans="1:6" ht="47.25" x14ac:dyDescent="0.25">
      <c r="A86" s="363">
        <v>14</v>
      </c>
      <c r="B86" s="149" t="s">
        <v>5786</v>
      </c>
      <c r="C86" s="149" t="s">
        <v>5787</v>
      </c>
      <c r="D86" s="149" t="s">
        <v>5788</v>
      </c>
      <c r="E86" s="153">
        <v>300000</v>
      </c>
      <c r="F86" s="303" t="s">
        <v>13</v>
      </c>
    </row>
    <row r="87" spans="1:6" ht="47.25" x14ac:dyDescent="0.25">
      <c r="A87" s="363">
        <v>15</v>
      </c>
      <c r="B87" s="149" t="s">
        <v>5789</v>
      </c>
      <c r="C87" s="149" t="s">
        <v>5790</v>
      </c>
      <c r="D87" s="149" t="s">
        <v>5788</v>
      </c>
      <c r="E87" s="153">
        <v>300000</v>
      </c>
      <c r="F87" s="303" t="s">
        <v>13</v>
      </c>
    </row>
    <row r="88" spans="1:6" ht="47.25" x14ac:dyDescent="0.25">
      <c r="A88" s="363">
        <v>16</v>
      </c>
      <c r="B88" s="149" t="s">
        <v>5791</v>
      </c>
      <c r="C88" s="149" t="s">
        <v>5792</v>
      </c>
      <c r="D88" s="149" t="s">
        <v>5788</v>
      </c>
      <c r="E88" s="153">
        <v>300000</v>
      </c>
      <c r="F88" s="303" t="s">
        <v>13</v>
      </c>
    </row>
    <row r="89" spans="1:6" ht="63" x14ac:dyDescent="0.25">
      <c r="A89" s="363">
        <v>17</v>
      </c>
      <c r="B89" s="149" t="s">
        <v>5793</v>
      </c>
      <c r="C89" s="149" t="s">
        <v>5794</v>
      </c>
      <c r="D89" s="149" t="s">
        <v>5795</v>
      </c>
      <c r="E89" s="153">
        <v>550000</v>
      </c>
      <c r="F89" s="303" t="s">
        <v>13</v>
      </c>
    </row>
    <row r="90" spans="1:6" ht="78.75" x14ac:dyDescent="0.25">
      <c r="A90" s="363">
        <v>18</v>
      </c>
      <c r="B90" s="149" t="s">
        <v>5796</v>
      </c>
      <c r="C90" s="149" t="s">
        <v>5797</v>
      </c>
      <c r="D90" s="149" t="s">
        <v>5798</v>
      </c>
      <c r="E90" s="153">
        <v>150000</v>
      </c>
      <c r="F90" s="303" t="s">
        <v>13</v>
      </c>
    </row>
    <row r="91" spans="1:6" x14ac:dyDescent="0.25">
      <c r="A91" s="363"/>
      <c r="B91" s="2473" t="s">
        <v>4761</v>
      </c>
      <c r="C91" s="2474"/>
      <c r="D91" s="2474"/>
      <c r="E91" s="153"/>
      <c r="F91" s="303"/>
    </row>
    <row r="92" spans="1:6" ht="110.25" x14ac:dyDescent="0.25">
      <c r="A92" s="363">
        <v>19</v>
      </c>
      <c r="B92" s="149" t="s">
        <v>5799</v>
      </c>
      <c r="C92" s="149" t="s">
        <v>5800</v>
      </c>
      <c r="D92" s="269" t="s">
        <v>5801</v>
      </c>
      <c r="E92" s="153">
        <v>1260000</v>
      </c>
      <c r="F92" s="303" t="s">
        <v>13</v>
      </c>
    </row>
    <row r="93" spans="1:6" ht="63" x14ac:dyDescent="0.25">
      <c r="A93" s="363">
        <v>20</v>
      </c>
      <c r="B93" s="269" t="s">
        <v>5802</v>
      </c>
      <c r="C93" s="149" t="s">
        <v>5803</v>
      </c>
      <c r="D93" s="156" t="s">
        <v>5804</v>
      </c>
      <c r="E93" s="157">
        <v>1000000</v>
      </c>
      <c r="F93" s="303" t="s">
        <v>13</v>
      </c>
    </row>
    <row r="94" spans="1:6" ht="110.25" x14ac:dyDescent="0.25">
      <c r="A94" s="363">
        <v>21</v>
      </c>
      <c r="B94" s="269" t="s">
        <v>5805</v>
      </c>
      <c r="C94" s="149" t="s">
        <v>5806</v>
      </c>
      <c r="D94" s="156" t="s">
        <v>5807</v>
      </c>
      <c r="E94" s="157">
        <v>1000000</v>
      </c>
      <c r="F94" s="303" t="s">
        <v>135</v>
      </c>
    </row>
    <row r="95" spans="1:6" ht="78.75" x14ac:dyDescent="0.25">
      <c r="A95" s="363">
        <v>22</v>
      </c>
      <c r="B95" s="269" t="s">
        <v>5808</v>
      </c>
      <c r="C95" s="149" t="s">
        <v>5809</v>
      </c>
      <c r="D95" s="156" t="s">
        <v>5810</v>
      </c>
      <c r="E95" s="157">
        <v>1000000</v>
      </c>
      <c r="F95" s="303" t="s">
        <v>13</v>
      </c>
    </row>
    <row r="96" spans="1:6" ht="78.75" x14ac:dyDescent="0.25">
      <c r="A96" s="363">
        <v>23</v>
      </c>
      <c r="B96" s="269" t="s">
        <v>5811</v>
      </c>
      <c r="C96" s="149" t="s">
        <v>5806</v>
      </c>
      <c r="D96" s="156" t="s">
        <v>5812</v>
      </c>
      <c r="E96" s="157">
        <v>500000</v>
      </c>
      <c r="F96" s="303" t="s">
        <v>13</v>
      </c>
    </row>
    <row r="97" spans="1:6" x14ac:dyDescent="0.25">
      <c r="A97" s="363"/>
      <c r="B97" s="2364" t="s">
        <v>704</v>
      </c>
      <c r="C97" s="2364"/>
      <c r="D97" s="2364"/>
      <c r="E97" s="430">
        <v>11379310.34</v>
      </c>
      <c r="F97" s="310"/>
    </row>
  </sheetData>
  <mergeCells count="22">
    <mergeCell ref="B20:D20"/>
    <mergeCell ref="B22:D22"/>
    <mergeCell ref="B76:D76"/>
    <mergeCell ref="B79:D79"/>
    <mergeCell ref="B45:D45"/>
    <mergeCell ref="B55:D55"/>
    <mergeCell ref="B56:D56"/>
    <mergeCell ref="B91:D91"/>
    <mergeCell ref="B97:D97"/>
    <mergeCell ref="A64:F64"/>
    <mergeCell ref="A65:F65"/>
    <mergeCell ref="A66:F66"/>
    <mergeCell ref="B68:D68"/>
    <mergeCell ref="B71:D71"/>
    <mergeCell ref="B74:D74"/>
    <mergeCell ref="B18:D18"/>
    <mergeCell ref="A1:F1"/>
    <mergeCell ref="A2:F2"/>
    <mergeCell ref="A3:F3"/>
    <mergeCell ref="B5:D5"/>
    <mergeCell ref="B11:D11"/>
    <mergeCell ref="B15:D1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2"/>
  <sheetViews>
    <sheetView topLeftCell="A101" workbookViewId="0">
      <selection activeCell="C66" sqref="C66"/>
    </sheetView>
  </sheetViews>
  <sheetFormatPr defaultRowHeight="15" x14ac:dyDescent="0.25"/>
  <cols>
    <col min="1" max="1" width="7.140625" customWidth="1"/>
    <col min="2" max="2" width="17" customWidth="1"/>
    <col min="3" max="3" width="42.85546875" customWidth="1"/>
    <col min="4" max="4" width="17.140625" customWidth="1"/>
    <col min="5" max="5" width="19.85546875" customWidth="1"/>
    <col min="6" max="6" width="9.42578125" customWidth="1"/>
  </cols>
  <sheetData>
    <row r="1" spans="1:6" ht="15.75" x14ac:dyDescent="0.25">
      <c r="A1" s="2345" t="s">
        <v>0</v>
      </c>
      <c r="B1" s="2345"/>
      <c r="C1" s="2345"/>
      <c r="D1" s="2345"/>
      <c r="E1" s="2345"/>
      <c r="F1" s="2345"/>
    </row>
    <row r="2" spans="1:6" ht="15.75" x14ac:dyDescent="0.25">
      <c r="A2" s="2345" t="s">
        <v>5824</v>
      </c>
      <c r="B2" s="2345"/>
      <c r="C2" s="2345"/>
      <c r="D2" s="2345"/>
      <c r="E2" s="2345"/>
      <c r="F2" s="2345"/>
    </row>
    <row r="3" spans="1:6" ht="15.75" x14ac:dyDescent="0.25">
      <c r="A3" s="2345" t="s">
        <v>2</v>
      </c>
      <c r="B3" s="2345"/>
      <c r="C3" s="2345"/>
      <c r="D3" s="2345"/>
      <c r="E3" s="2345"/>
      <c r="F3" s="2345"/>
    </row>
    <row r="4" spans="1:6" ht="31.5" x14ac:dyDescent="0.25">
      <c r="A4" s="70" t="s">
        <v>3</v>
      </c>
      <c r="B4" s="70" t="s">
        <v>4</v>
      </c>
      <c r="C4" s="70" t="s">
        <v>326</v>
      </c>
      <c r="D4" s="70" t="s">
        <v>6</v>
      </c>
      <c r="E4" s="424" t="s">
        <v>327</v>
      </c>
      <c r="F4" s="70" t="s">
        <v>8</v>
      </c>
    </row>
    <row r="5" spans="1:6" ht="15.75" x14ac:dyDescent="0.25">
      <c r="A5" s="69"/>
      <c r="B5" s="2346" t="s">
        <v>9</v>
      </c>
      <c r="C5" s="2347"/>
      <c r="D5" s="69"/>
      <c r="E5" s="424"/>
      <c r="F5" s="69"/>
    </row>
    <row r="6" spans="1:6" ht="47.25" x14ac:dyDescent="0.25">
      <c r="A6" s="69">
        <v>1</v>
      </c>
      <c r="B6" s="69" t="s">
        <v>5825</v>
      </c>
      <c r="C6" s="69" t="s">
        <v>5826</v>
      </c>
      <c r="D6" s="69" t="s">
        <v>1650</v>
      </c>
      <c r="E6" s="187">
        <v>942000</v>
      </c>
      <c r="F6" s="69" t="s">
        <v>5827</v>
      </c>
    </row>
    <row r="7" spans="1:6" ht="31.5" x14ac:dyDescent="0.25">
      <c r="A7" s="69">
        <v>2</v>
      </c>
      <c r="B7" s="69" t="s">
        <v>1655</v>
      </c>
      <c r="C7" s="69" t="s">
        <v>5828</v>
      </c>
      <c r="D7" s="69" t="s">
        <v>537</v>
      </c>
      <c r="E7" s="187">
        <v>20000</v>
      </c>
      <c r="F7" s="69" t="s">
        <v>5827</v>
      </c>
    </row>
    <row r="8" spans="1:6" ht="141.75" x14ac:dyDescent="0.25">
      <c r="A8" s="69">
        <v>3</v>
      </c>
      <c r="B8" s="69" t="s">
        <v>5829</v>
      </c>
      <c r="C8" s="69" t="s">
        <v>5830</v>
      </c>
      <c r="D8" s="69" t="s">
        <v>5831</v>
      </c>
      <c r="E8" s="187">
        <v>2092965.42</v>
      </c>
      <c r="F8" s="69" t="s">
        <v>5827</v>
      </c>
    </row>
    <row r="9" spans="1:6" ht="63" x14ac:dyDescent="0.25">
      <c r="A9" s="69">
        <v>4</v>
      </c>
      <c r="B9" s="69" t="s">
        <v>290</v>
      </c>
      <c r="C9" s="69" t="s">
        <v>5832</v>
      </c>
      <c r="D9" s="69" t="s">
        <v>1652</v>
      </c>
      <c r="E9" s="187">
        <v>1123655.28</v>
      </c>
      <c r="F9" s="69" t="s">
        <v>5827</v>
      </c>
    </row>
    <row r="10" spans="1:6" ht="47.25" x14ac:dyDescent="0.25">
      <c r="A10" s="69">
        <v>5</v>
      </c>
      <c r="B10" s="69" t="s">
        <v>20</v>
      </c>
      <c r="C10" s="69" t="s">
        <v>5833</v>
      </c>
      <c r="D10" s="69" t="s">
        <v>539</v>
      </c>
      <c r="E10" s="187">
        <v>30000</v>
      </c>
      <c r="F10" s="69" t="s">
        <v>5827</v>
      </c>
    </row>
    <row r="11" spans="1:6" ht="15.75" x14ac:dyDescent="0.25">
      <c r="A11" s="69"/>
      <c r="B11" s="2480" t="s">
        <v>334</v>
      </c>
      <c r="C11" s="2480"/>
      <c r="D11" s="66"/>
      <c r="E11" s="187"/>
      <c r="F11" s="69"/>
    </row>
    <row r="12" spans="1:6" ht="63" x14ac:dyDescent="0.25">
      <c r="A12" s="69">
        <v>6</v>
      </c>
      <c r="B12" s="69" t="s">
        <v>290</v>
      </c>
      <c r="C12" s="69" t="s">
        <v>5834</v>
      </c>
      <c r="D12" s="69" t="s">
        <v>1652</v>
      </c>
      <c r="E12" s="187">
        <v>1104310.3400000001</v>
      </c>
      <c r="F12" s="69" t="s">
        <v>5827</v>
      </c>
    </row>
    <row r="13" spans="1:6" ht="126" x14ac:dyDescent="0.25">
      <c r="A13" s="69">
        <v>7</v>
      </c>
      <c r="B13" s="69" t="s">
        <v>1660</v>
      </c>
      <c r="C13" s="69" t="s">
        <v>5835</v>
      </c>
      <c r="D13" s="69" t="s">
        <v>5836</v>
      </c>
      <c r="E13" s="187">
        <v>500000</v>
      </c>
      <c r="F13" s="69" t="s">
        <v>5827</v>
      </c>
    </row>
    <row r="14" spans="1:6" ht="94.5" x14ac:dyDescent="0.25">
      <c r="A14" s="69">
        <v>8</v>
      </c>
      <c r="B14" s="69" t="s">
        <v>1662</v>
      </c>
      <c r="C14" s="69" t="s">
        <v>5837</v>
      </c>
      <c r="D14" s="69" t="s">
        <v>1244</v>
      </c>
      <c r="E14" s="187">
        <v>1000000</v>
      </c>
      <c r="F14" s="69" t="s">
        <v>5827</v>
      </c>
    </row>
    <row r="15" spans="1:6" ht="15.75" x14ac:dyDescent="0.25">
      <c r="A15" s="69"/>
      <c r="B15" s="70" t="s">
        <v>306</v>
      </c>
      <c r="C15" s="69"/>
      <c r="D15" s="69"/>
      <c r="E15" s="187"/>
      <c r="F15" s="69"/>
    </row>
    <row r="16" spans="1:6" ht="157.5" x14ac:dyDescent="0.25">
      <c r="A16" s="69">
        <v>9</v>
      </c>
      <c r="B16" s="69" t="s">
        <v>5838</v>
      </c>
      <c r="C16" s="69" t="s">
        <v>5839</v>
      </c>
      <c r="D16" s="69" t="s">
        <v>5840</v>
      </c>
      <c r="E16" s="187">
        <v>1736206.9</v>
      </c>
      <c r="F16" s="69" t="s">
        <v>5827</v>
      </c>
    </row>
    <row r="17" spans="1:6" ht="31.5" x14ac:dyDescent="0.25">
      <c r="A17" s="69"/>
      <c r="B17" s="70" t="s">
        <v>303</v>
      </c>
      <c r="C17" s="70"/>
      <c r="D17" s="69"/>
      <c r="E17" s="187"/>
      <c r="F17" s="69"/>
    </row>
    <row r="18" spans="1:6" ht="63" x14ac:dyDescent="0.25">
      <c r="A18" s="69">
        <v>10</v>
      </c>
      <c r="B18" s="69" t="s">
        <v>5841</v>
      </c>
      <c r="C18" s="69" t="s">
        <v>5842</v>
      </c>
      <c r="D18" s="69" t="s">
        <v>1673</v>
      </c>
      <c r="E18" s="187">
        <v>50000</v>
      </c>
      <c r="F18" s="69" t="s">
        <v>13</v>
      </c>
    </row>
    <row r="19" spans="1:6" ht="63" x14ac:dyDescent="0.25">
      <c r="A19" s="69">
        <v>11</v>
      </c>
      <c r="B19" s="69" t="s">
        <v>5843</v>
      </c>
      <c r="C19" s="69" t="s">
        <v>5844</v>
      </c>
      <c r="D19" s="69" t="s">
        <v>1673</v>
      </c>
      <c r="E19" s="187">
        <v>50000</v>
      </c>
      <c r="F19" s="69" t="s">
        <v>13</v>
      </c>
    </row>
    <row r="20" spans="1:6" ht="63" x14ac:dyDescent="0.25">
      <c r="A20" s="69">
        <v>12</v>
      </c>
      <c r="B20" s="69" t="s">
        <v>5845</v>
      </c>
      <c r="C20" s="69" t="s">
        <v>5846</v>
      </c>
      <c r="D20" s="69" t="s">
        <v>1673</v>
      </c>
      <c r="E20" s="187">
        <v>50000</v>
      </c>
      <c r="F20" s="69" t="s">
        <v>13</v>
      </c>
    </row>
    <row r="21" spans="1:6" ht="63" x14ac:dyDescent="0.25">
      <c r="A21" s="69">
        <v>13</v>
      </c>
      <c r="B21" s="69" t="s">
        <v>5847</v>
      </c>
      <c r="C21" s="69" t="s">
        <v>5848</v>
      </c>
      <c r="D21" s="69" t="s">
        <v>1673</v>
      </c>
      <c r="E21" s="187">
        <v>50000</v>
      </c>
      <c r="F21" s="69" t="s">
        <v>13</v>
      </c>
    </row>
    <row r="22" spans="1:6" ht="63" x14ac:dyDescent="0.25">
      <c r="A22" s="69">
        <v>14</v>
      </c>
      <c r="B22" s="69" t="s">
        <v>5849</v>
      </c>
      <c r="C22" s="69" t="s">
        <v>5850</v>
      </c>
      <c r="D22" s="69" t="s">
        <v>1673</v>
      </c>
      <c r="E22" s="187">
        <v>50000</v>
      </c>
      <c r="F22" s="69" t="s">
        <v>13</v>
      </c>
    </row>
    <row r="23" spans="1:6" ht="63" x14ac:dyDescent="0.25">
      <c r="A23" s="69">
        <v>15</v>
      </c>
      <c r="B23" s="69" t="s">
        <v>5851</v>
      </c>
      <c r="C23" s="69" t="s">
        <v>5852</v>
      </c>
      <c r="D23" s="69" t="s">
        <v>1673</v>
      </c>
      <c r="E23" s="187">
        <v>50000</v>
      </c>
      <c r="F23" s="69" t="s">
        <v>13</v>
      </c>
    </row>
    <row r="24" spans="1:6" ht="63" x14ac:dyDescent="0.25">
      <c r="A24" s="69">
        <v>16</v>
      </c>
      <c r="B24" s="69" t="s">
        <v>5853</v>
      </c>
      <c r="C24" s="69" t="s">
        <v>5854</v>
      </c>
      <c r="D24" s="69" t="s">
        <v>1673</v>
      </c>
      <c r="E24" s="187">
        <v>50000</v>
      </c>
      <c r="F24" s="69" t="s">
        <v>13</v>
      </c>
    </row>
    <row r="25" spans="1:6" ht="63" x14ac:dyDescent="0.25">
      <c r="A25" s="69">
        <v>17</v>
      </c>
      <c r="B25" s="69" t="s">
        <v>5855</v>
      </c>
      <c r="C25" s="69" t="s">
        <v>5856</v>
      </c>
      <c r="D25" s="69" t="s">
        <v>1673</v>
      </c>
      <c r="E25" s="187">
        <v>50000</v>
      </c>
      <c r="F25" s="69" t="s">
        <v>13</v>
      </c>
    </row>
    <row r="26" spans="1:6" ht="63" x14ac:dyDescent="0.25">
      <c r="A26" s="69">
        <v>18</v>
      </c>
      <c r="B26" s="69" t="s">
        <v>1032</v>
      </c>
      <c r="C26" s="69" t="s">
        <v>5857</v>
      </c>
      <c r="D26" s="69" t="s">
        <v>1673</v>
      </c>
      <c r="E26" s="187">
        <v>50000</v>
      </c>
      <c r="F26" s="69" t="s">
        <v>13</v>
      </c>
    </row>
    <row r="27" spans="1:6" ht="63" x14ac:dyDescent="0.25">
      <c r="A27" s="69">
        <v>19</v>
      </c>
      <c r="B27" s="69" t="s">
        <v>5858</v>
      </c>
      <c r="C27" s="69" t="s">
        <v>5859</v>
      </c>
      <c r="D27" s="69" t="s">
        <v>1673</v>
      </c>
      <c r="E27" s="187">
        <v>50000</v>
      </c>
      <c r="F27" s="69" t="s">
        <v>13</v>
      </c>
    </row>
    <row r="28" spans="1:6" ht="15.75" x14ac:dyDescent="0.25">
      <c r="A28" s="69"/>
      <c r="B28" s="69" t="s">
        <v>5860</v>
      </c>
      <c r="C28" s="69"/>
      <c r="D28" s="69"/>
      <c r="E28" s="187"/>
      <c r="F28" s="69"/>
    </row>
    <row r="29" spans="1:6" ht="94.5" x14ac:dyDescent="0.25">
      <c r="A29" s="69">
        <v>20</v>
      </c>
      <c r="B29" s="69" t="s">
        <v>41</v>
      </c>
      <c r="C29" s="69" t="s">
        <v>5861</v>
      </c>
      <c r="D29" s="69" t="s">
        <v>43</v>
      </c>
      <c r="E29" s="187">
        <v>4568965.5199999996</v>
      </c>
      <c r="F29" s="69" t="s">
        <v>13</v>
      </c>
    </row>
    <row r="30" spans="1:6" ht="15.75" x14ac:dyDescent="0.25">
      <c r="A30" s="69"/>
      <c r="B30" s="70" t="s">
        <v>34</v>
      </c>
      <c r="C30" s="70"/>
      <c r="D30" s="69"/>
      <c r="E30" s="187"/>
      <c r="F30" s="69"/>
    </row>
    <row r="31" spans="1:6" ht="47.25" x14ac:dyDescent="0.25">
      <c r="A31" s="69">
        <v>21</v>
      </c>
      <c r="B31" s="69" t="s">
        <v>613</v>
      </c>
      <c r="C31" s="69" t="s">
        <v>5862</v>
      </c>
      <c r="D31" s="69" t="s">
        <v>1665</v>
      </c>
      <c r="E31" s="187">
        <v>5500000</v>
      </c>
      <c r="F31" s="69" t="s">
        <v>13</v>
      </c>
    </row>
    <row r="32" spans="1:6" ht="47.25" x14ac:dyDescent="0.25">
      <c r="A32" s="69">
        <v>22</v>
      </c>
      <c r="B32" s="69" t="s">
        <v>5863</v>
      </c>
      <c r="C32" s="69" t="s">
        <v>5864</v>
      </c>
      <c r="D32" s="69" t="s">
        <v>1665</v>
      </c>
      <c r="E32" s="187">
        <v>8000000</v>
      </c>
      <c r="F32" s="69" t="s">
        <v>13</v>
      </c>
    </row>
    <row r="33" spans="1:6" ht="31.5" x14ac:dyDescent="0.25">
      <c r="A33" s="69"/>
      <c r="B33" s="70" t="s">
        <v>4995</v>
      </c>
      <c r="C33" s="70"/>
      <c r="D33" s="69"/>
      <c r="E33" s="189"/>
      <c r="F33" s="69"/>
    </row>
    <row r="34" spans="1:6" ht="15.75" x14ac:dyDescent="0.25">
      <c r="A34" s="69"/>
      <c r="B34" s="70" t="s">
        <v>5865</v>
      </c>
      <c r="C34" s="69"/>
      <c r="D34" s="69"/>
      <c r="E34" s="189"/>
      <c r="F34" s="69"/>
    </row>
    <row r="35" spans="1:6" ht="256.5" x14ac:dyDescent="0.25">
      <c r="A35" s="69">
        <v>23</v>
      </c>
      <c r="B35" s="69" t="s">
        <v>5866</v>
      </c>
      <c r="C35" s="69" t="s">
        <v>5867</v>
      </c>
      <c r="D35" s="431" t="s">
        <v>5868</v>
      </c>
      <c r="E35" s="187">
        <v>4677027.2</v>
      </c>
      <c r="F35" s="69" t="s">
        <v>13</v>
      </c>
    </row>
    <row r="36" spans="1:6" ht="31.5" x14ac:dyDescent="0.25">
      <c r="A36" s="69"/>
      <c r="B36" s="70" t="s">
        <v>481</v>
      </c>
      <c r="C36" s="69"/>
      <c r="D36" s="69"/>
      <c r="E36" s="189"/>
      <c r="F36" s="69"/>
    </row>
    <row r="37" spans="1:6" ht="94.5" x14ac:dyDescent="0.25">
      <c r="A37" s="69">
        <v>24</v>
      </c>
      <c r="B37" s="69" t="s">
        <v>5869</v>
      </c>
      <c r="C37" s="69" t="s">
        <v>5870</v>
      </c>
      <c r="D37" s="69" t="s">
        <v>5871</v>
      </c>
      <c r="E37" s="187">
        <v>2500000</v>
      </c>
      <c r="F37" s="69" t="s">
        <v>13</v>
      </c>
    </row>
    <row r="38" spans="1:6" ht="31.5" x14ac:dyDescent="0.25">
      <c r="A38" s="69"/>
      <c r="B38" s="70" t="s">
        <v>5872</v>
      </c>
      <c r="C38" s="69"/>
      <c r="D38" s="69"/>
      <c r="E38" s="189"/>
      <c r="F38" s="69"/>
    </row>
    <row r="39" spans="1:6" ht="94.5" x14ac:dyDescent="0.25">
      <c r="A39" s="69">
        <v>25</v>
      </c>
      <c r="B39" s="69" t="s">
        <v>5873</v>
      </c>
      <c r="C39" s="69" t="s">
        <v>5874</v>
      </c>
      <c r="D39" s="69" t="s">
        <v>5875</v>
      </c>
      <c r="E39" s="187">
        <v>3000000</v>
      </c>
      <c r="F39" s="69" t="s">
        <v>272</v>
      </c>
    </row>
    <row r="40" spans="1:6" ht="94.5" x14ac:dyDescent="0.25">
      <c r="A40" s="69">
        <v>26</v>
      </c>
      <c r="B40" s="69" t="s">
        <v>5876</v>
      </c>
      <c r="C40" s="69" t="s">
        <v>5877</v>
      </c>
      <c r="D40" s="69" t="s">
        <v>5875</v>
      </c>
      <c r="E40" s="187">
        <v>1500000</v>
      </c>
      <c r="F40" s="69" t="s">
        <v>272</v>
      </c>
    </row>
    <row r="41" spans="1:6" ht="94.5" x14ac:dyDescent="0.25">
      <c r="A41" s="69">
        <v>27</v>
      </c>
      <c r="B41" s="69" t="s">
        <v>5878</v>
      </c>
      <c r="C41" s="69" t="s">
        <v>5879</v>
      </c>
      <c r="D41" s="69" t="s">
        <v>5875</v>
      </c>
      <c r="E41" s="187">
        <v>1700000</v>
      </c>
      <c r="F41" s="69" t="s">
        <v>272</v>
      </c>
    </row>
    <row r="42" spans="1:6" ht="157.5" x14ac:dyDescent="0.25">
      <c r="A42" s="69">
        <v>28</v>
      </c>
      <c r="B42" s="69" t="s">
        <v>5880</v>
      </c>
      <c r="C42" s="69" t="s">
        <v>5881</v>
      </c>
      <c r="D42" s="69" t="s">
        <v>5882</v>
      </c>
      <c r="E42" s="187">
        <v>1100000</v>
      </c>
      <c r="F42" s="69" t="s">
        <v>272</v>
      </c>
    </row>
    <row r="43" spans="1:6" ht="78.75" x14ac:dyDescent="0.25">
      <c r="A43" s="69">
        <v>29</v>
      </c>
      <c r="B43" s="69" t="s">
        <v>5883</v>
      </c>
      <c r="C43" s="69" t="s">
        <v>5884</v>
      </c>
      <c r="D43" s="69" t="s">
        <v>5885</v>
      </c>
      <c r="E43" s="187">
        <v>800000</v>
      </c>
      <c r="F43" s="69" t="s">
        <v>272</v>
      </c>
    </row>
    <row r="44" spans="1:6" ht="94.5" x14ac:dyDescent="0.25">
      <c r="A44" s="69">
        <v>30</v>
      </c>
      <c r="B44" s="69" t="s">
        <v>5886</v>
      </c>
      <c r="C44" s="69" t="s">
        <v>5887</v>
      </c>
      <c r="D44" s="69" t="s">
        <v>5875</v>
      </c>
      <c r="E44" s="187">
        <v>3000000</v>
      </c>
      <c r="F44" s="69" t="s">
        <v>272</v>
      </c>
    </row>
    <row r="45" spans="1:6" ht="78.75" x14ac:dyDescent="0.25">
      <c r="A45" s="69">
        <v>31</v>
      </c>
      <c r="B45" s="69" t="s">
        <v>5888</v>
      </c>
      <c r="C45" s="69" t="s">
        <v>5889</v>
      </c>
      <c r="D45" s="69" t="s">
        <v>5885</v>
      </c>
      <c r="E45" s="187">
        <v>800000</v>
      </c>
      <c r="F45" s="69" t="s">
        <v>272</v>
      </c>
    </row>
    <row r="46" spans="1:6" ht="78.75" x14ac:dyDescent="0.25">
      <c r="A46" s="69">
        <v>32</v>
      </c>
      <c r="B46" s="69" t="s">
        <v>5890</v>
      </c>
      <c r="C46" s="69" t="s">
        <v>5891</v>
      </c>
      <c r="D46" s="69" t="s">
        <v>5885</v>
      </c>
      <c r="E46" s="187">
        <v>1500000</v>
      </c>
      <c r="F46" s="69" t="s">
        <v>272</v>
      </c>
    </row>
    <row r="47" spans="1:6" ht="47.25" x14ac:dyDescent="0.25">
      <c r="A47" s="69">
        <v>33</v>
      </c>
      <c r="B47" s="69" t="s">
        <v>5892</v>
      </c>
      <c r="C47" s="69" t="s">
        <v>5893</v>
      </c>
      <c r="D47" s="69" t="s">
        <v>5894</v>
      </c>
      <c r="E47" s="187">
        <v>650000</v>
      </c>
      <c r="F47" s="69" t="s">
        <v>13</v>
      </c>
    </row>
    <row r="48" spans="1:6" ht="31.5" x14ac:dyDescent="0.25">
      <c r="A48" s="69"/>
      <c r="B48" s="70" t="s">
        <v>5895</v>
      </c>
      <c r="C48" s="69"/>
      <c r="D48" s="69"/>
      <c r="E48" s="187"/>
      <c r="F48" s="69"/>
    </row>
    <row r="49" spans="1:6" ht="47.25" x14ac:dyDescent="0.25">
      <c r="A49" s="69">
        <v>34</v>
      </c>
      <c r="B49" s="69" t="s">
        <v>5841</v>
      </c>
      <c r="C49" s="69" t="s">
        <v>5896</v>
      </c>
      <c r="D49" s="69" t="s">
        <v>2934</v>
      </c>
      <c r="E49" s="187">
        <v>750000</v>
      </c>
      <c r="F49" s="69" t="s">
        <v>13</v>
      </c>
    </row>
    <row r="50" spans="1:6" ht="94.5" x14ac:dyDescent="0.25">
      <c r="A50" s="69">
        <v>35</v>
      </c>
      <c r="B50" s="69" t="s">
        <v>5897</v>
      </c>
      <c r="C50" s="69" t="s">
        <v>5898</v>
      </c>
      <c r="D50" s="69" t="s">
        <v>5875</v>
      </c>
      <c r="E50" s="187">
        <v>800000</v>
      </c>
      <c r="F50" s="69" t="s">
        <v>272</v>
      </c>
    </row>
    <row r="51" spans="1:6" ht="47.25" x14ac:dyDescent="0.25">
      <c r="A51" s="69">
        <v>36</v>
      </c>
      <c r="B51" s="69" t="s">
        <v>5899</v>
      </c>
      <c r="C51" s="69" t="s">
        <v>5900</v>
      </c>
      <c r="D51" s="69" t="s">
        <v>5894</v>
      </c>
      <c r="E51" s="187">
        <v>650000</v>
      </c>
      <c r="F51" s="69" t="s">
        <v>13</v>
      </c>
    </row>
    <row r="52" spans="1:6" ht="63" x14ac:dyDescent="0.25">
      <c r="A52" s="69">
        <v>37</v>
      </c>
      <c r="B52" s="69" t="s">
        <v>5901</v>
      </c>
      <c r="C52" s="69" t="s">
        <v>5902</v>
      </c>
      <c r="D52" s="69" t="s">
        <v>5903</v>
      </c>
      <c r="E52" s="187">
        <v>100000</v>
      </c>
      <c r="F52" s="69" t="s">
        <v>272</v>
      </c>
    </row>
    <row r="53" spans="1:6" ht="110.25" x14ac:dyDescent="0.25">
      <c r="A53" s="69">
        <v>38</v>
      </c>
      <c r="B53" s="69" t="s">
        <v>5904</v>
      </c>
      <c r="C53" s="69" t="s">
        <v>5905</v>
      </c>
      <c r="D53" s="69" t="s">
        <v>5906</v>
      </c>
      <c r="E53" s="187">
        <v>2191797.9700000002</v>
      </c>
      <c r="F53" s="69" t="s">
        <v>272</v>
      </c>
    </row>
    <row r="54" spans="1:6" ht="63" x14ac:dyDescent="0.25">
      <c r="A54" s="69">
        <v>39</v>
      </c>
      <c r="B54" s="69" t="s">
        <v>5907</v>
      </c>
      <c r="C54" s="69" t="s">
        <v>5908</v>
      </c>
      <c r="D54" s="69" t="s">
        <v>5909</v>
      </c>
      <c r="E54" s="187">
        <v>150000</v>
      </c>
      <c r="F54" s="69" t="s">
        <v>13</v>
      </c>
    </row>
    <row r="55" spans="1:6" ht="47.25" x14ac:dyDescent="0.25">
      <c r="A55" s="69">
        <v>40</v>
      </c>
      <c r="B55" s="69" t="s">
        <v>5910</v>
      </c>
      <c r="C55" s="69" t="s">
        <v>5911</v>
      </c>
      <c r="D55" s="69" t="s">
        <v>5894</v>
      </c>
      <c r="E55" s="187">
        <v>650000</v>
      </c>
      <c r="F55" s="69" t="s">
        <v>13</v>
      </c>
    </row>
    <row r="56" spans="1:6" ht="94.5" x14ac:dyDescent="0.25">
      <c r="A56" s="69">
        <v>41</v>
      </c>
      <c r="B56" s="69" t="s">
        <v>5912</v>
      </c>
      <c r="C56" s="69" t="s">
        <v>5913</v>
      </c>
      <c r="D56" s="69" t="s">
        <v>5914</v>
      </c>
      <c r="E56" s="187">
        <v>625559</v>
      </c>
      <c r="F56" s="69" t="s">
        <v>272</v>
      </c>
    </row>
    <row r="57" spans="1:6" ht="15.75" x14ac:dyDescent="0.25">
      <c r="A57" s="69"/>
      <c r="B57" s="70" t="s">
        <v>219</v>
      </c>
      <c r="C57" s="69"/>
      <c r="D57" s="69"/>
      <c r="E57" s="187"/>
      <c r="F57" s="69"/>
    </row>
    <row r="58" spans="1:6" ht="78.75" x14ac:dyDescent="0.25">
      <c r="A58" s="69">
        <v>42</v>
      </c>
      <c r="B58" s="69" t="s">
        <v>5915</v>
      </c>
      <c r="C58" s="69" t="s">
        <v>5916</v>
      </c>
      <c r="D58" s="69" t="s">
        <v>5917</v>
      </c>
      <c r="E58" s="187">
        <v>300000</v>
      </c>
      <c r="F58" s="69" t="s">
        <v>272</v>
      </c>
    </row>
    <row r="59" spans="1:6" ht="78.75" x14ac:dyDescent="0.25">
      <c r="A59" s="69">
        <v>43</v>
      </c>
      <c r="B59" s="69" t="s">
        <v>5918</v>
      </c>
      <c r="C59" s="69" t="s">
        <v>5919</v>
      </c>
      <c r="D59" s="69" t="s">
        <v>5917</v>
      </c>
      <c r="E59" s="187">
        <v>300000</v>
      </c>
      <c r="F59" s="69" t="s">
        <v>272</v>
      </c>
    </row>
    <row r="60" spans="1:6" ht="78.75" x14ac:dyDescent="0.25">
      <c r="A60" s="69">
        <v>44</v>
      </c>
      <c r="B60" s="69" t="s">
        <v>5920</v>
      </c>
      <c r="C60" s="69" t="s">
        <v>5921</v>
      </c>
      <c r="D60" s="69" t="s">
        <v>5917</v>
      </c>
      <c r="E60" s="187">
        <v>350000</v>
      </c>
      <c r="F60" s="69" t="s">
        <v>272</v>
      </c>
    </row>
    <row r="61" spans="1:6" ht="47.25" x14ac:dyDescent="0.25">
      <c r="A61" s="69">
        <v>45</v>
      </c>
      <c r="B61" s="69" t="s">
        <v>5922</v>
      </c>
      <c r="C61" s="69" t="s">
        <v>5923</v>
      </c>
      <c r="D61" s="69" t="s">
        <v>5924</v>
      </c>
      <c r="E61" s="187">
        <v>1000000</v>
      </c>
      <c r="F61" s="69" t="s">
        <v>13</v>
      </c>
    </row>
    <row r="62" spans="1:6" ht="15.75" x14ac:dyDescent="0.25">
      <c r="A62" s="69"/>
      <c r="B62" s="70" t="s">
        <v>1834</v>
      </c>
      <c r="C62" s="70"/>
      <c r="D62" s="70"/>
      <c r="E62" s="424">
        <f>SUM(E6:E61)</f>
        <v>56212487.629999995</v>
      </c>
      <c r="F62" s="70"/>
    </row>
    <row r="63" spans="1:6" ht="15.75" x14ac:dyDescent="0.25">
      <c r="A63" s="11"/>
      <c r="B63" s="2373" t="s">
        <v>9</v>
      </c>
      <c r="C63" s="2374"/>
      <c r="D63" s="8"/>
      <c r="E63" s="168"/>
      <c r="F63" s="37"/>
    </row>
    <row r="64" spans="1:6" ht="63" x14ac:dyDescent="0.25">
      <c r="A64" s="11">
        <v>1</v>
      </c>
      <c r="B64" s="2" t="s">
        <v>269</v>
      </c>
      <c r="C64" s="7" t="s">
        <v>5925</v>
      </c>
      <c r="D64" s="2" t="s">
        <v>271</v>
      </c>
      <c r="E64" s="77">
        <v>1000000</v>
      </c>
      <c r="F64" s="10" t="s">
        <v>272</v>
      </c>
    </row>
    <row r="65" spans="1:6" ht="15.75" x14ac:dyDescent="0.25">
      <c r="A65" s="11"/>
      <c r="B65" s="9" t="s">
        <v>273</v>
      </c>
      <c r="C65" s="7"/>
      <c r="D65" s="2"/>
      <c r="E65" s="111"/>
      <c r="F65" s="10"/>
    </row>
    <row r="66" spans="1:6" ht="94.5" x14ac:dyDescent="0.25">
      <c r="A66" s="11">
        <v>2</v>
      </c>
      <c r="B66" s="2" t="s">
        <v>274</v>
      </c>
      <c r="C66" s="7" t="s">
        <v>5926</v>
      </c>
      <c r="D66" s="2" t="s">
        <v>276</v>
      </c>
      <c r="E66" s="112">
        <v>4500000</v>
      </c>
      <c r="F66" s="10" t="s">
        <v>277</v>
      </c>
    </row>
    <row r="67" spans="1:6" ht="15.75" x14ac:dyDescent="0.25">
      <c r="A67" s="173"/>
      <c r="B67" s="173" t="s">
        <v>248</v>
      </c>
      <c r="C67" s="173"/>
      <c r="D67" s="173"/>
      <c r="E67" s="1338">
        <f>SUM(E64:E66)</f>
        <v>5500000</v>
      </c>
      <c r="F67" s="173"/>
    </row>
    <row r="68" spans="1:6" s="91" customFormat="1" ht="15.75" x14ac:dyDescent="0.25">
      <c r="A68" s="173"/>
      <c r="B68" s="173" t="s">
        <v>323</v>
      </c>
      <c r="C68" s="173"/>
      <c r="D68" s="173"/>
      <c r="E68" s="1763"/>
      <c r="F68" s="173"/>
    </row>
    <row r="69" spans="1:6" ht="63" x14ac:dyDescent="0.25">
      <c r="A69" s="1731"/>
      <c r="B69" s="101" t="s">
        <v>5927</v>
      </c>
      <c r="C69" s="101" t="s">
        <v>5928</v>
      </c>
      <c r="D69" s="101" t="s">
        <v>1673</v>
      </c>
      <c r="E69" s="1764">
        <v>1036206.9</v>
      </c>
      <c r="F69" s="101" t="s">
        <v>13</v>
      </c>
    </row>
    <row r="70" spans="1:6" ht="63" x14ac:dyDescent="0.25">
      <c r="A70" s="1731"/>
      <c r="B70" s="101" t="s">
        <v>5929</v>
      </c>
      <c r="C70" s="101" t="s">
        <v>5930</v>
      </c>
      <c r="D70" s="1765" t="s">
        <v>1673</v>
      </c>
      <c r="E70" s="191">
        <v>200000</v>
      </c>
      <c r="F70" s="1688" t="s">
        <v>13</v>
      </c>
    </row>
    <row r="71" spans="1:6" ht="220.5" x14ac:dyDescent="0.25">
      <c r="A71" s="1731"/>
      <c r="B71" s="158" t="s">
        <v>5931</v>
      </c>
      <c r="C71" s="158" t="s">
        <v>5932</v>
      </c>
      <c r="D71" s="158" t="s">
        <v>5933</v>
      </c>
      <c r="E71" s="210">
        <v>23861650.289999999</v>
      </c>
      <c r="F71" s="158" t="s">
        <v>272</v>
      </c>
    </row>
    <row r="72" spans="1:6" ht="15.75" x14ac:dyDescent="0.25">
      <c r="A72" s="173"/>
      <c r="B72" s="173" t="s">
        <v>248</v>
      </c>
      <c r="C72" s="173"/>
      <c r="D72" s="173"/>
      <c r="E72" s="1338">
        <f>SUM(E69:E71)</f>
        <v>25097857.189999998</v>
      </c>
      <c r="F72" s="173"/>
    </row>
    <row r="73" spans="1:6" ht="15.75" x14ac:dyDescent="0.25">
      <c r="A73" s="173"/>
      <c r="B73" s="173" t="s">
        <v>324</v>
      </c>
      <c r="C73" s="173"/>
      <c r="D73" s="173"/>
      <c r="E73" s="217">
        <f>E72+E67+E62</f>
        <v>86810344.819999993</v>
      </c>
      <c r="F73" s="173"/>
    </row>
    <row r="76" spans="1:6" ht="15.75" x14ac:dyDescent="0.25">
      <c r="A76" s="2329" t="s">
        <v>0</v>
      </c>
      <c r="B76" s="2329"/>
      <c r="C76" s="2329"/>
      <c r="D76" s="2329"/>
      <c r="E76" s="2329"/>
      <c r="F76" s="2329"/>
    </row>
    <row r="77" spans="1:6" ht="15.75" x14ac:dyDescent="0.25">
      <c r="A77" s="2329" t="s">
        <v>5934</v>
      </c>
      <c r="B77" s="2329"/>
      <c r="C77" s="2329"/>
      <c r="D77" s="2329"/>
      <c r="E77" s="2329"/>
      <c r="F77" s="2329"/>
    </row>
    <row r="78" spans="1:6" ht="15.75" x14ac:dyDescent="0.25">
      <c r="A78" s="2329" t="s">
        <v>281</v>
      </c>
      <c r="B78" s="2329"/>
      <c r="C78" s="2329"/>
      <c r="D78" s="2329"/>
      <c r="E78" s="2329"/>
      <c r="F78" s="2329"/>
    </row>
    <row r="79" spans="1:6" ht="31.5" x14ac:dyDescent="0.25">
      <c r="A79" s="53" t="s">
        <v>282</v>
      </c>
      <c r="B79" s="40" t="s">
        <v>283</v>
      </c>
      <c r="C79" s="40" t="s">
        <v>284</v>
      </c>
      <c r="D79" s="40" t="s">
        <v>285</v>
      </c>
      <c r="E79" s="432" t="s">
        <v>1202</v>
      </c>
      <c r="F79" s="53" t="s">
        <v>287</v>
      </c>
    </row>
    <row r="80" spans="1:6" ht="15.75" x14ac:dyDescent="0.25">
      <c r="A80" s="54"/>
      <c r="B80" s="2334" t="s">
        <v>288</v>
      </c>
      <c r="C80" s="2334"/>
      <c r="D80" s="2334"/>
      <c r="E80" s="98"/>
      <c r="F80" s="53"/>
    </row>
    <row r="81" spans="1:6" ht="31.5" x14ac:dyDescent="0.25">
      <c r="A81" s="43">
        <v>1</v>
      </c>
      <c r="B81" s="44" t="s">
        <v>5935</v>
      </c>
      <c r="C81" s="44" t="s">
        <v>5826</v>
      </c>
      <c r="D81" s="44" t="s">
        <v>5936</v>
      </c>
      <c r="E81" s="94">
        <v>200000</v>
      </c>
      <c r="F81" s="44" t="s">
        <v>272</v>
      </c>
    </row>
    <row r="82" spans="1:6" ht="47.25" x14ac:dyDescent="0.25">
      <c r="A82" s="43">
        <v>2</v>
      </c>
      <c r="B82" s="44" t="s">
        <v>1657</v>
      </c>
      <c r="C82" s="44" t="s">
        <v>5937</v>
      </c>
      <c r="D82" s="44" t="s">
        <v>5938</v>
      </c>
      <c r="E82" s="94">
        <v>20000</v>
      </c>
      <c r="F82" s="44" t="s">
        <v>272</v>
      </c>
    </row>
    <row r="83" spans="1:6" ht="47.25" x14ac:dyDescent="0.25">
      <c r="A83" s="43">
        <v>3</v>
      </c>
      <c r="B83" s="44" t="s">
        <v>1655</v>
      </c>
      <c r="C83" s="44" t="s">
        <v>5939</v>
      </c>
      <c r="D83" s="44" t="s">
        <v>5940</v>
      </c>
      <c r="E83" s="94">
        <v>20000</v>
      </c>
      <c r="F83" s="44" t="s">
        <v>272</v>
      </c>
    </row>
    <row r="84" spans="1:6" ht="141.75" x14ac:dyDescent="0.25">
      <c r="A84" s="43">
        <v>4</v>
      </c>
      <c r="B84" s="44" t="s">
        <v>721</v>
      </c>
      <c r="C84" s="44" t="s">
        <v>5941</v>
      </c>
      <c r="D84" s="44" t="s">
        <v>488</v>
      </c>
      <c r="E84" s="94">
        <v>442758.62</v>
      </c>
      <c r="F84" s="44" t="s">
        <v>272</v>
      </c>
    </row>
    <row r="85" spans="1:6" ht="15.75" x14ac:dyDescent="0.25">
      <c r="A85" s="52"/>
      <c r="B85" s="2361" t="s">
        <v>26</v>
      </c>
      <c r="C85" s="2362"/>
      <c r="D85" s="2363"/>
      <c r="E85" s="95"/>
      <c r="F85" s="51"/>
    </row>
    <row r="86" spans="1:6" ht="63" x14ac:dyDescent="0.25">
      <c r="A86" s="43">
        <v>5</v>
      </c>
      <c r="B86" s="44" t="s">
        <v>5942</v>
      </c>
      <c r="C86" s="44" t="s">
        <v>5834</v>
      </c>
      <c r="D86" s="44" t="s">
        <v>5943</v>
      </c>
      <c r="E86" s="94">
        <v>341379.32</v>
      </c>
      <c r="F86" s="44" t="s">
        <v>272</v>
      </c>
    </row>
    <row r="87" spans="1:6" ht="15.75" x14ac:dyDescent="0.25">
      <c r="A87" s="43"/>
      <c r="B87" s="2330" t="s">
        <v>34</v>
      </c>
      <c r="C87" s="2331"/>
      <c r="D87" s="44"/>
      <c r="E87" s="94"/>
      <c r="F87" s="44"/>
    </row>
    <row r="88" spans="1:6" ht="47.25" x14ac:dyDescent="0.25">
      <c r="A88" s="43">
        <v>6</v>
      </c>
      <c r="B88" s="44" t="s">
        <v>35</v>
      </c>
      <c r="C88" s="44" t="s">
        <v>5862</v>
      </c>
      <c r="D88" s="44" t="s">
        <v>341</v>
      </c>
      <c r="E88" s="94">
        <v>2482758.62</v>
      </c>
      <c r="F88" s="44" t="s">
        <v>272</v>
      </c>
    </row>
    <row r="89" spans="1:6" ht="47.25" x14ac:dyDescent="0.25">
      <c r="A89" s="43">
        <v>7</v>
      </c>
      <c r="B89" s="44" t="s">
        <v>5944</v>
      </c>
      <c r="C89" s="44" t="s">
        <v>5864</v>
      </c>
      <c r="D89" s="44" t="s">
        <v>341</v>
      </c>
      <c r="E89" s="94">
        <v>1500000</v>
      </c>
      <c r="F89" s="44" t="s">
        <v>272</v>
      </c>
    </row>
    <row r="90" spans="1:6" ht="15.75" x14ac:dyDescent="0.25">
      <c r="A90" s="43"/>
      <c r="B90" s="2330" t="s">
        <v>306</v>
      </c>
      <c r="C90" s="2331"/>
      <c r="D90" s="44"/>
      <c r="E90" s="94"/>
      <c r="F90" s="44"/>
    </row>
    <row r="91" spans="1:6" ht="157.5" x14ac:dyDescent="0.25">
      <c r="A91" s="43">
        <v>8</v>
      </c>
      <c r="B91" s="44" t="s">
        <v>5838</v>
      </c>
      <c r="C91" s="44" t="s">
        <v>5839</v>
      </c>
      <c r="D91" s="44" t="s">
        <v>5840</v>
      </c>
      <c r="E91" s="94">
        <v>227586.2</v>
      </c>
      <c r="F91" s="44" t="s">
        <v>272</v>
      </c>
    </row>
    <row r="92" spans="1:6" ht="15.75" x14ac:dyDescent="0.25">
      <c r="A92" s="55"/>
      <c r="B92" s="2327" t="s">
        <v>40</v>
      </c>
      <c r="C92" s="2327"/>
      <c r="D92" s="49"/>
      <c r="E92" s="95"/>
      <c r="F92" s="49"/>
    </row>
    <row r="93" spans="1:6" ht="94.5" x14ac:dyDescent="0.25">
      <c r="A93" s="43">
        <v>9</v>
      </c>
      <c r="B93" s="44" t="s">
        <v>41</v>
      </c>
      <c r="C93" s="44" t="s">
        <v>5861</v>
      </c>
      <c r="D93" s="44" t="s">
        <v>43</v>
      </c>
      <c r="E93" s="94">
        <v>568965.52</v>
      </c>
      <c r="F93" s="44" t="s">
        <v>272</v>
      </c>
    </row>
    <row r="94" spans="1:6" ht="15.75" x14ac:dyDescent="0.25">
      <c r="A94" s="52"/>
      <c r="B94" s="2333" t="s">
        <v>312</v>
      </c>
      <c r="C94" s="2333"/>
      <c r="D94" s="51"/>
      <c r="E94" s="95"/>
      <c r="F94" s="51"/>
    </row>
    <row r="95" spans="1:6" ht="78.75" x14ac:dyDescent="0.25">
      <c r="A95" s="43">
        <v>10</v>
      </c>
      <c r="B95" s="44" t="s">
        <v>5945</v>
      </c>
      <c r="C95" s="44" t="s">
        <v>5896</v>
      </c>
      <c r="D95" s="44" t="s">
        <v>5946</v>
      </c>
      <c r="E95" s="94">
        <v>400000</v>
      </c>
      <c r="F95" s="44" t="s">
        <v>272</v>
      </c>
    </row>
    <row r="96" spans="1:6" ht="94.5" x14ac:dyDescent="0.25">
      <c r="A96" s="43">
        <v>11</v>
      </c>
      <c r="B96" s="44" t="s">
        <v>5947</v>
      </c>
      <c r="C96" s="44" t="s">
        <v>5898</v>
      </c>
      <c r="D96" s="44" t="s">
        <v>5948</v>
      </c>
      <c r="E96" s="94">
        <v>300000</v>
      </c>
      <c r="F96" s="44" t="s">
        <v>272</v>
      </c>
    </row>
    <row r="97" spans="1:6" ht="94.5" x14ac:dyDescent="0.25">
      <c r="A97" s="43">
        <v>12</v>
      </c>
      <c r="B97" s="44" t="s">
        <v>5949</v>
      </c>
      <c r="C97" s="44" t="s">
        <v>5900</v>
      </c>
      <c r="D97" s="44" t="s">
        <v>5950</v>
      </c>
      <c r="E97" s="94">
        <v>600000</v>
      </c>
      <c r="F97" s="44" t="s">
        <v>272</v>
      </c>
    </row>
    <row r="98" spans="1:6" ht="78.75" x14ac:dyDescent="0.25">
      <c r="A98" s="43">
        <v>13</v>
      </c>
      <c r="B98" s="44" t="s">
        <v>5907</v>
      </c>
      <c r="C98" s="44" t="s">
        <v>5902</v>
      </c>
      <c r="D98" s="44" t="s">
        <v>5951</v>
      </c>
      <c r="E98" s="94">
        <v>200000</v>
      </c>
      <c r="F98" s="44" t="s">
        <v>272</v>
      </c>
    </row>
    <row r="99" spans="1:6" ht="15.75" x14ac:dyDescent="0.25">
      <c r="A99" s="55"/>
      <c r="B99" s="2327" t="s">
        <v>315</v>
      </c>
      <c r="C99" s="2327"/>
      <c r="D99" s="2327"/>
      <c r="E99" s="95"/>
      <c r="F99" s="49"/>
    </row>
    <row r="100" spans="1:6" ht="110.25" x14ac:dyDescent="0.25">
      <c r="A100" s="43">
        <v>14</v>
      </c>
      <c r="B100" s="44" t="s">
        <v>5952</v>
      </c>
      <c r="C100" s="44" t="s">
        <v>5874</v>
      </c>
      <c r="D100" s="44" t="s">
        <v>5953</v>
      </c>
      <c r="E100" s="94">
        <v>1475862.06</v>
      </c>
      <c r="F100" s="44" t="s">
        <v>272</v>
      </c>
    </row>
    <row r="101" spans="1:6" ht="94.5" x14ac:dyDescent="0.25">
      <c r="A101" s="43">
        <v>15</v>
      </c>
      <c r="B101" s="44" t="s">
        <v>5954</v>
      </c>
      <c r="C101" s="44" t="s">
        <v>5955</v>
      </c>
      <c r="D101" s="44" t="s">
        <v>5956</v>
      </c>
      <c r="E101" s="94">
        <v>2600000</v>
      </c>
      <c r="F101" s="44" t="s">
        <v>272</v>
      </c>
    </row>
    <row r="102" spans="1:6" ht="15.75" x14ac:dyDescent="0.25">
      <c r="A102" s="125"/>
      <c r="B102" s="96" t="s">
        <v>248</v>
      </c>
      <c r="C102" s="10"/>
      <c r="D102" s="10"/>
      <c r="E102" s="126">
        <f>SUM(E81:E101)</f>
        <v>11379310.340000002</v>
      </c>
      <c r="F102" s="127"/>
    </row>
  </sheetData>
  <mergeCells count="16">
    <mergeCell ref="B90:C90"/>
    <mergeCell ref="B92:C92"/>
    <mergeCell ref="B94:C94"/>
    <mergeCell ref="B99:D99"/>
    <mergeCell ref="A76:F76"/>
    <mergeCell ref="A77:F77"/>
    <mergeCell ref="A78:F78"/>
    <mergeCell ref="B80:D80"/>
    <mergeCell ref="B85:D85"/>
    <mergeCell ref="B87:C87"/>
    <mergeCell ref="B63:C63"/>
    <mergeCell ref="A1:F1"/>
    <mergeCell ref="A2:F2"/>
    <mergeCell ref="A3:F3"/>
    <mergeCell ref="B5:C5"/>
    <mergeCell ref="B11:C1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8"/>
  <sheetViews>
    <sheetView topLeftCell="A67" workbookViewId="0">
      <selection activeCell="E75" sqref="E75"/>
    </sheetView>
  </sheetViews>
  <sheetFormatPr defaultRowHeight="15" x14ac:dyDescent="0.25"/>
  <cols>
    <col min="2" max="2" width="18.7109375" customWidth="1"/>
    <col min="3" max="3" width="42.7109375" customWidth="1"/>
    <col min="4" max="4" width="17.42578125" customWidth="1"/>
    <col min="5" max="5" width="19.85546875" customWidth="1"/>
    <col min="6" max="6" width="10.28515625" customWidth="1"/>
  </cols>
  <sheetData>
    <row r="1" spans="1:6" ht="15.75" x14ac:dyDescent="0.25">
      <c r="A1" s="2345" t="s">
        <v>0</v>
      </c>
      <c r="B1" s="2345"/>
      <c r="C1" s="2345"/>
      <c r="D1" s="2345"/>
      <c r="E1" s="2345"/>
      <c r="F1" s="2345"/>
    </row>
    <row r="2" spans="1:6" ht="15.75" x14ac:dyDescent="0.25">
      <c r="A2" s="2345" t="s">
        <v>2489</v>
      </c>
      <c r="B2" s="2345"/>
      <c r="C2" s="2345"/>
      <c r="D2" s="2345"/>
      <c r="E2" s="2345"/>
      <c r="F2" s="2345"/>
    </row>
    <row r="3" spans="1:6" ht="15.75" x14ac:dyDescent="0.25">
      <c r="A3" s="2345" t="s">
        <v>2</v>
      </c>
      <c r="B3" s="2345"/>
      <c r="C3" s="2345"/>
      <c r="D3" s="2345"/>
      <c r="E3" s="2345"/>
      <c r="F3" s="2345"/>
    </row>
    <row r="4" spans="1:6" ht="31.5" x14ac:dyDescent="0.25">
      <c r="A4" s="71" t="s">
        <v>3</v>
      </c>
      <c r="B4" s="70" t="s">
        <v>4</v>
      </c>
      <c r="C4" s="70" t="s">
        <v>5</v>
      </c>
      <c r="D4" s="70" t="s">
        <v>6</v>
      </c>
      <c r="E4" s="233" t="s">
        <v>7</v>
      </c>
      <c r="F4" s="76" t="s">
        <v>8</v>
      </c>
    </row>
    <row r="5" spans="1:6" ht="15.75" x14ac:dyDescent="0.25">
      <c r="A5" s="234"/>
      <c r="B5" s="2481" t="s">
        <v>9</v>
      </c>
      <c r="C5" s="2482"/>
      <c r="D5" s="2483"/>
      <c r="E5" s="235"/>
      <c r="F5" s="236"/>
    </row>
    <row r="6" spans="1:6" ht="47.25" x14ac:dyDescent="0.25">
      <c r="A6" s="154">
        <v>1</v>
      </c>
      <c r="B6" s="152" t="s">
        <v>10</v>
      </c>
      <c r="C6" s="152" t="s">
        <v>2490</v>
      </c>
      <c r="D6" s="237" t="s">
        <v>12</v>
      </c>
      <c r="E6" s="238">
        <v>1900000</v>
      </c>
      <c r="F6" s="152" t="s">
        <v>272</v>
      </c>
    </row>
    <row r="7" spans="1:6" ht="141.75" x14ac:dyDescent="0.25">
      <c r="A7" s="154">
        <v>2</v>
      </c>
      <c r="B7" s="152" t="s">
        <v>14</v>
      </c>
      <c r="C7" s="152" t="s">
        <v>2491</v>
      </c>
      <c r="D7" s="237" t="s">
        <v>16</v>
      </c>
      <c r="E7" s="238">
        <v>690000</v>
      </c>
      <c r="F7" s="152" t="s">
        <v>272</v>
      </c>
    </row>
    <row r="8" spans="1:6" ht="94.5" x14ac:dyDescent="0.25">
      <c r="A8" s="154">
        <v>3</v>
      </c>
      <c r="B8" s="152" t="s">
        <v>23</v>
      </c>
      <c r="C8" s="152" t="s">
        <v>2492</v>
      </c>
      <c r="D8" s="152" t="s">
        <v>291</v>
      </c>
      <c r="E8" s="238">
        <v>1618620.7</v>
      </c>
      <c r="F8" s="152" t="s">
        <v>272</v>
      </c>
    </row>
    <row r="9" spans="1:6" ht="15.75" x14ac:dyDescent="0.25">
      <c r="A9" s="154"/>
      <c r="B9" s="2393" t="s">
        <v>2493</v>
      </c>
      <c r="C9" s="2394"/>
      <c r="D9" s="2395"/>
      <c r="E9" s="238"/>
      <c r="F9" s="152"/>
    </row>
    <row r="10" spans="1:6" ht="94.5" x14ac:dyDescent="0.25">
      <c r="A10" s="154">
        <v>4</v>
      </c>
      <c r="B10" s="152" t="s">
        <v>14</v>
      </c>
      <c r="C10" s="152" t="s">
        <v>2494</v>
      </c>
      <c r="D10" s="152" t="s">
        <v>2495</v>
      </c>
      <c r="E10" s="238">
        <v>500000</v>
      </c>
      <c r="F10" s="152" t="s">
        <v>272</v>
      </c>
    </row>
    <row r="11" spans="1:6" ht="94.5" x14ac:dyDescent="0.25">
      <c r="A11" s="154">
        <v>5</v>
      </c>
      <c r="B11" s="152" t="s">
        <v>23</v>
      </c>
      <c r="C11" s="152" t="s">
        <v>2496</v>
      </c>
      <c r="D11" s="152" t="s">
        <v>291</v>
      </c>
      <c r="E11" s="238">
        <v>1104310.3400000001</v>
      </c>
      <c r="F11" s="152" t="s">
        <v>272</v>
      </c>
    </row>
    <row r="12" spans="1:6" ht="94.5" x14ac:dyDescent="0.25">
      <c r="A12" s="154">
        <v>6</v>
      </c>
      <c r="B12" s="152" t="s">
        <v>31</v>
      </c>
      <c r="C12" s="152" t="s">
        <v>2497</v>
      </c>
      <c r="D12" s="152" t="s">
        <v>2498</v>
      </c>
      <c r="E12" s="238">
        <v>1000000</v>
      </c>
      <c r="F12" s="152" t="s">
        <v>272</v>
      </c>
    </row>
    <row r="13" spans="1:6" ht="15.75" x14ac:dyDescent="0.25">
      <c r="A13" s="154"/>
      <c r="B13" s="2393" t="s">
        <v>34</v>
      </c>
      <c r="C13" s="2395"/>
      <c r="D13" s="152"/>
      <c r="E13" s="238"/>
      <c r="F13" s="152"/>
    </row>
    <row r="14" spans="1:6" ht="47.25" x14ac:dyDescent="0.25">
      <c r="A14" s="154">
        <v>7</v>
      </c>
      <c r="B14" s="152" t="s">
        <v>35</v>
      </c>
      <c r="C14" s="152" t="s">
        <v>1879</v>
      </c>
      <c r="D14" s="152" t="s">
        <v>341</v>
      </c>
      <c r="E14" s="238">
        <v>4202586.21</v>
      </c>
      <c r="F14" s="152" t="s">
        <v>272</v>
      </c>
    </row>
    <row r="15" spans="1:6" ht="47.25" x14ac:dyDescent="0.25">
      <c r="A15" s="154">
        <v>8</v>
      </c>
      <c r="B15" s="152" t="s">
        <v>38</v>
      </c>
      <c r="C15" s="152" t="s">
        <v>2499</v>
      </c>
      <c r="D15" s="152" t="s">
        <v>341</v>
      </c>
      <c r="E15" s="238">
        <v>8000000</v>
      </c>
      <c r="F15" s="152" t="s">
        <v>272</v>
      </c>
    </row>
    <row r="16" spans="1:6" ht="15.75" x14ac:dyDescent="0.25">
      <c r="A16" s="154"/>
      <c r="B16" s="240" t="s">
        <v>40</v>
      </c>
      <c r="C16" s="152"/>
      <c r="D16" s="152"/>
      <c r="E16" s="238"/>
      <c r="F16" s="152"/>
    </row>
    <row r="17" spans="1:6" ht="94.5" x14ac:dyDescent="0.25">
      <c r="A17" s="154">
        <v>9</v>
      </c>
      <c r="B17" s="152" t="s">
        <v>41</v>
      </c>
      <c r="C17" s="152" t="s">
        <v>2500</v>
      </c>
      <c r="D17" s="152" t="s">
        <v>43</v>
      </c>
      <c r="E17" s="238">
        <v>4568965.5199999996</v>
      </c>
      <c r="F17" s="152" t="s">
        <v>13</v>
      </c>
    </row>
    <row r="18" spans="1:6" ht="15.75" x14ac:dyDescent="0.25">
      <c r="A18" s="154"/>
      <c r="B18" s="2388" t="s">
        <v>312</v>
      </c>
      <c r="C18" s="2390"/>
      <c r="D18" s="152"/>
      <c r="E18" s="238"/>
      <c r="F18" s="152"/>
    </row>
    <row r="19" spans="1:6" ht="47.25" x14ac:dyDescent="0.25">
      <c r="A19" s="154">
        <v>10</v>
      </c>
      <c r="B19" s="152" t="s">
        <v>2501</v>
      </c>
      <c r="C19" s="152" t="s">
        <v>2502</v>
      </c>
      <c r="D19" s="152" t="s">
        <v>202</v>
      </c>
      <c r="E19" s="238">
        <v>650000</v>
      </c>
      <c r="F19" s="152" t="s">
        <v>13</v>
      </c>
    </row>
    <row r="20" spans="1:6" ht="47.25" x14ac:dyDescent="0.25">
      <c r="A20" s="154">
        <v>11</v>
      </c>
      <c r="B20" s="152" t="s">
        <v>2503</v>
      </c>
      <c r="C20" s="152" t="s">
        <v>2504</v>
      </c>
      <c r="D20" s="152" t="s">
        <v>202</v>
      </c>
      <c r="E20" s="238">
        <v>650000</v>
      </c>
      <c r="F20" s="152" t="s">
        <v>13</v>
      </c>
    </row>
    <row r="21" spans="1:6" ht="47.25" x14ac:dyDescent="0.25">
      <c r="A21" s="154">
        <v>12</v>
      </c>
      <c r="B21" s="152" t="s">
        <v>2505</v>
      </c>
      <c r="C21" s="152" t="s">
        <v>2506</v>
      </c>
      <c r="D21" s="152" t="s">
        <v>1915</v>
      </c>
      <c r="E21" s="238">
        <v>1300000</v>
      </c>
      <c r="F21" s="152" t="s">
        <v>1269</v>
      </c>
    </row>
    <row r="22" spans="1:6" ht="47.25" x14ac:dyDescent="0.25">
      <c r="A22" s="154">
        <v>13</v>
      </c>
      <c r="B22" s="152" t="s">
        <v>2507</v>
      </c>
      <c r="C22" s="152" t="s">
        <v>2508</v>
      </c>
      <c r="D22" s="152" t="s">
        <v>202</v>
      </c>
      <c r="E22" s="238">
        <v>650000</v>
      </c>
      <c r="F22" s="152" t="s">
        <v>1269</v>
      </c>
    </row>
    <row r="23" spans="1:6" ht="47.25" x14ac:dyDescent="0.25">
      <c r="A23" s="154">
        <v>14</v>
      </c>
      <c r="B23" s="152" t="s">
        <v>2509</v>
      </c>
      <c r="C23" s="152" t="s">
        <v>2510</v>
      </c>
      <c r="D23" s="152" t="s">
        <v>1915</v>
      </c>
      <c r="E23" s="238">
        <v>1300000</v>
      </c>
      <c r="F23" s="152" t="s">
        <v>1269</v>
      </c>
    </row>
    <row r="24" spans="1:6" ht="47.25" x14ac:dyDescent="0.25">
      <c r="A24" s="154">
        <v>15</v>
      </c>
      <c r="B24" s="152" t="s">
        <v>2511</v>
      </c>
      <c r="C24" s="152" t="s">
        <v>2512</v>
      </c>
      <c r="D24" s="152" t="s">
        <v>202</v>
      </c>
      <c r="E24" s="238">
        <v>650000</v>
      </c>
      <c r="F24" s="152" t="s">
        <v>1269</v>
      </c>
    </row>
    <row r="25" spans="1:6" ht="47.25" x14ac:dyDescent="0.25">
      <c r="A25" s="154">
        <v>16</v>
      </c>
      <c r="B25" s="152" t="s">
        <v>2513</v>
      </c>
      <c r="C25" s="152" t="s">
        <v>2514</v>
      </c>
      <c r="D25" s="152" t="s">
        <v>202</v>
      </c>
      <c r="E25" s="238">
        <v>650000</v>
      </c>
      <c r="F25" s="152" t="s">
        <v>13</v>
      </c>
    </row>
    <row r="26" spans="1:6" ht="47.25" x14ac:dyDescent="0.25">
      <c r="A26" s="154">
        <v>17</v>
      </c>
      <c r="B26" s="152" t="s">
        <v>2515</v>
      </c>
      <c r="C26" s="152" t="s">
        <v>2516</v>
      </c>
      <c r="D26" s="152" t="s">
        <v>1915</v>
      </c>
      <c r="E26" s="238">
        <v>1300000</v>
      </c>
      <c r="F26" s="152" t="s">
        <v>13</v>
      </c>
    </row>
    <row r="27" spans="1:6" ht="47.25" x14ac:dyDescent="0.25">
      <c r="A27" s="154">
        <v>18</v>
      </c>
      <c r="B27" s="152" t="s">
        <v>2517</v>
      </c>
      <c r="C27" s="152" t="s">
        <v>2518</v>
      </c>
      <c r="D27" s="152" t="s">
        <v>202</v>
      </c>
      <c r="E27" s="238">
        <v>650000</v>
      </c>
      <c r="F27" s="152" t="s">
        <v>13</v>
      </c>
    </row>
    <row r="28" spans="1:6" ht="47.25" x14ac:dyDescent="0.25">
      <c r="A28" s="154">
        <v>19</v>
      </c>
      <c r="B28" s="237" t="s">
        <v>2519</v>
      </c>
      <c r="C28" s="152" t="s">
        <v>2520</v>
      </c>
      <c r="D28" s="237" t="s">
        <v>2521</v>
      </c>
      <c r="E28" s="238">
        <v>250800</v>
      </c>
      <c r="F28" s="152" t="s">
        <v>13</v>
      </c>
    </row>
    <row r="29" spans="1:6" ht="47.25" x14ac:dyDescent="0.25">
      <c r="A29" s="154">
        <v>20</v>
      </c>
      <c r="B29" s="152" t="s">
        <v>2522</v>
      </c>
      <c r="C29" s="152" t="s">
        <v>2523</v>
      </c>
      <c r="D29" s="152" t="s">
        <v>202</v>
      </c>
      <c r="E29" s="238">
        <v>650000</v>
      </c>
      <c r="F29" s="152" t="s">
        <v>13</v>
      </c>
    </row>
    <row r="30" spans="1:6" ht="47.25" x14ac:dyDescent="0.25">
      <c r="A30" s="154">
        <v>21</v>
      </c>
      <c r="B30" s="152" t="s">
        <v>2524</v>
      </c>
      <c r="C30" s="152" t="s">
        <v>2525</v>
      </c>
      <c r="D30" s="152" t="s">
        <v>202</v>
      </c>
      <c r="E30" s="238">
        <v>650000</v>
      </c>
      <c r="F30" s="152" t="s">
        <v>13</v>
      </c>
    </row>
    <row r="31" spans="1:6" ht="47.25" x14ac:dyDescent="0.25">
      <c r="A31" s="154">
        <v>22</v>
      </c>
      <c r="B31" s="152" t="s">
        <v>2526</v>
      </c>
      <c r="C31" s="152" t="s">
        <v>2527</v>
      </c>
      <c r="D31" s="152" t="s">
        <v>202</v>
      </c>
      <c r="E31" s="238">
        <v>650000</v>
      </c>
      <c r="F31" s="152" t="s">
        <v>13</v>
      </c>
    </row>
    <row r="32" spans="1:6" ht="47.25" x14ac:dyDescent="0.25">
      <c r="A32" s="154">
        <v>23</v>
      </c>
      <c r="B32" s="152" t="s">
        <v>2528</v>
      </c>
      <c r="C32" s="152" t="s">
        <v>2529</v>
      </c>
      <c r="D32" s="152" t="s">
        <v>1915</v>
      </c>
      <c r="E32" s="238">
        <v>1300000</v>
      </c>
      <c r="F32" s="152" t="s">
        <v>13</v>
      </c>
    </row>
    <row r="33" spans="1:6" ht="47.25" x14ac:dyDescent="0.25">
      <c r="A33" s="154">
        <v>24</v>
      </c>
      <c r="B33" s="152" t="s">
        <v>2530</v>
      </c>
      <c r="C33" s="152" t="s">
        <v>2531</v>
      </c>
      <c r="D33" s="152" t="s">
        <v>1915</v>
      </c>
      <c r="E33" s="238">
        <v>1300000</v>
      </c>
      <c r="F33" s="152" t="s">
        <v>13</v>
      </c>
    </row>
    <row r="34" spans="1:6" ht="47.25" x14ac:dyDescent="0.25">
      <c r="A34" s="154">
        <v>25</v>
      </c>
      <c r="B34" s="152" t="s">
        <v>2532</v>
      </c>
      <c r="C34" s="152" t="s">
        <v>2533</v>
      </c>
      <c r="D34" s="152" t="s">
        <v>202</v>
      </c>
      <c r="E34" s="238">
        <v>650000</v>
      </c>
      <c r="F34" s="152" t="s">
        <v>13</v>
      </c>
    </row>
    <row r="35" spans="1:6" ht="47.25" x14ac:dyDescent="0.25">
      <c r="A35" s="154">
        <v>26</v>
      </c>
      <c r="B35" s="152" t="s">
        <v>2534</v>
      </c>
      <c r="C35" s="152" t="s">
        <v>2535</v>
      </c>
      <c r="D35" s="152" t="s">
        <v>202</v>
      </c>
      <c r="E35" s="238">
        <v>650000</v>
      </c>
      <c r="F35" s="152" t="s">
        <v>13</v>
      </c>
    </row>
    <row r="36" spans="1:6" ht="47.25" x14ac:dyDescent="0.25">
      <c r="A36" s="154">
        <v>27</v>
      </c>
      <c r="B36" s="152" t="s">
        <v>2536</v>
      </c>
      <c r="C36" s="152" t="s">
        <v>2537</v>
      </c>
      <c r="D36" s="152" t="s">
        <v>202</v>
      </c>
      <c r="E36" s="238">
        <v>650000</v>
      </c>
      <c r="F36" s="152" t="s">
        <v>13</v>
      </c>
    </row>
    <row r="37" spans="1:6" ht="47.25" x14ac:dyDescent="0.25">
      <c r="A37" s="154">
        <v>28</v>
      </c>
      <c r="B37" s="152" t="s">
        <v>2538</v>
      </c>
      <c r="C37" s="152" t="s">
        <v>2539</v>
      </c>
      <c r="D37" s="152" t="s">
        <v>1915</v>
      </c>
      <c r="E37" s="238">
        <v>1300000</v>
      </c>
      <c r="F37" s="152" t="s">
        <v>13</v>
      </c>
    </row>
    <row r="38" spans="1:6" ht="47.25" x14ac:dyDescent="0.25">
      <c r="A38" s="154">
        <v>29</v>
      </c>
      <c r="B38" s="152" t="s">
        <v>2540</v>
      </c>
      <c r="C38" s="152" t="s">
        <v>2541</v>
      </c>
      <c r="D38" s="152" t="s">
        <v>1915</v>
      </c>
      <c r="E38" s="238">
        <v>1300000</v>
      </c>
      <c r="F38" s="152" t="s">
        <v>13</v>
      </c>
    </row>
    <row r="39" spans="1:6" ht="47.25" x14ac:dyDescent="0.25">
      <c r="A39" s="154">
        <v>30</v>
      </c>
      <c r="B39" s="152" t="s">
        <v>2542</v>
      </c>
      <c r="C39" s="152" t="s">
        <v>2543</v>
      </c>
      <c r="D39" s="152" t="s">
        <v>2544</v>
      </c>
      <c r="E39" s="238">
        <v>711078.82</v>
      </c>
      <c r="F39" s="152" t="s">
        <v>13</v>
      </c>
    </row>
    <row r="40" spans="1:6" ht="31.5" x14ac:dyDescent="0.25">
      <c r="A40" s="154">
        <v>31</v>
      </c>
      <c r="B40" s="152" t="s">
        <v>2545</v>
      </c>
      <c r="C40" s="152" t="s">
        <v>2546</v>
      </c>
      <c r="D40" s="152" t="s">
        <v>2547</v>
      </c>
      <c r="E40" s="238">
        <v>1500000</v>
      </c>
      <c r="F40" s="152" t="s">
        <v>13</v>
      </c>
    </row>
    <row r="41" spans="1:6" ht="47.25" x14ac:dyDescent="0.25">
      <c r="A41" s="154">
        <v>32</v>
      </c>
      <c r="B41" s="152" t="s">
        <v>2548</v>
      </c>
      <c r="C41" s="152" t="s">
        <v>2549</v>
      </c>
      <c r="D41" s="152" t="s">
        <v>1915</v>
      </c>
      <c r="E41" s="238">
        <v>1300000</v>
      </c>
      <c r="F41" s="152" t="s">
        <v>13</v>
      </c>
    </row>
    <row r="42" spans="1:6" ht="47.25" x14ac:dyDescent="0.25">
      <c r="A42" s="154">
        <v>33</v>
      </c>
      <c r="B42" s="152" t="s">
        <v>2550</v>
      </c>
      <c r="C42" s="152" t="s">
        <v>2551</v>
      </c>
      <c r="D42" s="152" t="s">
        <v>202</v>
      </c>
      <c r="E42" s="238">
        <v>650000</v>
      </c>
      <c r="F42" s="152" t="s">
        <v>13</v>
      </c>
    </row>
    <row r="43" spans="1:6" ht="47.25" x14ac:dyDescent="0.25">
      <c r="A43" s="154">
        <v>34</v>
      </c>
      <c r="B43" s="152" t="s">
        <v>2552</v>
      </c>
      <c r="C43" s="152" t="s">
        <v>2553</v>
      </c>
      <c r="D43" s="152" t="s">
        <v>1915</v>
      </c>
      <c r="E43" s="238">
        <v>1300000</v>
      </c>
      <c r="F43" s="152" t="s">
        <v>13</v>
      </c>
    </row>
    <row r="44" spans="1:6" ht="47.25" x14ac:dyDescent="0.25">
      <c r="A44" s="154">
        <v>35</v>
      </c>
      <c r="B44" s="152" t="s">
        <v>2554</v>
      </c>
      <c r="C44" s="152" t="s">
        <v>2555</v>
      </c>
      <c r="D44" s="152" t="s">
        <v>202</v>
      </c>
      <c r="E44" s="238">
        <v>650000</v>
      </c>
      <c r="F44" s="152" t="s">
        <v>13</v>
      </c>
    </row>
    <row r="45" spans="1:6" ht="47.25" x14ac:dyDescent="0.25">
      <c r="A45" s="154">
        <v>36</v>
      </c>
      <c r="B45" s="152" t="s">
        <v>2556</v>
      </c>
      <c r="C45" s="152" t="s">
        <v>2557</v>
      </c>
      <c r="D45" s="152" t="s">
        <v>1915</v>
      </c>
      <c r="E45" s="238">
        <v>1300000</v>
      </c>
      <c r="F45" s="152" t="s">
        <v>13</v>
      </c>
    </row>
    <row r="46" spans="1:6" ht="126" x14ac:dyDescent="0.25">
      <c r="A46" s="154">
        <v>37</v>
      </c>
      <c r="B46" s="152" t="s">
        <v>2558</v>
      </c>
      <c r="C46" s="152" t="s">
        <v>2559</v>
      </c>
      <c r="D46" s="152" t="s">
        <v>2560</v>
      </c>
      <c r="E46" s="238">
        <v>1622200</v>
      </c>
      <c r="F46" s="241" t="s">
        <v>13</v>
      </c>
    </row>
    <row r="47" spans="1:6" ht="47.25" x14ac:dyDescent="0.25">
      <c r="A47" s="154">
        <v>38</v>
      </c>
      <c r="B47" s="152" t="s">
        <v>2561</v>
      </c>
      <c r="C47" s="152" t="s">
        <v>2562</v>
      </c>
      <c r="D47" s="152" t="s">
        <v>202</v>
      </c>
      <c r="E47" s="238">
        <v>650000</v>
      </c>
      <c r="F47" s="241" t="s">
        <v>13</v>
      </c>
    </row>
    <row r="48" spans="1:6" ht="47.25" x14ac:dyDescent="0.25">
      <c r="A48" s="154">
        <v>39</v>
      </c>
      <c r="B48" s="152" t="s">
        <v>2563</v>
      </c>
      <c r="C48" s="152" t="s">
        <v>2564</v>
      </c>
      <c r="D48" s="152" t="s">
        <v>202</v>
      </c>
      <c r="E48" s="238">
        <v>650000</v>
      </c>
      <c r="F48" s="152" t="s">
        <v>13</v>
      </c>
    </row>
    <row r="49" spans="1:6" ht="15.75" x14ac:dyDescent="0.25">
      <c r="A49" s="154"/>
      <c r="B49" s="2388" t="s">
        <v>850</v>
      </c>
      <c r="C49" s="2390"/>
      <c r="D49" s="152"/>
      <c r="E49" s="238"/>
      <c r="F49" s="241"/>
    </row>
    <row r="50" spans="1:6" ht="47.25" x14ac:dyDescent="0.25">
      <c r="A50" s="154">
        <v>40</v>
      </c>
      <c r="B50" s="152" t="s">
        <v>2565</v>
      </c>
      <c r="C50" s="152" t="s">
        <v>2566</v>
      </c>
      <c r="D50" s="152" t="s">
        <v>2567</v>
      </c>
      <c r="E50" s="238">
        <v>1300000</v>
      </c>
      <c r="F50" s="241" t="s">
        <v>13</v>
      </c>
    </row>
    <row r="51" spans="1:6" ht="47.25" x14ac:dyDescent="0.25">
      <c r="A51" s="154">
        <v>41</v>
      </c>
      <c r="B51" s="152" t="s">
        <v>2568</v>
      </c>
      <c r="C51" s="152" t="s">
        <v>2569</v>
      </c>
      <c r="D51" s="152" t="s">
        <v>202</v>
      </c>
      <c r="E51" s="238">
        <v>650000</v>
      </c>
      <c r="F51" s="241" t="s">
        <v>13</v>
      </c>
    </row>
    <row r="52" spans="1:6" ht="110.25" x14ac:dyDescent="0.25">
      <c r="A52" s="154">
        <v>42</v>
      </c>
      <c r="B52" s="152" t="s">
        <v>2570</v>
      </c>
      <c r="C52" s="152" t="s">
        <v>2571</v>
      </c>
      <c r="D52" s="152" t="s">
        <v>2572</v>
      </c>
      <c r="E52" s="238">
        <v>1400000</v>
      </c>
      <c r="F52" s="241" t="s">
        <v>272</v>
      </c>
    </row>
    <row r="53" spans="1:6" ht="47.25" x14ac:dyDescent="0.25">
      <c r="A53" s="154">
        <v>43</v>
      </c>
      <c r="B53" s="152" t="s">
        <v>2573</v>
      </c>
      <c r="C53" s="152" t="s">
        <v>2574</v>
      </c>
      <c r="D53" s="152" t="s">
        <v>1915</v>
      </c>
      <c r="E53" s="238">
        <v>1300000</v>
      </c>
      <c r="F53" s="241" t="s">
        <v>13</v>
      </c>
    </row>
    <row r="54" spans="1:6" ht="47.25" x14ac:dyDescent="0.25">
      <c r="A54" s="154">
        <v>44</v>
      </c>
      <c r="B54" s="152" t="s">
        <v>2575</v>
      </c>
      <c r="C54" s="152" t="s">
        <v>2576</v>
      </c>
      <c r="D54" s="152" t="s">
        <v>202</v>
      </c>
      <c r="E54" s="238">
        <v>650000</v>
      </c>
      <c r="F54" s="241" t="s">
        <v>13</v>
      </c>
    </row>
    <row r="55" spans="1:6" ht="47.25" x14ac:dyDescent="0.25">
      <c r="A55" s="154">
        <v>45</v>
      </c>
      <c r="B55" s="152" t="s">
        <v>2577</v>
      </c>
      <c r="C55" s="152" t="s">
        <v>2578</v>
      </c>
      <c r="D55" s="152" t="s">
        <v>202</v>
      </c>
      <c r="E55" s="238">
        <v>650000</v>
      </c>
      <c r="F55" s="241" t="s">
        <v>13</v>
      </c>
    </row>
    <row r="56" spans="1:6" ht="47.25" x14ac:dyDescent="0.25">
      <c r="A56" s="154">
        <v>46</v>
      </c>
      <c r="B56" s="152" t="s">
        <v>2579</v>
      </c>
      <c r="C56" s="152" t="s">
        <v>2580</v>
      </c>
      <c r="D56" s="152" t="s">
        <v>2076</v>
      </c>
      <c r="E56" s="238">
        <v>1950000</v>
      </c>
      <c r="F56" s="241" t="s">
        <v>13</v>
      </c>
    </row>
    <row r="57" spans="1:6" ht="110.25" x14ac:dyDescent="0.25">
      <c r="A57" s="154">
        <v>47</v>
      </c>
      <c r="B57" s="152" t="s">
        <v>2581</v>
      </c>
      <c r="C57" s="152" t="s">
        <v>2582</v>
      </c>
      <c r="D57" s="152" t="s">
        <v>2583</v>
      </c>
      <c r="E57" s="238">
        <v>793269.63</v>
      </c>
      <c r="F57" s="241" t="s">
        <v>272</v>
      </c>
    </row>
    <row r="58" spans="1:6" ht="47.25" x14ac:dyDescent="0.25">
      <c r="A58" s="154">
        <v>48</v>
      </c>
      <c r="B58" s="49" t="s">
        <v>2584</v>
      </c>
      <c r="C58" s="49" t="s">
        <v>2585</v>
      </c>
      <c r="D58" s="49" t="s">
        <v>202</v>
      </c>
      <c r="E58" s="238">
        <v>650000</v>
      </c>
      <c r="F58" s="242" t="s">
        <v>13</v>
      </c>
    </row>
    <row r="59" spans="1:6" ht="15.75" x14ac:dyDescent="0.25">
      <c r="A59" s="154"/>
      <c r="B59" s="2388" t="s">
        <v>2586</v>
      </c>
      <c r="C59" s="2390"/>
      <c r="D59" s="152"/>
      <c r="E59" s="238"/>
      <c r="F59" s="152"/>
    </row>
    <row r="60" spans="1:6" ht="47.25" x14ac:dyDescent="0.25">
      <c r="A60" s="154">
        <v>49</v>
      </c>
      <c r="B60" s="152" t="s">
        <v>2587</v>
      </c>
      <c r="C60" s="152" t="s">
        <v>2022</v>
      </c>
      <c r="D60" s="152" t="s">
        <v>2588</v>
      </c>
      <c r="E60" s="238">
        <v>1000000</v>
      </c>
      <c r="F60" s="152" t="s">
        <v>13</v>
      </c>
    </row>
    <row r="61" spans="1:6" ht="15.75" x14ac:dyDescent="0.25">
      <c r="A61" s="154"/>
      <c r="B61" s="2393" t="s">
        <v>712</v>
      </c>
      <c r="C61" s="2395"/>
      <c r="D61" s="152"/>
      <c r="E61" s="238"/>
      <c r="F61" s="152"/>
    </row>
    <row r="62" spans="1:6" ht="283.5" x14ac:dyDescent="0.25">
      <c r="A62" s="154">
        <v>50</v>
      </c>
      <c r="B62" s="49" t="s">
        <v>2589</v>
      </c>
      <c r="C62" s="49" t="s">
        <v>2590</v>
      </c>
      <c r="D62" s="49" t="s">
        <v>2591</v>
      </c>
      <c r="E62" s="238">
        <v>1338513.6000000001</v>
      </c>
      <c r="F62" s="49" t="s">
        <v>13</v>
      </c>
    </row>
    <row r="63" spans="1:6" ht="110.25" x14ac:dyDescent="0.25">
      <c r="A63" s="154">
        <v>51</v>
      </c>
      <c r="B63" s="152" t="s">
        <v>683</v>
      </c>
      <c r="C63" s="152" t="s">
        <v>2592</v>
      </c>
      <c r="D63" s="152" t="s">
        <v>2593</v>
      </c>
      <c r="E63" s="238">
        <v>3500000</v>
      </c>
      <c r="F63" s="152" t="s">
        <v>13</v>
      </c>
    </row>
    <row r="64" spans="1:6" ht="78.75" x14ac:dyDescent="0.25">
      <c r="A64" s="154">
        <v>52</v>
      </c>
      <c r="B64" s="152" t="s">
        <v>2594</v>
      </c>
      <c r="C64" s="152" t="s">
        <v>2595</v>
      </c>
      <c r="D64" s="152" t="s">
        <v>2596</v>
      </c>
      <c r="E64" s="238">
        <v>6800000</v>
      </c>
      <c r="F64" s="152" t="s">
        <v>13</v>
      </c>
    </row>
    <row r="65" spans="1:6" ht="78.75" x14ac:dyDescent="0.25">
      <c r="A65" s="154">
        <v>53</v>
      </c>
      <c r="B65" s="152" t="s">
        <v>2597</v>
      </c>
      <c r="C65" s="152" t="s">
        <v>2598</v>
      </c>
      <c r="D65" s="152" t="s">
        <v>2599</v>
      </c>
      <c r="E65" s="238">
        <v>260000</v>
      </c>
      <c r="F65" s="152" t="s">
        <v>13</v>
      </c>
    </row>
    <row r="66" spans="1:6" ht="362.25" x14ac:dyDescent="0.25">
      <c r="A66" s="154">
        <v>54</v>
      </c>
      <c r="B66" s="152" t="s">
        <v>2600</v>
      </c>
      <c r="C66" s="152" t="s">
        <v>2601</v>
      </c>
      <c r="D66" s="152" t="s">
        <v>2602</v>
      </c>
      <c r="E66" s="238">
        <v>4000000</v>
      </c>
      <c r="F66" s="152" t="s">
        <v>13</v>
      </c>
    </row>
    <row r="67" spans="1:6" ht="141.75" x14ac:dyDescent="0.25">
      <c r="A67" s="154">
        <v>55</v>
      </c>
      <c r="B67" s="152" t="s">
        <v>2603</v>
      </c>
      <c r="C67" s="152" t="s">
        <v>2604</v>
      </c>
      <c r="D67" s="152" t="s">
        <v>2605</v>
      </c>
      <c r="E67" s="238">
        <v>2000000</v>
      </c>
      <c r="F67" s="152" t="s">
        <v>13</v>
      </c>
    </row>
    <row r="68" spans="1:6" ht="15.75" x14ac:dyDescent="0.25">
      <c r="A68" s="154"/>
      <c r="B68" s="2393" t="s">
        <v>248</v>
      </c>
      <c r="C68" s="2395"/>
      <c r="D68" s="152"/>
      <c r="E68" s="243">
        <f>SUM(E6:E67)</f>
        <v>79310344.819999993</v>
      </c>
      <c r="F68" s="152"/>
    </row>
    <row r="69" spans="1:6" ht="18.75" customHeight="1" x14ac:dyDescent="0.25">
      <c r="A69" s="93"/>
      <c r="B69" s="2327" t="s">
        <v>323</v>
      </c>
      <c r="C69" s="2327"/>
      <c r="D69" s="93"/>
      <c r="E69" s="93"/>
      <c r="F69" s="93"/>
    </row>
    <row r="70" spans="1:6" ht="47.25" x14ac:dyDescent="0.25">
      <c r="A70" s="55"/>
      <c r="B70" s="49" t="s">
        <v>2606</v>
      </c>
      <c r="C70" s="49" t="s">
        <v>2607</v>
      </c>
      <c r="D70" s="49" t="s">
        <v>2608</v>
      </c>
      <c r="E70" s="238">
        <v>2000000</v>
      </c>
      <c r="F70" s="49" t="s">
        <v>13</v>
      </c>
    </row>
    <row r="71" spans="1:6" ht="15.75" x14ac:dyDescent="0.25">
      <c r="A71" s="244"/>
      <c r="B71" s="1725" t="s">
        <v>2609</v>
      </c>
      <c r="C71" s="1725"/>
      <c r="D71" s="1725"/>
      <c r="E71" s="1679">
        <v>1000000</v>
      </c>
      <c r="F71" s="1726"/>
    </row>
    <row r="72" spans="1:6" ht="15.75" x14ac:dyDescent="0.25">
      <c r="A72" s="244"/>
      <c r="B72" s="1725" t="s">
        <v>552</v>
      </c>
      <c r="C72" s="1725"/>
      <c r="D72" s="1725"/>
      <c r="E72" s="1679">
        <v>4500000</v>
      </c>
      <c r="F72" s="1726"/>
    </row>
    <row r="73" spans="1:6" ht="15.75" x14ac:dyDescent="0.25">
      <c r="A73" s="245"/>
      <c r="B73" s="359" t="s">
        <v>248</v>
      </c>
      <c r="C73" s="359"/>
      <c r="D73" s="359"/>
      <c r="E73" s="413">
        <f>SUM(E70:E72)</f>
        <v>7500000</v>
      </c>
      <c r="F73" s="276"/>
    </row>
    <row r="74" spans="1:6" ht="15.75" x14ac:dyDescent="0.25">
      <c r="A74" s="245"/>
      <c r="B74" s="359"/>
      <c r="C74" s="359"/>
      <c r="D74" s="359"/>
      <c r="E74" s="413"/>
      <c r="F74" s="276"/>
    </row>
    <row r="75" spans="1:6" ht="31.5" x14ac:dyDescent="0.25">
      <c r="A75" s="245"/>
      <c r="B75" s="359" t="s">
        <v>324</v>
      </c>
      <c r="C75" s="359"/>
      <c r="D75" s="359"/>
      <c r="E75" s="413">
        <f>E73+E68</f>
        <v>86810344.819999993</v>
      </c>
      <c r="F75" s="276"/>
    </row>
    <row r="82" spans="1:6" s="224" customFormat="1" ht="15.75" x14ac:dyDescent="0.25">
      <c r="A82" s="2454" t="s">
        <v>0</v>
      </c>
      <c r="B82" s="2454"/>
      <c r="C82" s="2454"/>
      <c r="D82" s="2454"/>
      <c r="E82" s="2454"/>
      <c r="F82" s="2454"/>
    </row>
    <row r="83" spans="1:6" s="224" customFormat="1" ht="15.75" x14ac:dyDescent="0.25">
      <c r="A83" s="2454" t="s">
        <v>2489</v>
      </c>
      <c r="B83" s="2454"/>
      <c r="C83" s="2454"/>
      <c r="D83" s="2454"/>
      <c r="E83" s="2454"/>
      <c r="F83" s="2454"/>
    </row>
    <row r="84" spans="1:6" s="224" customFormat="1" ht="15.75" x14ac:dyDescent="0.25">
      <c r="A84" s="2454" t="s">
        <v>2</v>
      </c>
      <c r="B84" s="2454"/>
      <c r="C84" s="2454"/>
      <c r="D84" s="2454"/>
      <c r="E84" s="2454"/>
      <c r="F84" s="2454"/>
    </row>
    <row r="85" spans="1:6" s="224" customFormat="1" ht="18" customHeight="1" x14ac:dyDescent="0.25">
      <c r="A85" s="1737" t="s">
        <v>282</v>
      </c>
      <c r="B85" s="1738" t="s">
        <v>283</v>
      </c>
      <c r="C85" s="1738" t="s">
        <v>284</v>
      </c>
      <c r="D85" s="1738" t="s">
        <v>285</v>
      </c>
      <c r="E85" s="1738" t="s">
        <v>286</v>
      </c>
      <c r="F85" s="1738" t="s">
        <v>287</v>
      </c>
    </row>
    <row r="86" spans="1:6" s="224" customFormat="1" ht="15.75" x14ac:dyDescent="0.25">
      <c r="A86" s="54"/>
      <c r="B86" s="2334" t="s">
        <v>288</v>
      </c>
      <c r="C86" s="2334"/>
      <c r="D86" s="2334"/>
      <c r="E86" s="1739"/>
      <c r="F86" s="53"/>
    </row>
    <row r="87" spans="1:6" s="224" customFormat="1" ht="126" x14ac:dyDescent="0.25">
      <c r="A87" s="1740">
        <v>1</v>
      </c>
      <c r="B87" s="1741" t="s">
        <v>14</v>
      </c>
      <c r="C87" s="1741" t="s">
        <v>41612</v>
      </c>
      <c r="D87" s="1741" t="s">
        <v>1232</v>
      </c>
      <c r="E87" s="1742">
        <v>682758.62</v>
      </c>
      <c r="F87" s="1741" t="s">
        <v>272</v>
      </c>
    </row>
    <row r="88" spans="1:6" s="224" customFormat="1" ht="15.75" x14ac:dyDescent="0.25">
      <c r="A88" s="52"/>
      <c r="B88" s="2333" t="s">
        <v>26</v>
      </c>
      <c r="C88" s="2333"/>
      <c r="D88" s="2333"/>
      <c r="E88" s="56"/>
      <c r="F88" s="1743"/>
    </row>
    <row r="89" spans="1:6" s="224" customFormat="1" ht="94.5" x14ac:dyDescent="0.25">
      <c r="A89" s="1740">
        <v>2</v>
      </c>
      <c r="B89" s="1741" t="s">
        <v>31</v>
      </c>
      <c r="C89" s="1741" t="s">
        <v>2497</v>
      </c>
      <c r="D89" s="1741" t="s">
        <v>300</v>
      </c>
      <c r="E89" s="1742">
        <v>341379.32</v>
      </c>
      <c r="F89" s="1741" t="s">
        <v>272</v>
      </c>
    </row>
    <row r="90" spans="1:6" s="224" customFormat="1" ht="15.75" x14ac:dyDescent="0.25">
      <c r="A90" s="1740"/>
      <c r="B90" s="2484" t="s">
        <v>34</v>
      </c>
      <c r="C90" s="2485"/>
      <c r="D90" s="1741"/>
      <c r="E90" s="1740"/>
      <c r="F90" s="1743"/>
    </row>
    <row r="91" spans="1:6" s="224" customFormat="1" ht="47.25" x14ac:dyDescent="0.25">
      <c r="A91" s="1740">
        <v>3</v>
      </c>
      <c r="B91" s="1741" t="s">
        <v>309</v>
      </c>
      <c r="C91" s="1743" t="s">
        <v>41613</v>
      </c>
      <c r="D91" s="1743" t="s">
        <v>341</v>
      </c>
      <c r="E91" s="1742">
        <v>2086206.9</v>
      </c>
      <c r="F91" s="1741" t="s">
        <v>272</v>
      </c>
    </row>
    <row r="92" spans="1:6" s="224" customFormat="1" ht="15" customHeight="1" x14ac:dyDescent="0.25">
      <c r="A92" s="1740"/>
      <c r="B92" s="2484" t="s">
        <v>40</v>
      </c>
      <c r="C92" s="2485"/>
      <c r="D92" s="1741"/>
      <c r="E92" s="1744"/>
      <c r="F92" s="1743"/>
    </row>
    <row r="93" spans="1:6" s="224" customFormat="1" ht="51" customHeight="1" x14ac:dyDescent="0.25">
      <c r="A93" s="1740">
        <v>4</v>
      </c>
      <c r="B93" s="1741" t="s">
        <v>41</v>
      </c>
      <c r="C93" s="1743" t="s">
        <v>41614</v>
      </c>
      <c r="D93" s="1743" t="s">
        <v>43</v>
      </c>
      <c r="E93" s="1742">
        <v>568965.5</v>
      </c>
      <c r="F93" s="1743" t="s">
        <v>272</v>
      </c>
    </row>
    <row r="94" spans="1:6" s="224" customFormat="1" ht="15.75" x14ac:dyDescent="0.25">
      <c r="A94" s="1740"/>
      <c r="B94" s="2484" t="s">
        <v>312</v>
      </c>
      <c r="C94" s="2485"/>
      <c r="D94" s="1743"/>
      <c r="E94" s="1742"/>
      <c r="F94" s="1743"/>
    </row>
    <row r="95" spans="1:6" s="224" customFormat="1" ht="63" x14ac:dyDescent="0.25">
      <c r="A95" s="1740">
        <v>5</v>
      </c>
      <c r="B95" s="1741" t="s">
        <v>41615</v>
      </c>
      <c r="C95" s="1741" t="s">
        <v>41616</v>
      </c>
      <c r="D95" s="1743" t="s">
        <v>41617</v>
      </c>
      <c r="E95" s="1742">
        <v>350000</v>
      </c>
      <c r="F95" s="1743" t="s">
        <v>13</v>
      </c>
    </row>
    <row r="96" spans="1:6" s="224" customFormat="1" ht="63" x14ac:dyDescent="0.25">
      <c r="A96" s="1740">
        <v>6</v>
      </c>
      <c r="B96" s="1741" t="s">
        <v>41618</v>
      </c>
      <c r="C96" s="1741" t="s">
        <v>41619</v>
      </c>
      <c r="D96" s="1743" t="s">
        <v>41617</v>
      </c>
      <c r="E96" s="1742">
        <v>350000</v>
      </c>
      <c r="F96" s="1743" t="s">
        <v>13</v>
      </c>
    </row>
    <row r="97" spans="1:6" s="224" customFormat="1" ht="63" x14ac:dyDescent="0.25">
      <c r="A97" s="1740">
        <v>7</v>
      </c>
      <c r="B97" s="1741" t="s">
        <v>41620</v>
      </c>
      <c r="C97" s="1741" t="s">
        <v>41621</v>
      </c>
      <c r="D97" s="1743" t="s">
        <v>41617</v>
      </c>
      <c r="E97" s="1742">
        <v>350000</v>
      </c>
      <c r="F97" s="1743" t="s">
        <v>13</v>
      </c>
    </row>
    <row r="98" spans="1:6" s="224" customFormat="1" ht="63" x14ac:dyDescent="0.25">
      <c r="A98" s="1740">
        <v>8</v>
      </c>
      <c r="B98" s="1741" t="s">
        <v>2503</v>
      </c>
      <c r="C98" s="1741" t="s">
        <v>41622</v>
      </c>
      <c r="D98" s="1743" t="s">
        <v>41617</v>
      </c>
      <c r="E98" s="1742">
        <v>350000</v>
      </c>
      <c r="F98" s="1743" t="s">
        <v>13</v>
      </c>
    </row>
    <row r="99" spans="1:6" s="224" customFormat="1" ht="63" x14ac:dyDescent="0.25">
      <c r="A99" s="1740">
        <v>9</v>
      </c>
      <c r="B99" s="1741" t="s">
        <v>41623</v>
      </c>
      <c r="C99" s="1741" t="s">
        <v>41624</v>
      </c>
      <c r="D99" s="1743" t="s">
        <v>41617</v>
      </c>
      <c r="E99" s="1742">
        <v>350000</v>
      </c>
      <c r="F99" s="1743" t="s">
        <v>13</v>
      </c>
    </row>
    <row r="100" spans="1:6" s="224" customFormat="1" ht="63" x14ac:dyDescent="0.25">
      <c r="A100" s="1740">
        <v>10</v>
      </c>
      <c r="B100" s="1741" t="s">
        <v>41625</v>
      </c>
      <c r="C100" s="1741" t="s">
        <v>41626</v>
      </c>
      <c r="D100" s="1743" t="s">
        <v>41617</v>
      </c>
      <c r="E100" s="1742">
        <v>350000</v>
      </c>
      <c r="F100" s="1743" t="s">
        <v>13</v>
      </c>
    </row>
    <row r="101" spans="1:6" s="224" customFormat="1" ht="63" x14ac:dyDescent="0.25">
      <c r="A101" s="1740">
        <v>11</v>
      </c>
      <c r="B101" s="1741" t="s">
        <v>2522</v>
      </c>
      <c r="C101" s="1741" t="s">
        <v>41627</v>
      </c>
      <c r="D101" s="1743" t="s">
        <v>41617</v>
      </c>
      <c r="E101" s="1742">
        <v>350000</v>
      </c>
      <c r="F101" s="1743" t="s">
        <v>13</v>
      </c>
    </row>
    <row r="102" spans="1:6" s="224" customFormat="1" ht="63" x14ac:dyDescent="0.25">
      <c r="A102" s="1740">
        <v>12</v>
      </c>
      <c r="B102" s="1741" t="s">
        <v>41628</v>
      </c>
      <c r="C102" s="1741" t="s">
        <v>41629</v>
      </c>
      <c r="D102" s="1743" t="s">
        <v>41617</v>
      </c>
      <c r="E102" s="1742">
        <v>350000</v>
      </c>
      <c r="F102" s="1743" t="s">
        <v>13</v>
      </c>
    </row>
    <row r="103" spans="1:6" s="224" customFormat="1" ht="63" x14ac:dyDescent="0.25">
      <c r="A103" s="1740">
        <v>13</v>
      </c>
      <c r="B103" s="1741" t="s">
        <v>2556</v>
      </c>
      <c r="C103" s="1741" t="s">
        <v>41630</v>
      </c>
      <c r="D103" s="1743" t="s">
        <v>41631</v>
      </c>
      <c r="E103" s="1742">
        <v>200000</v>
      </c>
      <c r="F103" s="1743" t="s">
        <v>13</v>
      </c>
    </row>
    <row r="104" spans="1:6" s="224" customFormat="1" ht="63" x14ac:dyDescent="0.25">
      <c r="A104" s="1740">
        <v>14</v>
      </c>
      <c r="B104" s="1741" t="s">
        <v>41632</v>
      </c>
      <c r="C104" s="1741" t="s">
        <v>41633</v>
      </c>
      <c r="D104" s="1743" t="s">
        <v>41634</v>
      </c>
      <c r="E104" s="1742">
        <v>700000</v>
      </c>
      <c r="F104" s="1743" t="s">
        <v>13</v>
      </c>
    </row>
    <row r="105" spans="1:6" s="224" customFormat="1" ht="63" x14ac:dyDescent="0.25">
      <c r="A105" s="1740">
        <v>15</v>
      </c>
      <c r="B105" s="1741" t="s">
        <v>41635</v>
      </c>
      <c r="C105" s="1741" t="s">
        <v>41636</v>
      </c>
      <c r="D105" s="1743" t="s">
        <v>41617</v>
      </c>
      <c r="E105" s="1742">
        <v>350000</v>
      </c>
      <c r="F105" s="1743" t="s">
        <v>13</v>
      </c>
    </row>
    <row r="106" spans="1:6" s="224" customFormat="1" ht="63" x14ac:dyDescent="0.25">
      <c r="A106" s="1740">
        <v>16</v>
      </c>
      <c r="B106" s="1741" t="s">
        <v>41637</v>
      </c>
      <c r="C106" s="1741" t="s">
        <v>41638</v>
      </c>
      <c r="D106" s="1743" t="s">
        <v>41639</v>
      </c>
      <c r="E106" s="1742">
        <v>350000</v>
      </c>
      <c r="F106" s="1743" t="s">
        <v>13</v>
      </c>
    </row>
    <row r="107" spans="1:6" s="224" customFormat="1" ht="63" x14ac:dyDescent="0.25">
      <c r="A107" s="1740">
        <v>17</v>
      </c>
      <c r="B107" s="1741" t="s">
        <v>41640</v>
      </c>
      <c r="C107" s="1741" t="s">
        <v>41641</v>
      </c>
      <c r="D107" s="1743" t="s">
        <v>41642</v>
      </c>
      <c r="E107" s="1742">
        <v>200000</v>
      </c>
      <c r="F107" s="1743" t="s">
        <v>13</v>
      </c>
    </row>
    <row r="108" spans="1:6" s="224" customFormat="1" ht="15.75" x14ac:dyDescent="0.25">
      <c r="A108" s="1740"/>
      <c r="B108" s="2484" t="s">
        <v>315</v>
      </c>
      <c r="C108" s="2485"/>
      <c r="D108" s="1743"/>
      <c r="E108" s="1742"/>
      <c r="F108" s="1743"/>
    </row>
    <row r="109" spans="1:6" s="224" customFormat="1" ht="76.5" customHeight="1" x14ac:dyDescent="0.25">
      <c r="A109" s="1740">
        <v>18</v>
      </c>
      <c r="B109" s="1741" t="s">
        <v>41643</v>
      </c>
      <c r="C109" s="1741" t="s">
        <v>41644</v>
      </c>
      <c r="D109" s="1743" t="s">
        <v>41639</v>
      </c>
      <c r="E109" s="1742">
        <v>350000</v>
      </c>
      <c r="F109" s="1743" t="s">
        <v>13</v>
      </c>
    </row>
    <row r="110" spans="1:6" s="224" customFormat="1" ht="84.75" customHeight="1" x14ac:dyDescent="0.25">
      <c r="A110" s="1740">
        <v>19</v>
      </c>
      <c r="B110" s="1741" t="s">
        <v>41645</v>
      </c>
      <c r="C110" s="1741" t="s">
        <v>41646</v>
      </c>
      <c r="D110" s="1743" t="s">
        <v>41639</v>
      </c>
      <c r="E110" s="1742">
        <v>350000</v>
      </c>
      <c r="F110" s="1743" t="s">
        <v>13</v>
      </c>
    </row>
    <row r="111" spans="1:6" s="224" customFormat="1" ht="15.75" x14ac:dyDescent="0.25">
      <c r="A111" s="1740"/>
      <c r="B111" s="1745" t="s">
        <v>219</v>
      </c>
      <c r="C111" s="1743"/>
      <c r="D111" s="1743"/>
      <c r="E111" s="1742"/>
      <c r="F111" s="1743"/>
    </row>
    <row r="112" spans="1:6" s="224" customFormat="1" ht="55.5" customHeight="1" x14ac:dyDescent="0.25">
      <c r="A112" s="1740">
        <v>20</v>
      </c>
      <c r="B112" s="1743" t="s">
        <v>41647</v>
      </c>
      <c r="C112" s="1741" t="s">
        <v>41648</v>
      </c>
      <c r="D112" s="1743" t="s">
        <v>41649</v>
      </c>
      <c r="E112" s="1742">
        <v>150000</v>
      </c>
      <c r="F112" s="1743" t="s">
        <v>13</v>
      </c>
    </row>
    <row r="113" spans="1:6" s="224" customFormat="1" ht="66.75" customHeight="1" x14ac:dyDescent="0.25">
      <c r="A113" s="1740">
        <v>21</v>
      </c>
      <c r="B113" s="1743" t="s">
        <v>41650</v>
      </c>
      <c r="C113" s="1741" t="s">
        <v>41651</v>
      </c>
      <c r="D113" s="1743" t="s">
        <v>41652</v>
      </c>
      <c r="E113" s="1742">
        <v>300000</v>
      </c>
      <c r="F113" s="1743" t="s">
        <v>13</v>
      </c>
    </row>
    <row r="114" spans="1:6" s="224" customFormat="1" ht="63" customHeight="1" x14ac:dyDescent="0.25">
      <c r="A114" s="1740">
        <v>22</v>
      </c>
      <c r="B114" s="1743" t="s">
        <v>41653</v>
      </c>
      <c r="C114" s="1741" t="s">
        <v>41654</v>
      </c>
      <c r="D114" s="1743" t="s">
        <v>41655</v>
      </c>
      <c r="E114" s="1742">
        <v>150000</v>
      </c>
      <c r="F114" s="1743" t="s">
        <v>13</v>
      </c>
    </row>
    <row r="115" spans="1:6" s="224" customFormat="1" ht="15.75" x14ac:dyDescent="0.25">
      <c r="A115" s="1740"/>
      <c r="B115" s="2484" t="s">
        <v>2388</v>
      </c>
      <c r="C115" s="2485"/>
      <c r="D115" s="1743"/>
      <c r="E115" s="1746"/>
      <c r="F115" s="1743"/>
    </row>
    <row r="116" spans="1:6" s="224" customFormat="1" ht="126" x14ac:dyDescent="0.25">
      <c r="A116" s="1740">
        <v>23</v>
      </c>
      <c r="B116" s="1741" t="s">
        <v>41656</v>
      </c>
      <c r="C116" s="1743" t="s">
        <v>41657</v>
      </c>
      <c r="D116" s="1743" t="s">
        <v>41658</v>
      </c>
      <c r="E116" s="1746">
        <v>1800000</v>
      </c>
      <c r="F116" s="1743" t="s">
        <v>13</v>
      </c>
    </row>
    <row r="117" spans="1:6" s="224" customFormat="1" ht="15.75" x14ac:dyDescent="0.25">
      <c r="A117" s="1740"/>
      <c r="B117" s="1745" t="s">
        <v>248</v>
      </c>
      <c r="C117" s="1741"/>
      <c r="D117" s="1741"/>
      <c r="E117" s="1747">
        <f>SUM(E87:E116)</f>
        <v>11379310.34</v>
      </c>
      <c r="F117" s="1743"/>
    </row>
    <row r="118" spans="1:6" s="224" customFormat="1" ht="86.25" customHeight="1" x14ac:dyDescent="0.25">
      <c r="A118" s="2453" t="s">
        <v>41659</v>
      </c>
      <c r="B118" s="2453"/>
      <c r="C118" s="2453"/>
      <c r="D118" s="2453" t="s">
        <v>279</v>
      </c>
      <c r="E118" s="2453"/>
      <c r="F118" s="2453"/>
    </row>
  </sheetData>
  <mergeCells count="24">
    <mergeCell ref="D118:F118"/>
    <mergeCell ref="A82:F82"/>
    <mergeCell ref="A83:F83"/>
    <mergeCell ref="A84:F84"/>
    <mergeCell ref="B86:D86"/>
    <mergeCell ref="B88:D88"/>
    <mergeCell ref="B90:C90"/>
    <mergeCell ref="B92:C92"/>
    <mergeCell ref="B94:C94"/>
    <mergeCell ref="B108:C108"/>
    <mergeCell ref="B115:C115"/>
    <mergeCell ref="A118:C118"/>
    <mergeCell ref="B69:C69"/>
    <mergeCell ref="A1:F1"/>
    <mergeCell ref="A2:F2"/>
    <mergeCell ref="A3:F3"/>
    <mergeCell ref="B5:D5"/>
    <mergeCell ref="B9:D9"/>
    <mergeCell ref="B18:C18"/>
    <mergeCell ref="B49:C49"/>
    <mergeCell ref="B59:C59"/>
    <mergeCell ref="B61:C61"/>
    <mergeCell ref="B68:C68"/>
    <mergeCell ref="B13:C13"/>
  </mergeCells>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9"/>
  <sheetViews>
    <sheetView topLeftCell="A107" workbookViewId="0">
      <selection activeCell="C117" sqref="C117"/>
    </sheetView>
  </sheetViews>
  <sheetFormatPr defaultRowHeight="15.75" x14ac:dyDescent="0.25"/>
  <cols>
    <col min="1" max="1" width="9.140625" style="128"/>
    <col min="2" max="2" width="16" style="128" customWidth="1"/>
    <col min="3" max="3" width="42.5703125" style="128" customWidth="1"/>
    <col min="4" max="5" width="19.7109375" style="128" customWidth="1"/>
    <col min="6" max="6" width="12" style="128" customWidth="1"/>
    <col min="7" max="16384" width="9.140625" style="128"/>
  </cols>
  <sheetData>
    <row r="1" spans="1:6" x14ac:dyDescent="0.25">
      <c r="A1" s="2345" t="s">
        <v>0</v>
      </c>
      <c r="B1" s="2345"/>
      <c r="C1" s="2345"/>
      <c r="D1" s="2345"/>
      <c r="E1" s="2345"/>
      <c r="F1" s="2345"/>
    </row>
    <row r="2" spans="1:6" x14ac:dyDescent="0.25">
      <c r="A2" s="2345" t="s">
        <v>3228</v>
      </c>
      <c r="B2" s="2345"/>
      <c r="C2" s="2345"/>
      <c r="D2" s="2345"/>
      <c r="E2" s="2345"/>
      <c r="F2" s="2345"/>
    </row>
    <row r="3" spans="1:6" x14ac:dyDescent="0.25">
      <c r="A3" s="2345" t="s">
        <v>2</v>
      </c>
      <c r="B3" s="2345"/>
      <c r="C3" s="2345"/>
      <c r="D3" s="2345"/>
      <c r="E3" s="2345"/>
      <c r="F3" s="2345"/>
    </row>
    <row r="4" spans="1:6" ht="31.5" x14ac:dyDescent="0.25">
      <c r="A4" s="219" t="s">
        <v>3</v>
      </c>
      <c r="B4" s="9" t="s">
        <v>4</v>
      </c>
      <c r="C4" s="9" t="s">
        <v>5</v>
      </c>
      <c r="D4" s="9" t="s">
        <v>6</v>
      </c>
      <c r="E4" s="96" t="s">
        <v>2786</v>
      </c>
      <c r="F4" s="96" t="s">
        <v>8</v>
      </c>
    </row>
    <row r="5" spans="1:6" x14ac:dyDescent="0.25">
      <c r="A5" s="284"/>
      <c r="B5" s="2486" t="s">
        <v>9</v>
      </c>
      <c r="C5" s="2487"/>
      <c r="D5" s="2488"/>
      <c r="E5" s="284"/>
      <c r="F5" s="285"/>
    </row>
    <row r="6" spans="1:6" ht="47.25" x14ac:dyDescent="0.25">
      <c r="A6" s="286">
        <v>1</v>
      </c>
      <c r="B6" s="49" t="s">
        <v>3047</v>
      </c>
      <c r="C6" s="287" t="s">
        <v>3229</v>
      </c>
      <c r="D6" s="49" t="s">
        <v>12</v>
      </c>
      <c r="E6" s="288">
        <v>1468620</v>
      </c>
      <c r="F6" s="49" t="s">
        <v>272</v>
      </c>
    </row>
    <row r="7" spans="1:6" ht="126" x14ac:dyDescent="0.25">
      <c r="A7" s="286">
        <v>2</v>
      </c>
      <c r="B7" s="49" t="s">
        <v>14</v>
      </c>
      <c r="C7" s="287" t="s">
        <v>3230</v>
      </c>
      <c r="D7" s="49" t="s">
        <v>16</v>
      </c>
      <c r="E7" s="288">
        <v>980000.68</v>
      </c>
      <c r="F7" s="49" t="s">
        <v>272</v>
      </c>
    </row>
    <row r="8" spans="1:6" ht="31.5" x14ac:dyDescent="0.25">
      <c r="A8" s="286">
        <v>3</v>
      </c>
      <c r="B8" s="49" t="s">
        <v>17</v>
      </c>
      <c r="C8" s="287" t="s">
        <v>3231</v>
      </c>
      <c r="D8" s="49" t="s">
        <v>19</v>
      </c>
      <c r="E8" s="288">
        <v>80000</v>
      </c>
      <c r="F8" s="49" t="s">
        <v>272</v>
      </c>
    </row>
    <row r="9" spans="1:6" ht="31.5" x14ac:dyDescent="0.25">
      <c r="A9" s="286">
        <v>4</v>
      </c>
      <c r="B9" s="49" t="s">
        <v>20</v>
      </c>
      <c r="C9" s="287" t="s">
        <v>3232</v>
      </c>
      <c r="D9" s="49" t="s">
        <v>22</v>
      </c>
      <c r="E9" s="288">
        <v>80000</v>
      </c>
      <c r="F9" s="49" t="s">
        <v>272</v>
      </c>
    </row>
    <row r="10" spans="1:6" ht="78.75" x14ac:dyDescent="0.25">
      <c r="A10" s="286">
        <v>5</v>
      </c>
      <c r="B10" s="49" t="s">
        <v>23</v>
      </c>
      <c r="C10" s="287" t="s">
        <v>3233</v>
      </c>
      <c r="D10" s="49" t="s">
        <v>291</v>
      </c>
      <c r="E10" s="288">
        <v>1600000</v>
      </c>
      <c r="F10" s="49" t="s">
        <v>272</v>
      </c>
    </row>
    <row r="11" spans="1:6" x14ac:dyDescent="0.25">
      <c r="A11" s="286"/>
      <c r="B11" s="2388" t="s">
        <v>2493</v>
      </c>
      <c r="C11" s="2389"/>
      <c r="D11" s="2390"/>
      <c r="E11" s="288"/>
      <c r="F11" s="49"/>
    </row>
    <row r="12" spans="1:6" ht="110.25" x14ac:dyDescent="0.25">
      <c r="A12" s="286">
        <v>6</v>
      </c>
      <c r="B12" s="49" t="s">
        <v>14</v>
      </c>
      <c r="C12" s="287" t="s">
        <v>3234</v>
      </c>
      <c r="D12" s="49" t="s">
        <v>3235</v>
      </c>
      <c r="E12" s="288">
        <v>504310.34</v>
      </c>
      <c r="F12" s="49" t="s">
        <v>272</v>
      </c>
    </row>
    <row r="13" spans="1:6" ht="78.75" x14ac:dyDescent="0.25">
      <c r="A13" s="286">
        <v>7</v>
      </c>
      <c r="B13" s="49" t="s">
        <v>23</v>
      </c>
      <c r="C13" s="287" t="s">
        <v>3236</v>
      </c>
      <c r="D13" s="49" t="s">
        <v>291</v>
      </c>
      <c r="E13" s="288">
        <v>800000</v>
      </c>
      <c r="F13" s="49" t="s">
        <v>272</v>
      </c>
    </row>
    <row r="14" spans="1:6" ht="63" x14ac:dyDescent="0.25">
      <c r="A14" s="286">
        <v>8</v>
      </c>
      <c r="B14" s="49" t="s">
        <v>31</v>
      </c>
      <c r="C14" s="287" t="s">
        <v>3237</v>
      </c>
      <c r="D14" s="49" t="s">
        <v>2498</v>
      </c>
      <c r="E14" s="288">
        <v>1300000</v>
      </c>
      <c r="F14" s="49" t="s">
        <v>272</v>
      </c>
    </row>
    <row r="15" spans="1:6" x14ac:dyDescent="0.25">
      <c r="A15" s="286"/>
      <c r="B15" s="2388" t="s">
        <v>34</v>
      </c>
      <c r="C15" s="2390"/>
      <c r="D15" s="49"/>
      <c r="E15" s="288"/>
      <c r="F15" s="49"/>
    </row>
    <row r="16" spans="1:6" ht="47.25" x14ac:dyDescent="0.25">
      <c r="A16" s="286">
        <v>9</v>
      </c>
      <c r="B16" s="49" t="s">
        <v>309</v>
      </c>
      <c r="C16" s="287" t="s">
        <v>3238</v>
      </c>
      <c r="D16" s="49" t="s">
        <v>341</v>
      </c>
      <c r="E16" s="288">
        <v>5800000</v>
      </c>
      <c r="F16" s="49" t="s">
        <v>272</v>
      </c>
    </row>
    <row r="17" spans="1:6" ht="47.25" x14ac:dyDescent="0.25">
      <c r="A17" s="286">
        <v>10</v>
      </c>
      <c r="B17" s="49" t="s">
        <v>311</v>
      </c>
      <c r="C17" s="287" t="s">
        <v>3239</v>
      </c>
      <c r="D17" s="49" t="s">
        <v>341</v>
      </c>
      <c r="E17" s="288">
        <v>6959750.4800000004</v>
      </c>
      <c r="F17" s="49" t="s">
        <v>272</v>
      </c>
    </row>
    <row r="18" spans="1:6" x14ac:dyDescent="0.25">
      <c r="A18" s="286"/>
      <c r="B18" s="39" t="s">
        <v>40</v>
      </c>
      <c r="C18" s="287"/>
      <c r="D18" s="49"/>
      <c r="E18" s="288"/>
      <c r="F18" s="49"/>
    </row>
    <row r="19" spans="1:6" ht="94.5" x14ac:dyDescent="0.25">
      <c r="A19" s="286">
        <v>11</v>
      </c>
      <c r="B19" s="10" t="s">
        <v>41</v>
      </c>
      <c r="C19" s="287" t="s">
        <v>3240</v>
      </c>
      <c r="D19" s="49" t="s">
        <v>43</v>
      </c>
      <c r="E19" s="288">
        <v>4568965.5199999996</v>
      </c>
      <c r="F19" s="49" t="s">
        <v>272</v>
      </c>
    </row>
    <row r="20" spans="1:6" x14ac:dyDescent="0.25">
      <c r="A20" s="286"/>
      <c r="B20" s="2388" t="s">
        <v>306</v>
      </c>
      <c r="C20" s="2390"/>
      <c r="D20" s="49"/>
      <c r="E20" s="288"/>
      <c r="F20" s="49"/>
    </row>
    <row r="21" spans="1:6" ht="126" x14ac:dyDescent="0.25">
      <c r="A21" s="286">
        <v>12</v>
      </c>
      <c r="B21" s="49" t="s">
        <v>3241</v>
      </c>
      <c r="C21" s="287" t="s">
        <v>3242</v>
      </c>
      <c r="D21" s="49" t="s">
        <v>3243</v>
      </c>
      <c r="E21" s="288">
        <v>1736206.9</v>
      </c>
      <c r="F21" s="49" t="s">
        <v>272</v>
      </c>
    </row>
    <row r="22" spans="1:6" x14ac:dyDescent="0.25">
      <c r="A22" s="286"/>
      <c r="B22" s="2388" t="s">
        <v>3244</v>
      </c>
      <c r="C22" s="2390"/>
      <c r="D22" s="49"/>
      <c r="E22" s="288"/>
      <c r="F22" s="49"/>
    </row>
    <row r="23" spans="1:6" ht="141.75" x14ac:dyDescent="0.25">
      <c r="A23" s="286">
        <v>13</v>
      </c>
      <c r="B23" s="49" t="s">
        <v>3245</v>
      </c>
      <c r="C23" s="287" t="s">
        <v>3246</v>
      </c>
      <c r="D23" s="49" t="s">
        <v>3247</v>
      </c>
      <c r="E23" s="288">
        <v>136206.9</v>
      </c>
      <c r="F23" s="49" t="s">
        <v>13</v>
      </c>
    </row>
    <row r="24" spans="1:6" ht="63" x14ac:dyDescent="0.25">
      <c r="A24" s="286">
        <v>14</v>
      </c>
      <c r="B24" s="49" t="s">
        <v>3248</v>
      </c>
      <c r="C24" s="287" t="s">
        <v>3249</v>
      </c>
      <c r="D24" s="49" t="s">
        <v>3250</v>
      </c>
      <c r="E24" s="288">
        <v>100000</v>
      </c>
      <c r="F24" s="49" t="s">
        <v>13</v>
      </c>
    </row>
    <row r="25" spans="1:6" ht="63" x14ac:dyDescent="0.25">
      <c r="A25" s="286">
        <v>15</v>
      </c>
      <c r="B25" s="49" t="s">
        <v>3251</v>
      </c>
      <c r="C25" s="287" t="s">
        <v>3252</v>
      </c>
      <c r="D25" s="49" t="s">
        <v>3250</v>
      </c>
      <c r="E25" s="288">
        <v>100000</v>
      </c>
      <c r="F25" s="49" t="s">
        <v>13</v>
      </c>
    </row>
    <row r="26" spans="1:6" ht="63" x14ac:dyDescent="0.25">
      <c r="A26" s="286">
        <v>16</v>
      </c>
      <c r="B26" s="49" t="s">
        <v>3253</v>
      </c>
      <c r="C26" s="287" t="s">
        <v>3254</v>
      </c>
      <c r="D26" s="49" t="s">
        <v>3250</v>
      </c>
      <c r="E26" s="288">
        <v>100000</v>
      </c>
      <c r="F26" s="49" t="s">
        <v>13</v>
      </c>
    </row>
    <row r="27" spans="1:6" ht="63" x14ac:dyDescent="0.25">
      <c r="A27" s="286">
        <v>17</v>
      </c>
      <c r="B27" s="49" t="s">
        <v>3255</v>
      </c>
      <c r="C27" s="287" t="s">
        <v>3256</v>
      </c>
      <c r="D27" s="49" t="s">
        <v>3250</v>
      </c>
      <c r="E27" s="288">
        <v>100000</v>
      </c>
      <c r="F27" s="49" t="s">
        <v>13</v>
      </c>
    </row>
    <row r="28" spans="1:6" ht="63" x14ac:dyDescent="0.25">
      <c r="A28" s="286">
        <v>18</v>
      </c>
      <c r="B28" s="49" t="s">
        <v>3257</v>
      </c>
      <c r="C28" s="287" t="s">
        <v>3258</v>
      </c>
      <c r="D28" s="49" t="s">
        <v>3250</v>
      </c>
      <c r="E28" s="288">
        <v>100000</v>
      </c>
      <c r="F28" s="49" t="s">
        <v>13</v>
      </c>
    </row>
    <row r="29" spans="1:6" ht="63" x14ac:dyDescent="0.25">
      <c r="A29" s="286">
        <v>19</v>
      </c>
      <c r="B29" s="49" t="s">
        <v>3259</v>
      </c>
      <c r="C29" s="287" t="s">
        <v>3260</v>
      </c>
      <c r="D29" s="49" t="s">
        <v>3250</v>
      </c>
      <c r="E29" s="288">
        <v>100000</v>
      </c>
      <c r="F29" s="49" t="s">
        <v>13</v>
      </c>
    </row>
    <row r="30" spans="1:6" ht="63" x14ac:dyDescent="0.25">
      <c r="A30" s="286">
        <v>20</v>
      </c>
      <c r="B30" s="49" t="s">
        <v>3261</v>
      </c>
      <c r="C30" s="287" t="s">
        <v>3262</v>
      </c>
      <c r="D30" s="49" t="s">
        <v>3250</v>
      </c>
      <c r="E30" s="288">
        <v>100000</v>
      </c>
      <c r="F30" s="49" t="s">
        <v>13</v>
      </c>
    </row>
    <row r="31" spans="1:6" ht="63" x14ac:dyDescent="0.25">
      <c r="A31" s="286">
        <v>21</v>
      </c>
      <c r="B31" s="49" t="s">
        <v>3263</v>
      </c>
      <c r="C31" s="287" t="s">
        <v>3264</v>
      </c>
      <c r="D31" s="49" t="s">
        <v>3250</v>
      </c>
      <c r="E31" s="288">
        <v>100000</v>
      </c>
      <c r="F31" s="49" t="s">
        <v>13</v>
      </c>
    </row>
    <row r="32" spans="1:6" ht="63" x14ac:dyDescent="0.25">
      <c r="A32" s="286">
        <v>22</v>
      </c>
      <c r="B32" s="49" t="s">
        <v>3265</v>
      </c>
      <c r="C32" s="287" t="s">
        <v>3266</v>
      </c>
      <c r="D32" s="49" t="s">
        <v>3250</v>
      </c>
      <c r="E32" s="288">
        <v>100000</v>
      </c>
      <c r="F32" s="49" t="s">
        <v>13</v>
      </c>
    </row>
    <row r="33" spans="1:6" ht="63" x14ac:dyDescent="0.25">
      <c r="A33" s="286">
        <v>23</v>
      </c>
      <c r="B33" s="49" t="s">
        <v>3267</v>
      </c>
      <c r="C33" s="287" t="s">
        <v>3268</v>
      </c>
      <c r="D33" s="49" t="s">
        <v>3250</v>
      </c>
      <c r="E33" s="288">
        <v>100000</v>
      </c>
      <c r="F33" s="49" t="s">
        <v>13</v>
      </c>
    </row>
    <row r="34" spans="1:6" ht="63" x14ac:dyDescent="0.25">
      <c r="A34" s="286">
        <v>24</v>
      </c>
      <c r="B34" s="49" t="s">
        <v>3269</v>
      </c>
      <c r="C34" s="287" t="s">
        <v>3270</v>
      </c>
      <c r="D34" s="49" t="s">
        <v>3250</v>
      </c>
      <c r="E34" s="288">
        <v>100000</v>
      </c>
      <c r="F34" s="49" t="s">
        <v>13</v>
      </c>
    </row>
    <row r="35" spans="1:6" ht="63" x14ac:dyDescent="0.25">
      <c r="A35" s="286">
        <v>25</v>
      </c>
      <c r="B35" s="49" t="s">
        <v>3271</v>
      </c>
      <c r="C35" s="287" t="s">
        <v>3272</v>
      </c>
      <c r="D35" s="49" t="s">
        <v>3250</v>
      </c>
      <c r="E35" s="288">
        <v>100000</v>
      </c>
      <c r="F35" s="49" t="s">
        <v>13</v>
      </c>
    </row>
    <row r="36" spans="1:6" ht="63" x14ac:dyDescent="0.25">
      <c r="A36" s="286">
        <v>26</v>
      </c>
      <c r="B36" s="49" t="s">
        <v>3273</v>
      </c>
      <c r="C36" s="287" t="s">
        <v>3274</v>
      </c>
      <c r="D36" s="49" t="s">
        <v>3250</v>
      </c>
      <c r="E36" s="288">
        <v>100000</v>
      </c>
      <c r="F36" s="49" t="s">
        <v>13</v>
      </c>
    </row>
    <row r="37" spans="1:6" ht="63" x14ac:dyDescent="0.25">
      <c r="A37" s="286">
        <v>27</v>
      </c>
      <c r="B37" s="49" t="s">
        <v>3275</v>
      </c>
      <c r="C37" s="287" t="s">
        <v>3276</v>
      </c>
      <c r="D37" s="49" t="s">
        <v>3250</v>
      </c>
      <c r="E37" s="288">
        <v>100000</v>
      </c>
      <c r="F37" s="49" t="s">
        <v>13</v>
      </c>
    </row>
    <row r="38" spans="1:6" ht="63" x14ac:dyDescent="0.25">
      <c r="A38" s="286">
        <v>28</v>
      </c>
      <c r="B38" s="49" t="s">
        <v>3277</v>
      </c>
      <c r="C38" s="287" t="s">
        <v>3278</v>
      </c>
      <c r="D38" s="49" t="s">
        <v>3250</v>
      </c>
      <c r="E38" s="288">
        <v>100000</v>
      </c>
      <c r="F38" s="49" t="s">
        <v>13</v>
      </c>
    </row>
    <row r="39" spans="1:6" ht="63" x14ac:dyDescent="0.25">
      <c r="A39" s="286">
        <v>29</v>
      </c>
      <c r="B39" s="49" t="s">
        <v>3279</v>
      </c>
      <c r="C39" s="287" t="s">
        <v>3280</v>
      </c>
      <c r="D39" s="49" t="s">
        <v>3250</v>
      </c>
      <c r="E39" s="288">
        <v>100000</v>
      </c>
      <c r="F39" s="49" t="s">
        <v>13</v>
      </c>
    </row>
    <row r="40" spans="1:6" x14ac:dyDescent="0.25">
      <c r="A40" s="286"/>
      <c r="B40" s="2388" t="s">
        <v>2629</v>
      </c>
      <c r="C40" s="2390"/>
      <c r="D40" s="289"/>
      <c r="E40" s="290"/>
      <c r="F40" s="289"/>
    </row>
    <row r="41" spans="1:6" ht="31.5" x14ac:dyDescent="0.25">
      <c r="A41" s="286">
        <v>30</v>
      </c>
      <c r="B41" s="49" t="s">
        <v>3281</v>
      </c>
      <c r="C41" s="287" t="s">
        <v>3282</v>
      </c>
      <c r="D41" s="49" t="s">
        <v>511</v>
      </c>
      <c r="E41" s="288">
        <v>500000</v>
      </c>
      <c r="F41" s="49" t="s">
        <v>13</v>
      </c>
    </row>
    <row r="42" spans="1:6" ht="94.5" x14ac:dyDescent="0.25">
      <c r="A42" s="286">
        <v>31</v>
      </c>
      <c r="B42" s="49" t="s">
        <v>3283</v>
      </c>
      <c r="C42" s="287" t="s">
        <v>3284</v>
      </c>
      <c r="D42" s="49" t="s">
        <v>3285</v>
      </c>
      <c r="E42" s="288">
        <v>200000</v>
      </c>
      <c r="F42" s="49" t="s">
        <v>272</v>
      </c>
    </row>
    <row r="43" spans="1:6" ht="63" x14ac:dyDescent="0.25">
      <c r="A43" s="286">
        <v>32</v>
      </c>
      <c r="B43" s="49" t="s">
        <v>3286</v>
      </c>
      <c r="C43" s="287" t="s">
        <v>3287</v>
      </c>
      <c r="D43" s="49" t="s">
        <v>3288</v>
      </c>
      <c r="E43" s="288">
        <v>500000</v>
      </c>
      <c r="F43" s="49" t="s">
        <v>13</v>
      </c>
    </row>
    <row r="44" spans="1:6" ht="47.25" x14ac:dyDescent="0.25">
      <c r="A44" s="286">
        <v>33</v>
      </c>
      <c r="B44" s="49" t="s">
        <v>3289</v>
      </c>
      <c r="C44" s="287" t="s">
        <v>3290</v>
      </c>
      <c r="D44" s="49" t="s">
        <v>3291</v>
      </c>
      <c r="E44" s="288">
        <v>500000</v>
      </c>
      <c r="F44" s="49" t="s">
        <v>13</v>
      </c>
    </row>
    <row r="45" spans="1:6" ht="94.5" x14ac:dyDescent="0.25">
      <c r="A45" s="286">
        <v>34</v>
      </c>
      <c r="B45" s="49" t="s">
        <v>3292</v>
      </c>
      <c r="C45" s="287" t="s">
        <v>3293</v>
      </c>
      <c r="D45" s="49" t="s">
        <v>3294</v>
      </c>
      <c r="E45" s="288">
        <v>500000</v>
      </c>
      <c r="F45" s="49" t="s">
        <v>272</v>
      </c>
    </row>
    <row r="46" spans="1:6" ht="63" x14ac:dyDescent="0.25">
      <c r="A46" s="286">
        <v>35</v>
      </c>
      <c r="B46" s="49" t="s">
        <v>3248</v>
      </c>
      <c r="C46" s="287" t="s">
        <v>3295</v>
      </c>
      <c r="D46" s="49" t="s">
        <v>3296</v>
      </c>
      <c r="E46" s="288">
        <v>500000</v>
      </c>
      <c r="F46" s="49" t="s">
        <v>13</v>
      </c>
    </row>
    <row r="47" spans="1:6" ht="63" x14ac:dyDescent="0.25">
      <c r="A47" s="286">
        <v>36</v>
      </c>
      <c r="B47" s="49" t="s">
        <v>3297</v>
      </c>
      <c r="C47" s="287" t="s">
        <v>3298</v>
      </c>
      <c r="D47" s="49" t="s">
        <v>3299</v>
      </c>
      <c r="E47" s="288">
        <v>500000</v>
      </c>
      <c r="F47" s="49" t="s">
        <v>13</v>
      </c>
    </row>
    <row r="48" spans="1:6" ht="31.5" x14ac:dyDescent="0.25">
      <c r="A48" s="286">
        <v>37</v>
      </c>
      <c r="B48" s="49" t="s">
        <v>3300</v>
      </c>
      <c r="C48" s="287" t="s">
        <v>3301</v>
      </c>
      <c r="D48" s="49" t="s">
        <v>3288</v>
      </c>
      <c r="E48" s="288">
        <v>500000</v>
      </c>
      <c r="F48" s="49" t="s">
        <v>13</v>
      </c>
    </row>
    <row r="49" spans="1:6" ht="31.5" x14ac:dyDescent="0.25">
      <c r="A49" s="286">
        <v>38</v>
      </c>
      <c r="B49" s="49" t="s">
        <v>3302</v>
      </c>
      <c r="C49" s="287" t="s">
        <v>3303</v>
      </c>
      <c r="D49" s="49" t="s">
        <v>3288</v>
      </c>
      <c r="E49" s="288">
        <v>500000</v>
      </c>
      <c r="F49" s="49" t="s">
        <v>13</v>
      </c>
    </row>
    <row r="50" spans="1:6" ht="63" x14ac:dyDescent="0.25">
      <c r="A50" s="286">
        <v>39</v>
      </c>
      <c r="B50" s="49" t="s">
        <v>3253</v>
      </c>
      <c r="C50" s="287" t="s">
        <v>3304</v>
      </c>
      <c r="D50" s="49" t="s">
        <v>3296</v>
      </c>
      <c r="E50" s="288">
        <v>500000</v>
      </c>
      <c r="F50" s="49" t="s">
        <v>13</v>
      </c>
    </row>
    <row r="51" spans="1:6" ht="31.5" x14ac:dyDescent="0.25">
      <c r="A51" s="286">
        <v>40</v>
      </c>
      <c r="B51" s="49" t="s">
        <v>3305</v>
      </c>
      <c r="C51" s="287" t="s">
        <v>3306</v>
      </c>
      <c r="D51" s="49" t="s">
        <v>511</v>
      </c>
      <c r="E51" s="288">
        <v>500000</v>
      </c>
      <c r="F51" s="49" t="s">
        <v>13</v>
      </c>
    </row>
    <row r="52" spans="1:6" ht="94.5" x14ac:dyDescent="0.25">
      <c r="A52" s="286">
        <v>41</v>
      </c>
      <c r="B52" s="49" t="s">
        <v>3307</v>
      </c>
      <c r="C52" s="287" t="s">
        <v>3308</v>
      </c>
      <c r="D52" s="49" t="s">
        <v>3309</v>
      </c>
      <c r="E52" s="288">
        <v>1500000</v>
      </c>
      <c r="F52" s="49" t="s">
        <v>13</v>
      </c>
    </row>
    <row r="53" spans="1:6" ht="31.5" x14ac:dyDescent="0.25">
      <c r="A53" s="286">
        <v>42</v>
      </c>
      <c r="B53" s="49" t="s">
        <v>3310</v>
      </c>
      <c r="C53" s="287" t="s">
        <v>3311</v>
      </c>
      <c r="D53" s="49" t="s">
        <v>3288</v>
      </c>
      <c r="E53" s="288">
        <v>500000</v>
      </c>
      <c r="F53" s="49" t="s">
        <v>13</v>
      </c>
    </row>
    <row r="54" spans="1:6" ht="31.5" x14ac:dyDescent="0.25">
      <c r="A54" s="286">
        <v>43</v>
      </c>
      <c r="B54" s="49" t="s">
        <v>3312</v>
      </c>
      <c r="C54" s="287" t="s">
        <v>3313</v>
      </c>
      <c r="D54" s="49" t="s">
        <v>3288</v>
      </c>
      <c r="E54" s="288">
        <v>500000</v>
      </c>
      <c r="F54" s="49" t="s">
        <v>13</v>
      </c>
    </row>
    <row r="55" spans="1:6" ht="31.5" x14ac:dyDescent="0.25">
      <c r="A55" s="286">
        <v>44</v>
      </c>
      <c r="B55" s="49" t="s">
        <v>3314</v>
      </c>
      <c r="C55" s="287" t="s">
        <v>3315</v>
      </c>
      <c r="D55" s="49" t="s">
        <v>3316</v>
      </c>
      <c r="E55" s="288">
        <v>1000000</v>
      </c>
      <c r="F55" s="49" t="s">
        <v>13</v>
      </c>
    </row>
    <row r="56" spans="1:6" ht="110.25" x14ac:dyDescent="0.25">
      <c r="A56" s="286">
        <v>45</v>
      </c>
      <c r="B56" s="49" t="s">
        <v>3317</v>
      </c>
      <c r="C56" s="287" t="s">
        <v>3318</v>
      </c>
      <c r="D56" s="49" t="s">
        <v>3319</v>
      </c>
      <c r="E56" s="288">
        <v>500000</v>
      </c>
      <c r="F56" s="49" t="s">
        <v>272</v>
      </c>
    </row>
    <row r="57" spans="1:6" ht="31.5" x14ac:dyDescent="0.25">
      <c r="A57" s="286">
        <v>46</v>
      </c>
      <c r="B57" s="49" t="s">
        <v>3320</v>
      </c>
      <c r="C57" s="287" t="s">
        <v>3321</v>
      </c>
      <c r="D57" s="49" t="s">
        <v>3288</v>
      </c>
      <c r="E57" s="288">
        <v>500000</v>
      </c>
      <c r="F57" s="49" t="s">
        <v>13</v>
      </c>
    </row>
    <row r="58" spans="1:6" ht="31.5" x14ac:dyDescent="0.25">
      <c r="A58" s="286">
        <v>47</v>
      </c>
      <c r="B58" s="49" t="s">
        <v>3322</v>
      </c>
      <c r="C58" s="287" t="s">
        <v>3323</v>
      </c>
      <c r="D58" s="49" t="s">
        <v>3288</v>
      </c>
      <c r="E58" s="288">
        <v>500000</v>
      </c>
      <c r="F58" s="49" t="s">
        <v>13</v>
      </c>
    </row>
    <row r="59" spans="1:6" ht="78.75" x14ac:dyDescent="0.25">
      <c r="A59" s="286">
        <v>48</v>
      </c>
      <c r="B59" s="49" t="s">
        <v>3324</v>
      </c>
      <c r="C59" s="287" t="s">
        <v>3325</v>
      </c>
      <c r="D59" s="49" t="s">
        <v>3326</v>
      </c>
      <c r="E59" s="288">
        <v>300000</v>
      </c>
      <c r="F59" s="49" t="s">
        <v>272</v>
      </c>
    </row>
    <row r="60" spans="1:6" ht="31.5" x14ac:dyDescent="0.25">
      <c r="A60" s="286">
        <v>49</v>
      </c>
      <c r="B60" s="49" t="s">
        <v>3327</v>
      </c>
      <c r="C60" s="287" t="s">
        <v>3328</v>
      </c>
      <c r="D60" s="49" t="s">
        <v>3329</v>
      </c>
      <c r="E60" s="288">
        <v>100000</v>
      </c>
      <c r="F60" s="49" t="s">
        <v>13</v>
      </c>
    </row>
    <row r="61" spans="1:6" ht="94.5" x14ac:dyDescent="0.25">
      <c r="A61" s="286">
        <v>50</v>
      </c>
      <c r="B61" s="49" t="s">
        <v>3330</v>
      </c>
      <c r="C61" s="287" t="s">
        <v>3331</v>
      </c>
      <c r="D61" s="49" t="s">
        <v>3332</v>
      </c>
      <c r="E61" s="288">
        <v>300000</v>
      </c>
      <c r="F61" s="49" t="s">
        <v>272</v>
      </c>
    </row>
    <row r="62" spans="1:6" ht="94.5" x14ac:dyDescent="0.25">
      <c r="A62" s="286">
        <v>51</v>
      </c>
      <c r="B62" s="49" t="s">
        <v>3333</v>
      </c>
      <c r="C62" s="287" t="s">
        <v>3334</v>
      </c>
      <c r="D62" s="49" t="s">
        <v>3335</v>
      </c>
      <c r="E62" s="288">
        <v>500000</v>
      </c>
      <c r="F62" s="49" t="s">
        <v>272</v>
      </c>
    </row>
    <row r="63" spans="1:6" ht="94.5" x14ac:dyDescent="0.25">
      <c r="A63" s="286">
        <v>52</v>
      </c>
      <c r="B63" s="49" t="s">
        <v>3336</v>
      </c>
      <c r="C63" s="287" t="s">
        <v>3337</v>
      </c>
      <c r="D63" s="49" t="s">
        <v>3338</v>
      </c>
      <c r="E63" s="288">
        <v>2169256.7999999998</v>
      </c>
      <c r="F63" s="49" t="s">
        <v>13</v>
      </c>
    </row>
    <row r="64" spans="1:6" ht="78.75" x14ac:dyDescent="0.25">
      <c r="A64" s="286">
        <v>53</v>
      </c>
      <c r="B64" s="49" t="s">
        <v>3277</v>
      </c>
      <c r="C64" s="287" t="s">
        <v>3339</v>
      </c>
      <c r="D64" s="49" t="s">
        <v>3340</v>
      </c>
      <c r="E64" s="288">
        <v>500000</v>
      </c>
      <c r="F64" s="49" t="s">
        <v>272</v>
      </c>
    </row>
    <row r="65" spans="1:6" ht="63" x14ac:dyDescent="0.25">
      <c r="A65" s="286">
        <v>54</v>
      </c>
      <c r="B65" s="49" t="s">
        <v>3341</v>
      </c>
      <c r="C65" s="287" t="s">
        <v>3342</v>
      </c>
      <c r="D65" s="49" t="s">
        <v>3343</v>
      </c>
      <c r="E65" s="288">
        <v>500000</v>
      </c>
      <c r="F65" s="49" t="s">
        <v>272</v>
      </c>
    </row>
    <row r="66" spans="1:6" ht="31.5" x14ac:dyDescent="0.25">
      <c r="A66" s="286">
        <v>55</v>
      </c>
      <c r="B66" s="49" t="s">
        <v>3344</v>
      </c>
      <c r="C66" s="287" t="s">
        <v>3345</v>
      </c>
      <c r="D66" s="49" t="s">
        <v>3288</v>
      </c>
      <c r="E66" s="288">
        <v>500000</v>
      </c>
      <c r="F66" s="49" t="s">
        <v>13</v>
      </c>
    </row>
    <row r="67" spans="1:6" ht="94.5" x14ac:dyDescent="0.25">
      <c r="A67" s="286">
        <v>56</v>
      </c>
      <c r="B67" s="49" t="s">
        <v>3346</v>
      </c>
      <c r="C67" s="287" t="s">
        <v>3347</v>
      </c>
      <c r="D67" s="49" t="s">
        <v>3348</v>
      </c>
      <c r="E67" s="288">
        <v>300000</v>
      </c>
      <c r="F67" s="49" t="s">
        <v>272</v>
      </c>
    </row>
    <row r="68" spans="1:6" x14ac:dyDescent="0.25">
      <c r="A68" s="286"/>
      <c r="B68" s="2388" t="s">
        <v>3349</v>
      </c>
      <c r="C68" s="2390"/>
      <c r="D68" s="289"/>
      <c r="E68" s="290"/>
      <c r="F68" s="49"/>
    </row>
    <row r="69" spans="1:6" ht="63" x14ac:dyDescent="0.25">
      <c r="A69" s="286">
        <v>57</v>
      </c>
      <c r="B69" s="49" t="s">
        <v>3350</v>
      </c>
      <c r="C69" s="287" t="s">
        <v>3351</v>
      </c>
      <c r="D69" s="291" t="s">
        <v>3352</v>
      </c>
      <c r="E69" s="288">
        <v>1500000</v>
      </c>
      <c r="F69" s="49" t="s">
        <v>13</v>
      </c>
    </row>
    <row r="70" spans="1:6" ht="47.25" x14ac:dyDescent="0.25">
      <c r="A70" s="286">
        <v>58</v>
      </c>
      <c r="B70" s="49" t="s">
        <v>3353</v>
      </c>
      <c r="C70" s="287" t="s">
        <v>3354</v>
      </c>
      <c r="D70" s="7" t="s">
        <v>3355</v>
      </c>
      <c r="E70" s="288">
        <v>800000</v>
      </c>
      <c r="F70" s="49" t="s">
        <v>13</v>
      </c>
    </row>
    <row r="71" spans="1:6" ht="78.75" x14ac:dyDescent="0.25">
      <c r="A71" s="286">
        <v>59</v>
      </c>
      <c r="B71" s="49" t="s">
        <v>3356</v>
      </c>
      <c r="C71" s="287" t="s">
        <v>3357</v>
      </c>
      <c r="D71" s="7" t="s">
        <v>3358</v>
      </c>
      <c r="E71" s="288">
        <v>1250000</v>
      </c>
      <c r="F71" s="49" t="s">
        <v>272</v>
      </c>
    </row>
    <row r="72" spans="1:6" ht="47.25" x14ac:dyDescent="0.25">
      <c r="A72" s="286">
        <v>60</v>
      </c>
      <c r="B72" s="49" t="s">
        <v>3251</v>
      </c>
      <c r="C72" s="287" t="s">
        <v>3359</v>
      </c>
      <c r="D72" s="7" t="s">
        <v>379</v>
      </c>
      <c r="E72" s="288">
        <v>1500000</v>
      </c>
      <c r="F72" s="49" t="s">
        <v>13</v>
      </c>
    </row>
    <row r="73" spans="1:6" ht="94.5" x14ac:dyDescent="0.25">
      <c r="A73" s="286">
        <v>61</v>
      </c>
      <c r="B73" s="49" t="s">
        <v>3360</v>
      </c>
      <c r="C73" s="287" t="s">
        <v>3361</v>
      </c>
      <c r="D73" s="7" t="s">
        <v>3362</v>
      </c>
      <c r="E73" s="288">
        <v>1000000</v>
      </c>
      <c r="F73" s="49" t="s">
        <v>272</v>
      </c>
    </row>
    <row r="74" spans="1:6" ht="63" x14ac:dyDescent="0.25">
      <c r="A74" s="286">
        <v>62</v>
      </c>
      <c r="B74" s="49" t="s">
        <v>3363</v>
      </c>
      <c r="C74" s="287" t="s">
        <v>3364</v>
      </c>
      <c r="D74" s="7" t="s">
        <v>3365</v>
      </c>
      <c r="E74" s="288">
        <v>800000</v>
      </c>
      <c r="F74" s="49" t="s">
        <v>272</v>
      </c>
    </row>
    <row r="75" spans="1:6" ht="94.5" x14ac:dyDescent="0.25">
      <c r="A75" s="286">
        <v>63</v>
      </c>
      <c r="B75" s="49" t="s">
        <v>3366</v>
      </c>
      <c r="C75" s="287" t="s">
        <v>3367</v>
      </c>
      <c r="D75" s="7" t="s">
        <v>3368</v>
      </c>
      <c r="E75" s="288">
        <v>500000</v>
      </c>
      <c r="F75" s="49" t="s">
        <v>272</v>
      </c>
    </row>
    <row r="76" spans="1:6" ht="78.75" x14ac:dyDescent="0.25">
      <c r="A76" s="286">
        <v>64</v>
      </c>
      <c r="B76" s="49" t="s">
        <v>3369</v>
      </c>
      <c r="C76" s="287" t="s">
        <v>3370</v>
      </c>
      <c r="D76" s="7" t="s">
        <v>3371</v>
      </c>
      <c r="E76" s="288">
        <v>1500000</v>
      </c>
      <c r="F76" s="49" t="s">
        <v>272</v>
      </c>
    </row>
    <row r="77" spans="1:6" ht="94.5" x14ac:dyDescent="0.25">
      <c r="A77" s="286">
        <v>65</v>
      </c>
      <c r="B77" s="49" t="s">
        <v>3372</v>
      </c>
      <c r="C77" s="287" t="s">
        <v>3373</v>
      </c>
      <c r="D77" s="7" t="s">
        <v>3374</v>
      </c>
      <c r="E77" s="288">
        <v>1500000</v>
      </c>
      <c r="F77" s="49" t="s">
        <v>272</v>
      </c>
    </row>
    <row r="78" spans="1:6" ht="78.75" x14ac:dyDescent="0.25">
      <c r="A78" s="286">
        <v>66</v>
      </c>
      <c r="B78" s="49" t="s">
        <v>3375</v>
      </c>
      <c r="C78" s="287" t="s">
        <v>3376</v>
      </c>
      <c r="D78" s="7" t="s">
        <v>3377</v>
      </c>
      <c r="E78" s="288">
        <v>500000</v>
      </c>
      <c r="F78" s="49" t="s">
        <v>272</v>
      </c>
    </row>
    <row r="79" spans="1:6" ht="31.5" x14ac:dyDescent="0.25">
      <c r="A79" s="286">
        <v>67</v>
      </c>
      <c r="B79" s="49" t="s">
        <v>3378</v>
      </c>
      <c r="C79" s="287" t="s">
        <v>3379</v>
      </c>
      <c r="D79" s="7" t="s">
        <v>3329</v>
      </c>
      <c r="E79" s="288">
        <v>100000</v>
      </c>
      <c r="F79" s="49" t="s">
        <v>13</v>
      </c>
    </row>
    <row r="80" spans="1:6" ht="78.75" x14ac:dyDescent="0.25">
      <c r="A80" s="286">
        <v>68</v>
      </c>
      <c r="B80" s="49" t="s">
        <v>3380</v>
      </c>
      <c r="C80" s="287" t="s">
        <v>3381</v>
      </c>
      <c r="D80" s="7" t="s">
        <v>3382</v>
      </c>
      <c r="E80" s="288">
        <v>500000</v>
      </c>
      <c r="F80" s="49" t="s">
        <v>272</v>
      </c>
    </row>
    <row r="81" spans="1:6" ht="47.25" x14ac:dyDescent="0.25">
      <c r="A81" s="286">
        <v>69</v>
      </c>
      <c r="B81" s="49" t="s">
        <v>3383</v>
      </c>
      <c r="C81" s="287" t="s">
        <v>3384</v>
      </c>
      <c r="D81" s="7" t="s">
        <v>3355</v>
      </c>
      <c r="E81" s="288">
        <v>500000</v>
      </c>
      <c r="F81" s="49" t="s">
        <v>13</v>
      </c>
    </row>
    <row r="82" spans="1:6" ht="63" x14ac:dyDescent="0.25">
      <c r="A82" s="286">
        <v>70</v>
      </c>
      <c r="B82" s="49" t="s">
        <v>3275</v>
      </c>
      <c r="C82" s="287" t="s">
        <v>3385</v>
      </c>
      <c r="D82" s="7" t="s">
        <v>3386</v>
      </c>
      <c r="E82" s="288">
        <v>2000000</v>
      </c>
      <c r="F82" s="49" t="s">
        <v>272</v>
      </c>
    </row>
    <row r="83" spans="1:6" ht="47.25" x14ac:dyDescent="0.25">
      <c r="A83" s="286">
        <v>71</v>
      </c>
      <c r="B83" s="49" t="s">
        <v>3387</v>
      </c>
      <c r="C83" s="287" t="s">
        <v>3388</v>
      </c>
      <c r="D83" s="7" t="s">
        <v>3316</v>
      </c>
      <c r="E83" s="288">
        <v>1200000</v>
      </c>
      <c r="F83" s="49" t="s">
        <v>13</v>
      </c>
    </row>
    <row r="84" spans="1:6" ht="31.5" x14ac:dyDescent="0.25">
      <c r="A84" s="286">
        <v>72</v>
      </c>
      <c r="B84" s="49" t="s">
        <v>3389</v>
      </c>
      <c r="C84" s="287" t="s">
        <v>3390</v>
      </c>
      <c r="D84" s="7" t="s">
        <v>3391</v>
      </c>
      <c r="E84" s="288">
        <v>1800000</v>
      </c>
      <c r="F84" s="49" t="s">
        <v>13</v>
      </c>
    </row>
    <row r="85" spans="1:6" ht="31.5" x14ac:dyDescent="0.25">
      <c r="A85" s="286">
        <v>73</v>
      </c>
      <c r="B85" s="49" t="s">
        <v>3389</v>
      </c>
      <c r="C85" s="287" t="s">
        <v>3392</v>
      </c>
      <c r="D85" s="7" t="s">
        <v>3393</v>
      </c>
      <c r="E85" s="288">
        <v>500000</v>
      </c>
      <c r="F85" s="49" t="s">
        <v>13</v>
      </c>
    </row>
    <row r="86" spans="1:6" ht="78.75" x14ac:dyDescent="0.25">
      <c r="A86" s="286">
        <v>74</v>
      </c>
      <c r="B86" s="49" t="s">
        <v>3394</v>
      </c>
      <c r="C86" s="287" t="s">
        <v>3395</v>
      </c>
      <c r="D86" s="49" t="s">
        <v>3396</v>
      </c>
      <c r="E86" s="288">
        <v>1400000</v>
      </c>
      <c r="F86" s="49" t="s">
        <v>13</v>
      </c>
    </row>
    <row r="87" spans="1:6" x14ac:dyDescent="0.25">
      <c r="A87" s="286"/>
      <c r="B87" s="2388" t="s">
        <v>3397</v>
      </c>
      <c r="C87" s="2390"/>
      <c r="D87" s="49"/>
      <c r="E87" s="290"/>
      <c r="F87" s="49"/>
    </row>
    <row r="88" spans="1:6" ht="63" x14ac:dyDescent="0.25">
      <c r="A88" s="286">
        <v>75</v>
      </c>
      <c r="B88" s="49" t="s">
        <v>3398</v>
      </c>
      <c r="C88" s="287" t="s">
        <v>3399</v>
      </c>
      <c r="D88" s="49" t="s">
        <v>3400</v>
      </c>
      <c r="E88" s="288">
        <v>200000</v>
      </c>
      <c r="F88" s="49" t="s">
        <v>272</v>
      </c>
    </row>
    <row r="89" spans="1:6" ht="47.25" x14ac:dyDescent="0.25">
      <c r="A89" s="286">
        <v>76</v>
      </c>
      <c r="B89" s="49" t="s">
        <v>3401</v>
      </c>
      <c r="C89" s="287" t="s">
        <v>3402</v>
      </c>
      <c r="D89" s="49" t="s">
        <v>3403</v>
      </c>
      <c r="E89" s="288">
        <v>100000</v>
      </c>
      <c r="F89" s="49" t="s">
        <v>272</v>
      </c>
    </row>
    <row r="90" spans="1:6" ht="47.25" x14ac:dyDescent="0.25">
      <c r="A90" s="286">
        <v>77</v>
      </c>
      <c r="B90" s="49" t="s">
        <v>3404</v>
      </c>
      <c r="C90" s="287" t="s">
        <v>3405</v>
      </c>
      <c r="D90" s="49" t="s">
        <v>3406</v>
      </c>
      <c r="E90" s="288">
        <v>100000</v>
      </c>
      <c r="F90" s="49" t="s">
        <v>13</v>
      </c>
    </row>
    <row r="91" spans="1:6" ht="63" x14ac:dyDescent="0.25">
      <c r="A91" s="286">
        <v>78</v>
      </c>
      <c r="B91" s="49" t="s">
        <v>3407</v>
      </c>
      <c r="C91" s="287" t="s">
        <v>3408</v>
      </c>
      <c r="D91" s="49" t="s">
        <v>3409</v>
      </c>
      <c r="E91" s="288">
        <v>200000</v>
      </c>
      <c r="F91" s="49" t="s">
        <v>13</v>
      </c>
    </row>
    <row r="92" spans="1:6" ht="31.5" x14ac:dyDescent="0.25">
      <c r="A92" s="286">
        <v>79</v>
      </c>
      <c r="B92" s="49" t="s">
        <v>3410</v>
      </c>
      <c r="C92" s="287" t="s">
        <v>3411</v>
      </c>
      <c r="D92" s="49" t="s">
        <v>3412</v>
      </c>
      <c r="E92" s="288">
        <v>500000</v>
      </c>
      <c r="F92" s="49" t="s">
        <v>13</v>
      </c>
    </row>
    <row r="93" spans="1:6" ht="110.25" x14ac:dyDescent="0.25">
      <c r="A93" s="286">
        <v>80</v>
      </c>
      <c r="B93" s="49" t="s">
        <v>3413</v>
      </c>
      <c r="C93" s="287" t="s">
        <v>3414</v>
      </c>
      <c r="D93" s="7" t="s">
        <v>3415</v>
      </c>
      <c r="E93" s="288">
        <v>400000</v>
      </c>
      <c r="F93" s="49" t="s">
        <v>13</v>
      </c>
    </row>
    <row r="94" spans="1:6" ht="110.25" x14ac:dyDescent="0.25">
      <c r="A94" s="286">
        <v>81</v>
      </c>
      <c r="B94" s="49" t="s">
        <v>3416</v>
      </c>
      <c r="C94" s="287" t="s">
        <v>3417</v>
      </c>
      <c r="D94" s="49" t="s">
        <v>3418</v>
      </c>
      <c r="E94" s="288">
        <v>500000</v>
      </c>
      <c r="F94" s="49" t="s">
        <v>272</v>
      </c>
    </row>
    <row r="95" spans="1:6" ht="47.25" x14ac:dyDescent="0.25">
      <c r="A95" s="286">
        <v>82</v>
      </c>
      <c r="B95" s="49" t="s">
        <v>3419</v>
      </c>
      <c r="C95" s="287" t="s">
        <v>3420</v>
      </c>
      <c r="D95" s="49" t="s">
        <v>3403</v>
      </c>
      <c r="E95" s="288">
        <v>150000</v>
      </c>
      <c r="F95" s="49" t="s">
        <v>272</v>
      </c>
    </row>
    <row r="96" spans="1:6" ht="63" x14ac:dyDescent="0.25">
      <c r="A96" s="286">
        <v>83</v>
      </c>
      <c r="B96" s="49" t="s">
        <v>3421</v>
      </c>
      <c r="C96" s="287" t="s">
        <v>3422</v>
      </c>
      <c r="D96" s="49" t="s">
        <v>3423</v>
      </c>
      <c r="E96" s="288">
        <v>2000000</v>
      </c>
      <c r="F96" s="49" t="s">
        <v>13</v>
      </c>
    </row>
    <row r="97" spans="1:6" ht="47.25" x14ac:dyDescent="0.25">
      <c r="A97" s="286">
        <v>84</v>
      </c>
      <c r="B97" s="49" t="s">
        <v>3424</v>
      </c>
      <c r="C97" s="287" t="s">
        <v>3425</v>
      </c>
      <c r="D97" s="49" t="s">
        <v>3426</v>
      </c>
      <c r="E97" s="288">
        <v>1500000</v>
      </c>
      <c r="F97" s="49" t="s">
        <v>13</v>
      </c>
    </row>
    <row r="98" spans="1:6" ht="47.25" x14ac:dyDescent="0.25">
      <c r="A98" s="286">
        <v>85</v>
      </c>
      <c r="B98" s="49" t="s">
        <v>3427</v>
      </c>
      <c r="C98" s="287" t="s">
        <v>3428</v>
      </c>
      <c r="D98" s="49" t="s">
        <v>3429</v>
      </c>
      <c r="E98" s="288">
        <v>500000</v>
      </c>
      <c r="F98" s="49" t="s">
        <v>13</v>
      </c>
    </row>
    <row r="99" spans="1:6" ht="94.5" x14ac:dyDescent="0.25">
      <c r="A99" s="286">
        <v>86</v>
      </c>
      <c r="B99" s="49" t="s">
        <v>3430</v>
      </c>
      <c r="C99" s="287" t="s">
        <v>3431</v>
      </c>
      <c r="D99" s="49" t="s">
        <v>3432</v>
      </c>
      <c r="E99" s="288">
        <v>4400000</v>
      </c>
      <c r="F99" s="49" t="s">
        <v>272</v>
      </c>
    </row>
    <row r="100" spans="1:6" x14ac:dyDescent="0.25">
      <c r="A100" s="286"/>
      <c r="B100" s="2388" t="s">
        <v>712</v>
      </c>
      <c r="C100" s="2390"/>
      <c r="D100" s="49"/>
      <c r="E100" s="288"/>
      <c r="F100" s="49"/>
    </row>
    <row r="101" spans="1:6" ht="267.75" x14ac:dyDescent="0.25">
      <c r="A101" s="286">
        <v>87</v>
      </c>
      <c r="B101" s="49" t="s">
        <v>3433</v>
      </c>
      <c r="C101" s="287" t="s">
        <v>3434</v>
      </c>
      <c r="D101" s="49" t="s">
        <v>3435</v>
      </c>
      <c r="E101" s="288">
        <v>1169256.8</v>
      </c>
      <c r="F101" s="49" t="s">
        <v>13</v>
      </c>
    </row>
    <row r="102" spans="1:6" ht="267.75" x14ac:dyDescent="0.25">
      <c r="A102" s="286">
        <v>88</v>
      </c>
      <c r="B102" s="49" t="s">
        <v>3436</v>
      </c>
      <c r="C102" s="287" t="s">
        <v>3437</v>
      </c>
      <c r="D102" s="49" t="s">
        <v>3435</v>
      </c>
      <c r="E102" s="288">
        <v>1169256.8</v>
      </c>
      <c r="F102" s="49" t="s">
        <v>13</v>
      </c>
    </row>
    <row r="103" spans="1:6" ht="267.75" x14ac:dyDescent="0.25">
      <c r="A103" s="286">
        <v>89</v>
      </c>
      <c r="B103" s="49" t="s">
        <v>3438</v>
      </c>
      <c r="C103" s="287" t="s">
        <v>3439</v>
      </c>
      <c r="D103" s="49" t="s">
        <v>3435</v>
      </c>
      <c r="E103" s="288">
        <v>1169256.8</v>
      </c>
      <c r="F103" s="49" t="s">
        <v>13</v>
      </c>
    </row>
    <row r="104" spans="1:6" ht="267.75" x14ac:dyDescent="0.25">
      <c r="A104" s="286">
        <v>90</v>
      </c>
      <c r="B104" s="49" t="s">
        <v>3440</v>
      </c>
      <c r="C104" s="287" t="s">
        <v>3441</v>
      </c>
      <c r="D104" s="49" t="s">
        <v>3435</v>
      </c>
      <c r="E104" s="288">
        <v>1169256.8</v>
      </c>
      <c r="F104" s="49" t="s">
        <v>13</v>
      </c>
    </row>
    <row r="105" spans="1:6" ht="63" x14ac:dyDescent="0.25">
      <c r="A105" s="286">
        <v>91</v>
      </c>
      <c r="B105" s="49" t="s">
        <v>3442</v>
      </c>
      <c r="C105" s="287" t="s">
        <v>3443</v>
      </c>
      <c r="D105" s="49" t="s">
        <v>3444</v>
      </c>
      <c r="E105" s="288">
        <v>3500000</v>
      </c>
      <c r="F105" s="49" t="s">
        <v>13</v>
      </c>
    </row>
    <row r="106" spans="1:6" ht="31.5" x14ac:dyDescent="0.25">
      <c r="A106" s="286">
        <v>92</v>
      </c>
      <c r="B106" s="49" t="s">
        <v>3445</v>
      </c>
      <c r="C106" s="287" t="s">
        <v>3446</v>
      </c>
      <c r="D106" s="49" t="s">
        <v>3447</v>
      </c>
      <c r="E106" s="288">
        <v>250000</v>
      </c>
      <c r="F106" s="49" t="s">
        <v>13</v>
      </c>
    </row>
    <row r="107" spans="1:6" x14ac:dyDescent="0.25">
      <c r="A107" s="286"/>
      <c r="B107" s="2388" t="s">
        <v>248</v>
      </c>
      <c r="C107" s="2390"/>
      <c r="D107" s="49"/>
      <c r="E107" s="292">
        <f>SUM(E6:E106)</f>
        <v>80810344.819999978</v>
      </c>
      <c r="F107" s="49"/>
    </row>
    <row r="108" spans="1:6" ht="18" customHeight="1" x14ac:dyDescent="0.25">
      <c r="A108" s="11"/>
      <c r="B108" s="2373" t="s">
        <v>9</v>
      </c>
      <c r="C108" s="2374"/>
      <c r="D108" s="8"/>
      <c r="E108" s="168"/>
      <c r="F108" s="37"/>
    </row>
    <row r="109" spans="1:6" ht="63" x14ac:dyDescent="0.25">
      <c r="A109" s="11">
        <v>1</v>
      </c>
      <c r="B109" s="2" t="s">
        <v>269</v>
      </c>
      <c r="C109" s="7" t="s">
        <v>3451</v>
      </c>
      <c r="D109" s="2" t="s">
        <v>271</v>
      </c>
      <c r="E109" s="77">
        <v>1000000</v>
      </c>
      <c r="F109" s="10" t="s">
        <v>272</v>
      </c>
    </row>
    <row r="110" spans="1:6" x14ac:dyDescent="0.25">
      <c r="A110" s="11"/>
      <c r="B110" s="9" t="s">
        <v>273</v>
      </c>
      <c r="C110" s="7"/>
      <c r="D110" s="2"/>
      <c r="E110" s="111"/>
      <c r="F110" s="10"/>
    </row>
    <row r="111" spans="1:6" ht="94.5" x14ac:dyDescent="0.25">
      <c r="A111" s="11">
        <v>2</v>
      </c>
      <c r="B111" s="2" t="s">
        <v>274</v>
      </c>
      <c r="C111" s="7" t="s">
        <v>3452</v>
      </c>
      <c r="D111" s="2" t="s">
        <v>276</v>
      </c>
      <c r="E111" s="112">
        <v>4500000</v>
      </c>
      <c r="F111" s="10" t="s">
        <v>277</v>
      </c>
    </row>
    <row r="112" spans="1:6" x14ac:dyDescent="0.25">
      <c r="A112" s="2"/>
      <c r="B112" s="9" t="s">
        <v>248</v>
      </c>
      <c r="C112" s="2"/>
      <c r="D112" s="2"/>
      <c r="E112" s="138">
        <v>5500000</v>
      </c>
      <c r="F112" s="10"/>
    </row>
    <row r="113" spans="1:6" x14ac:dyDescent="0.25">
      <c r="A113" s="90"/>
      <c r="B113" s="2327" t="s">
        <v>323</v>
      </c>
      <c r="C113" s="2327"/>
      <c r="D113" s="90"/>
      <c r="E113" s="90"/>
      <c r="F113" s="90"/>
    </row>
    <row r="114" spans="1:6" ht="47.25" x14ac:dyDescent="0.25">
      <c r="A114" s="286">
        <v>61</v>
      </c>
      <c r="B114" s="49" t="s">
        <v>3448</v>
      </c>
      <c r="C114" s="287" t="s">
        <v>3449</v>
      </c>
      <c r="D114" s="7" t="s">
        <v>3450</v>
      </c>
      <c r="E114" s="288">
        <v>500000</v>
      </c>
      <c r="F114" s="49" t="s">
        <v>13</v>
      </c>
    </row>
    <row r="115" spans="1:6" x14ac:dyDescent="0.25">
      <c r="A115" s="88"/>
      <c r="B115" s="88" t="s">
        <v>324</v>
      </c>
      <c r="C115" s="88"/>
      <c r="D115" s="88"/>
      <c r="E115" s="89">
        <f>E114+E112+E107</f>
        <v>86810344.819999978</v>
      </c>
      <c r="F115" s="88"/>
    </row>
    <row r="122" spans="1:6" s="224" customFormat="1" ht="15.75" customHeight="1" x14ac:dyDescent="0.25">
      <c r="A122" s="2454" t="s">
        <v>0</v>
      </c>
      <c r="B122" s="2454"/>
      <c r="C122" s="2454"/>
      <c r="D122" s="2454"/>
      <c r="E122" s="2454"/>
      <c r="F122" s="2454"/>
    </row>
    <row r="123" spans="1:6" s="224" customFormat="1" ht="15.75" customHeight="1" x14ac:dyDescent="0.25">
      <c r="A123" s="2454" t="s">
        <v>41660</v>
      </c>
      <c r="B123" s="2454"/>
      <c r="C123" s="2454"/>
      <c r="D123" s="2454"/>
      <c r="E123" s="2454"/>
      <c r="F123" s="2454"/>
    </row>
    <row r="124" spans="1:6" s="224" customFormat="1" ht="15.75" customHeight="1" x14ac:dyDescent="0.25">
      <c r="A124" s="2454" t="s">
        <v>2</v>
      </c>
      <c r="B124" s="2454"/>
      <c r="C124" s="2454"/>
      <c r="D124" s="2454"/>
      <c r="E124" s="2454"/>
      <c r="F124" s="2454"/>
    </row>
    <row r="125" spans="1:6" s="224" customFormat="1" ht="21.75" customHeight="1" x14ac:dyDescent="0.25">
      <c r="A125" s="1745" t="s">
        <v>282</v>
      </c>
      <c r="B125" s="1738" t="s">
        <v>283</v>
      </c>
      <c r="C125" s="1738" t="s">
        <v>284</v>
      </c>
      <c r="D125" s="1738" t="s">
        <v>285</v>
      </c>
      <c r="E125" s="1738" t="s">
        <v>286</v>
      </c>
      <c r="F125" s="1738" t="s">
        <v>287</v>
      </c>
    </row>
    <row r="126" spans="1:6" s="1748" customFormat="1" ht="19.5" customHeight="1" x14ac:dyDescent="0.25">
      <c r="A126" s="54"/>
      <c r="B126" s="2334" t="s">
        <v>288</v>
      </c>
      <c r="C126" s="2334"/>
      <c r="D126" s="2334"/>
      <c r="E126" s="180"/>
      <c r="F126" s="53"/>
    </row>
    <row r="127" spans="1:6" s="224" customFormat="1" ht="126" x14ac:dyDescent="0.25">
      <c r="A127" s="1740">
        <v>1</v>
      </c>
      <c r="B127" s="49" t="s">
        <v>295</v>
      </c>
      <c r="C127" s="49" t="s">
        <v>41661</v>
      </c>
      <c r="D127" s="49" t="s">
        <v>488</v>
      </c>
      <c r="E127" s="1749">
        <v>682758.62</v>
      </c>
      <c r="F127" s="1741" t="s">
        <v>272</v>
      </c>
    </row>
    <row r="128" spans="1:6" s="1750" customFormat="1" x14ac:dyDescent="0.25">
      <c r="A128" s="52"/>
      <c r="B128" s="2333" t="s">
        <v>26</v>
      </c>
      <c r="C128" s="2333"/>
      <c r="D128" s="2333"/>
      <c r="E128" s="95"/>
      <c r="F128" s="1743"/>
    </row>
    <row r="129" spans="1:6" s="224" customFormat="1" ht="110.25" x14ac:dyDescent="0.25">
      <c r="A129" s="1740">
        <v>2</v>
      </c>
      <c r="B129" s="49" t="s">
        <v>295</v>
      </c>
      <c r="C129" s="49" t="s">
        <v>41662</v>
      </c>
      <c r="D129" s="49" t="s">
        <v>26363</v>
      </c>
      <c r="E129" s="1749">
        <v>341379.32</v>
      </c>
      <c r="F129" s="1741" t="s">
        <v>272</v>
      </c>
    </row>
    <row r="130" spans="1:6" s="224" customFormat="1" x14ac:dyDescent="0.25">
      <c r="A130" s="1740"/>
      <c r="B130" s="39" t="s">
        <v>34</v>
      </c>
      <c r="C130" s="39"/>
      <c r="D130" s="39"/>
      <c r="E130" s="1751"/>
      <c r="F130" s="1745"/>
    </row>
    <row r="131" spans="1:6" s="224" customFormat="1" ht="47.25" x14ac:dyDescent="0.25">
      <c r="A131" s="1740">
        <v>3</v>
      </c>
      <c r="B131" s="49" t="s">
        <v>309</v>
      </c>
      <c r="C131" s="49" t="s">
        <v>3238</v>
      </c>
      <c r="D131" s="49" t="s">
        <v>341</v>
      </c>
      <c r="E131" s="1749">
        <f>3982758.62-251724.13-2000000+27586.2</f>
        <v>1758620.6900000002</v>
      </c>
      <c r="F131" s="1741" t="s">
        <v>272</v>
      </c>
    </row>
    <row r="132" spans="1:6" s="224" customFormat="1" ht="47.25" x14ac:dyDescent="0.25">
      <c r="A132" s="1740">
        <v>4</v>
      </c>
      <c r="B132" s="49" t="s">
        <v>342</v>
      </c>
      <c r="C132" s="49" t="s">
        <v>41663</v>
      </c>
      <c r="D132" s="49" t="s">
        <v>341</v>
      </c>
      <c r="E132" s="1749">
        <v>2000000</v>
      </c>
      <c r="F132" s="1741" t="s">
        <v>272</v>
      </c>
    </row>
    <row r="133" spans="1:6" s="224" customFormat="1" x14ac:dyDescent="0.25">
      <c r="A133" s="1740"/>
      <c r="B133" s="1745" t="s">
        <v>40</v>
      </c>
      <c r="C133" s="1741"/>
      <c r="D133" s="1741"/>
      <c r="E133" s="1749"/>
      <c r="F133" s="1743"/>
    </row>
    <row r="134" spans="1:6" s="224" customFormat="1" ht="94.5" x14ac:dyDescent="0.25">
      <c r="A134" s="1740">
        <v>5</v>
      </c>
      <c r="B134" s="1741" t="s">
        <v>4585</v>
      </c>
      <c r="C134" s="49" t="s">
        <v>41664</v>
      </c>
      <c r="D134" s="49" t="s">
        <v>41665</v>
      </c>
      <c r="E134" s="1749">
        <v>568965.51</v>
      </c>
      <c r="F134" s="1741" t="s">
        <v>272</v>
      </c>
    </row>
    <row r="135" spans="1:6" s="224" customFormat="1" x14ac:dyDescent="0.25">
      <c r="A135" s="1740"/>
      <c r="B135" s="39" t="s">
        <v>306</v>
      </c>
      <c r="C135" s="49"/>
      <c r="D135" s="49"/>
      <c r="E135" s="1749"/>
      <c r="F135" s="1741"/>
    </row>
    <row r="136" spans="1:6" s="224" customFormat="1" ht="126" x14ac:dyDescent="0.25">
      <c r="A136" s="1740">
        <v>6</v>
      </c>
      <c r="B136" s="49" t="s">
        <v>3867</v>
      </c>
      <c r="C136" s="49" t="s">
        <v>41666</v>
      </c>
      <c r="D136" s="49" t="s">
        <v>41667</v>
      </c>
      <c r="E136" s="1749">
        <v>227586.2</v>
      </c>
      <c r="F136" s="1741" t="s">
        <v>272</v>
      </c>
    </row>
    <row r="137" spans="1:6" s="224" customFormat="1" ht="31.5" x14ac:dyDescent="0.25">
      <c r="A137" s="1740"/>
      <c r="B137" s="39" t="s">
        <v>303</v>
      </c>
      <c r="C137" s="49"/>
      <c r="D137" s="49"/>
      <c r="E137" s="1749"/>
      <c r="F137" s="1741"/>
    </row>
    <row r="138" spans="1:6" s="224" customFormat="1" ht="63" x14ac:dyDescent="0.25">
      <c r="A138" s="1740">
        <v>7</v>
      </c>
      <c r="B138" s="49" t="s">
        <v>3297</v>
      </c>
      <c r="C138" s="1741" t="s">
        <v>41668</v>
      </c>
      <c r="D138" s="49" t="s">
        <v>41669</v>
      </c>
      <c r="E138" s="1749">
        <v>100000</v>
      </c>
      <c r="F138" s="1741" t="s">
        <v>13</v>
      </c>
    </row>
    <row r="139" spans="1:6" s="224" customFormat="1" ht="63" x14ac:dyDescent="0.25">
      <c r="A139" s="1740">
        <v>8</v>
      </c>
      <c r="B139" s="49" t="s">
        <v>3324</v>
      </c>
      <c r="C139" s="1741" t="s">
        <v>41670</v>
      </c>
      <c r="D139" s="49" t="s">
        <v>41669</v>
      </c>
      <c r="E139" s="1749">
        <v>100000</v>
      </c>
      <c r="F139" s="1741" t="s">
        <v>13</v>
      </c>
    </row>
    <row r="140" spans="1:6" s="224" customFormat="1" x14ac:dyDescent="0.25">
      <c r="A140" s="1740"/>
      <c r="B140" s="2388" t="s">
        <v>315</v>
      </c>
      <c r="C140" s="2390"/>
      <c r="D140" s="49"/>
      <c r="E140" s="1749"/>
      <c r="F140" s="1741"/>
    </row>
    <row r="141" spans="1:6" s="224" customFormat="1" ht="47.25" x14ac:dyDescent="0.25">
      <c r="A141" s="1740">
        <v>9</v>
      </c>
      <c r="B141" s="1741" t="s">
        <v>41671</v>
      </c>
      <c r="C141" s="49" t="s">
        <v>41672</v>
      </c>
      <c r="D141" s="1741" t="s">
        <v>511</v>
      </c>
      <c r="E141" s="1749">
        <v>600000</v>
      </c>
      <c r="F141" s="1741" t="s">
        <v>13</v>
      </c>
    </row>
    <row r="142" spans="1:6" s="224" customFormat="1" ht="78.75" x14ac:dyDescent="0.25">
      <c r="A142" s="1740">
        <v>10</v>
      </c>
      <c r="B142" s="1741" t="s">
        <v>3353</v>
      </c>
      <c r="C142" s="49" t="s">
        <v>41673</v>
      </c>
      <c r="D142" s="1743" t="s">
        <v>41674</v>
      </c>
      <c r="E142" s="1749">
        <v>600000</v>
      </c>
      <c r="F142" s="1741" t="s">
        <v>272</v>
      </c>
    </row>
    <row r="143" spans="1:6" s="224" customFormat="1" ht="63" x14ac:dyDescent="0.25">
      <c r="A143" s="1740">
        <v>11</v>
      </c>
      <c r="B143" s="1741" t="s">
        <v>3251</v>
      </c>
      <c r="C143" s="49" t="s">
        <v>41675</v>
      </c>
      <c r="D143" s="1743" t="s">
        <v>41676</v>
      </c>
      <c r="E143" s="1749">
        <v>600000</v>
      </c>
      <c r="F143" s="1741" t="s">
        <v>272</v>
      </c>
    </row>
    <row r="144" spans="1:6" s="224" customFormat="1" ht="94.5" x14ac:dyDescent="0.25">
      <c r="A144" s="1740">
        <v>12</v>
      </c>
      <c r="B144" s="1741" t="s">
        <v>3257</v>
      </c>
      <c r="C144" s="49" t="s">
        <v>41677</v>
      </c>
      <c r="D144" s="1743" t="s">
        <v>41678</v>
      </c>
      <c r="E144" s="1749">
        <v>2000000</v>
      </c>
      <c r="F144" s="1741" t="s">
        <v>272</v>
      </c>
    </row>
    <row r="145" spans="1:6" s="224" customFormat="1" ht="47.25" x14ac:dyDescent="0.25">
      <c r="A145" s="1740">
        <v>13</v>
      </c>
      <c r="B145" s="1741" t="s">
        <v>41679</v>
      </c>
      <c r="C145" s="49" t="s">
        <v>41680</v>
      </c>
      <c r="D145" s="1743" t="s">
        <v>11915</v>
      </c>
      <c r="E145" s="1749">
        <v>600000</v>
      </c>
      <c r="F145" s="1741" t="s">
        <v>13</v>
      </c>
    </row>
    <row r="146" spans="1:6" s="224" customFormat="1" ht="78.75" x14ac:dyDescent="0.25">
      <c r="A146" s="1740">
        <v>14</v>
      </c>
      <c r="B146" s="1741" t="s">
        <v>41681</v>
      </c>
      <c r="C146" s="49" t="s">
        <v>41682</v>
      </c>
      <c r="D146" s="1743" t="s">
        <v>41674</v>
      </c>
      <c r="E146" s="1749">
        <v>600000</v>
      </c>
      <c r="F146" s="1741" t="s">
        <v>272</v>
      </c>
    </row>
    <row r="147" spans="1:6" s="224" customFormat="1" ht="47.25" x14ac:dyDescent="0.25">
      <c r="A147" s="1740">
        <v>15</v>
      </c>
      <c r="B147" s="1741" t="s">
        <v>3387</v>
      </c>
      <c r="C147" s="49" t="s">
        <v>41683</v>
      </c>
      <c r="D147" s="1741" t="s">
        <v>511</v>
      </c>
      <c r="E147" s="1749">
        <v>600000</v>
      </c>
      <c r="F147" s="1741" t="s">
        <v>13</v>
      </c>
    </row>
    <row r="148" spans="1:6" s="19" customFormat="1" x14ac:dyDescent="0.25">
      <c r="A148" s="125"/>
      <c r="B148" s="96" t="s">
        <v>248</v>
      </c>
      <c r="C148" s="10"/>
      <c r="D148" s="10"/>
      <c r="E148" s="126">
        <f>SUM(E127:E147)</f>
        <v>11379310.34</v>
      </c>
      <c r="F148" s="127"/>
    </row>
    <row r="149" spans="1:6" s="19" customFormat="1" ht="87.75" customHeight="1" x14ac:dyDescent="0.25">
      <c r="A149" s="2453" t="s">
        <v>41684</v>
      </c>
      <c r="B149" s="2453"/>
      <c r="C149" s="2453"/>
      <c r="D149" s="2453" t="s">
        <v>279</v>
      </c>
      <c r="E149" s="2453"/>
      <c r="F149" s="2453"/>
    </row>
  </sheetData>
  <mergeCells count="23">
    <mergeCell ref="A149:C149"/>
    <mergeCell ref="D149:F149"/>
    <mergeCell ref="A122:F122"/>
    <mergeCell ref="A123:F123"/>
    <mergeCell ref="A124:F124"/>
    <mergeCell ref="B126:D126"/>
    <mergeCell ref="B128:D128"/>
    <mergeCell ref="B140:C140"/>
    <mergeCell ref="B107:C107"/>
    <mergeCell ref="B113:C113"/>
    <mergeCell ref="B108:C108"/>
    <mergeCell ref="B20:C20"/>
    <mergeCell ref="B22:C22"/>
    <mergeCell ref="B40:C40"/>
    <mergeCell ref="B68:C68"/>
    <mergeCell ref="B87:C87"/>
    <mergeCell ref="B100:C100"/>
    <mergeCell ref="B15:C15"/>
    <mergeCell ref="A1:F1"/>
    <mergeCell ref="A2:F2"/>
    <mergeCell ref="A3:F3"/>
    <mergeCell ref="B5:D5"/>
    <mergeCell ref="B11:D1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3"/>
  <sheetViews>
    <sheetView topLeftCell="A58" workbookViewId="0">
      <selection activeCell="C61" sqref="C61"/>
    </sheetView>
  </sheetViews>
  <sheetFormatPr defaultRowHeight="15.75" x14ac:dyDescent="0.25"/>
  <cols>
    <col min="1" max="1" width="7.42578125" style="128" customWidth="1"/>
    <col min="2" max="2" width="17.42578125" style="128" customWidth="1"/>
    <col min="3" max="3" width="42.140625" style="128" customWidth="1"/>
    <col min="4" max="4" width="17.42578125" style="128" customWidth="1"/>
    <col min="5" max="5" width="21.140625" style="128" customWidth="1"/>
    <col min="6" max="6" width="15.7109375" style="128" customWidth="1"/>
    <col min="7" max="16384" width="9.140625" style="128"/>
  </cols>
  <sheetData>
    <row r="1" spans="1:6" x14ac:dyDescent="0.25">
      <c r="A1" s="2360" t="s">
        <v>0</v>
      </c>
      <c r="B1" s="2360"/>
      <c r="C1" s="2360"/>
      <c r="D1" s="2360"/>
      <c r="E1" s="2360"/>
      <c r="F1" s="2360"/>
    </row>
    <row r="2" spans="1:6" x14ac:dyDescent="0.25">
      <c r="A2" s="2345" t="s">
        <v>5957</v>
      </c>
      <c r="B2" s="2345"/>
      <c r="C2" s="2345"/>
      <c r="D2" s="2345"/>
      <c r="E2" s="2345"/>
      <c r="F2" s="2345"/>
    </row>
    <row r="3" spans="1:6" x14ac:dyDescent="0.25">
      <c r="A3" s="2345" t="s">
        <v>281</v>
      </c>
      <c r="B3" s="2345"/>
      <c r="C3" s="2345"/>
      <c r="D3" s="2345"/>
      <c r="E3" s="2345"/>
      <c r="F3" s="2345"/>
    </row>
    <row r="4" spans="1:6" ht="31.5" x14ac:dyDescent="0.25">
      <c r="A4" s="130" t="s">
        <v>3</v>
      </c>
      <c r="B4" s="70" t="s">
        <v>283</v>
      </c>
      <c r="C4" s="70" t="s">
        <v>284</v>
      </c>
      <c r="D4" s="70" t="s">
        <v>285</v>
      </c>
      <c r="E4" s="70" t="s">
        <v>4708</v>
      </c>
      <c r="F4" s="201" t="s">
        <v>531</v>
      </c>
    </row>
    <row r="5" spans="1:6" x14ac:dyDescent="0.25">
      <c r="A5" s="131"/>
      <c r="B5" s="2351" t="s">
        <v>5960</v>
      </c>
      <c r="C5" s="2351"/>
      <c r="D5" s="70"/>
      <c r="E5" s="70"/>
      <c r="F5" s="201"/>
    </row>
    <row r="6" spans="1:6" ht="47.25" x14ac:dyDescent="0.25">
      <c r="A6" s="131">
        <v>1</v>
      </c>
      <c r="B6" s="69" t="s">
        <v>289</v>
      </c>
      <c r="C6" s="69" t="s">
        <v>5961</v>
      </c>
      <c r="D6" s="69" t="s">
        <v>329</v>
      </c>
      <c r="E6" s="132">
        <v>1698180</v>
      </c>
      <c r="F6" s="248" t="s">
        <v>135</v>
      </c>
    </row>
    <row r="7" spans="1:6" ht="126" x14ac:dyDescent="0.25">
      <c r="A7" s="131">
        <v>2</v>
      </c>
      <c r="B7" s="69" t="s">
        <v>295</v>
      </c>
      <c r="C7" s="69" t="s">
        <v>5962</v>
      </c>
      <c r="D7" s="69" t="s">
        <v>488</v>
      </c>
      <c r="E7" s="132">
        <v>1906040.69</v>
      </c>
      <c r="F7" s="248" t="s">
        <v>135</v>
      </c>
    </row>
    <row r="8" spans="1:6" ht="31.5" x14ac:dyDescent="0.25">
      <c r="A8" s="131">
        <v>3</v>
      </c>
      <c r="B8" s="69" t="s">
        <v>17</v>
      </c>
      <c r="C8" s="69" t="s">
        <v>5963</v>
      </c>
      <c r="D8" s="69" t="s">
        <v>537</v>
      </c>
      <c r="E8" s="132">
        <v>14400</v>
      </c>
      <c r="F8" s="248" t="s">
        <v>135</v>
      </c>
    </row>
    <row r="9" spans="1:6" ht="31.5" x14ac:dyDescent="0.25">
      <c r="A9" s="131"/>
      <c r="B9" s="75" t="s">
        <v>20</v>
      </c>
      <c r="C9" s="75" t="s">
        <v>5964</v>
      </c>
      <c r="D9" s="75" t="s">
        <v>539</v>
      </c>
      <c r="E9" s="74">
        <v>30000</v>
      </c>
      <c r="F9" s="248" t="s">
        <v>135</v>
      </c>
    </row>
    <row r="10" spans="1:6" ht="94.5" x14ac:dyDescent="0.25">
      <c r="A10" s="131">
        <v>4</v>
      </c>
      <c r="B10" s="69" t="s">
        <v>23</v>
      </c>
      <c r="C10" s="69" t="s">
        <v>5965</v>
      </c>
      <c r="D10" s="69" t="s">
        <v>541</v>
      </c>
      <c r="E10" s="132">
        <v>560000</v>
      </c>
      <c r="F10" s="248" t="s">
        <v>135</v>
      </c>
    </row>
    <row r="11" spans="1:6" x14ac:dyDescent="0.25">
      <c r="A11" s="131"/>
      <c r="B11" s="2351" t="s">
        <v>5966</v>
      </c>
      <c r="C11" s="2351"/>
      <c r="D11" s="69"/>
      <c r="E11" s="132"/>
      <c r="F11" s="248"/>
    </row>
    <row r="12" spans="1:6" ht="110.25" x14ac:dyDescent="0.25">
      <c r="A12" s="131">
        <v>5</v>
      </c>
      <c r="B12" s="69" t="s">
        <v>295</v>
      </c>
      <c r="C12" s="69" t="s">
        <v>5967</v>
      </c>
      <c r="D12" s="69" t="s">
        <v>336</v>
      </c>
      <c r="E12" s="132">
        <v>400000</v>
      </c>
      <c r="F12" s="248" t="s">
        <v>135</v>
      </c>
    </row>
    <row r="13" spans="1:6" ht="94.5" x14ac:dyDescent="0.25">
      <c r="A13" s="131">
        <v>6</v>
      </c>
      <c r="B13" s="69" t="s">
        <v>23</v>
      </c>
      <c r="C13" s="69" t="s">
        <v>5968</v>
      </c>
      <c r="D13" s="69" t="s">
        <v>541</v>
      </c>
      <c r="E13" s="132">
        <v>1304310.3400000001</v>
      </c>
      <c r="F13" s="248" t="s">
        <v>135</v>
      </c>
    </row>
    <row r="14" spans="1:6" ht="78.75" x14ac:dyDescent="0.25">
      <c r="A14" s="131">
        <v>7</v>
      </c>
      <c r="B14" s="69" t="s">
        <v>4720</v>
      </c>
      <c r="C14" s="69" t="s">
        <v>5969</v>
      </c>
      <c r="D14" s="69" t="s">
        <v>4984</v>
      </c>
      <c r="E14" s="132">
        <v>900000</v>
      </c>
      <c r="F14" s="248" t="s">
        <v>135</v>
      </c>
    </row>
    <row r="15" spans="1:6" x14ac:dyDescent="0.25">
      <c r="A15" s="131"/>
      <c r="B15" s="2346" t="s">
        <v>301</v>
      </c>
      <c r="C15" s="2369"/>
      <c r="D15" s="69"/>
      <c r="E15" s="132"/>
      <c r="F15" s="248"/>
    </row>
    <row r="16" spans="1:6" ht="94.5" x14ac:dyDescent="0.25">
      <c r="A16" s="131">
        <v>8</v>
      </c>
      <c r="B16" s="69" t="s">
        <v>301</v>
      </c>
      <c r="C16" s="69" t="s">
        <v>5970</v>
      </c>
      <c r="D16" s="69" t="s">
        <v>43</v>
      </c>
      <c r="E16" s="132">
        <v>4568965.5199999996</v>
      </c>
      <c r="F16" s="248" t="s">
        <v>135</v>
      </c>
    </row>
    <row r="17" spans="1:6" x14ac:dyDescent="0.25">
      <c r="A17" s="131"/>
      <c r="B17" s="2346" t="s">
        <v>307</v>
      </c>
      <c r="C17" s="2347"/>
      <c r="D17" s="69"/>
      <c r="E17" s="132"/>
      <c r="F17" s="248"/>
    </row>
    <row r="18" spans="1:6" ht="63" x14ac:dyDescent="0.25">
      <c r="A18" s="131">
        <v>9</v>
      </c>
      <c r="B18" s="69" t="s">
        <v>307</v>
      </c>
      <c r="C18" s="69" t="s">
        <v>5971</v>
      </c>
      <c r="D18" s="69" t="s">
        <v>5972</v>
      </c>
      <c r="E18" s="132">
        <v>1000000</v>
      </c>
      <c r="F18" s="248" t="s">
        <v>135</v>
      </c>
    </row>
    <row r="19" spans="1:6" x14ac:dyDescent="0.25">
      <c r="A19" s="131"/>
      <c r="B19" s="2346" t="s">
        <v>274</v>
      </c>
      <c r="C19" s="2347"/>
      <c r="D19" s="69"/>
      <c r="E19" s="132"/>
      <c r="F19" s="248"/>
    </row>
    <row r="20" spans="1:6" ht="47.25" x14ac:dyDescent="0.25">
      <c r="A20" s="131">
        <v>11</v>
      </c>
      <c r="B20" s="69" t="s">
        <v>309</v>
      </c>
      <c r="C20" s="69" t="s">
        <v>5973</v>
      </c>
      <c r="D20" s="69" t="s">
        <v>341</v>
      </c>
      <c r="E20" s="132">
        <v>10202586.199999999</v>
      </c>
      <c r="F20" s="248" t="s">
        <v>13</v>
      </c>
    </row>
    <row r="21" spans="1:6" ht="47.25" x14ac:dyDescent="0.25">
      <c r="A21" s="131">
        <v>12</v>
      </c>
      <c r="B21" s="69" t="s">
        <v>342</v>
      </c>
      <c r="C21" s="69" t="s">
        <v>5974</v>
      </c>
      <c r="D21" s="69" t="s">
        <v>341</v>
      </c>
      <c r="E21" s="132">
        <v>7000000</v>
      </c>
      <c r="F21" s="248" t="s">
        <v>13</v>
      </c>
    </row>
    <row r="22" spans="1:6" x14ac:dyDescent="0.25">
      <c r="A22" s="131"/>
      <c r="B22" s="2351" t="s">
        <v>5975</v>
      </c>
      <c r="C22" s="2351"/>
      <c r="D22" s="69"/>
      <c r="E22" s="132"/>
      <c r="F22" s="248"/>
    </row>
    <row r="23" spans="1:6" ht="94.5" x14ac:dyDescent="0.25">
      <c r="A23" s="131">
        <v>13</v>
      </c>
      <c r="B23" s="69" t="s">
        <v>5976</v>
      </c>
      <c r="C23" s="69" t="s">
        <v>5977</v>
      </c>
      <c r="D23" s="69" t="s">
        <v>5978</v>
      </c>
      <c r="E23" s="132">
        <v>300000</v>
      </c>
      <c r="F23" s="248" t="s">
        <v>13</v>
      </c>
    </row>
    <row r="24" spans="1:6" ht="31.5" x14ac:dyDescent="0.25">
      <c r="A24" s="131">
        <v>14</v>
      </c>
      <c r="B24" s="69" t="s">
        <v>2834</v>
      </c>
      <c r="C24" s="69" t="s">
        <v>5979</v>
      </c>
      <c r="D24" s="69" t="s">
        <v>5980</v>
      </c>
      <c r="E24" s="132">
        <v>320000</v>
      </c>
      <c r="F24" s="248" t="s">
        <v>13</v>
      </c>
    </row>
    <row r="25" spans="1:6" ht="31.5" x14ac:dyDescent="0.25">
      <c r="A25" s="131">
        <v>15</v>
      </c>
      <c r="B25" s="69" t="s">
        <v>5981</v>
      </c>
      <c r="C25" s="69" t="s">
        <v>5982</v>
      </c>
      <c r="D25" s="69" t="s">
        <v>5983</v>
      </c>
      <c r="E25" s="132">
        <v>320000</v>
      </c>
      <c r="F25" s="248" t="s">
        <v>13</v>
      </c>
    </row>
    <row r="26" spans="1:6" ht="47.25" x14ac:dyDescent="0.25">
      <c r="A26" s="131">
        <v>16</v>
      </c>
      <c r="B26" s="69" t="s">
        <v>5984</v>
      </c>
      <c r="C26" s="69" t="s">
        <v>5985</v>
      </c>
      <c r="D26" s="69" t="s">
        <v>5986</v>
      </c>
      <c r="E26" s="132">
        <v>650000</v>
      </c>
      <c r="F26" s="248" t="s">
        <v>13</v>
      </c>
    </row>
    <row r="27" spans="1:6" ht="31.5" x14ac:dyDescent="0.25">
      <c r="A27" s="131">
        <v>17</v>
      </c>
      <c r="B27" s="69" t="s">
        <v>5987</v>
      </c>
      <c r="C27" s="69" t="s">
        <v>5988</v>
      </c>
      <c r="D27" s="69" t="s">
        <v>5989</v>
      </c>
      <c r="E27" s="132">
        <v>1000000</v>
      </c>
      <c r="F27" s="248" t="s">
        <v>13</v>
      </c>
    </row>
    <row r="28" spans="1:6" ht="94.5" x14ac:dyDescent="0.25">
      <c r="A28" s="131">
        <v>18</v>
      </c>
      <c r="B28" s="69" t="s">
        <v>5990</v>
      </c>
      <c r="C28" s="69" t="s">
        <v>5991</v>
      </c>
      <c r="D28" s="69" t="s">
        <v>5992</v>
      </c>
      <c r="E28" s="132">
        <v>300000</v>
      </c>
      <c r="F28" s="248" t="s">
        <v>13</v>
      </c>
    </row>
    <row r="29" spans="1:6" ht="94.5" x14ac:dyDescent="0.25">
      <c r="A29" s="131">
        <v>19</v>
      </c>
      <c r="B29" s="69" t="s">
        <v>5993</v>
      </c>
      <c r="C29" s="69" t="s">
        <v>5994</v>
      </c>
      <c r="D29" s="69" t="s">
        <v>5992</v>
      </c>
      <c r="E29" s="132">
        <v>300000</v>
      </c>
      <c r="F29" s="248" t="s">
        <v>13</v>
      </c>
    </row>
    <row r="30" spans="1:6" ht="110.25" x14ac:dyDescent="0.25">
      <c r="A30" s="131">
        <v>20</v>
      </c>
      <c r="B30" s="69" t="s">
        <v>5995</v>
      </c>
      <c r="C30" s="69" t="s">
        <v>5996</v>
      </c>
      <c r="D30" s="69" t="s">
        <v>5997</v>
      </c>
      <c r="E30" s="132">
        <v>500000</v>
      </c>
      <c r="F30" s="248" t="s">
        <v>13</v>
      </c>
    </row>
    <row r="31" spans="1:6" ht="94.5" x14ac:dyDescent="0.25">
      <c r="A31" s="131">
        <v>21</v>
      </c>
      <c r="B31" s="69" t="s">
        <v>5998</v>
      </c>
      <c r="C31" s="69" t="s">
        <v>5999</v>
      </c>
      <c r="D31" s="69" t="s">
        <v>6000</v>
      </c>
      <c r="E31" s="132">
        <v>300000</v>
      </c>
      <c r="F31" s="248" t="s">
        <v>13</v>
      </c>
    </row>
    <row r="32" spans="1:6" ht="94.5" x14ac:dyDescent="0.25">
      <c r="A32" s="131">
        <v>22</v>
      </c>
      <c r="B32" s="69" t="s">
        <v>6001</v>
      </c>
      <c r="C32" s="69" t="s">
        <v>6002</v>
      </c>
      <c r="D32" s="69" t="s">
        <v>6000</v>
      </c>
      <c r="E32" s="132">
        <v>300000</v>
      </c>
      <c r="F32" s="248" t="s">
        <v>13</v>
      </c>
    </row>
    <row r="33" spans="1:6" ht="78.75" x14ac:dyDescent="0.25">
      <c r="A33" s="131">
        <v>23</v>
      </c>
      <c r="B33" s="69" t="s">
        <v>6003</v>
      </c>
      <c r="C33" s="69" t="s">
        <v>6004</v>
      </c>
      <c r="D33" s="69" t="s">
        <v>6005</v>
      </c>
      <c r="E33" s="132">
        <v>500000</v>
      </c>
      <c r="F33" s="248" t="s">
        <v>13</v>
      </c>
    </row>
    <row r="34" spans="1:6" ht="31.5" x14ac:dyDescent="0.25">
      <c r="A34" s="131">
        <v>24</v>
      </c>
      <c r="B34" s="69" t="s">
        <v>6006</v>
      </c>
      <c r="C34" s="69" t="s">
        <v>6007</v>
      </c>
      <c r="D34" s="69" t="s">
        <v>5980</v>
      </c>
      <c r="E34" s="132">
        <v>400000</v>
      </c>
      <c r="F34" s="248" t="s">
        <v>13</v>
      </c>
    </row>
    <row r="35" spans="1:6" ht="94.5" x14ac:dyDescent="0.25">
      <c r="A35" s="131">
        <v>25</v>
      </c>
      <c r="B35" s="69" t="s">
        <v>6008</v>
      </c>
      <c r="C35" s="69" t="s">
        <v>6009</v>
      </c>
      <c r="D35" s="69" t="s">
        <v>6010</v>
      </c>
      <c r="E35" s="132">
        <v>300000</v>
      </c>
      <c r="F35" s="248" t="s">
        <v>13</v>
      </c>
    </row>
    <row r="36" spans="1:6" ht="94.5" x14ac:dyDescent="0.25">
      <c r="A36" s="131">
        <v>26</v>
      </c>
      <c r="B36" s="69" t="s">
        <v>5605</v>
      </c>
      <c r="C36" s="69" t="s">
        <v>6011</v>
      </c>
      <c r="D36" s="69" t="s">
        <v>6010</v>
      </c>
      <c r="E36" s="132">
        <v>300000</v>
      </c>
      <c r="F36" s="248" t="s">
        <v>13</v>
      </c>
    </row>
    <row r="37" spans="1:6" ht="94.5" x14ac:dyDescent="0.25">
      <c r="A37" s="131">
        <v>27</v>
      </c>
      <c r="B37" s="69" t="s">
        <v>2650</v>
      </c>
      <c r="C37" s="69" t="s">
        <v>6012</v>
      </c>
      <c r="D37" s="69" t="s">
        <v>6010</v>
      </c>
      <c r="E37" s="132">
        <v>300000</v>
      </c>
      <c r="F37" s="248" t="s">
        <v>13</v>
      </c>
    </row>
    <row r="38" spans="1:6" ht="31.5" x14ac:dyDescent="0.25">
      <c r="A38" s="131">
        <v>28</v>
      </c>
      <c r="B38" s="69" t="s">
        <v>6013</v>
      </c>
      <c r="C38" s="69" t="s">
        <v>6014</v>
      </c>
      <c r="D38" s="69" t="s">
        <v>5980</v>
      </c>
      <c r="E38" s="132">
        <v>300000</v>
      </c>
      <c r="F38" s="248" t="s">
        <v>13</v>
      </c>
    </row>
    <row r="39" spans="1:6" ht="31.5" x14ac:dyDescent="0.25">
      <c r="A39" s="131">
        <v>29</v>
      </c>
      <c r="B39" s="69" t="s">
        <v>6015</v>
      </c>
      <c r="C39" s="69" t="s">
        <v>6016</v>
      </c>
      <c r="D39" s="69" t="s">
        <v>5980</v>
      </c>
      <c r="E39" s="132">
        <v>300000</v>
      </c>
      <c r="F39" s="248" t="s">
        <v>13</v>
      </c>
    </row>
    <row r="40" spans="1:6" ht="31.5" x14ac:dyDescent="0.25">
      <c r="A40" s="131">
        <v>30</v>
      </c>
      <c r="B40" s="69" t="s">
        <v>6017</v>
      </c>
      <c r="C40" s="69" t="s">
        <v>6018</v>
      </c>
      <c r="D40" s="69" t="s">
        <v>6019</v>
      </c>
      <c r="E40" s="132">
        <v>300000</v>
      </c>
      <c r="F40" s="248" t="s">
        <v>13</v>
      </c>
    </row>
    <row r="41" spans="1:6" ht="110.25" x14ac:dyDescent="0.25">
      <c r="A41" s="131">
        <v>31</v>
      </c>
      <c r="B41" s="69" t="s">
        <v>6020</v>
      </c>
      <c r="C41" s="69" t="s">
        <v>6021</v>
      </c>
      <c r="D41" s="69" t="s">
        <v>6022</v>
      </c>
      <c r="E41" s="132">
        <v>300000</v>
      </c>
      <c r="F41" s="248" t="s">
        <v>13</v>
      </c>
    </row>
    <row r="42" spans="1:6" ht="110.25" x14ac:dyDescent="0.25">
      <c r="A42" s="131">
        <v>32</v>
      </c>
      <c r="B42" s="69" t="s">
        <v>6023</v>
      </c>
      <c r="C42" s="69" t="s">
        <v>6024</v>
      </c>
      <c r="D42" s="69" t="s">
        <v>6025</v>
      </c>
      <c r="E42" s="132">
        <v>800000</v>
      </c>
      <c r="F42" s="248" t="s">
        <v>13</v>
      </c>
    </row>
    <row r="43" spans="1:6" ht="110.25" x14ac:dyDescent="0.25">
      <c r="A43" s="131">
        <v>33</v>
      </c>
      <c r="B43" s="69" t="s">
        <v>6026</v>
      </c>
      <c r="C43" s="69" t="s">
        <v>6027</v>
      </c>
      <c r="D43" s="69" t="s">
        <v>6022</v>
      </c>
      <c r="E43" s="132">
        <v>300000</v>
      </c>
      <c r="F43" s="248" t="s">
        <v>13</v>
      </c>
    </row>
    <row r="44" spans="1:6" ht="110.25" x14ac:dyDescent="0.25">
      <c r="A44" s="131">
        <v>34</v>
      </c>
      <c r="B44" s="69" t="s">
        <v>6028</v>
      </c>
      <c r="C44" s="69" t="s">
        <v>6029</v>
      </c>
      <c r="D44" s="69" t="s">
        <v>6022</v>
      </c>
      <c r="E44" s="132">
        <v>300000</v>
      </c>
      <c r="F44" s="248" t="s">
        <v>13</v>
      </c>
    </row>
    <row r="45" spans="1:6" ht="110.25" x14ac:dyDescent="0.25">
      <c r="A45" s="131">
        <v>35</v>
      </c>
      <c r="B45" s="69" t="s">
        <v>6030</v>
      </c>
      <c r="C45" s="69" t="s">
        <v>6031</v>
      </c>
      <c r="D45" s="69" t="s">
        <v>6022</v>
      </c>
      <c r="E45" s="132">
        <v>300000</v>
      </c>
      <c r="F45" s="248" t="s">
        <v>13</v>
      </c>
    </row>
    <row r="46" spans="1:6" ht="94.5" x14ac:dyDescent="0.25">
      <c r="A46" s="131">
        <v>36</v>
      </c>
      <c r="B46" s="69" t="s">
        <v>6032</v>
      </c>
      <c r="C46" s="69" t="s">
        <v>6033</v>
      </c>
      <c r="D46" s="69" t="s">
        <v>6034</v>
      </c>
      <c r="E46" s="132">
        <v>650000</v>
      </c>
      <c r="F46" s="248" t="s">
        <v>13</v>
      </c>
    </row>
    <row r="47" spans="1:6" ht="110.25" x14ac:dyDescent="0.25">
      <c r="A47" s="131">
        <v>37</v>
      </c>
      <c r="B47" s="69" t="s">
        <v>6035</v>
      </c>
      <c r="C47" s="69" t="s">
        <v>6036</v>
      </c>
      <c r="D47" s="69" t="s">
        <v>6037</v>
      </c>
      <c r="E47" s="132">
        <v>500000</v>
      </c>
      <c r="F47" s="248" t="s">
        <v>13</v>
      </c>
    </row>
    <row r="48" spans="1:6" ht="94.5" x14ac:dyDescent="0.25">
      <c r="A48" s="131">
        <v>38</v>
      </c>
      <c r="B48" s="69" t="s">
        <v>6038</v>
      </c>
      <c r="C48" s="69" t="s">
        <v>6039</v>
      </c>
      <c r="D48" s="69" t="s">
        <v>6040</v>
      </c>
      <c r="E48" s="132">
        <v>300000</v>
      </c>
      <c r="F48" s="248" t="s">
        <v>13</v>
      </c>
    </row>
    <row r="49" spans="1:6" ht="110.25" x14ac:dyDescent="0.25">
      <c r="A49" s="131">
        <v>39</v>
      </c>
      <c r="B49" s="69" t="s">
        <v>6041</v>
      </c>
      <c r="C49" s="69" t="s">
        <v>6042</v>
      </c>
      <c r="D49" s="69" t="s">
        <v>6043</v>
      </c>
      <c r="E49" s="132">
        <v>3000000</v>
      </c>
      <c r="F49" s="248" t="s">
        <v>13</v>
      </c>
    </row>
    <row r="50" spans="1:6" ht="78.75" x14ac:dyDescent="0.25">
      <c r="A50" s="131">
        <v>40</v>
      </c>
      <c r="B50" s="69" t="s">
        <v>6044</v>
      </c>
      <c r="C50" s="69" t="s">
        <v>6045</v>
      </c>
      <c r="D50" s="69" t="s">
        <v>6046</v>
      </c>
      <c r="E50" s="132">
        <v>3500000</v>
      </c>
      <c r="F50" s="248" t="s">
        <v>13</v>
      </c>
    </row>
    <row r="51" spans="1:6" ht="110.25" x14ac:dyDescent="0.25">
      <c r="A51" s="131">
        <v>41</v>
      </c>
      <c r="B51" s="69" t="s">
        <v>6047</v>
      </c>
      <c r="C51" s="69" t="s">
        <v>6048</v>
      </c>
      <c r="D51" s="69" t="s">
        <v>6049</v>
      </c>
      <c r="E51" s="132">
        <v>3000000</v>
      </c>
      <c r="F51" s="248" t="s">
        <v>13</v>
      </c>
    </row>
    <row r="52" spans="1:6" ht="110.25" x14ac:dyDescent="0.25">
      <c r="A52" s="131">
        <v>44</v>
      </c>
      <c r="B52" s="69" t="s">
        <v>6050</v>
      </c>
      <c r="C52" s="69" t="s">
        <v>6051</v>
      </c>
      <c r="D52" s="69" t="s">
        <v>6043</v>
      </c>
      <c r="E52" s="132">
        <v>3000000</v>
      </c>
      <c r="F52" s="248" t="s">
        <v>13</v>
      </c>
    </row>
    <row r="53" spans="1:6" ht="110.25" x14ac:dyDescent="0.25">
      <c r="A53" s="131">
        <v>45</v>
      </c>
      <c r="B53" s="69" t="s">
        <v>4596</v>
      </c>
      <c r="C53" s="69" t="s">
        <v>6052</v>
      </c>
      <c r="D53" s="69" t="s">
        <v>6053</v>
      </c>
      <c r="E53" s="132">
        <v>2500000</v>
      </c>
      <c r="F53" s="248" t="s">
        <v>13</v>
      </c>
    </row>
    <row r="54" spans="1:6" ht="110.25" x14ac:dyDescent="0.25">
      <c r="A54" s="131">
        <v>46</v>
      </c>
      <c r="B54" s="69" t="s">
        <v>5400</v>
      </c>
      <c r="C54" s="69" t="s">
        <v>6054</v>
      </c>
      <c r="D54" s="69" t="s">
        <v>6053</v>
      </c>
      <c r="E54" s="132">
        <v>2500000</v>
      </c>
      <c r="F54" s="248" t="s">
        <v>13</v>
      </c>
    </row>
    <row r="55" spans="1:6" ht="63" x14ac:dyDescent="0.25">
      <c r="A55" s="131">
        <v>47</v>
      </c>
      <c r="B55" s="69" t="s">
        <v>6055</v>
      </c>
      <c r="C55" s="69" t="s">
        <v>6056</v>
      </c>
      <c r="D55" s="69" t="s">
        <v>6057</v>
      </c>
      <c r="E55" s="132">
        <v>2000000</v>
      </c>
      <c r="F55" s="248" t="s">
        <v>13</v>
      </c>
    </row>
    <row r="56" spans="1:6" x14ac:dyDescent="0.25">
      <c r="A56" s="131"/>
      <c r="B56" s="2351" t="s">
        <v>6058</v>
      </c>
      <c r="C56" s="2351"/>
      <c r="D56" s="69"/>
      <c r="E56" s="132"/>
      <c r="F56" s="248"/>
    </row>
    <row r="57" spans="1:6" ht="47.25" x14ac:dyDescent="0.25">
      <c r="A57" s="131">
        <v>50</v>
      </c>
      <c r="B57" s="69" t="s">
        <v>6059</v>
      </c>
      <c r="C57" s="69" t="s">
        <v>6060</v>
      </c>
      <c r="D57" s="69" t="s">
        <v>6061</v>
      </c>
      <c r="E57" s="132">
        <v>1338834.8700000001</v>
      </c>
      <c r="F57" s="248" t="s">
        <v>13</v>
      </c>
    </row>
    <row r="58" spans="1:6" ht="94.5" x14ac:dyDescent="0.25">
      <c r="A58" s="131">
        <v>51</v>
      </c>
      <c r="B58" s="69" t="s">
        <v>6062</v>
      </c>
      <c r="C58" s="69" t="s">
        <v>6063</v>
      </c>
      <c r="D58" s="2" t="s">
        <v>6064</v>
      </c>
      <c r="E58" s="132">
        <v>1000000</v>
      </c>
      <c r="F58" s="248" t="s">
        <v>13</v>
      </c>
    </row>
    <row r="59" spans="1:6" x14ac:dyDescent="0.25">
      <c r="A59" s="131"/>
      <c r="B59" s="2346" t="s">
        <v>6065</v>
      </c>
      <c r="C59" s="2347"/>
      <c r="D59" s="69"/>
      <c r="E59" s="132"/>
      <c r="F59" s="248"/>
    </row>
    <row r="60" spans="1:6" ht="63" x14ac:dyDescent="0.25">
      <c r="A60" s="131">
        <v>52</v>
      </c>
      <c r="B60" s="69" t="s">
        <v>6066</v>
      </c>
      <c r="C60" s="69" t="s">
        <v>6067</v>
      </c>
      <c r="D60" s="69" t="s">
        <v>6068</v>
      </c>
      <c r="E60" s="132">
        <v>3500000</v>
      </c>
      <c r="F60" s="248" t="s">
        <v>13</v>
      </c>
    </row>
    <row r="61" spans="1:6" ht="126" x14ac:dyDescent="0.25">
      <c r="A61" s="131">
        <v>53</v>
      </c>
      <c r="B61" s="69" t="s">
        <v>242</v>
      </c>
      <c r="C61" s="69" t="s">
        <v>6069</v>
      </c>
      <c r="D61" s="69" t="s">
        <v>6070</v>
      </c>
      <c r="E61" s="132">
        <v>4667027.2</v>
      </c>
      <c r="F61" s="248" t="s">
        <v>13</v>
      </c>
    </row>
    <row r="62" spans="1:6" x14ac:dyDescent="0.25">
      <c r="A62" s="131"/>
      <c r="B62" s="2351" t="s">
        <v>6071</v>
      </c>
      <c r="C62" s="2351"/>
      <c r="D62" s="69"/>
      <c r="E62" s="132"/>
      <c r="F62" s="248"/>
    </row>
    <row r="63" spans="1:6" ht="126" x14ac:dyDescent="0.25">
      <c r="A63" s="131">
        <v>54</v>
      </c>
      <c r="B63" s="69" t="s">
        <v>6072</v>
      </c>
      <c r="C63" s="69" t="s">
        <v>6073</v>
      </c>
      <c r="D63" s="69" t="s">
        <v>6074</v>
      </c>
      <c r="E63" s="132">
        <v>580000</v>
      </c>
      <c r="F63" s="248" t="s">
        <v>13</v>
      </c>
    </row>
    <row r="64" spans="1:6" x14ac:dyDescent="0.25">
      <c r="A64" s="131"/>
      <c r="B64" s="70" t="s">
        <v>248</v>
      </c>
      <c r="C64" s="69"/>
      <c r="D64" s="69"/>
      <c r="E64" s="136">
        <f>SUM(E6:E63)</f>
        <v>70610344.819999993</v>
      </c>
      <c r="F64" s="248"/>
    </row>
    <row r="65" spans="1:6" x14ac:dyDescent="0.25">
      <c r="A65" s="357"/>
      <c r="B65" s="2427" t="s">
        <v>9</v>
      </c>
      <c r="C65" s="2427"/>
      <c r="D65" s="2427"/>
      <c r="E65" s="358"/>
      <c r="F65" s="359"/>
    </row>
    <row r="66" spans="1:6" ht="63" x14ac:dyDescent="0.25">
      <c r="A66" s="353">
        <v>1</v>
      </c>
      <c r="B66" s="69" t="s">
        <v>269</v>
      </c>
      <c r="C66" s="7" t="s">
        <v>5958</v>
      </c>
      <c r="D66" s="69" t="s">
        <v>271</v>
      </c>
      <c r="E66" s="187">
        <v>1000000</v>
      </c>
      <c r="F66" s="131" t="s">
        <v>272</v>
      </c>
    </row>
    <row r="67" spans="1:6" x14ac:dyDescent="0.25">
      <c r="A67" s="353"/>
      <c r="B67" s="70" t="s">
        <v>273</v>
      </c>
      <c r="C67" s="7"/>
      <c r="D67" s="69"/>
      <c r="E67" s="187"/>
      <c r="F67" s="131"/>
    </row>
    <row r="68" spans="1:6" ht="94.5" x14ac:dyDescent="0.25">
      <c r="A68" s="353">
        <v>2</v>
      </c>
      <c r="B68" s="69" t="s">
        <v>274</v>
      </c>
      <c r="C68" s="7" t="s">
        <v>5959</v>
      </c>
      <c r="D68" s="69" t="s">
        <v>276</v>
      </c>
      <c r="E68" s="187">
        <v>4500000</v>
      </c>
      <c r="F68" s="131" t="s">
        <v>277</v>
      </c>
    </row>
    <row r="69" spans="1:6" x14ac:dyDescent="0.25">
      <c r="A69" s="433"/>
      <c r="B69" s="434" t="s">
        <v>248</v>
      </c>
      <c r="C69" s="133"/>
      <c r="D69" s="133"/>
      <c r="E69" s="435">
        <v>5500000</v>
      </c>
      <c r="F69" s="348"/>
    </row>
    <row r="70" spans="1:6" ht="31.5" x14ac:dyDescent="0.25">
      <c r="A70" s="131"/>
      <c r="B70" s="69" t="s">
        <v>6075</v>
      </c>
      <c r="C70" s="69"/>
      <c r="D70" s="90"/>
      <c r="E70" s="188">
        <v>1000000</v>
      </c>
      <c r="F70" s="90"/>
    </row>
    <row r="71" spans="1:6" ht="31.5" x14ac:dyDescent="0.25">
      <c r="A71" s="131"/>
      <c r="B71" s="69" t="s">
        <v>6076</v>
      </c>
      <c r="C71" s="69"/>
      <c r="D71" s="90"/>
      <c r="E71" s="188">
        <v>500000</v>
      </c>
      <c r="F71" s="90"/>
    </row>
    <row r="72" spans="1:6" x14ac:dyDescent="0.25">
      <c r="A72" s="131"/>
      <c r="B72" s="69" t="s">
        <v>696</v>
      </c>
      <c r="C72" s="69"/>
      <c r="D72" s="90"/>
      <c r="E72" s="188">
        <v>1000000</v>
      </c>
      <c r="F72" s="90"/>
    </row>
    <row r="73" spans="1:6" ht="78.75" x14ac:dyDescent="0.25">
      <c r="A73" s="131"/>
      <c r="B73" s="69" t="s">
        <v>6077</v>
      </c>
      <c r="C73" s="69"/>
      <c r="D73" s="90"/>
      <c r="E73" s="188">
        <v>8200000</v>
      </c>
      <c r="F73" s="90"/>
    </row>
    <row r="74" spans="1:6" x14ac:dyDescent="0.25">
      <c r="A74" s="131"/>
      <c r="B74" s="70" t="s">
        <v>248</v>
      </c>
      <c r="C74" s="69"/>
      <c r="D74" s="188"/>
      <c r="E74" s="136">
        <f>SUM(E70:E73)</f>
        <v>10700000</v>
      </c>
      <c r="F74" s="90"/>
    </row>
    <row r="75" spans="1:6" ht="14.25" customHeight="1" x14ac:dyDescent="0.25">
      <c r="A75" s="88"/>
      <c r="B75" s="2340" t="s">
        <v>6078</v>
      </c>
      <c r="C75" s="2342"/>
      <c r="D75" s="88"/>
      <c r="E75" s="89">
        <f>E74+E69+E64</f>
        <v>86810344.819999993</v>
      </c>
      <c r="F75" s="88"/>
    </row>
    <row r="78" spans="1:6" x14ac:dyDescent="0.25">
      <c r="A78" s="2352" t="s">
        <v>0</v>
      </c>
      <c r="B78" s="2352"/>
      <c r="C78" s="2352"/>
      <c r="D78" s="2352"/>
      <c r="E78" s="2352"/>
      <c r="F78" s="2352"/>
    </row>
    <row r="79" spans="1:6" x14ac:dyDescent="0.25">
      <c r="A79" s="2352" t="s">
        <v>5957</v>
      </c>
      <c r="B79" s="2352"/>
      <c r="C79" s="2352"/>
      <c r="D79" s="2352"/>
      <c r="E79" s="2352"/>
      <c r="F79" s="2352"/>
    </row>
    <row r="80" spans="1:6" x14ac:dyDescent="0.25">
      <c r="A80" s="2352" t="s">
        <v>281</v>
      </c>
      <c r="B80" s="2352"/>
      <c r="C80" s="2352"/>
      <c r="D80" s="2352"/>
      <c r="E80" s="2352"/>
      <c r="F80" s="2352"/>
    </row>
    <row r="81" spans="1:6" ht="31.5" x14ac:dyDescent="0.25">
      <c r="A81" s="264" t="s">
        <v>282</v>
      </c>
      <c r="B81" s="264" t="s">
        <v>5559</v>
      </c>
      <c r="C81" s="264" t="s">
        <v>284</v>
      </c>
      <c r="D81" s="264" t="s">
        <v>5291</v>
      </c>
      <c r="E81" s="436" t="s">
        <v>286</v>
      </c>
      <c r="F81" s="264" t="s">
        <v>4467</v>
      </c>
    </row>
    <row r="82" spans="1:6" x14ac:dyDescent="0.25">
      <c r="A82" s="182"/>
      <c r="B82" s="2330" t="s">
        <v>5960</v>
      </c>
      <c r="C82" s="2331"/>
      <c r="D82" s="437"/>
      <c r="E82" s="428"/>
      <c r="F82" s="383"/>
    </row>
    <row r="83" spans="1:6" ht="126" x14ac:dyDescent="0.25">
      <c r="A83" s="182">
        <v>1</v>
      </c>
      <c r="B83" s="269" t="s">
        <v>295</v>
      </c>
      <c r="C83" s="269" t="s">
        <v>6079</v>
      </c>
      <c r="D83" s="269" t="s">
        <v>488</v>
      </c>
      <c r="E83" s="438">
        <v>482758.62</v>
      </c>
      <c r="F83" s="269" t="s">
        <v>135</v>
      </c>
    </row>
    <row r="84" spans="1:6" ht="94.5" x14ac:dyDescent="0.25">
      <c r="A84" s="182">
        <v>2</v>
      </c>
      <c r="B84" s="269" t="s">
        <v>23</v>
      </c>
      <c r="C84" s="269" t="s">
        <v>6080</v>
      </c>
      <c r="D84" s="269" t="s">
        <v>541</v>
      </c>
      <c r="E84" s="438">
        <v>200000</v>
      </c>
      <c r="F84" s="269" t="s">
        <v>135</v>
      </c>
    </row>
    <row r="85" spans="1:6" x14ac:dyDescent="0.25">
      <c r="A85" s="182"/>
      <c r="B85" s="2332" t="s">
        <v>5966</v>
      </c>
      <c r="C85" s="2332"/>
      <c r="D85" s="269"/>
      <c r="E85" s="438"/>
      <c r="F85" s="269"/>
    </row>
    <row r="86" spans="1:6" ht="94.5" x14ac:dyDescent="0.25">
      <c r="A86" s="182">
        <v>3</v>
      </c>
      <c r="B86" s="269" t="s">
        <v>23</v>
      </c>
      <c r="C86" s="269" t="s">
        <v>5968</v>
      </c>
      <c r="D86" s="269" t="s">
        <v>541</v>
      </c>
      <c r="E86" s="438">
        <v>341379.32</v>
      </c>
      <c r="F86" s="269" t="s">
        <v>135</v>
      </c>
    </row>
    <row r="87" spans="1:6" x14ac:dyDescent="0.25">
      <c r="A87" s="182"/>
      <c r="B87" s="2330" t="s">
        <v>301</v>
      </c>
      <c r="C87" s="2331"/>
      <c r="D87" s="269"/>
      <c r="E87" s="438"/>
      <c r="F87" s="269"/>
    </row>
    <row r="88" spans="1:6" ht="94.5" x14ac:dyDescent="0.25">
      <c r="A88" s="182">
        <v>4</v>
      </c>
      <c r="B88" s="269" t="s">
        <v>301</v>
      </c>
      <c r="C88" s="269" t="s">
        <v>5970</v>
      </c>
      <c r="D88" s="269" t="s">
        <v>43</v>
      </c>
      <c r="E88" s="266">
        <v>568965.51</v>
      </c>
      <c r="F88" s="269" t="s">
        <v>135</v>
      </c>
    </row>
    <row r="89" spans="1:6" x14ac:dyDescent="0.25">
      <c r="A89" s="182"/>
      <c r="B89" s="2332" t="s">
        <v>5975</v>
      </c>
      <c r="C89" s="2332"/>
      <c r="D89" s="269"/>
      <c r="E89" s="266"/>
      <c r="F89" s="269"/>
    </row>
    <row r="90" spans="1:6" ht="78.75" x14ac:dyDescent="0.25">
      <c r="A90" s="182">
        <v>6</v>
      </c>
      <c r="B90" s="269" t="s">
        <v>6081</v>
      </c>
      <c r="C90" s="269" t="s">
        <v>6082</v>
      </c>
      <c r="D90" s="269" t="s">
        <v>6083</v>
      </c>
      <c r="E90" s="153">
        <v>400000</v>
      </c>
      <c r="F90" s="269" t="s">
        <v>13</v>
      </c>
    </row>
    <row r="91" spans="1:6" x14ac:dyDescent="0.25">
      <c r="A91" s="182"/>
      <c r="B91" s="2332" t="s">
        <v>6058</v>
      </c>
      <c r="C91" s="2332"/>
      <c r="D91" s="269"/>
      <c r="E91" s="153"/>
      <c r="F91" s="269"/>
    </row>
    <row r="92" spans="1:6" ht="94.5" x14ac:dyDescent="0.25">
      <c r="A92" s="182">
        <v>8</v>
      </c>
      <c r="B92" s="269" t="s">
        <v>6084</v>
      </c>
      <c r="C92" s="269" t="s">
        <v>6085</v>
      </c>
      <c r="D92" s="269" t="s">
        <v>6086</v>
      </c>
      <c r="E92" s="153">
        <v>450000</v>
      </c>
      <c r="F92" s="182" t="s">
        <v>13</v>
      </c>
    </row>
    <row r="93" spans="1:6" ht="47.25" x14ac:dyDescent="0.25">
      <c r="A93" s="182">
        <v>9</v>
      </c>
      <c r="B93" s="269" t="s">
        <v>6087</v>
      </c>
      <c r="C93" s="269" t="s">
        <v>6088</v>
      </c>
      <c r="D93" s="269" t="s">
        <v>6089</v>
      </c>
      <c r="E93" s="153">
        <v>800000</v>
      </c>
      <c r="F93" s="182" t="s">
        <v>13</v>
      </c>
    </row>
    <row r="94" spans="1:6" ht="63" x14ac:dyDescent="0.25">
      <c r="A94" s="182">
        <v>10</v>
      </c>
      <c r="B94" s="269" t="s">
        <v>6090</v>
      </c>
      <c r="C94" s="269" t="s">
        <v>6105</v>
      </c>
      <c r="D94" s="269" t="s">
        <v>6091</v>
      </c>
      <c r="E94" s="153">
        <v>400000</v>
      </c>
      <c r="F94" s="182" t="s">
        <v>13</v>
      </c>
    </row>
    <row r="95" spans="1:6" ht="78.75" x14ac:dyDescent="0.25">
      <c r="A95" s="182">
        <v>11</v>
      </c>
      <c r="B95" s="269" t="s">
        <v>6092</v>
      </c>
      <c r="C95" s="269" t="s">
        <v>6106</v>
      </c>
      <c r="D95" s="269" t="s">
        <v>6093</v>
      </c>
      <c r="E95" s="153">
        <v>500000</v>
      </c>
      <c r="F95" s="182" t="s">
        <v>13</v>
      </c>
    </row>
    <row r="96" spans="1:6" ht="78.75" x14ac:dyDescent="0.25">
      <c r="A96" s="182">
        <v>13</v>
      </c>
      <c r="B96" s="269" t="s">
        <v>6094</v>
      </c>
      <c r="C96" s="269" t="s">
        <v>6095</v>
      </c>
      <c r="D96" s="269" t="s">
        <v>6096</v>
      </c>
      <c r="E96" s="153">
        <v>800000</v>
      </c>
      <c r="F96" s="182" t="s">
        <v>13</v>
      </c>
    </row>
    <row r="97" spans="1:6" x14ac:dyDescent="0.25">
      <c r="A97" s="182"/>
      <c r="B97" s="439" t="s">
        <v>704</v>
      </c>
      <c r="C97" s="440"/>
      <c r="D97" s="441"/>
      <c r="E97" s="442">
        <f>SUM(E83:E96)</f>
        <v>4943103.45</v>
      </c>
      <c r="F97" s="443"/>
    </row>
    <row r="98" spans="1:6" ht="18" customHeight="1" x14ac:dyDescent="0.25">
      <c r="A98" s="182"/>
      <c r="B98" s="2491" t="s">
        <v>323</v>
      </c>
      <c r="C98" s="2492"/>
      <c r="D98" s="441"/>
      <c r="E98" s="442"/>
      <c r="F98" s="443"/>
    </row>
    <row r="99" spans="1:6" ht="94.5" x14ac:dyDescent="0.25">
      <c r="A99" s="182">
        <v>5</v>
      </c>
      <c r="B99" s="269" t="s">
        <v>6097</v>
      </c>
      <c r="C99" s="269" t="s">
        <v>6098</v>
      </c>
      <c r="D99" s="269" t="s">
        <v>6099</v>
      </c>
      <c r="E99" s="153">
        <v>2436206.89</v>
      </c>
      <c r="F99" s="269" t="s">
        <v>13</v>
      </c>
    </row>
    <row r="100" spans="1:6" ht="78.75" x14ac:dyDescent="0.25">
      <c r="A100" s="182">
        <v>7</v>
      </c>
      <c r="B100" s="269" t="s">
        <v>2885</v>
      </c>
      <c r="C100" s="269" t="s">
        <v>6100</v>
      </c>
      <c r="D100" s="269" t="s">
        <v>6101</v>
      </c>
      <c r="E100" s="153">
        <v>1000000</v>
      </c>
      <c r="F100" s="269" t="s">
        <v>13</v>
      </c>
    </row>
    <row r="101" spans="1:6" ht="78.75" x14ac:dyDescent="0.25">
      <c r="A101" s="182">
        <v>12</v>
      </c>
      <c r="B101" s="269" t="s">
        <v>6102</v>
      </c>
      <c r="C101" s="269" t="s">
        <v>6103</v>
      </c>
      <c r="D101" s="269" t="s">
        <v>6104</v>
      </c>
      <c r="E101" s="153">
        <v>3000000</v>
      </c>
      <c r="F101" s="182" t="s">
        <v>13</v>
      </c>
    </row>
    <row r="102" spans="1:6" x14ac:dyDescent="0.25">
      <c r="A102" s="264"/>
      <c r="B102" s="227" t="s">
        <v>248</v>
      </c>
      <c r="C102" s="227"/>
      <c r="D102" s="227"/>
      <c r="E102" s="442">
        <f>SUM(E99:E101)</f>
        <v>6436206.8900000006</v>
      </c>
      <c r="F102" s="444"/>
    </row>
    <row r="103" spans="1:6" ht="21.75" customHeight="1" x14ac:dyDescent="0.25">
      <c r="A103" s="88"/>
      <c r="B103" s="2489" t="s">
        <v>324</v>
      </c>
      <c r="C103" s="2490"/>
      <c r="D103" s="88"/>
      <c r="E103" s="89">
        <f>E102+E97</f>
        <v>11379310.34</v>
      </c>
      <c r="F103" s="88"/>
    </row>
  </sheetData>
  <mergeCells count="24">
    <mergeCell ref="B62:C62"/>
    <mergeCell ref="B89:C89"/>
    <mergeCell ref="B103:C103"/>
    <mergeCell ref="B65:D65"/>
    <mergeCell ref="B75:C75"/>
    <mergeCell ref="A78:F78"/>
    <mergeCell ref="A79:F79"/>
    <mergeCell ref="A80:F80"/>
    <mergeCell ref="B82:C82"/>
    <mergeCell ref="B85:C85"/>
    <mergeCell ref="B87:C87"/>
    <mergeCell ref="B91:C91"/>
    <mergeCell ref="B98:C98"/>
    <mergeCell ref="A1:F1"/>
    <mergeCell ref="A2:F2"/>
    <mergeCell ref="A3:F3"/>
    <mergeCell ref="B5:C5"/>
    <mergeCell ref="B11:C11"/>
    <mergeCell ref="B15:C15"/>
    <mergeCell ref="B19:C19"/>
    <mergeCell ref="B22:C22"/>
    <mergeCell ref="B56:C56"/>
    <mergeCell ref="B59:C59"/>
    <mergeCell ref="B17:C17"/>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6"/>
  <sheetViews>
    <sheetView topLeftCell="A143" workbookViewId="0">
      <selection activeCell="C153" sqref="C153"/>
    </sheetView>
  </sheetViews>
  <sheetFormatPr defaultRowHeight="15.75" x14ac:dyDescent="0.25"/>
  <cols>
    <col min="1" max="1" width="8" style="128" customWidth="1"/>
    <col min="2" max="2" width="13.42578125" style="128" customWidth="1"/>
    <col min="3" max="3" width="44.85546875" style="128" customWidth="1"/>
    <col min="4" max="4" width="21" style="128" customWidth="1"/>
    <col min="5" max="5" width="21.140625" style="128" customWidth="1"/>
    <col min="6" max="6" width="11.85546875" style="128" customWidth="1"/>
    <col min="7" max="16384" width="9.140625" style="128"/>
  </cols>
  <sheetData>
    <row r="1" spans="1:6" x14ac:dyDescent="0.25">
      <c r="A1" s="2345" t="s">
        <v>0</v>
      </c>
      <c r="B1" s="2345"/>
      <c r="C1" s="2345"/>
      <c r="D1" s="2345"/>
      <c r="E1" s="2345"/>
      <c r="F1" s="2345"/>
    </row>
    <row r="2" spans="1:6" x14ac:dyDescent="0.25">
      <c r="A2" s="2345" t="s">
        <v>6107</v>
      </c>
      <c r="B2" s="2345"/>
      <c r="C2" s="2345"/>
      <c r="D2" s="2345"/>
      <c r="E2" s="2345"/>
      <c r="F2" s="2345"/>
    </row>
    <row r="3" spans="1:6" x14ac:dyDescent="0.25">
      <c r="A3" s="2345" t="s">
        <v>281</v>
      </c>
      <c r="B3" s="2345"/>
      <c r="C3" s="2345"/>
      <c r="D3" s="2345"/>
      <c r="E3" s="2345"/>
      <c r="F3" s="2345"/>
    </row>
    <row r="4" spans="1:6" ht="31.5" x14ac:dyDescent="0.25">
      <c r="A4" s="130" t="s">
        <v>3</v>
      </c>
      <c r="B4" s="76" t="s">
        <v>283</v>
      </c>
      <c r="C4" s="76" t="s">
        <v>284</v>
      </c>
      <c r="D4" s="76" t="s">
        <v>285</v>
      </c>
      <c r="E4" s="71" t="s">
        <v>4708</v>
      </c>
      <c r="F4" s="76" t="s">
        <v>531</v>
      </c>
    </row>
    <row r="5" spans="1:6" x14ac:dyDescent="0.25">
      <c r="A5" s="130"/>
      <c r="B5" s="2373" t="s">
        <v>6108</v>
      </c>
      <c r="C5" s="2431"/>
      <c r="D5" s="2496"/>
      <c r="E5" s="71"/>
      <c r="F5" s="76"/>
    </row>
    <row r="6" spans="1:6" ht="47.25" x14ac:dyDescent="0.25">
      <c r="A6" s="131">
        <v>1</v>
      </c>
      <c r="B6" s="75" t="s">
        <v>5677</v>
      </c>
      <c r="C6" s="75" t="s">
        <v>6109</v>
      </c>
      <c r="D6" s="75" t="s">
        <v>4570</v>
      </c>
      <c r="E6" s="74">
        <v>2942540</v>
      </c>
      <c r="F6" s="75" t="s">
        <v>135</v>
      </c>
    </row>
    <row r="7" spans="1:6" ht="78.75" x14ac:dyDescent="0.25">
      <c r="A7" s="131">
        <v>2</v>
      </c>
      <c r="B7" s="75" t="s">
        <v>23</v>
      </c>
      <c r="C7" s="75" t="s">
        <v>6110</v>
      </c>
      <c r="D7" s="75" t="s">
        <v>541</v>
      </c>
      <c r="E7" s="74">
        <v>812000</v>
      </c>
      <c r="F7" s="75" t="s">
        <v>135</v>
      </c>
    </row>
    <row r="8" spans="1:6" ht="141.75" x14ac:dyDescent="0.25">
      <c r="A8" s="131">
        <v>3</v>
      </c>
      <c r="B8" s="75" t="s">
        <v>295</v>
      </c>
      <c r="C8" s="75" t="s">
        <v>6111</v>
      </c>
      <c r="D8" s="75" t="s">
        <v>6112</v>
      </c>
      <c r="E8" s="74">
        <v>189280.7</v>
      </c>
      <c r="F8" s="75" t="s">
        <v>135</v>
      </c>
    </row>
    <row r="9" spans="1:6" ht="31.5" x14ac:dyDescent="0.25">
      <c r="A9" s="131">
        <v>4</v>
      </c>
      <c r="B9" s="75" t="s">
        <v>17</v>
      </c>
      <c r="C9" s="75" t="s">
        <v>6113</v>
      </c>
      <c r="D9" s="75" t="s">
        <v>537</v>
      </c>
      <c r="E9" s="74">
        <v>200000</v>
      </c>
      <c r="F9" s="75" t="s">
        <v>135</v>
      </c>
    </row>
    <row r="10" spans="1:6" ht="31.5" x14ac:dyDescent="0.25">
      <c r="A10" s="131">
        <v>5</v>
      </c>
      <c r="B10" s="75" t="s">
        <v>20</v>
      </c>
      <c r="C10" s="75" t="s">
        <v>6114</v>
      </c>
      <c r="D10" s="75" t="s">
        <v>539</v>
      </c>
      <c r="E10" s="74">
        <v>64800</v>
      </c>
      <c r="F10" s="75" t="s">
        <v>135</v>
      </c>
    </row>
    <row r="11" spans="1:6" x14ac:dyDescent="0.25">
      <c r="A11" s="131"/>
      <c r="B11" s="2348" t="s">
        <v>5136</v>
      </c>
      <c r="C11" s="2349"/>
      <c r="D11" s="2497"/>
      <c r="E11" s="74"/>
      <c r="F11" s="75"/>
    </row>
    <row r="12" spans="1:6" ht="94.5" x14ac:dyDescent="0.25">
      <c r="A12" s="131">
        <v>6</v>
      </c>
      <c r="B12" s="75" t="s">
        <v>295</v>
      </c>
      <c r="C12" s="75" t="s">
        <v>6115</v>
      </c>
      <c r="D12" s="75" t="s">
        <v>544</v>
      </c>
      <c r="E12" s="74">
        <v>412310.3</v>
      </c>
      <c r="F12" s="75" t="s">
        <v>135</v>
      </c>
    </row>
    <row r="13" spans="1:6" ht="94.5" x14ac:dyDescent="0.25">
      <c r="A13" s="131">
        <v>7</v>
      </c>
      <c r="B13" s="75" t="s">
        <v>23</v>
      </c>
      <c r="C13" s="75" t="s">
        <v>6116</v>
      </c>
      <c r="D13" s="75" t="s">
        <v>4579</v>
      </c>
      <c r="E13" s="74">
        <v>1392000</v>
      </c>
      <c r="F13" s="75" t="s">
        <v>135</v>
      </c>
    </row>
    <row r="14" spans="1:6" ht="78.75" x14ac:dyDescent="0.25">
      <c r="A14" s="131">
        <v>8</v>
      </c>
      <c r="B14" s="75" t="s">
        <v>6117</v>
      </c>
      <c r="C14" s="75" t="s">
        <v>6118</v>
      </c>
      <c r="D14" s="75" t="s">
        <v>6119</v>
      </c>
      <c r="E14" s="74">
        <v>800000</v>
      </c>
      <c r="F14" s="75" t="s">
        <v>135</v>
      </c>
    </row>
    <row r="15" spans="1:6" x14ac:dyDescent="0.25">
      <c r="A15" s="131"/>
      <c r="B15" s="2348" t="s">
        <v>34</v>
      </c>
      <c r="C15" s="2349"/>
      <c r="D15" s="2350"/>
      <c r="E15" s="74"/>
      <c r="F15" s="75"/>
    </row>
    <row r="16" spans="1:6" ht="47.25" x14ac:dyDescent="0.25">
      <c r="A16" s="131">
        <v>9</v>
      </c>
      <c r="B16" s="75" t="s">
        <v>309</v>
      </c>
      <c r="C16" s="75" t="s">
        <v>6120</v>
      </c>
      <c r="D16" s="75" t="s">
        <v>5365</v>
      </c>
      <c r="E16" s="74">
        <v>10689000</v>
      </c>
      <c r="F16" s="75" t="s">
        <v>135</v>
      </c>
    </row>
    <row r="17" spans="1:6" ht="63" x14ac:dyDescent="0.25">
      <c r="A17" s="131">
        <v>10</v>
      </c>
      <c r="B17" s="75" t="s">
        <v>311</v>
      </c>
      <c r="C17" s="75" t="s">
        <v>6121</v>
      </c>
      <c r="D17" s="75" t="s">
        <v>6122</v>
      </c>
      <c r="E17" s="74">
        <v>5513586.2000000002</v>
      </c>
      <c r="F17" s="75" t="s">
        <v>135</v>
      </c>
    </row>
    <row r="18" spans="1:6" x14ac:dyDescent="0.25">
      <c r="A18" s="131"/>
      <c r="B18" s="2348" t="s">
        <v>739</v>
      </c>
      <c r="C18" s="2349"/>
      <c r="D18" s="2350"/>
      <c r="E18" s="74"/>
      <c r="F18" s="75"/>
    </row>
    <row r="19" spans="1:6" ht="78.75" x14ac:dyDescent="0.25">
      <c r="A19" s="131">
        <v>11</v>
      </c>
      <c r="B19" s="75" t="s">
        <v>4585</v>
      </c>
      <c r="C19" s="75" t="s">
        <v>6123</v>
      </c>
      <c r="D19" s="75" t="s">
        <v>43</v>
      </c>
      <c r="E19" s="418">
        <v>4568965.5199999996</v>
      </c>
      <c r="F19" s="75" t="s">
        <v>6124</v>
      </c>
    </row>
    <row r="20" spans="1:6" x14ac:dyDescent="0.25">
      <c r="A20" s="131"/>
      <c r="B20" s="2348" t="s">
        <v>306</v>
      </c>
      <c r="C20" s="2349"/>
      <c r="D20" s="2350"/>
      <c r="E20" s="418"/>
      <c r="F20" s="75"/>
    </row>
    <row r="21" spans="1:6" ht="157.5" x14ac:dyDescent="0.25">
      <c r="A21" s="131">
        <v>12</v>
      </c>
      <c r="B21" s="152" t="s">
        <v>2066</v>
      </c>
      <c r="C21" s="152" t="s">
        <v>6125</v>
      </c>
      <c r="D21" s="75" t="s">
        <v>6126</v>
      </c>
      <c r="E21" s="418">
        <v>1507758.6</v>
      </c>
      <c r="F21" s="75" t="s">
        <v>13</v>
      </c>
    </row>
    <row r="22" spans="1:6" x14ac:dyDescent="0.25">
      <c r="A22" s="131"/>
      <c r="B22" s="445" t="s">
        <v>303</v>
      </c>
      <c r="C22" s="212"/>
      <c r="D22" s="212"/>
      <c r="E22" s="446"/>
      <c r="F22" s="213"/>
    </row>
    <row r="23" spans="1:6" ht="47.25" x14ac:dyDescent="0.25">
      <c r="A23" s="131">
        <v>13</v>
      </c>
      <c r="B23" s="152" t="s">
        <v>6127</v>
      </c>
      <c r="C23" s="152" t="s">
        <v>6128</v>
      </c>
      <c r="D23" s="152" t="s">
        <v>6129</v>
      </c>
      <c r="E23" s="418">
        <v>18103.900000000001</v>
      </c>
      <c r="F23" s="75" t="s">
        <v>13</v>
      </c>
    </row>
    <row r="24" spans="1:6" ht="47.25" x14ac:dyDescent="0.25">
      <c r="A24" s="131">
        <v>14</v>
      </c>
      <c r="B24" s="152" t="s">
        <v>6130</v>
      </c>
      <c r="C24" s="152" t="s">
        <v>6131</v>
      </c>
      <c r="D24" s="152" t="s">
        <v>6129</v>
      </c>
      <c r="E24" s="418">
        <v>18103</v>
      </c>
      <c r="F24" s="75" t="s">
        <v>13</v>
      </c>
    </row>
    <row r="25" spans="1:6" ht="78.75" x14ac:dyDescent="0.25">
      <c r="A25" s="131">
        <v>15</v>
      </c>
      <c r="B25" s="152" t="s">
        <v>6132</v>
      </c>
      <c r="C25" s="152" t="s">
        <v>6133</v>
      </c>
      <c r="D25" s="152" t="s">
        <v>6134</v>
      </c>
      <c r="E25" s="418">
        <v>1700000</v>
      </c>
      <c r="F25" s="75" t="s">
        <v>13</v>
      </c>
    </row>
    <row r="26" spans="1:6" x14ac:dyDescent="0.25">
      <c r="A26" s="131"/>
      <c r="B26" s="2493" t="s">
        <v>2125</v>
      </c>
      <c r="C26" s="2494"/>
      <c r="D26" s="2495"/>
      <c r="E26" s="418"/>
      <c r="F26" s="75"/>
    </row>
    <row r="27" spans="1:6" ht="78.75" x14ac:dyDescent="0.25">
      <c r="A27" s="131">
        <v>16</v>
      </c>
      <c r="B27" s="75" t="s">
        <v>6135</v>
      </c>
      <c r="C27" s="152" t="s">
        <v>6136</v>
      </c>
      <c r="D27" s="75" t="s">
        <v>6137</v>
      </c>
      <c r="E27" s="74">
        <v>1000000</v>
      </c>
      <c r="F27" s="75" t="s">
        <v>13</v>
      </c>
    </row>
    <row r="28" spans="1:6" ht="47.25" x14ac:dyDescent="0.25">
      <c r="A28" s="131">
        <v>17</v>
      </c>
      <c r="B28" s="75" t="s">
        <v>6138</v>
      </c>
      <c r="C28" s="152" t="s">
        <v>6139</v>
      </c>
      <c r="D28" s="75" t="s">
        <v>5894</v>
      </c>
      <c r="E28" s="74">
        <v>900000</v>
      </c>
      <c r="F28" s="75" t="s">
        <v>13</v>
      </c>
    </row>
    <row r="29" spans="1:6" ht="78.75" x14ac:dyDescent="0.25">
      <c r="A29" s="131">
        <v>18</v>
      </c>
      <c r="B29" s="75" t="s">
        <v>2638</v>
      </c>
      <c r="C29" s="152" t="s">
        <v>6140</v>
      </c>
      <c r="D29" s="75" t="s">
        <v>6141</v>
      </c>
      <c r="E29" s="74">
        <v>500000</v>
      </c>
      <c r="F29" s="75" t="s">
        <v>13</v>
      </c>
    </row>
    <row r="30" spans="1:6" ht="78.75" x14ac:dyDescent="0.25">
      <c r="A30" s="131">
        <v>19</v>
      </c>
      <c r="B30" s="75" t="s">
        <v>6142</v>
      </c>
      <c r="C30" s="152" t="s">
        <v>6143</v>
      </c>
      <c r="D30" s="75" t="s">
        <v>6141</v>
      </c>
      <c r="E30" s="74">
        <v>500000</v>
      </c>
      <c r="F30" s="75" t="s">
        <v>13</v>
      </c>
    </row>
    <row r="31" spans="1:6" ht="78.75" x14ac:dyDescent="0.25">
      <c r="A31" s="131">
        <v>20</v>
      </c>
      <c r="B31" s="75" t="s">
        <v>6144</v>
      </c>
      <c r="C31" s="152" t="s">
        <v>6145</v>
      </c>
      <c r="D31" s="75" t="s">
        <v>6141</v>
      </c>
      <c r="E31" s="74">
        <v>500000</v>
      </c>
      <c r="F31" s="75" t="s">
        <v>13</v>
      </c>
    </row>
    <row r="32" spans="1:6" ht="78.75" x14ac:dyDescent="0.25">
      <c r="A32" s="131">
        <v>21</v>
      </c>
      <c r="B32" s="75" t="s">
        <v>6146</v>
      </c>
      <c r="C32" s="152" t="s">
        <v>6147</v>
      </c>
      <c r="D32" s="75" t="s">
        <v>6141</v>
      </c>
      <c r="E32" s="74">
        <v>500000</v>
      </c>
      <c r="F32" s="75" t="s">
        <v>13</v>
      </c>
    </row>
    <row r="33" spans="1:6" ht="47.25" x14ac:dyDescent="0.25">
      <c r="A33" s="131">
        <v>22</v>
      </c>
      <c r="B33" s="75" t="s">
        <v>6148</v>
      </c>
      <c r="C33" s="152" t="s">
        <v>6149</v>
      </c>
      <c r="D33" s="75" t="s">
        <v>5894</v>
      </c>
      <c r="E33" s="74">
        <v>900000</v>
      </c>
      <c r="F33" s="75" t="s">
        <v>13</v>
      </c>
    </row>
    <row r="34" spans="1:6" ht="126" x14ac:dyDescent="0.25">
      <c r="A34" s="131">
        <v>23</v>
      </c>
      <c r="B34" s="75" t="s">
        <v>6150</v>
      </c>
      <c r="C34" s="152" t="s">
        <v>6151</v>
      </c>
      <c r="D34" s="75" t="s">
        <v>6152</v>
      </c>
      <c r="E34" s="74">
        <v>1000000</v>
      </c>
      <c r="F34" s="75" t="s">
        <v>5827</v>
      </c>
    </row>
    <row r="35" spans="1:6" ht="78.75" x14ac:dyDescent="0.25">
      <c r="A35" s="131">
        <v>24</v>
      </c>
      <c r="B35" s="75" t="s">
        <v>6153</v>
      </c>
      <c r="C35" s="152" t="s">
        <v>6154</v>
      </c>
      <c r="D35" s="75" t="s">
        <v>6141</v>
      </c>
      <c r="E35" s="74">
        <v>500000</v>
      </c>
      <c r="F35" s="75" t="s">
        <v>13</v>
      </c>
    </row>
    <row r="36" spans="1:6" ht="78.75" x14ac:dyDescent="0.25">
      <c r="A36" s="131">
        <v>25</v>
      </c>
      <c r="B36" s="75" t="s">
        <v>6155</v>
      </c>
      <c r="C36" s="152" t="s">
        <v>6156</v>
      </c>
      <c r="D36" s="75" t="s">
        <v>6141</v>
      </c>
      <c r="E36" s="74">
        <v>500000</v>
      </c>
      <c r="F36" s="75" t="s">
        <v>13</v>
      </c>
    </row>
    <row r="37" spans="1:6" ht="78.75" x14ac:dyDescent="0.25">
      <c r="A37" s="131">
        <v>26</v>
      </c>
      <c r="B37" s="75" t="s">
        <v>6157</v>
      </c>
      <c r="C37" s="152" t="s">
        <v>6158</v>
      </c>
      <c r="D37" s="75" t="s">
        <v>6141</v>
      </c>
      <c r="E37" s="74">
        <v>500000</v>
      </c>
      <c r="F37" s="75" t="s">
        <v>13</v>
      </c>
    </row>
    <row r="38" spans="1:6" ht="78.75" x14ac:dyDescent="0.25">
      <c r="A38" s="131">
        <v>27</v>
      </c>
      <c r="B38" s="75" t="s">
        <v>6159</v>
      </c>
      <c r="C38" s="152" t="s">
        <v>6160</v>
      </c>
      <c r="D38" s="75" t="s">
        <v>6141</v>
      </c>
      <c r="E38" s="74">
        <v>500000</v>
      </c>
      <c r="F38" s="75" t="s">
        <v>13</v>
      </c>
    </row>
    <row r="39" spans="1:6" ht="78.75" x14ac:dyDescent="0.25">
      <c r="A39" s="131">
        <v>28</v>
      </c>
      <c r="B39" s="75" t="s">
        <v>6161</v>
      </c>
      <c r="C39" s="152" t="s">
        <v>6162</v>
      </c>
      <c r="D39" s="75" t="s">
        <v>6141</v>
      </c>
      <c r="E39" s="74">
        <v>500000</v>
      </c>
      <c r="F39" s="75" t="s">
        <v>13</v>
      </c>
    </row>
    <row r="40" spans="1:6" ht="94.5" x14ac:dyDescent="0.25">
      <c r="A40" s="131">
        <v>29</v>
      </c>
      <c r="B40" s="75" t="s">
        <v>2866</v>
      </c>
      <c r="C40" s="152" t="s">
        <v>6163</v>
      </c>
      <c r="D40" s="75" t="s">
        <v>6164</v>
      </c>
      <c r="E40" s="74">
        <v>450000</v>
      </c>
      <c r="F40" s="75" t="s">
        <v>135</v>
      </c>
    </row>
    <row r="41" spans="1:6" ht="94.5" x14ac:dyDescent="0.25">
      <c r="A41" s="131">
        <v>30</v>
      </c>
      <c r="B41" s="75" t="s">
        <v>6165</v>
      </c>
      <c r="C41" s="152" t="s">
        <v>6166</v>
      </c>
      <c r="D41" s="75" t="s">
        <v>6164</v>
      </c>
      <c r="E41" s="74">
        <v>450000</v>
      </c>
      <c r="F41" s="75" t="s">
        <v>135</v>
      </c>
    </row>
    <row r="42" spans="1:6" ht="78.75" x14ac:dyDescent="0.25">
      <c r="A42" s="131">
        <v>31</v>
      </c>
      <c r="B42" s="75" t="s">
        <v>6167</v>
      </c>
      <c r="C42" s="152" t="s">
        <v>6168</v>
      </c>
      <c r="D42" s="75" t="s">
        <v>6141</v>
      </c>
      <c r="E42" s="74">
        <v>500000</v>
      </c>
      <c r="F42" s="75" t="s">
        <v>135</v>
      </c>
    </row>
    <row r="43" spans="1:6" ht="78.75" x14ac:dyDescent="0.25">
      <c r="A43" s="131">
        <v>32</v>
      </c>
      <c r="B43" s="75" t="s">
        <v>6169</v>
      </c>
      <c r="C43" s="152" t="s">
        <v>6170</v>
      </c>
      <c r="D43" s="75" t="s">
        <v>6141</v>
      </c>
      <c r="E43" s="74">
        <v>500000</v>
      </c>
      <c r="F43" s="75" t="s">
        <v>13</v>
      </c>
    </row>
    <row r="44" spans="1:6" ht="78.75" x14ac:dyDescent="0.25">
      <c r="A44" s="131">
        <v>33</v>
      </c>
      <c r="B44" s="75" t="s">
        <v>6171</v>
      </c>
      <c r="C44" s="152" t="s">
        <v>6172</v>
      </c>
      <c r="D44" s="75" t="s">
        <v>6141</v>
      </c>
      <c r="E44" s="74">
        <v>500000</v>
      </c>
      <c r="F44" s="75" t="s">
        <v>13</v>
      </c>
    </row>
    <row r="45" spans="1:6" ht="63" x14ac:dyDescent="0.25">
      <c r="A45" s="131">
        <v>34</v>
      </c>
      <c r="B45" s="75" t="s">
        <v>6173</v>
      </c>
      <c r="C45" s="152" t="s">
        <v>6174</v>
      </c>
      <c r="D45" s="75" t="s">
        <v>6175</v>
      </c>
      <c r="E45" s="74">
        <v>900000</v>
      </c>
      <c r="F45" s="75" t="s">
        <v>13</v>
      </c>
    </row>
    <row r="46" spans="1:6" ht="47.25" x14ac:dyDescent="0.25">
      <c r="A46" s="131">
        <v>35</v>
      </c>
      <c r="B46" s="75" t="s">
        <v>6176</v>
      </c>
      <c r="C46" s="152" t="s">
        <v>6177</v>
      </c>
      <c r="D46" s="75" t="s">
        <v>5894</v>
      </c>
      <c r="E46" s="74">
        <v>900000</v>
      </c>
      <c r="F46" s="75" t="s">
        <v>13</v>
      </c>
    </row>
    <row r="47" spans="1:6" ht="78.75" x14ac:dyDescent="0.25">
      <c r="A47" s="131">
        <v>36</v>
      </c>
      <c r="B47" s="75" t="s">
        <v>6178</v>
      </c>
      <c r="C47" s="152" t="s">
        <v>6179</v>
      </c>
      <c r="D47" s="75" t="s">
        <v>6141</v>
      </c>
      <c r="E47" s="74">
        <v>500000</v>
      </c>
      <c r="F47" s="75" t="s">
        <v>13</v>
      </c>
    </row>
    <row r="48" spans="1:6" ht="78.75" x14ac:dyDescent="0.25">
      <c r="A48" s="131">
        <v>37</v>
      </c>
      <c r="B48" s="75" t="s">
        <v>6180</v>
      </c>
      <c r="C48" s="152" t="s">
        <v>6181</v>
      </c>
      <c r="D48" s="75" t="s">
        <v>6141</v>
      </c>
      <c r="E48" s="74">
        <v>500000</v>
      </c>
      <c r="F48" s="75" t="s">
        <v>13</v>
      </c>
    </row>
    <row r="49" spans="1:6" ht="94.5" x14ac:dyDescent="0.25">
      <c r="A49" s="131">
        <v>38</v>
      </c>
      <c r="B49" s="75" t="s">
        <v>6182</v>
      </c>
      <c r="C49" s="152" t="s">
        <v>6183</v>
      </c>
      <c r="D49" s="75" t="s">
        <v>6164</v>
      </c>
      <c r="E49" s="74">
        <v>400000</v>
      </c>
      <c r="F49" s="75" t="s">
        <v>13</v>
      </c>
    </row>
    <row r="50" spans="1:6" ht="78.75" x14ac:dyDescent="0.25">
      <c r="A50" s="131">
        <v>39</v>
      </c>
      <c r="B50" s="75" t="s">
        <v>6184</v>
      </c>
      <c r="C50" s="152" t="s">
        <v>6185</v>
      </c>
      <c r="D50" s="75" t="s">
        <v>6141</v>
      </c>
      <c r="E50" s="74">
        <v>500000</v>
      </c>
      <c r="F50" s="75" t="s">
        <v>13</v>
      </c>
    </row>
    <row r="51" spans="1:6" ht="78.75" x14ac:dyDescent="0.25">
      <c r="A51" s="131">
        <v>40</v>
      </c>
      <c r="B51" s="75" t="s">
        <v>6186</v>
      </c>
      <c r="C51" s="152" t="s">
        <v>6187</v>
      </c>
      <c r="D51" s="75" t="s">
        <v>6141</v>
      </c>
      <c r="E51" s="74">
        <v>500000</v>
      </c>
      <c r="F51" s="75" t="s">
        <v>13</v>
      </c>
    </row>
    <row r="52" spans="1:6" ht="78.75" x14ac:dyDescent="0.25">
      <c r="A52" s="131">
        <v>41</v>
      </c>
      <c r="B52" s="75" t="s">
        <v>6188</v>
      </c>
      <c r="C52" s="152" t="s">
        <v>6189</v>
      </c>
      <c r="D52" s="75" t="s">
        <v>6190</v>
      </c>
      <c r="E52" s="74">
        <v>700000</v>
      </c>
      <c r="F52" s="75" t="s">
        <v>135</v>
      </c>
    </row>
    <row r="53" spans="1:6" ht="78.75" x14ac:dyDescent="0.25">
      <c r="A53" s="131">
        <v>42</v>
      </c>
      <c r="B53" s="75" t="s">
        <v>6191</v>
      </c>
      <c r="C53" s="152" t="s">
        <v>6192</v>
      </c>
      <c r="D53" s="75" t="s">
        <v>6141</v>
      </c>
      <c r="E53" s="74">
        <v>500000</v>
      </c>
      <c r="F53" s="75" t="s">
        <v>13</v>
      </c>
    </row>
    <row r="54" spans="1:6" ht="78.75" x14ac:dyDescent="0.25">
      <c r="A54" s="131">
        <v>43</v>
      </c>
      <c r="B54" s="75" t="s">
        <v>6193</v>
      </c>
      <c r="C54" s="152" t="s">
        <v>6194</v>
      </c>
      <c r="D54" s="75" t="s">
        <v>6141</v>
      </c>
      <c r="E54" s="74">
        <v>500000</v>
      </c>
      <c r="F54" s="75" t="s">
        <v>13</v>
      </c>
    </row>
    <row r="55" spans="1:6" ht="78.75" x14ac:dyDescent="0.25">
      <c r="A55" s="131">
        <v>44</v>
      </c>
      <c r="B55" s="75" t="s">
        <v>6195</v>
      </c>
      <c r="C55" s="152" t="s">
        <v>6196</v>
      </c>
      <c r="D55" s="75" t="s">
        <v>6141</v>
      </c>
      <c r="E55" s="74">
        <v>500000</v>
      </c>
      <c r="F55" s="75" t="s">
        <v>13</v>
      </c>
    </row>
    <row r="56" spans="1:6" ht="78.75" x14ac:dyDescent="0.25">
      <c r="A56" s="131">
        <v>45</v>
      </c>
      <c r="B56" s="75" t="s">
        <v>6197</v>
      </c>
      <c r="C56" s="152" t="s">
        <v>6198</v>
      </c>
      <c r="D56" s="75" t="s">
        <v>6141</v>
      </c>
      <c r="E56" s="74">
        <v>450000</v>
      </c>
      <c r="F56" s="75" t="s">
        <v>13</v>
      </c>
    </row>
    <row r="57" spans="1:6" ht="78.75" x14ac:dyDescent="0.25">
      <c r="A57" s="131">
        <v>46</v>
      </c>
      <c r="B57" s="75" t="s">
        <v>5697</v>
      </c>
      <c r="C57" s="152" t="s">
        <v>6199</v>
      </c>
      <c r="D57" s="75" t="s">
        <v>6141</v>
      </c>
      <c r="E57" s="74">
        <v>500000</v>
      </c>
      <c r="F57" s="75" t="s">
        <v>13</v>
      </c>
    </row>
    <row r="58" spans="1:6" ht="78.75" x14ac:dyDescent="0.25">
      <c r="A58" s="131">
        <v>47</v>
      </c>
      <c r="B58" s="75" t="s">
        <v>6200</v>
      </c>
      <c r="C58" s="152" t="s">
        <v>6201</v>
      </c>
      <c r="D58" s="75" t="s">
        <v>6141</v>
      </c>
      <c r="E58" s="74">
        <v>500000</v>
      </c>
      <c r="F58" s="75" t="s">
        <v>13</v>
      </c>
    </row>
    <row r="59" spans="1:6" ht="47.25" x14ac:dyDescent="0.25">
      <c r="A59" s="131">
        <v>48</v>
      </c>
      <c r="B59" s="75" t="s">
        <v>6202</v>
      </c>
      <c r="C59" s="152" t="s">
        <v>6203</v>
      </c>
      <c r="D59" s="152" t="s">
        <v>6204</v>
      </c>
      <c r="E59" s="74">
        <v>250000</v>
      </c>
      <c r="F59" s="75" t="s">
        <v>13</v>
      </c>
    </row>
    <row r="60" spans="1:6" ht="78.75" x14ac:dyDescent="0.25">
      <c r="A60" s="131">
        <v>49</v>
      </c>
      <c r="B60" s="75" t="s">
        <v>6205</v>
      </c>
      <c r="C60" s="152" t="s">
        <v>6206</v>
      </c>
      <c r="D60" s="75" t="s">
        <v>6141</v>
      </c>
      <c r="E60" s="74">
        <v>500000</v>
      </c>
      <c r="F60" s="75" t="s">
        <v>13</v>
      </c>
    </row>
    <row r="61" spans="1:6" ht="78.75" x14ac:dyDescent="0.25">
      <c r="A61" s="131">
        <v>50</v>
      </c>
      <c r="B61" s="75" t="s">
        <v>2871</v>
      </c>
      <c r="C61" s="152" t="s">
        <v>6207</v>
      </c>
      <c r="D61" s="75" t="s">
        <v>6141</v>
      </c>
      <c r="E61" s="74">
        <v>500000</v>
      </c>
      <c r="F61" s="75" t="s">
        <v>13</v>
      </c>
    </row>
    <row r="62" spans="1:6" ht="78.75" x14ac:dyDescent="0.25">
      <c r="A62" s="131">
        <v>51</v>
      </c>
      <c r="B62" s="75" t="s">
        <v>6208</v>
      </c>
      <c r="C62" s="152" t="s">
        <v>6209</v>
      </c>
      <c r="D62" s="75" t="s">
        <v>6141</v>
      </c>
      <c r="E62" s="74">
        <v>500000</v>
      </c>
      <c r="F62" s="75" t="s">
        <v>13</v>
      </c>
    </row>
    <row r="63" spans="1:6" ht="78.75" x14ac:dyDescent="0.25">
      <c r="A63" s="131">
        <v>52</v>
      </c>
      <c r="B63" s="75" t="s">
        <v>6210</v>
      </c>
      <c r="C63" s="152" t="s">
        <v>6211</v>
      </c>
      <c r="D63" s="75" t="s">
        <v>6141</v>
      </c>
      <c r="E63" s="74">
        <v>500000</v>
      </c>
      <c r="F63" s="75" t="s">
        <v>13</v>
      </c>
    </row>
    <row r="64" spans="1:6" ht="78.75" x14ac:dyDescent="0.25">
      <c r="A64" s="131">
        <v>53</v>
      </c>
      <c r="B64" s="75" t="s">
        <v>6212</v>
      </c>
      <c r="C64" s="152" t="s">
        <v>6213</v>
      </c>
      <c r="D64" s="75" t="s">
        <v>6141</v>
      </c>
      <c r="E64" s="74">
        <v>500000</v>
      </c>
      <c r="F64" s="75" t="s">
        <v>13</v>
      </c>
    </row>
    <row r="65" spans="1:6" ht="78.75" x14ac:dyDescent="0.25">
      <c r="A65" s="131">
        <v>54</v>
      </c>
      <c r="B65" s="75" t="s">
        <v>6214</v>
      </c>
      <c r="C65" s="152" t="s">
        <v>6215</v>
      </c>
      <c r="D65" s="75" t="s">
        <v>6141</v>
      </c>
      <c r="E65" s="74">
        <v>500000</v>
      </c>
      <c r="F65" s="75" t="s">
        <v>13</v>
      </c>
    </row>
    <row r="66" spans="1:6" ht="78.75" x14ac:dyDescent="0.25">
      <c r="A66" s="131">
        <v>55</v>
      </c>
      <c r="B66" s="75" t="s">
        <v>6216</v>
      </c>
      <c r="C66" s="152" t="s">
        <v>6217</v>
      </c>
      <c r="D66" s="75" t="s">
        <v>6141</v>
      </c>
      <c r="E66" s="74">
        <v>500000</v>
      </c>
      <c r="F66" s="75" t="s">
        <v>13</v>
      </c>
    </row>
    <row r="67" spans="1:6" ht="63" x14ac:dyDescent="0.25">
      <c r="A67" s="131">
        <v>56</v>
      </c>
      <c r="B67" s="75" t="s">
        <v>6218</v>
      </c>
      <c r="C67" s="152" t="s">
        <v>6219</v>
      </c>
      <c r="D67" s="75" t="s">
        <v>6220</v>
      </c>
      <c r="E67" s="74">
        <v>300000</v>
      </c>
      <c r="F67" s="75" t="s">
        <v>135</v>
      </c>
    </row>
    <row r="68" spans="1:6" ht="78.75" x14ac:dyDescent="0.25">
      <c r="A68" s="131">
        <v>57</v>
      </c>
      <c r="B68" s="75" t="s">
        <v>6221</v>
      </c>
      <c r="C68" s="152" t="s">
        <v>6222</v>
      </c>
      <c r="D68" s="75" t="s">
        <v>6141</v>
      </c>
      <c r="E68" s="74">
        <v>350000</v>
      </c>
      <c r="F68" s="75" t="s">
        <v>13</v>
      </c>
    </row>
    <row r="69" spans="1:6" ht="78.75" x14ac:dyDescent="0.25">
      <c r="A69" s="131">
        <v>58</v>
      </c>
      <c r="B69" s="75" t="s">
        <v>6223</v>
      </c>
      <c r="C69" s="152" t="s">
        <v>6224</v>
      </c>
      <c r="D69" s="75" t="s">
        <v>6141</v>
      </c>
      <c r="E69" s="74">
        <v>400000</v>
      </c>
      <c r="F69" s="75" t="s">
        <v>135</v>
      </c>
    </row>
    <row r="70" spans="1:6" ht="78.75" x14ac:dyDescent="0.25">
      <c r="A70" s="131">
        <v>59</v>
      </c>
      <c r="B70" s="75" t="s">
        <v>6225</v>
      </c>
      <c r="C70" s="152" t="s">
        <v>6226</v>
      </c>
      <c r="D70" s="75" t="s">
        <v>6141</v>
      </c>
      <c r="E70" s="74">
        <v>500000</v>
      </c>
      <c r="F70" s="75" t="s">
        <v>13</v>
      </c>
    </row>
    <row r="71" spans="1:6" ht="78.75" x14ac:dyDescent="0.25">
      <c r="A71" s="131">
        <v>60</v>
      </c>
      <c r="B71" s="75" t="s">
        <v>6227</v>
      </c>
      <c r="C71" s="152" t="s">
        <v>6228</v>
      </c>
      <c r="D71" s="75" t="s">
        <v>6141</v>
      </c>
      <c r="E71" s="74">
        <v>500000</v>
      </c>
      <c r="F71" s="75" t="s">
        <v>13</v>
      </c>
    </row>
    <row r="72" spans="1:6" ht="78.75" x14ac:dyDescent="0.25">
      <c r="A72" s="131">
        <v>61</v>
      </c>
      <c r="B72" s="75" t="s">
        <v>6229</v>
      </c>
      <c r="C72" s="152" t="s">
        <v>6230</v>
      </c>
      <c r="D72" s="75" t="s">
        <v>6141</v>
      </c>
      <c r="E72" s="74">
        <v>500000</v>
      </c>
      <c r="F72" s="75" t="s">
        <v>13</v>
      </c>
    </row>
    <row r="73" spans="1:6" ht="63" x14ac:dyDescent="0.25">
      <c r="A73" s="131">
        <v>62</v>
      </c>
      <c r="B73" s="75" t="s">
        <v>6231</v>
      </c>
      <c r="C73" s="152" t="s">
        <v>6232</v>
      </c>
      <c r="D73" s="75" t="s">
        <v>6233</v>
      </c>
      <c r="E73" s="74">
        <v>250000</v>
      </c>
      <c r="F73" s="75" t="s">
        <v>13</v>
      </c>
    </row>
    <row r="74" spans="1:6" ht="78.75" x14ac:dyDescent="0.25">
      <c r="A74" s="131">
        <v>63</v>
      </c>
      <c r="B74" s="75" t="s">
        <v>6234</v>
      </c>
      <c r="C74" s="152" t="s">
        <v>6235</v>
      </c>
      <c r="D74" s="75" t="s">
        <v>6141</v>
      </c>
      <c r="E74" s="74">
        <v>500000</v>
      </c>
      <c r="F74" s="75" t="s">
        <v>13</v>
      </c>
    </row>
    <row r="75" spans="1:6" ht="78.75" x14ac:dyDescent="0.25">
      <c r="A75" s="131">
        <v>64</v>
      </c>
      <c r="B75" s="75" t="s">
        <v>6236</v>
      </c>
      <c r="C75" s="152" t="s">
        <v>6237</v>
      </c>
      <c r="D75" s="75" t="s">
        <v>6141</v>
      </c>
      <c r="E75" s="74">
        <v>500000</v>
      </c>
      <c r="F75" s="75" t="s">
        <v>13</v>
      </c>
    </row>
    <row r="76" spans="1:6" ht="78.75" x14ac:dyDescent="0.25">
      <c r="A76" s="131">
        <v>65</v>
      </c>
      <c r="B76" s="75" t="s">
        <v>6238</v>
      </c>
      <c r="C76" s="152" t="s">
        <v>6239</v>
      </c>
      <c r="D76" s="75" t="s">
        <v>6141</v>
      </c>
      <c r="E76" s="74">
        <v>500000</v>
      </c>
      <c r="F76" s="75" t="s">
        <v>13</v>
      </c>
    </row>
    <row r="77" spans="1:6" ht="78.75" x14ac:dyDescent="0.25">
      <c r="A77" s="131">
        <v>66</v>
      </c>
      <c r="B77" s="75" t="s">
        <v>6240</v>
      </c>
      <c r="C77" s="152" t="s">
        <v>6241</v>
      </c>
      <c r="D77" s="75" t="s">
        <v>6141</v>
      </c>
      <c r="E77" s="74">
        <v>500000</v>
      </c>
      <c r="F77" s="75" t="s">
        <v>13</v>
      </c>
    </row>
    <row r="78" spans="1:6" ht="78.75" x14ac:dyDescent="0.25">
      <c r="A78" s="131">
        <v>67</v>
      </c>
      <c r="B78" s="75" t="s">
        <v>6242</v>
      </c>
      <c r="C78" s="152" t="s">
        <v>6243</v>
      </c>
      <c r="D78" s="75" t="s">
        <v>6141</v>
      </c>
      <c r="E78" s="74">
        <v>500000</v>
      </c>
      <c r="F78" s="75" t="s">
        <v>13</v>
      </c>
    </row>
    <row r="79" spans="1:6" ht="78.75" x14ac:dyDescent="0.25">
      <c r="A79" s="131">
        <v>68</v>
      </c>
      <c r="B79" s="75" t="s">
        <v>6244</v>
      </c>
      <c r="C79" s="152" t="s">
        <v>6245</v>
      </c>
      <c r="D79" s="75" t="s">
        <v>6141</v>
      </c>
      <c r="E79" s="74">
        <v>500000</v>
      </c>
      <c r="F79" s="75" t="s">
        <v>13</v>
      </c>
    </row>
    <row r="80" spans="1:6" ht="78.75" x14ac:dyDescent="0.25">
      <c r="A80" s="131">
        <v>69</v>
      </c>
      <c r="B80" s="75" t="s">
        <v>6246</v>
      </c>
      <c r="C80" s="152" t="s">
        <v>6247</v>
      </c>
      <c r="D80" s="75" t="s">
        <v>6141</v>
      </c>
      <c r="E80" s="74">
        <v>500000</v>
      </c>
      <c r="F80" s="75" t="s">
        <v>13</v>
      </c>
    </row>
    <row r="81" spans="1:6" ht="78.75" x14ac:dyDescent="0.25">
      <c r="A81" s="131">
        <v>70</v>
      </c>
      <c r="B81" s="75" t="s">
        <v>6248</v>
      </c>
      <c r="C81" s="152" t="s">
        <v>6249</v>
      </c>
      <c r="D81" s="75" t="s">
        <v>6141</v>
      </c>
      <c r="E81" s="74">
        <v>500000</v>
      </c>
      <c r="F81" s="75" t="s">
        <v>13</v>
      </c>
    </row>
    <row r="82" spans="1:6" ht="47.25" x14ac:dyDescent="0.25">
      <c r="A82" s="131">
        <v>71</v>
      </c>
      <c r="B82" s="75" t="s">
        <v>6250</v>
      </c>
      <c r="C82" s="152" t="s">
        <v>6251</v>
      </c>
      <c r="D82" s="75" t="s">
        <v>5894</v>
      </c>
      <c r="E82" s="74">
        <v>700000</v>
      </c>
      <c r="F82" s="75" t="s">
        <v>13</v>
      </c>
    </row>
    <row r="83" spans="1:6" ht="63" x14ac:dyDescent="0.25">
      <c r="A83" s="131">
        <v>72</v>
      </c>
      <c r="B83" s="75" t="s">
        <v>6252</v>
      </c>
      <c r="C83" s="152" t="s">
        <v>6253</v>
      </c>
      <c r="D83" s="75" t="s">
        <v>6254</v>
      </c>
      <c r="E83" s="74">
        <v>500000</v>
      </c>
      <c r="F83" s="75" t="s">
        <v>13</v>
      </c>
    </row>
    <row r="84" spans="1:6" x14ac:dyDescent="0.25">
      <c r="A84" s="131"/>
      <c r="B84" s="2493" t="s">
        <v>2097</v>
      </c>
      <c r="C84" s="2494"/>
      <c r="D84" s="2495"/>
      <c r="E84" s="74"/>
      <c r="F84" s="75"/>
    </row>
    <row r="85" spans="1:6" ht="47.25" x14ac:dyDescent="0.25">
      <c r="A85" s="131">
        <v>73</v>
      </c>
      <c r="B85" s="75" t="s">
        <v>6255</v>
      </c>
      <c r="C85" s="152" t="s">
        <v>6256</v>
      </c>
      <c r="D85" s="75" t="s">
        <v>6257</v>
      </c>
      <c r="E85" s="74">
        <v>1000000</v>
      </c>
      <c r="F85" s="75" t="s">
        <v>13</v>
      </c>
    </row>
    <row r="86" spans="1:6" ht="94.5" x14ac:dyDescent="0.25">
      <c r="A86" s="131">
        <v>74</v>
      </c>
      <c r="B86" s="75" t="s">
        <v>6258</v>
      </c>
      <c r="C86" s="152" t="s">
        <v>6259</v>
      </c>
      <c r="D86" s="75" t="s">
        <v>6260</v>
      </c>
      <c r="E86" s="74">
        <v>1000000</v>
      </c>
      <c r="F86" s="75" t="s">
        <v>135</v>
      </c>
    </row>
    <row r="87" spans="1:6" ht="63" x14ac:dyDescent="0.25">
      <c r="A87" s="131">
        <v>75</v>
      </c>
      <c r="B87" s="75" t="s">
        <v>6261</v>
      </c>
      <c r="C87" s="152" t="s">
        <v>6262</v>
      </c>
      <c r="D87" s="75" t="s">
        <v>6263</v>
      </c>
      <c r="E87" s="74">
        <v>1000000</v>
      </c>
      <c r="F87" s="75" t="s">
        <v>135</v>
      </c>
    </row>
    <row r="88" spans="1:6" ht="78.75" x14ac:dyDescent="0.25">
      <c r="A88" s="131">
        <v>76</v>
      </c>
      <c r="B88" s="75" t="s">
        <v>6264</v>
      </c>
      <c r="C88" s="152" t="s">
        <v>6265</v>
      </c>
      <c r="D88" s="75" t="s">
        <v>6266</v>
      </c>
      <c r="E88" s="74">
        <v>500000</v>
      </c>
      <c r="F88" s="75" t="s">
        <v>135</v>
      </c>
    </row>
    <row r="89" spans="1:6" ht="78.75" x14ac:dyDescent="0.25">
      <c r="A89" s="131">
        <v>77</v>
      </c>
      <c r="B89" s="75" t="s">
        <v>6267</v>
      </c>
      <c r="C89" s="152" t="s">
        <v>6268</v>
      </c>
      <c r="D89" s="75" t="s">
        <v>6269</v>
      </c>
      <c r="E89" s="74">
        <v>500000</v>
      </c>
      <c r="F89" s="75" t="s">
        <v>135</v>
      </c>
    </row>
    <row r="90" spans="1:6" ht="78.75" x14ac:dyDescent="0.25">
      <c r="A90" s="131">
        <v>78</v>
      </c>
      <c r="B90" s="75" t="s">
        <v>6270</v>
      </c>
      <c r="C90" s="152" t="s">
        <v>6271</v>
      </c>
      <c r="D90" s="75" t="s">
        <v>6272</v>
      </c>
      <c r="E90" s="74">
        <v>1000000</v>
      </c>
      <c r="F90" s="75" t="s">
        <v>135</v>
      </c>
    </row>
    <row r="91" spans="1:6" ht="110.25" x14ac:dyDescent="0.25">
      <c r="A91" s="131">
        <v>79</v>
      </c>
      <c r="B91" s="75" t="s">
        <v>6273</v>
      </c>
      <c r="C91" s="152" t="s">
        <v>6274</v>
      </c>
      <c r="D91" s="75" t="s">
        <v>6275</v>
      </c>
      <c r="E91" s="74">
        <v>688347.4</v>
      </c>
      <c r="F91" s="75" t="s">
        <v>135</v>
      </c>
    </row>
    <row r="92" spans="1:6" ht="78.75" x14ac:dyDescent="0.25">
      <c r="A92" s="131">
        <v>80</v>
      </c>
      <c r="B92" s="75" t="s">
        <v>6276</v>
      </c>
      <c r="C92" s="152" t="s">
        <v>6277</v>
      </c>
      <c r="D92" s="75" t="s">
        <v>6278</v>
      </c>
      <c r="E92" s="74">
        <v>200000</v>
      </c>
      <c r="F92" s="75" t="s">
        <v>135</v>
      </c>
    </row>
    <row r="93" spans="1:6" ht="63" x14ac:dyDescent="0.25">
      <c r="A93" s="131">
        <v>81</v>
      </c>
      <c r="B93" s="75" t="s">
        <v>6279</v>
      </c>
      <c r="C93" s="152" t="s">
        <v>6280</v>
      </c>
      <c r="D93" s="75" t="s">
        <v>6281</v>
      </c>
      <c r="E93" s="74">
        <v>150000</v>
      </c>
      <c r="F93" s="75" t="s">
        <v>13</v>
      </c>
    </row>
    <row r="94" spans="1:6" ht="47.25" x14ac:dyDescent="0.25">
      <c r="A94" s="131">
        <v>82</v>
      </c>
      <c r="B94" s="75" t="s">
        <v>6282</v>
      </c>
      <c r="C94" s="152" t="s">
        <v>6283</v>
      </c>
      <c r="D94" s="75" t="s">
        <v>5894</v>
      </c>
      <c r="E94" s="74">
        <v>900000</v>
      </c>
      <c r="F94" s="75" t="s">
        <v>13</v>
      </c>
    </row>
    <row r="95" spans="1:6" ht="63" x14ac:dyDescent="0.25">
      <c r="A95" s="131">
        <v>83</v>
      </c>
      <c r="B95" s="75" t="s">
        <v>6284</v>
      </c>
      <c r="C95" s="152" t="s">
        <v>6285</v>
      </c>
      <c r="D95" s="75" t="s">
        <v>6286</v>
      </c>
      <c r="E95" s="74">
        <v>500000</v>
      </c>
      <c r="F95" s="75" t="s">
        <v>6287</v>
      </c>
    </row>
    <row r="96" spans="1:6" ht="47.25" x14ac:dyDescent="0.25">
      <c r="A96" s="131">
        <v>84</v>
      </c>
      <c r="B96" s="75" t="s">
        <v>6288</v>
      </c>
      <c r="C96" s="152" t="s">
        <v>6289</v>
      </c>
      <c r="D96" s="75" t="s">
        <v>6290</v>
      </c>
      <c r="E96" s="74">
        <v>800000</v>
      </c>
      <c r="F96" s="75" t="s">
        <v>13</v>
      </c>
    </row>
    <row r="97" spans="1:6" ht="47.25" x14ac:dyDescent="0.25">
      <c r="A97" s="131">
        <v>85</v>
      </c>
      <c r="B97" s="75" t="s">
        <v>6291</v>
      </c>
      <c r="C97" s="152" t="s">
        <v>6292</v>
      </c>
      <c r="D97" s="75" t="s">
        <v>6290</v>
      </c>
      <c r="E97" s="74">
        <v>800000</v>
      </c>
      <c r="F97" s="75" t="s">
        <v>13</v>
      </c>
    </row>
    <row r="98" spans="1:6" x14ac:dyDescent="0.25">
      <c r="A98" s="131"/>
      <c r="B98" s="2348" t="s">
        <v>219</v>
      </c>
      <c r="C98" s="2349"/>
      <c r="D98" s="2350"/>
      <c r="E98" s="74"/>
      <c r="F98" s="75"/>
    </row>
    <row r="99" spans="1:6" ht="63" x14ac:dyDescent="0.25">
      <c r="A99" s="131">
        <v>86</v>
      </c>
      <c r="B99" s="75" t="s">
        <v>6293</v>
      </c>
      <c r="C99" s="75" t="s">
        <v>6294</v>
      </c>
      <c r="D99" s="75" t="s">
        <v>6295</v>
      </c>
      <c r="E99" s="74">
        <v>500000</v>
      </c>
      <c r="F99" s="75" t="s">
        <v>13</v>
      </c>
    </row>
    <row r="100" spans="1:6" ht="110.25" x14ac:dyDescent="0.25">
      <c r="A100" s="131">
        <v>87</v>
      </c>
      <c r="B100" s="75" t="s">
        <v>6296</v>
      </c>
      <c r="C100" s="75" t="s">
        <v>6297</v>
      </c>
      <c r="D100" s="75" t="s">
        <v>6298</v>
      </c>
      <c r="E100" s="74">
        <v>750000</v>
      </c>
      <c r="F100" s="75" t="s">
        <v>13</v>
      </c>
    </row>
    <row r="101" spans="1:6" ht="63" x14ac:dyDescent="0.25">
      <c r="A101" s="131">
        <v>88</v>
      </c>
      <c r="B101" s="75" t="s">
        <v>6299</v>
      </c>
      <c r="C101" s="75" t="s">
        <v>6300</v>
      </c>
      <c r="D101" s="75" t="s">
        <v>6301</v>
      </c>
      <c r="E101" s="74">
        <v>200000</v>
      </c>
      <c r="F101" s="75" t="s">
        <v>135</v>
      </c>
    </row>
    <row r="102" spans="1:6" ht="47.25" x14ac:dyDescent="0.25">
      <c r="A102" s="131">
        <v>89</v>
      </c>
      <c r="B102" s="75" t="s">
        <v>6302</v>
      </c>
      <c r="C102" s="75" t="s">
        <v>6303</v>
      </c>
      <c r="D102" s="75" t="s">
        <v>6304</v>
      </c>
      <c r="E102" s="74">
        <v>500000</v>
      </c>
      <c r="F102" s="75" t="s">
        <v>135</v>
      </c>
    </row>
    <row r="103" spans="1:6" ht="50.25" x14ac:dyDescent="0.25">
      <c r="A103" s="131">
        <v>90</v>
      </c>
      <c r="B103" s="75" t="s">
        <v>6305</v>
      </c>
      <c r="C103" s="75" t="s">
        <v>6306</v>
      </c>
      <c r="D103" s="75" t="s">
        <v>6307</v>
      </c>
      <c r="E103" s="74">
        <v>500000</v>
      </c>
      <c r="F103" s="75" t="s">
        <v>135</v>
      </c>
    </row>
    <row r="104" spans="1:6" ht="63" x14ac:dyDescent="0.25">
      <c r="A104" s="131">
        <v>91</v>
      </c>
      <c r="B104" s="75" t="s">
        <v>6308</v>
      </c>
      <c r="C104" s="75" t="s">
        <v>6309</v>
      </c>
      <c r="D104" s="75" t="s">
        <v>6310</v>
      </c>
      <c r="E104" s="74">
        <v>500000</v>
      </c>
      <c r="F104" s="75" t="s">
        <v>13</v>
      </c>
    </row>
    <row r="105" spans="1:6" x14ac:dyDescent="0.25">
      <c r="A105" s="131">
        <v>92</v>
      </c>
      <c r="B105" s="447"/>
      <c r="C105" s="447"/>
      <c r="D105" s="447"/>
      <c r="E105" s="448"/>
      <c r="F105" s="274"/>
    </row>
    <row r="106" spans="1:6" x14ac:dyDescent="0.25">
      <c r="A106" s="131"/>
      <c r="B106" s="2348" t="s">
        <v>4808</v>
      </c>
      <c r="C106" s="2349"/>
      <c r="D106" s="2350"/>
      <c r="E106" s="448"/>
      <c r="F106" s="274"/>
    </row>
    <row r="107" spans="1:6" ht="63" x14ac:dyDescent="0.25">
      <c r="A107" s="131">
        <v>92</v>
      </c>
      <c r="B107" s="75" t="s">
        <v>6311</v>
      </c>
      <c r="C107" s="75" t="s">
        <v>6312</v>
      </c>
      <c r="D107" s="75" t="s">
        <v>6313</v>
      </c>
      <c r="E107" s="418">
        <v>716522</v>
      </c>
      <c r="F107" s="75" t="s">
        <v>135</v>
      </c>
    </row>
    <row r="108" spans="1:6" ht="63" x14ac:dyDescent="0.25">
      <c r="A108" s="131">
        <v>93</v>
      </c>
      <c r="B108" s="152" t="s">
        <v>6314</v>
      </c>
      <c r="C108" s="152" t="s">
        <v>6315</v>
      </c>
      <c r="D108" s="152" t="s">
        <v>6316</v>
      </c>
      <c r="E108" s="418">
        <v>2500000</v>
      </c>
      <c r="F108" s="75" t="s">
        <v>13</v>
      </c>
    </row>
    <row r="109" spans="1:6" ht="78.75" x14ac:dyDescent="0.25">
      <c r="A109" s="131">
        <v>94</v>
      </c>
      <c r="B109" s="152" t="s">
        <v>6317</v>
      </c>
      <c r="C109" s="152" t="s">
        <v>6318</v>
      </c>
      <c r="D109" s="152" t="s">
        <v>6319</v>
      </c>
      <c r="E109" s="418">
        <v>300000</v>
      </c>
      <c r="F109" s="75" t="s">
        <v>13</v>
      </c>
    </row>
    <row r="110" spans="1:6" ht="220.5" x14ac:dyDescent="0.25">
      <c r="A110" s="131">
        <v>95</v>
      </c>
      <c r="B110" s="152" t="s">
        <v>6320</v>
      </c>
      <c r="C110" s="152" t="s">
        <v>6321</v>
      </c>
      <c r="D110" s="104" t="s">
        <v>6322</v>
      </c>
      <c r="E110" s="418">
        <v>4677027.2</v>
      </c>
      <c r="F110" s="75" t="s">
        <v>13</v>
      </c>
    </row>
    <row r="111" spans="1:6" x14ac:dyDescent="0.25">
      <c r="A111" s="131"/>
      <c r="B111" s="9" t="s">
        <v>248</v>
      </c>
      <c r="C111" s="69"/>
      <c r="D111" s="213"/>
      <c r="E111" s="449">
        <f>SUM(E6:E110)</f>
        <v>81310344.820000008</v>
      </c>
      <c r="F111" s="75"/>
    </row>
    <row r="112" spans="1:6" x14ac:dyDescent="0.25">
      <c r="A112" s="357"/>
      <c r="B112" s="2427" t="s">
        <v>9</v>
      </c>
      <c r="C112" s="2427"/>
      <c r="D112" s="2427"/>
      <c r="E112" s="358"/>
      <c r="F112" s="359"/>
    </row>
    <row r="113" spans="1:6" ht="63" x14ac:dyDescent="0.25">
      <c r="A113" s="353">
        <v>1</v>
      </c>
      <c r="B113" s="69" t="s">
        <v>269</v>
      </c>
      <c r="C113" s="7" t="s">
        <v>6323</v>
      </c>
      <c r="D113" s="69" t="s">
        <v>271</v>
      </c>
      <c r="E113" s="187">
        <v>1000000</v>
      </c>
      <c r="F113" s="131" t="s">
        <v>272</v>
      </c>
    </row>
    <row r="114" spans="1:6" x14ac:dyDescent="0.25">
      <c r="A114" s="353"/>
      <c r="B114" s="70" t="s">
        <v>273</v>
      </c>
      <c r="C114" s="7"/>
      <c r="D114" s="69"/>
      <c r="E114" s="187"/>
      <c r="F114" s="131"/>
    </row>
    <row r="115" spans="1:6" ht="63" x14ac:dyDescent="0.25">
      <c r="A115" s="353">
        <v>2</v>
      </c>
      <c r="B115" s="69" t="s">
        <v>274</v>
      </c>
      <c r="C115" s="7" t="s">
        <v>6324</v>
      </c>
      <c r="D115" s="69" t="s">
        <v>276</v>
      </c>
      <c r="E115" s="187">
        <v>4500000</v>
      </c>
      <c r="F115" s="131" t="s">
        <v>277</v>
      </c>
    </row>
    <row r="116" spans="1:6" x14ac:dyDescent="0.25">
      <c r="A116" s="130"/>
      <c r="B116" s="70" t="s">
        <v>248</v>
      </c>
      <c r="C116" s="70"/>
      <c r="D116" s="70"/>
      <c r="E116" s="189">
        <v>5500000</v>
      </c>
      <c r="F116" s="130"/>
    </row>
    <row r="117" spans="1:6" x14ac:dyDescent="0.25">
      <c r="A117" s="88"/>
      <c r="B117" s="2353" t="s">
        <v>324</v>
      </c>
      <c r="C117" s="2354"/>
      <c r="D117" s="88"/>
      <c r="E117" s="89">
        <f>E116+E111</f>
        <v>86810344.820000008</v>
      </c>
      <c r="F117" s="88"/>
    </row>
    <row r="120" spans="1:6" x14ac:dyDescent="0.25">
      <c r="A120" s="2352" t="s">
        <v>0</v>
      </c>
      <c r="B120" s="2352"/>
      <c r="C120" s="2352"/>
      <c r="D120" s="2352"/>
      <c r="E120" s="2352"/>
      <c r="F120" s="2352"/>
    </row>
    <row r="121" spans="1:6" x14ac:dyDescent="0.25">
      <c r="A121" s="2352" t="s">
        <v>6107</v>
      </c>
      <c r="B121" s="2352"/>
      <c r="C121" s="2352"/>
      <c r="D121" s="2352"/>
      <c r="E121" s="2352"/>
      <c r="F121" s="2352"/>
    </row>
    <row r="122" spans="1:6" x14ac:dyDescent="0.25">
      <c r="A122" s="2352" t="s">
        <v>281</v>
      </c>
      <c r="B122" s="2352"/>
      <c r="C122" s="2352"/>
      <c r="D122" s="2352"/>
      <c r="E122" s="2352"/>
      <c r="F122" s="2352"/>
    </row>
    <row r="123" spans="1:6" ht="31.5" x14ac:dyDescent="0.25">
      <c r="A123" s="251" t="s">
        <v>3</v>
      </c>
      <c r="B123" s="115" t="s">
        <v>283</v>
      </c>
      <c r="C123" s="115" t="s">
        <v>284</v>
      </c>
      <c r="D123" s="115" t="s">
        <v>285</v>
      </c>
      <c r="E123" s="381" t="s">
        <v>286</v>
      </c>
      <c r="F123" s="115" t="s">
        <v>4467</v>
      </c>
    </row>
    <row r="124" spans="1:6" x14ac:dyDescent="0.25">
      <c r="A124" s="251"/>
      <c r="B124" s="2332" t="s">
        <v>6108</v>
      </c>
      <c r="C124" s="2332"/>
      <c r="D124" s="2477"/>
      <c r="E124" s="381"/>
      <c r="F124" s="115"/>
    </row>
    <row r="125" spans="1:6" ht="141.75" x14ac:dyDescent="0.25">
      <c r="A125" s="156">
        <v>1</v>
      </c>
      <c r="B125" s="156" t="s">
        <v>295</v>
      </c>
      <c r="C125" s="156" t="s">
        <v>6325</v>
      </c>
      <c r="D125" s="156" t="s">
        <v>6112</v>
      </c>
      <c r="E125" s="46">
        <v>382758.62</v>
      </c>
      <c r="F125" s="156" t="s">
        <v>135</v>
      </c>
    </row>
    <row r="126" spans="1:6" ht="78.75" x14ac:dyDescent="0.25">
      <c r="A126" s="156">
        <v>2</v>
      </c>
      <c r="B126" s="156" t="s">
        <v>729</v>
      </c>
      <c r="C126" s="156" t="s">
        <v>6326</v>
      </c>
      <c r="D126" s="156" t="s">
        <v>6327</v>
      </c>
      <c r="E126" s="46">
        <v>300000</v>
      </c>
      <c r="F126" s="156" t="s">
        <v>135</v>
      </c>
    </row>
    <row r="127" spans="1:6" x14ac:dyDescent="0.25">
      <c r="A127" s="156"/>
      <c r="B127" s="2365" t="s">
        <v>5136</v>
      </c>
      <c r="C127" s="2366"/>
      <c r="D127" s="2446"/>
      <c r="E127" s="46"/>
      <c r="F127" s="156"/>
    </row>
    <row r="128" spans="1:6" ht="78.75" x14ac:dyDescent="0.25">
      <c r="A128" s="156">
        <v>3</v>
      </c>
      <c r="B128" s="156" t="s">
        <v>729</v>
      </c>
      <c r="C128" s="156" t="s">
        <v>6326</v>
      </c>
      <c r="D128" s="156" t="s">
        <v>6328</v>
      </c>
      <c r="E128" s="46">
        <v>341379.32</v>
      </c>
      <c r="F128" s="156" t="s">
        <v>135</v>
      </c>
    </row>
    <row r="129" spans="1:6" x14ac:dyDescent="0.25">
      <c r="A129" s="156"/>
      <c r="B129" s="2375" t="s">
        <v>34</v>
      </c>
      <c r="C129" s="2449"/>
      <c r="D129" s="2376"/>
      <c r="E129" s="46"/>
      <c r="F129" s="156"/>
    </row>
    <row r="130" spans="1:6" ht="47.25" x14ac:dyDescent="0.25">
      <c r="A130" s="156">
        <v>4</v>
      </c>
      <c r="B130" s="156" t="s">
        <v>309</v>
      </c>
      <c r="C130" s="156" t="s">
        <v>6120</v>
      </c>
      <c r="D130" s="156" t="s">
        <v>5365</v>
      </c>
      <c r="E130" s="450">
        <v>2000000</v>
      </c>
      <c r="F130" s="156" t="s">
        <v>135</v>
      </c>
    </row>
    <row r="131" spans="1:6" ht="63" x14ac:dyDescent="0.25">
      <c r="A131" s="156">
        <v>5</v>
      </c>
      <c r="B131" s="156" t="s">
        <v>38</v>
      </c>
      <c r="C131" s="156" t="s">
        <v>6121</v>
      </c>
      <c r="D131" s="156" t="s">
        <v>6329</v>
      </c>
      <c r="E131" s="450">
        <v>1982758.62</v>
      </c>
      <c r="F131" s="156" t="s">
        <v>135</v>
      </c>
    </row>
    <row r="132" spans="1:6" x14ac:dyDescent="0.25">
      <c r="A132" s="156"/>
      <c r="B132" s="2375" t="s">
        <v>6330</v>
      </c>
      <c r="C132" s="2449"/>
      <c r="D132" s="2376"/>
      <c r="E132" s="450"/>
      <c r="F132" s="156"/>
    </row>
    <row r="133" spans="1:6" ht="78.75" x14ac:dyDescent="0.25">
      <c r="A133" s="156">
        <v>6</v>
      </c>
      <c r="B133" s="156" t="s">
        <v>4585</v>
      </c>
      <c r="C133" s="156" t="s">
        <v>6123</v>
      </c>
      <c r="D133" s="156" t="s">
        <v>43</v>
      </c>
      <c r="E133" s="450">
        <v>568965.51</v>
      </c>
      <c r="F133" s="156" t="s">
        <v>135</v>
      </c>
    </row>
    <row r="134" spans="1:6" x14ac:dyDescent="0.25">
      <c r="A134" s="156"/>
      <c r="B134" s="2498" t="s">
        <v>2125</v>
      </c>
      <c r="C134" s="2499"/>
      <c r="D134" s="2500"/>
      <c r="E134" s="450"/>
      <c r="F134" s="156"/>
    </row>
    <row r="135" spans="1:6" ht="47.25" x14ac:dyDescent="0.25">
      <c r="A135" s="156">
        <v>7</v>
      </c>
      <c r="B135" s="156" t="s">
        <v>6331</v>
      </c>
      <c r="C135" s="303" t="s">
        <v>6332</v>
      </c>
      <c r="D135" s="156" t="s">
        <v>2934</v>
      </c>
      <c r="E135" s="450">
        <v>900000</v>
      </c>
      <c r="F135" s="156" t="s">
        <v>13</v>
      </c>
    </row>
    <row r="136" spans="1:6" ht="47.25" x14ac:dyDescent="0.25">
      <c r="A136" s="156">
        <v>8</v>
      </c>
      <c r="B136" s="156" t="s">
        <v>6333</v>
      </c>
      <c r="C136" s="303" t="s">
        <v>6334</v>
      </c>
      <c r="D136" s="156" t="s">
        <v>2934</v>
      </c>
      <c r="E136" s="450">
        <v>900000</v>
      </c>
      <c r="F136" s="156" t="s">
        <v>13</v>
      </c>
    </row>
    <row r="137" spans="1:6" ht="78.75" x14ac:dyDescent="0.25">
      <c r="A137" s="156">
        <v>9</v>
      </c>
      <c r="B137" s="156" t="s">
        <v>6335</v>
      </c>
      <c r="C137" s="303" t="s">
        <v>6336</v>
      </c>
      <c r="D137" s="156" t="s">
        <v>6337</v>
      </c>
      <c r="E137" s="450">
        <v>500000</v>
      </c>
      <c r="F137" s="156" t="s">
        <v>13</v>
      </c>
    </row>
    <row r="138" spans="1:6" ht="63" x14ac:dyDescent="0.25">
      <c r="A138" s="156">
        <v>10</v>
      </c>
      <c r="B138" s="156" t="s">
        <v>6130</v>
      </c>
      <c r="C138" s="303" t="s">
        <v>6338</v>
      </c>
      <c r="D138" s="156" t="s">
        <v>6339</v>
      </c>
      <c r="E138" s="450">
        <v>400000</v>
      </c>
      <c r="F138" s="156" t="s">
        <v>13</v>
      </c>
    </row>
    <row r="139" spans="1:6" ht="78.75" x14ac:dyDescent="0.25">
      <c r="A139" s="156">
        <v>11</v>
      </c>
      <c r="B139" s="156" t="s">
        <v>6340</v>
      </c>
      <c r="C139" s="303" t="s">
        <v>6341</v>
      </c>
      <c r="D139" s="156" t="s">
        <v>6337</v>
      </c>
      <c r="E139" s="450">
        <v>500000</v>
      </c>
      <c r="F139" s="156" t="s">
        <v>13</v>
      </c>
    </row>
    <row r="140" spans="1:6" ht="78.75" x14ac:dyDescent="0.25">
      <c r="A140" s="156">
        <v>12</v>
      </c>
      <c r="B140" s="156" t="s">
        <v>6342</v>
      </c>
      <c r="C140" s="303" t="s">
        <v>6343</v>
      </c>
      <c r="D140" s="156" t="s">
        <v>6344</v>
      </c>
      <c r="E140" s="450">
        <v>1000000</v>
      </c>
      <c r="F140" s="156" t="s">
        <v>13</v>
      </c>
    </row>
    <row r="141" spans="1:6" ht="78.75" x14ac:dyDescent="0.25">
      <c r="A141" s="156">
        <v>13</v>
      </c>
      <c r="B141" s="156" t="s">
        <v>6345</v>
      </c>
      <c r="C141" s="303" t="s">
        <v>6346</v>
      </c>
      <c r="D141" s="156" t="s">
        <v>6337</v>
      </c>
      <c r="E141" s="450">
        <v>500000</v>
      </c>
      <c r="F141" s="156" t="s">
        <v>13</v>
      </c>
    </row>
    <row r="142" spans="1:6" ht="78.75" x14ac:dyDescent="0.25">
      <c r="A142" s="156">
        <v>14</v>
      </c>
      <c r="B142" s="156" t="s">
        <v>6347</v>
      </c>
      <c r="C142" s="303" t="s">
        <v>6348</v>
      </c>
      <c r="D142" s="156" t="s">
        <v>6337</v>
      </c>
      <c r="E142" s="450">
        <v>500000</v>
      </c>
      <c r="F142" s="156" t="s">
        <v>13</v>
      </c>
    </row>
    <row r="143" spans="1:6" ht="110.25" x14ac:dyDescent="0.25">
      <c r="A143" s="156">
        <v>15</v>
      </c>
      <c r="B143" s="156" t="s">
        <v>6349</v>
      </c>
      <c r="C143" s="303" t="s">
        <v>6350</v>
      </c>
      <c r="D143" s="156" t="s">
        <v>6351</v>
      </c>
      <c r="E143" s="450">
        <v>403448.27</v>
      </c>
      <c r="F143" s="156" t="s">
        <v>13</v>
      </c>
    </row>
    <row r="144" spans="1:6" x14ac:dyDescent="0.25">
      <c r="A144" s="156"/>
      <c r="B144" s="2498" t="s">
        <v>2097</v>
      </c>
      <c r="C144" s="2499"/>
      <c r="D144" s="2500"/>
      <c r="E144" s="450"/>
      <c r="F144" s="156"/>
    </row>
    <row r="145" spans="1:6" ht="63" x14ac:dyDescent="0.25">
      <c r="A145" s="156">
        <v>16</v>
      </c>
      <c r="B145" s="156" t="s">
        <v>6352</v>
      </c>
      <c r="C145" s="156" t="s">
        <v>6353</v>
      </c>
      <c r="D145" s="156" t="s">
        <v>6339</v>
      </c>
      <c r="E145" s="450">
        <v>200000</v>
      </c>
      <c r="F145" s="156" t="s">
        <v>13</v>
      </c>
    </row>
    <row r="146" spans="1:6" x14ac:dyDescent="0.25">
      <c r="A146" s="451"/>
      <c r="B146" s="2375" t="s">
        <v>704</v>
      </c>
      <c r="C146" s="2449"/>
      <c r="D146" s="2376"/>
      <c r="E146" s="452">
        <f>SUM(E125:E145)</f>
        <v>11379310.34</v>
      </c>
      <c r="F146" s="453"/>
    </row>
  </sheetData>
  <mergeCells count="24">
    <mergeCell ref="B106:D106"/>
    <mergeCell ref="B132:D132"/>
    <mergeCell ref="B146:D146"/>
    <mergeCell ref="B112:D112"/>
    <mergeCell ref="B117:C117"/>
    <mergeCell ref="A120:F120"/>
    <mergeCell ref="A121:F121"/>
    <mergeCell ref="A122:F122"/>
    <mergeCell ref="B124:D124"/>
    <mergeCell ref="B127:D127"/>
    <mergeCell ref="B129:D129"/>
    <mergeCell ref="B134:D134"/>
    <mergeCell ref="B144:D144"/>
    <mergeCell ref="A1:F1"/>
    <mergeCell ref="A2:F2"/>
    <mergeCell ref="A3:F3"/>
    <mergeCell ref="B5:D5"/>
    <mergeCell ref="B11:D11"/>
    <mergeCell ref="B15:D15"/>
    <mergeCell ref="B20:D20"/>
    <mergeCell ref="B26:D26"/>
    <mergeCell ref="B84:D84"/>
    <mergeCell ref="B98:D98"/>
    <mergeCell ref="B18:D18"/>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2"/>
  <sheetViews>
    <sheetView workbookViewId="0">
      <selection sqref="A1:IV65536"/>
    </sheetView>
  </sheetViews>
  <sheetFormatPr defaultRowHeight="15" x14ac:dyDescent="0.25"/>
  <cols>
    <col min="1" max="1" width="4.85546875" customWidth="1"/>
    <col min="2" max="2" width="18.5703125" customWidth="1"/>
    <col min="3" max="3" width="45" customWidth="1"/>
    <col min="4" max="4" width="20.85546875" customWidth="1"/>
    <col min="5" max="5" width="18.85546875" customWidth="1"/>
    <col min="6" max="6" width="10.28515625" customWidth="1"/>
  </cols>
  <sheetData>
    <row r="1" spans="1:6" ht="15.75" x14ac:dyDescent="0.25">
      <c r="A1" s="2360" t="s">
        <v>0</v>
      </c>
      <c r="B1" s="2360"/>
      <c r="C1" s="2360"/>
      <c r="D1" s="2360"/>
      <c r="E1" s="2360"/>
      <c r="F1" s="2360"/>
    </row>
    <row r="2" spans="1:6" ht="15.75" x14ac:dyDescent="0.25">
      <c r="A2" s="2360" t="s">
        <v>6354</v>
      </c>
      <c r="B2" s="2360"/>
      <c r="C2" s="2360"/>
      <c r="D2" s="2360"/>
      <c r="E2" s="2360"/>
      <c r="F2" s="2360"/>
    </row>
    <row r="3" spans="1:6" ht="15.75" x14ac:dyDescent="0.25">
      <c r="A3" s="2360" t="s">
        <v>281</v>
      </c>
      <c r="B3" s="2360"/>
      <c r="C3" s="2360"/>
      <c r="D3" s="2360"/>
      <c r="E3" s="2360"/>
      <c r="F3" s="2360"/>
    </row>
    <row r="4" spans="1:6" ht="15.7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63" x14ac:dyDescent="0.25">
      <c r="A6" s="353">
        <v>1</v>
      </c>
      <c r="B6" s="69" t="s">
        <v>269</v>
      </c>
      <c r="C6" s="7" t="s">
        <v>6579</v>
      </c>
      <c r="D6" s="69" t="s">
        <v>271</v>
      </c>
      <c r="E6" s="1864">
        <v>1000000</v>
      </c>
      <c r="F6" s="131" t="s">
        <v>272</v>
      </c>
    </row>
    <row r="7" spans="1:6" ht="15.75" x14ac:dyDescent="0.25">
      <c r="A7" s="353"/>
      <c r="B7" s="70" t="s">
        <v>273</v>
      </c>
      <c r="C7" s="7"/>
      <c r="D7" s="69"/>
      <c r="E7" s="1864"/>
      <c r="F7" s="131"/>
    </row>
    <row r="8" spans="1:6" ht="63" x14ac:dyDescent="0.25">
      <c r="A8" s="353">
        <v>2</v>
      </c>
      <c r="B8" s="69" t="s">
        <v>274</v>
      </c>
      <c r="C8" s="7" t="s">
        <v>6580</v>
      </c>
      <c r="D8" s="69" t="s">
        <v>276</v>
      </c>
      <c r="E8" s="1864">
        <v>4500000</v>
      </c>
      <c r="F8" s="131" t="s">
        <v>277</v>
      </c>
    </row>
    <row r="9" spans="1:6" ht="15.75" x14ac:dyDescent="0.25">
      <c r="A9" s="353"/>
      <c r="B9" s="70" t="s">
        <v>248</v>
      </c>
      <c r="C9" s="69"/>
      <c r="D9" s="69"/>
      <c r="E9" s="1983">
        <v>5500000</v>
      </c>
      <c r="F9" s="131"/>
    </row>
    <row r="10" spans="1:6" s="91" customFormat="1" ht="15.75" x14ac:dyDescent="0.25">
      <c r="A10" s="2340" t="s">
        <v>278</v>
      </c>
      <c r="B10" s="2341"/>
      <c r="C10" s="2341"/>
      <c r="D10" s="2340" t="s">
        <v>279</v>
      </c>
      <c r="E10" s="2341"/>
      <c r="F10" s="2342"/>
    </row>
    <row r="11" spans="1:6" ht="15.75" x14ac:dyDescent="0.25">
      <c r="A11" s="212"/>
      <c r="B11" s="212"/>
      <c r="C11" s="212"/>
      <c r="D11" s="212"/>
      <c r="E11" s="212"/>
      <c r="F11" s="212"/>
    </row>
    <row r="12" spans="1:6" ht="15.75" x14ac:dyDescent="0.25">
      <c r="A12" s="212"/>
      <c r="B12" s="212"/>
      <c r="C12" s="212"/>
      <c r="D12" s="212"/>
      <c r="E12" s="212"/>
      <c r="F12" s="212"/>
    </row>
    <row r="13" spans="1:6" ht="15.75" x14ac:dyDescent="0.25">
      <c r="A13" s="212"/>
      <c r="B13" s="212"/>
      <c r="C13" s="212"/>
      <c r="D13" s="212"/>
      <c r="E13" s="212"/>
      <c r="F13" s="212"/>
    </row>
    <row r="14" spans="1:6" ht="15.75" x14ac:dyDescent="0.25">
      <c r="A14" s="2454" t="s">
        <v>0</v>
      </c>
      <c r="B14" s="2454"/>
      <c r="C14" s="2454"/>
      <c r="D14" s="2454"/>
      <c r="E14" s="2454"/>
      <c r="F14" s="2454"/>
    </row>
    <row r="15" spans="1:6" ht="15.75" x14ac:dyDescent="0.25">
      <c r="A15" s="2454" t="s">
        <v>6354</v>
      </c>
      <c r="B15" s="2454"/>
      <c r="C15" s="2454"/>
      <c r="D15" s="2454"/>
      <c r="E15" s="2454"/>
      <c r="F15" s="2454"/>
    </row>
    <row r="16" spans="1:6" ht="15.75" x14ac:dyDescent="0.25">
      <c r="A16" s="2454" t="s">
        <v>281</v>
      </c>
      <c r="B16" s="2454"/>
      <c r="C16" s="2454"/>
      <c r="D16" s="2454"/>
      <c r="E16" s="2454"/>
      <c r="F16" s="2454"/>
    </row>
    <row r="17" spans="1:6" ht="31.5" x14ac:dyDescent="0.25">
      <c r="A17" s="1965" t="s">
        <v>3</v>
      </c>
      <c r="B17" s="1826" t="s">
        <v>5559</v>
      </c>
      <c r="C17" s="1826" t="s">
        <v>284</v>
      </c>
      <c r="D17" s="1826" t="s">
        <v>5291</v>
      </c>
      <c r="E17" s="1826" t="s">
        <v>4708</v>
      </c>
      <c r="F17" s="1826" t="s">
        <v>6356</v>
      </c>
    </row>
    <row r="18" spans="1:6" ht="31.5" x14ac:dyDescent="0.25">
      <c r="A18" s="1925">
        <v>1</v>
      </c>
      <c r="B18" s="1984" t="s">
        <v>289</v>
      </c>
      <c r="C18" s="1733" t="s">
        <v>6357</v>
      </c>
      <c r="D18" s="1926" t="s">
        <v>329</v>
      </c>
      <c r="E18" s="1926">
        <v>2499354.69</v>
      </c>
      <c r="F18" s="1984" t="s">
        <v>135</v>
      </c>
    </row>
    <row r="19" spans="1:6" ht="110.25" x14ac:dyDescent="0.25">
      <c r="A19" s="1925">
        <v>3</v>
      </c>
      <c r="B19" s="1984" t="s">
        <v>295</v>
      </c>
      <c r="C19" s="1772" t="s">
        <v>6358</v>
      </c>
      <c r="D19" s="1926" t="s">
        <v>6359</v>
      </c>
      <c r="E19" s="1926">
        <v>1680866</v>
      </c>
      <c r="F19" s="1984" t="s">
        <v>135</v>
      </c>
    </row>
    <row r="20" spans="1:6" ht="31.5" x14ac:dyDescent="0.25">
      <c r="A20" s="1925">
        <v>4</v>
      </c>
      <c r="B20" s="1984" t="s">
        <v>17</v>
      </c>
      <c r="C20" s="1733" t="s">
        <v>6360</v>
      </c>
      <c r="D20" s="1926" t="s">
        <v>537</v>
      </c>
      <c r="E20" s="1926">
        <v>28800</v>
      </c>
      <c r="F20" s="1984" t="s">
        <v>135</v>
      </c>
    </row>
    <row r="21" spans="1:6" ht="31.5" x14ac:dyDescent="0.25">
      <c r="A21" s="1925">
        <v>5</v>
      </c>
      <c r="B21" s="1984" t="s">
        <v>20</v>
      </c>
      <c r="C21" s="1733" t="s">
        <v>6361</v>
      </c>
      <c r="D21" s="1926" t="s">
        <v>539</v>
      </c>
      <c r="E21" s="1926">
        <v>99600</v>
      </c>
      <c r="F21" s="1984" t="s">
        <v>135</v>
      </c>
    </row>
    <row r="22" spans="1:6" ht="78.75" x14ac:dyDescent="0.25">
      <c r="A22" s="1925">
        <v>6</v>
      </c>
      <c r="B22" s="1984" t="s">
        <v>23</v>
      </c>
      <c r="C22" s="1733" t="s">
        <v>6362</v>
      </c>
      <c r="D22" s="1926" t="s">
        <v>541</v>
      </c>
      <c r="E22" s="1926">
        <v>900000</v>
      </c>
      <c r="F22" s="1984" t="s">
        <v>135</v>
      </c>
    </row>
    <row r="23" spans="1:6" ht="94.5" x14ac:dyDescent="0.25">
      <c r="A23" s="1925">
        <v>7</v>
      </c>
      <c r="B23" s="1984" t="s">
        <v>295</v>
      </c>
      <c r="C23" s="1733" t="s">
        <v>6363</v>
      </c>
      <c r="D23" s="1926" t="s">
        <v>5836</v>
      </c>
      <c r="E23" s="1926">
        <v>704310.34</v>
      </c>
      <c r="F23" s="1984" t="s">
        <v>135</v>
      </c>
    </row>
    <row r="24" spans="1:6" ht="78.75" x14ac:dyDescent="0.25">
      <c r="A24" s="1925">
        <v>8</v>
      </c>
      <c r="B24" s="1984" t="s">
        <v>23</v>
      </c>
      <c r="C24" s="1733" t="s">
        <v>6364</v>
      </c>
      <c r="D24" s="1926" t="s">
        <v>541</v>
      </c>
      <c r="E24" s="1926">
        <v>900000</v>
      </c>
      <c r="F24" s="1984" t="s">
        <v>135</v>
      </c>
    </row>
    <row r="25" spans="1:6" ht="63" x14ac:dyDescent="0.25">
      <c r="A25" s="1925">
        <v>9</v>
      </c>
      <c r="B25" s="1984" t="s">
        <v>299</v>
      </c>
      <c r="C25" s="1733" t="s">
        <v>6365</v>
      </c>
      <c r="D25" s="1926" t="s">
        <v>1244</v>
      </c>
      <c r="E25" s="1926">
        <v>1000000</v>
      </c>
      <c r="F25" s="1984" t="s">
        <v>135</v>
      </c>
    </row>
    <row r="26" spans="1:6" ht="78.75" x14ac:dyDescent="0.25">
      <c r="A26" s="1925">
        <v>10</v>
      </c>
      <c r="B26" s="1985" t="s">
        <v>301</v>
      </c>
      <c r="C26" s="1984" t="s">
        <v>6366</v>
      </c>
      <c r="D26" s="1986" t="s">
        <v>6367</v>
      </c>
      <c r="E26" s="1926">
        <v>4568965.5199999996</v>
      </c>
      <c r="F26" s="1984" t="s">
        <v>135</v>
      </c>
    </row>
    <row r="27" spans="1:6" ht="78.75" x14ac:dyDescent="0.25">
      <c r="A27" s="1925">
        <v>11</v>
      </c>
      <c r="B27" s="1985" t="s">
        <v>2066</v>
      </c>
      <c r="C27" s="1984" t="s">
        <v>6368</v>
      </c>
      <c r="D27" s="1986" t="s">
        <v>6369</v>
      </c>
      <c r="E27" s="1926">
        <v>1736206.9</v>
      </c>
      <c r="F27" s="1984" t="s">
        <v>135</v>
      </c>
    </row>
    <row r="28" spans="1:6" ht="47.25" x14ac:dyDescent="0.25">
      <c r="A28" s="1925">
        <v>12</v>
      </c>
      <c r="B28" s="1985" t="s">
        <v>6370</v>
      </c>
      <c r="C28" s="1772" t="s">
        <v>6371</v>
      </c>
      <c r="D28" s="1986" t="s">
        <v>6372</v>
      </c>
      <c r="E28" s="1926">
        <v>434051</v>
      </c>
      <c r="F28" s="1984" t="s">
        <v>13</v>
      </c>
    </row>
    <row r="29" spans="1:6" ht="47.25" x14ac:dyDescent="0.25">
      <c r="A29" s="1925">
        <v>13</v>
      </c>
      <c r="B29" s="1985" t="s">
        <v>6373</v>
      </c>
      <c r="C29" s="1772" t="s">
        <v>6374</v>
      </c>
      <c r="D29" s="1926" t="s">
        <v>6375</v>
      </c>
      <c r="E29" s="1926">
        <v>434051</v>
      </c>
      <c r="F29" s="1984" t="s">
        <v>13</v>
      </c>
    </row>
    <row r="30" spans="1:6" ht="47.25" x14ac:dyDescent="0.25">
      <c r="A30" s="1925">
        <v>14</v>
      </c>
      <c r="B30" s="1985" t="s">
        <v>6376</v>
      </c>
      <c r="C30" s="1772" t="s">
        <v>6377</v>
      </c>
      <c r="D30" s="1926" t="s">
        <v>6375</v>
      </c>
      <c r="E30" s="1926">
        <v>434051</v>
      </c>
      <c r="F30" s="1984" t="s">
        <v>13</v>
      </c>
    </row>
    <row r="31" spans="1:6" ht="47.25" x14ac:dyDescent="0.25">
      <c r="A31" s="1925">
        <v>15</v>
      </c>
      <c r="B31" s="1985" t="s">
        <v>6378</v>
      </c>
      <c r="C31" s="1772" t="s">
        <v>6379</v>
      </c>
      <c r="D31" s="1926" t="s">
        <v>6375</v>
      </c>
      <c r="E31" s="1926">
        <v>434053.9</v>
      </c>
      <c r="F31" s="1984" t="s">
        <v>13</v>
      </c>
    </row>
    <row r="32" spans="1:6" ht="47.25" x14ac:dyDescent="0.25">
      <c r="A32" s="1925">
        <v>16</v>
      </c>
      <c r="B32" s="1985" t="s">
        <v>309</v>
      </c>
      <c r="C32" s="1733" t="s">
        <v>6380</v>
      </c>
      <c r="D32" s="1986" t="s">
        <v>341</v>
      </c>
      <c r="E32" s="1986">
        <v>12702586.199999999</v>
      </c>
      <c r="F32" s="1984" t="s">
        <v>135</v>
      </c>
    </row>
    <row r="33" spans="1:6" ht="31.5" x14ac:dyDescent="0.25">
      <c r="A33" s="1925">
        <v>17</v>
      </c>
      <c r="B33" s="1985" t="s">
        <v>342</v>
      </c>
      <c r="C33" s="1733" t="s">
        <v>6381</v>
      </c>
      <c r="D33" s="1986" t="s">
        <v>341</v>
      </c>
      <c r="E33" s="1986">
        <v>9000000</v>
      </c>
      <c r="F33" s="1984" t="s">
        <v>135</v>
      </c>
    </row>
    <row r="34" spans="1:6" ht="63" x14ac:dyDescent="0.25">
      <c r="A34" s="1925">
        <v>18</v>
      </c>
      <c r="B34" s="1985" t="s">
        <v>6382</v>
      </c>
      <c r="C34" s="1772" t="s">
        <v>6383</v>
      </c>
      <c r="D34" s="1986" t="s">
        <v>6384</v>
      </c>
      <c r="E34" s="1986">
        <v>428571</v>
      </c>
      <c r="F34" s="1984" t="s">
        <v>13</v>
      </c>
    </row>
    <row r="35" spans="1:6" ht="63" x14ac:dyDescent="0.25">
      <c r="A35" s="1925">
        <v>19</v>
      </c>
      <c r="B35" s="1985" t="s">
        <v>6385</v>
      </c>
      <c r="C35" s="1772" t="s">
        <v>6386</v>
      </c>
      <c r="D35" s="1986" t="s">
        <v>6387</v>
      </c>
      <c r="E35" s="1986">
        <v>500000</v>
      </c>
      <c r="F35" s="1984" t="s">
        <v>135</v>
      </c>
    </row>
    <row r="36" spans="1:6" ht="63" x14ac:dyDescent="0.25">
      <c r="A36" s="1925">
        <v>20</v>
      </c>
      <c r="B36" s="1985" t="s">
        <v>6388</v>
      </c>
      <c r="C36" s="1772" t="s">
        <v>6389</v>
      </c>
      <c r="D36" s="1986" t="s">
        <v>6390</v>
      </c>
      <c r="E36" s="1986">
        <v>600000</v>
      </c>
      <c r="F36" s="1984" t="s">
        <v>13</v>
      </c>
    </row>
    <row r="37" spans="1:6" ht="63" x14ac:dyDescent="0.25">
      <c r="A37" s="1925">
        <v>21</v>
      </c>
      <c r="B37" s="1985" t="s">
        <v>6391</v>
      </c>
      <c r="C37" s="1772" t="s">
        <v>6392</v>
      </c>
      <c r="D37" s="1986" t="s">
        <v>6393</v>
      </c>
      <c r="E37" s="1986">
        <v>400000</v>
      </c>
      <c r="F37" s="1984" t="s">
        <v>135</v>
      </c>
    </row>
    <row r="38" spans="1:6" ht="63" x14ac:dyDescent="0.25">
      <c r="A38" s="1925">
        <v>22</v>
      </c>
      <c r="B38" s="1985" t="s">
        <v>6394</v>
      </c>
      <c r="C38" s="1772" t="s">
        <v>6395</v>
      </c>
      <c r="D38" s="1986" t="s">
        <v>6396</v>
      </c>
      <c r="E38" s="1986">
        <v>400000</v>
      </c>
      <c r="F38" s="1984" t="s">
        <v>13</v>
      </c>
    </row>
    <row r="39" spans="1:6" ht="63" x14ac:dyDescent="0.25">
      <c r="A39" s="1925">
        <v>23</v>
      </c>
      <c r="B39" s="1985" t="s">
        <v>6397</v>
      </c>
      <c r="C39" s="1772" t="s">
        <v>6398</v>
      </c>
      <c r="D39" s="1986" t="s">
        <v>6399</v>
      </c>
      <c r="E39" s="1986">
        <v>428571</v>
      </c>
      <c r="F39" s="1984" t="s">
        <v>135</v>
      </c>
    </row>
    <row r="40" spans="1:6" ht="63" x14ac:dyDescent="0.25">
      <c r="A40" s="1925">
        <v>24</v>
      </c>
      <c r="B40" s="1985" t="s">
        <v>6400</v>
      </c>
      <c r="C40" s="1772" t="s">
        <v>6401</v>
      </c>
      <c r="D40" s="1986" t="s">
        <v>6396</v>
      </c>
      <c r="E40" s="1986">
        <v>400000</v>
      </c>
      <c r="F40" s="1984" t="s">
        <v>13</v>
      </c>
    </row>
    <row r="41" spans="1:6" ht="63" x14ac:dyDescent="0.25">
      <c r="A41" s="1925">
        <v>25</v>
      </c>
      <c r="B41" s="1985" t="s">
        <v>6402</v>
      </c>
      <c r="C41" s="1772" t="s">
        <v>6403</v>
      </c>
      <c r="D41" s="1986" t="s">
        <v>6396</v>
      </c>
      <c r="E41" s="1986">
        <v>400000</v>
      </c>
      <c r="F41" s="1984" t="s">
        <v>13</v>
      </c>
    </row>
    <row r="42" spans="1:6" ht="47.25" x14ac:dyDescent="0.25">
      <c r="A42" s="1925">
        <v>26</v>
      </c>
      <c r="B42" s="1985" t="s">
        <v>6404</v>
      </c>
      <c r="C42" s="1772" t="s">
        <v>6405</v>
      </c>
      <c r="D42" s="1986" t="s">
        <v>6406</v>
      </c>
      <c r="E42" s="1986">
        <v>300000</v>
      </c>
      <c r="F42" s="1984" t="s">
        <v>13</v>
      </c>
    </row>
    <row r="43" spans="1:6" ht="63" x14ac:dyDescent="0.25">
      <c r="A43" s="1925">
        <v>27</v>
      </c>
      <c r="B43" s="1985" t="s">
        <v>6407</v>
      </c>
      <c r="C43" s="1772" t="s">
        <v>6408</v>
      </c>
      <c r="D43" s="1986" t="s">
        <v>6396</v>
      </c>
      <c r="E43" s="1986">
        <v>400000</v>
      </c>
      <c r="F43" s="1984" t="s">
        <v>13</v>
      </c>
    </row>
    <row r="44" spans="1:6" ht="63" x14ac:dyDescent="0.25">
      <c r="A44" s="1925">
        <v>28</v>
      </c>
      <c r="B44" s="1985" t="s">
        <v>6409</v>
      </c>
      <c r="C44" s="1772" t="s">
        <v>6410</v>
      </c>
      <c r="D44" s="1986" t="s">
        <v>6396</v>
      </c>
      <c r="E44" s="1986">
        <v>400000</v>
      </c>
      <c r="F44" s="1984" t="s">
        <v>13</v>
      </c>
    </row>
    <row r="45" spans="1:6" ht="63" x14ac:dyDescent="0.25">
      <c r="A45" s="1925">
        <v>29</v>
      </c>
      <c r="B45" s="1985" t="s">
        <v>6411</v>
      </c>
      <c r="C45" s="1772" t="s">
        <v>6412</v>
      </c>
      <c r="D45" s="1986" t="s">
        <v>6413</v>
      </c>
      <c r="E45" s="1986">
        <v>300000</v>
      </c>
      <c r="F45" s="1984" t="s">
        <v>13</v>
      </c>
    </row>
    <row r="46" spans="1:6" ht="63" x14ac:dyDescent="0.25">
      <c r="A46" s="1925">
        <v>30</v>
      </c>
      <c r="B46" s="1985" t="s">
        <v>6414</v>
      </c>
      <c r="C46" s="1772" t="s">
        <v>6415</v>
      </c>
      <c r="D46" s="1986" t="s">
        <v>6396</v>
      </c>
      <c r="E46" s="1986">
        <v>400000</v>
      </c>
      <c r="F46" s="1984" t="s">
        <v>13</v>
      </c>
    </row>
    <row r="47" spans="1:6" ht="94.5" x14ac:dyDescent="0.25">
      <c r="A47" s="1925">
        <v>31</v>
      </c>
      <c r="B47" s="1985" t="s">
        <v>6416</v>
      </c>
      <c r="C47" s="1772" t="s">
        <v>6417</v>
      </c>
      <c r="D47" s="1986" t="s">
        <v>6418</v>
      </c>
      <c r="E47" s="1986">
        <v>1012000</v>
      </c>
      <c r="F47" s="1984" t="s">
        <v>13</v>
      </c>
    </row>
    <row r="48" spans="1:6" ht="63" x14ac:dyDescent="0.25">
      <c r="A48" s="1925">
        <v>32</v>
      </c>
      <c r="B48" s="1985" t="s">
        <v>6419</v>
      </c>
      <c r="C48" s="1772" t="s">
        <v>6420</v>
      </c>
      <c r="D48" s="1986" t="s">
        <v>6421</v>
      </c>
      <c r="E48" s="1986">
        <v>500000</v>
      </c>
      <c r="F48" s="1984" t="s">
        <v>13</v>
      </c>
    </row>
    <row r="49" spans="1:6" ht="63" x14ac:dyDescent="0.25">
      <c r="A49" s="1925">
        <v>33</v>
      </c>
      <c r="B49" s="1985" t="s">
        <v>6422</v>
      </c>
      <c r="C49" s="1772" t="s">
        <v>6423</v>
      </c>
      <c r="D49" s="1986" t="s">
        <v>6396</v>
      </c>
      <c r="E49" s="1986">
        <v>500000</v>
      </c>
      <c r="F49" s="1984" t="s">
        <v>13</v>
      </c>
    </row>
    <row r="50" spans="1:6" ht="63" x14ac:dyDescent="0.25">
      <c r="A50" s="1925">
        <v>34</v>
      </c>
      <c r="B50" s="1985" t="s">
        <v>6424</v>
      </c>
      <c r="C50" s="1772" t="s">
        <v>6425</v>
      </c>
      <c r="D50" s="1986" t="s">
        <v>6396</v>
      </c>
      <c r="E50" s="1986">
        <v>400000</v>
      </c>
      <c r="F50" s="1984" t="s">
        <v>13</v>
      </c>
    </row>
    <row r="51" spans="1:6" ht="63" x14ac:dyDescent="0.25">
      <c r="A51" s="1925">
        <v>35</v>
      </c>
      <c r="B51" s="1985" t="s">
        <v>6426</v>
      </c>
      <c r="C51" s="1772" t="s">
        <v>6427</v>
      </c>
      <c r="D51" s="1986" t="s">
        <v>6396</v>
      </c>
      <c r="E51" s="1986">
        <v>428571</v>
      </c>
      <c r="F51" s="1984" t="s">
        <v>13</v>
      </c>
    </row>
    <row r="52" spans="1:6" ht="63" x14ac:dyDescent="0.25">
      <c r="A52" s="1925">
        <v>36</v>
      </c>
      <c r="B52" s="1985" t="s">
        <v>6428</v>
      </c>
      <c r="C52" s="1772" t="s">
        <v>6429</v>
      </c>
      <c r="D52" s="1986" t="s">
        <v>6430</v>
      </c>
      <c r="E52" s="1986">
        <v>500000</v>
      </c>
      <c r="F52" s="1984" t="s">
        <v>13</v>
      </c>
    </row>
    <row r="53" spans="1:6" ht="63" x14ac:dyDescent="0.25">
      <c r="A53" s="1925">
        <v>37</v>
      </c>
      <c r="B53" s="1985" t="s">
        <v>6431</v>
      </c>
      <c r="C53" s="1772" t="s">
        <v>6432</v>
      </c>
      <c r="D53" s="1986" t="s">
        <v>6433</v>
      </c>
      <c r="E53" s="1986">
        <v>328571</v>
      </c>
      <c r="F53" s="1984" t="s">
        <v>13</v>
      </c>
    </row>
    <row r="54" spans="1:6" ht="63" x14ac:dyDescent="0.25">
      <c r="A54" s="1925">
        <v>38</v>
      </c>
      <c r="B54" s="1985" t="s">
        <v>6434</v>
      </c>
      <c r="C54" s="1772" t="s">
        <v>6435</v>
      </c>
      <c r="D54" s="1986" t="s">
        <v>6396</v>
      </c>
      <c r="E54" s="1986">
        <v>400000</v>
      </c>
      <c r="F54" s="1984" t="s">
        <v>13</v>
      </c>
    </row>
    <row r="55" spans="1:6" ht="63" x14ac:dyDescent="0.25">
      <c r="A55" s="1925">
        <v>39</v>
      </c>
      <c r="B55" s="1985" t="s">
        <v>6436</v>
      </c>
      <c r="C55" s="1772" t="s">
        <v>6437</v>
      </c>
      <c r="D55" s="1986" t="s">
        <v>6438</v>
      </c>
      <c r="E55" s="1986">
        <v>428571</v>
      </c>
      <c r="F55" s="1984" t="s">
        <v>135</v>
      </c>
    </row>
    <row r="56" spans="1:6" ht="63" x14ac:dyDescent="0.25">
      <c r="A56" s="1925">
        <v>40</v>
      </c>
      <c r="B56" s="1985" t="s">
        <v>6439</v>
      </c>
      <c r="C56" s="1772" t="s">
        <v>6440</v>
      </c>
      <c r="D56" s="1986" t="s">
        <v>6396</v>
      </c>
      <c r="E56" s="1986">
        <v>400000</v>
      </c>
      <c r="F56" s="1984" t="s">
        <v>13</v>
      </c>
    </row>
    <row r="57" spans="1:6" ht="63" x14ac:dyDescent="0.25">
      <c r="A57" s="1925">
        <v>41</v>
      </c>
      <c r="B57" s="1985" t="s">
        <v>6441</v>
      </c>
      <c r="C57" s="1772" t="s">
        <v>6442</v>
      </c>
      <c r="D57" s="1986" t="s">
        <v>6443</v>
      </c>
      <c r="E57" s="1986">
        <v>400000</v>
      </c>
      <c r="F57" s="1984" t="s">
        <v>13</v>
      </c>
    </row>
    <row r="58" spans="1:6" ht="47.25" x14ac:dyDescent="0.25">
      <c r="A58" s="1925">
        <v>42</v>
      </c>
      <c r="B58" s="1985" t="s">
        <v>6444</v>
      </c>
      <c r="C58" s="1772" t="s">
        <v>6445</v>
      </c>
      <c r="D58" s="1986" t="s">
        <v>6446</v>
      </c>
      <c r="E58" s="1986">
        <v>300000</v>
      </c>
      <c r="F58" s="1984" t="s">
        <v>13</v>
      </c>
    </row>
    <row r="59" spans="1:6" ht="63" x14ac:dyDescent="0.25">
      <c r="A59" s="1925">
        <v>43</v>
      </c>
      <c r="B59" s="1985" t="s">
        <v>6447</v>
      </c>
      <c r="C59" s="1772" t="s">
        <v>6448</v>
      </c>
      <c r="D59" s="1986" t="s">
        <v>6430</v>
      </c>
      <c r="E59" s="1986">
        <v>400000</v>
      </c>
      <c r="F59" s="1984" t="s">
        <v>13</v>
      </c>
    </row>
    <row r="60" spans="1:6" ht="63" x14ac:dyDescent="0.25">
      <c r="A60" s="1925">
        <v>44</v>
      </c>
      <c r="B60" s="1985" t="s">
        <v>6449</v>
      </c>
      <c r="C60" s="1772" t="s">
        <v>6450</v>
      </c>
      <c r="D60" s="1986" t="s">
        <v>6430</v>
      </c>
      <c r="E60" s="1986">
        <v>500000</v>
      </c>
      <c r="F60" s="1984" t="s">
        <v>13</v>
      </c>
    </row>
    <row r="61" spans="1:6" ht="94.5" x14ac:dyDescent="0.25">
      <c r="A61" s="1925">
        <v>45</v>
      </c>
      <c r="B61" s="1984" t="s">
        <v>6451</v>
      </c>
      <c r="C61" s="1772" t="s">
        <v>6452</v>
      </c>
      <c r="D61" s="1926" t="s">
        <v>6453</v>
      </c>
      <c r="E61" s="1926">
        <v>328574</v>
      </c>
      <c r="F61" s="1984" t="s">
        <v>13</v>
      </c>
    </row>
    <row r="62" spans="1:6" ht="63" x14ac:dyDescent="0.25">
      <c r="A62" s="1925">
        <v>15</v>
      </c>
      <c r="B62" s="1985" t="s">
        <v>6454</v>
      </c>
      <c r="C62" s="1772" t="s">
        <v>6455</v>
      </c>
      <c r="D62" s="1986" t="s">
        <v>6456</v>
      </c>
      <c r="E62" s="1986">
        <v>400000</v>
      </c>
      <c r="F62" s="1984" t="s">
        <v>13</v>
      </c>
    </row>
    <row r="63" spans="1:6" ht="63" x14ac:dyDescent="0.25">
      <c r="A63" s="1925">
        <v>47</v>
      </c>
      <c r="B63" s="1985" t="s">
        <v>6457</v>
      </c>
      <c r="C63" s="1772" t="s">
        <v>6458</v>
      </c>
      <c r="D63" s="1986" t="s">
        <v>6430</v>
      </c>
      <c r="E63" s="1986">
        <v>500000</v>
      </c>
      <c r="F63" s="1984" t="s">
        <v>13</v>
      </c>
    </row>
    <row r="64" spans="1:6" ht="63" x14ac:dyDescent="0.25">
      <c r="A64" s="1925">
        <v>18</v>
      </c>
      <c r="B64" s="1985" t="s">
        <v>6459</v>
      </c>
      <c r="C64" s="1772" t="s">
        <v>6460</v>
      </c>
      <c r="D64" s="1986" t="s">
        <v>6430</v>
      </c>
      <c r="E64" s="1986">
        <v>500000</v>
      </c>
      <c r="F64" s="1984" t="s">
        <v>13</v>
      </c>
    </row>
    <row r="65" spans="1:6" ht="78.75" x14ac:dyDescent="0.25">
      <c r="A65" s="1925">
        <v>19</v>
      </c>
      <c r="B65" s="1985" t="s">
        <v>6461</v>
      </c>
      <c r="C65" s="1772" t="s">
        <v>6462</v>
      </c>
      <c r="D65" s="1986" t="s">
        <v>6463</v>
      </c>
      <c r="E65" s="1986">
        <v>800000</v>
      </c>
      <c r="F65" s="1984" t="s">
        <v>13</v>
      </c>
    </row>
    <row r="66" spans="1:6" ht="63" x14ac:dyDescent="0.25">
      <c r="A66" s="1925">
        <v>50</v>
      </c>
      <c r="B66" s="1985" t="s">
        <v>6464</v>
      </c>
      <c r="C66" s="1772" t="s">
        <v>6465</v>
      </c>
      <c r="D66" s="1986" t="s">
        <v>6466</v>
      </c>
      <c r="E66" s="1986">
        <v>300000</v>
      </c>
      <c r="F66" s="1984" t="s">
        <v>13</v>
      </c>
    </row>
    <row r="67" spans="1:6" ht="63" x14ac:dyDescent="0.25">
      <c r="A67" s="1925">
        <v>51</v>
      </c>
      <c r="B67" s="1985" t="s">
        <v>6467</v>
      </c>
      <c r="C67" s="1772" t="s">
        <v>6468</v>
      </c>
      <c r="D67" s="1986" t="s">
        <v>6469</v>
      </c>
      <c r="E67" s="1986">
        <v>400000</v>
      </c>
      <c r="F67" s="1984" t="s">
        <v>13</v>
      </c>
    </row>
    <row r="68" spans="1:6" ht="31.5" x14ac:dyDescent="0.25">
      <c r="A68" s="1925">
        <v>52</v>
      </c>
      <c r="B68" s="1985" t="s">
        <v>6470</v>
      </c>
      <c r="C68" s="1772" t="s">
        <v>6471</v>
      </c>
      <c r="D68" s="1986" t="s">
        <v>6472</v>
      </c>
      <c r="E68" s="1986">
        <v>300000</v>
      </c>
      <c r="F68" s="1984" t="s">
        <v>13</v>
      </c>
    </row>
    <row r="69" spans="1:6" ht="47.25" x14ac:dyDescent="0.25">
      <c r="A69" s="1925">
        <v>53</v>
      </c>
      <c r="B69" s="1985" t="s">
        <v>6473</v>
      </c>
      <c r="C69" s="1772" t="s">
        <v>6474</v>
      </c>
      <c r="D69" s="1986" t="s">
        <v>6475</v>
      </c>
      <c r="E69" s="1986">
        <v>500000</v>
      </c>
      <c r="F69" s="1984" t="s">
        <v>13</v>
      </c>
    </row>
    <row r="70" spans="1:6" ht="63" x14ac:dyDescent="0.25">
      <c r="A70" s="1925">
        <v>54</v>
      </c>
      <c r="B70" s="1985" t="s">
        <v>6476</v>
      </c>
      <c r="C70" s="1772" t="s">
        <v>6477</v>
      </c>
      <c r="D70" s="1986" t="s">
        <v>6430</v>
      </c>
      <c r="E70" s="1986">
        <v>500000</v>
      </c>
      <c r="F70" s="1984" t="s">
        <v>13</v>
      </c>
    </row>
    <row r="71" spans="1:6" ht="63" x14ac:dyDescent="0.25">
      <c r="A71" s="1925">
        <v>55</v>
      </c>
      <c r="B71" s="1985" t="s">
        <v>6478</v>
      </c>
      <c r="C71" s="1772" t="s">
        <v>6479</v>
      </c>
      <c r="D71" s="1986" t="s">
        <v>6430</v>
      </c>
      <c r="E71" s="1986">
        <v>500000</v>
      </c>
      <c r="F71" s="1984" t="s">
        <v>13</v>
      </c>
    </row>
    <row r="72" spans="1:6" ht="78.75" x14ac:dyDescent="0.25">
      <c r="A72" s="1925">
        <v>56</v>
      </c>
      <c r="B72" s="1985" t="s">
        <v>6480</v>
      </c>
      <c r="C72" s="1772" t="s">
        <v>6481</v>
      </c>
      <c r="D72" s="1986" t="s">
        <v>6482</v>
      </c>
      <c r="E72" s="1986">
        <v>700000</v>
      </c>
      <c r="F72" s="1984" t="s">
        <v>13</v>
      </c>
    </row>
    <row r="73" spans="1:6" ht="63" x14ac:dyDescent="0.25">
      <c r="A73" s="1925">
        <v>57</v>
      </c>
      <c r="B73" s="1985" t="s">
        <v>6483</v>
      </c>
      <c r="C73" s="1772" t="s">
        <v>6484</v>
      </c>
      <c r="D73" s="1986" t="s">
        <v>6430</v>
      </c>
      <c r="E73" s="1986">
        <v>400000</v>
      </c>
      <c r="F73" s="1984" t="s">
        <v>13</v>
      </c>
    </row>
    <row r="74" spans="1:6" ht="63" x14ac:dyDescent="0.25">
      <c r="A74" s="1925">
        <v>58</v>
      </c>
      <c r="B74" s="1985" t="s">
        <v>6485</v>
      </c>
      <c r="C74" s="1772" t="s">
        <v>6486</v>
      </c>
      <c r="D74" s="1986" t="s">
        <v>6469</v>
      </c>
      <c r="E74" s="1986">
        <v>400000</v>
      </c>
      <c r="F74" s="1984" t="s">
        <v>13</v>
      </c>
    </row>
    <row r="75" spans="1:6" ht="47.25" x14ac:dyDescent="0.25">
      <c r="A75" s="1925">
        <v>59</v>
      </c>
      <c r="B75" s="1985" t="s">
        <v>6487</v>
      </c>
      <c r="C75" s="1772" t="s">
        <v>6488</v>
      </c>
      <c r="D75" s="1986" t="s">
        <v>4824</v>
      </c>
      <c r="E75" s="1986">
        <v>729732.23</v>
      </c>
      <c r="F75" s="1984" t="s">
        <v>13</v>
      </c>
    </row>
    <row r="76" spans="1:6" ht="63" x14ac:dyDescent="0.25">
      <c r="A76" s="1925">
        <v>60</v>
      </c>
      <c r="B76" s="1985" t="s">
        <v>6489</v>
      </c>
      <c r="C76" s="1772" t="s">
        <v>6490</v>
      </c>
      <c r="D76" s="1986" t="s">
        <v>6491</v>
      </c>
      <c r="E76" s="1986">
        <v>2100000</v>
      </c>
      <c r="F76" s="1984" t="s">
        <v>13</v>
      </c>
    </row>
    <row r="77" spans="1:6" ht="63" x14ac:dyDescent="0.25">
      <c r="A77" s="1925">
        <v>61</v>
      </c>
      <c r="B77" s="1985" t="s">
        <v>6492</v>
      </c>
      <c r="C77" s="1772" t="s">
        <v>6493</v>
      </c>
      <c r="D77" s="1986" t="s">
        <v>6494</v>
      </c>
      <c r="E77" s="1986">
        <v>500000</v>
      </c>
      <c r="F77" s="1984" t="s">
        <v>135</v>
      </c>
    </row>
    <row r="78" spans="1:6" ht="63" x14ac:dyDescent="0.25">
      <c r="A78" s="1925">
        <v>62</v>
      </c>
      <c r="B78" s="1985" t="s">
        <v>6495</v>
      </c>
      <c r="C78" s="1772" t="s">
        <v>6496</v>
      </c>
      <c r="D78" s="1986" t="s">
        <v>6497</v>
      </c>
      <c r="E78" s="1986">
        <v>1500000</v>
      </c>
      <c r="F78" s="1984" t="s">
        <v>13</v>
      </c>
    </row>
    <row r="79" spans="1:6" ht="63" x14ac:dyDescent="0.25">
      <c r="A79" s="1925">
        <v>63</v>
      </c>
      <c r="B79" s="1985" t="s">
        <v>6498</v>
      </c>
      <c r="C79" s="1772" t="s">
        <v>6499</v>
      </c>
      <c r="D79" s="1986" t="s">
        <v>6430</v>
      </c>
      <c r="E79" s="1986">
        <v>500000</v>
      </c>
      <c r="F79" s="1984" t="s">
        <v>13</v>
      </c>
    </row>
    <row r="80" spans="1:6" ht="78.75" x14ac:dyDescent="0.25">
      <c r="A80" s="1925">
        <v>64</v>
      </c>
      <c r="B80" s="1985" t="s">
        <v>6500</v>
      </c>
      <c r="C80" s="1772" t="s">
        <v>6501</v>
      </c>
      <c r="D80" s="1986" t="s">
        <v>6502</v>
      </c>
      <c r="E80" s="1986">
        <v>500000</v>
      </c>
      <c r="F80" s="1984" t="s">
        <v>13</v>
      </c>
    </row>
    <row r="81" spans="1:6" ht="47.25" x14ac:dyDescent="0.25">
      <c r="A81" s="1925">
        <v>65</v>
      </c>
      <c r="B81" s="1985" t="s">
        <v>6503</v>
      </c>
      <c r="C81" s="1772" t="s">
        <v>6504</v>
      </c>
      <c r="D81" s="1986" t="s">
        <v>6505</v>
      </c>
      <c r="E81" s="1986">
        <v>700000</v>
      </c>
      <c r="F81" s="1984" t="s">
        <v>13</v>
      </c>
    </row>
    <row r="82" spans="1:6" ht="63" x14ac:dyDescent="0.25">
      <c r="A82" s="1925">
        <v>66</v>
      </c>
      <c r="B82" s="1985" t="s">
        <v>6506</v>
      </c>
      <c r="C82" s="1772" t="s">
        <v>6507</v>
      </c>
      <c r="D82" s="1986" t="s">
        <v>6508</v>
      </c>
      <c r="E82" s="1986">
        <v>500000</v>
      </c>
      <c r="F82" s="1984" t="s">
        <v>135</v>
      </c>
    </row>
    <row r="83" spans="1:6" ht="47.25" x14ac:dyDescent="0.25">
      <c r="A83" s="1925">
        <v>67</v>
      </c>
      <c r="B83" s="1985" t="s">
        <v>6509</v>
      </c>
      <c r="C83" s="1772" t="s">
        <v>6510</v>
      </c>
      <c r="D83" s="1986" t="s">
        <v>6511</v>
      </c>
      <c r="E83" s="1986">
        <v>700000</v>
      </c>
      <c r="F83" s="1984" t="s">
        <v>13</v>
      </c>
    </row>
    <row r="84" spans="1:6" ht="63" x14ac:dyDescent="0.25">
      <c r="A84" s="1925">
        <v>68</v>
      </c>
      <c r="B84" s="1985" t="s">
        <v>6512</v>
      </c>
      <c r="C84" s="1772" t="s">
        <v>6513</v>
      </c>
      <c r="D84" s="1986" t="s">
        <v>6514</v>
      </c>
      <c r="E84" s="1986">
        <v>500000</v>
      </c>
      <c r="F84" s="1984" t="s">
        <v>135</v>
      </c>
    </row>
    <row r="85" spans="1:6" ht="47.25" x14ac:dyDescent="0.25">
      <c r="A85" s="1925">
        <v>69</v>
      </c>
      <c r="B85" s="1985" t="s">
        <v>6515</v>
      </c>
      <c r="C85" s="1772" t="s">
        <v>6516</v>
      </c>
      <c r="D85" s="1986" t="s">
        <v>6517</v>
      </c>
      <c r="E85" s="1986">
        <v>1000000</v>
      </c>
      <c r="F85" s="1984" t="s">
        <v>13</v>
      </c>
    </row>
    <row r="86" spans="1:6" ht="63" x14ac:dyDescent="0.25">
      <c r="A86" s="1925">
        <v>70</v>
      </c>
      <c r="B86" s="1985" t="s">
        <v>6518</v>
      </c>
      <c r="C86" s="1772" t="s">
        <v>6519</v>
      </c>
      <c r="D86" s="1986" t="s">
        <v>6520</v>
      </c>
      <c r="E86" s="1986">
        <v>500000</v>
      </c>
      <c r="F86" s="1984" t="s">
        <v>135</v>
      </c>
    </row>
    <row r="87" spans="1:6" ht="63" x14ac:dyDescent="0.25">
      <c r="A87" s="1925">
        <v>71</v>
      </c>
      <c r="B87" s="1985" t="s">
        <v>6521</v>
      </c>
      <c r="C87" s="1772" t="s">
        <v>6522</v>
      </c>
      <c r="D87" s="1986" t="s">
        <v>6523</v>
      </c>
      <c r="E87" s="1986">
        <v>500000</v>
      </c>
      <c r="F87" s="1984" t="s">
        <v>135</v>
      </c>
    </row>
    <row r="88" spans="1:6" ht="47.25" x14ac:dyDescent="0.25">
      <c r="A88" s="1925">
        <v>72</v>
      </c>
      <c r="B88" s="1985" t="s">
        <v>6524</v>
      </c>
      <c r="C88" s="1772" t="s">
        <v>6525</v>
      </c>
      <c r="D88" s="1986" t="s">
        <v>6526</v>
      </c>
      <c r="E88" s="1986">
        <v>700000</v>
      </c>
      <c r="F88" s="1984" t="s">
        <v>13</v>
      </c>
    </row>
    <row r="89" spans="1:6" ht="47.25" x14ac:dyDescent="0.25">
      <c r="A89" s="1925">
        <v>73</v>
      </c>
      <c r="B89" s="1985" t="s">
        <v>6527</v>
      </c>
      <c r="C89" s="1772" t="s">
        <v>6528</v>
      </c>
      <c r="D89" s="1986" t="s">
        <v>6529</v>
      </c>
      <c r="E89" s="1986">
        <v>1000000</v>
      </c>
      <c r="F89" s="1984" t="s">
        <v>13</v>
      </c>
    </row>
    <row r="90" spans="1:6" ht="47.25" x14ac:dyDescent="0.25">
      <c r="A90" s="1925">
        <v>74</v>
      </c>
      <c r="B90" s="1985" t="s">
        <v>6530</v>
      </c>
      <c r="C90" s="1772" t="s">
        <v>6531</v>
      </c>
      <c r="D90" s="1986" t="s">
        <v>6532</v>
      </c>
      <c r="E90" s="1986">
        <v>800000</v>
      </c>
      <c r="F90" s="1984" t="s">
        <v>13</v>
      </c>
    </row>
    <row r="91" spans="1:6" ht="63" x14ac:dyDescent="0.25">
      <c r="A91" s="1925">
        <v>75</v>
      </c>
      <c r="B91" s="1985" t="s">
        <v>6533</v>
      </c>
      <c r="C91" s="1772" t="s">
        <v>6534</v>
      </c>
      <c r="D91" s="1986" t="s">
        <v>6535</v>
      </c>
      <c r="E91" s="1986">
        <v>500000</v>
      </c>
      <c r="F91" s="1984" t="s">
        <v>135</v>
      </c>
    </row>
    <row r="92" spans="1:6" ht="63" x14ac:dyDescent="0.25">
      <c r="A92" s="1925">
        <v>76</v>
      </c>
      <c r="B92" s="1985" t="s">
        <v>6536</v>
      </c>
      <c r="C92" s="1772" t="s">
        <v>6537</v>
      </c>
      <c r="D92" s="1986" t="s">
        <v>6538</v>
      </c>
      <c r="E92" s="1986">
        <v>500000</v>
      </c>
      <c r="F92" s="1984" t="s">
        <v>13</v>
      </c>
    </row>
    <row r="93" spans="1:6" ht="78.75" x14ac:dyDescent="0.25">
      <c r="A93" s="1925">
        <v>77</v>
      </c>
      <c r="B93" s="1985" t="s">
        <v>6539</v>
      </c>
      <c r="C93" s="1772" t="s">
        <v>6540</v>
      </c>
      <c r="D93" s="1986" t="s">
        <v>6541</v>
      </c>
      <c r="E93" s="1986">
        <v>600000</v>
      </c>
      <c r="F93" s="1984" t="s">
        <v>135</v>
      </c>
    </row>
    <row r="94" spans="1:6" s="91" customFormat="1" ht="47.25" x14ac:dyDescent="0.25">
      <c r="A94" s="1925">
        <v>78</v>
      </c>
      <c r="B94" s="1985" t="s">
        <v>6542</v>
      </c>
      <c r="C94" s="1772" t="s">
        <v>6543</v>
      </c>
      <c r="D94" s="1986" t="s">
        <v>6544</v>
      </c>
      <c r="E94" s="1986">
        <v>1600000</v>
      </c>
      <c r="F94" s="1984"/>
    </row>
    <row r="95" spans="1:6" s="91" customFormat="1" ht="31.5" x14ac:dyDescent="0.25">
      <c r="A95" s="1925">
        <v>79</v>
      </c>
      <c r="B95" s="1985" t="s">
        <v>6545</v>
      </c>
      <c r="C95" s="1772" t="s">
        <v>6546</v>
      </c>
      <c r="D95" s="1986" t="s">
        <v>6547</v>
      </c>
      <c r="E95" s="1986">
        <v>900000</v>
      </c>
      <c r="F95" s="1984"/>
    </row>
    <row r="96" spans="1:6" s="91" customFormat="1" ht="126" x14ac:dyDescent="0.25">
      <c r="A96" s="1925">
        <v>80</v>
      </c>
      <c r="B96" s="1985" t="s">
        <v>6548</v>
      </c>
      <c r="C96" s="1772" t="s">
        <v>6549</v>
      </c>
      <c r="D96" s="1986" t="s">
        <v>6550</v>
      </c>
      <c r="E96" s="1986">
        <v>200000</v>
      </c>
      <c r="F96" s="1984" t="s">
        <v>13</v>
      </c>
    </row>
    <row r="97" spans="1:6" s="91" customFormat="1" ht="63" x14ac:dyDescent="0.25">
      <c r="A97" s="1925">
        <v>81</v>
      </c>
      <c r="B97" s="1985" t="s">
        <v>6551</v>
      </c>
      <c r="C97" s="1772" t="s">
        <v>6552</v>
      </c>
      <c r="D97" s="1986" t="s">
        <v>6553</v>
      </c>
      <c r="E97" s="1986">
        <v>200000</v>
      </c>
      <c r="F97" s="1984" t="s">
        <v>13</v>
      </c>
    </row>
    <row r="98" spans="1:6" s="91" customFormat="1" ht="31.5" x14ac:dyDescent="0.25">
      <c r="A98" s="1925">
        <v>82</v>
      </c>
      <c r="B98" s="1985" t="s">
        <v>6554</v>
      </c>
      <c r="C98" s="1772" t="s">
        <v>6555</v>
      </c>
      <c r="D98" s="1832" t="s">
        <v>6556</v>
      </c>
      <c r="E98" s="1986">
        <v>300000</v>
      </c>
      <c r="F98" s="1984" t="s">
        <v>13</v>
      </c>
    </row>
    <row r="99" spans="1:6" s="91" customFormat="1" ht="63" x14ac:dyDescent="0.25">
      <c r="A99" s="1925">
        <v>83</v>
      </c>
      <c r="B99" s="1985" t="s">
        <v>6557</v>
      </c>
      <c r="C99" s="1772" t="s">
        <v>6558</v>
      </c>
      <c r="D99" s="1986" t="s">
        <v>6559</v>
      </c>
      <c r="E99" s="1986">
        <v>300000</v>
      </c>
      <c r="F99" s="1984" t="s">
        <v>135</v>
      </c>
    </row>
    <row r="100" spans="1:6" s="91" customFormat="1" ht="63" x14ac:dyDescent="0.25">
      <c r="A100" s="1925">
        <v>84</v>
      </c>
      <c r="B100" s="1985" t="s">
        <v>6560</v>
      </c>
      <c r="C100" s="1772" t="s">
        <v>6561</v>
      </c>
      <c r="D100" s="1986" t="s">
        <v>6562</v>
      </c>
      <c r="E100" s="1986">
        <v>500000</v>
      </c>
      <c r="F100" s="1984" t="s">
        <v>13</v>
      </c>
    </row>
    <row r="101" spans="1:6" s="91" customFormat="1" ht="31.5" x14ac:dyDescent="0.25">
      <c r="A101" s="1925">
        <v>85</v>
      </c>
      <c r="B101" s="1985" t="s">
        <v>245</v>
      </c>
      <c r="C101" s="1733" t="s">
        <v>6563</v>
      </c>
      <c r="D101" s="1832" t="s">
        <v>6564</v>
      </c>
      <c r="E101" s="1986">
        <v>2000000</v>
      </c>
      <c r="F101" s="1984" t="s">
        <v>13</v>
      </c>
    </row>
    <row r="102" spans="1:6" s="91" customFormat="1" ht="63" x14ac:dyDescent="0.25">
      <c r="A102" s="1925">
        <v>86</v>
      </c>
      <c r="B102" s="1985" t="s">
        <v>6565</v>
      </c>
      <c r="C102" s="1733" t="s">
        <v>6566</v>
      </c>
      <c r="D102" s="1986" t="s">
        <v>6567</v>
      </c>
      <c r="E102" s="1986">
        <v>1169256.8</v>
      </c>
      <c r="F102" s="1984" t="s">
        <v>13</v>
      </c>
    </row>
    <row r="103" spans="1:6" s="91" customFormat="1" ht="63" x14ac:dyDescent="0.25">
      <c r="A103" s="1925">
        <v>87</v>
      </c>
      <c r="B103" s="1985" t="s">
        <v>6568</v>
      </c>
      <c r="C103" s="1733" t="s">
        <v>6569</v>
      </c>
      <c r="D103" s="1986" t="s">
        <v>6567</v>
      </c>
      <c r="E103" s="1986">
        <v>1169256.8</v>
      </c>
      <c r="F103" s="1984" t="s">
        <v>13</v>
      </c>
    </row>
    <row r="104" spans="1:6" s="91" customFormat="1" ht="63" x14ac:dyDescent="0.25">
      <c r="A104" s="1925">
        <v>88</v>
      </c>
      <c r="B104" s="1985" t="s">
        <v>6570</v>
      </c>
      <c r="C104" s="1733" t="s">
        <v>6571</v>
      </c>
      <c r="D104" s="1986" t="s">
        <v>6567</v>
      </c>
      <c r="E104" s="1986">
        <v>1169256.8</v>
      </c>
      <c r="F104" s="1984" t="s">
        <v>13</v>
      </c>
    </row>
    <row r="105" spans="1:6" s="91" customFormat="1" ht="63" x14ac:dyDescent="0.25">
      <c r="A105" s="1925">
        <v>89</v>
      </c>
      <c r="B105" s="1985" t="s">
        <v>6572</v>
      </c>
      <c r="C105" s="1733" t="s">
        <v>6573</v>
      </c>
      <c r="D105" s="1986" t="s">
        <v>6567</v>
      </c>
      <c r="E105" s="1986">
        <v>1169256.8</v>
      </c>
      <c r="F105" s="1984" t="s">
        <v>13</v>
      </c>
    </row>
    <row r="106" spans="1:6" s="91" customFormat="1" ht="31.5" x14ac:dyDescent="0.25">
      <c r="A106" s="1925">
        <v>91</v>
      </c>
      <c r="B106" s="1985" t="s">
        <v>292</v>
      </c>
      <c r="C106" s="1733" t="s">
        <v>6577</v>
      </c>
      <c r="D106" s="1832" t="s">
        <v>6578</v>
      </c>
      <c r="E106" s="1986">
        <v>863259.84</v>
      </c>
      <c r="F106" s="1984" t="s">
        <v>13</v>
      </c>
    </row>
    <row r="107" spans="1:6" s="91" customFormat="1" ht="15.75" x14ac:dyDescent="0.25">
      <c r="A107" s="1925"/>
      <c r="B107" s="2506" t="s">
        <v>1622</v>
      </c>
      <c r="C107" s="2506"/>
      <c r="D107" s="2506"/>
      <c r="E107" s="1929">
        <f>SUM(E18:E106)</f>
        <v>81810344.819999993</v>
      </c>
      <c r="F107" s="1984"/>
    </row>
    <row r="108" spans="1:6" s="91" customFormat="1" ht="15.75" x14ac:dyDescent="0.25">
      <c r="A108" s="1925"/>
      <c r="B108" s="1965" t="s">
        <v>323</v>
      </c>
      <c r="C108" s="1731"/>
      <c r="D108" s="1731"/>
      <c r="E108" s="1731"/>
      <c r="F108" s="1731"/>
    </row>
    <row r="109" spans="1:6" s="91" customFormat="1" ht="63" x14ac:dyDescent="0.25">
      <c r="A109" s="213"/>
      <c r="B109" s="1985" t="s">
        <v>6574</v>
      </c>
      <c r="C109" s="1733" t="s">
        <v>6575</v>
      </c>
      <c r="D109" s="1834" t="s">
        <v>6576</v>
      </c>
      <c r="E109" s="1989">
        <v>5000000</v>
      </c>
      <c r="F109" s="1984" t="s">
        <v>13</v>
      </c>
    </row>
    <row r="110" spans="1:6" s="91" customFormat="1" ht="15.75" x14ac:dyDescent="0.25">
      <c r="A110" s="213"/>
      <c r="B110" s="173" t="s">
        <v>248</v>
      </c>
      <c r="C110" s="173"/>
      <c r="D110" s="173"/>
      <c r="E110" s="1729">
        <f>E109+E107</f>
        <v>86810344.819999993</v>
      </c>
      <c r="F110" s="213"/>
    </row>
    <row r="111" spans="1:6" s="91" customFormat="1" ht="15.75" x14ac:dyDescent="0.25">
      <c r="A111" s="212"/>
      <c r="B111" s="212"/>
      <c r="C111" s="212"/>
      <c r="D111" s="212"/>
      <c r="E111" s="212"/>
      <c r="F111" s="212"/>
    </row>
    <row r="112" spans="1:6" s="91" customFormat="1" ht="15.75" x14ac:dyDescent="0.25">
      <c r="A112" s="212"/>
      <c r="B112" s="212"/>
      <c r="C112" s="212"/>
      <c r="D112" s="212"/>
      <c r="E112" s="1987"/>
      <c r="F112" s="212"/>
    </row>
    <row r="113" spans="1:6" s="91" customFormat="1" ht="15.75" x14ac:dyDescent="0.25">
      <c r="A113" s="559"/>
      <c r="B113" s="1980"/>
      <c r="C113" s="762"/>
      <c r="D113" s="1981"/>
      <c r="E113" s="1981"/>
      <c r="F113" s="1980"/>
    </row>
    <row r="114" spans="1:6" s="91" customFormat="1" ht="15.75" x14ac:dyDescent="0.25">
      <c r="A114" s="559"/>
      <c r="B114" s="1980"/>
      <c r="C114" s="762"/>
      <c r="D114" s="1981"/>
      <c r="E114" s="1981"/>
      <c r="F114" s="1980"/>
    </row>
    <row r="115" spans="1:6" s="91" customFormat="1" ht="15.75" x14ac:dyDescent="0.25">
      <c r="A115" s="559"/>
      <c r="B115" s="1980"/>
      <c r="C115" s="762"/>
      <c r="D115" s="1981"/>
      <c r="E115" s="1981"/>
      <c r="F115" s="1980"/>
    </row>
    <row r="116" spans="1:6" s="91" customFormat="1" ht="15.75" x14ac:dyDescent="0.25">
      <c r="A116" s="559"/>
      <c r="B116" s="1980"/>
      <c r="C116" s="762"/>
      <c r="D116" s="1981"/>
      <c r="E116" s="1981"/>
      <c r="F116" s="1980"/>
    </row>
    <row r="117" spans="1:6" s="91" customFormat="1" ht="15.75" x14ac:dyDescent="0.25">
      <c r="A117" s="559"/>
      <c r="B117" s="1980"/>
      <c r="C117" s="762"/>
      <c r="D117" s="1981"/>
      <c r="E117" s="1981"/>
      <c r="F117" s="1980"/>
    </row>
    <row r="118" spans="1:6" s="91" customFormat="1" ht="15.75" x14ac:dyDescent="0.25">
      <c r="A118" s="559"/>
      <c r="B118" s="1980"/>
      <c r="C118" s="762"/>
      <c r="D118" s="1981"/>
      <c r="E118" s="1981"/>
      <c r="F118" s="1980"/>
    </row>
    <row r="119" spans="1:6" s="91" customFormat="1" ht="15.75" x14ac:dyDescent="0.25">
      <c r="A119" s="559"/>
      <c r="B119" s="1980"/>
      <c r="C119" s="762"/>
      <c r="D119" s="1981"/>
      <c r="E119" s="1981"/>
      <c r="F119" s="1980"/>
    </row>
    <row r="121" spans="1:6" ht="15.75" x14ac:dyDescent="0.25">
      <c r="A121" s="2352" t="s">
        <v>0</v>
      </c>
      <c r="B121" s="2352"/>
      <c r="C121" s="2352"/>
      <c r="D121" s="2352"/>
      <c r="E121" s="2352"/>
      <c r="F121" s="2352"/>
    </row>
    <row r="122" spans="1:6" ht="15.75" x14ac:dyDescent="0.25">
      <c r="A122" s="2352" t="s">
        <v>6354</v>
      </c>
      <c r="B122" s="2352"/>
      <c r="C122" s="2352"/>
      <c r="D122" s="2352"/>
      <c r="E122" s="2352"/>
      <c r="F122" s="2352"/>
    </row>
    <row r="123" spans="1:6" ht="15.75" x14ac:dyDescent="0.25">
      <c r="A123" s="2352" t="s">
        <v>281</v>
      </c>
      <c r="B123" s="2352"/>
      <c r="C123" s="2352"/>
      <c r="D123" s="2352"/>
      <c r="E123" s="2352"/>
      <c r="F123" s="2352"/>
    </row>
    <row r="124" spans="1:6" ht="31.5" x14ac:dyDescent="0.25">
      <c r="A124" s="264" t="s">
        <v>282</v>
      </c>
      <c r="B124" s="264" t="s">
        <v>5559</v>
      </c>
      <c r="C124" s="264" t="s">
        <v>284</v>
      </c>
      <c r="D124" s="264" t="s">
        <v>5291</v>
      </c>
      <c r="E124" s="436" t="s">
        <v>286</v>
      </c>
      <c r="F124" s="264" t="s">
        <v>4467</v>
      </c>
    </row>
    <row r="125" spans="1:6" ht="15.75" x14ac:dyDescent="0.25">
      <c r="A125" s="182"/>
      <c r="B125" s="2501" t="s">
        <v>9</v>
      </c>
      <c r="C125" s="2502"/>
      <c r="D125" s="2503"/>
      <c r="E125" s="157"/>
      <c r="F125" s="454"/>
    </row>
    <row r="126" spans="1:6" ht="110.25" x14ac:dyDescent="0.25">
      <c r="A126" s="182">
        <v>1</v>
      </c>
      <c r="B126" s="454" t="s">
        <v>295</v>
      </c>
      <c r="C126" s="269" t="s">
        <v>6358</v>
      </c>
      <c r="D126" s="450" t="s">
        <v>488</v>
      </c>
      <c r="E126" s="266">
        <v>382758.62</v>
      </c>
      <c r="F126" s="454" t="s">
        <v>135</v>
      </c>
    </row>
    <row r="127" spans="1:6" ht="78.75" x14ac:dyDescent="0.25">
      <c r="A127" s="182">
        <v>2</v>
      </c>
      <c r="B127" s="454" t="s">
        <v>23</v>
      </c>
      <c r="C127" s="182" t="s">
        <v>6362</v>
      </c>
      <c r="D127" s="450" t="s">
        <v>541</v>
      </c>
      <c r="E127" s="266">
        <v>300000</v>
      </c>
      <c r="F127" s="454" t="s">
        <v>135</v>
      </c>
    </row>
    <row r="128" spans="1:6" ht="15.75" x14ac:dyDescent="0.25">
      <c r="A128" s="182"/>
      <c r="B128" s="2501" t="s">
        <v>2087</v>
      </c>
      <c r="C128" s="2502"/>
      <c r="D128" s="2503"/>
      <c r="E128" s="266"/>
      <c r="F128" s="454"/>
    </row>
    <row r="129" spans="1:6" ht="63" x14ac:dyDescent="0.25">
      <c r="A129" s="182">
        <v>3</v>
      </c>
      <c r="B129" s="454" t="s">
        <v>299</v>
      </c>
      <c r="C129" s="182" t="s">
        <v>6581</v>
      </c>
      <c r="D129" s="450" t="s">
        <v>1244</v>
      </c>
      <c r="E129" s="266">
        <v>341379.32</v>
      </c>
      <c r="F129" s="454" t="s">
        <v>135</v>
      </c>
    </row>
    <row r="130" spans="1:6" ht="15.75" x14ac:dyDescent="0.25">
      <c r="A130" s="182"/>
      <c r="B130" s="2501" t="s">
        <v>6582</v>
      </c>
      <c r="C130" s="2503"/>
      <c r="D130" s="450"/>
      <c r="E130" s="266"/>
      <c r="F130" s="454"/>
    </row>
    <row r="131" spans="1:6" ht="78.75" x14ac:dyDescent="0.25">
      <c r="A131" s="182">
        <v>4</v>
      </c>
      <c r="B131" s="455" t="s">
        <v>301</v>
      </c>
      <c r="C131" s="454" t="s">
        <v>6583</v>
      </c>
      <c r="D131" s="392" t="s">
        <v>6367</v>
      </c>
      <c r="E131" s="266">
        <v>568965.51</v>
      </c>
      <c r="F131" s="454" t="s">
        <v>135</v>
      </c>
    </row>
    <row r="132" spans="1:6" ht="15.75" x14ac:dyDescent="0.25">
      <c r="A132" s="182"/>
      <c r="B132" s="2504" t="s">
        <v>6584</v>
      </c>
      <c r="C132" s="2505"/>
      <c r="D132" s="392"/>
      <c r="E132" s="266"/>
      <c r="F132" s="454"/>
    </row>
    <row r="133" spans="1:6" ht="94.5" x14ac:dyDescent="0.25">
      <c r="A133" s="182">
        <v>5</v>
      </c>
      <c r="B133" s="455" t="s">
        <v>2066</v>
      </c>
      <c r="C133" s="454" t="s">
        <v>6585</v>
      </c>
      <c r="D133" s="392" t="s">
        <v>6586</v>
      </c>
      <c r="E133" s="266">
        <v>113793.1</v>
      </c>
      <c r="F133" s="454" t="s">
        <v>135</v>
      </c>
    </row>
    <row r="134" spans="1:6" ht="15.75" x14ac:dyDescent="0.25">
      <c r="A134" s="182"/>
      <c r="B134" s="2504" t="s">
        <v>4987</v>
      </c>
      <c r="C134" s="2505"/>
      <c r="D134" s="392"/>
      <c r="E134" s="266"/>
      <c r="F134" s="454"/>
    </row>
    <row r="135" spans="1:6" ht="47.25" x14ac:dyDescent="0.25">
      <c r="A135" s="182">
        <v>6</v>
      </c>
      <c r="B135" s="269" t="s">
        <v>6587</v>
      </c>
      <c r="C135" s="269" t="s">
        <v>6588</v>
      </c>
      <c r="D135" s="269" t="s">
        <v>6589</v>
      </c>
      <c r="E135" s="266">
        <v>227586.2</v>
      </c>
      <c r="F135" s="454" t="s">
        <v>13</v>
      </c>
    </row>
    <row r="136" spans="1:6" ht="15.75" x14ac:dyDescent="0.25">
      <c r="A136" s="456"/>
      <c r="B136" s="2504" t="s">
        <v>273</v>
      </c>
      <c r="C136" s="2505"/>
      <c r="D136" s="457"/>
      <c r="E136" s="458"/>
      <c r="F136" s="459"/>
    </row>
    <row r="137" spans="1:6" ht="31.5" x14ac:dyDescent="0.25">
      <c r="A137" s="182">
        <v>7</v>
      </c>
      <c r="B137" s="269" t="s">
        <v>342</v>
      </c>
      <c r="C137" s="182" t="s">
        <v>6590</v>
      </c>
      <c r="D137" s="269" t="s">
        <v>341</v>
      </c>
      <c r="E137" s="150">
        <v>2844827.59</v>
      </c>
      <c r="F137" s="454" t="s">
        <v>135</v>
      </c>
    </row>
    <row r="138" spans="1:6" ht="15.75" x14ac:dyDescent="0.25">
      <c r="A138" s="182"/>
      <c r="B138" s="2504" t="s">
        <v>2125</v>
      </c>
      <c r="C138" s="2505"/>
      <c r="D138" s="450"/>
      <c r="E138" s="266"/>
      <c r="F138" s="454"/>
    </row>
    <row r="139" spans="1:6" ht="63" x14ac:dyDescent="0.25">
      <c r="A139" s="182">
        <v>8</v>
      </c>
      <c r="B139" s="269" t="s">
        <v>6591</v>
      </c>
      <c r="C139" s="269" t="s">
        <v>6592</v>
      </c>
      <c r="D139" s="269" t="s">
        <v>6433</v>
      </c>
      <c r="E139" s="150">
        <v>400000</v>
      </c>
      <c r="F139" s="454" t="s">
        <v>13</v>
      </c>
    </row>
    <row r="140" spans="1:6" ht="94.5" x14ac:dyDescent="0.25">
      <c r="A140" s="182">
        <v>9</v>
      </c>
      <c r="B140" s="269" t="s">
        <v>6593</v>
      </c>
      <c r="C140" s="269" t="s">
        <v>6594</v>
      </c>
      <c r="D140" s="269" t="s">
        <v>6595</v>
      </c>
      <c r="E140" s="150">
        <v>600000</v>
      </c>
      <c r="F140" s="454" t="s">
        <v>13</v>
      </c>
    </row>
    <row r="141" spans="1:6" ht="110.25" x14ac:dyDescent="0.25">
      <c r="A141" s="182">
        <v>10</v>
      </c>
      <c r="B141" s="269" t="s">
        <v>6596</v>
      </c>
      <c r="C141" s="269" t="s">
        <v>6597</v>
      </c>
      <c r="D141" s="269" t="s">
        <v>6598</v>
      </c>
      <c r="E141" s="150">
        <v>300000</v>
      </c>
      <c r="F141" s="454" t="s">
        <v>13</v>
      </c>
    </row>
    <row r="142" spans="1:6" ht="63" x14ac:dyDescent="0.25">
      <c r="A142" s="182">
        <v>11</v>
      </c>
      <c r="B142" s="269" t="s">
        <v>2650</v>
      </c>
      <c r="C142" s="269" t="s">
        <v>6599</v>
      </c>
      <c r="D142" s="269" t="s">
        <v>6600</v>
      </c>
      <c r="E142" s="150">
        <v>400000</v>
      </c>
      <c r="F142" s="454" t="s">
        <v>13</v>
      </c>
    </row>
    <row r="143" spans="1:6" ht="47.25" x14ac:dyDescent="0.25">
      <c r="A143" s="182">
        <v>12</v>
      </c>
      <c r="B143" s="269" t="s">
        <v>6601</v>
      </c>
      <c r="C143" s="269" t="s">
        <v>6602</v>
      </c>
      <c r="D143" s="269" t="s">
        <v>6603</v>
      </c>
      <c r="E143" s="150">
        <v>300000</v>
      </c>
      <c r="F143" s="454" t="s">
        <v>13</v>
      </c>
    </row>
    <row r="144" spans="1:6" ht="78.75" x14ac:dyDescent="0.25">
      <c r="A144" s="182">
        <v>13</v>
      </c>
      <c r="B144" s="269" t="s">
        <v>6604</v>
      </c>
      <c r="C144" s="269" t="s">
        <v>6605</v>
      </c>
      <c r="D144" s="269" t="s">
        <v>6606</v>
      </c>
      <c r="E144" s="150">
        <v>500000</v>
      </c>
      <c r="F144" s="454" t="s">
        <v>13</v>
      </c>
    </row>
    <row r="145" spans="1:6" ht="110.25" x14ac:dyDescent="0.25">
      <c r="A145" s="182">
        <v>14</v>
      </c>
      <c r="B145" s="269" t="s">
        <v>6607</v>
      </c>
      <c r="C145" s="269" t="s">
        <v>6608</v>
      </c>
      <c r="D145" s="269" t="s">
        <v>6609</v>
      </c>
      <c r="E145" s="150">
        <v>400000</v>
      </c>
      <c r="F145" s="454" t="s">
        <v>13</v>
      </c>
    </row>
    <row r="146" spans="1:6" ht="47.25" x14ac:dyDescent="0.25">
      <c r="A146" s="182">
        <v>15</v>
      </c>
      <c r="B146" s="269" t="s">
        <v>6610</v>
      </c>
      <c r="C146" s="269" t="s">
        <v>6611</v>
      </c>
      <c r="D146" s="269" t="s">
        <v>6612</v>
      </c>
      <c r="E146" s="150">
        <v>300000</v>
      </c>
      <c r="F146" s="454" t="s">
        <v>13</v>
      </c>
    </row>
    <row r="147" spans="1:6" ht="110.25" x14ac:dyDescent="0.25">
      <c r="A147" s="182">
        <v>16</v>
      </c>
      <c r="B147" s="269" t="s">
        <v>6478</v>
      </c>
      <c r="C147" s="269" t="s">
        <v>6613</v>
      </c>
      <c r="D147" s="269" t="s">
        <v>6614</v>
      </c>
      <c r="E147" s="150">
        <v>600000</v>
      </c>
      <c r="F147" s="454" t="s">
        <v>13</v>
      </c>
    </row>
    <row r="148" spans="1:6" ht="63" x14ac:dyDescent="0.25">
      <c r="A148" s="182">
        <v>17</v>
      </c>
      <c r="B148" s="269" t="s">
        <v>4606</v>
      </c>
      <c r="C148" s="269" t="s">
        <v>6615</v>
      </c>
      <c r="D148" s="269" t="s">
        <v>6616</v>
      </c>
      <c r="E148" s="150">
        <v>100000</v>
      </c>
      <c r="F148" s="454" t="s">
        <v>13</v>
      </c>
    </row>
    <row r="149" spans="1:6" ht="63" x14ac:dyDescent="0.25">
      <c r="A149" s="182">
        <v>18</v>
      </c>
      <c r="B149" s="269" t="s">
        <v>6467</v>
      </c>
      <c r="C149" s="269" t="s">
        <v>6617</v>
      </c>
      <c r="D149" s="269" t="s">
        <v>6616</v>
      </c>
      <c r="E149" s="150">
        <v>100000</v>
      </c>
      <c r="F149" s="454" t="s">
        <v>13</v>
      </c>
    </row>
    <row r="150" spans="1:6" ht="63" x14ac:dyDescent="0.25">
      <c r="A150" s="182">
        <v>19</v>
      </c>
      <c r="B150" s="269" t="s">
        <v>5302</v>
      </c>
      <c r="C150" s="269" t="s">
        <v>6618</v>
      </c>
      <c r="D150" s="269" t="s">
        <v>6616</v>
      </c>
      <c r="E150" s="150">
        <v>100000</v>
      </c>
      <c r="F150" s="454" t="s">
        <v>13</v>
      </c>
    </row>
    <row r="151" spans="1:6" ht="63" x14ac:dyDescent="0.25">
      <c r="A151" s="182">
        <v>20</v>
      </c>
      <c r="B151" s="269" t="s">
        <v>6619</v>
      </c>
      <c r="C151" s="269" t="s">
        <v>6620</v>
      </c>
      <c r="D151" s="269" t="s">
        <v>6616</v>
      </c>
      <c r="E151" s="150">
        <v>100000</v>
      </c>
      <c r="F151" s="454" t="s">
        <v>13</v>
      </c>
    </row>
    <row r="152" spans="1:6" ht="63" x14ac:dyDescent="0.25">
      <c r="A152" s="182">
        <v>21</v>
      </c>
      <c r="B152" s="269" t="s">
        <v>6621</v>
      </c>
      <c r="C152" s="269" t="s">
        <v>6622</v>
      </c>
      <c r="D152" s="269" t="s">
        <v>6616</v>
      </c>
      <c r="E152" s="150">
        <v>100000</v>
      </c>
      <c r="F152" s="454" t="s">
        <v>13</v>
      </c>
    </row>
    <row r="153" spans="1:6" ht="63" x14ac:dyDescent="0.25">
      <c r="A153" s="182">
        <v>22</v>
      </c>
      <c r="B153" s="269" t="s">
        <v>6623</v>
      </c>
      <c r="C153" s="269" t="s">
        <v>6624</v>
      </c>
      <c r="D153" s="269" t="s">
        <v>6616</v>
      </c>
      <c r="E153" s="150">
        <v>100000</v>
      </c>
      <c r="F153" s="454" t="s">
        <v>13</v>
      </c>
    </row>
    <row r="154" spans="1:6" ht="63" x14ac:dyDescent="0.25">
      <c r="A154" s="182">
        <v>23</v>
      </c>
      <c r="B154" s="269" t="s">
        <v>6625</v>
      </c>
      <c r="C154" s="269" t="s">
        <v>6626</v>
      </c>
      <c r="D154" s="269" t="s">
        <v>6616</v>
      </c>
      <c r="E154" s="150">
        <v>100000</v>
      </c>
      <c r="F154" s="454" t="s">
        <v>13</v>
      </c>
    </row>
    <row r="155" spans="1:6" ht="63" x14ac:dyDescent="0.25">
      <c r="A155" s="182">
        <v>24</v>
      </c>
      <c r="B155" s="269" t="s">
        <v>6627</v>
      </c>
      <c r="C155" s="269" t="s">
        <v>6628</v>
      </c>
      <c r="D155" s="269" t="s">
        <v>6616</v>
      </c>
      <c r="E155" s="150">
        <v>100000</v>
      </c>
      <c r="F155" s="454" t="s">
        <v>13</v>
      </c>
    </row>
    <row r="156" spans="1:6" ht="94.5" x14ac:dyDescent="0.25">
      <c r="A156" s="182">
        <v>25</v>
      </c>
      <c r="B156" s="269" t="s">
        <v>6485</v>
      </c>
      <c r="C156" s="269" t="s">
        <v>6629</v>
      </c>
      <c r="D156" s="269" t="s">
        <v>6630</v>
      </c>
      <c r="E156" s="150">
        <v>800000</v>
      </c>
      <c r="F156" s="454" t="s">
        <v>13</v>
      </c>
    </row>
    <row r="157" spans="1:6" ht="15.75" x14ac:dyDescent="0.25">
      <c r="A157" s="182"/>
      <c r="B157" s="2504" t="s">
        <v>2097</v>
      </c>
      <c r="C157" s="2507"/>
      <c r="D157" s="2505"/>
      <c r="E157" s="150"/>
      <c r="F157" s="454"/>
    </row>
    <row r="158" spans="1:6" ht="94.5" x14ac:dyDescent="0.25">
      <c r="A158" s="182">
        <v>26</v>
      </c>
      <c r="B158" s="269" t="s">
        <v>6631</v>
      </c>
      <c r="C158" s="269" t="s">
        <v>6632</v>
      </c>
      <c r="D158" s="269" t="s">
        <v>6633</v>
      </c>
      <c r="E158" s="150">
        <v>500000</v>
      </c>
      <c r="F158" s="454" t="s">
        <v>13</v>
      </c>
    </row>
    <row r="159" spans="1:6" ht="15.75" x14ac:dyDescent="0.25">
      <c r="A159" s="182"/>
      <c r="B159" s="460" t="s">
        <v>219</v>
      </c>
      <c r="C159" s="437"/>
      <c r="D159" s="392"/>
      <c r="E159" s="150"/>
      <c r="F159" s="454"/>
    </row>
    <row r="160" spans="1:6" ht="63" x14ac:dyDescent="0.25">
      <c r="A160" s="182">
        <v>27</v>
      </c>
      <c r="B160" s="269" t="s">
        <v>6634</v>
      </c>
      <c r="C160" s="269" t="s">
        <v>6635</v>
      </c>
      <c r="D160" s="269" t="s">
        <v>6636</v>
      </c>
      <c r="E160" s="150">
        <v>200000</v>
      </c>
      <c r="F160" s="454" t="s">
        <v>13</v>
      </c>
    </row>
    <row r="161" spans="1:6" ht="63" x14ac:dyDescent="0.25">
      <c r="A161" s="182">
        <v>28</v>
      </c>
      <c r="B161" s="269" t="s">
        <v>6637</v>
      </c>
      <c r="C161" s="269" t="s">
        <v>6638</v>
      </c>
      <c r="D161" s="269" t="s">
        <v>6639</v>
      </c>
      <c r="E161" s="150">
        <v>500000</v>
      </c>
      <c r="F161" s="454" t="s">
        <v>135</v>
      </c>
    </row>
    <row r="162" spans="1:6" ht="15.75" x14ac:dyDescent="0.25">
      <c r="A162" s="182"/>
      <c r="B162" s="2508" t="s">
        <v>704</v>
      </c>
      <c r="C162" s="2508"/>
      <c r="D162" s="2508"/>
      <c r="E162" s="268">
        <f>SUM(E126:E161)</f>
        <v>11379310.34</v>
      </c>
      <c r="F162" s="454"/>
    </row>
  </sheetData>
  <mergeCells count="22">
    <mergeCell ref="B138:C138"/>
    <mergeCell ref="B157:D157"/>
    <mergeCell ref="B162:D162"/>
    <mergeCell ref="B132:C132"/>
    <mergeCell ref="B128:D128"/>
    <mergeCell ref="B130:C130"/>
    <mergeCell ref="B125:D125"/>
    <mergeCell ref="B134:C134"/>
    <mergeCell ref="B136:C136"/>
    <mergeCell ref="A16:F16"/>
    <mergeCell ref="B107:D107"/>
    <mergeCell ref="A122:F122"/>
    <mergeCell ref="A123:F123"/>
    <mergeCell ref="A1:F1"/>
    <mergeCell ref="A2:F2"/>
    <mergeCell ref="A3:F3"/>
    <mergeCell ref="A121:F121"/>
    <mergeCell ref="B5:D5"/>
    <mergeCell ref="A10:C10"/>
    <mergeCell ref="D10:F10"/>
    <mergeCell ref="A14:F14"/>
    <mergeCell ref="A15:F15"/>
  </mergeCells>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7"/>
  <sheetViews>
    <sheetView workbookViewId="0">
      <selection sqref="A1:IV65536"/>
    </sheetView>
  </sheetViews>
  <sheetFormatPr defaultRowHeight="15" x14ac:dyDescent="0.25"/>
  <cols>
    <col min="1" max="1" width="7.42578125" customWidth="1"/>
    <col min="2" max="2" width="16" customWidth="1"/>
    <col min="3" max="3" width="44.7109375" customWidth="1"/>
    <col min="4" max="4" width="17" customWidth="1"/>
    <col min="5" max="5" width="22.28515625" customWidth="1"/>
    <col min="6" max="6" width="11.7109375" customWidth="1"/>
  </cols>
  <sheetData>
    <row r="1" spans="1:6" ht="15.75" x14ac:dyDescent="0.25">
      <c r="A1" s="2360" t="s">
        <v>0</v>
      </c>
      <c r="B1" s="2360"/>
      <c r="C1" s="2360"/>
      <c r="D1" s="2360"/>
      <c r="E1" s="2360"/>
      <c r="F1" s="2360"/>
    </row>
    <row r="2" spans="1:6" ht="15.75" x14ac:dyDescent="0.25">
      <c r="A2" s="2360" t="s">
        <v>6818</v>
      </c>
      <c r="B2" s="2360"/>
      <c r="C2" s="2360"/>
      <c r="D2" s="2360"/>
      <c r="E2" s="2360"/>
      <c r="F2" s="2360"/>
    </row>
    <row r="3" spans="1:6" ht="15.75" x14ac:dyDescent="0.25">
      <c r="A3" s="2360" t="s">
        <v>281</v>
      </c>
      <c r="B3" s="2360"/>
      <c r="C3" s="2360"/>
      <c r="D3" s="2360"/>
      <c r="E3" s="2360"/>
      <c r="F3" s="2360"/>
    </row>
    <row r="4" spans="1:6" ht="31.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63" x14ac:dyDescent="0.25">
      <c r="A6" s="353">
        <v>1</v>
      </c>
      <c r="B6" s="69" t="s">
        <v>269</v>
      </c>
      <c r="C6" s="7" t="s">
        <v>6879</v>
      </c>
      <c r="D6" s="69" t="s">
        <v>271</v>
      </c>
      <c r="E6" s="1864">
        <v>1000000</v>
      </c>
      <c r="F6" s="131" t="s">
        <v>272</v>
      </c>
    </row>
    <row r="7" spans="1:6" ht="15.75" x14ac:dyDescent="0.25">
      <c r="A7" s="353"/>
      <c r="B7" s="70" t="s">
        <v>273</v>
      </c>
      <c r="C7" s="7"/>
      <c r="D7" s="69"/>
      <c r="E7" s="1864"/>
      <c r="F7" s="131"/>
    </row>
    <row r="8" spans="1:6" ht="94.5" x14ac:dyDescent="0.25">
      <c r="A8" s="353">
        <v>2</v>
      </c>
      <c r="B8" s="69" t="s">
        <v>274</v>
      </c>
      <c r="C8" s="7" t="s">
        <v>6880</v>
      </c>
      <c r="D8" s="69" t="s">
        <v>276</v>
      </c>
      <c r="E8" s="1864">
        <v>4500000</v>
      </c>
      <c r="F8" s="131" t="s">
        <v>277</v>
      </c>
    </row>
    <row r="9" spans="1:6" ht="15.75" x14ac:dyDescent="0.25">
      <c r="A9" s="353"/>
      <c r="B9" s="70" t="s">
        <v>248</v>
      </c>
      <c r="C9" s="69"/>
      <c r="D9" s="69"/>
      <c r="E9" s="1983">
        <v>5500000</v>
      </c>
      <c r="F9" s="131"/>
    </row>
    <row r="10" spans="1:6" ht="15.75" x14ac:dyDescent="0.25">
      <c r="A10" s="2340" t="s">
        <v>278</v>
      </c>
      <c r="B10" s="2341"/>
      <c r="C10" s="2341"/>
      <c r="D10" s="2341" t="s">
        <v>279</v>
      </c>
      <c r="E10" s="2341"/>
      <c r="F10" s="2342"/>
    </row>
    <row r="11" spans="1:6" ht="15.75" x14ac:dyDescent="0.25">
      <c r="A11" s="1730"/>
      <c r="B11" s="1730"/>
      <c r="C11" s="1730"/>
      <c r="D11" s="1730"/>
      <c r="E11" s="1730"/>
      <c r="F11" s="1730"/>
    </row>
    <row r="12" spans="1:6" ht="15.75" x14ac:dyDescent="0.25">
      <c r="A12" s="1730"/>
      <c r="B12" s="1730"/>
      <c r="C12" s="1730"/>
      <c r="D12" s="1730"/>
      <c r="E12" s="1730"/>
      <c r="F12" s="1730"/>
    </row>
    <row r="13" spans="1:6" ht="15.75" x14ac:dyDescent="0.25">
      <c r="A13" s="2345" t="s">
        <v>0</v>
      </c>
      <c r="B13" s="2345"/>
      <c r="C13" s="2345"/>
      <c r="D13" s="2345"/>
      <c r="E13" s="2345"/>
      <c r="F13" s="2345"/>
    </row>
    <row r="14" spans="1:6" ht="15.75" x14ac:dyDescent="0.25">
      <c r="A14" s="2345" t="s">
        <v>6818</v>
      </c>
      <c r="B14" s="2345"/>
      <c r="C14" s="2345"/>
      <c r="D14" s="2345"/>
      <c r="E14" s="2345"/>
      <c r="F14" s="2345"/>
    </row>
    <row r="15" spans="1:6" ht="15.75" x14ac:dyDescent="0.25">
      <c r="A15" s="2345" t="s">
        <v>281</v>
      </c>
      <c r="B15" s="2345"/>
      <c r="C15" s="2345"/>
      <c r="D15" s="2345"/>
      <c r="E15" s="2345"/>
      <c r="F15" s="2345"/>
    </row>
    <row r="16" spans="1:6" ht="31.5" x14ac:dyDescent="0.25">
      <c r="A16" s="130" t="s">
        <v>3</v>
      </c>
      <c r="B16" s="201" t="s">
        <v>4</v>
      </c>
      <c r="C16" s="201" t="s">
        <v>5</v>
      </c>
      <c r="D16" s="201" t="s">
        <v>6</v>
      </c>
      <c r="E16" s="201" t="s">
        <v>2079</v>
      </c>
      <c r="F16" s="201" t="s">
        <v>1647</v>
      </c>
    </row>
    <row r="17" spans="1:6" ht="15.75" x14ac:dyDescent="0.25">
      <c r="A17" s="130"/>
      <c r="B17" s="2348" t="s">
        <v>9</v>
      </c>
      <c r="C17" s="2349"/>
      <c r="D17" s="2350"/>
      <c r="E17" s="201"/>
      <c r="F17" s="201"/>
    </row>
    <row r="18" spans="1:6" ht="47.25" x14ac:dyDescent="0.25">
      <c r="A18" s="69">
        <v>1</v>
      </c>
      <c r="B18" s="69" t="s">
        <v>289</v>
      </c>
      <c r="C18" s="69" t="s">
        <v>6819</v>
      </c>
      <c r="D18" s="69" t="s">
        <v>6820</v>
      </c>
      <c r="E18" s="74">
        <v>2082100</v>
      </c>
      <c r="F18" s="344" t="s">
        <v>272</v>
      </c>
    </row>
    <row r="19" spans="1:6" ht="94.5" x14ac:dyDescent="0.25">
      <c r="A19" s="69">
        <v>2</v>
      </c>
      <c r="B19" s="69" t="s">
        <v>23</v>
      </c>
      <c r="C19" s="69" t="s">
        <v>6821</v>
      </c>
      <c r="D19" s="69" t="s">
        <v>3056</v>
      </c>
      <c r="E19" s="74">
        <v>1132100.1000000001</v>
      </c>
      <c r="F19" s="344" t="s">
        <v>272</v>
      </c>
    </row>
    <row r="20" spans="1:6" ht="47.25" x14ac:dyDescent="0.25">
      <c r="A20" s="69">
        <v>3</v>
      </c>
      <c r="B20" s="69" t="s">
        <v>17</v>
      </c>
      <c r="C20" s="69" t="s">
        <v>6822</v>
      </c>
      <c r="D20" s="69" t="s">
        <v>537</v>
      </c>
      <c r="E20" s="74">
        <v>33600</v>
      </c>
      <c r="F20" s="344" t="s">
        <v>272</v>
      </c>
    </row>
    <row r="21" spans="1:6" ht="47.25" x14ac:dyDescent="0.25">
      <c r="A21" s="69">
        <v>4</v>
      </c>
      <c r="B21" s="69" t="s">
        <v>20</v>
      </c>
      <c r="C21" s="69" t="s">
        <v>6823</v>
      </c>
      <c r="D21" s="69" t="s">
        <v>539</v>
      </c>
      <c r="E21" s="74">
        <v>52200</v>
      </c>
      <c r="F21" s="344" t="s">
        <v>272</v>
      </c>
    </row>
    <row r="22" spans="1:6" ht="126" x14ac:dyDescent="0.25">
      <c r="A22" s="69">
        <v>5</v>
      </c>
      <c r="B22" s="69" t="s">
        <v>295</v>
      </c>
      <c r="C22" s="69" t="s">
        <v>6824</v>
      </c>
      <c r="D22" s="69" t="s">
        <v>6825</v>
      </c>
      <c r="E22" s="74">
        <v>700000</v>
      </c>
      <c r="F22" s="344" t="s">
        <v>272</v>
      </c>
    </row>
    <row r="23" spans="1:6" ht="15.75" x14ac:dyDescent="0.25">
      <c r="A23" s="69"/>
      <c r="B23" s="2348" t="s">
        <v>731</v>
      </c>
      <c r="C23" s="2349"/>
      <c r="D23" s="2350"/>
      <c r="E23" s="69"/>
      <c r="F23" s="344"/>
    </row>
    <row r="24" spans="1:6" ht="110.25" x14ac:dyDescent="0.25">
      <c r="A24" s="69">
        <v>6</v>
      </c>
      <c r="B24" s="69" t="s">
        <v>5829</v>
      </c>
      <c r="C24" s="69" t="s">
        <v>6826</v>
      </c>
      <c r="D24" s="69" t="s">
        <v>6827</v>
      </c>
      <c r="E24" s="74">
        <v>160000</v>
      </c>
      <c r="F24" s="344" t="s">
        <v>272</v>
      </c>
    </row>
    <row r="25" spans="1:6" ht="94.5" x14ac:dyDescent="0.25">
      <c r="A25" s="69">
        <v>7</v>
      </c>
      <c r="B25" s="69" t="s">
        <v>6644</v>
      </c>
      <c r="C25" s="69" t="s">
        <v>6828</v>
      </c>
      <c r="D25" s="69" t="s">
        <v>3056</v>
      </c>
      <c r="E25" s="132">
        <v>840000</v>
      </c>
      <c r="F25" s="344" t="s">
        <v>272</v>
      </c>
    </row>
    <row r="26" spans="1:6" ht="94.5" x14ac:dyDescent="0.25">
      <c r="A26" s="69">
        <v>8</v>
      </c>
      <c r="B26" s="69" t="s">
        <v>299</v>
      </c>
      <c r="C26" s="69" t="s">
        <v>6829</v>
      </c>
      <c r="D26" s="69" t="s">
        <v>6655</v>
      </c>
      <c r="E26" s="132">
        <v>1000000</v>
      </c>
      <c r="F26" s="344" t="s">
        <v>272</v>
      </c>
    </row>
    <row r="27" spans="1:6" ht="15.75" x14ac:dyDescent="0.25">
      <c r="A27" s="69"/>
      <c r="B27" s="2393" t="s">
        <v>34</v>
      </c>
      <c r="C27" s="2395"/>
      <c r="D27" s="240"/>
      <c r="E27" s="69"/>
      <c r="F27" s="344"/>
    </row>
    <row r="28" spans="1:6" ht="47.25" x14ac:dyDescent="0.25">
      <c r="A28" s="69">
        <v>9</v>
      </c>
      <c r="B28" s="69" t="s">
        <v>6830</v>
      </c>
      <c r="C28" s="69" t="s">
        <v>6831</v>
      </c>
      <c r="D28" s="69" t="s">
        <v>6658</v>
      </c>
      <c r="E28" s="132">
        <v>2000000</v>
      </c>
      <c r="F28" s="344" t="s">
        <v>272</v>
      </c>
    </row>
    <row r="29" spans="1:6" ht="47.25" x14ac:dyDescent="0.25">
      <c r="A29" s="69">
        <v>10</v>
      </c>
      <c r="B29" s="69" t="s">
        <v>6832</v>
      </c>
      <c r="C29" s="69" t="s">
        <v>6833</v>
      </c>
      <c r="D29" s="69" t="s">
        <v>6658</v>
      </c>
      <c r="E29" s="132">
        <v>23700000</v>
      </c>
      <c r="F29" s="344" t="s">
        <v>272</v>
      </c>
    </row>
    <row r="30" spans="1:6" ht="15.75" x14ac:dyDescent="0.25">
      <c r="A30" s="69"/>
      <c r="B30" s="2348" t="s">
        <v>306</v>
      </c>
      <c r="C30" s="2350"/>
      <c r="D30" s="69"/>
      <c r="E30" s="132"/>
      <c r="F30" s="344"/>
    </row>
    <row r="31" spans="1:6" ht="157.5" x14ac:dyDescent="0.25">
      <c r="A31" s="69">
        <v>11</v>
      </c>
      <c r="B31" s="69" t="s">
        <v>3867</v>
      </c>
      <c r="C31" s="69" t="s">
        <v>6834</v>
      </c>
      <c r="D31" s="69" t="s">
        <v>6664</v>
      </c>
      <c r="E31" s="132">
        <v>1700000</v>
      </c>
      <c r="F31" s="344" t="s">
        <v>272</v>
      </c>
    </row>
    <row r="32" spans="1:6" ht="15.75" x14ac:dyDescent="0.25">
      <c r="A32" s="69"/>
      <c r="B32" s="70" t="s">
        <v>40</v>
      </c>
      <c r="C32" s="69"/>
      <c r="D32" s="69"/>
      <c r="E32" s="132"/>
      <c r="F32" s="344"/>
    </row>
    <row r="33" spans="1:6" ht="94.5" x14ac:dyDescent="0.25">
      <c r="A33" s="69">
        <v>12</v>
      </c>
      <c r="B33" s="69" t="s">
        <v>41</v>
      </c>
      <c r="C33" s="69" t="s">
        <v>6835</v>
      </c>
      <c r="D33" s="69" t="s">
        <v>43</v>
      </c>
      <c r="E33" s="74">
        <v>4568965.5199999996</v>
      </c>
      <c r="F33" s="344" t="s">
        <v>272</v>
      </c>
    </row>
    <row r="34" spans="1:6" ht="15.75" x14ac:dyDescent="0.25">
      <c r="A34" s="69"/>
      <c r="B34" s="2348" t="s">
        <v>6836</v>
      </c>
      <c r="C34" s="2350"/>
      <c r="D34" s="69"/>
      <c r="E34" s="69"/>
      <c r="F34" s="344"/>
    </row>
    <row r="35" spans="1:6" ht="47.25" x14ac:dyDescent="0.25">
      <c r="A35" s="69">
        <v>13</v>
      </c>
      <c r="B35" s="69" t="s">
        <v>6837</v>
      </c>
      <c r="C35" s="69" t="s">
        <v>6838</v>
      </c>
      <c r="D35" s="69" t="s">
        <v>6839</v>
      </c>
      <c r="E35" s="132">
        <v>500000</v>
      </c>
      <c r="F35" s="344" t="s">
        <v>13</v>
      </c>
    </row>
    <row r="36" spans="1:6" ht="47.25" x14ac:dyDescent="0.25">
      <c r="A36" s="69">
        <v>14</v>
      </c>
      <c r="B36" s="69" t="s">
        <v>6840</v>
      </c>
      <c r="C36" s="69" t="s">
        <v>6841</v>
      </c>
      <c r="D36" s="69" t="s">
        <v>6839</v>
      </c>
      <c r="E36" s="132">
        <v>500000</v>
      </c>
      <c r="F36" s="344" t="s">
        <v>13</v>
      </c>
    </row>
    <row r="37" spans="1:6" ht="78.75" x14ac:dyDescent="0.25">
      <c r="A37" s="69">
        <v>15</v>
      </c>
      <c r="B37" s="69" t="s">
        <v>6842</v>
      </c>
      <c r="C37" s="69" t="s">
        <v>6843</v>
      </c>
      <c r="D37" s="69" t="s">
        <v>6844</v>
      </c>
      <c r="E37" s="132">
        <v>500000</v>
      </c>
      <c r="F37" s="344" t="s">
        <v>13</v>
      </c>
    </row>
    <row r="38" spans="1:6" ht="78.75" x14ac:dyDescent="0.25">
      <c r="A38" s="69">
        <v>16</v>
      </c>
      <c r="B38" s="69" t="s">
        <v>6845</v>
      </c>
      <c r="C38" s="69" t="s">
        <v>6846</v>
      </c>
      <c r="D38" s="69" t="s">
        <v>6847</v>
      </c>
      <c r="E38" s="132">
        <v>500000</v>
      </c>
      <c r="F38" s="344" t="s">
        <v>13</v>
      </c>
    </row>
    <row r="39" spans="1:6" ht="15.75" x14ac:dyDescent="0.25">
      <c r="A39" s="69"/>
      <c r="B39" s="2348" t="s">
        <v>6848</v>
      </c>
      <c r="C39" s="2350"/>
      <c r="D39" s="69"/>
      <c r="E39" s="69"/>
      <c r="F39" s="344"/>
    </row>
    <row r="40" spans="1:6" ht="94.5" x14ac:dyDescent="0.25">
      <c r="A40" s="69">
        <v>17</v>
      </c>
      <c r="B40" s="69" t="s">
        <v>6849</v>
      </c>
      <c r="C40" s="69" t="s">
        <v>6850</v>
      </c>
      <c r="D40" s="69" t="s">
        <v>6851</v>
      </c>
      <c r="E40" s="74">
        <v>1000000</v>
      </c>
      <c r="F40" s="344" t="s">
        <v>272</v>
      </c>
    </row>
    <row r="41" spans="1:6" ht="63" x14ac:dyDescent="0.25">
      <c r="A41" s="69">
        <v>18</v>
      </c>
      <c r="B41" s="69" t="s">
        <v>6852</v>
      </c>
      <c r="C41" s="69" t="s">
        <v>6853</v>
      </c>
      <c r="D41" s="69" t="s">
        <v>6854</v>
      </c>
      <c r="E41" s="74">
        <v>664352</v>
      </c>
      <c r="F41" s="344" t="s">
        <v>272</v>
      </c>
    </row>
    <row r="42" spans="1:6" ht="15.75" x14ac:dyDescent="0.25">
      <c r="A42" s="69"/>
      <c r="B42" s="2348" t="s">
        <v>712</v>
      </c>
      <c r="C42" s="2350"/>
      <c r="D42" s="69"/>
      <c r="E42" s="132"/>
      <c r="F42" s="344"/>
    </row>
    <row r="43" spans="1:6" ht="63" x14ac:dyDescent="0.25">
      <c r="A43" s="69">
        <v>19</v>
      </c>
      <c r="B43" s="69" t="s">
        <v>6855</v>
      </c>
      <c r="C43" s="69" t="s">
        <v>6856</v>
      </c>
      <c r="D43" s="69" t="s">
        <v>6857</v>
      </c>
      <c r="E43" s="132">
        <v>1000000</v>
      </c>
      <c r="F43" s="344" t="s">
        <v>13</v>
      </c>
    </row>
    <row r="44" spans="1:6" ht="110.25" x14ac:dyDescent="0.25">
      <c r="A44" s="69">
        <v>20</v>
      </c>
      <c r="B44" s="69" t="s">
        <v>683</v>
      </c>
      <c r="C44" s="69" t="s">
        <v>6858</v>
      </c>
      <c r="D44" s="69" t="s">
        <v>6859</v>
      </c>
      <c r="E44" s="132">
        <v>3000000</v>
      </c>
      <c r="F44" s="344" t="s">
        <v>13</v>
      </c>
    </row>
    <row r="45" spans="1:6" ht="267.75" x14ac:dyDescent="0.25">
      <c r="A45" s="69">
        <v>21</v>
      </c>
      <c r="B45" s="69" t="s">
        <v>6860</v>
      </c>
      <c r="C45" s="69" t="s">
        <v>6861</v>
      </c>
      <c r="D45" s="69" t="s">
        <v>6862</v>
      </c>
      <c r="E45" s="74">
        <v>1169256.8</v>
      </c>
      <c r="F45" s="344" t="s">
        <v>13</v>
      </c>
    </row>
    <row r="46" spans="1:6" ht="267.75" x14ac:dyDescent="0.25">
      <c r="A46" s="69">
        <v>22</v>
      </c>
      <c r="B46" s="69" t="s">
        <v>6863</v>
      </c>
      <c r="C46" s="69" t="s">
        <v>6864</v>
      </c>
      <c r="D46" s="69" t="s">
        <v>6862</v>
      </c>
      <c r="E46" s="74">
        <v>1169256.8</v>
      </c>
      <c r="F46" s="344" t="s">
        <v>13</v>
      </c>
    </row>
    <row r="47" spans="1:6" ht="267.75" x14ac:dyDescent="0.25">
      <c r="A47" s="69">
        <v>23</v>
      </c>
      <c r="B47" s="69" t="s">
        <v>6865</v>
      </c>
      <c r="C47" s="69" t="s">
        <v>6866</v>
      </c>
      <c r="D47" s="69" t="s">
        <v>6862</v>
      </c>
      <c r="E47" s="74">
        <v>1169256.8</v>
      </c>
      <c r="F47" s="344" t="s">
        <v>13</v>
      </c>
    </row>
    <row r="48" spans="1:6" ht="267.75" x14ac:dyDescent="0.25">
      <c r="A48" s="69">
        <v>24</v>
      </c>
      <c r="B48" s="69" t="s">
        <v>6867</v>
      </c>
      <c r="C48" s="69" t="s">
        <v>6868</v>
      </c>
      <c r="D48" s="69" t="s">
        <v>6862</v>
      </c>
      <c r="E48" s="74">
        <v>1169256.8</v>
      </c>
      <c r="F48" s="344" t="s">
        <v>13</v>
      </c>
    </row>
    <row r="49" spans="1:6" ht="78.75" x14ac:dyDescent="0.25">
      <c r="A49" s="69">
        <v>25</v>
      </c>
      <c r="B49" s="69" t="s">
        <v>6860</v>
      </c>
      <c r="C49" s="69" t="s">
        <v>6869</v>
      </c>
      <c r="D49" s="69" t="s">
        <v>6870</v>
      </c>
      <c r="E49" s="132">
        <v>1000000</v>
      </c>
      <c r="F49" s="344" t="s">
        <v>13</v>
      </c>
    </row>
    <row r="50" spans="1:6" ht="78.75" x14ac:dyDescent="0.25">
      <c r="A50" s="69">
        <v>26</v>
      </c>
      <c r="B50" s="69" t="s">
        <v>6863</v>
      </c>
      <c r="C50" s="69" t="s">
        <v>6871</v>
      </c>
      <c r="D50" s="69" t="s">
        <v>6870</v>
      </c>
      <c r="E50" s="132">
        <v>1000000</v>
      </c>
      <c r="F50" s="344" t="s">
        <v>13</v>
      </c>
    </row>
    <row r="51" spans="1:6" ht="78.75" x14ac:dyDescent="0.25">
      <c r="A51" s="69">
        <v>27</v>
      </c>
      <c r="B51" s="69" t="s">
        <v>6865</v>
      </c>
      <c r="C51" s="69" t="s">
        <v>6872</v>
      </c>
      <c r="D51" s="69" t="s">
        <v>6870</v>
      </c>
      <c r="E51" s="132">
        <v>1000000</v>
      </c>
      <c r="F51" s="344" t="s">
        <v>13</v>
      </c>
    </row>
    <row r="52" spans="1:6" ht="78.75" x14ac:dyDescent="0.25">
      <c r="A52" s="69">
        <v>28</v>
      </c>
      <c r="B52" s="69" t="s">
        <v>6867</v>
      </c>
      <c r="C52" s="69" t="s">
        <v>6873</v>
      </c>
      <c r="D52" s="69" t="s">
        <v>6870</v>
      </c>
      <c r="E52" s="132">
        <v>1000000</v>
      </c>
      <c r="F52" s="344" t="s">
        <v>13</v>
      </c>
    </row>
    <row r="53" spans="1:6" ht="78.75" x14ac:dyDescent="0.25">
      <c r="A53" s="69">
        <v>29</v>
      </c>
      <c r="B53" s="69" t="s">
        <v>6874</v>
      </c>
      <c r="C53" s="69" t="s">
        <v>6875</v>
      </c>
      <c r="D53" s="69" t="s">
        <v>6876</v>
      </c>
      <c r="E53" s="74">
        <v>1000000</v>
      </c>
      <c r="F53" s="344" t="s">
        <v>13</v>
      </c>
    </row>
    <row r="54" spans="1:6" ht="15.75" customHeight="1" x14ac:dyDescent="0.25">
      <c r="A54" s="69">
        <v>30</v>
      </c>
      <c r="B54" s="69" t="s">
        <v>6877</v>
      </c>
      <c r="C54" s="69" t="s">
        <v>6878</v>
      </c>
      <c r="D54" s="69" t="s">
        <v>6876</v>
      </c>
      <c r="E54" s="74">
        <v>1000000</v>
      </c>
      <c r="F54" s="344" t="s">
        <v>13</v>
      </c>
    </row>
    <row r="55" spans="1:6" ht="15.75" customHeight="1" x14ac:dyDescent="0.25">
      <c r="A55" s="69"/>
      <c r="B55" s="2351" t="s">
        <v>704</v>
      </c>
      <c r="C55" s="2351"/>
      <c r="D55" s="69"/>
      <c r="E55" s="136">
        <f>SUM(E18:E54)</f>
        <v>56310344.819999993</v>
      </c>
      <c r="F55" s="344"/>
    </row>
    <row r="56" spans="1:6" ht="15.75" x14ac:dyDescent="0.25">
      <c r="A56" s="1990"/>
      <c r="B56" s="1995" t="s">
        <v>323</v>
      </c>
      <c r="C56" s="1990"/>
      <c r="D56" s="1990"/>
      <c r="E56" s="1990"/>
      <c r="F56" s="1991"/>
    </row>
    <row r="57" spans="1:6" ht="63" x14ac:dyDescent="0.25">
      <c r="A57" s="1966">
        <v>1</v>
      </c>
      <c r="B57" s="1756" t="s">
        <v>6860</v>
      </c>
      <c r="C57" s="1756" t="s">
        <v>42279</v>
      </c>
      <c r="D57" s="1755" t="s">
        <v>42280</v>
      </c>
      <c r="E57" s="1834">
        <v>4000000</v>
      </c>
      <c r="F57" s="895" t="s">
        <v>13</v>
      </c>
    </row>
    <row r="58" spans="1:6" ht="15.75" customHeight="1" x14ac:dyDescent="0.25">
      <c r="A58" s="1966">
        <v>2</v>
      </c>
      <c r="B58" s="1756" t="s">
        <v>6863</v>
      </c>
      <c r="C58" s="1756" t="s">
        <v>6872</v>
      </c>
      <c r="D58" s="1755" t="s">
        <v>42280</v>
      </c>
      <c r="E58" s="1834">
        <v>4000000</v>
      </c>
      <c r="F58" s="895" t="s">
        <v>13</v>
      </c>
    </row>
    <row r="59" spans="1:6" ht="63" x14ac:dyDescent="0.25">
      <c r="A59" s="1966">
        <v>3</v>
      </c>
      <c r="B59" s="1756" t="s">
        <v>6865</v>
      </c>
      <c r="C59" s="1756" t="s">
        <v>6875</v>
      </c>
      <c r="D59" s="1755" t="s">
        <v>42281</v>
      </c>
      <c r="E59" s="1834">
        <v>4000000</v>
      </c>
      <c r="F59" s="895" t="s">
        <v>13</v>
      </c>
    </row>
    <row r="60" spans="1:6" ht="63" x14ac:dyDescent="0.25">
      <c r="A60" s="1966">
        <v>4</v>
      </c>
      <c r="B60" s="1756" t="s">
        <v>6867</v>
      </c>
      <c r="C60" s="1756" t="s">
        <v>42282</v>
      </c>
      <c r="D60" s="1755" t="s">
        <v>42280</v>
      </c>
      <c r="E60" s="1834">
        <v>4000000</v>
      </c>
      <c r="F60" s="895" t="s">
        <v>13</v>
      </c>
    </row>
    <row r="61" spans="1:6" ht="47.25" x14ac:dyDescent="0.25">
      <c r="A61" s="1966">
        <v>5</v>
      </c>
      <c r="B61" s="1756" t="s">
        <v>6874</v>
      </c>
      <c r="C61" s="1756" t="s">
        <v>42283</v>
      </c>
      <c r="D61" s="1755" t="s">
        <v>42284</v>
      </c>
      <c r="E61" s="1742">
        <v>4000000</v>
      </c>
      <c r="F61" s="895" t="s">
        <v>13</v>
      </c>
    </row>
    <row r="62" spans="1:6" ht="63" x14ac:dyDescent="0.25">
      <c r="A62" s="1966">
        <v>6</v>
      </c>
      <c r="B62" s="1756" t="s">
        <v>6877</v>
      </c>
      <c r="C62" s="1756" t="s">
        <v>42285</v>
      </c>
      <c r="D62" s="1755" t="s">
        <v>42280</v>
      </c>
      <c r="E62" s="1742">
        <v>4000000</v>
      </c>
      <c r="F62" s="895" t="s">
        <v>13</v>
      </c>
    </row>
    <row r="63" spans="1:6" ht="126" x14ac:dyDescent="0.25">
      <c r="A63" s="1966">
        <v>7</v>
      </c>
      <c r="B63" s="69" t="s">
        <v>6881</v>
      </c>
      <c r="C63" s="69" t="s">
        <v>6882</v>
      </c>
      <c r="D63" s="69" t="s">
        <v>6883</v>
      </c>
      <c r="E63" s="74">
        <v>1000000</v>
      </c>
      <c r="F63" s="344" t="s">
        <v>135</v>
      </c>
    </row>
    <row r="64" spans="1:6" ht="15.75" x14ac:dyDescent="0.25">
      <c r="A64" s="93"/>
      <c r="B64" s="2510" t="s">
        <v>704</v>
      </c>
      <c r="C64" s="2510"/>
      <c r="D64" s="2510"/>
      <c r="E64" s="1844">
        <f>SUM(E57:E63)</f>
        <v>25000000</v>
      </c>
      <c r="F64" s="65"/>
    </row>
    <row r="65" spans="1:6" ht="15.75" x14ac:dyDescent="0.25">
      <c r="A65" s="1732"/>
      <c r="B65" s="1732" t="s">
        <v>324</v>
      </c>
      <c r="C65" s="1732"/>
      <c r="D65" s="1732"/>
      <c r="E65" s="1735">
        <f>E64+E55+E9</f>
        <v>86810344.819999993</v>
      </c>
      <c r="F65" s="1732"/>
    </row>
    <row r="66" spans="1:6" ht="15.75" customHeight="1" x14ac:dyDescent="0.25">
      <c r="A66" s="91"/>
      <c r="B66" s="1988"/>
      <c r="C66" s="1988"/>
      <c r="D66" s="1988"/>
      <c r="E66" s="1988"/>
      <c r="F66" s="1988"/>
    </row>
    <row r="67" spans="1:6" ht="15.75" x14ac:dyDescent="0.25">
      <c r="A67" s="91"/>
      <c r="B67" s="1988"/>
      <c r="C67" s="2514"/>
      <c r="D67" s="2514"/>
      <c r="E67" s="1988"/>
      <c r="F67" s="1988"/>
    </row>
    <row r="68" spans="1:6" ht="15.75" x14ac:dyDescent="0.25">
      <c r="A68" s="91"/>
      <c r="B68" s="1988"/>
      <c r="C68" s="2515"/>
      <c r="D68" s="2515"/>
      <c r="E68" s="1988"/>
      <c r="F68" s="1988"/>
    </row>
    <row r="69" spans="1:6" ht="15.75" customHeight="1" x14ac:dyDescent="0.25">
      <c r="A69" s="2454" t="s">
        <v>0</v>
      </c>
      <c r="B69" s="2454"/>
      <c r="C69" s="2454"/>
      <c r="D69" s="2454"/>
      <c r="E69" s="2454"/>
      <c r="F69" s="2454"/>
    </row>
    <row r="70" spans="1:6" ht="15.75" x14ac:dyDescent="0.25">
      <c r="A70" s="2454" t="s">
        <v>6818</v>
      </c>
      <c r="B70" s="2454"/>
      <c r="C70" s="2454"/>
      <c r="D70" s="2454"/>
      <c r="E70" s="2454"/>
      <c r="F70" s="2454"/>
    </row>
    <row r="71" spans="1:6" ht="15.75" x14ac:dyDescent="0.25">
      <c r="A71" s="2454" t="s">
        <v>281</v>
      </c>
      <c r="B71" s="2454"/>
      <c r="C71" s="2454"/>
      <c r="D71" s="2454"/>
      <c r="E71" s="2454"/>
      <c r="F71" s="2454"/>
    </row>
    <row r="72" spans="1:6" ht="31.5" x14ac:dyDescent="0.25">
      <c r="A72" s="1813" t="s">
        <v>3</v>
      </c>
      <c r="B72" s="1954" t="s">
        <v>4</v>
      </c>
      <c r="C72" s="1954" t="s">
        <v>5</v>
      </c>
      <c r="D72" s="1954" t="s">
        <v>6</v>
      </c>
      <c r="E72" s="1954" t="s">
        <v>2786</v>
      </c>
      <c r="F72" s="1959" t="s">
        <v>1647</v>
      </c>
    </row>
    <row r="73" spans="1:6" ht="15.75" x14ac:dyDescent="0.25">
      <c r="A73" s="1954"/>
      <c r="B73" s="2456" t="s">
        <v>9</v>
      </c>
      <c r="C73" s="2457"/>
      <c r="D73" s="2459"/>
      <c r="E73" s="1954"/>
      <c r="F73" s="1959"/>
    </row>
    <row r="74" spans="1:6" ht="94.5" x14ac:dyDescent="0.25">
      <c r="A74" s="1740">
        <v>1</v>
      </c>
      <c r="B74" s="1755" t="s">
        <v>23</v>
      </c>
      <c r="C74" s="1756" t="s">
        <v>6821</v>
      </c>
      <c r="D74" s="1755" t="s">
        <v>3056</v>
      </c>
      <c r="E74" s="1742">
        <v>200000</v>
      </c>
      <c r="F74" s="1741" t="s">
        <v>135</v>
      </c>
    </row>
    <row r="75" spans="1:6" ht="126" x14ac:dyDescent="0.25">
      <c r="A75" s="1740">
        <v>2</v>
      </c>
      <c r="B75" s="1756" t="s">
        <v>295</v>
      </c>
      <c r="C75" s="1756" t="s">
        <v>6884</v>
      </c>
      <c r="D75" s="1755" t="s">
        <v>6651</v>
      </c>
      <c r="E75" s="1742">
        <v>100000</v>
      </c>
      <c r="F75" s="1741" t="s">
        <v>135</v>
      </c>
    </row>
    <row r="76" spans="1:6" ht="15.75" x14ac:dyDescent="0.25">
      <c r="A76" s="1740"/>
      <c r="B76" s="2484" t="s">
        <v>731</v>
      </c>
      <c r="C76" s="2511"/>
      <c r="D76" s="2485"/>
      <c r="E76" s="1756"/>
      <c r="F76" s="1741"/>
    </row>
    <row r="77" spans="1:6" ht="94.5" x14ac:dyDescent="0.25">
      <c r="A77" s="1740">
        <v>3</v>
      </c>
      <c r="B77" s="1755" t="s">
        <v>299</v>
      </c>
      <c r="C77" s="1756" t="s">
        <v>6829</v>
      </c>
      <c r="D77" s="1755" t="s">
        <v>6655</v>
      </c>
      <c r="E77" s="1834">
        <v>300000</v>
      </c>
      <c r="F77" s="1741" t="s">
        <v>135</v>
      </c>
    </row>
    <row r="78" spans="1:6" ht="15.75" x14ac:dyDescent="0.25">
      <c r="A78" s="1740"/>
      <c r="B78" s="2388" t="s">
        <v>34</v>
      </c>
      <c r="C78" s="2390"/>
      <c r="D78" s="39"/>
      <c r="E78" s="1756"/>
      <c r="F78" s="1741"/>
    </row>
    <row r="79" spans="1:6" ht="47.25" x14ac:dyDescent="0.25">
      <c r="A79" s="1740">
        <v>4</v>
      </c>
      <c r="B79" s="1755" t="s">
        <v>6832</v>
      </c>
      <c r="C79" s="1756" t="s">
        <v>6833</v>
      </c>
      <c r="D79" s="1755" t="s">
        <v>6658</v>
      </c>
      <c r="E79" s="1834">
        <v>3782776.63</v>
      </c>
      <c r="F79" s="1741" t="s">
        <v>135</v>
      </c>
    </row>
    <row r="80" spans="1:6" ht="15.75" x14ac:dyDescent="0.25">
      <c r="A80" s="1740"/>
      <c r="B80" s="2456" t="s">
        <v>306</v>
      </c>
      <c r="C80" s="2459"/>
      <c r="D80" s="1755"/>
      <c r="E80" s="1834"/>
      <c r="F80" s="1741"/>
    </row>
    <row r="81" spans="1:6" ht="157.5" x14ac:dyDescent="0.25">
      <c r="A81" s="1740">
        <v>5</v>
      </c>
      <c r="B81" s="1756" t="s">
        <v>3867</v>
      </c>
      <c r="C81" s="1756" t="s">
        <v>6834</v>
      </c>
      <c r="D81" s="1756" t="s">
        <v>6664</v>
      </c>
      <c r="E81" s="1834">
        <v>227568.2</v>
      </c>
      <c r="F81" s="1741" t="s">
        <v>135</v>
      </c>
    </row>
    <row r="82" spans="1:6" ht="15.75" x14ac:dyDescent="0.25">
      <c r="A82" s="1740"/>
      <c r="B82" s="1957" t="s">
        <v>40</v>
      </c>
      <c r="C82" s="1756"/>
      <c r="D82" s="1756"/>
      <c r="E82" s="1834"/>
      <c r="F82" s="1741"/>
    </row>
    <row r="83" spans="1:6" ht="94.5" x14ac:dyDescent="0.25">
      <c r="A83" s="1740">
        <v>6</v>
      </c>
      <c r="B83" s="1756" t="s">
        <v>41</v>
      </c>
      <c r="C83" s="1756" t="s">
        <v>6835</v>
      </c>
      <c r="D83" s="1755" t="s">
        <v>43</v>
      </c>
      <c r="E83" s="1742">
        <v>568965.51</v>
      </c>
      <c r="F83" s="1741" t="s">
        <v>135</v>
      </c>
    </row>
    <row r="84" spans="1:6" ht="15.75" x14ac:dyDescent="0.25">
      <c r="A84" s="1740"/>
      <c r="B84" s="2484" t="s">
        <v>6836</v>
      </c>
      <c r="C84" s="2485"/>
      <c r="D84" s="1756"/>
      <c r="E84" s="1756"/>
      <c r="F84" s="1741"/>
    </row>
    <row r="85" spans="1:6" ht="47.25" x14ac:dyDescent="0.25">
      <c r="A85" s="1740">
        <v>7</v>
      </c>
      <c r="B85" s="1755" t="s">
        <v>6885</v>
      </c>
      <c r="C85" s="1755" t="s">
        <v>6886</v>
      </c>
      <c r="D85" s="1755" t="s">
        <v>6887</v>
      </c>
      <c r="E85" s="1746">
        <v>1500000</v>
      </c>
      <c r="F85" s="1960" t="s">
        <v>135</v>
      </c>
    </row>
    <row r="86" spans="1:6" ht="78.75" x14ac:dyDescent="0.25">
      <c r="A86" s="1996">
        <v>8</v>
      </c>
      <c r="B86" s="1756" t="s">
        <v>6888</v>
      </c>
      <c r="C86" s="1755" t="s">
        <v>6889</v>
      </c>
      <c r="D86" s="1756" t="s">
        <v>6890</v>
      </c>
      <c r="E86" s="1746">
        <v>500000</v>
      </c>
      <c r="F86" s="1960" t="s">
        <v>1294</v>
      </c>
    </row>
    <row r="87" spans="1:6" ht="15.75" x14ac:dyDescent="0.25">
      <c r="A87" s="1996"/>
      <c r="B87" s="2512" t="s">
        <v>6848</v>
      </c>
      <c r="C87" s="2513"/>
      <c r="D87" s="1798"/>
      <c r="E87" s="1798"/>
      <c r="F87" s="1913"/>
    </row>
    <row r="88" spans="1:6" ht="47.25" x14ac:dyDescent="0.25">
      <c r="A88" s="1740">
        <v>9</v>
      </c>
      <c r="B88" s="1756" t="s">
        <v>6891</v>
      </c>
      <c r="C88" s="1755" t="s">
        <v>6892</v>
      </c>
      <c r="D88" s="1755" t="s">
        <v>6887</v>
      </c>
      <c r="E88" s="1832">
        <v>1200000</v>
      </c>
      <c r="F88" s="1960" t="s">
        <v>5827</v>
      </c>
    </row>
    <row r="89" spans="1:6" ht="47.25" x14ac:dyDescent="0.25">
      <c r="A89" s="1740">
        <v>10</v>
      </c>
      <c r="B89" s="1756" t="s">
        <v>6893</v>
      </c>
      <c r="C89" s="1755" t="s">
        <v>6894</v>
      </c>
      <c r="D89" s="1756" t="s">
        <v>6895</v>
      </c>
      <c r="E89" s="1832">
        <v>600000</v>
      </c>
      <c r="F89" s="1960" t="s">
        <v>1294</v>
      </c>
    </row>
    <row r="90" spans="1:6" ht="15.75" x14ac:dyDescent="0.25">
      <c r="A90" s="1740"/>
      <c r="B90" s="2484" t="s">
        <v>1154</v>
      </c>
      <c r="C90" s="2485"/>
      <c r="D90" s="1755"/>
      <c r="E90" s="1742"/>
      <c r="F90" s="1741"/>
    </row>
    <row r="91" spans="1:6" ht="78.75" x14ac:dyDescent="0.25">
      <c r="A91" s="1740">
        <v>11</v>
      </c>
      <c r="B91" s="1756" t="s">
        <v>6896</v>
      </c>
      <c r="C91" s="1755" t="s">
        <v>6897</v>
      </c>
      <c r="D91" s="1756" t="s">
        <v>6898</v>
      </c>
      <c r="E91" s="1832">
        <v>1000000</v>
      </c>
      <c r="F91" s="1960" t="s">
        <v>272</v>
      </c>
    </row>
    <row r="92" spans="1:6" ht="15.75" x14ac:dyDescent="0.25">
      <c r="A92" s="1954"/>
      <c r="B92" s="2510" t="s">
        <v>704</v>
      </c>
      <c r="C92" s="2510"/>
      <c r="D92" s="1755"/>
      <c r="E92" s="1836">
        <f>SUM(E74:E91)</f>
        <v>9979310.3399999999</v>
      </c>
      <c r="F92" s="1741"/>
    </row>
    <row r="93" spans="1:6" ht="15.75" customHeight="1" x14ac:dyDescent="0.25">
      <c r="A93" s="1993"/>
      <c r="B93" s="2431" t="s">
        <v>323</v>
      </c>
      <c r="C93" s="2431"/>
      <c r="D93" s="1993"/>
      <c r="E93" s="1993"/>
      <c r="F93" s="1993"/>
    </row>
    <row r="94" spans="1:6" ht="15.75" x14ac:dyDescent="0.25">
      <c r="A94" s="1954"/>
      <c r="B94" s="2484" t="s">
        <v>2940</v>
      </c>
      <c r="C94" s="2485"/>
      <c r="D94" s="1755"/>
      <c r="E94" s="1834"/>
      <c r="F94" s="1741"/>
    </row>
    <row r="95" spans="1:6" ht="63" x14ac:dyDescent="0.25">
      <c r="A95" s="1954">
        <v>12</v>
      </c>
      <c r="B95" s="1756" t="s">
        <v>6855</v>
      </c>
      <c r="C95" s="1756" t="s">
        <v>6899</v>
      </c>
      <c r="D95" s="1756" t="s">
        <v>6900</v>
      </c>
      <c r="E95" s="1834">
        <v>1400000</v>
      </c>
      <c r="F95" s="1741" t="s">
        <v>13</v>
      </c>
    </row>
    <row r="96" spans="1:6" ht="25.5" customHeight="1" x14ac:dyDescent="0.25">
      <c r="A96" s="1961"/>
      <c r="B96" s="2509" t="s">
        <v>324</v>
      </c>
      <c r="C96" s="2509"/>
      <c r="D96" s="1954"/>
      <c r="E96" s="1884">
        <f>E95+E92</f>
        <v>11379310.34</v>
      </c>
      <c r="F96" s="1822"/>
    </row>
    <row r="97" spans="1:6" ht="15.75" x14ac:dyDescent="0.25">
      <c r="A97" s="1997"/>
      <c r="B97" s="1998"/>
      <c r="C97" s="1998"/>
      <c r="D97" s="1999"/>
      <c r="E97" s="2001"/>
      <c r="F97" s="2000"/>
    </row>
  </sheetData>
  <mergeCells count="34">
    <mergeCell ref="A13:F13"/>
    <mergeCell ref="B27:C27"/>
    <mergeCell ref="B30:C30"/>
    <mergeCell ref="A1:F1"/>
    <mergeCell ref="A2:F2"/>
    <mergeCell ref="A3:F3"/>
    <mergeCell ref="B5:D5"/>
    <mergeCell ref="A10:C10"/>
    <mergeCell ref="D10:F10"/>
    <mergeCell ref="A14:F14"/>
    <mergeCell ref="A15:F15"/>
    <mergeCell ref="B17:D17"/>
    <mergeCell ref="B23:D23"/>
    <mergeCell ref="B34:C34"/>
    <mergeCell ref="B39:C39"/>
    <mergeCell ref="C68:D68"/>
    <mergeCell ref="A69:F69"/>
    <mergeCell ref="A70:F70"/>
    <mergeCell ref="A71:F71"/>
    <mergeCell ref="B87:C87"/>
    <mergeCell ref="B42:C42"/>
    <mergeCell ref="B55:C55"/>
    <mergeCell ref="B64:D64"/>
    <mergeCell ref="C67:D67"/>
    <mergeCell ref="B96:C96"/>
    <mergeCell ref="B90:C90"/>
    <mergeCell ref="B92:C92"/>
    <mergeCell ref="B73:D73"/>
    <mergeCell ref="B76:D76"/>
    <mergeCell ref="B78:C78"/>
    <mergeCell ref="B80:C80"/>
    <mergeCell ref="B84:C84"/>
    <mergeCell ref="B94:C94"/>
    <mergeCell ref="B93:C9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7"/>
  <sheetViews>
    <sheetView workbookViewId="0">
      <selection sqref="A1:IV65536"/>
    </sheetView>
  </sheetViews>
  <sheetFormatPr defaultRowHeight="15.75" x14ac:dyDescent="0.25"/>
  <cols>
    <col min="1" max="1" width="6.5703125" style="1730" customWidth="1"/>
    <col min="2" max="2" width="24.140625" style="1730" customWidth="1"/>
    <col min="3" max="3" width="46" style="1730" customWidth="1"/>
    <col min="4" max="4" width="27.5703125" style="1730" customWidth="1"/>
    <col min="5" max="5" width="19.85546875" style="1730" customWidth="1"/>
    <col min="6" max="6" width="13.42578125" style="1730" customWidth="1"/>
    <col min="7" max="16384" width="9.140625" style="1730"/>
  </cols>
  <sheetData>
    <row r="1" spans="1:6" x14ac:dyDescent="0.25">
      <c r="A1" s="2360" t="s">
        <v>0</v>
      </c>
      <c r="B1" s="2360"/>
      <c r="C1" s="2360"/>
      <c r="D1" s="2360"/>
      <c r="E1" s="2360"/>
      <c r="F1" s="2360"/>
    </row>
    <row r="2" spans="1:6" x14ac:dyDescent="0.25">
      <c r="A2" s="2360" t="s">
        <v>6901</v>
      </c>
      <c r="B2" s="2360"/>
      <c r="C2" s="2360"/>
      <c r="D2" s="2360"/>
      <c r="E2" s="2360"/>
      <c r="F2" s="2360"/>
    </row>
    <row r="3" spans="1:6" x14ac:dyDescent="0.25">
      <c r="A3" s="2360" t="s">
        <v>281</v>
      </c>
      <c r="B3" s="2360"/>
      <c r="C3" s="2360"/>
      <c r="D3" s="2360"/>
      <c r="E3" s="2360"/>
      <c r="F3" s="2360"/>
    </row>
    <row r="4" spans="1:6" x14ac:dyDescent="0.25">
      <c r="A4" s="412" t="s">
        <v>3</v>
      </c>
      <c r="B4" s="8" t="s">
        <v>283</v>
      </c>
      <c r="C4" s="8" t="s">
        <v>284</v>
      </c>
      <c r="D4" s="37" t="s">
        <v>5291</v>
      </c>
      <c r="E4" s="1982" t="s">
        <v>286</v>
      </c>
      <c r="F4" s="8" t="s">
        <v>287</v>
      </c>
    </row>
    <row r="5" spans="1:6" x14ac:dyDescent="0.25">
      <c r="A5" s="357"/>
      <c r="B5" s="2427" t="s">
        <v>9</v>
      </c>
      <c r="C5" s="2427"/>
      <c r="D5" s="2427"/>
      <c r="E5" s="1865"/>
      <c r="F5" s="359"/>
    </row>
    <row r="6" spans="1:6" ht="31.5" x14ac:dyDescent="0.25">
      <c r="A6" s="353">
        <v>1</v>
      </c>
      <c r="B6" s="69" t="s">
        <v>269</v>
      </c>
      <c r="C6" s="7" t="s">
        <v>6902</v>
      </c>
      <c r="D6" s="69" t="s">
        <v>271</v>
      </c>
      <c r="E6" s="1864">
        <v>1000000</v>
      </c>
      <c r="F6" s="131" t="s">
        <v>272</v>
      </c>
    </row>
    <row r="7" spans="1:6" x14ac:dyDescent="0.25">
      <c r="A7" s="353"/>
      <c r="B7" s="70" t="s">
        <v>273</v>
      </c>
      <c r="C7" s="7"/>
      <c r="D7" s="69"/>
      <c r="E7" s="1864"/>
      <c r="F7" s="131"/>
    </row>
    <row r="8" spans="1:6" ht="47.25" customHeight="1" x14ac:dyDescent="0.25">
      <c r="A8" s="353">
        <v>2</v>
      </c>
      <c r="B8" s="69" t="s">
        <v>274</v>
      </c>
      <c r="C8" s="7" t="s">
        <v>6903</v>
      </c>
      <c r="D8" s="69" t="s">
        <v>276</v>
      </c>
      <c r="E8" s="1864">
        <v>4500000</v>
      </c>
      <c r="F8" s="131" t="s">
        <v>277</v>
      </c>
    </row>
    <row r="9" spans="1:6" x14ac:dyDescent="0.25">
      <c r="A9" s="353"/>
      <c r="B9" s="70" t="s">
        <v>248</v>
      </c>
      <c r="C9" s="69"/>
      <c r="D9" s="69"/>
      <c r="E9" s="1983">
        <v>5500000</v>
      </c>
      <c r="F9" s="131"/>
    </row>
    <row r="10" spans="1:6" ht="98.25" customHeight="1" x14ac:dyDescent="0.25">
      <c r="A10" s="2340" t="s">
        <v>278</v>
      </c>
      <c r="B10" s="2341"/>
      <c r="C10" s="2341"/>
      <c r="D10" s="2341" t="s">
        <v>279</v>
      </c>
      <c r="E10" s="2341"/>
      <c r="F10" s="2342"/>
    </row>
    <row r="14" spans="1:6" x14ac:dyDescent="0.25">
      <c r="A14" s="2519" t="s">
        <v>0</v>
      </c>
      <c r="B14" s="2520"/>
      <c r="C14" s="2520"/>
      <c r="D14" s="2520"/>
      <c r="E14" s="2520"/>
      <c r="F14" s="2521"/>
    </row>
    <row r="15" spans="1:6" x14ac:dyDescent="0.25">
      <c r="A15" s="2519" t="s">
        <v>6901</v>
      </c>
      <c r="B15" s="2520"/>
      <c r="C15" s="2520"/>
      <c r="D15" s="2520"/>
      <c r="E15" s="2520"/>
      <c r="F15" s="2521"/>
    </row>
    <row r="16" spans="1:6" x14ac:dyDescent="0.25">
      <c r="A16" s="2519" t="s">
        <v>281</v>
      </c>
      <c r="B16" s="2520"/>
      <c r="C16" s="2520"/>
      <c r="D16" s="2520"/>
      <c r="E16" s="2520"/>
      <c r="F16" s="2521"/>
    </row>
    <row r="17" spans="1:6" ht="31.5" x14ac:dyDescent="0.25">
      <c r="A17" s="2003" t="s">
        <v>3</v>
      </c>
      <c r="B17" s="2004" t="s">
        <v>283</v>
      </c>
      <c r="C17" s="2004" t="s">
        <v>284</v>
      </c>
      <c r="D17" s="2004" t="s">
        <v>285</v>
      </c>
      <c r="E17" s="2004" t="s">
        <v>4708</v>
      </c>
      <c r="F17" s="2005" t="s">
        <v>531</v>
      </c>
    </row>
    <row r="18" spans="1:6" x14ac:dyDescent="0.25">
      <c r="A18" s="2003"/>
      <c r="B18" s="1965" t="s">
        <v>42286</v>
      </c>
      <c r="C18" s="1965"/>
      <c r="D18" s="1965"/>
      <c r="E18" s="1965"/>
      <c r="F18" s="2006"/>
    </row>
    <row r="19" spans="1:6" ht="31.5" x14ac:dyDescent="0.25">
      <c r="A19" s="2003">
        <v>1</v>
      </c>
      <c r="B19" s="1772" t="s">
        <v>289</v>
      </c>
      <c r="C19" s="1772" t="s">
        <v>42287</v>
      </c>
      <c r="D19" s="1772" t="s">
        <v>329</v>
      </c>
      <c r="E19" s="2007">
        <v>2438000</v>
      </c>
      <c r="F19" s="1974" t="s">
        <v>135</v>
      </c>
    </row>
    <row r="20" spans="1:6" ht="78.75" x14ac:dyDescent="0.25">
      <c r="A20" s="2003">
        <v>2</v>
      </c>
      <c r="B20" s="1772" t="s">
        <v>295</v>
      </c>
      <c r="C20" s="1772" t="s">
        <v>42288</v>
      </c>
      <c r="D20" s="1772" t="s">
        <v>488</v>
      </c>
      <c r="E20" s="2008">
        <v>600000</v>
      </c>
      <c r="F20" s="1974" t="s">
        <v>135</v>
      </c>
    </row>
    <row r="21" spans="1:6" x14ac:dyDescent="0.25">
      <c r="A21" s="2003">
        <v>3</v>
      </c>
      <c r="B21" s="1772" t="s">
        <v>5120</v>
      </c>
      <c r="C21" s="1772" t="s">
        <v>42289</v>
      </c>
      <c r="D21" s="1772" t="s">
        <v>42290</v>
      </c>
      <c r="E21" s="2007">
        <v>80000</v>
      </c>
      <c r="F21" s="1974" t="s">
        <v>13</v>
      </c>
    </row>
    <row r="22" spans="1:6" ht="31.5" x14ac:dyDescent="0.25">
      <c r="A22" s="2003">
        <v>4</v>
      </c>
      <c r="B22" s="1772" t="s">
        <v>17</v>
      </c>
      <c r="C22" s="1772" t="s">
        <v>42291</v>
      </c>
      <c r="D22" s="1772" t="s">
        <v>537</v>
      </c>
      <c r="E22" s="2007">
        <v>160000</v>
      </c>
      <c r="F22" s="1974" t="s">
        <v>135</v>
      </c>
    </row>
    <row r="23" spans="1:6" ht="31.5" x14ac:dyDescent="0.25">
      <c r="A23" s="2003">
        <v>5</v>
      </c>
      <c r="B23" s="1772" t="s">
        <v>20</v>
      </c>
      <c r="C23" s="1772" t="s">
        <v>42292</v>
      </c>
      <c r="D23" s="1772" t="s">
        <v>539</v>
      </c>
      <c r="E23" s="2007">
        <v>31200</v>
      </c>
      <c r="F23" s="1974" t="s">
        <v>135</v>
      </c>
    </row>
    <row r="24" spans="1:6" ht="47.25" x14ac:dyDescent="0.25">
      <c r="A24" s="2003">
        <v>6</v>
      </c>
      <c r="B24" s="1772" t="s">
        <v>23</v>
      </c>
      <c r="C24" s="1772" t="s">
        <v>42293</v>
      </c>
      <c r="D24" s="1772" t="s">
        <v>541</v>
      </c>
      <c r="E24" s="2007">
        <v>899420</v>
      </c>
      <c r="F24" s="1974" t="s">
        <v>135</v>
      </c>
    </row>
    <row r="25" spans="1:6" x14ac:dyDescent="0.25">
      <c r="A25" s="2003"/>
      <c r="B25" s="2456" t="s">
        <v>26545</v>
      </c>
      <c r="C25" s="2459"/>
      <c r="D25" s="1925"/>
      <c r="E25" s="1925"/>
      <c r="F25" s="1966"/>
    </row>
    <row r="26" spans="1:6" ht="78.75" x14ac:dyDescent="0.25">
      <c r="A26" s="2003">
        <v>7</v>
      </c>
      <c r="B26" s="1772" t="s">
        <v>721</v>
      </c>
      <c r="C26" s="1772" t="s">
        <v>42294</v>
      </c>
      <c r="D26" s="1772" t="s">
        <v>42295</v>
      </c>
      <c r="E26" s="2007">
        <v>680000</v>
      </c>
      <c r="F26" s="1974" t="s">
        <v>135</v>
      </c>
    </row>
    <row r="27" spans="1:6" ht="47.25" x14ac:dyDescent="0.25">
      <c r="A27" s="2003">
        <v>8</v>
      </c>
      <c r="B27" s="1772" t="s">
        <v>729</v>
      </c>
      <c r="C27" s="1772" t="s">
        <v>42296</v>
      </c>
      <c r="D27" s="1772" t="s">
        <v>42297</v>
      </c>
      <c r="E27" s="2007">
        <v>1124310</v>
      </c>
      <c r="F27" s="1974" t="s">
        <v>135</v>
      </c>
    </row>
    <row r="28" spans="1:6" ht="47.25" x14ac:dyDescent="0.25">
      <c r="A28" s="2003">
        <v>9</v>
      </c>
      <c r="B28" s="1772" t="s">
        <v>42298</v>
      </c>
      <c r="C28" s="1772" t="s">
        <v>42299</v>
      </c>
      <c r="D28" s="1772" t="s">
        <v>42300</v>
      </c>
      <c r="E28" s="2007">
        <v>800000</v>
      </c>
      <c r="F28" s="1974" t="s">
        <v>135</v>
      </c>
    </row>
    <row r="29" spans="1:6" x14ac:dyDescent="0.25">
      <c r="A29" s="2003"/>
      <c r="B29" s="1962" t="s">
        <v>6911</v>
      </c>
      <c r="C29" s="1925"/>
      <c r="D29" s="1925"/>
      <c r="E29" s="1925"/>
      <c r="F29" s="1966"/>
    </row>
    <row r="30" spans="1:6" ht="63" x14ac:dyDescent="0.25">
      <c r="A30" s="2003">
        <v>10</v>
      </c>
      <c r="B30" s="1772" t="s">
        <v>301</v>
      </c>
      <c r="C30" s="1772" t="s">
        <v>42301</v>
      </c>
      <c r="D30" s="1772" t="s">
        <v>43</v>
      </c>
      <c r="E30" s="2008">
        <v>4568965.5199999996</v>
      </c>
      <c r="F30" s="1927" t="s">
        <v>4710</v>
      </c>
    </row>
    <row r="31" spans="1:6" x14ac:dyDescent="0.25">
      <c r="A31" s="2003"/>
      <c r="B31" s="1962" t="s">
        <v>307</v>
      </c>
      <c r="C31" s="1925"/>
      <c r="D31" s="1925"/>
      <c r="E31" s="1925"/>
      <c r="F31" s="1966"/>
    </row>
    <row r="32" spans="1:6" ht="78.75" x14ac:dyDescent="0.25">
      <c r="A32" s="2003">
        <v>11</v>
      </c>
      <c r="B32" s="1772" t="s">
        <v>2386</v>
      </c>
      <c r="C32" s="1772" t="s">
        <v>42302</v>
      </c>
      <c r="D32" s="1772" t="s">
        <v>4483</v>
      </c>
      <c r="E32" s="2007">
        <v>1736206</v>
      </c>
      <c r="F32" s="1974" t="s">
        <v>4710</v>
      </c>
    </row>
    <row r="33" spans="1:6" x14ac:dyDescent="0.25">
      <c r="A33" s="2003"/>
      <c r="B33" s="1962" t="s">
        <v>552</v>
      </c>
      <c r="C33" s="1925"/>
      <c r="D33" s="1925"/>
      <c r="E33" s="1925"/>
      <c r="F33" s="1966"/>
    </row>
    <row r="34" spans="1:6" ht="31.5" x14ac:dyDescent="0.25">
      <c r="A34" s="2003">
        <v>12</v>
      </c>
      <c r="B34" s="1971" t="s">
        <v>42303</v>
      </c>
      <c r="C34" s="1772" t="s">
        <v>42304</v>
      </c>
      <c r="D34" s="1971" t="s">
        <v>554</v>
      </c>
      <c r="E34" s="2009">
        <v>3306900.1</v>
      </c>
      <c r="F34" s="1927" t="s">
        <v>4710</v>
      </c>
    </row>
    <row r="35" spans="1:6" ht="31.5" x14ac:dyDescent="0.25">
      <c r="A35" s="2003">
        <v>13</v>
      </c>
      <c r="B35" s="1971" t="s">
        <v>342</v>
      </c>
      <c r="C35" s="1772" t="s">
        <v>42305</v>
      </c>
      <c r="D35" s="1971" t="s">
        <v>554</v>
      </c>
      <c r="E35" s="2009">
        <v>16500000</v>
      </c>
      <c r="F35" s="1927"/>
    </row>
    <row r="36" spans="1:6" x14ac:dyDescent="0.25">
      <c r="A36" s="2003"/>
      <c r="B36" s="2516" t="s">
        <v>6915</v>
      </c>
      <c r="C36" s="2517"/>
      <c r="D36" s="1925"/>
      <c r="E36" s="1925"/>
      <c r="F36" s="1966"/>
    </row>
    <row r="37" spans="1:6" ht="31.5" x14ac:dyDescent="0.25">
      <c r="A37" s="2003">
        <v>14</v>
      </c>
      <c r="B37" s="1733" t="s">
        <v>42306</v>
      </c>
      <c r="C37" s="1772" t="s">
        <v>42307</v>
      </c>
      <c r="D37" s="1733" t="s">
        <v>42308</v>
      </c>
      <c r="E37" s="2008">
        <v>1800000</v>
      </c>
      <c r="F37" s="1927" t="s">
        <v>13</v>
      </c>
    </row>
    <row r="38" spans="1:6" ht="78.75" x14ac:dyDescent="0.25">
      <c r="A38" s="2003">
        <v>15</v>
      </c>
      <c r="B38" s="1733" t="s">
        <v>6340</v>
      </c>
      <c r="C38" s="1772" t="s">
        <v>42309</v>
      </c>
      <c r="D38" s="1733" t="s">
        <v>42310</v>
      </c>
      <c r="E38" s="2008">
        <v>1200000</v>
      </c>
      <c r="F38" s="1927" t="s">
        <v>13</v>
      </c>
    </row>
    <row r="39" spans="1:6" ht="78.75" x14ac:dyDescent="0.25">
      <c r="A39" s="2003">
        <v>16</v>
      </c>
      <c r="B39" s="1733" t="s">
        <v>42311</v>
      </c>
      <c r="C39" s="1772" t="s">
        <v>42312</v>
      </c>
      <c r="D39" s="1733" t="s">
        <v>42313</v>
      </c>
      <c r="E39" s="2008">
        <v>1200000</v>
      </c>
      <c r="F39" s="1927" t="s">
        <v>6923</v>
      </c>
    </row>
    <row r="40" spans="1:6" ht="31.5" x14ac:dyDescent="0.25">
      <c r="A40" s="2003">
        <v>17</v>
      </c>
      <c r="B40" s="1733" t="s">
        <v>42314</v>
      </c>
      <c r="C40" s="1772" t="s">
        <v>42315</v>
      </c>
      <c r="D40" s="1733" t="s">
        <v>42316</v>
      </c>
      <c r="E40" s="2008">
        <v>1572110</v>
      </c>
      <c r="F40" s="1927" t="s">
        <v>13</v>
      </c>
    </row>
    <row r="41" spans="1:6" ht="78.75" x14ac:dyDescent="0.25">
      <c r="A41" s="2003">
        <v>18</v>
      </c>
      <c r="B41" s="1733" t="s">
        <v>42317</v>
      </c>
      <c r="C41" s="1772" t="s">
        <v>42318</v>
      </c>
      <c r="D41" s="1733" t="s">
        <v>42319</v>
      </c>
      <c r="E41" s="2008">
        <v>700000</v>
      </c>
      <c r="F41" s="1927" t="s">
        <v>13</v>
      </c>
    </row>
    <row r="42" spans="1:6" ht="31.5" x14ac:dyDescent="0.25">
      <c r="A42" s="2003">
        <v>19</v>
      </c>
      <c r="B42" s="1733" t="s">
        <v>42320</v>
      </c>
      <c r="C42" s="1772" t="s">
        <v>42321</v>
      </c>
      <c r="D42" s="1733" t="s">
        <v>42308</v>
      </c>
      <c r="E42" s="2008">
        <v>1800000</v>
      </c>
      <c r="F42" s="1927" t="s">
        <v>13</v>
      </c>
    </row>
    <row r="43" spans="1:6" ht="31.5" x14ac:dyDescent="0.25">
      <c r="A43" s="2003">
        <v>20</v>
      </c>
      <c r="B43" s="1733" t="s">
        <v>42322</v>
      </c>
      <c r="C43" s="1772" t="s">
        <v>42323</v>
      </c>
      <c r="D43" s="1733" t="s">
        <v>42308</v>
      </c>
      <c r="E43" s="2008">
        <v>1800000</v>
      </c>
      <c r="F43" s="1927" t="s">
        <v>13</v>
      </c>
    </row>
    <row r="44" spans="1:6" ht="47.25" x14ac:dyDescent="0.25">
      <c r="A44" s="2003">
        <v>21</v>
      </c>
      <c r="B44" s="1733" t="s">
        <v>42324</v>
      </c>
      <c r="C44" s="1772" t="s">
        <v>42325</v>
      </c>
      <c r="D44" s="1733" t="s">
        <v>42326</v>
      </c>
      <c r="E44" s="2008">
        <v>1736206</v>
      </c>
      <c r="F44" s="1927" t="s">
        <v>13</v>
      </c>
    </row>
    <row r="45" spans="1:6" ht="31.5" x14ac:dyDescent="0.25">
      <c r="A45" s="2003">
        <v>22</v>
      </c>
      <c r="B45" s="1733" t="s">
        <v>42327</v>
      </c>
      <c r="C45" s="1772" t="s">
        <v>42328</v>
      </c>
      <c r="D45" s="1733" t="s">
        <v>42329</v>
      </c>
      <c r="E45" s="2008">
        <v>600000</v>
      </c>
      <c r="F45" s="1927" t="s">
        <v>13</v>
      </c>
    </row>
    <row r="46" spans="1:6" ht="31.5" x14ac:dyDescent="0.25">
      <c r="A46" s="2003">
        <v>23</v>
      </c>
      <c r="B46" s="1733" t="s">
        <v>42330</v>
      </c>
      <c r="C46" s="1772" t="s">
        <v>42331</v>
      </c>
      <c r="D46" s="1733" t="s">
        <v>42329</v>
      </c>
      <c r="E46" s="2008">
        <v>600000</v>
      </c>
      <c r="F46" s="1927" t="s">
        <v>13</v>
      </c>
    </row>
    <row r="47" spans="1:6" ht="31.5" x14ac:dyDescent="0.25">
      <c r="A47" s="2003">
        <v>24</v>
      </c>
      <c r="B47" s="1733" t="s">
        <v>42332</v>
      </c>
      <c r="C47" s="1772" t="s">
        <v>42333</v>
      </c>
      <c r="D47" s="1733" t="s">
        <v>42334</v>
      </c>
      <c r="E47" s="2008">
        <v>600000</v>
      </c>
      <c r="F47" s="1927" t="s">
        <v>13</v>
      </c>
    </row>
    <row r="48" spans="1:6" ht="31.5" x14ac:dyDescent="0.25">
      <c r="A48" s="2003">
        <v>25</v>
      </c>
      <c r="B48" s="1733" t="s">
        <v>42335</v>
      </c>
      <c r="C48" s="1772" t="s">
        <v>42336</v>
      </c>
      <c r="D48" s="1733" t="s">
        <v>6943</v>
      </c>
      <c r="E48" s="2008">
        <v>600000</v>
      </c>
      <c r="F48" s="1927" t="s">
        <v>13</v>
      </c>
    </row>
    <row r="49" spans="1:6" ht="31.5" x14ac:dyDescent="0.25">
      <c r="A49" s="2003">
        <v>26</v>
      </c>
      <c r="B49" s="1733" t="s">
        <v>42337</v>
      </c>
      <c r="C49" s="1772" t="s">
        <v>42338</v>
      </c>
      <c r="D49" s="1733" t="s">
        <v>6943</v>
      </c>
      <c r="E49" s="2008">
        <v>600000</v>
      </c>
      <c r="F49" s="1927" t="s">
        <v>13</v>
      </c>
    </row>
    <row r="50" spans="1:6" x14ac:dyDescent="0.25">
      <c r="A50" s="2003"/>
      <c r="B50" s="2484" t="s">
        <v>6932</v>
      </c>
      <c r="C50" s="2485"/>
      <c r="D50" s="1925"/>
      <c r="E50" s="1925"/>
      <c r="F50" s="1966"/>
    </row>
    <row r="51" spans="1:6" ht="31.5" x14ac:dyDescent="0.25">
      <c r="A51" s="2003">
        <v>27</v>
      </c>
      <c r="B51" s="1772" t="s">
        <v>42339</v>
      </c>
      <c r="C51" s="1772" t="s">
        <v>42340</v>
      </c>
      <c r="D51" s="1772" t="s">
        <v>9329</v>
      </c>
      <c r="E51" s="2010">
        <v>900000</v>
      </c>
      <c r="F51" s="1966"/>
    </row>
    <row r="52" spans="1:6" ht="94.5" x14ac:dyDescent="0.25">
      <c r="A52" s="2003">
        <v>28</v>
      </c>
      <c r="B52" s="1772" t="s">
        <v>42341</v>
      </c>
      <c r="C52" s="1772" t="s">
        <v>42342</v>
      </c>
      <c r="D52" s="1772" t="s">
        <v>42343</v>
      </c>
      <c r="E52" s="2007">
        <v>1600000</v>
      </c>
      <c r="F52" s="1974" t="s">
        <v>13</v>
      </c>
    </row>
    <row r="53" spans="1:6" ht="78.75" x14ac:dyDescent="0.25">
      <c r="A53" s="2003">
        <v>29</v>
      </c>
      <c r="B53" s="1733" t="s">
        <v>42344</v>
      </c>
      <c r="C53" s="1772" t="s">
        <v>42345</v>
      </c>
      <c r="D53" s="1772" t="s">
        <v>42346</v>
      </c>
      <c r="E53" s="2007">
        <v>1500000</v>
      </c>
      <c r="F53" s="1974" t="s">
        <v>10406</v>
      </c>
    </row>
    <row r="54" spans="1:6" ht="31.5" x14ac:dyDescent="0.25">
      <c r="A54" s="2003">
        <v>30</v>
      </c>
      <c r="B54" s="1772" t="s">
        <v>42347</v>
      </c>
      <c r="C54" s="1772" t="s">
        <v>42348</v>
      </c>
      <c r="D54" s="1772" t="s">
        <v>6943</v>
      </c>
      <c r="E54" s="2007">
        <v>600000</v>
      </c>
      <c r="F54" s="1974" t="s">
        <v>13</v>
      </c>
    </row>
    <row r="55" spans="1:6" x14ac:dyDescent="0.25">
      <c r="A55" s="2003"/>
      <c r="B55" s="2456" t="s">
        <v>38949</v>
      </c>
      <c r="C55" s="2459"/>
      <c r="D55" s="1925"/>
      <c r="E55" s="1925"/>
      <c r="F55" s="1966"/>
    </row>
    <row r="56" spans="1:6" ht="63" x14ac:dyDescent="0.25">
      <c r="A56" s="2003">
        <v>31</v>
      </c>
      <c r="B56" s="1772" t="s">
        <v>42349</v>
      </c>
      <c r="C56" s="1772" t="s">
        <v>42350</v>
      </c>
      <c r="D56" s="1733" t="s">
        <v>42351</v>
      </c>
      <c r="E56" s="2007">
        <v>1500000</v>
      </c>
      <c r="F56" s="1974" t="s">
        <v>13</v>
      </c>
    </row>
    <row r="57" spans="1:6" x14ac:dyDescent="0.25">
      <c r="A57" s="2003"/>
      <c r="B57" s="1962" t="s">
        <v>1461</v>
      </c>
      <c r="C57" s="1925"/>
      <c r="D57" s="1925"/>
      <c r="E57" s="1925"/>
      <c r="F57" s="1966"/>
    </row>
    <row r="58" spans="1:6" ht="78.75" x14ac:dyDescent="0.25">
      <c r="A58" s="2003">
        <v>32</v>
      </c>
      <c r="B58" s="1772" t="s">
        <v>42352</v>
      </c>
      <c r="C58" s="1772" t="s">
        <v>790</v>
      </c>
      <c r="D58" s="1733" t="s">
        <v>42353</v>
      </c>
      <c r="E58" s="2007">
        <v>1500000</v>
      </c>
      <c r="F58" s="1974" t="s">
        <v>13</v>
      </c>
    </row>
    <row r="59" spans="1:6" ht="47.25" x14ac:dyDescent="0.25">
      <c r="A59" s="2003">
        <v>33</v>
      </c>
      <c r="B59" s="1772" t="s">
        <v>42354</v>
      </c>
      <c r="C59" s="1772" t="s">
        <v>42355</v>
      </c>
      <c r="D59" s="1733" t="s">
        <v>42356</v>
      </c>
      <c r="E59" s="2007">
        <v>1500000</v>
      </c>
      <c r="F59" s="1974" t="s">
        <v>13</v>
      </c>
    </row>
    <row r="60" spans="1:6" ht="31.5" x14ac:dyDescent="0.25">
      <c r="A60" s="2003">
        <v>34</v>
      </c>
      <c r="B60" s="1772" t="s">
        <v>42357</v>
      </c>
      <c r="C60" s="1772" t="s">
        <v>42358</v>
      </c>
      <c r="D60" s="1733" t="s">
        <v>42359</v>
      </c>
      <c r="E60" s="2007">
        <v>500000</v>
      </c>
      <c r="F60" s="1974" t="s">
        <v>13</v>
      </c>
    </row>
    <row r="61" spans="1:6" ht="126" x14ac:dyDescent="0.25">
      <c r="A61" s="2003">
        <v>35</v>
      </c>
      <c r="B61" s="1772" t="s">
        <v>42360</v>
      </c>
      <c r="C61" s="1772" t="s">
        <v>42361</v>
      </c>
      <c r="D61" s="1772" t="s">
        <v>42362</v>
      </c>
      <c r="E61" s="2007">
        <v>1600000</v>
      </c>
      <c r="F61" s="1974" t="s">
        <v>13</v>
      </c>
    </row>
    <row r="62" spans="1:6" x14ac:dyDescent="0.25">
      <c r="A62" s="2003"/>
      <c r="B62" s="1962" t="s">
        <v>2199</v>
      </c>
      <c r="C62" s="1925"/>
      <c r="D62" s="1925"/>
      <c r="E62" s="1925"/>
      <c r="F62" s="1966"/>
    </row>
    <row r="63" spans="1:6" ht="141.75" x14ac:dyDescent="0.25">
      <c r="A63" s="2003">
        <v>36</v>
      </c>
      <c r="B63" s="1775" t="s">
        <v>42363</v>
      </c>
      <c r="C63" s="1772" t="s">
        <v>42370</v>
      </c>
      <c r="D63" s="1733" t="s">
        <v>42364</v>
      </c>
      <c r="E63" s="1986">
        <v>4677027.2</v>
      </c>
      <c r="F63" s="1974" t="s">
        <v>13</v>
      </c>
    </row>
    <row r="64" spans="1:6" x14ac:dyDescent="0.25">
      <c r="A64" s="2003"/>
      <c r="B64" s="1965" t="s">
        <v>42365</v>
      </c>
      <c r="C64" s="1925"/>
      <c r="D64" s="1925"/>
      <c r="E64" s="1925"/>
      <c r="F64" s="1966"/>
    </row>
    <row r="65" spans="1:6" ht="47.25" x14ac:dyDescent="0.25">
      <c r="A65" s="2003">
        <v>37</v>
      </c>
      <c r="B65" s="1775" t="s">
        <v>42365</v>
      </c>
      <c r="C65" s="1772" t="s">
        <v>42371</v>
      </c>
      <c r="D65" s="1733" t="s">
        <v>42366</v>
      </c>
      <c r="E65" s="1986">
        <v>8000000</v>
      </c>
      <c r="F65" s="1974" t="s">
        <v>13</v>
      </c>
    </row>
    <row r="66" spans="1:6" x14ac:dyDescent="0.25">
      <c r="A66" s="2003"/>
      <c r="B66" s="1969" t="s">
        <v>42251</v>
      </c>
      <c r="C66" s="1925"/>
      <c r="D66" s="1925"/>
      <c r="E66" s="1925"/>
      <c r="F66" s="1966"/>
    </row>
    <row r="67" spans="1:6" ht="63" x14ac:dyDescent="0.25">
      <c r="A67" s="2003">
        <v>38</v>
      </c>
      <c r="B67" s="1774" t="s">
        <v>42367</v>
      </c>
      <c r="C67" s="1772" t="s">
        <v>42372</v>
      </c>
      <c r="D67" s="1733" t="s">
        <v>42368</v>
      </c>
      <c r="E67" s="1986">
        <v>3500000</v>
      </c>
      <c r="F67" s="1974" t="s">
        <v>13</v>
      </c>
    </row>
    <row r="68" spans="1:6" x14ac:dyDescent="0.25">
      <c r="A68" s="2003"/>
      <c r="B68" s="2516" t="s">
        <v>248</v>
      </c>
      <c r="C68" s="2518"/>
      <c r="D68" s="2517"/>
      <c r="E68" s="2011">
        <f>SUM(E19:E67)</f>
        <v>75110344.819999993</v>
      </c>
      <c r="F68" s="1966"/>
    </row>
    <row r="69" spans="1:6" x14ac:dyDescent="0.25">
      <c r="A69" s="2003"/>
      <c r="B69" s="1732" t="s">
        <v>323</v>
      </c>
      <c r="C69" s="1731"/>
      <c r="D69" s="1731"/>
      <c r="E69" s="1731"/>
      <c r="F69" s="1731"/>
    </row>
    <row r="70" spans="1:6" ht="47.25" x14ac:dyDescent="0.25">
      <c r="A70" s="1963"/>
      <c r="B70" s="1741" t="s">
        <v>42251</v>
      </c>
      <c r="C70" s="1755" t="s">
        <v>42373</v>
      </c>
      <c r="D70" s="1756" t="s">
        <v>42369</v>
      </c>
      <c r="E70" s="1832">
        <v>6200000</v>
      </c>
      <c r="F70" s="1915"/>
    </row>
    <row r="71" spans="1:6" x14ac:dyDescent="0.25">
      <c r="A71" s="2003"/>
      <c r="B71" s="1732" t="s">
        <v>248</v>
      </c>
      <c r="C71" s="1731"/>
      <c r="D71" s="1731"/>
      <c r="E71" s="1735">
        <f>E70+E68+E9</f>
        <v>86810344.819999993</v>
      </c>
      <c r="F71" s="1731"/>
    </row>
    <row r="72" spans="1:6" x14ac:dyDescent="0.25">
      <c r="A72" s="2012"/>
      <c r="E72" s="2013"/>
    </row>
    <row r="76" spans="1:6" x14ac:dyDescent="0.25">
      <c r="A76" s="2454" t="s">
        <v>0</v>
      </c>
      <c r="B76" s="2454"/>
      <c r="C76" s="2454"/>
      <c r="D76" s="2454"/>
      <c r="E76" s="2454"/>
      <c r="F76" s="2454"/>
    </row>
    <row r="77" spans="1:6" x14ac:dyDescent="0.25">
      <c r="A77" s="2454" t="s">
        <v>6901</v>
      </c>
      <c r="B77" s="2454"/>
      <c r="C77" s="2454"/>
      <c r="D77" s="2454"/>
      <c r="E77" s="2454"/>
      <c r="F77" s="2454"/>
    </row>
    <row r="78" spans="1:6" x14ac:dyDescent="0.25">
      <c r="A78" s="2454" t="s">
        <v>281</v>
      </c>
      <c r="B78" s="2454"/>
      <c r="C78" s="2454"/>
      <c r="D78" s="2454"/>
      <c r="E78" s="2454"/>
      <c r="F78" s="2454"/>
    </row>
    <row r="79" spans="1:6" ht="28.5" x14ac:dyDescent="0.25">
      <c r="A79" s="2014" t="s">
        <v>3</v>
      </c>
      <c r="B79" s="1957" t="s">
        <v>283</v>
      </c>
      <c r="C79" s="1957" t="s">
        <v>284</v>
      </c>
      <c r="D79" s="1957" t="s">
        <v>285</v>
      </c>
      <c r="E79" s="1954" t="s">
        <v>286</v>
      </c>
      <c r="F79" s="1959" t="s">
        <v>4467</v>
      </c>
    </row>
    <row r="80" spans="1:6" x14ac:dyDescent="0.25">
      <c r="A80" s="1964"/>
      <c r="B80" s="2510" t="s">
        <v>6904</v>
      </c>
      <c r="C80" s="2510"/>
      <c r="D80" s="1957"/>
      <c r="E80" s="1957"/>
      <c r="F80" s="1959"/>
    </row>
    <row r="81" spans="1:6" ht="78.75" x14ac:dyDescent="0.25">
      <c r="A81" s="1740">
        <v>1</v>
      </c>
      <c r="B81" s="1755" t="s">
        <v>295</v>
      </c>
      <c r="C81" s="1755" t="s">
        <v>6905</v>
      </c>
      <c r="D81" s="1755" t="s">
        <v>488</v>
      </c>
      <c r="E81" s="1746">
        <v>50000</v>
      </c>
      <c r="F81" s="1960" t="s">
        <v>135</v>
      </c>
    </row>
    <row r="82" spans="1:6" ht="47.25" x14ac:dyDescent="0.25">
      <c r="A82" s="1740">
        <v>2</v>
      </c>
      <c r="B82" s="1755" t="s">
        <v>23</v>
      </c>
      <c r="C82" s="1755" t="s">
        <v>6906</v>
      </c>
      <c r="D82" s="1755" t="s">
        <v>541</v>
      </c>
      <c r="E82" s="1742">
        <v>200000</v>
      </c>
      <c r="F82" s="1960" t="s">
        <v>135</v>
      </c>
    </row>
    <row r="83" spans="1:6" x14ac:dyDescent="0.25">
      <c r="A83" s="1740"/>
      <c r="B83" s="2460" t="s">
        <v>6907</v>
      </c>
      <c r="C83" s="2460"/>
      <c r="D83" s="1756"/>
      <c r="E83" s="1756"/>
      <c r="F83" s="1741"/>
    </row>
    <row r="84" spans="1:6" ht="78.75" x14ac:dyDescent="0.25">
      <c r="A84" s="1740">
        <v>3</v>
      </c>
      <c r="B84" s="1755" t="s">
        <v>721</v>
      </c>
      <c r="C84" s="1755" t="s">
        <v>6908</v>
      </c>
      <c r="D84" s="1755" t="s">
        <v>6909</v>
      </c>
      <c r="E84" s="1742">
        <v>50000</v>
      </c>
      <c r="F84" s="1960" t="s">
        <v>135</v>
      </c>
    </row>
    <row r="85" spans="1:6" ht="47.25" x14ac:dyDescent="0.25">
      <c r="A85" s="1740">
        <v>4</v>
      </c>
      <c r="B85" s="1755" t="s">
        <v>729</v>
      </c>
      <c r="C85" s="1755" t="s">
        <v>6910</v>
      </c>
      <c r="D85" s="1755" t="s">
        <v>968</v>
      </c>
      <c r="E85" s="1742">
        <v>200000</v>
      </c>
      <c r="F85" s="1960" t="s">
        <v>135</v>
      </c>
    </row>
    <row r="86" spans="1:6" x14ac:dyDescent="0.25">
      <c r="A86" s="1740"/>
      <c r="B86" s="2460" t="s">
        <v>6911</v>
      </c>
      <c r="C86" s="2460"/>
      <c r="D86" s="1756"/>
      <c r="E86" s="1756"/>
      <c r="F86" s="1741"/>
    </row>
    <row r="87" spans="1:6" ht="63" x14ac:dyDescent="0.25">
      <c r="A87" s="1740">
        <v>5</v>
      </c>
      <c r="B87" s="1755" t="s">
        <v>301</v>
      </c>
      <c r="C87" s="1755" t="s">
        <v>6912</v>
      </c>
      <c r="D87" s="1755" t="s">
        <v>43</v>
      </c>
      <c r="E87" s="1746">
        <v>568965.51</v>
      </c>
      <c r="F87" s="1741" t="s">
        <v>4710</v>
      </c>
    </row>
    <row r="88" spans="1:6" x14ac:dyDescent="0.25">
      <c r="A88" s="1740"/>
      <c r="B88" s="1962" t="s">
        <v>552</v>
      </c>
      <c r="C88" s="1756"/>
      <c r="D88" s="1756"/>
      <c r="E88" s="1756"/>
      <c r="F88" s="1741"/>
    </row>
    <row r="89" spans="1:6" ht="31.5" x14ac:dyDescent="0.25">
      <c r="A89" s="1740">
        <v>6</v>
      </c>
      <c r="B89" s="1755" t="s">
        <v>309</v>
      </c>
      <c r="C89" s="1755" t="s">
        <v>6913</v>
      </c>
      <c r="D89" s="1755" t="s">
        <v>554</v>
      </c>
      <c r="E89" s="1746">
        <v>2210344.83</v>
      </c>
      <c r="F89" s="1741" t="s">
        <v>4710</v>
      </c>
    </row>
    <row r="90" spans="1:6" ht="31.5" x14ac:dyDescent="0.25">
      <c r="A90" s="1740">
        <v>7</v>
      </c>
      <c r="B90" s="1755" t="s">
        <v>311</v>
      </c>
      <c r="C90" s="1755" t="s">
        <v>6914</v>
      </c>
      <c r="D90" s="1755" t="s">
        <v>554</v>
      </c>
      <c r="E90" s="1746">
        <v>1100000</v>
      </c>
      <c r="F90" s="1741" t="s">
        <v>4710</v>
      </c>
    </row>
    <row r="91" spans="1:6" x14ac:dyDescent="0.25">
      <c r="A91" s="1740"/>
      <c r="B91" s="2510" t="s">
        <v>6915</v>
      </c>
      <c r="C91" s="2510"/>
      <c r="D91" s="1756"/>
      <c r="E91" s="1756"/>
      <c r="F91" s="1741"/>
    </row>
    <row r="92" spans="1:6" ht="31.5" x14ac:dyDescent="0.25">
      <c r="A92" s="1740">
        <v>8</v>
      </c>
      <c r="B92" s="1756" t="s">
        <v>6916</v>
      </c>
      <c r="C92" s="1755" t="s">
        <v>6917</v>
      </c>
      <c r="D92" s="1756" t="s">
        <v>6918</v>
      </c>
      <c r="E92" s="1746">
        <v>1800000</v>
      </c>
      <c r="F92" s="1741" t="s">
        <v>13</v>
      </c>
    </row>
    <row r="93" spans="1:6" ht="31.5" x14ac:dyDescent="0.25">
      <c r="A93" s="1740">
        <v>9</v>
      </c>
      <c r="B93" s="1756" t="s">
        <v>6919</v>
      </c>
      <c r="C93" s="1755" t="s">
        <v>6920</v>
      </c>
      <c r="D93" s="1756" t="s">
        <v>6921</v>
      </c>
      <c r="E93" s="1746">
        <v>400000</v>
      </c>
      <c r="F93" s="1741" t="s">
        <v>13</v>
      </c>
    </row>
    <row r="94" spans="1:6" ht="31.5" x14ac:dyDescent="0.25">
      <c r="A94" s="1740">
        <v>10</v>
      </c>
      <c r="B94" s="1756" t="s">
        <v>6916</v>
      </c>
      <c r="C94" s="1755" t="s">
        <v>6922</v>
      </c>
      <c r="D94" s="1756" t="s">
        <v>6921</v>
      </c>
      <c r="E94" s="1746">
        <v>400000</v>
      </c>
      <c r="F94" s="1741" t="s">
        <v>6923</v>
      </c>
    </row>
    <row r="95" spans="1:6" ht="31.5" x14ac:dyDescent="0.25">
      <c r="A95" s="1740">
        <v>11</v>
      </c>
      <c r="B95" s="1756" t="s">
        <v>4505</v>
      </c>
      <c r="C95" s="1755" t="s">
        <v>6924</v>
      </c>
      <c r="D95" s="1756" t="s">
        <v>6921</v>
      </c>
      <c r="E95" s="1746">
        <v>400000</v>
      </c>
      <c r="F95" s="1741" t="s">
        <v>13</v>
      </c>
    </row>
    <row r="96" spans="1:6" ht="31.5" x14ac:dyDescent="0.25">
      <c r="A96" s="1740">
        <v>12</v>
      </c>
      <c r="B96" s="1756" t="s">
        <v>6925</v>
      </c>
      <c r="C96" s="1755" t="s">
        <v>6926</v>
      </c>
      <c r="D96" s="1756" t="s">
        <v>6921</v>
      </c>
      <c r="E96" s="1746">
        <v>400000</v>
      </c>
      <c r="F96" s="1741" t="s">
        <v>13</v>
      </c>
    </row>
    <row r="97" spans="1:6" ht="31.5" x14ac:dyDescent="0.25">
      <c r="A97" s="1740">
        <v>13</v>
      </c>
      <c r="B97" s="1756" t="s">
        <v>6927</v>
      </c>
      <c r="C97" s="1755" t="s">
        <v>6928</v>
      </c>
      <c r="D97" s="1756" t="s">
        <v>6921</v>
      </c>
      <c r="E97" s="1746">
        <v>400000</v>
      </c>
      <c r="F97" s="1741" t="s">
        <v>13</v>
      </c>
    </row>
    <row r="98" spans="1:6" ht="31.5" x14ac:dyDescent="0.25">
      <c r="A98" s="1740">
        <v>14</v>
      </c>
      <c r="B98" s="1756" t="s">
        <v>6929</v>
      </c>
      <c r="C98" s="1755" t="s">
        <v>6930</v>
      </c>
      <c r="D98" s="1756" t="s">
        <v>6931</v>
      </c>
      <c r="E98" s="1746">
        <v>200000</v>
      </c>
      <c r="F98" s="1741" t="s">
        <v>13</v>
      </c>
    </row>
    <row r="99" spans="1:6" x14ac:dyDescent="0.25">
      <c r="A99" s="1740"/>
      <c r="B99" s="2510" t="s">
        <v>6932</v>
      </c>
      <c r="C99" s="2510"/>
      <c r="D99" s="1756"/>
      <c r="E99" s="1756"/>
      <c r="F99" s="1741"/>
    </row>
    <row r="100" spans="1:6" ht="94.5" x14ac:dyDescent="0.25">
      <c r="A100" s="1740">
        <v>15</v>
      </c>
      <c r="B100" s="1755" t="s">
        <v>6933</v>
      </c>
      <c r="C100" s="1755" t="s">
        <v>6934</v>
      </c>
      <c r="D100" s="1755" t="s">
        <v>6935</v>
      </c>
      <c r="E100" s="1742">
        <v>1500000</v>
      </c>
      <c r="F100" s="1960" t="s">
        <v>13</v>
      </c>
    </row>
    <row r="101" spans="1:6" ht="31.5" x14ac:dyDescent="0.25">
      <c r="A101" s="1740">
        <v>16</v>
      </c>
      <c r="B101" s="1756" t="s">
        <v>2885</v>
      </c>
      <c r="C101" s="1755" t="s">
        <v>6936</v>
      </c>
      <c r="D101" s="1756" t="s">
        <v>6937</v>
      </c>
      <c r="E101" s="1742">
        <v>400000</v>
      </c>
      <c r="F101" s="1960" t="s">
        <v>13</v>
      </c>
    </row>
    <row r="102" spans="1:6" ht="47.25" x14ac:dyDescent="0.25">
      <c r="A102" s="1740">
        <v>17</v>
      </c>
      <c r="B102" s="1755" t="s">
        <v>6938</v>
      </c>
      <c r="C102" s="1755" t="s">
        <v>6939</v>
      </c>
      <c r="D102" s="1756" t="s">
        <v>6940</v>
      </c>
      <c r="E102" s="1773">
        <v>200000</v>
      </c>
      <c r="F102" s="1829" t="s">
        <v>13</v>
      </c>
    </row>
    <row r="103" spans="1:6" ht="31.5" x14ac:dyDescent="0.25">
      <c r="A103" s="1740">
        <v>18</v>
      </c>
      <c r="B103" s="1755" t="s">
        <v>6941</v>
      </c>
      <c r="C103" s="1755" t="s">
        <v>6942</v>
      </c>
      <c r="D103" s="1755" t="s">
        <v>6943</v>
      </c>
      <c r="E103" s="1742">
        <v>400000</v>
      </c>
      <c r="F103" s="1960" t="s">
        <v>13</v>
      </c>
    </row>
    <row r="104" spans="1:6" x14ac:dyDescent="0.25">
      <c r="A104" s="1964"/>
      <c r="B104" s="2510" t="s">
        <v>248</v>
      </c>
      <c r="C104" s="2510"/>
      <c r="D104" s="2510"/>
      <c r="E104" s="1836">
        <f>SUM(E81:E103)</f>
        <v>10879310.34</v>
      </c>
      <c r="F104" s="1741"/>
    </row>
    <row r="105" spans="1:6" ht="18.75" customHeight="1" x14ac:dyDescent="0.25">
      <c r="A105" s="2015"/>
      <c r="B105" s="1957" t="s">
        <v>323</v>
      </c>
      <c r="C105" s="1762"/>
      <c r="D105" s="1762"/>
      <c r="E105" s="1762"/>
      <c r="F105" s="1883"/>
    </row>
    <row r="106" spans="1:6" ht="63" x14ac:dyDescent="0.25">
      <c r="A106" s="2016"/>
      <c r="B106" s="1756" t="s">
        <v>6933</v>
      </c>
      <c r="C106" s="1762" t="s">
        <v>6944</v>
      </c>
      <c r="D106" s="1762"/>
      <c r="E106" s="1821">
        <v>500000</v>
      </c>
      <c r="F106" s="1883"/>
    </row>
    <row r="107" spans="1:6" ht="21.75" customHeight="1" x14ac:dyDescent="0.25">
      <c r="A107" s="1740"/>
      <c r="B107" s="1957" t="s">
        <v>324</v>
      </c>
      <c r="C107" s="1756"/>
      <c r="D107" s="1756"/>
      <c r="E107" s="2017">
        <f>E106+E104</f>
        <v>11379310.34</v>
      </c>
      <c r="F107" s="1741"/>
    </row>
  </sheetData>
  <mergeCells count="23">
    <mergeCell ref="A14:F14"/>
    <mergeCell ref="A15:F15"/>
    <mergeCell ref="A16:F16"/>
    <mergeCell ref="B25:C25"/>
    <mergeCell ref="A1:F1"/>
    <mergeCell ref="A2:F2"/>
    <mergeCell ref="A3:F3"/>
    <mergeCell ref="B5:D5"/>
    <mergeCell ref="A10:C10"/>
    <mergeCell ref="D10:F10"/>
    <mergeCell ref="B36:C36"/>
    <mergeCell ref="B50:C50"/>
    <mergeCell ref="B55:C55"/>
    <mergeCell ref="B68:D68"/>
    <mergeCell ref="A76:F76"/>
    <mergeCell ref="A77:F77"/>
    <mergeCell ref="B104:D104"/>
    <mergeCell ref="A78:F78"/>
    <mergeCell ref="B80:C80"/>
    <mergeCell ref="B83:C83"/>
    <mergeCell ref="B86:C86"/>
    <mergeCell ref="B91:C91"/>
    <mergeCell ref="B99:C99"/>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7"/>
  <sheetViews>
    <sheetView workbookViewId="0">
      <selection sqref="A1:IV65536"/>
    </sheetView>
  </sheetViews>
  <sheetFormatPr defaultRowHeight="15" x14ac:dyDescent="0.25"/>
  <cols>
    <col min="1" max="1" width="5.42578125" customWidth="1"/>
    <col min="2" max="2" width="17.7109375" customWidth="1"/>
    <col min="3" max="3" width="43.42578125" customWidth="1"/>
    <col min="4" max="4" width="14.85546875" customWidth="1"/>
    <col min="5" max="5" width="22.5703125" customWidth="1"/>
    <col min="6" max="6" width="11.85546875" customWidth="1"/>
  </cols>
  <sheetData>
    <row r="1" spans="1:6" ht="15.75" x14ac:dyDescent="0.25">
      <c r="A1" s="2360" t="s">
        <v>0</v>
      </c>
      <c r="B1" s="2360"/>
      <c r="C1" s="2360"/>
      <c r="D1" s="2360"/>
      <c r="E1" s="2360"/>
      <c r="F1" s="2360"/>
    </row>
    <row r="2" spans="1:6" ht="15.75" x14ac:dyDescent="0.25">
      <c r="A2" s="2360" t="s">
        <v>6945</v>
      </c>
      <c r="B2" s="2360"/>
      <c r="C2" s="2360"/>
      <c r="D2" s="2360"/>
      <c r="E2" s="2360"/>
      <c r="F2" s="2360"/>
    </row>
    <row r="3" spans="1:6" ht="15.75" x14ac:dyDescent="0.25">
      <c r="A3" s="2360" t="s">
        <v>281</v>
      </c>
      <c r="B3" s="2360"/>
      <c r="C3" s="2360"/>
      <c r="D3" s="2360"/>
      <c r="E3" s="2360"/>
      <c r="F3" s="2360"/>
    </row>
    <row r="4" spans="1:6" ht="31.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78.75" x14ac:dyDescent="0.25">
      <c r="A6" s="353">
        <v>1</v>
      </c>
      <c r="B6" s="69" t="s">
        <v>269</v>
      </c>
      <c r="C6" s="7" t="s">
        <v>7062</v>
      </c>
      <c r="D6" s="69" t="s">
        <v>271</v>
      </c>
      <c r="E6" s="1864">
        <v>1000000</v>
      </c>
      <c r="F6" s="131" t="s">
        <v>272</v>
      </c>
    </row>
    <row r="7" spans="1:6" ht="15.75" x14ac:dyDescent="0.25">
      <c r="A7" s="353"/>
      <c r="B7" s="70" t="s">
        <v>273</v>
      </c>
      <c r="C7" s="7"/>
      <c r="D7" s="69"/>
      <c r="E7" s="1864"/>
      <c r="F7" s="131"/>
    </row>
    <row r="8" spans="1:6" ht="110.25" x14ac:dyDescent="0.25">
      <c r="A8" s="353">
        <v>2</v>
      </c>
      <c r="B8" s="69" t="s">
        <v>274</v>
      </c>
      <c r="C8" s="7" t="s">
        <v>7063</v>
      </c>
      <c r="D8" s="69" t="s">
        <v>276</v>
      </c>
      <c r="E8" s="1864">
        <v>4500000</v>
      </c>
      <c r="F8" s="131" t="s">
        <v>277</v>
      </c>
    </row>
    <row r="9" spans="1:6" ht="15.75" x14ac:dyDescent="0.25">
      <c r="A9" s="353"/>
      <c r="B9" s="70" t="s">
        <v>248</v>
      </c>
      <c r="C9" s="69"/>
      <c r="D9" s="69"/>
      <c r="E9" s="1983">
        <v>5500000</v>
      </c>
      <c r="F9" s="131"/>
    </row>
    <row r="10" spans="1:6" ht="15.75" x14ac:dyDescent="0.25">
      <c r="A10" s="2340" t="s">
        <v>278</v>
      </c>
      <c r="B10" s="2341"/>
      <c r="C10" s="2342"/>
      <c r="D10" s="2340" t="s">
        <v>279</v>
      </c>
      <c r="E10" s="2341"/>
      <c r="F10" s="2342"/>
    </row>
    <row r="11" spans="1:6" ht="15.75" x14ac:dyDescent="0.25">
      <c r="A11" s="212"/>
      <c r="B11" s="212"/>
      <c r="C11" s="212"/>
      <c r="D11" s="212"/>
      <c r="E11" s="17"/>
      <c r="F11" s="91"/>
    </row>
    <row r="12" spans="1:6" ht="15.75" x14ac:dyDescent="0.25">
      <c r="A12" s="212"/>
      <c r="B12" s="212"/>
      <c r="C12" s="212"/>
      <c r="D12" s="212"/>
      <c r="E12" s="17"/>
      <c r="F12" s="91"/>
    </row>
    <row r="13" spans="1:6" ht="15.75" x14ac:dyDescent="0.25">
      <c r="A13" s="2454" t="s">
        <v>0</v>
      </c>
      <c r="B13" s="2454"/>
      <c r="C13" s="2454"/>
      <c r="D13" s="2454"/>
      <c r="E13" s="2454"/>
      <c r="F13" s="2454"/>
    </row>
    <row r="14" spans="1:6" ht="15.75" x14ac:dyDescent="0.25">
      <c r="A14" s="2454" t="s">
        <v>6945</v>
      </c>
      <c r="B14" s="2454"/>
      <c r="C14" s="2454"/>
      <c r="D14" s="2454"/>
      <c r="E14" s="2454"/>
      <c r="F14" s="2454"/>
    </row>
    <row r="15" spans="1:6" ht="15.75" x14ac:dyDescent="0.25">
      <c r="A15" s="2454" t="s">
        <v>281</v>
      </c>
      <c r="B15" s="2454"/>
      <c r="C15" s="2454"/>
      <c r="D15" s="2454"/>
      <c r="E15" s="2454"/>
      <c r="F15" s="2454"/>
    </row>
    <row r="16" spans="1:6" ht="31.5" x14ac:dyDescent="0.25">
      <c r="A16" s="1965" t="s">
        <v>6355</v>
      </c>
      <c r="B16" s="1969" t="s">
        <v>6946</v>
      </c>
      <c r="C16" s="1969" t="s">
        <v>6947</v>
      </c>
      <c r="D16" s="1969" t="s">
        <v>6948</v>
      </c>
      <c r="E16" s="1957" t="s">
        <v>6949</v>
      </c>
      <c r="F16" s="1969" t="s">
        <v>6950</v>
      </c>
    </row>
    <row r="17" spans="1:6" ht="15.75" x14ac:dyDescent="0.25">
      <c r="A17" s="1965"/>
      <c r="B17" s="2522" t="s">
        <v>6951</v>
      </c>
      <c r="C17" s="2523"/>
      <c r="D17" s="1969"/>
      <c r="E17" s="1957"/>
      <c r="F17" s="1969"/>
    </row>
    <row r="18" spans="1:6" ht="47.25" x14ac:dyDescent="0.25">
      <c r="A18" s="1965">
        <v>1</v>
      </c>
      <c r="B18" s="1775" t="s">
        <v>6952</v>
      </c>
      <c r="C18" s="1775" t="s">
        <v>6953</v>
      </c>
      <c r="D18" s="1775" t="s">
        <v>6954</v>
      </c>
      <c r="E18" s="2018">
        <v>1765833.2</v>
      </c>
      <c r="F18" s="1775" t="s">
        <v>6955</v>
      </c>
    </row>
    <row r="19" spans="1:6" ht="157.5" x14ac:dyDescent="0.25">
      <c r="A19" s="1965">
        <v>2</v>
      </c>
      <c r="B19" s="1775" t="s">
        <v>6956</v>
      </c>
      <c r="C19" s="1775" t="s">
        <v>6957</v>
      </c>
      <c r="D19" s="1775" t="s">
        <v>6958</v>
      </c>
      <c r="E19" s="2018">
        <v>1608000</v>
      </c>
      <c r="F19" s="1775" t="s">
        <v>6955</v>
      </c>
    </row>
    <row r="20" spans="1:6" ht="47.25" x14ac:dyDescent="0.25">
      <c r="A20" s="1965">
        <v>3</v>
      </c>
      <c r="B20" s="1775" t="s">
        <v>17</v>
      </c>
      <c r="C20" s="1775" t="s">
        <v>6959</v>
      </c>
      <c r="D20" s="1775" t="s">
        <v>727</v>
      </c>
      <c r="E20" s="2018">
        <v>48000</v>
      </c>
      <c r="F20" s="1775" t="s">
        <v>6955</v>
      </c>
    </row>
    <row r="21" spans="1:6" ht="47.25" x14ac:dyDescent="0.25">
      <c r="A21" s="1965">
        <v>4</v>
      </c>
      <c r="B21" s="1775" t="s">
        <v>20</v>
      </c>
      <c r="C21" s="1775" t="s">
        <v>6960</v>
      </c>
      <c r="D21" s="1775" t="s">
        <v>6961</v>
      </c>
      <c r="E21" s="2018">
        <v>96000</v>
      </c>
      <c r="F21" s="1775" t="s">
        <v>6955</v>
      </c>
    </row>
    <row r="22" spans="1:6" ht="94.5" x14ac:dyDescent="0.25">
      <c r="A22" s="1965">
        <v>5</v>
      </c>
      <c r="B22" s="1775" t="s">
        <v>6962</v>
      </c>
      <c r="C22" s="1775" t="s">
        <v>6963</v>
      </c>
      <c r="D22" s="1775" t="s">
        <v>6964</v>
      </c>
      <c r="E22" s="2018">
        <v>690787.49</v>
      </c>
      <c r="F22" s="1775" t="s">
        <v>6955</v>
      </c>
    </row>
    <row r="23" spans="1:6" ht="15.75" x14ac:dyDescent="0.25">
      <c r="A23" s="1965"/>
      <c r="B23" s="2522" t="s">
        <v>6965</v>
      </c>
      <c r="C23" s="2523"/>
      <c r="D23" s="2524"/>
      <c r="E23" s="2019"/>
      <c r="F23" s="1969"/>
    </row>
    <row r="24" spans="1:6" ht="126" x14ac:dyDescent="0.25">
      <c r="A24" s="1965">
        <v>6</v>
      </c>
      <c r="B24" s="1775" t="s">
        <v>6956</v>
      </c>
      <c r="C24" s="1775" t="s">
        <v>6966</v>
      </c>
      <c r="D24" s="1775" t="s">
        <v>6967</v>
      </c>
      <c r="E24" s="2018">
        <v>1608000</v>
      </c>
      <c r="F24" s="1775" t="s">
        <v>6955</v>
      </c>
    </row>
    <row r="25" spans="1:6" ht="94.5" x14ac:dyDescent="0.25">
      <c r="A25" s="1965">
        <v>7</v>
      </c>
      <c r="B25" s="1775" t="s">
        <v>6962</v>
      </c>
      <c r="C25" s="1775" t="s">
        <v>6968</v>
      </c>
      <c r="D25" s="1775" t="s">
        <v>6964</v>
      </c>
      <c r="E25" s="1834">
        <v>498155.17</v>
      </c>
      <c r="F25" s="1775" t="s">
        <v>6955</v>
      </c>
    </row>
    <row r="26" spans="1:6" ht="78.75" x14ac:dyDescent="0.25">
      <c r="A26" s="1965">
        <v>8</v>
      </c>
      <c r="B26" s="1775" t="s">
        <v>6969</v>
      </c>
      <c r="C26" s="1775" t="s">
        <v>6970</v>
      </c>
      <c r="D26" s="1775" t="s">
        <v>6971</v>
      </c>
      <c r="E26" s="1834">
        <v>498155.17</v>
      </c>
      <c r="F26" s="1775" t="s">
        <v>6955</v>
      </c>
    </row>
    <row r="27" spans="1:6" ht="15.75" x14ac:dyDescent="0.25">
      <c r="A27" s="1965"/>
      <c r="B27" s="2522" t="s">
        <v>42374</v>
      </c>
      <c r="C27" s="2524"/>
      <c r="D27" s="1775"/>
      <c r="E27" s="1834"/>
      <c r="F27" s="1775"/>
    </row>
    <row r="28" spans="1:6" ht="63" x14ac:dyDescent="0.25">
      <c r="A28" s="1965">
        <v>9</v>
      </c>
      <c r="B28" s="1775" t="s">
        <v>6972</v>
      </c>
      <c r="C28" s="1775" t="s">
        <v>6973</v>
      </c>
      <c r="D28" s="1775" t="s">
        <v>3859</v>
      </c>
      <c r="E28" s="2018">
        <v>11202000</v>
      </c>
      <c r="F28" s="1775" t="s">
        <v>6955</v>
      </c>
    </row>
    <row r="29" spans="1:6" ht="63" x14ac:dyDescent="0.25">
      <c r="A29" s="1965">
        <v>10</v>
      </c>
      <c r="B29" s="1775" t="s">
        <v>6974</v>
      </c>
      <c r="C29" s="1775" t="s">
        <v>6975</v>
      </c>
      <c r="D29" s="1775" t="s">
        <v>3859</v>
      </c>
      <c r="E29" s="2018">
        <v>6000586.2000000002</v>
      </c>
      <c r="F29" s="1775" t="s">
        <v>6955</v>
      </c>
    </row>
    <row r="30" spans="1:6" ht="15.75" x14ac:dyDescent="0.25">
      <c r="A30" s="1965"/>
      <c r="B30" s="2522" t="s">
        <v>40</v>
      </c>
      <c r="C30" s="2524"/>
      <c r="D30" s="1775"/>
      <c r="E30" s="1834"/>
      <c r="F30" s="1775"/>
    </row>
    <row r="31" spans="1:6" ht="110.25" x14ac:dyDescent="0.25">
      <c r="A31" s="1965">
        <v>11</v>
      </c>
      <c r="B31" s="1775" t="s">
        <v>301</v>
      </c>
      <c r="C31" s="1775" t="s">
        <v>6976</v>
      </c>
      <c r="D31" s="1775" t="s">
        <v>6977</v>
      </c>
      <c r="E31" s="2018">
        <v>4568096.5199999996</v>
      </c>
      <c r="F31" s="1775" t="s">
        <v>6955</v>
      </c>
    </row>
    <row r="32" spans="1:6" ht="15.75" x14ac:dyDescent="0.25">
      <c r="A32" s="1965"/>
      <c r="B32" s="2522" t="s">
        <v>42375</v>
      </c>
      <c r="C32" s="2524"/>
      <c r="D32" s="1775"/>
      <c r="E32" s="2018"/>
      <c r="F32" s="1775"/>
    </row>
    <row r="33" spans="1:6" ht="63" x14ac:dyDescent="0.25">
      <c r="A33" s="1965">
        <v>12</v>
      </c>
      <c r="B33" s="1775" t="s">
        <v>6978</v>
      </c>
      <c r="C33" s="1775" t="s">
        <v>6979</v>
      </c>
      <c r="D33" s="1775" t="s">
        <v>346</v>
      </c>
      <c r="E33" s="2018">
        <v>1500000</v>
      </c>
      <c r="F33" s="1775" t="s">
        <v>1294</v>
      </c>
    </row>
    <row r="34" spans="1:6" ht="63" x14ac:dyDescent="0.25">
      <c r="A34" s="1965">
        <v>13</v>
      </c>
      <c r="B34" s="1775" t="s">
        <v>6980</v>
      </c>
      <c r="C34" s="1775" t="s">
        <v>6981</v>
      </c>
      <c r="D34" s="1775" t="s">
        <v>346</v>
      </c>
      <c r="E34" s="2018">
        <v>1500000</v>
      </c>
      <c r="F34" s="1775" t="s">
        <v>1294</v>
      </c>
    </row>
    <row r="35" spans="1:6" ht="63" x14ac:dyDescent="0.25">
      <c r="A35" s="1965">
        <v>14</v>
      </c>
      <c r="B35" s="1775" t="s">
        <v>6982</v>
      </c>
      <c r="C35" s="1775" t="s">
        <v>6983</v>
      </c>
      <c r="D35" s="1775" t="s">
        <v>346</v>
      </c>
      <c r="E35" s="2018">
        <v>1500000</v>
      </c>
      <c r="F35" s="1775" t="s">
        <v>1294</v>
      </c>
    </row>
    <row r="36" spans="1:6" ht="126" x14ac:dyDescent="0.25">
      <c r="A36" s="1965">
        <v>15</v>
      </c>
      <c r="B36" s="1775" t="s">
        <v>6984</v>
      </c>
      <c r="C36" s="1775" t="s">
        <v>6985</v>
      </c>
      <c r="D36" s="1775" t="s">
        <v>6986</v>
      </c>
      <c r="E36" s="2018">
        <v>792229.8</v>
      </c>
      <c r="F36" s="1775" t="s">
        <v>1294</v>
      </c>
    </row>
    <row r="37" spans="1:6" ht="63" x14ac:dyDescent="0.25">
      <c r="A37" s="1965">
        <v>16</v>
      </c>
      <c r="B37" s="1775" t="s">
        <v>6987</v>
      </c>
      <c r="C37" s="1775" t="s">
        <v>6988</v>
      </c>
      <c r="D37" s="1775" t="s">
        <v>346</v>
      </c>
      <c r="E37" s="2018">
        <v>1500000</v>
      </c>
      <c r="F37" s="1775" t="s">
        <v>1294</v>
      </c>
    </row>
    <row r="38" spans="1:6" ht="63" x14ac:dyDescent="0.25">
      <c r="A38" s="1965">
        <v>17</v>
      </c>
      <c r="B38" s="1775" t="s">
        <v>6989</v>
      </c>
      <c r="C38" s="1775" t="s">
        <v>6990</v>
      </c>
      <c r="D38" s="1775" t="s">
        <v>346</v>
      </c>
      <c r="E38" s="2018">
        <v>1500000</v>
      </c>
      <c r="F38" s="1775" t="s">
        <v>1294</v>
      </c>
    </row>
    <row r="39" spans="1:6" ht="63" x14ac:dyDescent="0.25">
      <c r="A39" s="1965">
        <v>18</v>
      </c>
      <c r="B39" s="1775" t="s">
        <v>6991</v>
      </c>
      <c r="C39" s="1775" t="s">
        <v>6992</v>
      </c>
      <c r="D39" s="1775" t="s">
        <v>346</v>
      </c>
      <c r="E39" s="2018">
        <v>1500000</v>
      </c>
      <c r="F39" s="1775" t="s">
        <v>1294</v>
      </c>
    </row>
    <row r="40" spans="1:6" ht="63" x14ac:dyDescent="0.25">
      <c r="A40" s="1965">
        <v>19</v>
      </c>
      <c r="B40" s="1775" t="s">
        <v>6993</v>
      </c>
      <c r="C40" s="1775" t="s">
        <v>6994</v>
      </c>
      <c r="D40" s="1775" t="s">
        <v>346</v>
      </c>
      <c r="E40" s="2018">
        <v>1500000</v>
      </c>
      <c r="F40" s="1775" t="s">
        <v>1294</v>
      </c>
    </row>
    <row r="41" spans="1:6" ht="63" x14ac:dyDescent="0.25">
      <c r="A41" s="1965">
        <v>20</v>
      </c>
      <c r="B41" s="1775" t="s">
        <v>6995</v>
      </c>
      <c r="C41" s="1775" t="s">
        <v>6996</v>
      </c>
      <c r="D41" s="1775" t="s">
        <v>346</v>
      </c>
      <c r="E41" s="2018">
        <v>1500000</v>
      </c>
      <c r="F41" s="1775" t="s">
        <v>1294</v>
      </c>
    </row>
    <row r="42" spans="1:6" ht="63" x14ac:dyDescent="0.25">
      <c r="A42" s="1965">
        <v>21</v>
      </c>
      <c r="B42" s="1775" t="s">
        <v>6997</v>
      </c>
      <c r="C42" s="1775" t="s">
        <v>6998</v>
      </c>
      <c r="D42" s="1775" t="s">
        <v>346</v>
      </c>
      <c r="E42" s="2018">
        <v>1500000</v>
      </c>
      <c r="F42" s="1775" t="s">
        <v>1294</v>
      </c>
    </row>
    <row r="43" spans="1:6" ht="63" x14ac:dyDescent="0.25">
      <c r="A43" s="1965">
        <v>22</v>
      </c>
      <c r="B43" s="1775" t="s">
        <v>6999</v>
      </c>
      <c r="C43" s="1775" t="s">
        <v>7000</v>
      </c>
      <c r="D43" s="1775" t="s">
        <v>346</v>
      </c>
      <c r="E43" s="2018">
        <v>1500000</v>
      </c>
      <c r="F43" s="1775" t="s">
        <v>1294</v>
      </c>
    </row>
    <row r="44" spans="1:6" ht="63" x14ac:dyDescent="0.25">
      <c r="A44" s="1965">
        <v>23</v>
      </c>
      <c r="B44" s="1775" t="s">
        <v>7001</v>
      </c>
      <c r="C44" s="1775" t="s">
        <v>7002</v>
      </c>
      <c r="D44" s="1775" t="s">
        <v>346</v>
      </c>
      <c r="E44" s="2018">
        <v>1500000</v>
      </c>
      <c r="F44" s="1775" t="s">
        <v>1294</v>
      </c>
    </row>
    <row r="45" spans="1:6" ht="15.75" x14ac:dyDescent="0.25">
      <c r="A45" s="1965"/>
      <c r="B45" s="2522" t="s">
        <v>7003</v>
      </c>
      <c r="C45" s="2524"/>
      <c r="D45" s="1775"/>
      <c r="E45" s="2019"/>
      <c r="F45" s="1775"/>
    </row>
    <row r="46" spans="1:6" ht="63" x14ac:dyDescent="0.25">
      <c r="A46" s="1965">
        <v>24</v>
      </c>
      <c r="B46" s="1775" t="s">
        <v>7004</v>
      </c>
      <c r="C46" s="1775" t="s">
        <v>7005</v>
      </c>
      <c r="D46" s="1775" t="s">
        <v>7006</v>
      </c>
      <c r="E46" s="2018">
        <v>1500000</v>
      </c>
      <c r="F46" s="1775" t="s">
        <v>1294</v>
      </c>
    </row>
    <row r="47" spans="1:6" ht="63" x14ac:dyDescent="0.25">
      <c r="A47" s="1965">
        <v>25</v>
      </c>
      <c r="B47" s="1775" t="s">
        <v>7007</v>
      </c>
      <c r="C47" s="1775" t="s">
        <v>7008</v>
      </c>
      <c r="D47" s="1775" t="s">
        <v>346</v>
      </c>
      <c r="E47" s="2018">
        <v>1800000</v>
      </c>
      <c r="F47" s="1775" t="s">
        <v>1294</v>
      </c>
    </row>
    <row r="48" spans="1:6" ht="63" x14ac:dyDescent="0.25">
      <c r="A48" s="1965">
        <v>26</v>
      </c>
      <c r="B48" s="1775" t="s">
        <v>7009</v>
      </c>
      <c r="C48" s="1775" t="s">
        <v>7010</v>
      </c>
      <c r="D48" s="1775" t="s">
        <v>346</v>
      </c>
      <c r="E48" s="2018">
        <v>1500000</v>
      </c>
      <c r="F48" s="1775" t="s">
        <v>1294</v>
      </c>
    </row>
    <row r="49" spans="1:6" ht="63" x14ac:dyDescent="0.25">
      <c r="A49" s="1965">
        <v>27</v>
      </c>
      <c r="B49" s="1775" t="s">
        <v>7011</v>
      </c>
      <c r="C49" s="1775" t="s">
        <v>7012</v>
      </c>
      <c r="D49" s="1775" t="s">
        <v>7013</v>
      </c>
      <c r="E49" s="2018">
        <v>1500000</v>
      </c>
      <c r="F49" s="1775" t="s">
        <v>1294</v>
      </c>
    </row>
    <row r="50" spans="1:6" ht="63" x14ac:dyDescent="0.25">
      <c r="A50" s="1965">
        <v>28</v>
      </c>
      <c r="B50" s="1775" t="s">
        <v>7014</v>
      </c>
      <c r="C50" s="1775" t="s">
        <v>7015</v>
      </c>
      <c r="D50" s="1775" t="s">
        <v>346</v>
      </c>
      <c r="E50" s="2018">
        <v>1500000</v>
      </c>
      <c r="F50" s="1775" t="s">
        <v>1294</v>
      </c>
    </row>
    <row r="51" spans="1:6" ht="63" x14ac:dyDescent="0.25">
      <c r="A51" s="1965">
        <v>29</v>
      </c>
      <c r="B51" s="1775" t="s">
        <v>7016</v>
      </c>
      <c r="C51" s="1775" t="s">
        <v>7017</v>
      </c>
      <c r="D51" s="1775" t="s">
        <v>7013</v>
      </c>
      <c r="E51" s="2018">
        <v>1500000</v>
      </c>
      <c r="F51" s="1775" t="s">
        <v>1294</v>
      </c>
    </row>
    <row r="52" spans="1:6" ht="110.25" x14ac:dyDescent="0.25">
      <c r="A52" s="1965">
        <v>30</v>
      </c>
      <c r="B52" s="1775" t="s">
        <v>7018</v>
      </c>
      <c r="C52" s="1775" t="s">
        <v>7019</v>
      </c>
      <c r="D52" s="1775" t="s">
        <v>7020</v>
      </c>
      <c r="E52" s="2018">
        <v>300000</v>
      </c>
      <c r="F52" s="1775" t="s">
        <v>1294</v>
      </c>
    </row>
    <row r="53" spans="1:6" ht="63" x14ac:dyDescent="0.25">
      <c r="A53" s="1965">
        <v>31</v>
      </c>
      <c r="B53" s="1775" t="s">
        <v>7021</v>
      </c>
      <c r="C53" s="1775" t="s">
        <v>7022</v>
      </c>
      <c r="D53" s="1775" t="s">
        <v>346</v>
      </c>
      <c r="E53" s="2018">
        <v>1500000</v>
      </c>
      <c r="F53" s="1775" t="s">
        <v>1294</v>
      </c>
    </row>
    <row r="54" spans="1:6" ht="63" x14ac:dyDescent="0.25">
      <c r="A54" s="1965">
        <v>32</v>
      </c>
      <c r="B54" s="1775" t="s">
        <v>7023</v>
      </c>
      <c r="C54" s="1775" t="s">
        <v>7024</v>
      </c>
      <c r="D54" s="1775" t="s">
        <v>346</v>
      </c>
      <c r="E54" s="2018">
        <v>1500000</v>
      </c>
      <c r="F54" s="1775" t="s">
        <v>1294</v>
      </c>
    </row>
    <row r="55" spans="1:6" ht="15.75" x14ac:dyDescent="0.25">
      <c r="A55" s="1965"/>
      <c r="B55" s="2522" t="s">
        <v>744</v>
      </c>
      <c r="C55" s="2524"/>
      <c r="D55" s="1775"/>
      <c r="E55" s="2018"/>
      <c r="F55" s="1775"/>
    </row>
    <row r="56" spans="1:6" ht="63" x14ac:dyDescent="0.25">
      <c r="A56" s="1965">
        <v>33</v>
      </c>
      <c r="B56" s="1775" t="s">
        <v>7048</v>
      </c>
      <c r="C56" s="1775" t="s">
        <v>7049</v>
      </c>
      <c r="D56" s="1775" t="s">
        <v>7050</v>
      </c>
      <c r="E56" s="2018">
        <v>1736206.9</v>
      </c>
      <c r="F56" s="1775" t="s">
        <v>1294</v>
      </c>
    </row>
    <row r="57" spans="1:6" ht="15.75" x14ac:dyDescent="0.25">
      <c r="A57" s="1965"/>
      <c r="B57" s="2522" t="s">
        <v>1154</v>
      </c>
      <c r="C57" s="2523"/>
      <c r="D57" s="1775"/>
      <c r="E57" s="2018"/>
      <c r="F57" s="1775"/>
    </row>
    <row r="58" spans="1:6" ht="63" x14ac:dyDescent="0.25">
      <c r="A58" s="1965">
        <v>34</v>
      </c>
      <c r="B58" s="1775" t="s">
        <v>7025</v>
      </c>
      <c r="C58" s="1775" t="s">
        <v>7026</v>
      </c>
      <c r="D58" s="1775" t="s">
        <v>7027</v>
      </c>
      <c r="E58" s="2018">
        <v>6501469</v>
      </c>
      <c r="F58" s="1775" t="s">
        <v>6955</v>
      </c>
    </row>
    <row r="59" spans="1:6" ht="78.75" x14ac:dyDescent="0.25">
      <c r="A59" s="1965">
        <v>35</v>
      </c>
      <c r="B59" s="1775" t="s">
        <v>7028</v>
      </c>
      <c r="C59" s="1775" t="s">
        <v>7029</v>
      </c>
      <c r="D59" s="1775" t="s">
        <v>7030</v>
      </c>
      <c r="E59" s="2018">
        <v>500000</v>
      </c>
      <c r="F59" s="1775" t="s">
        <v>1294</v>
      </c>
    </row>
    <row r="60" spans="1:6" ht="78.75" x14ac:dyDescent="0.25">
      <c r="A60" s="1965">
        <v>36</v>
      </c>
      <c r="B60" s="1775" t="s">
        <v>7031</v>
      </c>
      <c r="C60" s="1775" t="s">
        <v>7032</v>
      </c>
      <c r="D60" s="1775" t="s">
        <v>7030</v>
      </c>
      <c r="E60" s="2018">
        <v>300000</v>
      </c>
      <c r="F60" s="1775" t="s">
        <v>6955</v>
      </c>
    </row>
    <row r="61" spans="1:6" ht="31.5" x14ac:dyDescent="0.25">
      <c r="A61" s="1965">
        <v>37</v>
      </c>
      <c r="B61" s="1775" t="s">
        <v>7033</v>
      </c>
      <c r="C61" s="1775" t="s">
        <v>7034</v>
      </c>
      <c r="D61" s="1775" t="s">
        <v>7035</v>
      </c>
      <c r="E61" s="2018">
        <v>300000</v>
      </c>
      <c r="F61" s="1775" t="s">
        <v>1294</v>
      </c>
    </row>
    <row r="62" spans="1:6" ht="94.5" x14ac:dyDescent="0.25">
      <c r="A62" s="1965">
        <v>38</v>
      </c>
      <c r="B62" s="1775" t="s">
        <v>7036</v>
      </c>
      <c r="C62" s="1775" t="s">
        <v>7037</v>
      </c>
      <c r="D62" s="1775" t="s">
        <v>7038</v>
      </c>
      <c r="E62" s="2018">
        <v>920000</v>
      </c>
      <c r="F62" s="1775" t="s">
        <v>1294</v>
      </c>
    </row>
    <row r="63" spans="1:6" ht="110.25" x14ac:dyDescent="0.25">
      <c r="A63" s="1965">
        <v>39</v>
      </c>
      <c r="B63" s="1775" t="s">
        <v>7036</v>
      </c>
      <c r="C63" s="1775" t="s">
        <v>7039</v>
      </c>
      <c r="D63" s="1775" t="s">
        <v>7040</v>
      </c>
      <c r="E63" s="2018">
        <v>2500000</v>
      </c>
      <c r="F63" s="1775" t="s">
        <v>1294</v>
      </c>
    </row>
    <row r="64" spans="1:6" ht="110.25" x14ac:dyDescent="0.25">
      <c r="A64" s="1965">
        <v>40</v>
      </c>
      <c r="B64" s="1775" t="s">
        <v>7041</v>
      </c>
      <c r="C64" s="1775" t="s">
        <v>7042</v>
      </c>
      <c r="D64" s="1775" t="s">
        <v>7043</v>
      </c>
      <c r="E64" s="2018">
        <v>300000</v>
      </c>
      <c r="F64" s="1775" t="s">
        <v>1294</v>
      </c>
    </row>
    <row r="65" spans="1:6" ht="15.75" x14ac:dyDescent="0.25">
      <c r="A65" s="1965"/>
      <c r="B65" s="2522" t="s">
        <v>7044</v>
      </c>
      <c r="C65" s="2524"/>
      <c r="D65" s="1775"/>
      <c r="E65" s="2018"/>
      <c r="F65" s="1775"/>
    </row>
    <row r="66" spans="1:6" ht="47.25" x14ac:dyDescent="0.25">
      <c r="A66" s="1925">
        <v>41</v>
      </c>
      <c r="B66" s="1775" t="s">
        <v>7045</v>
      </c>
      <c r="C66" s="1775" t="s">
        <v>7046</v>
      </c>
      <c r="D66" s="1775" t="s">
        <v>7047</v>
      </c>
      <c r="E66" s="1834">
        <v>1736206.9</v>
      </c>
      <c r="F66" s="1775" t="s">
        <v>1294</v>
      </c>
    </row>
    <row r="67" spans="1:6" ht="47.25" x14ac:dyDescent="0.25">
      <c r="A67" s="1925">
        <v>42</v>
      </c>
      <c r="B67" s="1775" t="s">
        <v>7056</v>
      </c>
      <c r="C67" s="1775" t="s">
        <v>7057</v>
      </c>
      <c r="D67" s="1775" t="s">
        <v>7058</v>
      </c>
      <c r="E67" s="1834">
        <v>363591.27</v>
      </c>
      <c r="F67" s="1775" t="s">
        <v>1294</v>
      </c>
    </row>
    <row r="68" spans="1:6" ht="283.5" x14ac:dyDescent="0.25">
      <c r="A68" s="1925">
        <v>43</v>
      </c>
      <c r="B68" s="1775" t="s">
        <v>42376</v>
      </c>
      <c r="C68" s="1775" t="s">
        <v>7051</v>
      </c>
      <c r="D68" s="1775" t="s">
        <v>38399</v>
      </c>
      <c r="E68" s="1834">
        <v>1169256.8</v>
      </c>
      <c r="F68" s="1775" t="s">
        <v>1294</v>
      </c>
    </row>
    <row r="69" spans="1:6" ht="283.5" x14ac:dyDescent="0.25">
      <c r="A69" s="1925">
        <v>44</v>
      </c>
      <c r="B69" s="1775" t="s">
        <v>42377</v>
      </c>
      <c r="C69" s="1775" t="s">
        <v>7052</v>
      </c>
      <c r="D69" s="1775" t="s">
        <v>38399</v>
      </c>
      <c r="E69" s="1834">
        <v>1169256.8</v>
      </c>
      <c r="F69" s="1775" t="s">
        <v>1294</v>
      </c>
    </row>
    <row r="70" spans="1:6" ht="283.5" x14ac:dyDescent="0.25">
      <c r="A70" s="1925">
        <v>45</v>
      </c>
      <c r="B70" s="1775" t="s">
        <v>42378</v>
      </c>
      <c r="C70" s="1775" t="s">
        <v>7053</v>
      </c>
      <c r="D70" s="1775" t="s">
        <v>38399</v>
      </c>
      <c r="E70" s="1834">
        <v>1169256.8</v>
      </c>
      <c r="F70" s="1775" t="s">
        <v>1294</v>
      </c>
    </row>
    <row r="71" spans="1:6" ht="283.5" x14ac:dyDescent="0.25">
      <c r="A71" s="1925">
        <v>46</v>
      </c>
      <c r="B71" s="1775" t="s">
        <v>42379</v>
      </c>
      <c r="C71" s="1775" t="s">
        <v>7053</v>
      </c>
      <c r="D71" s="1775" t="s">
        <v>38399</v>
      </c>
      <c r="E71" s="1834">
        <v>1169256.8</v>
      </c>
      <c r="F71" s="1775" t="s">
        <v>1294</v>
      </c>
    </row>
    <row r="72" spans="1:6" ht="15.75" x14ac:dyDescent="0.25">
      <c r="A72" s="1925"/>
      <c r="B72" s="2522" t="s">
        <v>712</v>
      </c>
      <c r="C72" s="2523"/>
      <c r="D72" s="2020"/>
      <c r="E72" s="2021"/>
      <c r="F72" s="1775"/>
    </row>
    <row r="73" spans="1:6" ht="110.25" x14ac:dyDescent="0.25">
      <c r="A73" s="1925">
        <v>47</v>
      </c>
      <c r="B73" s="1775" t="s">
        <v>3442</v>
      </c>
      <c r="C73" s="1775" t="s">
        <v>7054</v>
      </c>
      <c r="D73" s="1775" t="s">
        <v>7055</v>
      </c>
      <c r="E73" s="2018">
        <v>2500000</v>
      </c>
      <c r="F73" s="1775" t="s">
        <v>1294</v>
      </c>
    </row>
    <row r="74" spans="1:6" ht="78.75" x14ac:dyDescent="0.25">
      <c r="A74" s="1925">
        <v>48</v>
      </c>
      <c r="B74" s="1775" t="s">
        <v>7059</v>
      </c>
      <c r="C74" s="1775" t="s">
        <v>7060</v>
      </c>
      <c r="D74" s="1775" t="s">
        <v>7061</v>
      </c>
      <c r="E74" s="2018">
        <v>500000</v>
      </c>
      <c r="F74" s="1775" t="s">
        <v>1294</v>
      </c>
    </row>
    <row r="75" spans="1:6" ht="15.75" x14ac:dyDescent="0.25">
      <c r="A75" s="1925"/>
      <c r="B75" s="2525" t="s">
        <v>248</v>
      </c>
      <c r="C75" s="2525"/>
      <c r="D75" s="2525"/>
      <c r="E75" s="1836">
        <f>SUM(E18:E74)</f>
        <v>81310344.819999978</v>
      </c>
      <c r="F75" s="1775"/>
    </row>
    <row r="76" spans="1:6" ht="21" customHeight="1" x14ac:dyDescent="0.25">
      <c r="A76" s="475"/>
      <c r="B76" s="2348" t="s">
        <v>324</v>
      </c>
      <c r="C76" s="2350"/>
      <c r="D76" s="70"/>
      <c r="E76" s="189">
        <f>E75+E9</f>
        <v>86810344.819999978</v>
      </c>
      <c r="F76" s="131"/>
    </row>
    <row r="77" spans="1:6" ht="15.75" x14ac:dyDescent="0.25">
      <c r="A77" s="353"/>
      <c r="B77" s="70"/>
      <c r="C77" s="7"/>
      <c r="D77" s="69"/>
      <c r="E77" s="187"/>
      <c r="F77" s="131"/>
    </row>
    <row r="78" spans="1:6" ht="15.75" x14ac:dyDescent="0.25">
      <c r="A78" s="353"/>
      <c r="B78" s="69"/>
      <c r="C78" s="7"/>
      <c r="D78" s="69"/>
      <c r="E78" s="187"/>
      <c r="F78" s="131"/>
    </row>
    <row r="79" spans="1:6" ht="15.75" x14ac:dyDescent="0.25">
      <c r="A79" s="353"/>
      <c r="B79" s="70"/>
      <c r="C79" s="69"/>
      <c r="D79" s="69"/>
      <c r="E79" s="189"/>
      <c r="F79" s="131"/>
    </row>
    <row r="82" spans="1:6" ht="15.75" x14ac:dyDescent="0.25">
      <c r="A82" s="2352" t="s">
        <v>0</v>
      </c>
      <c r="B82" s="2352"/>
      <c r="C82" s="2352"/>
      <c r="D82" s="2352"/>
      <c r="E82" s="2352"/>
      <c r="F82" s="2352"/>
    </row>
    <row r="83" spans="1:6" ht="15.75" x14ac:dyDescent="0.25">
      <c r="A83" s="2352" t="s">
        <v>6945</v>
      </c>
      <c r="B83" s="2352"/>
      <c r="C83" s="2352"/>
      <c r="D83" s="2352"/>
      <c r="E83" s="2352"/>
      <c r="F83" s="2352"/>
    </row>
    <row r="84" spans="1:6" ht="15.75" x14ac:dyDescent="0.25">
      <c r="A84" s="2352" t="s">
        <v>281</v>
      </c>
      <c r="B84" s="2352"/>
      <c r="C84" s="2352"/>
      <c r="D84" s="2352"/>
      <c r="E84" s="2352"/>
      <c r="F84" s="2352"/>
    </row>
    <row r="85" spans="1:6" ht="31.5" x14ac:dyDescent="0.25">
      <c r="A85" s="334" t="s">
        <v>3</v>
      </c>
      <c r="B85" s="38" t="s">
        <v>6946</v>
      </c>
      <c r="C85" s="38" t="s">
        <v>6947</v>
      </c>
      <c r="D85" s="38" t="s">
        <v>6948</v>
      </c>
      <c r="E85" s="270" t="s">
        <v>2786</v>
      </c>
      <c r="F85" s="38" t="s">
        <v>7064</v>
      </c>
    </row>
    <row r="86" spans="1:6" ht="15.75" x14ac:dyDescent="0.25">
      <c r="A86" s="264"/>
      <c r="B86" s="2381" t="s">
        <v>9</v>
      </c>
      <c r="C86" s="2435"/>
      <c r="D86" s="2435"/>
      <c r="E86" s="468"/>
      <c r="F86" s="469"/>
    </row>
    <row r="87" spans="1:6" ht="157.5" x14ac:dyDescent="0.25">
      <c r="A87" s="182">
        <v>1</v>
      </c>
      <c r="B87" s="182" t="s">
        <v>6956</v>
      </c>
      <c r="C87" s="182" t="s">
        <v>6957</v>
      </c>
      <c r="D87" s="182" t="s">
        <v>6958</v>
      </c>
      <c r="E87" s="266">
        <v>382758.62</v>
      </c>
      <c r="F87" s="182" t="s">
        <v>4730</v>
      </c>
    </row>
    <row r="88" spans="1:6" ht="94.5" x14ac:dyDescent="0.25">
      <c r="A88" s="182">
        <v>2</v>
      </c>
      <c r="B88" s="182" t="s">
        <v>6962</v>
      </c>
      <c r="C88" s="182" t="s">
        <v>6963</v>
      </c>
      <c r="D88" s="182" t="s">
        <v>6964</v>
      </c>
      <c r="E88" s="266">
        <v>300000</v>
      </c>
      <c r="F88" s="182" t="s">
        <v>4730</v>
      </c>
    </row>
    <row r="89" spans="1:6" ht="15.75" x14ac:dyDescent="0.25">
      <c r="A89" s="182"/>
      <c r="B89" s="2381" t="s">
        <v>2087</v>
      </c>
      <c r="C89" s="2435"/>
      <c r="D89" s="2382"/>
      <c r="E89" s="470"/>
      <c r="F89" s="182"/>
    </row>
    <row r="90" spans="1:6" ht="94.5" x14ac:dyDescent="0.25">
      <c r="A90" s="182">
        <v>3</v>
      </c>
      <c r="B90" s="182" t="s">
        <v>7065</v>
      </c>
      <c r="C90" s="182" t="s">
        <v>6970</v>
      </c>
      <c r="D90" s="182" t="s">
        <v>7066</v>
      </c>
      <c r="E90" s="266">
        <v>341379.32</v>
      </c>
      <c r="F90" s="182" t="s">
        <v>4730</v>
      </c>
    </row>
    <row r="91" spans="1:6" ht="15.75" x14ac:dyDescent="0.25">
      <c r="A91" s="182"/>
      <c r="B91" s="264" t="s">
        <v>34</v>
      </c>
      <c r="C91" s="182"/>
      <c r="D91" s="182"/>
      <c r="E91" s="266"/>
      <c r="F91" s="182" t="s">
        <v>4730</v>
      </c>
    </row>
    <row r="92" spans="1:6" ht="63" x14ac:dyDescent="0.25">
      <c r="A92" s="182">
        <v>4</v>
      </c>
      <c r="B92" s="182" t="s">
        <v>7067</v>
      </c>
      <c r="C92" s="182" t="s">
        <v>7068</v>
      </c>
      <c r="D92" s="182" t="s">
        <v>3859</v>
      </c>
      <c r="E92" s="266">
        <v>2844827.59</v>
      </c>
      <c r="F92" s="182" t="s">
        <v>4730</v>
      </c>
    </row>
    <row r="93" spans="1:6" ht="15.75" x14ac:dyDescent="0.25">
      <c r="A93" s="182"/>
      <c r="B93" s="2381" t="s">
        <v>739</v>
      </c>
      <c r="C93" s="2382"/>
      <c r="D93" s="182"/>
      <c r="E93" s="266"/>
      <c r="F93" s="182"/>
    </row>
    <row r="94" spans="1:6" ht="110.25" x14ac:dyDescent="0.25">
      <c r="A94" s="182">
        <v>5</v>
      </c>
      <c r="B94" s="182" t="s">
        <v>301</v>
      </c>
      <c r="C94" s="182" t="s">
        <v>7069</v>
      </c>
      <c r="D94" s="182" t="s">
        <v>6977</v>
      </c>
      <c r="E94" s="266">
        <v>568965.51</v>
      </c>
      <c r="F94" s="182" t="s">
        <v>4730</v>
      </c>
    </row>
    <row r="95" spans="1:6" ht="15.75" x14ac:dyDescent="0.25">
      <c r="A95" s="182"/>
      <c r="B95" s="264" t="s">
        <v>306</v>
      </c>
      <c r="C95" s="182"/>
      <c r="D95" s="182"/>
      <c r="E95" s="266"/>
      <c r="F95" s="182"/>
    </row>
    <row r="96" spans="1:6" ht="157.5" x14ac:dyDescent="0.25">
      <c r="A96" s="182">
        <v>6</v>
      </c>
      <c r="B96" s="182" t="s">
        <v>4481</v>
      </c>
      <c r="C96" s="182" t="s">
        <v>7070</v>
      </c>
      <c r="D96" s="182" t="s">
        <v>7071</v>
      </c>
      <c r="E96" s="266">
        <v>227586.2</v>
      </c>
      <c r="F96" s="182" t="s">
        <v>1294</v>
      </c>
    </row>
    <row r="97" spans="1:6" ht="15.75" x14ac:dyDescent="0.25">
      <c r="A97" s="182"/>
      <c r="B97" s="2381" t="s">
        <v>2097</v>
      </c>
      <c r="C97" s="2382"/>
      <c r="D97" s="182"/>
      <c r="E97" s="266"/>
      <c r="F97" s="182"/>
    </row>
    <row r="98" spans="1:6" ht="63" x14ac:dyDescent="0.25">
      <c r="A98" s="182">
        <v>7</v>
      </c>
      <c r="B98" s="182" t="s">
        <v>7072</v>
      </c>
      <c r="C98" s="182" t="s">
        <v>7073</v>
      </c>
      <c r="D98" s="182" t="s">
        <v>7074</v>
      </c>
      <c r="E98" s="266">
        <v>1500000</v>
      </c>
      <c r="F98" s="182" t="s">
        <v>1294</v>
      </c>
    </row>
    <row r="99" spans="1:6" ht="141.75" x14ac:dyDescent="0.25">
      <c r="A99" s="182">
        <v>8</v>
      </c>
      <c r="B99" s="182" t="s">
        <v>7075</v>
      </c>
      <c r="C99" s="182" t="s">
        <v>7076</v>
      </c>
      <c r="D99" s="182" t="s">
        <v>7077</v>
      </c>
      <c r="E99" s="266">
        <v>1500000</v>
      </c>
      <c r="F99" s="182" t="s">
        <v>1294</v>
      </c>
    </row>
    <row r="100" spans="1:6" ht="157.5" x14ac:dyDescent="0.25">
      <c r="A100" s="182">
        <v>9</v>
      </c>
      <c r="B100" s="182" t="s">
        <v>7078</v>
      </c>
      <c r="C100" s="182" t="s">
        <v>7079</v>
      </c>
      <c r="D100" s="182" t="s">
        <v>7080</v>
      </c>
      <c r="E100" s="266">
        <v>1500000</v>
      </c>
      <c r="F100" s="182" t="s">
        <v>1294</v>
      </c>
    </row>
    <row r="101" spans="1:6" ht="15.75" x14ac:dyDescent="0.25">
      <c r="A101" s="265"/>
      <c r="B101" s="2491" t="s">
        <v>303</v>
      </c>
      <c r="C101" s="2526"/>
      <c r="D101" s="2492"/>
      <c r="E101" s="265"/>
      <c r="F101" s="265"/>
    </row>
    <row r="102" spans="1:6" ht="110.25" x14ac:dyDescent="0.25">
      <c r="A102" s="182">
        <v>10</v>
      </c>
      <c r="B102" s="182" t="s">
        <v>7081</v>
      </c>
      <c r="C102" s="182" t="s">
        <v>7082</v>
      </c>
      <c r="D102" s="182" t="s">
        <v>7083</v>
      </c>
      <c r="E102" s="266">
        <v>213793.1</v>
      </c>
      <c r="F102" s="182" t="s">
        <v>1294</v>
      </c>
    </row>
    <row r="103" spans="1:6" ht="15.75" x14ac:dyDescent="0.25">
      <c r="A103" s="471"/>
      <c r="B103" s="2381" t="s">
        <v>704</v>
      </c>
      <c r="C103" s="2435"/>
      <c r="D103" s="2382"/>
      <c r="E103" s="472">
        <f>SUM(E87:E102)</f>
        <v>9379310.3399999999</v>
      </c>
      <c r="F103" s="471"/>
    </row>
    <row r="104" spans="1:6" s="91" customFormat="1" ht="15" customHeight="1" x14ac:dyDescent="0.25">
      <c r="A104" s="471"/>
      <c r="B104" s="2373" t="s">
        <v>323</v>
      </c>
      <c r="C104" s="2431"/>
      <c r="D104" s="1169"/>
      <c r="E104" s="472"/>
      <c r="F104" s="471"/>
    </row>
    <row r="105" spans="1:6" ht="15.75" x14ac:dyDescent="0.25">
      <c r="A105" s="225"/>
      <c r="B105" s="2328" t="s">
        <v>7084</v>
      </c>
      <c r="C105" s="2328"/>
      <c r="D105" s="182"/>
      <c r="E105" s="266"/>
      <c r="F105" s="182"/>
    </row>
    <row r="106" spans="1:6" ht="157.5" x14ac:dyDescent="0.25">
      <c r="A106" s="1762"/>
      <c r="B106" s="2" t="s">
        <v>7085</v>
      </c>
      <c r="C106" s="2" t="s">
        <v>7086</v>
      </c>
      <c r="D106" s="2" t="s">
        <v>7087</v>
      </c>
      <c r="E106" s="1840">
        <v>2000000</v>
      </c>
      <c r="F106" s="2" t="s">
        <v>1294</v>
      </c>
    </row>
    <row r="107" spans="1:6" ht="15.75" x14ac:dyDescent="0.25">
      <c r="A107" s="1731"/>
      <c r="B107" s="1732" t="s">
        <v>324</v>
      </c>
      <c r="C107" s="1732"/>
      <c r="D107" s="1732"/>
      <c r="E107" s="1735">
        <f>E106+E103</f>
        <v>11379310.34</v>
      </c>
      <c r="F107" s="1731"/>
    </row>
  </sheetData>
  <mergeCells count="32">
    <mergeCell ref="B103:D103"/>
    <mergeCell ref="B105:C105"/>
    <mergeCell ref="A83:F83"/>
    <mergeCell ref="A84:F84"/>
    <mergeCell ref="B86:D86"/>
    <mergeCell ref="B89:D89"/>
    <mergeCell ref="B93:C93"/>
    <mergeCell ref="B97:C97"/>
    <mergeCell ref="B104:C104"/>
    <mergeCell ref="B101:D101"/>
    <mergeCell ref="A82:F82"/>
    <mergeCell ref="D10:F10"/>
    <mergeCell ref="A13:F13"/>
    <mergeCell ref="A14:F14"/>
    <mergeCell ref="A15:F15"/>
    <mergeCell ref="B65:C65"/>
    <mergeCell ref="B75:D75"/>
    <mergeCell ref="B27:C27"/>
    <mergeCell ref="B72:C72"/>
    <mergeCell ref="B23:D23"/>
    <mergeCell ref="B17:C17"/>
    <mergeCell ref="B76:C76"/>
    <mergeCell ref="B30:C30"/>
    <mergeCell ref="B32:C32"/>
    <mergeCell ref="B45:C45"/>
    <mergeCell ref="B55:C55"/>
    <mergeCell ref="B57:C57"/>
    <mergeCell ref="A1:F1"/>
    <mergeCell ref="A2:F2"/>
    <mergeCell ref="A3:F3"/>
    <mergeCell ref="B5:D5"/>
    <mergeCell ref="A10:C10"/>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7"/>
  <sheetViews>
    <sheetView topLeftCell="A63" workbookViewId="0">
      <selection activeCell="D63" sqref="D63"/>
    </sheetView>
  </sheetViews>
  <sheetFormatPr defaultRowHeight="15" x14ac:dyDescent="0.25"/>
  <cols>
    <col min="1" max="1" width="7.42578125" customWidth="1"/>
    <col min="2" max="2" width="11.7109375" customWidth="1"/>
    <col min="3" max="3" width="43" customWidth="1"/>
    <col min="4" max="4" width="18.85546875" customWidth="1"/>
    <col min="5" max="5" width="24" customWidth="1"/>
    <col min="6" max="6" width="11.28515625" customWidth="1"/>
  </cols>
  <sheetData>
    <row r="1" spans="1:6" ht="15.75" x14ac:dyDescent="0.25">
      <c r="A1" s="2360" t="s">
        <v>0</v>
      </c>
      <c r="B1" s="2360"/>
      <c r="C1" s="2360"/>
      <c r="D1" s="2360"/>
      <c r="E1" s="2360"/>
      <c r="F1" s="2360"/>
    </row>
    <row r="2" spans="1:6" ht="15.75" x14ac:dyDescent="0.25">
      <c r="A2" s="2360" t="s">
        <v>7124</v>
      </c>
      <c r="B2" s="2360"/>
      <c r="C2" s="2360"/>
      <c r="D2" s="2360"/>
      <c r="E2" s="2360"/>
      <c r="F2" s="2360"/>
    </row>
    <row r="3" spans="1:6" ht="15.75" x14ac:dyDescent="0.25">
      <c r="A3" s="2360" t="s">
        <v>281</v>
      </c>
      <c r="B3" s="2360"/>
      <c r="C3" s="2360"/>
      <c r="D3" s="2360"/>
      <c r="E3" s="2360"/>
      <c r="F3" s="2360"/>
    </row>
    <row r="4" spans="1:6" ht="31.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78.75" x14ac:dyDescent="0.25">
      <c r="A6" s="353">
        <v>1</v>
      </c>
      <c r="B6" s="69" t="s">
        <v>269</v>
      </c>
      <c r="C6" s="7" t="s">
        <v>7190</v>
      </c>
      <c r="D6" s="69" t="s">
        <v>271</v>
      </c>
      <c r="E6" s="1864">
        <v>1000000</v>
      </c>
      <c r="F6" s="131" t="s">
        <v>272</v>
      </c>
    </row>
    <row r="7" spans="1:6" ht="15.75" x14ac:dyDescent="0.25">
      <c r="A7" s="353"/>
      <c r="B7" s="70" t="s">
        <v>273</v>
      </c>
      <c r="C7" s="7"/>
      <c r="D7" s="69"/>
      <c r="E7" s="1864"/>
      <c r="F7" s="131"/>
    </row>
    <row r="8" spans="1:6" ht="94.5" x14ac:dyDescent="0.25">
      <c r="A8" s="353">
        <v>2</v>
      </c>
      <c r="B8" s="69" t="s">
        <v>274</v>
      </c>
      <c r="C8" s="7" t="s">
        <v>7191</v>
      </c>
      <c r="D8" s="69" t="s">
        <v>276</v>
      </c>
      <c r="E8" s="1864">
        <v>4500000</v>
      </c>
      <c r="F8" s="131" t="s">
        <v>277</v>
      </c>
    </row>
    <row r="9" spans="1:6" ht="15.75" x14ac:dyDescent="0.25">
      <c r="A9" s="353"/>
      <c r="B9" s="70" t="s">
        <v>248</v>
      </c>
      <c r="C9" s="69"/>
      <c r="D9" s="69"/>
      <c r="E9" s="1983">
        <v>5500000</v>
      </c>
      <c r="F9" s="131"/>
    </row>
    <row r="10" spans="1:6" ht="15.75" x14ac:dyDescent="0.25">
      <c r="A10" s="2340" t="s">
        <v>278</v>
      </c>
      <c r="B10" s="2341"/>
      <c r="C10" s="2341"/>
      <c r="D10" s="2340" t="s">
        <v>279</v>
      </c>
      <c r="E10" s="2341"/>
      <c r="F10" s="2342"/>
    </row>
    <row r="11" spans="1:6" ht="15.75" x14ac:dyDescent="0.25">
      <c r="A11" s="2022"/>
      <c r="B11" s="1990"/>
      <c r="C11" s="1990"/>
      <c r="D11" s="1990"/>
      <c r="E11" s="1990"/>
      <c r="F11" s="1990"/>
    </row>
    <row r="12" spans="1:6" ht="15.75" x14ac:dyDescent="0.25">
      <c r="A12" s="2022"/>
      <c r="B12" s="1990"/>
      <c r="C12" s="1990"/>
      <c r="D12" s="1990"/>
      <c r="E12" s="1990"/>
      <c r="F12" s="1990"/>
    </row>
    <row r="13" spans="1:6" ht="15.75" x14ac:dyDescent="0.25">
      <c r="A13" s="2454" t="s">
        <v>0</v>
      </c>
      <c r="B13" s="2454"/>
      <c r="C13" s="2454"/>
      <c r="D13" s="2454"/>
      <c r="E13" s="2454"/>
      <c r="F13" s="2454"/>
    </row>
    <row r="14" spans="1:6" ht="15.75" x14ac:dyDescent="0.25">
      <c r="A14" s="2454" t="s">
        <v>7124</v>
      </c>
      <c r="B14" s="2454"/>
      <c r="C14" s="2454"/>
      <c r="D14" s="2454"/>
      <c r="E14" s="2454"/>
      <c r="F14" s="2454"/>
    </row>
    <row r="15" spans="1:6" ht="15.75" x14ac:dyDescent="0.25">
      <c r="A15" s="2454" t="s">
        <v>281</v>
      </c>
      <c r="B15" s="2454"/>
      <c r="C15" s="2454"/>
      <c r="D15" s="2454"/>
      <c r="E15" s="2454"/>
      <c r="F15" s="2454"/>
    </row>
    <row r="16" spans="1:6" ht="31.5" x14ac:dyDescent="0.25">
      <c r="A16" s="1965" t="s">
        <v>3</v>
      </c>
      <c r="B16" s="1956" t="s">
        <v>283</v>
      </c>
      <c r="C16" s="1956" t="s">
        <v>284</v>
      </c>
      <c r="D16" s="1956" t="s">
        <v>285</v>
      </c>
      <c r="E16" s="1968" t="s">
        <v>4708</v>
      </c>
      <c r="F16" s="1956" t="s">
        <v>531</v>
      </c>
    </row>
    <row r="17" spans="1:6" ht="15.75" x14ac:dyDescent="0.25">
      <c r="A17" s="1925"/>
      <c r="B17" s="2530" t="s">
        <v>5676</v>
      </c>
      <c r="C17" s="2531"/>
      <c r="D17" s="2532"/>
      <c r="E17" s="1826"/>
      <c r="F17" s="1775"/>
    </row>
    <row r="18" spans="1:6" ht="47.25" x14ac:dyDescent="0.25">
      <c r="A18" s="1925">
        <v>1</v>
      </c>
      <c r="B18" s="1733" t="s">
        <v>289</v>
      </c>
      <c r="C18" s="2023" t="s">
        <v>7125</v>
      </c>
      <c r="D18" s="1733" t="s">
        <v>12</v>
      </c>
      <c r="E18" s="2024">
        <v>1121142.5</v>
      </c>
      <c r="F18" s="1775" t="s">
        <v>135</v>
      </c>
    </row>
    <row r="19" spans="1:6" ht="157.5" x14ac:dyDescent="0.25">
      <c r="A19" s="1925">
        <v>2</v>
      </c>
      <c r="B19" s="1925" t="s">
        <v>295</v>
      </c>
      <c r="C19" s="2023" t="s">
        <v>7126</v>
      </c>
      <c r="D19" s="1733" t="s">
        <v>42380</v>
      </c>
      <c r="E19" s="2024">
        <v>997594.5</v>
      </c>
      <c r="F19" s="1775" t="s">
        <v>135</v>
      </c>
    </row>
    <row r="20" spans="1:6" ht="31.5" x14ac:dyDescent="0.25">
      <c r="A20" s="1925">
        <v>3</v>
      </c>
      <c r="B20" s="1733" t="s">
        <v>17</v>
      </c>
      <c r="C20" s="2023" t="s">
        <v>7128</v>
      </c>
      <c r="D20" s="1733" t="s">
        <v>537</v>
      </c>
      <c r="E20" s="2024">
        <v>35000</v>
      </c>
      <c r="F20" s="1775" t="s">
        <v>135</v>
      </c>
    </row>
    <row r="21" spans="1:6" ht="31.5" x14ac:dyDescent="0.25">
      <c r="A21" s="1925">
        <v>4</v>
      </c>
      <c r="B21" s="1733" t="s">
        <v>20</v>
      </c>
      <c r="C21" s="2023" t="s">
        <v>7129</v>
      </c>
      <c r="D21" s="1733" t="s">
        <v>539</v>
      </c>
      <c r="E21" s="2024">
        <v>60000</v>
      </c>
      <c r="F21" s="1775" t="s">
        <v>135</v>
      </c>
    </row>
    <row r="22" spans="1:6" ht="63" x14ac:dyDescent="0.25">
      <c r="A22" s="1925">
        <v>5</v>
      </c>
      <c r="B22" s="1733" t="s">
        <v>290</v>
      </c>
      <c r="C22" s="2023" t="s">
        <v>7130</v>
      </c>
      <c r="D22" s="1733" t="s">
        <v>5571</v>
      </c>
      <c r="E22" s="2024">
        <v>1394000</v>
      </c>
      <c r="F22" s="1775" t="s">
        <v>135</v>
      </c>
    </row>
    <row r="23" spans="1:6" ht="15.75" x14ac:dyDescent="0.25">
      <c r="A23" s="1925"/>
      <c r="B23" s="2522" t="s">
        <v>40</v>
      </c>
      <c r="C23" s="2524"/>
      <c r="D23" s="1733"/>
      <c r="E23" s="2024"/>
      <c r="F23" s="1775"/>
    </row>
    <row r="24" spans="1:6" ht="47.25" x14ac:dyDescent="0.25">
      <c r="A24" s="1925">
        <v>6</v>
      </c>
      <c r="B24" s="1925" t="s">
        <v>301</v>
      </c>
      <c r="C24" s="2023" t="s">
        <v>7131</v>
      </c>
      <c r="D24" s="1733" t="s">
        <v>5581</v>
      </c>
      <c r="E24" s="2024">
        <v>4568965.5199999996</v>
      </c>
      <c r="F24" s="1775" t="s">
        <v>135</v>
      </c>
    </row>
    <row r="25" spans="1:6" ht="15.75" x14ac:dyDescent="0.25">
      <c r="A25" s="1925"/>
      <c r="B25" s="2522" t="s">
        <v>334</v>
      </c>
      <c r="C25" s="2523"/>
      <c r="D25" s="2524"/>
      <c r="E25" s="1925"/>
      <c r="F25" s="1775"/>
    </row>
    <row r="26" spans="1:6" ht="110.25" x14ac:dyDescent="0.25">
      <c r="A26" s="1925">
        <v>7</v>
      </c>
      <c r="B26" s="1733" t="s">
        <v>295</v>
      </c>
      <c r="C26" s="1772" t="s">
        <v>7132</v>
      </c>
      <c r="D26" s="1733" t="s">
        <v>5574</v>
      </c>
      <c r="E26" s="2024">
        <v>92482.71</v>
      </c>
      <c r="F26" s="1775" t="s">
        <v>135</v>
      </c>
    </row>
    <row r="27" spans="1:6" ht="78.75" x14ac:dyDescent="0.25">
      <c r="A27" s="1925">
        <v>8</v>
      </c>
      <c r="B27" s="1733" t="s">
        <v>290</v>
      </c>
      <c r="C27" s="1772" t="s">
        <v>7133</v>
      </c>
      <c r="D27" s="1733" t="s">
        <v>298</v>
      </c>
      <c r="E27" s="2024">
        <v>1211385.29</v>
      </c>
      <c r="F27" s="1775" t="s">
        <v>135</v>
      </c>
    </row>
    <row r="28" spans="1:6" ht="78.75" x14ac:dyDescent="0.25">
      <c r="A28" s="1925">
        <v>9</v>
      </c>
      <c r="B28" s="1733" t="s">
        <v>299</v>
      </c>
      <c r="C28" s="1772" t="s">
        <v>7134</v>
      </c>
      <c r="D28" s="1733" t="s">
        <v>4984</v>
      </c>
      <c r="E28" s="2024">
        <v>1000000</v>
      </c>
      <c r="F28" s="1775" t="s">
        <v>135</v>
      </c>
    </row>
    <row r="29" spans="1:6" ht="15.75" x14ac:dyDescent="0.25">
      <c r="A29" s="1925"/>
      <c r="B29" s="2522" t="s">
        <v>34</v>
      </c>
      <c r="C29" s="2524"/>
      <c r="D29" s="1733"/>
      <c r="E29" s="2024"/>
      <c r="F29" s="1775"/>
    </row>
    <row r="30" spans="1:6" ht="63" x14ac:dyDescent="0.25">
      <c r="A30" s="1925">
        <v>10</v>
      </c>
      <c r="B30" s="1733" t="s">
        <v>309</v>
      </c>
      <c r="C30" s="2023" t="s">
        <v>7135</v>
      </c>
      <c r="D30" s="1733" t="s">
        <v>310</v>
      </c>
      <c r="E30" s="2024">
        <v>5500000</v>
      </c>
      <c r="F30" s="1775" t="s">
        <v>135</v>
      </c>
    </row>
    <row r="31" spans="1:6" ht="63" x14ac:dyDescent="0.25">
      <c r="A31" s="1925">
        <v>11</v>
      </c>
      <c r="B31" s="1733" t="s">
        <v>342</v>
      </c>
      <c r="C31" s="2023" t="s">
        <v>7136</v>
      </c>
      <c r="D31" s="1733" t="s">
        <v>310</v>
      </c>
      <c r="E31" s="2008">
        <v>16700000</v>
      </c>
      <c r="F31" s="1775" t="s">
        <v>135</v>
      </c>
    </row>
    <row r="32" spans="1:6" ht="15.75" x14ac:dyDescent="0.25">
      <c r="A32" s="1925"/>
      <c r="B32" s="2522" t="s">
        <v>306</v>
      </c>
      <c r="C32" s="2524"/>
      <c r="D32" s="1733"/>
      <c r="E32" s="2024"/>
      <c r="F32" s="1775"/>
    </row>
    <row r="33" spans="1:6" ht="157.5" x14ac:dyDescent="0.25">
      <c r="A33" s="1925">
        <v>12</v>
      </c>
      <c r="B33" s="1925" t="s">
        <v>307</v>
      </c>
      <c r="C33" s="1733" t="s">
        <v>7137</v>
      </c>
      <c r="D33" s="1733" t="s">
        <v>308</v>
      </c>
      <c r="E33" s="2008">
        <v>1535912.57</v>
      </c>
      <c r="F33" s="1775" t="s">
        <v>135</v>
      </c>
    </row>
    <row r="34" spans="1:6" ht="15.75" x14ac:dyDescent="0.25">
      <c r="A34" s="1925"/>
      <c r="B34" s="2516" t="s">
        <v>303</v>
      </c>
      <c r="C34" s="2517"/>
      <c r="D34" s="1733"/>
      <c r="E34" s="2008"/>
      <c r="F34" s="1775"/>
    </row>
    <row r="35" spans="1:6" ht="78.75" x14ac:dyDescent="0.25">
      <c r="A35" s="1925">
        <v>13</v>
      </c>
      <c r="B35" s="1733" t="s">
        <v>42381</v>
      </c>
      <c r="C35" s="2023" t="s">
        <v>7138</v>
      </c>
      <c r="D35" s="1733" t="s">
        <v>7139</v>
      </c>
      <c r="E35" s="2008">
        <v>1535912.57</v>
      </c>
      <c r="F35" s="1775" t="s">
        <v>5058</v>
      </c>
    </row>
    <row r="36" spans="1:6" ht="173.25" x14ac:dyDescent="0.25">
      <c r="A36" s="1925">
        <v>14</v>
      </c>
      <c r="B36" s="1772" t="s">
        <v>7140</v>
      </c>
      <c r="C36" s="2023" t="s">
        <v>7141</v>
      </c>
      <c r="D36" s="1772" t="s">
        <v>7142</v>
      </c>
      <c r="E36" s="2008">
        <v>1500000</v>
      </c>
      <c r="F36" s="1775" t="s">
        <v>13</v>
      </c>
    </row>
    <row r="37" spans="1:6" ht="173.25" x14ac:dyDescent="0.25">
      <c r="A37" s="1925">
        <v>15</v>
      </c>
      <c r="B37" s="1772" t="s">
        <v>7143</v>
      </c>
      <c r="C37" s="2023" t="s">
        <v>7144</v>
      </c>
      <c r="D37" s="1772" t="s">
        <v>7142</v>
      </c>
      <c r="E37" s="2008">
        <v>1500000</v>
      </c>
      <c r="F37" s="1775" t="s">
        <v>13</v>
      </c>
    </row>
    <row r="38" spans="1:6" ht="173.25" x14ac:dyDescent="0.25">
      <c r="A38" s="1925">
        <v>16</v>
      </c>
      <c r="B38" s="1772" t="s">
        <v>7145</v>
      </c>
      <c r="C38" s="2023" t="s">
        <v>7146</v>
      </c>
      <c r="D38" s="1772" t="s">
        <v>7142</v>
      </c>
      <c r="E38" s="2008">
        <v>1500000</v>
      </c>
      <c r="F38" s="1775" t="s">
        <v>13</v>
      </c>
    </row>
    <row r="39" spans="1:6" ht="173.25" x14ac:dyDescent="0.25">
      <c r="A39" s="1925">
        <v>17</v>
      </c>
      <c r="B39" s="1772" t="s">
        <v>7147</v>
      </c>
      <c r="C39" s="2023" t="s">
        <v>7148</v>
      </c>
      <c r="D39" s="1772" t="s">
        <v>7142</v>
      </c>
      <c r="E39" s="2008">
        <v>1500000</v>
      </c>
      <c r="F39" s="1775" t="s">
        <v>13</v>
      </c>
    </row>
    <row r="40" spans="1:6" ht="173.25" x14ac:dyDescent="0.25">
      <c r="A40" s="1925">
        <v>18</v>
      </c>
      <c r="B40" s="1772" t="s">
        <v>7149</v>
      </c>
      <c r="C40" s="2023" t="s">
        <v>7150</v>
      </c>
      <c r="D40" s="1772" t="s">
        <v>7142</v>
      </c>
      <c r="E40" s="2008">
        <v>1500000</v>
      </c>
      <c r="F40" s="1775" t="s">
        <v>13</v>
      </c>
    </row>
    <row r="41" spans="1:6" ht="173.25" x14ac:dyDescent="0.25">
      <c r="A41" s="1925">
        <v>19</v>
      </c>
      <c r="B41" s="1774" t="s">
        <v>7151</v>
      </c>
      <c r="C41" s="2023" t="s">
        <v>7152</v>
      </c>
      <c r="D41" s="1772" t="s">
        <v>7142</v>
      </c>
      <c r="E41" s="2008">
        <v>1500000</v>
      </c>
      <c r="F41" s="1775" t="s">
        <v>13</v>
      </c>
    </row>
    <row r="42" spans="1:6" ht="173.25" x14ac:dyDescent="0.25">
      <c r="A42" s="1925">
        <v>20</v>
      </c>
      <c r="B42" s="1774" t="s">
        <v>7153</v>
      </c>
      <c r="C42" s="2023" t="s">
        <v>7154</v>
      </c>
      <c r="D42" s="1772" t="s">
        <v>7142</v>
      </c>
      <c r="E42" s="2008">
        <v>1500000</v>
      </c>
      <c r="F42" s="1775" t="s">
        <v>13</v>
      </c>
    </row>
    <row r="43" spans="1:6" ht="173.25" x14ac:dyDescent="0.25">
      <c r="A43" s="1925">
        <v>21</v>
      </c>
      <c r="B43" s="1774" t="s">
        <v>7155</v>
      </c>
      <c r="C43" s="2023" t="s">
        <v>7156</v>
      </c>
      <c r="D43" s="1772" t="s">
        <v>7142</v>
      </c>
      <c r="E43" s="2008">
        <v>1500000</v>
      </c>
      <c r="F43" s="1775" t="s">
        <v>13</v>
      </c>
    </row>
    <row r="44" spans="1:6" ht="173.25" x14ac:dyDescent="0.25">
      <c r="A44" s="1925">
        <v>22</v>
      </c>
      <c r="B44" s="1774" t="s">
        <v>7157</v>
      </c>
      <c r="C44" s="2023" t="s">
        <v>7158</v>
      </c>
      <c r="D44" s="1772" t="s">
        <v>7142</v>
      </c>
      <c r="E44" s="2008">
        <v>1500000</v>
      </c>
      <c r="F44" s="1775" t="s">
        <v>13</v>
      </c>
    </row>
    <row r="45" spans="1:6" ht="173.25" x14ac:dyDescent="0.25">
      <c r="A45" s="1925">
        <v>23</v>
      </c>
      <c r="B45" s="1774" t="s">
        <v>7159</v>
      </c>
      <c r="C45" s="2023" t="s">
        <v>7160</v>
      </c>
      <c r="D45" s="1772" t="s">
        <v>7142</v>
      </c>
      <c r="E45" s="2008">
        <v>1500000</v>
      </c>
      <c r="F45" s="1775" t="s">
        <v>13</v>
      </c>
    </row>
    <row r="46" spans="1:6" ht="173.25" x14ac:dyDescent="0.25">
      <c r="A46" s="1925">
        <v>24</v>
      </c>
      <c r="B46" s="1774" t="s">
        <v>7161</v>
      </c>
      <c r="C46" s="2023" t="s">
        <v>7162</v>
      </c>
      <c r="D46" s="1772" t="s">
        <v>7142</v>
      </c>
      <c r="E46" s="2008">
        <v>1500000</v>
      </c>
      <c r="F46" s="1775" t="s">
        <v>13</v>
      </c>
    </row>
    <row r="47" spans="1:6" ht="173.25" x14ac:dyDescent="0.25">
      <c r="A47" s="1925">
        <v>25</v>
      </c>
      <c r="B47" s="1774" t="s">
        <v>7163</v>
      </c>
      <c r="C47" s="2023" t="s">
        <v>7164</v>
      </c>
      <c r="D47" s="1772" t="s">
        <v>7142</v>
      </c>
      <c r="E47" s="2008">
        <v>1500000</v>
      </c>
      <c r="F47" s="1775" t="s">
        <v>13</v>
      </c>
    </row>
    <row r="48" spans="1:6" ht="173.25" x14ac:dyDescent="0.25">
      <c r="A48" s="1925">
        <v>26</v>
      </c>
      <c r="B48" s="1774" t="s">
        <v>7165</v>
      </c>
      <c r="C48" s="2023" t="s">
        <v>7166</v>
      </c>
      <c r="D48" s="1772" t="s">
        <v>7142</v>
      </c>
      <c r="E48" s="2008">
        <v>1500000</v>
      </c>
      <c r="F48" s="1775" t="s">
        <v>13</v>
      </c>
    </row>
    <row r="49" spans="1:6" ht="173.25" x14ac:dyDescent="0.25">
      <c r="A49" s="1925">
        <v>27</v>
      </c>
      <c r="B49" s="1774" t="s">
        <v>7167</v>
      </c>
      <c r="C49" s="2023" t="s">
        <v>7168</v>
      </c>
      <c r="D49" s="1772" t="s">
        <v>7142</v>
      </c>
      <c r="E49" s="2008">
        <v>1500000</v>
      </c>
      <c r="F49" s="1775" t="s">
        <v>13</v>
      </c>
    </row>
    <row r="50" spans="1:6" ht="173.25" x14ac:dyDescent="0.25">
      <c r="A50" s="1925">
        <v>28</v>
      </c>
      <c r="B50" s="1774" t="s">
        <v>7169</v>
      </c>
      <c r="C50" s="2023" t="s">
        <v>7170</v>
      </c>
      <c r="D50" s="1772" t="s">
        <v>7142</v>
      </c>
      <c r="E50" s="2008">
        <v>1500000</v>
      </c>
      <c r="F50" s="1775" t="s">
        <v>13</v>
      </c>
    </row>
    <row r="51" spans="1:6" ht="173.25" x14ac:dyDescent="0.25">
      <c r="A51" s="1925">
        <v>29</v>
      </c>
      <c r="B51" s="1774" t="s">
        <v>7171</v>
      </c>
      <c r="C51" s="2023" t="s">
        <v>7172</v>
      </c>
      <c r="D51" s="1772" t="s">
        <v>7142</v>
      </c>
      <c r="E51" s="2008">
        <v>1500000</v>
      </c>
      <c r="F51" s="1775" t="s">
        <v>13</v>
      </c>
    </row>
    <row r="52" spans="1:6" ht="173.25" x14ac:dyDescent="0.25">
      <c r="A52" s="1925">
        <v>30</v>
      </c>
      <c r="B52" s="1774" t="s">
        <v>7173</v>
      </c>
      <c r="C52" s="2023" t="s">
        <v>7174</v>
      </c>
      <c r="D52" s="1772" t="s">
        <v>7142</v>
      </c>
      <c r="E52" s="2008">
        <v>1500000</v>
      </c>
      <c r="F52" s="1775" t="s">
        <v>13</v>
      </c>
    </row>
    <row r="53" spans="1:6" ht="173.25" x14ac:dyDescent="0.25">
      <c r="A53" s="1925">
        <v>31</v>
      </c>
      <c r="B53" s="1774" t="s">
        <v>7175</v>
      </c>
      <c r="C53" s="2023" t="s">
        <v>7176</v>
      </c>
      <c r="D53" s="1772" t="s">
        <v>7142</v>
      </c>
      <c r="E53" s="2008">
        <v>1500000</v>
      </c>
      <c r="F53" s="1775" t="s">
        <v>13</v>
      </c>
    </row>
    <row r="54" spans="1:6" ht="173.25" x14ac:dyDescent="0.25">
      <c r="A54" s="1925">
        <v>32</v>
      </c>
      <c r="B54" s="1774" t="s">
        <v>7177</v>
      </c>
      <c r="C54" s="2023" t="s">
        <v>7178</v>
      </c>
      <c r="D54" s="1772" t="s">
        <v>7142</v>
      </c>
      <c r="E54" s="2008">
        <v>1500000</v>
      </c>
      <c r="F54" s="1775" t="s">
        <v>13</v>
      </c>
    </row>
    <row r="55" spans="1:6" ht="78.75" x14ac:dyDescent="0.25">
      <c r="A55" s="1925">
        <v>33</v>
      </c>
      <c r="B55" s="1774" t="s">
        <v>7179</v>
      </c>
      <c r="C55" s="2023" t="s">
        <v>7180</v>
      </c>
      <c r="D55" s="1772" t="s">
        <v>7181</v>
      </c>
      <c r="E55" s="2008">
        <v>1500000</v>
      </c>
      <c r="F55" s="1775" t="s">
        <v>13</v>
      </c>
    </row>
    <row r="56" spans="1:6" ht="15.75" x14ac:dyDescent="0.25">
      <c r="A56" s="1925"/>
      <c r="B56" s="2528" t="s">
        <v>219</v>
      </c>
      <c r="C56" s="2529"/>
      <c r="D56" s="1772"/>
      <c r="E56" s="2008"/>
      <c r="F56" s="1775"/>
    </row>
    <row r="57" spans="1:6" ht="63" x14ac:dyDescent="0.25">
      <c r="A57" s="1925">
        <v>34</v>
      </c>
      <c r="B57" s="1733" t="s">
        <v>7182</v>
      </c>
      <c r="C57" s="2023" t="s">
        <v>7183</v>
      </c>
      <c r="D57" s="1772" t="s">
        <v>7184</v>
      </c>
      <c r="E57" s="2008">
        <v>1500000</v>
      </c>
      <c r="F57" s="1775" t="s">
        <v>13</v>
      </c>
    </row>
    <row r="58" spans="1:6" s="91" customFormat="1" ht="78.75" x14ac:dyDescent="0.25">
      <c r="A58" s="1925">
        <v>35</v>
      </c>
      <c r="B58" s="1925" t="s">
        <v>42382</v>
      </c>
      <c r="C58" s="2023" t="s">
        <v>7185</v>
      </c>
      <c r="D58" s="1772" t="s">
        <v>7186</v>
      </c>
      <c r="E58" s="2008">
        <v>3900000</v>
      </c>
      <c r="F58" s="1775" t="s">
        <v>13</v>
      </c>
    </row>
    <row r="59" spans="1:6" s="91" customFormat="1" ht="173.25" x14ac:dyDescent="0.25">
      <c r="A59" s="1925">
        <v>36</v>
      </c>
      <c r="B59" s="1733" t="s">
        <v>42382</v>
      </c>
      <c r="C59" s="2023" t="s">
        <v>7185</v>
      </c>
      <c r="D59" s="1772" t="s">
        <v>42383</v>
      </c>
      <c r="E59" s="2008">
        <v>1500000</v>
      </c>
      <c r="F59" s="1775" t="s">
        <v>13</v>
      </c>
    </row>
    <row r="60" spans="1:6" s="91" customFormat="1" ht="110.25" x14ac:dyDescent="0.25">
      <c r="A60" s="1925">
        <v>37</v>
      </c>
      <c r="B60" s="1733" t="s">
        <v>42382</v>
      </c>
      <c r="C60" s="2023" t="s">
        <v>7187</v>
      </c>
      <c r="D60" s="1772" t="s">
        <v>7188</v>
      </c>
      <c r="E60" s="2008">
        <v>480921.96</v>
      </c>
      <c r="F60" s="1775" t="s">
        <v>13</v>
      </c>
    </row>
    <row r="61" spans="1:6" s="91" customFormat="1" ht="15.75" x14ac:dyDescent="0.25">
      <c r="A61" s="1925"/>
      <c r="B61" s="2522" t="s">
        <v>712</v>
      </c>
      <c r="C61" s="2524"/>
      <c r="D61" s="1772"/>
      <c r="E61" s="2008"/>
      <c r="F61" s="1775"/>
    </row>
    <row r="62" spans="1:6" s="91" customFormat="1" ht="189" x14ac:dyDescent="0.25">
      <c r="A62" s="1925">
        <v>38</v>
      </c>
      <c r="B62" s="1925" t="s">
        <v>683</v>
      </c>
      <c r="C62" s="2023" t="s">
        <v>7189</v>
      </c>
      <c r="D62" s="1772" t="s">
        <v>42384</v>
      </c>
      <c r="E62" s="2024">
        <v>3500000</v>
      </c>
      <c r="F62" s="1775" t="s">
        <v>13</v>
      </c>
    </row>
    <row r="63" spans="1:6" s="91" customFormat="1" ht="299.25" x14ac:dyDescent="0.25">
      <c r="A63" s="1925">
        <v>39</v>
      </c>
      <c r="B63" s="1733" t="s">
        <v>2809</v>
      </c>
      <c r="C63" s="2023" t="s">
        <v>5671</v>
      </c>
      <c r="D63" s="1733" t="s">
        <v>42385</v>
      </c>
      <c r="E63" s="2024">
        <v>4677027.2</v>
      </c>
      <c r="F63" s="1775" t="s">
        <v>13</v>
      </c>
    </row>
    <row r="64" spans="1:6" s="91" customFormat="1" ht="15.75" x14ac:dyDescent="0.25">
      <c r="A64" s="1925"/>
      <c r="B64" s="1733" t="s">
        <v>248</v>
      </c>
      <c r="C64" s="2023"/>
      <c r="D64" s="1733"/>
      <c r="E64" s="2025">
        <f>SUM(E18:E63)</f>
        <v>81310344.819999993</v>
      </c>
      <c r="F64" s="1775"/>
    </row>
    <row r="65" spans="1:6" s="91" customFormat="1" ht="15.75" x14ac:dyDescent="0.25">
      <c r="A65" s="130"/>
      <c r="B65" s="173" t="s">
        <v>324</v>
      </c>
      <c r="C65" s="173"/>
      <c r="D65" s="173"/>
      <c r="E65" s="217">
        <f>E64+E9</f>
        <v>86810344.819999993</v>
      </c>
      <c r="F65" s="173"/>
    </row>
    <row r="66" spans="1:6" s="91" customFormat="1" ht="15.75" x14ac:dyDescent="0.25">
      <c r="A66" s="2022"/>
      <c r="B66" s="1990"/>
      <c r="C66" s="1990"/>
      <c r="D66" s="1990"/>
      <c r="E66" s="2026"/>
      <c r="F66" s="1990"/>
    </row>
    <row r="67" spans="1:6" s="91" customFormat="1" x14ac:dyDescent="0.25"/>
    <row r="68" spans="1:6" s="91" customFormat="1" x14ac:dyDescent="0.25"/>
    <row r="69" spans="1:6" s="91" customFormat="1" x14ac:dyDescent="0.25"/>
    <row r="70" spans="1:6" s="91" customFormat="1" x14ac:dyDescent="0.25"/>
    <row r="71" spans="1:6" s="91" customFormat="1" x14ac:dyDescent="0.25"/>
    <row r="72" spans="1:6" s="91" customFormat="1" x14ac:dyDescent="0.25"/>
    <row r="73" spans="1:6" s="91" customFormat="1" x14ac:dyDescent="0.25"/>
    <row r="74" spans="1:6" s="91" customFormat="1" x14ac:dyDescent="0.25"/>
    <row r="77" spans="1:6" ht="15.75" x14ac:dyDescent="0.25">
      <c r="A77" s="2352" t="s">
        <v>0</v>
      </c>
      <c r="B77" s="2352"/>
      <c r="C77" s="2352"/>
      <c r="D77" s="2352"/>
      <c r="E77" s="2352"/>
      <c r="F77" s="2352"/>
    </row>
    <row r="78" spans="1:6" ht="15.75" x14ac:dyDescent="0.25">
      <c r="A78" s="2352" t="s">
        <v>7124</v>
      </c>
      <c r="B78" s="2352"/>
      <c r="C78" s="2352"/>
      <c r="D78" s="2352"/>
      <c r="E78" s="2352"/>
      <c r="F78" s="2352"/>
    </row>
    <row r="79" spans="1:6" ht="15.75" x14ac:dyDescent="0.25">
      <c r="A79" s="2352" t="s">
        <v>281</v>
      </c>
      <c r="B79" s="2352"/>
      <c r="C79" s="2352"/>
      <c r="D79" s="2352"/>
      <c r="E79" s="2352"/>
      <c r="F79" s="2352"/>
    </row>
    <row r="80" spans="1:6" ht="31.5" x14ac:dyDescent="0.25">
      <c r="A80" s="250" t="s">
        <v>282</v>
      </c>
      <c r="B80" s="116" t="s">
        <v>283</v>
      </c>
      <c r="C80" s="116" t="s">
        <v>284</v>
      </c>
      <c r="D80" s="116" t="s">
        <v>285</v>
      </c>
      <c r="E80" s="383" t="s">
        <v>286</v>
      </c>
      <c r="F80" s="360" t="s">
        <v>4467</v>
      </c>
    </row>
    <row r="81" spans="1:6" ht="15.75" x14ac:dyDescent="0.25">
      <c r="A81" s="156"/>
      <c r="B81" s="2475" t="s">
        <v>7192</v>
      </c>
      <c r="C81" s="2429"/>
      <c r="D81" s="2429"/>
      <c r="E81" s="264"/>
      <c r="F81" s="363"/>
    </row>
    <row r="82" spans="1:6" ht="157.5" x14ac:dyDescent="0.25">
      <c r="A82" s="156">
        <v>1</v>
      </c>
      <c r="B82" s="156" t="s">
        <v>295</v>
      </c>
      <c r="C82" s="478" t="s">
        <v>7126</v>
      </c>
      <c r="D82" s="156" t="s">
        <v>7127</v>
      </c>
      <c r="E82" s="266">
        <v>382758.62</v>
      </c>
      <c r="F82" s="363" t="s">
        <v>135</v>
      </c>
    </row>
    <row r="83" spans="1:6" ht="63" x14ac:dyDescent="0.25">
      <c r="A83" s="156">
        <v>2</v>
      </c>
      <c r="B83" s="156" t="s">
        <v>290</v>
      </c>
      <c r="C83" s="478" t="s">
        <v>7130</v>
      </c>
      <c r="D83" s="156" t="s">
        <v>5571</v>
      </c>
      <c r="E83" s="266">
        <v>300000</v>
      </c>
      <c r="F83" s="363" t="s">
        <v>135</v>
      </c>
    </row>
    <row r="84" spans="1:6" ht="15.75" x14ac:dyDescent="0.25">
      <c r="A84" s="156"/>
      <c r="B84" s="2527" t="s">
        <v>40</v>
      </c>
      <c r="C84" s="2422"/>
      <c r="D84" s="2423"/>
      <c r="E84" s="266"/>
      <c r="F84" s="363"/>
    </row>
    <row r="85" spans="1:6" ht="47.25" x14ac:dyDescent="0.25">
      <c r="A85" s="156">
        <v>3</v>
      </c>
      <c r="B85" s="156" t="s">
        <v>301</v>
      </c>
      <c r="C85" s="478" t="s">
        <v>7131</v>
      </c>
      <c r="D85" s="156" t="s">
        <v>5581</v>
      </c>
      <c r="E85" s="266">
        <v>568965.51</v>
      </c>
      <c r="F85" s="363" t="s">
        <v>135</v>
      </c>
    </row>
    <row r="86" spans="1:6" ht="15.75" x14ac:dyDescent="0.25">
      <c r="A86" s="156"/>
      <c r="B86" s="2475" t="s">
        <v>334</v>
      </c>
      <c r="C86" s="2429"/>
      <c r="D86" s="2429"/>
      <c r="E86" s="157"/>
      <c r="F86" s="363"/>
    </row>
    <row r="87" spans="1:6" ht="78.75" x14ac:dyDescent="0.25">
      <c r="A87" s="156">
        <v>4</v>
      </c>
      <c r="B87" s="156" t="s">
        <v>290</v>
      </c>
      <c r="C87" s="149" t="s">
        <v>7133</v>
      </c>
      <c r="D87" s="156" t="s">
        <v>298</v>
      </c>
      <c r="E87" s="266">
        <v>341379.32</v>
      </c>
      <c r="F87" s="363" t="s">
        <v>135</v>
      </c>
    </row>
    <row r="88" spans="1:6" ht="15.75" x14ac:dyDescent="0.25">
      <c r="A88" s="156"/>
      <c r="B88" s="2527" t="s">
        <v>34</v>
      </c>
      <c r="C88" s="2478"/>
      <c r="D88" s="2479"/>
      <c r="E88" s="266"/>
      <c r="F88" s="363"/>
    </row>
    <row r="89" spans="1:6" ht="63" x14ac:dyDescent="0.25">
      <c r="A89" s="156">
        <v>5</v>
      </c>
      <c r="B89" s="156" t="s">
        <v>309</v>
      </c>
      <c r="C89" s="478" t="s">
        <v>7135</v>
      </c>
      <c r="D89" s="156" t="s">
        <v>310</v>
      </c>
      <c r="E89" s="266">
        <v>1000000</v>
      </c>
      <c r="F89" s="363" t="s">
        <v>135</v>
      </c>
    </row>
    <row r="90" spans="1:6" ht="63" x14ac:dyDescent="0.25">
      <c r="A90" s="156">
        <v>6</v>
      </c>
      <c r="B90" s="156" t="s">
        <v>311</v>
      </c>
      <c r="C90" s="478" t="s">
        <v>7136</v>
      </c>
      <c r="D90" s="156" t="s">
        <v>310</v>
      </c>
      <c r="E90" s="266">
        <v>2786206.89</v>
      </c>
      <c r="F90" s="363" t="s">
        <v>135</v>
      </c>
    </row>
    <row r="91" spans="1:6" ht="15.75" x14ac:dyDescent="0.25">
      <c r="A91" s="156">
        <v>7</v>
      </c>
      <c r="B91" s="2475" t="s">
        <v>4742</v>
      </c>
      <c r="C91" s="2429"/>
      <c r="D91" s="2429"/>
      <c r="E91" s="157"/>
      <c r="F91" s="363"/>
    </row>
    <row r="92" spans="1:6" ht="220.5" x14ac:dyDescent="0.25">
      <c r="A92" s="156">
        <v>8</v>
      </c>
      <c r="B92" s="149" t="s">
        <v>7193</v>
      </c>
      <c r="C92" s="478" t="s">
        <v>7194</v>
      </c>
      <c r="D92" s="149" t="s">
        <v>7195</v>
      </c>
      <c r="E92" s="438">
        <v>1200000</v>
      </c>
      <c r="F92" s="149" t="s">
        <v>13</v>
      </c>
    </row>
    <row r="93" spans="1:6" ht="220.5" x14ac:dyDescent="0.25">
      <c r="A93" s="156">
        <v>9</v>
      </c>
      <c r="B93" s="149" t="s">
        <v>7196</v>
      </c>
      <c r="C93" s="478" t="s">
        <v>7197</v>
      </c>
      <c r="D93" s="149" t="s">
        <v>7198</v>
      </c>
      <c r="E93" s="438">
        <v>1200000</v>
      </c>
      <c r="F93" s="149" t="s">
        <v>13</v>
      </c>
    </row>
    <row r="94" spans="1:6" ht="220.5" x14ac:dyDescent="0.25">
      <c r="A94" s="156">
        <v>10</v>
      </c>
      <c r="B94" s="149" t="s">
        <v>7199</v>
      </c>
      <c r="C94" s="478" t="s">
        <v>7200</v>
      </c>
      <c r="D94" s="149" t="s">
        <v>7198</v>
      </c>
      <c r="E94" s="438">
        <v>1200000</v>
      </c>
      <c r="F94" s="149" t="s">
        <v>1269</v>
      </c>
    </row>
    <row r="95" spans="1:6" ht="220.5" x14ac:dyDescent="0.25">
      <c r="A95" s="156">
        <v>11</v>
      </c>
      <c r="B95" s="149" t="s">
        <v>7201</v>
      </c>
      <c r="C95" s="478" t="s">
        <v>7202</v>
      </c>
      <c r="D95" s="149" t="s">
        <v>7198</v>
      </c>
      <c r="E95" s="438">
        <v>1200000</v>
      </c>
      <c r="F95" s="149" t="s">
        <v>13</v>
      </c>
    </row>
    <row r="96" spans="1:6" ht="220.5" x14ac:dyDescent="0.25">
      <c r="A96" s="156">
        <v>12</v>
      </c>
      <c r="B96" s="149" t="s">
        <v>7203</v>
      </c>
      <c r="C96" s="478" t="s">
        <v>7204</v>
      </c>
      <c r="D96" s="149" t="s">
        <v>7198</v>
      </c>
      <c r="E96" s="438">
        <v>1200000</v>
      </c>
      <c r="F96" s="149" t="s">
        <v>13</v>
      </c>
    </row>
    <row r="97" spans="1:6" ht="15.75" x14ac:dyDescent="0.25">
      <c r="A97" s="156"/>
      <c r="B97" s="2375" t="s">
        <v>248</v>
      </c>
      <c r="C97" s="2449"/>
      <c r="D97" s="2376"/>
      <c r="E97" s="479">
        <f>SUM(E82:E96)</f>
        <v>11379310.34</v>
      </c>
      <c r="F97" s="363"/>
    </row>
  </sheetData>
  <mergeCells count="26">
    <mergeCell ref="B32:C32"/>
    <mergeCell ref="B34:C34"/>
    <mergeCell ref="A13:F13"/>
    <mergeCell ref="B91:D91"/>
    <mergeCell ref="B56:C56"/>
    <mergeCell ref="B61:C61"/>
    <mergeCell ref="A14:F14"/>
    <mergeCell ref="A15:F15"/>
    <mergeCell ref="B17:D17"/>
    <mergeCell ref="B23:C23"/>
    <mergeCell ref="B25:D25"/>
    <mergeCell ref="B29:C29"/>
    <mergeCell ref="B97:D97"/>
    <mergeCell ref="A77:F77"/>
    <mergeCell ref="A78:F78"/>
    <mergeCell ref="A79:F79"/>
    <mergeCell ref="B81:D81"/>
    <mergeCell ref="B84:D84"/>
    <mergeCell ref="B86:D86"/>
    <mergeCell ref="B88:D88"/>
    <mergeCell ref="A1:F1"/>
    <mergeCell ref="A2:F2"/>
    <mergeCell ref="A3:F3"/>
    <mergeCell ref="B5:D5"/>
    <mergeCell ref="A10:C10"/>
    <mergeCell ref="D10:F10"/>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5"/>
  <sheetViews>
    <sheetView workbookViewId="0">
      <selection activeCell="C8" sqref="C8"/>
    </sheetView>
  </sheetViews>
  <sheetFormatPr defaultRowHeight="15" x14ac:dyDescent="0.25"/>
  <cols>
    <col min="1" max="1" width="6.85546875" customWidth="1"/>
    <col min="2" max="2" width="15.85546875" customWidth="1"/>
    <col min="3" max="3" width="42.7109375" customWidth="1"/>
    <col min="4" max="4" width="17.5703125" customWidth="1"/>
    <col min="5" max="5" width="20" customWidth="1"/>
    <col min="6" max="6" width="12.7109375" customWidth="1"/>
  </cols>
  <sheetData>
    <row r="1" spans="1:6" ht="15.75" x14ac:dyDescent="0.25">
      <c r="A1" s="2360" t="s">
        <v>0</v>
      </c>
      <c r="B1" s="2360"/>
      <c r="C1" s="2360"/>
      <c r="D1" s="2360"/>
      <c r="E1" s="2360"/>
      <c r="F1" s="2360"/>
    </row>
    <row r="2" spans="1:6" ht="15.75" x14ac:dyDescent="0.25">
      <c r="A2" s="2360" t="s">
        <v>7205</v>
      </c>
      <c r="B2" s="2360"/>
      <c r="C2" s="2360"/>
      <c r="D2" s="2360"/>
      <c r="E2" s="2360"/>
      <c r="F2" s="2360"/>
    </row>
    <row r="3" spans="1:6" ht="15.75" x14ac:dyDescent="0.25">
      <c r="A3" s="2360" t="s">
        <v>281</v>
      </c>
      <c r="B3" s="2360"/>
      <c r="C3" s="2360"/>
      <c r="D3" s="2360"/>
      <c r="E3" s="2360"/>
      <c r="F3" s="2360"/>
    </row>
    <row r="4" spans="1:6" ht="31.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63" x14ac:dyDescent="0.25">
      <c r="A6" s="353">
        <v>1</v>
      </c>
      <c r="B6" s="69" t="s">
        <v>269</v>
      </c>
      <c r="C6" s="7" t="s">
        <v>7443</v>
      </c>
      <c r="D6" s="69" t="s">
        <v>271</v>
      </c>
      <c r="E6" s="1864">
        <v>1000000</v>
      </c>
      <c r="F6" s="131" t="s">
        <v>272</v>
      </c>
    </row>
    <row r="7" spans="1:6" ht="15.75" x14ac:dyDescent="0.25">
      <c r="A7" s="353"/>
      <c r="B7" s="70" t="s">
        <v>273</v>
      </c>
      <c r="C7" s="7"/>
      <c r="D7" s="69"/>
      <c r="E7" s="1864"/>
      <c r="F7" s="131"/>
    </row>
    <row r="8" spans="1:6" ht="94.5" x14ac:dyDescent="0.25">
      <c r="A8" s="353">
        <v>2</v>
      </c>
      <c r="B8" s="69" t="s">
        <v>274</v>
      </c>
      <c r="C8" s="7" t="s">
        <v>7444</v>
      </c>
      <c r="D8" s="69" t="s">
        <v>276</v>
      </c>
      <c r="E8" s="1864">
        <v>4500000</v>
      </c>
      <c r="F8" s="131" t="s">
        <v>277</v>
      </c>
    </row>
    <row r="9" spans="1:6" ht="15.75" x14ac:dyDescent="0.25">
      <c r="A9" s="353"/>
      <c r="B9" s="70" t="s">
        <v>248</v>
      </c>
      <c r="C9" s="69"/>
      <c r="D9" s="69"/>
      <c r="E9" s="1983">
        <v>5500000</v>
      </c>
      <c r="F9" s="131"/>
    </row>
    <row r="10" spans="1:6" ht="15.75" x14ac:dyDescent="0.25">
      <c r="A10" s="2340" t="s">
        <v>278</v>
      </c>
      <c r="B10" s="2341"/>
      <c r="C10" s="2341"/>
      <c r="D10" s="2453" t="s">
        <v>279</v>
      </c>
      <c r="E10" s="2453"/>
      <c r="F10" s="2453"/>
    </row>
    <row r="11" spans="1:6" ht="15.75" x14ac:dyDescent="0.25">
      <c r="A11" s="2040"/>
      <c r="B11" s="2041"/>
      <c r="C11" s="2041"/>
      <c r="D11" s="2042"/>
      <c r="E11" s="2042"/>
      <c r="F11" s="2042"/>
    </row>
    <row r="12" spans="1:6" ht="15.75" x14ac:dyDescent="0.25">
      <c r="A12" s="2043"/>
      <c r="B12" s="1993"/>
      <c r="C12" s="1993"/>
      <c r="D12" s="1993"/>
      <c r="E12" s="1993"/>
      <c r="F12" s="1993"/>
    </row>
    <row r="13" spans="1:6" ht="15.75" x14ac:dyDescent="0.25">
      <c r="A13" s="2044"/>
      <c r="B13" s="1992"/>
      <c r="C13" s="1992"/>
      <c r="D13" s="1992"/>
      <c r="E13" s="2045"/>
      <c r="F13" s="2046"/>
    </row>
    <row r="14" spans="1:6" ht="15.75" x14ac:dyDescent="0.25">
      <c r="A14" s="2454" t="s">
        <v>0</v>
      </c>
      <c r="B14" s="2454"/>
      <c r="C14" s="2454"/>
      <c r="D14" s="2454"/>
      <c r="E14" s="2454"/>
      <c r="F14" s="2454"/>
    </row>
    <row r="15" spans="1:6" ht="15.75" x14ac:dyDescent="0.25">
      <c r="A15" s="2454" t="s">
        <v>7205</v>
      </c>
      <c r="B15" s="2454"/>
      <c r="C15" s="2454"/>
      <c r="D15" s="2454"/>
      <c r="E15" s="2454"/>
      <c r="F15" s="2454"/>
    </row>
    <row r="16" spans="1:6" ht="15.75" x14ac:dyDescent="0.25">
      <c r="A16" s="2454" t="s">
        <v>281</v>
      </c>
      <c r="B16" s="2454"/>
      <c r="C16" s="2454"/>
      <c r="D16" s="2454"/>
      <c r="E16" s="2454"/>
      <c r="F16" s="2454"/>
    </row>
    <row r="17" spans="1:6" ht="31.5" x14ac:dyDescent="0.25">
      <c r="A17" s="1965" t="s">
        <v>3</v>
      </c>
      <c r="B17" s="1770" t="s">
        <v>4</v>
      </c>
      <c r="C17" s="1770" t="s">
        <v>5</v>
      </c>
      <c r="D17" s="1770" t="s">
        <v>6</v>
      </c>
      <c r="E17" s="2028" t="s">
        <v>717</v>
      </c>
      <c r="F17" s="1968" t="s">
        <v>8</v>
      </c>
    </row>
    <row r="18" spans="1:6" ht="15.75" x14ac:dyDescent="0.25">
      <c r="A18" s="1925"/>
      <c r="B18" s="2528" t="s">
        <v>9</v>
      </c>
      <c r="C18" s="2534"/>
      <c r="D18" s="2529"/>
      <c r="E18" s="2029"/>
      <c r="F18" s="2030"/>
    </row>
    <row r="19" spans="1:6" ht="47.25" x14ac:dyDescent="0.25">
      <c r="A19" s="1925">
        <v>1</v>
      </c>
      <c r="B19" s="1733" t="s">
        <v>2060</v>
      </c>
      <c r="C19" s="1733" t="s">
        <v>7206</v>
      </c>
      <c r="D19" s="1733" t="s">
        <v>329</v>
      </c>
      <c r="E19" s="2029">
        <v>1200000</v>
      </c>
      <c r="F19" s="2031" t="s">
        <v>135</v>
      </c>
    </row>
    <row r="20" spans="1:6" ht="126" x14ac:dyDescent="0.25">
      <c r="A20" s="1925">
        <v>2</v>
      </c>
      <c r="B20" s="1733" t="s">
        <v>295</v>
      </c>
      <c r="C20" s="1733" t="s">
        <v>7207</v>
      </c>
      <c r="D20" s="1733" t="s">
        <v>488</v>
      </c>
      <c r="E20" s="2029">
        <v>800000.1</v>
      </c>
      <c r="F20" s="2031" t="s">
        <v>135</v>
      </c>
    </row>
    <row r="21" spans="1:6" ht="31.5" x14ac:dyDescent="0.25">
      <c r="A21" s="1925">
        <v>3</v>
      </c>
      <c r="B21" s="1733" t="s">
        <v>17</v>
      </c>
      <c r="C21" s="1733" t="s">
        <v>42386</v>
      </c>
      <c r="D21" s="1733" t="s">
        <v>537</v>
      </c>
      <c r="E21" s="2029">
        <v>12000</v>
      </c>
      <c r="F21" s="2031" t="s">
        <v>135</v>
      </c>
    </row>
    <row r="22" spans="1:6" ht="31.5" x14ac:dyDescent="0.25">
      <c r="A22" s="1925">
        <v>4</v>
      </c>
      <c r="B22" s="1733" t="s">
        <v>20</v>
      </c>
      <c r="C22" s="1733" t="s">
        <v>7208</v>
      </c>
      <c r="D22" s="1733" t="s">
        <v>539</v>
      </c>
      <c r="E22" s="2029">
        <v>68000</v>
      </c>
      <c r="F22" s="2031" t="s">
        <v>135</v>
      </c>
    </row>
    <row r="23" spans="1:6" ht="94.5" x14ac:dyDescent="0.25">
      <c r="A23" s="1925">
        <v>5</v>
      </c>
      <c r="B23" s="1733" t="s">
        <v>23</v>
      </c>
      <c r="C23" s="1733" t="s">
        <v>7209</v>
      </c>
      <c r="D23" s="1733" t="s">
        <v>541</v>
      </c>
      <c r="E23" s="2029">
        <v>2128620</v>
      </c>
      <c r="F23" s="2031" t="s">
        <v>135</v>
      </c>
    </row>
    <row r="24" spans="1:6" ht="15.75" x14ac:dyDescent="0.25">
      <c r="A24" s="1925"/>
      <c r="B24" s="2522" t="s">
        <v>731</v>
      </c>
      <c r="C24" s="2523"/>
      <c r="D24" s="2524"/>
      <c r="E24" s="2029"/>
      <c r="F24" s="2031"/>
    </row>
    <row r="25" spans="1:6" ht="110.25" x14ac:dyDescent="0.25">
      <c r="A25" s="1925">
        <v>6</v>
      </c>
      <c r="B25" s="1733" t="s">
        <v>295</v>
      </c>
      <c r="C25" s="1733" t="s">
        <v>7210</v>
      </c>
      <c r="D25" s="1733" t="s">
        <v>336</v>
      </c>
      <c r="E25" s="2029">
        <v>500000</v>
      </c>
      <c r="F25" s="2031" t="s">
        <v>135</v>
      </c>
    </row>
    <row r="26" spans="1:6" ht="94.5" x14ac:dyDescent="0.25">
      <c r="A26" s="1970">
        <v>7</v>
      </c>
      <c r="B26" s="2032" t="s">
        <v>23</v>
      </c>
      <c r="C26" s="2032" t="s">
        <v>7211</v>
      </c>
      <c r="D26" s="2032" t="s">
        <v>541</v>
      </c>
      <c r="E26" s="2033">
        <v>604310</v>
      </c>
      <c r="F26" s="2034" t="s">
        <v>135</v>
      </c>
    </row>
    <row r="27" spans="1:6" ht="94.5" x14ac:dyDescent="0.25">
      <c r="A27" s="1925">
        <v>8</v>
      </c>
      <c r="B27" s="1733" t="s">
        <v>299</v>
      </c>
      <c r="C27" s="1733" t="s">
        <v>7212</v>
      </c>
      <c r="D27" s="1733" t="s">
        <v>300</v>
      </c>
      <c r="E27" s="2029">
        <v>1500000</v>
      </c>
      <c r="F27" s="2031" t="s">
        <v>135</v>
      </c>
    </row>
    <row r="28" spans="1:6" ht="15.75" x14ac:dyDescent="0.25">
      <c r="A28" s="2035"/>
      <c r="B28" s="2533" t="s">
        <v>34</v>
      </c>
      <c r="C28" s="2533"/>
      <c r="D28" s="1772"/>
      <c r="E28" s="1772"/>
      <c r="F28" s="2031"/>
    </row>
    <row r="29" spans="1:6" ht="47.25" x14ac:dyDescent="0.25">
      <c r="A29" s="2036">
        <v>9</v>
      </c>
      <c r="B29" s="1772" t="s">
        <v>309</v>
      </c>
      <c r="C29" s="1772" t="s">
        <v>7213</v>
      </c>
      <c r="D29" s="1772" t="s">
        <v>341</v>
      </c>
      <c r="E29" s="1986">
        <v>8568000</v>
      </c>
      <c r="F29" s="2031" t="s">
        <v>135</v>
      </c>
    </row>
    <row r="30" spans="1:6" ht="47.25" x14ac:dyDescent="0.25">
      <c r="A30" s="2036">
        <v>10</v>
      </c>
      <c r="B30" s="1772" t="s">
        <v>311</v>
      </c>
      <c r="C30" s="1772" t="s">
        <v>7214</v>
      </c>
      <c r="D30" s="1772" t="s">
        <v>341</v>
      </c>
      <c r="E30" s="1986">
        <v>7500000</v>
      </c>
      <c r="F30" s="2031" t="s">
        <v>135</v>
      </c>
    </row>
    <row r="31" spans="1:6" ht="47.25" x14ac:dyDescent="0.25">
      <c r="A31" s="2036">
        <v>11</v>
      </c>
      <c r="B31" s="1772" t="s">
        <v>7215</v>
      </c>
      <c r="C31" s="1772" t="s">
        <v>7216</v>
      </c>
      <c r="D31" s="1772" t="s">
        <v>341</v>
      </c>
      <c r="E31" s="1986">
        <v>1500000</v>
      </c>
      <c r="F31" s="2031" t="s">
        <v>135</v>
      </c>
    </row>
    <row r="32" spans="1:6" ht="15.75" x14ac:dyDescent="0.25">
      <c r="A32" s="2035"/>
      <c r="B32" s="2533" t="s">
        <v>40</v>
      </c>
      <c r="C32" s="2533"/>
      <c r="D32" s="1772"/>
      <c r="E32" s="1772"/>
      <c r="F32" s="2031"/>
    </row>
    <row r="33" spans="1:6" ht="94.5" x14ac:dyDescent="0.25">
      <c r="A33" s="2036">
        <v>12</v>
      </c>
      <c r="B33" s="1772" t="s">
        <v>41</v>
      </c>
      <c r="C33" s="1772" t="s">
        <v>7217</v>
      </c>
      <c r="D33" s="1772" t="s">
        <v>43</v>
      </c>
      <c r="E33" s="1986">
        <v>4568965.5199999996</v>
      </c>
      <c r="F33" s="2031" t="s">
        <v>135</v>
      </c>
    </row>
    <row r="34" spans="1:6" ht="15.75" x14ac:dyDescent="0.25">
      <c r="A34" s="2035"/>
      <c r="B34" s="2533" t="s">
        <v>2065</v>
      </c>
      <c r="C34" s="2533"/>
      <c r="D34" s="1772"/>
      <c r="E34" s="1772"/>
      <c r="F34" s="2031"/>
    </row>
    <row r="35" spans="1:6" ht="141.75" x14ac:dyDescent="0.25">
      <c r="A35" s="2036">
        <v>13</v>
      </c>
      <c r="B35" s="1772" t="s">
        <v>307</v>
      </c>
      <c r="C35" s="1772" t="s">
        <v>7218</v>
      </c>
      <c r="D35" s="1772" t="s">
        <v>42387</v>
      </c>
      <c r="E35" s="1986">
        <v>1736206</v>
      </c>
      <c r="F35" s="2031" t="s">
        <v>135</v>
      </c>
    </row>
    <row r="36" spans="1:6" ht="15.75" x14ac:dyDescent="0.25">
      <c r="A36" s="2035"/>
      <c r="B36" s="2533" t="s">
        <v>303</v>
      </c>
      <c r="C36" s="2533"/>
      <c r="D36" s="1770"/>
      <c r="E36" s="1772"/>
      <c r="F36" s="2031"/>
    </row>
    <row r="37" spans="1:6" ht="63" x14ac:dyDescent="0.25">
      <c r="A37" s="2037">
        <v>14</v>
      </c>
      <c r="B37" s="1971" t="s">
        <v>7219</v>
      </c>
      <c r="C37" s="1971" t="s">
        <v>7220</v>
      </c>
      <c r="D37" s="1971" t="s">
        <v>1887</v>
      </c>
      <c r="E37" s="2038">
        <v>36206</v>
      </c>
      <c r="F37" s="2034" t="s">
        <v>13</v>
      </c>
    </row>
    <row r="38" spans="1:6" ht="15.75" x14ac:dyDescent="0.25">
      <c r="A38" s="2035"/>
      <c r="B38" s="2533" t="s">
        <v>2125</v>
      </c>
      <c r="C38" s="2533"/>
      <c r="D38" s="2533"/>
      <c r="E38" s="1770"/>
      <c r="F38" s="1968"/>
    </row>
    <row r="39" spans="1:6" ht="47.25" x14ac:dyDescent="0.25">
      <c r="A39" s="2036">
        <v>15</v>
      </c>
      <c r="B39" s="1772" t="s">
        <v>7224</v>
      </c>
      <c r="C39" s="1772" t="s">
        <v>7225</v>
      </c>
      <c r="D39" s="1772" t="s">
        <v>42388</v>
      </c>
      <c r="E39" s="1986">
        <v>300000</v>
      </c>
      <c r="F39" s="2031" t="s">
        <v>13</v>
      </c>
    </row>
    <row r="40" spans="1:6" ht="63" x14ac:dyDescent="0.25">
      <c r="A40" s="2036">
        <v>16</v>
      </c>
      <c r="B40" s="1772" t="s">
        <v>7226</v>
      </c>
      <c r="C40" s="1772" t="s">
        <v>7227</v>
      </c>
      <c r="D40" s="1772" t="s">
        <v>42389</v>
      </c>
      <c r="E40" s="1986">
        <v>300000</v>
      </c>
      <c r="F40" s="2031" t="s">
        <v>135</v>
      </c>
    </row>
    <row r="41" spans="1:6" ht="47.25" x14ac:dyDescent="0.25">
      <c r="A41" s="2036">
        <v>17</v>
      </c>
      <c r="B41" s="1772" t="s">
        <v>7228</v>
      </c>
      <c r="C41" s="1772" t="s">
        <v>7229</v>
      </c>
      <c r="D41" s="1772" t="s">
        <v>42390</v>
      </c>
      <c r="E41" s="1986">
        <v>300000</v>
      </c>
      <c r="F41" s="2031" t="s">
        <v>13</v>
      </c>
    </row>
    <row r="42" spans="1:6" ht="94.5" x14ac:dyDescent="0.25">
      <c r="A42" s="2036">
        <v>18</v>
      </c>
      <c r="B42" s="1772" t="s">
        <v>7230</v>
      </c>
      <c r="C42" s="1772" t="s">
        <v>7231</v>
      </c>
      <c r="D42" s="1772" t="s">
        <v>42391</v>
      </c>
      <c r="E42" s="1986">
        <v>500000</v>
      </c>
      <c r="F42" s="2031" t="s">
        <v>13</v>
      </c>
    </row>
    <row r="43" spans="1:6" ht="47.25" x14ac:dyDescent="0.25">
      <c r="A43" s="2036">
        <v>19</v>
      </c>
      <c r="B43" s="1772" t="s">
        <v>7232</v>
      </c>
      <c r="C43" s="1772" t="s">
        <v>7233</v>
      </c>
      <c r="D43" s="1772" t="s">
        <v>42392</v>
      </c>
      <c r="E43" s="1986">
        <v>500000</v>
      </c>
      <c r="F43" s="2031" t="s">
        <v>13</v>
      </c>
    </row>
    <row r="44" spans="1:6" ht="47.25" x14ac:dyDescent="0.25">
      <c r="A44" s="2036">
        <v>20</v>
      </c>
      <c r="B44" s="1772" t="s">
        <v>7234</v>
      </c>
      <c r="C44" s="1772" t="s">
        <v>7235</v>
      </c>
      <c r="D44" s="1772" t="s">
        <v>42393</v>
      </c>
      <c r="E44" s="1986">
        <v>500000</v>
      </c>
      <c r="F44" s="2031" t="s">
        <v>13</v>
      </c>
    </row>
    <row r="45" spans="1:6" ht="63" x14ac:dyDescent="0.25">
      <c r="A45" s="2036">
        <v>21</v>
      </c>
      <c r="B45" s="1772" t="s">
        <v>7236</v>
      </c>
      <c r="C45" s="1772" t="s">
        <v>7237</v>
      </c>
      <c r="D45" s="1772" t="s">
        <v>42394</v>
      </c>
      <c r="E45" s="1986">
        <v>500000</v>
      </c>
      <c r="F45" s="2031" t="s">
        <v>135</v>
      </c>
    </row>
    <row r="46" spans="1:6" ht="78.75" x14ac:dyDescent="0.25">
      <c r="A46" s="2036">
        <v>22</v>
      </c>
      <c r="B46" s="1772" t="s">
        <v>7238</v>
      </c>
      <c r="C46" s="1772" t="s">
        <v>7239</v>
      </c>
      <c r="D46" s="1772" t="s">
        <v>42395</v>
      </c>
      <c r="E46" s="1986">
        <v>300000</v>
      </c>
      <c r="F46" s="2031" t="s">
        <v>13</v>
      </c>
    </row>
    <row r="47" spans="1:6" ht="63" x14ac:dyDescent="0.25">
      <c r="A47" s="2036">
        <v>23</v>
      </c>
      <c r="B47" s="1772" t="s">
        <v>7240</v>
      </c>
      <c r="C47" s="1772" t="s">
        <v>7241</v>
      </c>
      <c r="D47" s="1772" t="s">
        <v>42396</v>
      </c>
      <c r="E47" s="1986">
        <v>400000</v>
      </c>
      <c r="F47" s="2031" t="s">
        <v>135</v>
      </c>
    </row>
    <row r="48" spans="1:6" ht="63" x14ac:dyDescent="0.25">
      <c r="A48" s="2036">
        <v>24</v>
      </c>
      <c r="B48" s="1772" t="s">
        <v>7242</v>
      </c>
      <c r="C48" s="1772" t="s">
        <v>7243</v>
      </c>
      <c r="D48" s="1772" t="s">
        <v>42397</v>
      </c>
      <c r="E48" s="1986">
        <v>300000</v>
      </c>
      <c r="F48" s="2031" t="s">
        <v>135</v>
      </c>
    </row>
    <row r="49" spans="1:6" ht="78.75" x14ac:dyDescent="0.25">
      <c r="A49" s="2036">
        <v>25</v>
      </c>
      <c r="B49" s="1772" t="s">
        <v>7244</v>
      </c>
      <c r="C49" s="1772" t="s">
        <v>7245</v>
      </c>
      <c r="D49" s="1772" t="s">
        <v>42398</v>
      </c>
      <c r="E49" s="1986">
        <v>500000</v>
      </c>
      <c r="F49" s="2031" t="s">
        <v>135</v>
      </c>
    </row>
    <row r="50" spans="1:6" ht="47.25" x14ac:dyDescent="0.25">
      <c r="A50" s="2036">
        <v>26</v>
      </c>
      <c r="B50" s="1772" t="s">
        <v>7246</v>
      </c>
      <c r="C50" s="1772" t="s">
        <v>7247</v>
      </c>
      <c r="D50" s="1772" t="s">
        <v>1736</v>
      </c>
      <c r="E50" s="1986">
        <v>500000</v>
      </c>
      <c r="F50" s="2031" t="s">
        <v>13</v>
      </c>
    </row>
    <row r="51" spans="1:6" ht="63" x14ac:dyDescent="0.25">
      <c r="A51" s="2036">
        <v>27</v>
      </c>
      <c r="B51" s="1772" t="s">
        <v>7248</v>
      </c>
      <c r="C51" s="1772" t="s">
        <v>7249</v>
      </c>
      <c r="D51" s="1772" t="s">
        <v>42399</v>
      </c>
      <c r="E51" s="1986">
        <v>300000</v>
      </c>
      <c r="F51" s="2031" t="s">
        <v>13</v>
      </c>
    </row>
    <row r="52" spans="1:6" ht="63" x14ac:dyDescent="0.25">
      <c r="A52" s="2036">
        <v>28</v>
      </c>
      <c r="B52" s="1772" t="s">
        <v>7250</v>
      </c>
      <c r="C52" s="1772" t="s">
        <v>7251</v>
      </c>
      <c r="D52" s="1772" t="s">
        <v>42400</v>
      </c>
      <c r="E52" s="1986">
        <v>300000</v>
      </c>
      <c r="F52" s="2031" t="s">
        <v>13</v>
      </c>
    </row>
    <row r="53" spans="1:6" ht="63" x14ac:dyDescent="0.25">
      <c r="A53" s="2036">
        <v>29</v>
      </c>
      <c r="B53" s="1772" t="s">
        <v>7252</v>
      </c>
      <c r="C53" s="1772" t="s">
        <v>7253</v>
      </c>
      <c r="D53" s="1772" t="s">
        <v>42389</v>
      </c>
      <c r="E53" s="1986">
        <v>300000</v>
      </c>
      <c r="F53" s="2031" t="s">
        <v>135</v>
      </c>
    </row>
    <row r="54" spans="1:6" ht="78.75" x14ac:dyDescent="0.25">
      <c r="A54" s="2036">
        <v>30</v>
      </c>
      <c r="B54" s="1772" t="s">
        <v>7254</v>
      </c>
      <c r="C54" s="1772" t="s">
        <v>7255</v>
      </c>
      <c r="D54" s="1772" t="s">
        <v>42401</v>
      </c>
      <c r="E54" s="1986">
        <v>400000</v>
      </c>
      <c r="F54" s="2031" t="s">
        <v>135</v>
      </c>
    </row>
    <row r="55" spans="1:6" ht="47.25" x14ac:dyDescent="0.25">
      <c r="A55" s="2036">
        <v>31</v>
      </c>
      <c r="B55" s="1772" t="s">
        <v>7256</v>
      </c>
      <c r="C55" s="1772" t="s">
        <v>7257</v>
      </c>
      <c r="D55" s="1772" t="s">
        <v>42402</v>
      </c>
      <c r="E55" s="1986">
        <v>300000</v>
      </c>
      <c r="F55" s="2031" t="s">
        <v>13</v>
      </c>
    </row>
    <row r="56" spans="1:6" ht="78.75" x14ac:dyDescent="0.25">
      <c r="A56" s="2036">
        <v>32</v>
      </c>
      <c r="B56" s="1772" t="s">
        <v>7258</v>
      </c>
      <c r="C56" s="1772" t="s">
        <v>7259</v>
      </c>
      <c r="D56" s="1772" t="s">
        <v>42403</v>
      </c>
      <c r="E56" s="1986">
        <v>300000</v>
      </c>
      <c r="F56" s="2031" t="s">
        <v>135</v>
      </c>
    </row>
    <row r="57" spans="1:6" ht="31.5" x14ac:dyDescent="0.25">
      <c r="A57" s="2036">
        <v>33</v>
      </c>
      <c r="B57" s="1772" t="s">
        <v>7260</v>
      </c>
      <c r="C57" s="1772" t="s">
        <v>7261</v>
      </c>
      <c r="D57" s="1772" t="s">
        <v>42404</v>
      </c>
      <c r="E57" s="1986">
        <v>200000</v>
      </c>
      <c r="F57" s="2031" t="s">
        <v>13</v>
      </c>
    </row>
    <row r="58" spans="1:6" ht="63" x14ac:dyDescent="0.25">
      <c r="A58" s="2036">
        <v>34</v>
      </c>
      <c r="B58" s="1772" t="s">
        <v>7262</v>
      </c>
      <c r="C58" s="1772" t="s">
        <v>7263</v>
      </c>
      <c r="D58" s="1772" t="s">
        <v>42405</v>
      </c>
      <c r="E58" s="1986">
        <v>300000</v>
      </c>
      <c r="F58" s="2031" t="s">
        <v>135</v>
      </c>
    </row>
    <row r="59" spans="1:6" ht="63" x14ac:dyDescent="0.25">
      <c r="A59" s="2036">
        <v>35</v>
      </c>
      <c r="B59" s="1772" t="s">
        <v>7264</v>
      </c>
      <c r="C59" s="1772" t="s">
        <v>7265</v>
      </c>
      <c r="D59" s="1772" t="s">
        <v>42406</v>
      </c>
      <c r="E59" s="1986">
        <v>300000</v>
      </c>
      <c r="F59" s="2031" t="s">
        <v>135</v>
      </c>
    </row>
    <row r="60" spans="1:6" ht="63" x14ac:dyDescent="0.25">
      <c r="A60" s="2036">
        <v>36</v>
      </c>
      <c r="B60" s="1772" t="s">
        <v>7266</v>
      </c>
      <c r="C60" s="1772" t="s">
        <v>7267</v>
      </c>
      <c r="D60" s="1772" t="s">
        <v>42407</v>
      </c>
      <c r="E60" s="1986">
        <v>270000</v>
      </c>
      <c r="F60" s="2031" t="s">
        <v>13</v>
      </c>
    </row>
    <row r="61" spans="1:6" ht="63" x14ac:dyDescent="0.25">
      <c r="A61" s="2036">
        <v>37</v>
      </c>
      <c r="B61" s="1772" t="s">
        <v>7268</v>
      </c>
      <c r="C61" s="1772" t="s">
        <v>7269</v>
      </c>
      <c r="D61" s="1772" t="s">
        <v>42408</v>
      </c>
      <c r="E61" s="1986">
        <v>380000</v>
      </c>
      <c r="F61" s="2031" t="s">
        <v>13</v>
      </c>
    </row>
    <row r="62" spans="1:6" ht="31.5" x14ac:dyDescent="0.25">
      <c r="A62" s="2036">
        <v>38</v>
      </c>
      <c r="B62" s="1772" t="s">
        <v>7270</v>
      </c>
      <c r="C62" s="1772" t="s">
        <v>7271</v>
      </c>
      <c r="D62" s="1772" t="s">
        <v>3027</v>
      </c>
      <c r="E62" s="1986">
        <v>500000</v>
      </c>
      <c r="F62" s="2031" t="s">
        <v>1269</v>
      </c>
    </row>
    <row r="63" spans="1:6" ht="78.75" x14ac:dyDescent="0.25">
      <c r="A63" s="2036">
        <v>39</v>
      </c>
      <c r="B63" s="1772" t="s">
        <v>7273</v>
      </c>
      <c r="C63" s="1772" t="s">
        <v>7274</v>
      </c>
      <c r="D63" s="1772" t="s">
        <v>42409</v>
      </c>
      <c r="E63" s="1986">
        <v>400000</v>
      </c>
      <c r="F63" s="2031" t="s">
        <v>135</v>
      </c>
    </row>
    <row r="64" spans="1:6" ht="78.75" x14ac:dyDescent="0.25">
      <c r="A64" s="2036">
        <v>40</v>
      </c>
      <c r="B64" s="1772" t="s">
        <v>7275</v>
      </c>
      <c r="C64" s="1772" t="s">
        <v>7276</v>
      </c>
      <c r="D64" s="1772" t="s">
        <v>42410</v>
      </c>
      <c r="E64" s="1986">
        <v>300000</v>
      </c>
      <c r="F64" s="2031" t="s">
        <v>135</v>
      </c>
    </row>
    <row r="65" spans="1:6" ht="78.75" x14ac:dyDescent="0.25">
      <c r="A65" s="2036">
        <v>41</v>
      </c>
      <c r="B65" s="1772" t="s">
        <v>7277</v>
      </c>
      <c r="C65" s="1772" t="s">
        <v>7278</v>
      </c>
      <c r="D65" s="1772" t="s">
        <v>42410</v>
      </c>
      <c r="E65" s="1986">
        <v>400000</v>
      </c>
      <c r="F65" s="2031" t="s">
        <v>135</v>
      </c>
    </row>
    <row r="66" spans="1:6" ht="47.25" x14ac:dyDescent="0.25">
      <c r="A66" s="2036">
        <v>42</v>
      </c>
      <c r="B66" s="1772" t="s">
        <v>7279</v>
      </c>
      <c r="C66" s="1772" t="s">
        <v>7280</v>
      </c>
      <c r="D66" s="1772" t="s">
        <v>1736</v>
      </c>
      <c r="E66" s="1986">
        <v>500000</v>
      </c>
      <c r="F66" s="2031" t="s">
        <v>13</v>
      </c>
    </row>
    <row r="67" spans="1:6" ht="47.25" x14ac:dyDescent="0.25">
      <c r="A67" s="2036">
        <v>43</v>
      </c>
      <c r="B67" s="1772" t="s">
        <v>7281</v>
      </c>
      <c r="C67" s="1772" t="s">
        <v>7282</v>
      </c>
      <c r="D67" s="1772" t="s">
        <v>42411</v>
      </c>
      <c r="E67" s="1986">
        <v>500000</v>
      </c>
      <c r="F67" s="2031" t="s">
        <v>13</v>
      </c>
    </row>
    <row r="68" spans="1:6" ht="94.5" x14ac:dyDescent="0.25">
      <c r="A68" s="2036">
        <v>44</v>
      </c>
      <c r="B68" s="1772" t="s">
        <v>7284</v>
      </c>
      <c r="C68" s="1772" t="s">
        <v>7285</v>
      </c>
      <c r="D68" s="1772" t="s">
        <v>7286</v>
      </c>
      <c r="E68" s="1986">
        <v>300000</v>
      </c>
      <c r="F68" s="2031" t="s">
        <v>13</v>
      </c>
    </row>
    <row r="69" spans="1:6" ht="63" x14ac:dyDescent="0.25">
      <c r="A69" s="2036">
        <v>45</v>
      </c>
      <c r="B69" s="1772" t="s">
        <v>7287</v>
      </c>
      <c r="C69" s="1772" t="s">
        <v>7288</v>
      </c>
      <c r="D69" s="1772" t="s">
        <v>42412</v>
      </c>
      <c r="E69" s="1986">
        <v>300000</v>
      </c>
      <c r="F69" s="2031" t="s">
        <v>13</v>
      </c>
    </row>
    <row r="70" spans="1:6" ht="47.25" x14ac:dyDescent="0.25">
      <c r="A70" s="2036">
        <v>46</v>
      </c>
      <c r="B70" s="1772" t="s">
        <v>7289</v>
      </c>
      <c r="C70" s="1772" t="s">
        <v>7290</v>
      </c>
      <c r="D70" s="1772" t="s">
        <v>1736</v>
      </c>
      <c r="E70" s="1986">
        <v>500000</v>
      </c>
      <c r="F70" s="2031" t="s">
        <v>13</v>
      </c>
    </row>
    <row r="71" spans="1:6" ht="63" x14ac:dyDescent="0.25">
      <c r="A71" s="2036">
        <v>47</v>
      </c>
      <c r="B71" s="1772" t="s">
        <v>7291</v>
      </c>
      <c r="C71" s="1772" t="s">
        <v>7292</v>
      </c>
      <c r="D71" s="1772" t="s">
        <v>42413</v>
      </c>
      <c r="E71" s="1986">
        <v>400000</v>
      </c>
      <c r="F71" s="2031" t="s">
        <v>13</v>
      </c>
    </row>
    <row r="72" spans="1:6" ht="78.75" x14ac:dyDescent="0.25">
      <c r="A72" s="2036">
        <v>48</v>
      </c>
      <c r="B72" s="1772" t="s">
        <v>7293</v>
      </c>
      <c r="C72" s="1772" t="s">
        <v>7294</v>
      </c>
      <c r="D72" s="1772" t="s">
        <v>42414</v>
      </c>
      <c r="E72" s="1986">
        <v>300000</v>
      </c>
      <c r="F72" s="2031" t="s">
        <v>135</v>
      </c>
    </row>
    <row r="73" spans="1:6" ht="47.25" x14ac:dyDescent="0.25">
      <c r="A73" s="2036">
        <v>49</v>
      </c>
      <c r="B73" s="1772" t="s">
        <v>7295</v>
      </c>
      <c r="C73" s="1772" t="s">
        <v>7296</v>
      </c>
      <c r="D73" s="1772" t="s">
        <v>7283</v>
      </c>
      <c r="E73" s="1986">
        <v>500000</v>
      </c>
      <c r="F73" s="2031" t="s">
        <v>13</v>
      </c>
    </row>
    <row r="74" spans="1:6" ht="47.25" x14ac:dyDescent="0.25">
      <c r="A74" s="2036">
        <v>50</v>
      </c>
      <c r="B74" s="1772" t="s">
        <v>7222</v>
      </c>
      <c r="C74" s="1772" t="s">
        <v>7297</v>
      </c>
      <c r="D74" s="1772" t="s">
        <v>1736</v>
      </c>
      <c r="E74" s="1986">
        <v>500000</v>
      </c>
      <c r="F74" s="2031" t="s">
        <v>13</v>
      </c>
    </row>
    <row r="75" spans="1:6" ht="126" x14ac:dyDescent="0.25">
      <c r="A75" s="2036">
        <v>51</v>
      </c>
      <c r="B75" s="1772" t="s">
        <v>42415</v>
      </c>
      <c r="C75" s="1772" t="s">
        <v>7298</v>
      </c>
      <c r="D75" s="1772" t="s">
        <v>42416</v>
      </c>
      <c r="E75" s="1986">
        <v>500000</v>
      </c>
      <c r="F75" s="2031" t="s">
        <v>13</v>
      </c>
    </row>
    <row r="76" spans="1:6" ht="47.25" x14ac:dyDescent="0.25">
      <c r="A76" s="2036">
        <v>52</v>
      </c>
      <c r="B76" s="1772" t="s">
        <v>7299</v>
      </c>
      <c r="C76" s="1772" t="s">
        <v>7300</v>
      </c>
      <c r="D76" s="1772" t="s">
        <v>7283</v>
      </c>
      <c r="E76" s="1986">
        <v>500000</v>
      </c>
      <c r="F76" s="2031" t="s">
        <v>1269</v>
      </c>
    </row>
    <row r="77" spans="1:6" ht="47.25" x14ac:dyDescent="0.25">
      <c r="A77" s="2036">
        <v>53</v>
      </c>
      <c r="B77" s="1772" t="s">
        <v>7301</v>
      </c>
      <c r="C77" s="1772" t="s">
        <v>7302</v>
      </c>
      <c r="D77" s="1772" t="s">
        <v>202</v>
      </c>
      <c r="E77" s="1986">
        <v>500000</v>
      </c>
      <c r="F77" s="2031" t="s">
        <v>13</v>
      </c>
    </row>
    <row r="78" spans="1:6" ht="78.75" x14ac:dyDescent="0.25">
      <c r="A78" s="2036">
        <v>54</v>
      </c>
      <c r="B78" s="1772" t="s">
        <v>7303</v>
      </c>
      <c r="C78" s="1772" t="s">
        <v>7304</v>
      </c>
      <c r="D78" s="1772" t="s">
        <v>42417</v>
      </c>
      <c r="E78" s="1986">
        <v>500000</v>
      </c>
      <c r="F78" s="2031" t="s">
        <v>13</v>
      </c>
    </row>
    <row r="79" spans="1:6" ht="78.75" x14ac:dyDescent="0.25">
      <c r="A79" s="2036">
        <v>55</v>
      </c>
      <c r="B79" s="1772" t="s">
        <v>7305</v>
      </c>
      <c r="C79" s="1772" t="s">
        <v>7306</v>
      </c>
      <c r="D79" s="1772" t="s">
        <v>7307</v>
      </c>
      <c r="E79" s="1986">
        <v>300000</v>
      </c>
      <c r="F79" s="2031" t="s">
        <v>135</v>
      </c>
    </row>
    <row r="80" spans="1:6" ht="47.25" x14ac:dyDescent="0.25">
      <c r="A80" s="2036">
        <v>56</v>
      </c>
      <c r="B80" s="1772" t="s">
        <v>7308</v>
      </c>
      <c r="C80" s="1772" t="s">
        <v>7309</v>
      </c>
      <c r="D80" s="1772" t="s">
        <v>7310</v>
      </c>
      <c r="E80" s="1986">
        <v>431000</v>
      </c>
      <c r="F80" s="2031" t="s">
        <v>135</v>
      </c>
    </row>
    <row r="81" spans="1:6" ht="47.25" x14ac:dyDescent="0.25">
      <c r="A81" s="2036">
        <v>57</v>
      </c>
      <c r="B81" s="1772" t="s">
        <v>7223</v>
      </c>
      <c r="C81" s="1772" t="s">
        <v>7311</v>
      </c>
      <c r="D81" s="1772" t="s">
        <v>42418</v>
      </c>
      <c r="E81" s="1986">
        <v>400000</v>
      </c>
      <c r="F81" s="2031" t="s">
        <v>135</v>
      </c>
    </row>
    <row r="82" spans="1:6" ht="47.25" x14ac:dyDescent="0.25">
      <c r="A82" s="2036">
        <v>58</v>
      </c>
      <c r="B82" s="1772" t="s">
        <v>7312</v>
      </c>
      <c r="C82" s="1772" t="s">
        <v>7313</v>
      </c>
      <c r="D82" s="1772" t="s">
        <v>1736</v>
      </c>
      <c r="E82" s="1986">
        <v>500000</v>
      </c>
      <c r="F82" s="2031" t="s">
        <v>13</v>
      </c>
    </row>
    <row r="83" spans="1:6" ht="47.25" x14ac:dyDescent="0.25">
      <c r="A83" s="2036">
        <v>59</v>
      </c>
      <c r="B83" s="1772" t="s">
        <v>7314</v>
      </c>
      <c r="C83" s="1772" t="s">
        <v>7315</v>
      </c>
      <c r="D83" s="1772" t="s">
        <v>7316</v>
      </c>
      <c r="E83" s="1986">
        <v>150000</v>
      </c>
      <c r="F83" s="2031" t="s">
        <v>135</v>
      </c>
    </row>
    <row r="84" spans="1:6" ht="47.25" x14ac:dyDescent="0.25">
      <c r="A84" s="2036">
        <v>60</v>
      </c>
      <c r="B84" s="1772" t="s">
        <v>7317</v>
      </c>
      <c r="C84" s="1772" t="s">
        <v>7318</v>
      </c>
      <c r="D84" s="1772" t="s">
        <v>42419</v>
      </c>
      <c r="E84" s="1986">
        <v>400000</v>
      </c>
      <c r="F84" s="2031" t="s">
        <v>13</v>
      </c>
    </row>
    <row r="85" spans="1:6" ht="47.25" x14ac:dyDescent="0.25">
      <c r="A85" s="2036">
        <v>61</v>
      </c>
      <c r="B85" s="1772" t="s">
        <v>7319</v>
      </c>
      <c r="C85" s="1772" t="s">
        <v>7320</v>
      </c>
      <c r="D85" s="1772" t="s">
        <v>7321</v>
      </c>
      <c r="E85" s="1986">
        <v>500000</v>
      </c>
      <c r="F85" s="2031" t="s">
        <v>13</v>
      </c>
    </row>
    <row r="86" spans="1:6" ht="47.25" x14ac:dyDescent="0.25">
      <c r="A86" s="2036">
        <v>62</v>
      </c>
      <c r="B86" s="1772" t="s">
        <v>7322</v>
      </c>
      <c r="C86" s="1772" t="s">
        <v>7323</v>
      </c>
      <c r="D86" s="1772" t="s">
        <v>1736</v>
      </c>
      <c r="E86" s="1986">
        <v>400000</v>
      </c>
      <c r="F86" s="2031" t="s">
        <v>13</v>
      </c>
    </row>
    <row r="87" spans="1:6" ht="47.25" x14ac:dyDescent="0.25">
      <c r="A87" s="2036">
        <v>63</v>
      </c>
      <c r="B87" s="1772" t="s">
        <v>7324</v>
      </c>
      <c r="C87" s="1772" t="s">
        <v>7325</v>
      </c>
      <c r="D87" s="1772" t="s">
        <v>42420</v>
      </c>
      <c r="E87" s="1986">
        <v>500000</v>
      </c>
      <c r="F87" s="2031" t="s">
        <v>13</v>
      </c>
    </row>
    <row r="88" spans="1:6" ht="78.75" x14ac:dyDescent="0.25">
      <c r="A88" s="2036">
        <v>64</v>
      </c>
      <c r="B88" s="1772" t="s">
        <v>7326</v>
      </c>
      <c r="C88" s="1772" t="s">
        <v>7327</v>
      </c>
      <c r="D88" s="1772" t="s">
        <v>42421</v>
      </c>
      <c r="E88" s="1986">
        <v>300000</v>
      </c>
      <c r="F88" s="2031" t="s">
        <v>135</v>
      </c>
    </row>
    <row r="89" spans="1:6" ht="47.25" x14ac:dyDescent="0.25">
      <c r="A89" s="2036">
        <v>65</v>
      </c>
      <c r="B89" s="1772" t="s">
        <v>7328</v>
      </c>
      <c r="C89" s="1772" t="s">
        <v>7329</v>
      </c>
      <c r="D89" s="1772" t="s">
        <v>1736</v>
      </c>
      <c r="E89" s="1986">
        <v>500000</v>
      </c>
      <c r="F89" s="2031" t="s">
        <v>13</v>
      </c>
    </row>
    <row r="90" spans="1:6" ht="47.25" x14ac:dyDescent="0.25">
      <c r="A90" s="2036">
        <v>66</v>
      </c>
      <c r="B90" s="1772" t="s">
        <v>7330</v>
      </c>
      <c r="C90" s="1772" t="s">
        <v>7331</v>
      </c>
      <c r="D90" s="1772" t="s">
        <v>1736</v>
      </c>
      <c r="E90" s="1986">
        <v>400000</v>
      </c>
      <c r="F90" s="2031" t="s">
        <v>13</v>
      </c>
    </row>
    <row r="91" spans="1:6" ht="47.25" x14ac:dyDescent="0.25">
      <c r="A91" s="2036">
        <v>67</v>
      </c>
      <c r="B91" s="1772" t="s">
        <v>7332</v>
      </c>
      <c r="C91" s="1772" t="s">
        <v>7333</v>
      </c>
      <c r="D91" s="1772" t="s">
        <v>1736</v>
      </c>
      <c r="E91" s="1986">
        <v>500000</v>
      </c>
      <c r="F91" s="2031" t="s">
        <v>13</v>
      </c>
    </row>
    <row r="92" spans="1:6" ht="94.5" x14ac:dyDescent="0.25">
      <c r="A92" s="2036">
        <v>68</v>
      </c>
      <c r="B92" s="1772" t="s">
        <v>7334</v>
      </c>
      <c r="C92" s="1772" t="s">
        <v>7335</v>
      </c>
      <c r="D92" s="1772" t="s">
        <v>42422</v>
      </c>
      <c r="E92" s="1986">
        <v>300000</v>
      </c>
      <c r="F92" s="2031" t="s">
        <v>135</v>
      </c>
    </row>
    <row r="93" spans="1:6" ht="47.25" x14ac:dyDescent="0.25">
      <c r="A93" s="2036">
        <v>69</v>
      </c>
      <c r="B93" s="1772" t="s">
        <v>2849</v>
      </c>
      <c r="C93" s="1772" t="s">
        <v>7336</v>
      </c>
      <c r="D93" s="1772" t="s">
        <v>42423</v>
      </c>
      <c r="E93" s="1986">
        <v>300000</v>
      </c>
      <c r="F93" s="2031" t="s">
        <v>13</v>
      </c>
    </row>
    <row r="94" spans="1:6" ht="157.5" x14ac:dyDescent="0.25">
      <c r="A94" s="2036">
        <v>70</v>
      </c>
      <c r="B94" s="1772" t="s">
        <v>7337</v>
      </c>
      <c r="C94" s="1772" t="s">
        <v>7338</v>
      </c>
      <c r="D94" s="1772" t="s">
        <v>42424</v>
      </c>
      <c r="E94" s="1986">
        <v>300000</v>
      </c>
      <c r="F94" s="2031" t="s">
        <v>13</v>
      </c>
    </row>
    <row r="95" spans="1:6" ht="47.25" x14ac:dyDescent="0.25">
      <c r="A95" s="2036">
        <v>71</v>
      </c>
      <c r="B95" s="1772" t="s">
        <v>7339</v>
      </c>
      <c r="C95" s="1772" t="s">
        <v>7340</v>
      </c>
      <c r="D95" s="1772" t="s">
        <v>202</v>
      </c>
      <c r="E95" s="1986">
        <v>500000</v>
      </c>
      <c r="F95" s="2031" t="s">
        <v>13</v>
      </c>
    </row>
    <row r="96" spans="1:6" ht="63" x14ac:dyDescent="0.25">
      <c r="A96" s="2036">
        <v>72</v>
      </c>
      <c r="B96" s="1772" t="s">
        <v>7341</v>
      </c>
      <c r="C96" s="1772" t="s">
        <v>7342</v>
      </c>
      <c r="D96" s="1772" t="s">
        <v>7343</v>
      </c>
      <c r="E96" s="1986">
        <v>400000</v>
      </c>
      <c r="F96" s="2031" t="s">
        <v>13</v>
      </c>
    </row>
    <row r="97" spans="1:6" ht="63" x14ac:dyDescent="0.25">
      <c r="A97" s="2036">
        <v>73</v>
      </c>
      <c r="B97" s="1772" t="s">
        <v>7344</v>
      </c>
      <c r="C97" s="1772" t="s">
        <v>7345</v>
      </c>
      <c r="D97" s="1772" t="s">
        <v>42425</v>
      </c>
      <c r="E97" s="1986">
        <v>300000</v>
      </c>
      <c r="F97" s="2031" t="s">
        <v>135</v>
      </c>
    </row>
    <row r="98" spans="1:6" ht="47.25" x14ac:dyDescent="0.25">
      <c r="A98" s="2036">
        <v>74</v>
      </c>
      <c r="B98" s="1772" t="s">
        <v>7221</v>
      </c>
      <c r="C98" s="1772" t="s">
        <v>7346</v>
      </c>
      <c r="D98" s="1772" t="s">
        <v>1736</v>
      </c>
      <c r="E98" s="1986">
        <v>500000</v>
      </c>
      <c r="F98" s="2031" t="s">
        <v>13</v>
      </c>
    </row>
    <row r="99" spans="1:6" ht="47.25" x14ac:dyDescent="0.25">
      <c r="A99" s="2036">
        <v>75</v>
      </c>
      <c r="B99" s="1772" t="s">
        <v>7347</v>
      </c>
      <c r="C99" s="1772" t="s">
        <v>7348</v>
      </c>
      <c r="D99" s="1772" t="s">
        <v>1736</v>
      </c>
      <c r="E99" s="1986">
        <v>500000</v>
      </c>
      <c r="F99" s="2031" t="s">
        <v>13</v>
      </c>
    </row>
    <row r="100" spans="1:6" ht="47.25" x14ac:dyDescent="0.25">
      <c r="A100" s="2036">
        <v>76</v>
      </c>
      <c r="B100" s="1772" t="s">
        <v>7349</v>
      </c>
      <c r="C100" s="1772" t="s">
        <v>7350</v>
      </c>
      <c r="D100" s="1772" t="s">
        <v>1736</v>
      </c>
      <c r="E100" s="1986">
        <v>500000</v>
      </c>
      <c r="F100" s="2031" t="s">
        <v>13</v>
      </c>
    </row>
    <row r="101" spans="1:6" ht="78.75" x14ac:dyDescent="0.25">
      <c r="A101" s="2036">
        <v>77</v>
      </c>
      <c r="B101" s="1772" t="s">
        <v>7351</v>
      </c>
      <c r="C101" s="1772" t="s">
        <v>7352</v>
      </c>
      <c r="D101" s="1772" t="s">
        <v>7353</v>
      </c>
      <c r="E101" s="1986">
        <v>400000</v>
      </c>
      <c r="F101" s="2031" t="s">
        <v>135</v>
      </c>
    </row>
    <row r="102" spans="1:6" ht="15.75" x14ac:dyDescent="0.25">
      <c r="A102" s="2035"/>
      <c r="B102" s="2533" t="s">
        <v>2097</v>
      </c>
      <c r="C102" s="2533"/>
      <c r="D102" s="2533"/>
      <c r="E102" s="1770"/>
      <c r="F102" s="1968"/>
    </row>
    <row r="103" spans="1:6" ht="47.25" x14ac:dyDescent="0.25">
      <c r="A103" s="2036">
        <v>78</v>
      </c>
      <c r="B103" s="1772" t="s">
        <v>7354</v>
      </c>
      <c r="C103" s="1772" t="s">
        <v>7355</v>
      </c>
      <c r="D103" s="1772" t="s">
        <v>1331</v>
      </c>
      <c r="E103" s="1986">
        <v>500000</v>
      </c>
      <c r="F103" s="2031" t="s">
        <v>13</v>
      </c>
    </row>
    <row r="104" spans="1:6" ht="63" x14ac:dyDescent="0.25">
      <c r="A104" s="2036">
        <v>79</v>
      </c>
      <c r="B104" s="1772" t="s">
        <v>7356</v>
      </c>
      <c r="C104" s="1772" t="s">
        <v>7357</v>
      </c>
      <c r="D104" s="1772" t="s">
        <v>7358</v>
      </c>
      <c r="E104" s="1986">
        <v>600000</v>
      </c>
      <c r="F104" s="2031" t="s">
        <v>13</v>
      </c>
    </row>
    <row r="105" spans="1:6" ht="47.25" x14ac:dyDescent="0.25">
      <c r="A105" s="2036">
        <v>80</v>
      </c>
      <c r="B105" s="1772" t="s">
        <v>7359</v>
      </c>
      <c r="C105" s="1772" t="s">
        <v>7360</v>
      </c>
      <c r="D105" s="1772" t="s">
        <v>7361</v>
      </c>
      <c r="E105" s="1986">
        <v>500000</v>
      </c>
      <c r="F105" s="2031" t="s">
        <v>1269</v>
      </c>
    </row>
    <row r="106" spans="1:6" ht="63" x14ac:dyDescent="0.25">
      <c r="A106" s="2036">
        <v>81</v>
      </c>
      <c r="B106" s="1772" t="s">
        <v>7362</v>
      </c>
      <c r="C106" s="1772" t="s">
        <v>7363</v>
      </c>
      <c r="D106" s="1772" t="s">
        <v>42420</v>
      </c>
      <c r="E106" s="1986">
        <v>500000</v>
      </c>
      <c r="F106" s="2031" t="s">
        <v>13</v>
      </c>
    </row>
    <row r="107" spans="1:6" ht="47.25" x14ac:dyDescent="0.25">
      <c r="A107" s="2036">
        <v>82</v>
      </c>
      <c r="B107" s="1772" t="s">
        <v>7364</v>
      </c>
      <c r="C107" s="1772" t="s">
        <v>7365</v>
      </c>
      <c r="D107" s="1772" t="s">
        <v>7366</v>
      </c>
      <c r="E107" s="1986">
        <v>500000</v>
      </c>
      <c r="F107" s="2031" t="s">
        <v>13</v>
      </c>
    </row>
    <row r="108" spans="1:6" ht="47.25" x14ac:dyDescent="0.25">
      <c r="A108" s="2036">
        <v>83</v>
      </c>
      <c r="B108" s="1772" t="s">
        <v>7367</v>
      </c>
      <c r="C108" s="1772" t="s">
        <v>7368</v>
      </c>
      <c r="D108" s="1772" t="s">
        <v>7321</v>
      </c>
      <c r="E108" s="1986">
        <v>500000</v>
      </c>
      <c r="F108" s="2031" t="s">
        <v>13</v>
      </c>
    </row>
    <row r="109" spans="1:6" ht="47.25" x14ac:dyDescent="0.25">
      <c r="A109" s="2036">
        <v>84</v>
      </c>
      <c r="B109" s="1772" t="s">
        <v>7369</v>
      </c>
      <c r="C109" s="1772" t="s">
        <v>7370</v>
      </c>
      <c r="D109" s="1772" t="s">
        <v>7371</v>
      </c>
      <c r="E109" s="1986">
        <v>500000</v>
      </c>
      <c r="F109" s="2031" t="s">
        <v>13</v>
      </c>
    </row>
    <row r="110" spans="1:6" ht="78.75" x14ac:dyDescent="0.25">
      <c r="A110" s="2036">
        <v>85</v>
      </c>
      <c r="B110" s="1772" t="s">
        <v>7372</v>
      </c>
      <c r="C110" s="1772" t="s">
        <v>7373</v>
      </c>
      <c r="D110" s="1772" t="s">
        <v>7374</v>
      </c>
      <c r="E110" s="1986">
        <v>800000</v>
      </c>
      <c r="F110" s="2031" t="s">
        <v>135</v>
      </c>
    </row>
    <row r="111" spans="1:6" ht="78.75" x14ac:dyDescent="0.25">
      <c r="A111" s="2036">
        <v>86</v>
      </c>
      <c r="B111" s="1772" t="s">
        <v>7375</v>
      </c>
      <c r="C111" s="1772" t="s">
        <v>7376</v>
      </c>
      <c r="D111" s="1772" t="s">
        <v>7377</v>
      </c>
      <c r="E111" s="1986">
        <v>500000</v>
      </c>
      <c r="F111" s="2031" t="s">
        <v>135</v>
      </c>
    </row>
    <row r="112" spans="1:6" ht="78.75" x14ac:dyDescent="0.25">
      <c r="A112" s="2036">
        <v>87</v>
      </c>
      <c r="B112" s="1772" t="s">
        <v>7378</v>
      </c>
      <c r="C112" s="1772" t="s">
        <v>7379</v>
      </c>
      <c r="D112" s="1772" t="s">
        <v>42426</v>
      </c>
      <c r="E112" s="1986">
        <v>300000</v>
      </c>
      <c r="F112" s="2031" t="s">
        <v>135</v>
      </c>
    </row>
    <row r="113" spans="1:6" ht="78.75" x14ac:dyDescent="0.25">
      <c r="A113" s="2036">
        <v>88</v>
      </c>
      <c r="B113" s="1772" t="s">
        <v>7380</v>
      </c>
      <c r="C113" s="1772" t="s">
        <v>7381</v>
      </c>
      <c r="D113" s="1772" t="s">
        <v>7382</v>
      </c>
      <c r="E113" s="1986">
        <v>500000</v>
      </c>
      <c r="F113" s="2031" t="s">
        <v>135</v>
      </c>
    </row>
    <row r="114" spans="1:6" ht="63" x14ac:dyDescent="0.25">
      <c r="A114" s="2036">
        <v>89</v>
      </c>
      <c r="B114" s="1772" t="s">
        <v>7383</v>
      </c>
      <c r="C114" s="1772" t="s">
        <v>7384</v>
      </c>
      <c r="D114" s="1772" t="s">
        <v>1736</v>
      </c>
      <c r="E114" s="1986">
        <v>500000</v>
      </c>
      <c r="F114" s="2031" t="s">
        <v>13</v>
      </c>
    </row>
    <row r="115" spans="1:6" ht="78.75" x14ac:dyDescent="0.25">
      <c r="A115" s="2036">
        <v>90</v>
      </c>
      <c r="B115" s="1772" t="s">
        <v>7385</v>
      </c>
      <c r="C115" s="1772" t="s">
        <v>7386</v>
      </c>
      <c r="D115" s="1772" t="s">
        <v>7387</v>
      </c>
      <c r="E115" s="1986">
        <v>300000</v>
      </c>
      <c r="F115" s="2031" t="s">
        <v>135</v>
      </c>
    </row>
    <row r="116" spans="1:6" ht="47.25" x14ac:dyDescent="0.25">
      <c r="A116" s="2036">
        <v>91</v>
      </c>
      <c r="B116" s="1772" t="s">
        <v>7388</v>
      </c>
      <c r="C116" s="1772" t="s">
        <v>7389</v>
      </c>
      <c r="D116" s="1772" t="s">
        <v>7390</v>
      </c>
      <c r="E116" s="1986">
        <v>500000</v>
      </c>
      <c r="F116" s="2031" t="s">
        <v>13</v>
      </c>
    </row>
    <row r="117" spans="1:6" ht="63" x14ac:dyDescent="0.25">
      <c r="A117" s="2036">
        <v>92</v>
      </c>
      <c r="B117" s="1772" t="s">
        <v>7391</v>
      </c>
      <c r="C117" s="1772" t="s">
        <v>7392</v>
      </c>
      <c r="D117" s="1772" t="s">
        <v>1736</v>
      </c>
      <c r="E117" s="1986">
        <v>500000</v>
      </c>
      <c r="F117" s="2031" t="s">
        <v>13</v>
      </c>
    </row>
    <row r="118" spans="1:6" ht="78.75" x14ac:dyDescent="0.25">
      <c r="A118" s="2036">
        <v>93</v>
      </c>
      <c r="B118" s="1772" t="s">
        <v>7393</v>
      </c>
      <c r="C118" s="1772" t="s">
        <v>7394</v>
      </c>
      <c r="D118" s="1772" t="s">
        <v>7395</v>
      </c>
      <c r="E118" s="1986">
        <v>500000</v>
      </c>
      <c r="F118" s="2031" t="s">
        <v>13</v>
      </c>
    </row>
    <row r="119" spans="1:6" ht="47.25" x14ac:dyDescent="0.25">
      <c r="A119" s="2036">
        <v>94</v>
      </c>
      <c r="B119" s="1772" t="s">
        <v>7396</v>
      </c>
      <c r="C119" s="1772" t="s">
        <v>7397</v>
      </c>
      <c r="D119" s="1772" t="s">
        <v>7321</v>
      </c>
      <c r="E119" s="1986">
        <v>500000</v>
      </c>
      <c r="F119" s="2031" t="s">
        <v>13</v>
      </c>
    </row>
    <row r="120" spans="1:6" ht="78.75" x14ac:dyDescent="0.25">
      <c r="A120" s="2036">
        <v>95</v>
      </c>
      <c r="B120" s="1772" t="s">
        <v>7398</v>
      </c>
      <c r="C120" s="1772" t="s">
        <v>7399</v>
      </c>
      <c r="D120" s="1772" t="s">
        <v>7400</v>
      </c>
      <c r="E120" s="1986">
        <v>300000</v>
      </c>
      <c r="F120" s="2031" t="s">
        <v>13</v>
      </c>
    </row>
    <row r="121" spans="1:6" ht="63" x14ac:dyDescent="0.25">
      <c r="A121" s="2036">
        <v>96</v>
      </c>
      <c r="B121" s="1772" t="s">
        <v>7401</v>
      </c>
      <c r="C121" s="1772" t="s">
        <v>7402</v>
      </c>
      <c r="D121" s="1772" t="s">
        <v>4528</v>
      </c>
      <c r="E121" s="1986">
        <v>500000</v>
      </c>
      <c r="F121" s="2031" t="s">
        <v>13</v>
      </c>
    </row>
    <row r="122" spans="1:6" ht="47.25" x14ac:dyDescent="0.25">
      <c r="A122" s="2036">
        <v>97</v>
      </c>
      <c r="B122" s="1772" t="s">
        <v>7403</v>
      </c>
      <c r="C122" s="1772" t="s">
        <v>7404</v>
      </c>
      <c r="D122" s="1772" t="s">
        <v>1736</v>
      </c>
      <c r="E122" s="1986">
        <v>500000</v>
      </c>
      <c r="F122" s="2031" t="s">
        <v>13</v>
      </c>
    </row>
    <row r="123" spans="1:6" ht="78.75" x14ac:dyDescent="0.25">
      <c r="A123" s="2036">
        <v>98</v>
      </c>
      <c r="B123" s="1772" t="s">
        <v>7405</v>
      </c>
      <c r="C123" s="1772" t="s">
        <v>7406</v>
      </c>
      <c r="D123" s="1772" t="s">
        <v>7407</v>
      </c>
      <c r="E123" s="1986">
        <v>300000</v>
      </c>
      <c r="F123" s="2031" t="s">
        <v>13</v>
      </c>
    </row>
    <row r="124" spans="1:6" ht="94.5" x14ac:dyDescent="0.25">
      <c r="A124" s="2036">
        <v>99</v>
      </c>
      <c r="B124" s="1772" t="s">
        <v>7408</v>
      </c>
      <c r="C124" s="1772" t="s">
        <v>7409</v>
      </c>
      <c r="D124" s="1772" t="s">
        <v>42427</v>
      </c>
      <c r="E124" s="1986">
        <v>300000</v>
      </c>
      <c r="F124" s="2031" t="s">
        <v>13</v>
      </c>
    </row>
    <row r="125" spans="1:6" ht="189" x14ac:dyDescent="0.25">
      <c r="A125" s="2036">
        <v>100</v>
      </c>
      <c r="B125" s="1772" t="s">
        <v>42428</v>
      </c>
      <c r="C125" s="1772" t="s">
        <v>7410</v>
      </c>
      <c r="D125" s="1772" t="s">
        <v>42429</v>
      </c>
      <c r="E125" s="1986">
        <v>500000</v>
      </c>
      <c r="F125" s="2031" t="s">
        <v>13</v>
      </c>
    </row>
    <row r="126" spans="1:6" ht="94.5" x14ac:dyDescent="0.25">
      <c r="A126" s="2036">
        <v>101</v>
      </c>
      <c r="B126" s="1772" t="s">
        <v>42430</v>
      </c>
      <c r="C126" s="1772" t="s">
        <v>7411</v>
      </c>
      <c r="D126" s="1772" t="s">
        <v>42431</v>
      </c>
      <c r="E126" s="1986">
        <v>370000</v>
      </c>
      <c r="F126" s="2031" t="s">
        <v>13</v>
      </c>
    </row>
    <row r="127" spans="1:6" ht="47.25" x14ac:dyDescent="0.25">
      <c r="A127" s="2036">
        <v>102</v>
      </c>
      <c r="B127" s="1772" t="s">
        <v>7412</v>
      </c>
      <c r="C127" s="1772" t="s">
        <v>7413</v>
      </c>
      <c r="D127" s="1755" t="s">
        <v>7414</v>
      </c>
      <c r="E127" s="1986">
        <v>800000</v>
      </c>
      <c r="F127" s="2031" t="s">
        <v>1269</v>
      </c>
    </row>
    <row r="128" spans="1:6" ht="15.75" x14ac:dyDescent="0.25">
      <c r="A128" s="2035"/>
      <c r="B128" s="2533" t="s">
        <v>3397</v>
      </c>
      <c r="C128" s="2533"/>
      <c r="D128" s="1770"/>
      <c r="E128" s="1770"/>
      <c r="F128" s="1968"/>
    </row>
    <row r="129" spans="1:6" ht="47.25" x14ac:dyDescent="0.25">
      <c r="A129" s="2036">
        <v>103</v>
      </c>
      <c r="B129" s="1772" t="s">
        <v>7415</v>
      </c>
      <c r="C129" s="1772" t="s">
        <v>7416</v>
      </c>
      <c r="D129" s="1772" t="s">
        <v>7417</v>
      </c>
      <c r="E129" s="1986">
        <v>300000</v>
      </c>
      <c r="F129" s="2031" t="s">
        <v>13</v>
      </c>
    </row>
    <row r="130" spans="1:6" ht="47.25" x14ac:dyDescent="0.25">
      <c r="A130" s="2036">
        <v>104</v>
      </c>
      <c r="B130" s="1772" t="s">
        <v>7418</v>
      </c>
      <c r="C130" s="1772" t="s">
        <v>7419</v>
      </c>
      <c r="D130" s="1772" t="s">
        <v>7420</v>
      </c>
      <c r="E130" s="1986">
        <v>300000</v>
      </c>
      <c r="F130" s="2031" t="s">
        <v>13</v>
      </c>
    </row>
    <row r="131" spans="1:6" ht="47.25" x14ac:dyDescent="0.25">
      <c r="A131" s="2036">
        <v>105</v>
      </c>
      <c r="B131" s="1772" t="s">
        <v>7421</v>
      </c>
      <c r="C131" s="1772" t="s">
        <v>7422</v>
      </c>
      <c r="D131" s="1772" t="s">
        <v>7420</v>
      </c>
      <c r="E131" s="1986">
        <v>300000</v>
      </c>
      <c r="F131" s="2031" t="s">
        <v>1269</v>
      </c>
    </row>
    <row r="132" spans="1:6" ht="47.25" x14ac:dyDescent="0.25">
      <c r="A132" s="2036">
        <v>106</v>
      </c>
      <c r="B132" s="1772" t="s">
        <v>7423</v>
      </c>
      <c r="C132" s="1772" t="s">
        <v>7424</v>
      </c>
      <c r="D132" s="1772" t="s">
        <v>42432</v>
      </c>
      <c r="E132" s="1986">
        <v>300000</v>
      </c>
      <c r="F132" s="2031" t="s">
        <v>13</v>
      </c>
    </row>
    <row r="133" spans="1:6" ht="63" x14ac:dyDescent="0.25">
      <c r="A133" s="2036">
        <v>107</v>
      </c>
      <c r="B133" s="1772" t="s">
        <v>7425</v>
      </c>
      <c r="C133" s="1772" t="s">
        <v>7426</v>
      </c>
      <c r="D133" s="1772" t="s">
        <v>7427</v>
      </c>
      <c r="E133" s="1986">
        <v>60000</v>
      </c>
      <c r="F133" s="2031" t="s">
        <v>135</v>
      </c>
    </row>
    <row r="134" spans="1:6" ht="47.25" x14ac:dyDescent="0.25">
      <c r="A134" s="2036">
        <v>108</v>
      </c>
      <c r="B134" s="1772" t="s">
        <v>7428</v>
      </c>
      <c r="C134" s="1772" t="s">
        <v>7429</v>
      </c>
      <c r="D134" s="1772" t="s">
        <v>42433</v>
      </c>
      <c r="E134" s="1986">
        <v>150000</v>
      </c>
      <c r="F134" s="2031" t="s">
        <v>135</v>
      </c>
    </row>
    <row r="135" spans="1:6" ht="15.75" x14ac:dyDescent="0.25">
      <c r="A135" s="2035"/>
      <c r="B135" s="2533" t="s">
        <v>241</v>
      </c>
      <c r="C135" s="2533"/>
      <c r="D135" s="1770"/>
      <c r="E135" s="1770"/>
      <c r="F135" s="1968"/>
    </row>
    <row r="136" spans="1:6" ht="63" x14ac:dyDescent="0.25">
      <c r="A136" s="2036">
        <v>109</v>
      </c>
      <c r="B136" s="1772" t="s">
        <v>7430</v>
      </c>
      <c r="C136" s="1772" t="s">
        <v>7431</v>
      </c>
      <c r="D136" s="1772" t="s">
        <v>42434</v>
      </c>
      <c r="E136" s="1986">
        <v>4000000</v>
      </c>
      <c r="F136" s="2031" t="s">
        <v>13</v>
      </c>
    </row>
    <row r="137" spans="1:6" ht="94.5" x14ac:dyDescent="0.25">
      <c r="A137" s="2036">
        <v>110</v>
      </c>
      <c r="B137" s="1772" t="s">
        <v>683</v>
      </c>
      <c r="C137" s="1772" t="s">
        <v>7432</v>
      </c>
      <c r="D137" s="1772" t="s">
        <v>7433</v>
      </c>
      <c r="E137" s="1986">
        <v>3500000</v>
      </c>
      <c r="F137" s="2031" t="s">
        <v>13</v>
      </c>
    </row>
    <row r="138" spans="1:6" ht="204.75" x14ac:dyDescent="0.25">
      <c r="A138" s="2036">
        <v>111</v>
      </c>
      <c r="B138" s="1772" t="s">
        <v>7434</v>
      </c>
      <c r="C138" s="1772" t="s">
        <v>7435</v>
      </c>
      <c r="D138" s="1772" t="s">
        <v>42435</v>
      </c>
      <c r="E138" s="1986">
        <v>1169256.8</v>
      </c>
      <c r="F138" s="2031" t="s">
        <v>13</v>
      </c>
    </row>
    <row r="139" spans="1:6" ht="204.75" x14ac:dyDescent="0.25">
      <c r="A139" s="2036">
        <v>112</v>
      </c>
      <c r="B139" s="1772" t="s">
        <v>7437</v>
      </c>
      <c r="C139" s="1772" t="s">
        <v>7438</v>
      </c>
      <c r="D139" s="1772" t="s">
        <v>42436</v>
      </c>
      <c r="E139" s="1986">
        <v>1169256.8</v>
      </c>
      <c r="F139" s="2031" t="s">
        <v>13</v>
      </c>
    </row>
    <row r="140" spans="1:6" ht="204.75" x14ac:dyDescent="0.25">
      <c r="A140" s="2036">
        <v>113</v>
      </c>
      <c r="B140" s="1772" t="s">
        <v>7439</v>
      </c>
      <c r="C140" s="1772" t="s">
        <v>7440</v>
      </c>
      <c r="D140" s="1772" t="s">
        <v>42436</v>
      </c>
      <c r="E140" s="1986">
        <v>1169256.8</v>
      </c>
      <c r="F140" s="2031" t="s">
        <v>13</v>
      </c>
    </row>
    <row r="141" spans="1:6" ht="204.75" x14ac:dyDescent="0.25">
      <c r="A141" s="2036">
        <v>114</v>
      </c>
      <c r="B141" s="1772" t="s">
        <v>7441</v>
      </c>
      <c r="C141" s="1772" t="s">
        <v>7442</v>
      </c>
      <c r="D141" s="1772" t="s">
        <v>42436</v>
      </c>
      <c r="E141" s="1986">
        <v>1169256.8</v>
      </c>
      <c r="F141" s="2031" t="s">
        <v>13</v>
      </c>
    </row>
    <row r="142" spans="1:6" ht="15.75" x14ac:dyDescent="0.25">
      <c r="A142" s="1925"/>
      <c r="B142" s="2528" t="s">
        <v>248</v>
      </c>
      <c r="C142" s="2534"/>
      <c r="D142" s="2529"/>
      <c r="E142" s="2039">
        <f>SUM(E19:E141)</f>
        <v>81310334.819999993</v>
      </c>
      <c r="F142" s="2031"/>
    </row>
    <row r="143" spans="1:6" ht="15" customHeight="1" x14ac:dyDescent="0.25">
      <c r="A143" s="1732"/>
      <c r="B143" s="2460" t="s">
        <v>324</v>
      </c>
      <c r="C143" s="2460"/>
      <c r="D143" s="1732"/>
      <c r="E143" s="2047">
        <f>E142+E9</f>
        <v>86810334.819999993</v>
      </c>
      <c r="F143" s="1732"/>
    </row>
    <row r="145" spans="1:6" ht="15.75" x14ac:dyDescent="0.25">
      <c r="A145" s="2352" t="s">
        <v>0</v>
      </c>
      <c r="B145" s="2352"/>
      <c r="C145" s="2352"/>
      <c r="D145" s="2352"/>
      <c r="E145" s="2352"/>
      <c r="F145" s="2352"/>
    </row>
    <row r="146" spans="1:6" ht="15.75" x14ac:dyDescent="0.25">
      <c r="A146" s="2352" t="s">
        <v>7205</v>
      </c>
      <c r="B146" s="2352"/>
      <c r="C146" s="2352"/>
      <c r="D146" s="2352"/>
      <c r="E146" s="2352"/>
      <c r="F146" s="2352"/>
    </row>
    <row r="147" spans="1:6" ht="15.75" x14ac:dyDescent="0.25">
      <c r="A147" s="2352" t="s">
        <v>281</v>
      </c>
      <c r="B147" s="2352"/>
      <c r="C147" s="2352"/>
      <c r="D147" s="2352"/>
      <c r="E147" s="2352"/>
      <c r="F147" s="2352"/>
    </row>
    <row r="148" spans="1:6" ht="28.5" x14ac:dyDescent="0.25">
      <c r="A148" s="260" t="s">
        <v>3</v>
      </c>
      <c r="B148" s="261" t="s">
        <v>4</v>
      </c>
      <c r="C148" s="261" t="s">
        <v>5</v>
      </c>
      <c r="D148" s="261" t="s">
        <v>6</v>
      </c>
      <c r="E148" s="262" t="s">
        <v>7</v>
      </c>
      <c r="F148" s="263" t="s">
        <v>8</v>
      </c>
    </row>
    <row r="149" spans="1:6" ht="15.75" x14ac:dyDescent="0.25">
      <c r="A149" s="364"/>
      <c r="B149" s="2330" t="s">
        <v>9</v>
      </c>
      <c r="C149" s="2535"/>
      <c r="D149" s="2331"/>
      <c r="E149" s="157"/>
      <c r="F149" s="42"/>
    </row>
    <row r="150" spans="1:6" ht="126" x14ac:dyDescent="0.25">
      <c r="A150" s="43">
        <v>1</v>
      </c>
      <c r="B150" s="182" t="s">
        <v>295</v>
      </c>
      <c r="C150" s="182" t="s">
        <v>7207</v>
      </c>
      <c r="D150" s="182" t="s">
        <v>488</v>
      </c>
      <c r="E150" s="266">
        <v>682758.62</v>
      </c>
      <c r="F150" s="44" t="s">
        <v>135</v>
      </c>
    </row>
    <row r="151" spans="1:6" ht="15.75" x14ac:dyDescent="0.25">
      <c r="A151" s="43"/>
      <c r="B151" s="2381" t="s">
        <v>731</v>
      </c>
      <c r="C151" s="2435"/>
      <c r="D151" s="2382"/>
      <c r="E151" s="157"/>
      <c r="F151" s="44"/>
    </row>
    <row r="152" spans="1:6" ht="94.5" x14ac:dyDescent="0.25">
      <c r="A152" s="43">
        <v>2</v>
      </c>
      <c r="B152" s="182" t="s">
        <v>299</v>
      </c>
      <c r="C152" s="182" t="s">
        <v>7212</v>
      </c>
      <c r="D152" s="182" t="s">
        <v>300</v>
      </c>
      <c r="E152" s="157">
        <v>341379.32</v>
      </c>
      <c r="F152" s="44" t="s">
        <v>135</v>
      </c>
    </row>
    <row r="153" spans="1:6" ht="15.75" x14ac:dyDescent="0.25">
      <c r="A153" s="47"/>
      <c r="B153" s="2473" t="s">
        <v>34</v>
      </c>
      <c r="C153" s="2473"/>
      <c r="D153" s="269"/>
      <c r="E153" s="153"/>
      <c r="F153" s="44"/>
    </row>
    <row r="154" spans="1:6" ht="47.25" x14ac:dyDescent="0.25">
      <c r="A154" s="47">
        <v>3</v>
      </c>
      <c r="B154" s="269" t="s">
        <v>311</v>
      </c>
      <c r="C154" s="269" t="s">
        <v>7214</v>
      </c>
      <c r="D154" s="269" t="s">
        <v>341</v>
      </c>
      <c r="E154" s="153">
        <v>5586206.8899999997</v>
      </c>
      <c r="F154" s="44" t="s">
        <v>135</v>
      </c>
    </row>
    <row r="155" spans="1:6" ht="15.75" x14ac:dyDescent="0.25">
      <c r="A155" s="47"/>
      <c r="B155" s="2473" t="s">
        <v>40</v>
      </c>
      <c r="C155" s="2473"/>
      <c r="D155" s="269"/>
      <c r="E155" s="153"/>
      <c r="F155" s="44"/>
    </row>
    <row r="156" spans="1:6" ht="94.5" x14ac:dyDescent="0.25">
      <c r="A156" s="47">
        <v>4</v>
      </c>
      <c r="B156" s="269" t="s">
        <v>41</v>
      </c>
      <c r="C156" s="269" t="s">
        <v>7217</v>
      </c>
      <c r="D156" s="269" t="s">
        <v>43</v>
      </c>
      <c r="E156" s="153">
        <v>568965.51</v>
      </c>
      <c r="F156" s="44" t="s">
        <v>135</v>
      </c>
    </row>
    <row r="157" spans="1:6" ht="15.75" x14ac:dyDescent="0.25">
      <c r="A157" s="407"/>
      <c r="B157" s="2536" t="s">
        <v>2125</v>
      </c>
      <c r="C157" s="2536"/>
      <c r="D157" s="2536"/>
      <c r="E157" s="482"/>
      <c r="F157" s="44"/>
    </row>
    <row r="158" spans="1:6" ht="47.25" x14ac:dyDescent="0.25">
      <c r="A158" s="47">
        <v>5</v>
      </c>
      <c r="B158" s="269" t="s">
        <v>7332</v>
      </c>
      <c r="C158" s="269" t="s">
        <v>7445</v>
      </c>
      <c r="D158" s="269" t="s">
        <v>7446</v>
      </c>
      <c r="E158" s="153">
        <v>500000</v>
      </c>
      <c r="F158" s="44" t="s">
        <v>135</v>
      </c>
    </row>
    <row r="159" spans="1:6" ht="15.75" x14ac:dyDescent="0.25">
      <c r="A159" s="47"/>
      <c r="B159" s="2536" t="s">
        <v>2097</v>
      </c>
      <c r="C159" s="2536"/>
      <c r="D159" s="2536"/>
      <c r="E159" s="482"/>
      <c r="F159" s="483"/>
    </row>
    <row r="160" spans="1:6" ht="47.25" x14ac:dyDescent="0.25">
      <c r="A160" s="47">
        <v>6</v>
      </c>
      <c r="B160" s="182" t="s">
        <v>7447</v>
      </c>
      <c r="C160" s="182" t="s">
        <v>7448</v>
      </c>
      <c r="D160" s="269" t="s">
        <v>7449</v>
      </c>
      <c r="E160" s="150">
        <v>1000000</v>
      </c>
      <c r="F160" s="44" t="s">
        <v>13</v>
      </c>
    </row>
    <row r="161" spans="1:6" ht="63" x14ac:dyDescent="0.25">
      <c r="A161" s="47">
        <v>7</v>
      </c>
      <c r="B161" s="182" t="s">
        <v>7408</v>
      </c>
      <c r="C161" s="182" t="s">
        <v>7450</v>
      </c>
      <c r="D161" s="269" t="s">
        <v>7451</v>
      </c>
      <c r="E161" s="150">
        <v>1200000</v>
      </c>
      <c r="F161" s="44" t="s">
        <v>13</v>
      </c>
    </row>
    <row r="162" spans="1:6" ht="47.25" x14ac:dyDescent="0.25">
      <c r="A162" s="47">
        <v>8</v>
      </c>
      <c r="B162" s="182" t="s">
        <v>7452</v>
      </c>
      <c r="C162" s="182" t="s">
        <v>7453</v>
      </c>
      <c r="D162" s="269" t="s">
        <v>7449</v>
      </c>
      <c r="E162" s="150">
        <v>1000000</v>
      </c>
      <c r="F162" s="44" t="s">
        <v>13</v>
      </c>
    </row>
    <row r="163" spans="1:6" ht="15.75" x14ac:dyDescent="0.25">
      <c r="A163" s="47"/>
      <c r="B163" s="264" t="s">
        <v>219</v>
      </c>
      <c r="C163" s="182"/>
      <c r="D163" s="269"/>
      <c r="E163" s="150"/>
      <c r="F163" s="44"/>
    </row>
    <row r="164" spans="1:6" ht="78.75" x14ac:dyDescent="0.25">
      <c r="A164" s="47">
        <v>9</v>
      </c>
      <c r="B164" s="269" t="s">
        <v>7454</v>
      </c>
      <c r="C164" s="182" t="s">
        <v>7455</v>
      </c>
      <c r="D164" s="269" t="s">
        <v>7456</v>
      </c>
      <c r="E164" s="150">
        <v>500000</v>
      </c>
      <c r="F164" s="44" t="s">
        <v>13</v>
      </c>
    </row>
    <row r="165" spans="1:6" ht="15.75" x14ac:dyDescent="0.25">
      <c r="A165" s="364"/>
      <c r="B165" s="2330" t="s">
        <v>704</v>
      </c>
      <c r="C165" s="2535"/>
      <c r="D165" s="2331"/>
      <c r="E165" s="430">
        <f>SUM(E150:E164)</f>
        <v>11379310.34</v>
      </c>
      <c r="F165" s="44"/>
    </row>
  </sheetData>
  <mergeCells count="31">
    <mergeCell ref="B165:D165"/>
    <mergeCell ref="A145:F145"/>
    <mergeCell ref="A146:F146"/>
    <mergeCell ref="A147:F147"/>
    <mergeCell ref="B149:D149"/>
    <mergeCell ref="B151:D151"/>
    <mergeCell ref="B153:C153"/>
    <mergeCell ref="B157:D157"/>
    <mergeCell ref="B159:D159"/>
    <mergeCell ref="B155:C155"/>
    <mergeCell ref="A1:F1"/>
    <mergeCell ref="A2:F2"/>
    <mergeCell ref="A3:F3"/>
    <mergeCell ref="B5:D5"/>
    <mergeCell ref="A10:C10"/>
    <mergeCell ref="A15:F15"/>
    <mergeCell ref="D10:F10"/>
    <mergeCell ref="A14:F14"/>
    <mergeCell ref="B143:C143"/>
    <mergeCell ref="B38:D38"/>
    <mergeCell ref="B102:D102"/>
    <mergeCell ref="B128:C128"/>
    <mergeCell ref="B135:C135"/>
    <mergeCell ref="B142:D142"/>
    <mergeCell ref="B36:C36"/>
    <mergeCell ref="A16:F16"/>
    <mergeCell ref="B18:D18"/>
    <mergeCell ref="B24:D24"/>
    <mergeCell ref="B28:C28"/>
    <mergeCell ref="B32:C32"/>
    <mergeCell ref="B34:C3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8"/>
  <sheetViews>
    <sheetView workbookViewId="0">
      <selection activeCell="D12" sqref="D12"/>
    </sheetView>
  </sheetViews>
  <sheetFormatPr defaultRowHeight="15.75" x14ac:dyDescent="0.25"/>
  <cols>
    <col min="1" max="1" width="5.140625" style="1730" customWidth="1"/>
    <col min="2" max="2" width="27" style="1730" customWidth="1"/>
    <col min="3" max="3" width="26.28515625" style="1730" customWidth="1"/>
    <col min="4" max="4" width="27.28515625" style="1730" customWidth="1"/>
    <col min="5" max="5" width="19.85546875" style="1730" customWidth="1"/>
    <col min="6" max="6" width="10.85546875" style="1730" customWidth="1"/>
    <col min="7" max="16384" width="9.140625" style="1730"/>
  </cols>
  <sheetData>
    <row r="1" spans="1:6" x14ac:dyDescent="0.25">
      <c r="A1" s="2546" t="s">
        <v>0</v>
      </c>
      <c r="B1" s="2546"/>
      <c r="C1" s="2546"/>
      <c r="D1" s="2546"/>
      <c r="E1" s="2546"/>
      <c r="F1" s="2546"/>
    </row>
    <row r="2" spans="1:6" x14ac:dyDescent="0.25">
      <c r="A2" s="2546" t="s">
        <v>42494</v>
      </c>
      <c r="B2" s="2546"/>
      <c r="C2" s="2546"/>
      <c r="D2" s="2546"/>
      <c r="E2" s="2546"/>
      <c r="F2" s="2546"/>
    </row>
    <row r="3" spans="1:6" x14ac:dyDescent="0.25">
      <c r="A3" s="2546" t="s">
        <v>281</v>
      </c>
      <c r="B3" s="2546"/>
      <c r="C3" s="2546"/>
      <c r="D3" s="2546"/>
      <c r="E3" s="2546"/>
      <c r="F3" s="2546"/>
    </row>
    <row r="4" spans="1:6" x14ac:dyDescent="0.25">
      <c r="A4" s="2062" t="s">
        <v>3</v>
      </c>
      <c r="B4" s="2063" t="s">
        <v>283</v>
      </c>
      <c r="C4" s="2063" t="s">
        <v>284</v>
      </c>
      <c r="D4" s="2064" t="s">
        <v>5291</v>
      </c>
      <c r="E4" s="2065" t="s">
        <v>286</v>
      </c>
      <c r="F4" s="2063" t="s">
        <v>287</v>
      </c>
    </row>
    <row r="5" spans="1:6" x14ac:dyDescent="0.25">
      <c r="A5" s="2066"/>
      <c r="B5" s="2547" t="s">
        <v>9</v>
      </c>
      <c r="C5" s="2547"/>
      <c r="D5" s="2547"/>
      <c r="E5" s="2067"/>
      <c r="F5" s="2068"/>
    </row>
    <row r="6" spans="1:6" ht="31.5" x14ac:dyDescent="0.25">
      <c r="A6" s="2069">
        <v>1</v>
      </c>
      <c r="B6" s="1772" t="s">
        <v>269</v>
      </c>
      <c r="C6" s="7" t="s">
        <v>7443</v>
      </c>
      <c r="D6" s="1772" t="s">
        <v>271</v>
      </c>
      <c r="E6" s="2070">
        <v>1000000</v>
      </c>
      <c r="F6" s="1925" t="s">
        <v>272</v>
      </c>
    </row>
    <row r="7" spans="1:6" x14ac:dyDescent="0.25">
      <c r="A7" s="2069"/>
      <c r="B7" s="1770" t="s">
        <v>273</v>
      </c>
      <c r="C7" s="7"/>
      <c r="D7" s="1772"/>
      <c r="E7" s="2070"/>
      <c r="F7" s="1925"/>
    </row>
    <row r="8" spans="1:6" ht="63" x14ac:dyDescent="0.25">
      <c r="A8" s="2069">
        <v>2</v>
      </c>
      <c r="B8" s="1772" t="s">
        <v>274</v>
      </c>
      <c r="C8" s="7" t="s">
        <v>7444</v>
      </c>
      <c r="D8" s="1772" t="s">
        <v>276</v>
      </c>
      <c r="E8" s="2070">
        <v>4500000</v>
      </c>
      <c r="F8" s="1925" t="s">
        <v>277</v>
      </c>
    </row>
    <row r="9" spans="1:6" x14ac:dyDescent="0.25">
      <c r="A9" s="2069"/>
      <c r="B9" s="1770" t="s">
        <v>248</v>
      </c>
      <c r="C9" s="1733"/>
      <c r="D9" s="1772"/>
      <c r="E9" s="2071">
        <v>5500000</v>
      </c>
      <c r="F9" s="1925"/>
    </row>
    <row r="10" spans="1:6" ht="53.25" customHeight="1" x14ac:dyDescent="0.25">
      <c r="A10" s="2340" t="s">
        <v>278</v>
      </c>
      <c r="B10" s="2341"/>
      <c r="C10" s="2341"/>
      <c r="D10" s="2341" t="s">
        <v>279</v>
      </c>
      <c r="E10" s="2341"/>
      <c r="F10" s="2342"/>
    </row>
    <row r="11" spans="1:6" ht="19.5" customHeight="1" x14ac:dyDescent="0.25">
      <c r="A11" s="1993"/>
      <c r="B11" s="1993"/>
      <c r="C11" s="1993"/>
      <c r="D11" s="1993"/>
      <c r="E11" s="1993"/>
      <c r="F11" s="1993"/>
    </row>
    <row r="13" spans="1:6" x14ac:dyDescent="0.25">
      <c r="A13" s="2454" t="s">
        <v>0</v>
      </c>
      <c r="B13" s="2454"/>
      <c r="C13" s="2454"/>
      <c r="D13" s="2454"/>
      <c r="E13" s="2454"/>
      <c r="F13" s="2454"/>
    </row>
    <row r="14" spans="1:6" x14ac:dyDescent="0.25">
      <c r="A14" s="2454" t="s">
        <v>42494</v>
      </c>
      <c r="B14" s="2454"/>
      <c r="C14" s="2454"/>
      <c r="D14" s="2454"/>
      <c r="E14" s="2454"/>
      <c r="F14" s="2454"/>
    </row>
    <row r="15" spans="1:6" x14ac:dyDescent="0.25">
      <c r="A15" s="2454" t="s">
        <v>281</v>
      </c>
      <c r="B15" s="2454"/>
      <c r="C15" s="2454"/>
      <c r="D15" s="2454"/>
      <c r="E15" s="2454"/>
      <c r="F15" s="2454"/>
    </row>
    <row r="16" spans="1:6" ht="31.5" x14ac:dyDescent="0.25">
      <c r="A16" s="1965" t="s">
        <v>3</v>
      </c>
      <c r="B16" s="1956" t="s">
        <v>283</v>
      </c>
      <c r="C16" s="1956" t="s">
        <v>284</v>
      </c>
      <c r="D16" s="1956" t="s">
        <v>285</v>
      </c>
      <c r="E16" s="1968" t="s">
        <v>4708</v>
      </c>
      <c r="F16" s="1968" t="s">
        <v>531</v>
      </c>
    </row>
    <row r="17" spans="1:6" x14ac:dyDescent="0.25">
      <c r="A17" s="1925"/>
      <c r="B17" s="2072" t="s">
        <v>42495</v>
      </c>
      <c r="C17" s="1956"/>
      <c r="D17" s="1956"/>
      <c r="E17" s="1956"/>
      <c r="F17" s="1956"/>
    </row>
    <row r="18" spans="1:6" ht="31.5" x14ac:dyDescent="0.25">
      <c r="A18" s="1925">
        <v>1</v>
      </c>
      <c r="B18" s="1775" t="s">
        <v>289</v>
      </c>
      <c r="C18" s="1775" t="s">
        <v>42496</v>
      </c>
      <c r="D18" s="1775" t="s">
        <v>12</v>
      </c>
      <c r="E18" s="2073">
        <v>1780000</v>
      </c>
      <c r="F18" s="1967" t="s">
        <v>135</v>
      </c>
    </row>
    <row r="19" spans="1:6" ht="78.75" x14ac:dyDescent="0.25">
      <c r="A19" s="1925">
        <v>2</v>
      </c>
      <c r="B19" s="1775" t="s">
        <v>295</v>
      </c>
      <c r="C19" s="1775" t="s">
        <v>42497</v>
      </c>
      <c r="D19" s="1775" t="s">
        <v>488</v>
      </c>
      <c r="E19" s="2074">
        <v>1000000</v>
      </c>
      <c r="F19" s="1967" t="s">
        <v>135</v>
      </c>
    </row>
    <row r="20" spans="1:6" ht="31.5" x14ac:dyDescent="0.25">
      <c r="A20" s="1925">
        <v>3</v>
      </c>
      <c r="B20" s="1775" t="s">
        <v>17</v>
      </c>
      <c r="C20" s="1775" t="s">
        <v>42498</v>
      </c>
      <c r="D20" s="1775" t="s">
        <v>537</v>
      </c>
      <c r="E20" s="2075">
        <v>43200</v>
      </c>
      <c r="F20" s="1967" t="s">
        <v>135</v>
      </c>
    </row>
    <row r="21" spans="1:6" ht="31.5" x14ac:dyDescent="0.25">
      <c r="A21" s="1925">
        <v>4</v>
      </c>
      <c r="B21" s="1775" t="s">
        <v>20</v>
      </c>
      <c r="C21" s="1775" t="s">
        <v>42499</v>
      </c>
      <c r="D21" s="1775" t="s">
        <v>537</v>
      </c>
      <c r="E21" s="2075">
        <v>67800</v>
      </c>
      <c r="F21" s="1967" t="s">
        <v>135</v>
      </c>
    </row>
    <row r="22" spans="1:6" ht="47.25" x14ac:dyDescent="0.25">
      <c r="A22" s="1925">
        <v>5</v>
      </c>
      <c r="B22" s="1775" t="s">
        <v>23</v>
      </c>
      <c r="C22" s="1775" t="s">
        <v>42500</v>
      </c>
      <c r="D22" s="1775" t="s">
        <v>541</v>
      </c>
      <c r="E22" s="2074">
        <v>1317621.06</v>
      </c>
      <c r="F22" s="1967" t="s">
        <v>135</v>
      </c>
    </row>
    <row r="23" spans="1:6" x14ac:dyDescent="0.25">
      <c r="A23" s="1925"/>
      <c r="B23" s="1965" t="s">
        <v>26</v>
      </c>
      <c r="C23" s="1925"/>
      <c r="D23" s="1925"/>
      <c r="E23" s="2010"/>
      <c r="F23" s="1925"/>
    </row>
    <row r="24" spans="1:6" ht="94.5" x14ac:dyDescent="0.25">
      <c r="A24" s="1925">
        <v>6</v>
      </c>
      <c r="B24" s="1733" t="s">
        <v>295</v>
      </c>
      <c r="C24" s="1733" t="s">
        <v>42501</v>
      </c>
      <c r="D24" s="1733" t="s">
        <v>42502</v>
      </c>
      <c r="E24" s="2010">
        <v>542483</v>
      </c>
      <c r="F24" s="1925" t="s">
        <v>135</v>
      </c>
    </row>
    <row r="25" spans="1:6" ht="47.25" x14ac:dyDescent="0.25">
      <c r="A25" s="1925">
        <v>7</v>
      </c>
      <c r="B25" s="1733" t="s">
        <v>23</v>
      </c>
      <c r="C25" s="1733" t="s">
        <v>42503</v>
      </c>
      <c r="D25" s="1733" t="s">
        <v>541</v>
      </c>
      <c r="E25" s="2010">
        <v>1261827.3400000001</v>
      </c>
      <c r="F25" s="1925" t="s">
        <v>135</v>
      </c>
    </row>
    <row r="26" spans="1:6" ht="47.25" x14ac:dyDescent="0.25">
      <c r="A26" s="1925">
        <v>8</v>
      </c>
      <c r="B26" s="1733" t="s">
        <v>299</v>
      </c>
      <c r="C26" s="1733" t="s">
        <v>42504</v>
      </c>
      <c r="D26" s="1733" t="s">
        <v>14517</v>
      </c>
      <c r="E26" s="2010">
        <v>800000</v>
      </c>
      <c r="F26" s="1925" t="s">
        <v>135</v>
      </c>
    </row>
    <row r="27" spans="1:6" x14ac:dyDescent="0.25">
      <c r="A27" s="1925"/>
      <c r="B27" s="2076" t="s">
        <v>739</v>
      </c>
      <c r="C27" s="1925"/>
      <c r="D27" s="1925"/>
      <c r="E27" s="2010"/>
      <c r="F27" s="1925"/>
    </row>
    <row r="28" spans="1:6" ht="63" x14ac:dyDescent="0.25">
      <c r="A28" s="1925">
        <v>9</v>
      </c>
      <c r="B28" s="2035" t="s">
        <v>301</v>
      </c>
      <c r="C28" s="1733" t="s">
        <v>42505</v>
      </c>
      <c r="D28" s="1772" t="s">
        <v>43</v>
      </c>
      <c r="E28" s="2073">
        <v>4568965.5199999996</v>
      </c>
      <c r="F28" s="1925" t="s">
        <v>135</v>
      </c>
    </row>
    <row r="29" spans="1:6" x14ac:dyDescent="0.25">
      <c r="A29" s="1925"/>
      <c r="B29" s="2539" t="s">
        <v>34</v>
      </c>
      <c r="C29" s="2540"/>
      <c r="D29" s="1925"/>
      <c r="E29" s="2010"/>
      <c r="F29" s="1925"/>
    </row>
    <row r="30" spans="1:6" ht="31.5" x14ac:dyDescent="0.25">
      <c r="A30" s="1925">
        <v>10</v>
      </c>
      <c r="B30" s="1772" t="s">
        <v>309</v>
      </c>
      <c r="C30" s="1733" t="s">
        <v>42506</v>
      </c>
      <c r="D30" s="1772" t="s">
        <v>341</v>
      </c>
      <c r="E30" s="2077">
        <v>19500309</v>
      </c>
      <c r="F30" s="1925" t="s">
        <v>135</v>
      </c>
    </row>
    <row r="31" spans="1:6" ht="31.5" x14ac:dyDescent="0.25">
      <c r="A31" s="1925">
        <v>11</v>
      </c>
      <c r="B31" s="1772" t="s">
        <v>342</v>
      </c>
      <c r="C31" s="1733" t="s">
        <v>42507</v>
      </c>
      <c r="D31" s="1772" t="s">
        <v>341</v>
      </c>
      <c r="E31" s="2078">
        <v>5155725.0999999996</v>
      </c>
      <c r="F31" s="1925" t="s">
        <v>135</v>
      </c>
    </row>
    <row r="32" spans="1:6" x14ac:dyDescent="0.25">
      <c r="A32" s="1925"/>
      <c r="B32" s="2541" t="s">
        <v>306</v>
      </c>
      <c r="C32" s="2545"/>
      <c r="D32" s="1925"/>
      <c r="E32" s="2077"/>
      <c r="F32" s="1925" t="s">
        <v>135</v>
      </c>
    </row>
    <row r="33" spans="1:6" ht="114" customHeight="1" x14ac:dyDescent="0.25">
      <c r="A33" s="1925">
        <v>12</v>
      </c>
      <c r="B33" s="1772" t="s">
        <v>2066</v>
      </c>
      <c r="C33" s="1733" t="s">
        <v>42508</v>
      </c>
      <c r="D33" s="1772" t="s">
        <v>42509</v>
      </c>
      <c r="E33" s="2078">
        <v>1736206.9</v>
      </c>
      <c r="F33" s="1925" t="s">
        <v>135</v>
      </c>
    </row>
    <row r="34" spans="1:6" x14ac:dyDescent="0.25">
      <c r="A34" s="1925"/>
      <c r="B34" s="889" t="s">
        <v>4987</v>
      </c>
      <c r="C34" s="1925"/>
      <c r="D34" s="1925"/>
      <c r="E34" s="2010"/>
      <c r="F34" s="1925"/>
    </row>
    <row r="35" spans="1:6" ht="31.5" x14ac:dyDescent="0.25">
      <c r="A35" s="1873">
        <v>13</v>
      </c>
      <c r="B35" s="1756" t="s">
        <v>42510</v>
      </c>
      <c r="C35" s="1755" t="s">
        <v>42511</v>
      </c>
      <c r="D35" s="1756" t="s">
        <v>42512</v>
      </c>
      <c r="E35" s="2079">
        <v>1200000</v>
      </c>
      <c r="F35" s="1873" t="s">
        <v>13</v>
      </c>
    </row>
    <row r="36" spans="1:6" x14ac:dyDescent="0.25">
      <c r="A36" s="1925"/>
      <c r="B36" s="2539" t="s">
        <v>42513</v>
      </c>
      <c r="C36" s="2540"/>
      <c r="D36" s="1925"/>
      <c r="E36" s="2010"/>
      <c r="F36" s="1925"/>
    </row>
    <row r="37" spans="1:6" ht="63" x14ac:dyDescent="0.25">
      <c r="A37" s="1925">
        <v>14</v>
      </c>
      <c r="B37" s="1733" t="s">
        <v>42514</v>
      </c>
      <c r="C37" s="1733" t="s">
        <v>42515</v>
      </c>
      <c r="D37" s="1772" t="s">
        <v>42516</v>
      </c>
      <c r="E37" s="2075">
        <v>1500000</v>
      </c>
      <c r="F37" s="1925" t="s">
        <v>13</v>
      </c>
    </row>
    <row r="38" spans="1:6" ht="63" x14ac:dyDescent="0.25">
      <c r="A38" s="1925">
        <v>15</v>
      </c>
      <c r="B38" s="1772" t="s">
        <v>42517</v>
      </c>
      <c r="C38" s="1733" t="s">
        <v>42518</v>
      </c>
      <c r="D38" s="1772" t="s">
        <v>42519</v>
      </c>
      <c r="E38" s="2075">
        <v>1500000</v>
      </c>
      <c r="F38" s="1925" t="s">
        <v>13</v>
      </c>
    </row>
    <row r="39" spans="1:6" ht="63" x14ac:dyDescent="0.25">
      <c r="A39" s="1925">
        <v>16</v>
      </c>
      <c r="B39" s="1772" t="s">
        <v>42520</v>
      </c>
      <c r="C39" s="1733" t="s">
        <v>42521</v>
      </c>
      <c r="D39" s="1772" t="s">
        <v>42522</v>
      </c>
      <c r="E39" s="2075">
        <v>1000000</v>
      </c>
      <c r="F39" s="1925" t="s">
        <v>13</v>
      </c>
    </row>
    <row r="40" spans="1:6" ht="63" x14ac:dyDescent="0.25">
      <c r="A40" s="1925">
        <v>17</v>
      </c>
      <c r="B40" s="1733" t="s">
        <v>42523</v>
      </c>
      <c r="C40" s="1733" t="s">
        <v>42524</v>
      </c>
      <c r="D40" s="1772" t="s">
        <v>42525</v>
      </c>
      <c r="E40" s="2075">
        <v>1000000</v>
      </c>
      <c r="F40" s="1925" t="s">
        <v>13</v>
      </c>
    </row>
    <row r="41" spans="1:6" ht="63" x14ac:dyDescent="0.25">
      <c r="A41" s="1925">
        <v>18</v>
      </c>
      <c r="B41" s="1772" t="s">
        <v>42526</v>
      </c>
      <c r="C41" s="1733" t="s">
        <v>42527</v>
      </c>
      <c r="D41" s="1772" t="s">
        <v>42522</v>
      </c>
      <c r="E41" s="2075">
        <v>1000000</v>
      </c>
      <c r="F41" s="1925" t="s">
        <v>13</v>
      </c>
    </row>
    <row r="42" spans="1:6" ht="47.25" x14ac:dyDescent="0.25">
      <c r="A42" s="1925">
        <v>19</v>
      </c>
      <c r="B42" s="1772" t="s">
        <v>42528</v>
      </c>
      <c r="C42" s="1733" t="s">
        <v>42529</v>
      </c>
      <c r="D42" s="1772" t="s">
        <v>42530</v>
      </c>
      <c r="E42" s="2075">
        <v>1000000</v>
      </c>
      <c r="F42" s="1925" t="s">
        <v>13</v>
      </c>
    </row>
    <row r="43" spans="1:6" ht="47.25" x14ac:dyDescent="0.25">
      <c r="A43" s="1925">
        <v>20</v>
      </c>
      <c r="B43" s="1772" t="s">
        <v>42531</v>
      </c>
      <c r="C43" s="1733" t="s">
        <v>42532</v>
      </c>
      <c r="D43" s="1772" t="s">
        <v>42533</v>
      </c>
      <c r="E43" s="2075">
        <v>1200000</v>
      </c>
      <c r="F43" s="1925" t="s">
        <v>13</v>
      </c>
    </row>
    <row r="44" spans="1:6" ht="63" x14ac:dyDescent="0.25">
      <c r="A44" s="1925">
        <v>21</v>
      </c>
      <c r="B44" s="1772" t="s">
        <v>42534</v>
      </c>
      <c r="C44" s="1733" t="s">
        <v>42535</v>
      </c>
      <c r="D44" s="1772" t="s">
        <v>42522</v>
      </c>
      <c r="E44" s="2075">
        <v>1000000</v>
      </c>
      <c r="F44" s="1925" t="s">
        <v>13</v>
      </c>
    </row>
    <row r="45" spans="1:6" ht="63" x14ac:dyDescent="0.25">
      <c r="A45" s="1925">
        <v>22</v>
      </c>
      <c r="B45" s="1772" t="s">
        <v>42536</v>
      </c>
      <c r="C45" s="1733" t="s">
        <v>42537</v>
      </c>
      <c r="D45" s="1772" t="s">
        <v>42538</v>
      </c>
      <c r="E45" s="2075">
        <v>1200000</v>
      </c>
      <c r="F45" s="1925" t="s">
        <v>13</v>
      </c>
    </row>
    <row r="46" spans="1:6" ht="63" x14ac:dyDescent="0.25">
      <c r="A46" s="1925">
        <v>23</v>
      </c>
      <c r="B46" s="1772" t="s">
        <v>42539</v>
      </c>
      <c r="C46" s="1733" t="s">
        <v>42540</v>
      </c>
      <c r="D46" s="1772" t="s">
        <v>42541</v>
      </c>
      <c r="E46" s="2075">
        <v>1200000</v>
      </c>
      <c r="F46" s="1925" t="s">
        <v>13</v>
      </c>
    </row>
    <row r="47" spans="1:6" ht="63" x14ac:dyDescent="0.25">
      <c r="A47" s="1925">
        <v>24</v>
      </c>
      <c r="B47" s="1772" t="s">
        <v>42542</v>
      </c>
      <c r="C47" s="1733" t="s">
        <v>42543</v>
      </c>
      <c r="D47" s="1772" t="s">
        <v>42522</v>
      </c>
      <c r="E47" s="2075">
        <v>1200000</v>
      </c>
      <c r="F47" s="1925" t="s">
        <v>13</v>
      </c>
    </row>
    <row r="48" spans="1:6" ht="63" x14ac:dyDescent="0.25">
      <c r="A48" s="1925">
        <v>25</v>
      </c>
      <c r="B48" s="1772" t="s">
        <v>42544</v>
      </c>
      <c r="C48" s="1733" t="s">
        <v>42545</v>
      </c>
      <c r="D48" s="1772" t="s">
        <v>42522</v>
      </c>
      <c r="E48" s="2075">
        <v>1000000</v>
      </c>
      <c r="F48" s="1925" t="s">
        <v>13</v>
      </c>
    </row>
    <row r="49" spans="1:6" ht="63" x14ac:dyDescent="0.25">
      <c r="A49" s="1925">
        <v>26</v>
      </c>
      <c r="B49" s="1772" t="s">
        <v>42546</v>
      </c>
      <c r="C49" s="1733" t="s">
        <v>42547</v>
      </c>
      <c r="D49" s="1772" t="s">
        <v>42548</v>
      </c>
      <c r="E49" s="2075">
        <v>2500000</v>
      </c>
      <c r="F49" s="1925" t="s">
        <v>13</v>
      </c>
    </row>
    <row r="50" spans="1:6" ht="63" x14ac:dyDescent="0.25">
      <c r="A50" s="1925">
        <v>27</v>
      </c>
      <c r="B50" s="1772" t="s">
        <v>42549</v>
      </c>
      <c r="C50" s="1733" t="s">
        <v>42550</v>
      </c>
      <c r="D50" s="1772" t="s">
        <v>42522</v>
      </c>
      <c r="E50" s="2075">
        <v>1200000</v>
      </c>
      <c r="F50" s="1925" t="s">
        <v>13</v>
      </c>
    </row>
    <row r="51" spans="1:6" ht="63" x14ac:dyDescent="0.25">
      <c r="A51" s="1925">
        <v>28</v>
      </c>
      <c r="B51" s="1755" t="s">
        <v>42551</v>
      </c>
      <c r="C51" s="1756" t="s">
        <v>42552</v>
      </c>
      <c r="D51" s="1755" t="s">
        <v>42553</v>
      </c>
      <c r="E51" s="2079">
        <v>500000</v>
      </c>
      <c r="F51" s="1873" t="s">
        <v>135</v>
      </c>
    </row>
    <row r="52" spans="1:6" ht="63" x14ac:dyDescent="0.25">
      <c r="A52" s="1925">
        <v>29</v>
      </c>
      <c r="B52" s="1772" t="s">
        <v>42554</v>
      </c>
      <c r="C52" s="1733" t="s">
        <v>42555</v>
      </c>
      <c r="D52" s="1772" t="s">
        <v>42556</v>
      </c>
      <c r="E52" s="2075">
        <v>1000000</v>
      </c>
      <c r="F52" s="1925" t="s">
        <v>13</v>
      </c>
    </row>
    <row r="53" spans="1:6" ht="63" x14ac:dyDescent="0.25">
      <c r="A53" s="1925">
        <v>30</v>
      </c>
      <c r="B53" s="1772" t="s">
        <v>42557</v>
      </c>
      <c r="C53" s="1733" t="s">
        <v>42558</v>
      </c>
      <c r="D53" s="1772" t="s">
        <v>42522</v>
      </c>
      <c r="E53" s="2075">
        <v>1000000</v>
      </c>
      <c r="F53" s="1925" t="s">
        <v>13</v>
      </c>
    </row>
    <row r="54" spans="1:6" ht="63" x14ac:dyDescent="0.25">
      <c r="A54" s="1925">
        <v>31</v>
      </c>
      <c r="B54" s="1772" t="s">
        <v>42559</v>
      </c>
      <c r="C54" s="1733" t="s">
        <v>42560</v>
      </c>
      <c r="D54" s="1772" t="s">
        <v>42561</v>
      </c>
      <c r="E54" s="2075">
        <v>1000000</v>
      </c>
      <c r="F54" s="1925" t="s">
        <v>13</v>
      </c>
    </row>
    <row r="55" spans="1:6" ht="63" x14ac:dyDescent="0.25">
      <c r="A55" s="1925">
        <v>32</v>
      </c>
      <c r="B55" s="1772" t="s">
        <v>42562</v>
      </c>
      <c r="C55" s="1733" t="s">
        <v>42563</v>
      </c>
      <c r="D55" s="1772" t="s">
        <v>42564</v>
      </c>
      <c r="E55" s="2075">
        <v>750000</v>
      </c>
      <c r="F55" s="1925" t="s">
        <v>13</v>
      </c>
    </row>
    <row r="56" spans="1:6" ht="63" x14ac:dyDescent="0.25">
      <c r="A56" s="1925">
        <v>33</v>
      </c>
      <c r="B56" s="1772" t="s">
        <v>42565</v>
      </c>
      <c r="C56" s="1733" t="s">
        <v>42566</v>
      </c>
      <c r="D56" s="1772" t="s">
        <v>42567</v>
      </c>
      <c r="E56" s="2075">
        <v>1000000</v>
      </c>
      <c r="F56" s="1925" t="s">
        <v>13</v>
      </c>
    </row>
    <row r="57" spans="1:6" ht="63" x14ac:dyDescent="0.25">
      <c r="A57" s="1925">
        <v>34</v>
      </c>
      <c r="B57" s="1772" t="s">
        <v>42568</v>
      </c>
      <c r="C57" s="1733" t="s">
        <v>42569</v>
      </c>
      <c r="D57" s="1772" t="s">
        <v>42522</v>
      </c>
      <c r="E57" s="2075">
        <v>1500000</v>
      </c>
      <c r="F57" s="1925" t="s">
        <v>13</v>
      </c>
    </row>
    <row r="58" spans="1:6" ht="63" x14ac:dyDescent="0.25">
      <c r="A58" s="1925">
        <v>35</v>
      </c>
      <c r="B58" s="1772" t="s">
        <v>42570</v>
      </c>
      <c r="C58" s="1733" t="s">
        <v>42571</v>
      </c>
      <c r="D58" s="1772" t="s">
        <v>42564</v>
      </c>
      <c r="E58" s="2075">
        <v>750000</v>
      </c>
      <c r="F58" s="1925" t="s">
        <v>13</v>
      </c>
    </row>
    <row r="59" spans="1:6" ht="63" x14ac:dyDescent="0.25">
      <c r="A59" s="1925">
        <v>36</v>
      </c>
      <c r="B59" s="1772" t="s">
        <v>42572</v>
      </c>
      <c r="C59" s="1733" t="s">
        <v>42573</v>
      </c>
      <c r="D59" s="1772" t="s">
        <v>42574</v>
      </c>
      <c r="E59" s="2075">
        <v>1000000</v>
      </c>
      <c r="F59" s="1925" t="s">
        <v>13</v>
      </c>
    </row>
    <row r="60" spans="1:6" ht="31.5" x14ac:dyDescent="0.25">
      <c r="A60" s="1925">
        <v>37</v>
      </c>
      <c r="B60" s="1772" t="s">
        <v>42575</v>
      </c>
      <c r="C60" s="1733" t="s">
        <v>42576</v>
      </c>
      <c r="D60" s="1772" t="s">
        <v>349</v>
      </c>
      <c r="E60" s="2010">
        <v>1600000</v>
      </c>
      <c r="F60" s="1925" t="s">
        <v>13</v>
      </c>
    </row>
    <row r="61" spans="1:6" x14ac:dyDescent="0.25">
      <c r="A61" s="1925"/>
      <c r="B61" s="2539" t="s">
        <v>42577</v>
      </c>
      <c r="C61" s="2540"/>
      <c r="D61" s="1925"/>
      <c r="E61" s="2010"/>
      <c r="F61" s="1925" t="s">
        <v>13</v>
      </c>
    </row>
    <row r="62" spans="1:6" ht="31.5" x14ac:dyDescent="0.25">
      <c r="A62" s="1925">
        <v>38</v>
      </c>
      <c r="B62" s="1772" t="s">
        <v>42578</v>
      </c>
      <c r="C62" s="1733" t="s">
        <v>42579</v>
      </c>
      <c r="D62" s="1772" t="s">
        <v>5079</v>
      </c>
      <c r="E62" s="2075">
        <v>2000000</v>
      </c>
      <c r="F62" s="1925" t="s">
        <v>13</v>
      </c>
    </row>
    <row r="63" spans="1:6" ht="31.5" x14ac:dyDescent="0.25">
      <c r="A63" s="1925">
        <v>39</v>
      </c>
      <c r="B63" s="1772" t="s">
        <v>42580</v>
      </c>
      <c r="C63" s="1733" t="s">
        <v>42581</v>
      </c>
      <c r="D63" s="1772" t="s">
        <v>42582</v>
      </c>
      <c r="E63" s="2075">
        <v>2000000</v>
      </c>
      <c r="F63" s="1925" t="s">
        <v>13</v>
      </c>
    </row>
    <row r="64" spans="1:6" ht="47.25" x14ac:dyDescent="0.25">
      <c r="A64" s="1925">
        <v>40</v>
      </c>
      <c r="B64" s="1772" t="s">
        <v>42583</v>
      </c>
      <c r="C64" s="1733" t="s">
        <v>42584</v>
      </c>
      <c r="D64" s="1772" t="s">
        <v>42585</v>
      </c>
      <c r="E64" s="2075">
        <v>500000</v>
      </c>
      <c r="F64" s="1925" t="s">
        <v>13</v>
      </c>
    </row>
    <row r="65" spans="1:6" x14ac:dyDescent="0.25">
      <c r="A65" s="1925"/>
      <c r="B65" s="2541" t="s">
        <v>219</v>
      </c>
      <c r="C65" s="2542"/>
      <c r="D65" s="2543"/>
      <c r="E65" s="2010"/>
      <c r="F65" s="1925" t="s">
        <v>13</v>
      </c>
    </row>
    <row r="66" spans="1:6" ht="47.25" x14ac:dyDescent="0.25">
      <c r="A66" s="1925">
        <v>41</v>
      </c>
      <c r="B66" s="1772" t="s">
        <v>42586</v>
      </c>
      <c r="C66" s="1733" t="s">
        <v>42587</v>
      </c>
      <c r="D66" s="1772" t="s">
        <v>42588</v>
      </c>
      <c r="E66" s="2078">
        <v>600000</v>
      </c>
      <c r="F66" s="1925" t="s">
        <v>13</v>
      </c>
    </row>
    <row r="67" spans="1:6" ht="47.25" x14ac:dyDescent="0.25">
      <c r="A67" s="1925">
        <v>42</v>
      </c>
      <c r="B67" s="1772" t="s">
        <v>42589</v>
      </c>
      <c r="C67" s="1733" t="s">
        <v>42590</v>
      </c>
      <c r="D67" s="1772" t="s">
        <v>42588</v>
      </c>
      <c r="E67" s="2078">
        <v>600000</v>
      </c>
      <c r="F67" s="1925" t="s">
        <v>13</v>
      </c>
    </row>
    <row r="68" spans="1:6" x14ac:dyDescent="0.25">
      <c r="A68" s="1925"/>
      <c r="B68" s="2541" t="s">
        <v>4808</v>
      </c>
      <c r="C68" s="2542"/>
      <c r="D68" s="2544"/>
      <c r="E68" s="2080"/>
      <c r="F68" s="1925"/>
    </row>
    <row r="69" spans="1:6" ht="47.25" x14ac:dyDescent="0.25">
      <c r="A69" s="1925">
        <v>43</v>
      </c>
      <c r="B69" s="1772" t="s">
        <v>42591</v>
      </c>
      <c r="C69" s="1733" t="s">
        <v>42592</v>
      </c>
      <c r="D69" s="1772" t="s">
        <v>42593</v>
      </c>
      <c r="E69" s="2078">
        <v>5500000</v>
      </c>
      <c r="F69" s="1925" t="s">
        <v>13</v>
      </c>
    </row>
    <row r="70" spans="1:6" ht="63" x14ac:dyDescent="0.25">
      <c r="A70" s="1925">
        <v>44</v>
      </c>
      <c r="B70" s="1772" t="s">
        <v>42594</v>
      </c>
      <c r="C70" s="1733" t="s">
        <v>42595</v>
      </c>
      <c r="D70" s="1772" t="s">
        <v>42596</v>
      </c>
      <c r="E70" s="2010">
        <v>3000000</v>
      </c>
      <c r="F70" s="1925" t="s">
        <v>13</v>
      </c>
    </row>
    <row r="71" spans="1:6" x14ac:dyDescent="0.25">
      <c r="A71" s="1925"/>
      <c r="B71" s="1965" t="s">
        <v>248</v>
      </c>
      <c r="C71" s="1925"/>
      <c r="D71" s="1925"/>
      <c r="E71" s="2081">
        <f>SUM(E18:E70)</f>
        <v>80774137.920000002</v>
      </c>
      <c r="F71" s="1925"/>
    </row>
    <row r="72" spans="1:6" x14ac:dyDescent="0.25">
      <c r="A72" s="1731"/>
      <c r="B72" s="1732" t="s">
        <v>323</v>
      </c>
      <c r="C72" s="1731"/>
      <c r="D72" s="1731"/>
      <c r="E72" s="2082"/>
      <c r="F72" s="1731"/>
    </row>
    <row r="73" spans="1:6" ht="31.5" x14ac:dyDescent="0.25">
      <c r="A73" s="1925">
        <v>1</v>
      </c>
      <c r="B73" s="1733" t="s">
        <v>42597</v>
      </c>
      <c r="C73" s="1772" t="s">
        <v>42598</v>
      </c>
      <c r="D73" s="1733" t="s">
        <v>4164</v>
      </c>
      <c r="E73" s="1986">
        <v>268103.45</v>
      </c>
      <c r="F73" s="1994" t="s">
        <v>13</v>
      </c>
    </row>
    <row r="74" spans="1:6" ht="31.5" x14ac:dyDescent="0.25">
      <c r="A74" s="1925">
        <v>2</v>
      </c>
      <c r="B74" s="1733" t="s">
        <v>42599</v>
      </c>
      <c r="C74" s="1772" t="s">
        <v>42600</v>
      </c>
      <c r="D74" s="1733" t="s">
        <v>4164</v>
      </c>
      <c r="E74" s="1986">
        <v>268103.45</v>
      </c>
      <c r="F74" s="1994" t="s">
        <v>13</v>
      </c>
    </row>
    <row r="75" spans="1:6" x14ac:dyDescent="0.25">
      <c r="A75" s="1925"/>
      <c r="B75" s="1770" t="s">
        <v>949</v>
      </c>
      <c r="C75" s="1733"/>
      <c r="D75" s="1733"/>
      <c r="E75" s="2083">
        <f>SUM(E73:E74)</f>
        <v>536206.9</v>
      </c>
      <c r="F75" s="1967"/>
    </row>
    <row r="76" spans="1:6" x14ac:dyDescent="0.25">
      <c r="A76" s="1732"/>
      <c r="B76" s="1732" t="s">
        <v>324</v>
      </c>
      <c r="C76" s="1732"/>
      <c r="D76" s="1732"/>
      <c r="E76" s="1735">
        <f>E75+E71+E9</f>
        <v>86810344.820000008</v>
      </c>
      <c r="F76" s="1732"/>
    </row>
    <row r="78" spans="1:6" x14ac:dyDescent="0.25">
      <c r="E78" s="2084"/>
    </row>
    <row r="80" spans="1:6" x14ac:dyDescent="0.25">
      <c r="A80" s="2454" t="s">
        <v>0</v>
      </c>
      <c r="B80" s="2454"/>
      <c r="C80" s="2454"/>
      <c r="D80" s="2454"/>
      <c r="E80" s="2454"/>
      <c r="F80" s="2454"/>
    </row>
    <row r="81" spans="1:6" x14ac:dyDescent="0.25">
      <c r="A81" s="2454" t="s">
        <v>42494</v>
      </c>
      <c r="B81" s="2454"/>
      <c r="C81" s="2454"/>
      <c r="D81" s="2454"/>
      <c r="E81" s="2454"/>
      <c r="F81" s="2454"/>
    </row>
    <row r="82" spans="1:6" x14ac:dyDescent="0.25">
      <c r="A82" s="2454" t="s">
        <v>281</v>
      </c>
      <c r="B82" s="2454"/>
      <c r="C82" s="2454"/>
      <c r="D82" s="2454"/>
      <c r="E82" s="2454"/>
      <c r="F82" s="2454"/>
    </row>
    <row r="83" spans="1:6" ht="31.5" x14ac:dyDescent="0.25">
      <c r="A83" s="1954" t="s">
        <v>282</v>
      </c>
      <c r="B83" s="1955" t="s">
        <v>283</v>
      </c>
      <c r="C83" s="1955" t="s">
        <v>284</v>
      </c>
      <c r="D83" s="1955" t="s">
        <v>285</v>
      </c>
      <c r="E83" s="2085" t="s">
        <v>286</v>
      </c>
      <c r="F83" s="1955" t="s">
        <v>4467</v>
      </c>
    </row>
    <row r="84" spans="1:6" x14ac:dyDescent="0.25">
      <c r="A84" s="1954"/>
      <c r="B84" s="2484" t="s">
        <v>42601</v>
      </c>
      <c r="C84" s="2511"/>
      <c r="D84" s="2485"/>
      <c r="E84" s="2086"/>
      <c r="F84" s="1955"/>
    </row>
    <row r="85" spans="1:6" ht="31.5" x14ac:dyDescent="0.25">
      <c r="A85" s="2002">
        <v>1</v>
      </c>
      <c r="B85" s="1741" t="s">
        <v>289</v>
      </c>
      <c r="C85" s="1741" t="s">
        <v>42602</v>
      </c>
      <c r="D85" s="1741" t="s">
        <v>12</v>
      </c>
      <c r="E85" s="2079">
        <v>280000</v>
      </c>
      <c r="F85" s="1741" t="s">
        <v>135</v>
      </c>
    </row>
    <row r="86" spans="1:6" ht="78.75" x14ac:dyDescent="0.25">
      <c r="A86" s="2002">
        <v>2</v>
      </c>
      <c r="B86" s="1741" t="s">
        <v>295</v>
      </c>
      <c r="C86" s="1741" t="s">
        <v>42603</v>
      </c>
      <c r="D86" s="1741" t="s">
        <v>488</v>
      </c>
      <c r="E86" s="2087">
        <v>55000</v>
      </c>
      <c r="F86" s="1741" t="s">
        <v>135</v>
      </c>
    </row>
    <row r="87" spans="1:6" ht="47.25" x14ac:dyDescent="0.25">
      <c r="A87" s="2002">
        <v>3</v>
      </c>
      <c r="B87" s="1741" t="s">
        <v>23</v>
      </c>
      <c r="C87" s="1741" t="s">
        <v>42604</v>
      </c>
      <c r="D87" s="1741" t="s">
        <v>541</v>
      </c>
      <c r="E87" s="2087">
        <v>347758.62</v>
      </c>
      <c r="F87" s="1741" t="s">
        <v>135</v>
      </c>
    </row>
    <row r="88" spans="1:6" x14ac:dyDescent="0.25">
      <c r="A88" s="2002"/>
      <c r="B88" s="2484" t="s">
        <v>26</v>
      </c>
      <c r="C88" s="2511"/>
      <c r="D88" s="2485"/>
      <c r="E88" s="2018"/>
      <c r="F88" s="1741"/>
    </row>
    <row r="89" spans="1:6" ht="94.5" x14ac:dyDescent="0.25">
      <c r="A89" s="2002">
        <v>4</v>
      </c>
      <c r="B89" s="1756" t="s">
        <v>295</v>
      </c>
      <c r="C89" s="1756" t="s">
        <v>42605</v>
      </c>
      <c r="D89" s="1756" t="s">
        <v>42502</v>
      </c>
      <c r="E89" s="2018">
        <v>141379.31</v>
      </c>
      <c r="F89" s="1741" t="s">
        <v>135</v>
      </c>
    </row>
    <row r="90" spans="1:6" ht="47.25" x14ac:dyDescent="0.25">
      <c r="A90" s="2002">
        <v>5</v>
      </c>
      <c r="B90" s="1756" t="s">
        <v>23</v>
      </c>
      <c r="C90" s="1756" t="s">
        <v>42606</v>
      </c>
      <c r="D90" s="1756" t="s">
        <v>541</v>
      </c>
      <c r="E90" s="2018">
        <v>200000</v>
      </c>
      <c r="F90" s="1741" t="s">
        <v>135</v>
      </c>
    </row>
    <row r="91" spans="1:6" x14ac:dyDescent="0.25">
      <c r="A91" s="2002"/>
      <c r="B91" s="1962" t="s">
        <v>739</v>
      </c>
      <c r="C91" s="1756"/>
      <c r="D91" s="1756"/>
      <c r="E91" s="2018"/>
      <c r="F91" s="1741"/>
    </row>
    <row r="92" spans="1:6" ht="63" x14ac:dyDescent="0.25">
      <c r="A92" s="2002">
        <v>6</v>
      </c>
      <c r="B92" s="1755" t="s">
        <v>301</v>
      </c>
      <c r="C92" s="1756" t="s">
        <v>42607</v>
      </c>
      <c r="D92" s="1755" t="s">
        <v>43</v>
      </c>
      <c r="E92" s="2079">
        <v>568965.52</v>
      </c>
      <c r="F92" s="1741" t="s">
        <v>135</v>
      </c>
    </row>
    <row r="93" spans="1:6" x14ac:dyDescent="0.25">
      <c r="A93" s="2002"/>
      <c r="B93" s="2461" t="s">
        <v>34</v>
      </c>
      <c r="C93" s="2458"/>
      <c r="D93" s="1756"/>
      <c r="E93" s="2018"/>
      <c r="F93" s="1741"/>
    </row>
    <row r="94" spans="1:6" ht="31.5" x14ac:dyDescent="0.25">
      <c r="A94" s="2002">
        <v>7</v>
      </c>
      <c r="B94" s="1755" t="s">
        <v>309</v>
      </c>
      <c r="C94" s="1756" t="s">
        <v>42608</v>
      </c>
      <c r="D94" s="1755" t="s">
        <v>341</v>
      </c>
      <c r="E94" s="2088">
        <v>3982758.62</v>
      </c>
      <c r="F94" s="1741" t="s">
        <v>135</v>
      </c>
    </row>
    <row r="95" spans="1:6" x14ac:dyDescent="0.25">
      <c r="A95" s="2002"/>
      <c r="B95" s="2461" t="s">
        <v>306</v>
      </c>
      <c r="C95" s="2463"/>
      <c r="D95" s="1756"/>
      <c r="E95" s="2088"/>
      <c r="F95" s="1741"/>
    </row>
    <row r="96" spans="1:6" ht="78.75" x14ac:dyDescent="0.25">
      <c r="A96" s="2002">
        <v>8</v>
      </c>
      <c r="B96" s="1755" t="s">
        <v>4481</v>
      </c>
      <c r="C96" s="1756" t="s">
        <v>42609</v>
      </c>
      <c r="D96" s="1755" t="s">
        <v>4483</v>
      </c>
      <c r="E96" s="2088">
        <v>227586.2</v>
      </c>
      <c r="F96" s="1741" t="s">
        <v>135</v>
      </c>
    </row>
    <row r="97" spans="1:6" x14ac:dyDescent="0.25">
      <c r="A97" s="2002"/>
      <c r="B97" s="2460" t="s">
        <v>4987</v>
      </c>
      <c r="C97" s="2460"/>
      <c r="D97" s="1756"/>
      <c r="E97" s="2018"/>
      <c r="F97" s="1741"/>
    </row>
    <row r="98" spans="1:6" ht="31.5" x14ac:dyDescent="0.25">
      <c r="A98" s="2002">
        <v>9</v>
      </c>
      <c r="B98" s="1756" t="s">
        <v>42610</v>
      </c>
      <c r="C98" s="1755" t="s">
        <v>42611</v>
      </c>
      <c r="D98" s="1756" t="s">
        <v>4164</v>
      </c>
      <c r="E98" s="2088">
        <v>100000</v>
      </c>
      <c r="F98" s="1741" t="s">
        <v>13</v>
      </c>
    </row>
    <row r="99" spans="1:6" ht="31.5" x14ac:dyDescent="0.25">
      <c r="A99" s="2002">
        <v>10</v>
      </c>
      <c r="B99" s="1756" t="s">
        <v>42612</v>
      </c>
      <c r="C99" s="1755" t="s">
        <v>42613</v>
      </c>
      <c r="D99" s="1756" t="s">
        <v>4164</v>
      </c>
      <c r="E99" s="2088">
        <v>125862.07</v>
      </c>
      <c r="F99" s="1741" t="s">
        <v>13</v>
      </c>
    </row>
    <row r="100" spans="1:6" x14ac:dyDescent="0.25">
      <c r="A100" s="2089"/>
      <c r="B100" s="2537" t="s">
        <v>42513</v>
      </c>
      <c r="C100" s="2538"/>
      <c r="D100" s="1798"/>
      <c r="E100" s="2090"/>
      <c r="F100" s="1913"/>
    </row>
    <row r="101" spans="1:6" ht="78.75" x14ac:dyDescent="0.25">
      <c r="A101" s="2002">
        <v>11</v>
      </c>
      <c r="B101" s="1756" t="s">
        <v>42614</v>
      </c>
      <c r="C101" s="1756" t="s">
        <v>42615</v>
      </c>
      <c r="D101" s="1755" t="s">
        <v>42616</v>
      </c>
      <c r="E101" s="2079">
        <v>600000</v>
      </c>
      <c r="F101" s="1741" t="s">
        <v>135</v>
      </c>
    </row>
    <row r="102" spans="1:6" ht="31.5" x14ac:dyDescent="0.25">
      <c r="A102" s="2002">
        <v>12</v>
      </c>
      <c r="B102" s="1755" t="s">
        <v>42617</v>
      </c>
      <c r="C102" s="1756" t="s">
        <v>42618</v>
      </c>
      <c r="D102" s="1755" t="s">
        <v>42619</v>
      </c>
      <c r="E102" s="2079">
        <v>500000</v>
      </c>
      <c r="F102" s="1741" t="s">
        <v>13</v>
      </c>
    </row>
    <row r="103" spans="1:6" ht="78.75" x14ac:dyDescent="0.25">
      <c r="A103" s="2002">
        <v>13</v>
      </c>
      <c r="B103" s="1799" t="s">
        <v>42620</v>
      </c>
      <c r="C103" s="1798" t="s">
        <v>42621</v>
      </c>
      <c r="D103" s="1799" t="s">
        <v>42622</v>
      </c>
      <c r="E103" s="2091">
        <v>1050000</v>
      </c>
      <c r="F103" s="1741" t="s">
        <v>13</v>
      </c>
    </row>
    <row r="104" spans="1:6" x14ac:dyDescent="0.25">
      <c r="A104" s="2089"/>
      <c r="B104" s="2456" t="s">
        <v>1154</v>
      </c>
      <c r="C104" s="2459"/>
      <c r="D104" s="1799"/>
      <c r="E104" s="2091"/>
      <c r="F104" s="1913"/>
    </row>
    <row r="105" spans="1:6" ht="47.25" x14ac:dyDescent="0.25">
      <c r="A105" s="2002">
        <v>14</v>
      </c>
      <c r="B105" s="1755" t="s">
        <v>42623</v>
      </c>
      <c r="C105" s="1756" t="s">
        <v>42624</v>
      </c>
      <c r="D105" s="1755" t="s">
        <v>42625</v>
      </c>
      <c r="E105" s="2088">
        <v>1600000</v>
      </c>
      <c r="F105" s="1741" t="s">
        <v>13</v>
      </c>
    </row>
    <row r="106" spans="1:6" ht="47.25" x14ac:dyDescent="0.25">
      <c r="A106" s="2002">
        <v>15</v>
      </c>
      <c r="B106" s="1755" t="s">
        <v>42626</v>
      </c>
      <c r="C106" s="1756" t="s">
        <v>42627</v>
      </c>
      <c r="D106" s="1755" t="s">
        <v>42625</v>
      </c>
      <c r="E106" s="2088">
        <v>1600000</v>
      </c>
      <c r="F106" s="1741" t="s">
        <v>13</v>
      </c>
    </row>
    <row r="107" spans="1:6" x14ac:dyDescent="0.25">
      <c r="A107" s="1756"/>
      <c r="B107" s="2484" t="s">
        <v>704</v>
      </c>
      <c r="C107" s="2511"/>
      <c r="D107" s="2485"/>
      <c r="E107" s="2019">
        <f>SUM(E85:E106)</f>
        <v>11379310.34</v>
      </c>
      <c r="F107" s="1741"/>
    </row>
    <row r="108" spans="1:6" x14ac:dyDescent="0.25">
      <c r="A108" s="2453" t="s">
        <v>42628</v>
      </c>
      <c r="B108" s="2453"/>
      <c r="C108" s="2453"/>
      <c r="D108" s="2453" t="s">
        <v>41689</v>
      </c>
      <c r="E108" s="2453"/>
      <c r="F108" s="2453"/>
    </row>
  </sheetData>
  <mergeCells count="28">
    <mergeCell ref="A1:F1"/>
    <mergeCell ref="A2:F2"/>
    <mergeCell ref="A3:F3"/>
    <mergeCell ref="B5:D5"/>
    <mergeCell ref="A10:C10"/>
    <mergeCell ref="D10:F10"/>
    <mergeCell ref="A13:F13"/>
    <mergeCell ref="A14:F14"/>
    <mergeCell ref="A15:F15"/>
    <mergeCell ref="B29:C29"/>
    <mergeCell ref="B32:C32"/>
    <mergeCell ref="B36:C36"/>
    <mergeCell ref="B61:C61"/>
    <mergeCell ref="B65:D65"/>
    <mergeCell ref="B68:D68"/>
    <mergeCell ref="A80:F80"/>
    <mergeCell ref="A81:F81"/>
    <mergeCell ref="A82:F82"/>
    <mergeCell ref="B104:C104"/>
    <mergeCell ref="B107:D107"/>
    <mergeCell ref="A108:C108"/>
    <mergeCell ref="D108:F108"/>
    <mergeCell ref="B84:D84"/>
    <mergeCell ref="B88:D88"/>
    <mergeCell ref="B93:C93"/>
    <mergeCell ref="B95:C95"/>
    <mergeCell ref="B97:C97"/>
    <mergeCell ref="B100:C100"/>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workbookViewId="0">
      <selection sqref="A1:IV65536"/>
    </sheetView>
  </sheetViews>
  <sheetFormatPr defaultRowHeight="15" x14ac:dyDescent="0.25"/>
  <cols>
    <col min="1" max="1" width="7.28515625" customWidth="1"/>
    <col min="2" max="2" width="15.140625" customWidth="1"/>
    <col min="3" max="3" width="39.5703125" customWidth="1"/>
    <col min="4" max="4" width="20" customWidth="1"/>
    <col min="5" max="5" width="25.7109375" customWidth="1"/>
    <col min="6" max="6" width="10.140625" customWidth="1"/>
  </cols>
  <sheetData>
    <row r="1" spans="1:6" ht="15.75" x14ac:dyDescent="0.25">
      <c r="A1" s="2360" t="s">
        <v>0</v>
      </c>
      <c r="B1" s="2360"/>
      <c r="C1" s="2360"/>
      <c r="D1" s="2360"/>
      <c r="E1" s="2360"/>
      <c r="F1" s="2360"/>
    </row>
    <row r="2" spans="1:6" ht="15.75" x14ac:dyDescent="0.25">
      <c r="A2" s="2360" t="s">
        <v>42437</v>
      </c>
      <c r="B2" s="2360"/>
      <c r="C2" s="2360"/>
      <c r="D2" s="2360"/>
      <c r="E2" s="2360"/>
      <c r="F2" s="2360"/>
    </row>
    <row r="3" spans="1:6" ht="15.75" x14ac:dyDescent="0.25">
      <c r="A3" s="2360" t="s">
        <v>281</v>
      </c>
      <c r="B3" s="2360"/>
      <c r="C3" s="2360"/>
      <c r="D3" s="2360"/>
      <c r="E3" s="2360"/>
      <c r="F3" s="2360"/>
    </row>
    <row r="4" spans="1:6" ht="31.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63" x14ac:dyDescent="0.25">
      <c r="A6" s="353">
        <v>1</v>
      </c>
      <c r="B6" s="69" t="s">
        <v>269</v>
      </c>
      <c r="C6" s="7" t="s">
        <v>7559</v>
      </c>
      <c r="D6" s="2" t="s">
        <v>271</v>
      </c>
      <c r="E6" s="1864">
        <v>1000000</v>
      </c>
      <c r="F6" s="131" t="s">
        <v>272</v>
      </c>
    </row>
    <row r="7" spans="1:6" ht="15.75" x14ac:dyDescent="0.25">
      <c r="A7" s="353"/>
      <c r="B7" s="70" t="s">
        <v>273</v>
      </c>
      <c r="C7" s="7"/>
      <c r="D7" s="2"/>
      <c r="E7" s="1864"/>
      <c r="F7" s="131"/>
    </row>
    <row r="8" spans="1:6" ht="94.5" x14ac:dyDescent="0.25">
      <c r="A8" s="353">
        <v>2</v>
      </c>
      <c r="B8" s="69" t="s">
        <v>274</v>
      </c>
      <c r="C8" s="7" t="s">
        <v>7560</v>
      </c>
      <c r="D8" s="2" t="s">
        <v>276</v>
      </c>
      <c r="E8" s="1864">
        <v>4500000</v>
      </c>
      <c r="F8" s="131" t="s">
        <v>277</v>
      </c>
    </row>
    <row r="9" spans="1:6" ht="15.75" x14ac:dyDescent="0.25">
      <c r="A9" s="353"/>
      <c r="B9" s="70" t="s">
        <v>248</v>
      </c>
      <c r="C9" s="69"/>
      <c r="D9" s="2"/>
      <c r="E9" s="1983">
        <v>5500000</v>
      </c>
      <c r="F9" s="131"/>
    </row>
    <row r="10" spans="1:6" ht="15.75" x14ac:dyDescent="0.25">
      <c r="A10" s="2340" t="s">
        <v>278</v>
      </c>
      <c r="B10" s="2341"/>
      <c r="C10" s="2341"/>
      <c r="D10" s="2340" t="s">
        <v>279</v>
      </c>
      <c r="E10" s="2341"/>
      <c r="F10" s="2342"/>
    </row>
    <row r="11" spans="1:6" ht="15.75" x14ac:dyDescent="0.25">
      <c r="A11" s="1993"/>
      <c r="B11" s="1993"/>
      <c r="C11" s="1993"/>
      <c r="D11" s="1993"/>
      <c r="E11" s="1993"/>
      <c r="F11" s="1993"/>
    </row>
    <row r="12" spans="1:6" x14ac:dyDescent="0.25">
      <c r="A12" s="559"/>
      <c r="B12" s="2050"/>
      <c r="C12" s="559"/>
      <c r="D12" s="2048"/>
      <c r="E12" s="2049"/>
      <c r="F12" s="2027"/>
    </row>
    <row r="13" spans="1:6" ht="15.75" x14ac:dyDescent="0.25">
      <c r="A13" s="2548" t="s">
        <v>0</v>
      </c>
      <c r="B13" s="2548"/>
      <c r="C13" s="2548"/>
      <c r="D13" s="2548"/>
      <c r="E13" s="2548"/>
      <c r="F13" s="2548"/>
    </row>
    <row r="14" spans="1:6" ht="15.75" x14ac:dyDescent="0.25">
      <c r="A14" s="2345" t="s">
        <v>7457</v>
      </c>
      <c r="B14" s="2345"/>
      <c r="C14" s="2345"/>
      <c r="D14" s="2345"/>
      <c r="E14" s="2345"/>
      <c r="F14" s="2345"/>
    </row>
    <row r="15" spans="1:6" ht="15.75" x14ac:dyDescent="0.25">
      <c r="A15" s="2345" t="s">
        <v>281</v>
      </c>
      <c r="B15" s="2345"/>
      <c r="C15" s="2345"/>
      <c r="D15" s="2345"/>
      <c r="E15" s="2345"/>
      <c r="F15" s="2345"/>
    </row>
    <row r="16" spans="1:6" ht="31.5" x14ac:dyDescent="0.25">
      <c r="A16" s="403" t="s">
        <v>3</v>
      </c>
      <c r="B16" s="76" t="s">
        <v>283</v>
      </c>
      <c r="C16" s="76" t="s">
        <v>284</v>
      </c>
      <c r="D16" s="96" t="s">
        <v>285</v>
      </c>
      <c r="E16" s="201" t="s">
        <v>4708</v>
      </c>
      <c r="F16" s="201" t="s">
        <v>531</v>
      </c>
    </row>
    <row r="17" spans="1:6" ht="15.75" x14ac:dyDescent="0.25">
      <c r="A17" s="131"/>
      <c r="B17" s="2346" t="s">
        <v>9</v>
      </c>
      <c r="C17" s="2417"/>
      <c r="D17" s="2347"/>
      <c r="E17" s="69"/>
      <c r="F17" s="201"/>
    </row>
    <row r="18" spans="1:6" ht="47.25" x14ac:dyDescent="0.25">
      <c r="A18" s="131">
        <v>1</v>
      </c>
      <c r="B18" s="69" t="s">
        <v>289</v>
      </c>
      <c r="C18" s="69" t="s">
        <v>7458</v>
      </c>
      <c r="D18" s="2" t="s">
        <v>7459</v>
      </c>
      <c r="E18" s="74">
        <v>2300000</v>
      </c>
      <c r="F18" s="248" t="s">
        <v>135</v>
      </c>
    </row>
    <row r="19" spans="1:6" ht="141.75" x14ac:dyDescent="0.25">
      <c r="A19" s="131">
        <v>2</v>
      </c>
      <c r="B19" s="69" t="s">
        <v>295</v>
      </c>
      <c r="C19" s="69" t="s">
        <v>7460</v>
      </c>
      <c r="D19" s="2" t="s">
        <v>7461</v>
      </c>
      <c r="E19" s="144">
        <v>1700000.3</v>
      </c>
      <c r="F19" s="895" t="s">
        <v>135</v>
      </c>
    </row>
    <row r="20" spans="1:6" ht="31.5" x14ac:dyDescent="0.25">
      <c r="A20" s="131">
        <v>3</v>
      </c>
      <c r="B20" s="69" t="s">
        <v>17</v>
      </c>
      <c r="C20" s="69" t="s">
        <v>7462</v>
      </c>
      <c r="D20" s="2" t="s">
        <v>537</v>
      </c>
      <c r="E20" s="144">
        <v>130000</v>
      </c>
      <c r="F20" s="895" t="s">
        <v>135</v>
      </c>
    </row>
    <row r="21" spans="1:6" ht="31.5" x14ac:dyDescent="0.25">
      <c r="A21" s="131">
        <v>4</v>
      </c>
      <c r="B21" s="69" t="s">
        <v>20</v>
      </c>
      <c r="C21" s="69" t="s">
        <v>7463</v>
      </c>
      <c r="D21" s="2" t="s">
        <v>539</v>
      </c>
      <c r="E21" s="144">
        <v>78620</v>
      </c>
      <c r="F21" s="895" t="s">
        <v>135</v>
      </c>
    </row>
    <row r="22" spans="1:6" ht="15.75" x14ac:dyDescent="0.25">
      <c r="A22" s="131"/>
      <c r="B22" s="2346" t="s">
        <v>2222</v>
      </c>
      <c r="C22" s="2417"/>
      <c r="D22" s="2347"/>
      <c r="E22" s="2"/>
      <c r="F22" s="65"/>
    </row>
    <row r="23" spans="1:6" ht="110.25" x14ac:dyDescent="0.25">
      <c r="A23" s="131">
        <v>6</v>
      </c>
      <c r="B23" s="69" t="s">
        <v>295</v>
      </c>
      <c r="C23" s="69" t="s">
        <v>7465</v>
      </c>
      <c r="D23" s="2" t="s">
        <v>336</v>
      </c>
      <c r="E23" s="144">
        <v>1000000</v>
      </c>
      <c r="F23" s="895" t="s">
        <v>135</v>
      </c>
    </row>
    <row r="24" spans="1:6" ht="78.75" x14ac:dyDescent="0.25">
      <c r="A24" s="131">
        <v>7</v>
      </c>
      <c r="B24" s="69" t="s">
        <v>23</v>
      </c>
      <c r="C24" s="69" t="s">
        <v>7466</v>
      </c>
      <c r="D24" s="2" t="s">
        <v>7464</v>
      </c>
      <c r="E24" s="144">
        <v>604310</v>
      </c>
      <c r="F24" s="895" t="s">
        <v>135</v>
      </c>
    </row>
    <row r="25" spans="1:6" ht="63" x14ac:dyDescent="0.25">
      <c r="A25" s="131">
        <v>8</v>
      </c>
      <c r="B25" s="69" t="s">
        <v>4720</v>
      </c>
      <c r="C25" s="69" t="s">
        <v>7467</v>
      </c>
      <c r="D25" s="2" t="s">
        <v>4984</v>
      </c>
      <c r="E25" s="144">
        <v>1000000</v>
      </c>
      <c r="F25" s="895" t="s">
        <v>135</v>
      </c>
    </row>
    <row r="26" spans="1:6" ht="15.75" x14ac:dyDescent="0.25">
      <c r="A26" s="131"/>
      <c r="B26" s="2346" t="s">
        <v>34</v>
      </c>
      <c r="C26" s="2549"/>
      <c r="D26" s="2550"/>
      <c r="E26" s="144"/>
      <c r="F26" s="895"/>
    </row>
    <row r="27" spans="1:6" ht="47.25" x14ac:dyDescent="0.25">
      <c r="A27" s="131">
        <v>9</v>
      </c>
      <c r="B27" s="69" t="s">
        <v>309</v>
      </c>
      <c r="C27" s="69" t="s">
        <v>7468</v>
      </c>
      <c r="D27" s="2" t="s">
        <v>341</v>
      </c>
      <c r="E27" s="144">
        <v>15191810</v>
      </c>
      <c r="F27" s="895" t="s">
        <v>135</v>
      </c>
    </row>
    <row r="28" spans="1:6" ht="47.25" x14ac:dyDescent="0.25">
      <c r="A28" s="131">
        <v>10</v>
      </c>
      <c r="B28" s="69" t="s">
        <v>342</v>
      </c>
      <c r="C28" s="69" t="s">
        <v>7469</v>
      </c>
      <c r="D28" s="2" t="s">
        <v>341</v>
      </c>
      <c r="E28" s="144">
        <v>10691810</v>
      </c>
      <c r="F28" s="895" t="s">
        <v>135</v>
      </c>
    </row>
    <row r="29" spans="1:6" ht="15.75" x14ac:dyDescent="0.25">
      <c r="A29" s="131"/>
      <c r="B29" s="69"/>
      <c r="C29" s="69"/>
      <c r="D29" s="2"/>
      <c r="E29" s="144"/>
      <c r="F29" s="895"/>
    </row>
    <row r="30" spans="1:6" ht="31.5" x14ac:dyDescent="0.25">
      <c r="A30" s="131"/>
      <c r="B30" s="70" t="s">
        <v>40</v>
      </c>
      <c r="C30" s="69"/>
      <c r="D30" s="2"/>
      <c r="E30" s="144"/>
      <c r="F30" s="895"/>
    </row>
    <row r="31" spans="1:6" ht="94.5" x14ac:dyDescent="0.25">
      <c r="A31" s="131">
        <v>11</v>
      </c>
      <c r="B31" s="70" t="s">
        <v>301</v>
      </c>
      <c r="C31" s="69" t="s">
        <v>7470</v>
      </c>
      <c r="D31" s="2" t="s">
        <v>43</v>
      </c>
      <c r="E31" s="144">
        <v>4568965.5199999996</v>
      </c>
      <c r="F31" s="895" t="s">
        <v>135</v>
      </c>
    </row>
    <row r="32" spans="1:6" ht="15.75" x14ac:dyDescent="0.25">
      <c r="A32" s="131"/>
      <c r="B32" s="2346" t="s">
        <v>306</v>
      </c>
      <c r="C32" s="2417"/>
      <c r="D32" s="2347"/>
      <c r="E32" s="144"/>
      <c r="F32" s="895"/>
    </row>
    <row r="33" spans="1:6" ht="157.5" x14ac:dyDescent="0.25">
      <c r="A33" s="131">
        <v>12</v>
      </c>
      <c r="B33" s="69" t="s">
        <v>7471</v>
      </c>
      <c r="C33" s="69" t="s">
        <v>7472</v>
      </c>
      <c r="D33" s="2" t="s">
        <v>7473</v>
      </c>
      <c r="E33" s="144">
        <v>1736206</v>
      </c>
      <c r="F33" s="895" t="s">
        <v>135</v>
      </c>
    </row>
    <row r="34" spans="1:6" ht="15.75" x14ac:dyDescent="0.25">
      <c r="A34" s="131"/>
      <c r="B34" s="2346" t="s">
        <v>2236</v>
      </c>
      <c r="C34" s="2417"/>
      <c r="D34" s="2347"/>
      <c r="E34" s="144"/>
      <c r="F34" s="895"/>
    </row>
    <row r="35" spans="1:6" ht="94.5" x14ac:dyDescent="0.25">
      <c r="A35" s="131">
        <v>13</v>
      </c>
      <c r="B35" s="69" t="s">
        <v>7474</v>
      </c>
      <c r="C35" s="69" t="s">
        <v>7475</v>
      </c>
      <c r="D35" s="2" t="s">
        <v>7476</v>
      </c>
      <c r="E35" s="144">
        <v>868103</v>
      </c>
      <c r="F35" s="895" t="s">
        <v>13</v>
      </c>
    </row>
    <row r="36" spans="1:6" ht="94.5" x14ac:dyDescent="0.25">
      <c r="A36" s="131">
        <v>14</v>
      </c>
      <c r="B36" s="69" t="s">
        <v>7477</v>
      </c>
      <c r="C36" s="69" t="s">
        <v>7478</v>
      </c>
      <c r="D36" s="2" t="s">
        <v>7476</v>
      </c>
      <c r="E36" s="144">
        <v>868103</v>
      </c>
      <c r="F36" s="895" t="s">
        <v>13</v>
      </c>
    </row>
    <row r="37" spans="1:6" ht="15.75" x14ac:dyDescent="0.25">
      <c r="A37" s="131"/>
      <c r="B37" s="2346" t="s">
        <v>2125</v>
      </c>
      <c r="C37" s="2556"/>
      <c r="D37" s="2557"/>
      <c r="E37" s="144"/>
      <c r="F37" s="895"/>
    </row>
    <row r="38" spans="1:6" ht="126" x14ac:dyDescent="0.25">
      <c r="A38" s="131">
        <v>15</v>
      </c>
      <c r="B38" s="350" t="s">
        <v>7479</v>
      </c>
      <c r="C38" s="69" t="s">
        <v>7480</v>
      </c>
      <c r="D38" s="2" t="s">
        <v>7481</v>
      </c>
      <c r="E38" s="144">
        <v>1500000</v>
      </c>
      <c r="F38" s="895" t="s">
        <v>135</v>
      </c>
    </row>
    <row r="39" spans="1:6" ht="110.25" x14ac:dyDescent="0.25">
      <c r="A39" s="131">
        <v>16</v>
      </c>
      <c r="B39" s="350" t="s">
        <v>7482</v>
      </c>
      <c r="C39" s="69" t="s">
        <v>7483</v>
      </c>
      <c r="D39" s="2" t="s">
        <v>7484</v>
      </c>
      <c r="E39" s="144">
        <v>250000</v>
      </c>
      <c r="F39" s="895" t="s">
        <v>135</v>
      </c>
    </row>
    <row r="40" spans="1:6" ht="126" x14ac:dyDescent="0.25">
      <c r="A40" s="131">
        <v>17</v>
      </c>
      <c r="B40" s="350" t="s">
        <v>7485</v>
      </c>
      <c r="C40" s="69" t="s">
        <v>7486</v>
      </c>
      <c r="D40" s="2" t="s">
        <v>7487</v>
      </c>
      <c r="E40" s="144">
        <v>600000</v>
      </c>
      <c r="F40" s="895" t="s">
        <v>135</v>
      </c>
    </row>
    <row r="41" spans="1:6" ht="110.25" x14ac:dyDescent="0.25">
      <c r="A41" s="131">
        <v>18</v>
      </c>
      <c r="B41" s="69" t="s">
        <v>7488</v>
      </c>
      <c r="C41" s="69" t="s">
        <v>7489</v>
      </c>
      <c r="D41" s="2" t="s">
        <v>7490</v>
      </c>
      <c r="E41" s="144">
        <v>1000000</v>
      </c>
      <c r="F41" s="895" t="s">
        <v>13</v>
      </c>
    </row>
    <row r="42" spans="1:6" ht="110.25" x14ac:dyDescent="0.25">
      <c r="A42" s="131">
        <v>19</v>
      </c>
      <c r="B42" s="69" t="s">
        <v>7491</v>
      </c>
      <c r="C42" s="69" t="s">
        <v>7492</v>
      </c>
      <c r="D42" s="2" t="s">
        <v>7493</v>
      </c>
      <c r="E42" s="144">
        <v>500000</v>
      </c>
      <c r="F42" s="895" t="s">
        <v>13</v>
      </c>
    </row>
    <row r="43" spans="1:6" ht="110.25" x14ac:dyDescent="0.25">
      <c r="A43" s="131">
        <v>20</v>
      </c>
      <c r="B43" s="69" t="s">
        <v>7494</v>
      </c>
      <c r="C43" s="69" t="s">
        <v>7495</v>
      </c>
      <c r="D43" s="2" t="s">
        <v>7493</v>
      </c>
      <c r="E43" s="144">
        <v>500000</v>
      </c>
      <c r="F43" s="895" t="s">
        <v>13</v>
      </c>
    </row>
    <row r="44" spans="1:6" ht="110.25" x14ac:dyDescent="0.25">
      <c r="A44" s="131">
        <v>21</v>
      </c>
      <c r="B44" s="69" t="s">
        <v>7496</v>
      </c>
      <c r="C44" s="69" t="s">
        <v>7497</v>
      </c>
      <c r="D44" s="2" t="s">
        <v>7493</v>
      </c>
      <c r="E44" s="144">
        <v>500000</v>
      </c>
      <c r="F44" s="895" t="s">
        <v>13</v>
      </c>
    </row>
    <row r="45" spans="1:6" ht="63" x14ac:dyDescent="0.25">
      <c r="A45" s="131">
        <v>22</v>
      </c>
      <c r="B45" s="69" t="s">
        <v>6248</v>
      </c>
      <c r="C45" s="69" t="s">
        <v>7498</v>
      </c>
      <c r="D45" s="2" t="s">
        <v>7499</v>
      </c>
      <c r="E45" s="144">
        <v>500000</v>
      </c>
      <c r="F45" s="895" t="s">
        <v>13</v>
      </c>
    </row>
    <row r="46" spans="1:6" ht="110.25" x14ac:dyDescent="0.25">
      <c r="A46" s="131">
        <v>23</v>
      </c>
      <c r="B46" s="69" t="s">
        <v>7500</v>
      </c>
      <c r="C46" s="69" t="s">
        <v>7501</v>
      </c>
      <c r="D46" s="2" t="s">
        <v>7493</v>
      </c>
      <c r="E46" s="144">
        <v>500000</v>
      </c>
      <c r="F46" s="895" t="s">
        <v>13</v>
      </c>
    </row>
    <row r="47" spans="1:6" ht="110.25" x14ac:dyDescent="0.25">
      <c r="A47" s="131">
        <v>24</v>
      </c>
      <c r="B47" s="69" t="s">
        <v>7502</v>
      </c>
      <c r="C47" s="69" t="s">
        <v>7503</v>
      </c>
      <c r="D47" s="2" t="s">
        <v>7490</v>
      </c>
      <c r="E47" s="144">
        <v>1000000</v>
      </c>
      <c r="F47" s="895" t="s">
        <v>13</v>
      </c>
    </row>
    <row r="48" spans="1:6" ht="110.25" x14ac:dyDescent="0.25">
      <c r="A48" s="131">
        <v>25</v>
      </c>
      <c r="B48" s="69" t="s">
        <v>7504</v>
      </c>
      <c r="C48" s="69" t="s">
        <v>7505</v>
      </c>
      <c r="D48" s="2" t="s">
        <v>7490</v>
      </c>
      <c r="E48" s="144">
        <v>1000000</v>
      </c>
      <c r="F48" s="895" t="s">
        <v>13</v>
      </c>
    </row>
    <row r="49" spans="1:6" ht="110.25" x14ac:dyDescent="0.25">
      <c r="A49" s="131">
        <v>26</v>
      </c>
      <c r="B49" s="69" t="s">
        <v>7506</v>
      </c>
      <c r="C49" s="69" t="s">
        <v>7507</v>
      </c>
      <c r="D49" s="2" t="s">
        <v>7493</v>
      </c>
      <c r="E49" s="144">
        <v>500000</v>
      </c>
      <c r="F49" s="895" t="s">
        <v>13</v>
      </c>
    </row>
    <row r="50" spans="1:6" ht="110.25" x14ac:dyDescent="0.25">
      <c r="A50" s="131">
        <v>27</v>
      </c>
      <c r="B50" s="69" t="s">
        <v>6176</v>
      </c>
      <c r="C50" s="69" t="s">
        <v>7508</v>
      </c>
      <c r="D50" s="2" t="s">
        <v>7490</v>
      </c>
      <c r="E50" s="144">
        <v>1000000</v>
      </c>
      <c r="F50" s="895" t="s">
        <v>13</v>
      </c>
    </row>
    <row r="51" spans="1:6" ht="110.25" x14ac:dyDescent="0.25">
      <c r="A51" s="131">
        <v>28</v>
      </c>
      <c r="B51" s="69" t="s">
        <v>7509</v>
      </c>
      <c r="C51" s="69" t="s">
        <v>7510</v>
      </c>
      <c r="D51" s="2" t="s">
        <v>7511</v>
      </c>
      <c r="E51" s="144">
        <v>545390</v>
      </c>
      <c r="F51" s="895" t="s">
        <v>13</v>
      </c>
    </row>
    <row r="52" spans="1:6" ht="110.25" x14ac:dyDescent="0.25">
      <c r="A52" s="131">
        <v>29</v>
      </c>
      <c r="B52" s="69" t="s">
        <v>7512</v>
      </c>
      <c r="C52" s="69" t="s">
        <v>7513</v>
      </c>
      <c r="D52" s="2" t="s">
        <v>7490</v>
      </c>
      <c r="E52" s="144">
        <v>1000000</v>
      </c>
      <c r="F52" s="895" t="s">
        <v>13</v>
      </c>
    </row>
    <row r="53" spans="1:6" ht="110.25" x14ac:dyDescent="0.25">
      <c r="A53" s="131">
        <v>30</v>
      </c>
      <c r="B53" s="69" t="s">
        <v>7514</v>
      </c>
      <c r="C53" s="69" t="s">
        <v>7515</v>
      </c>
      <c r="D53" s="2" t="s">
        <v>7490</v>
      </c>
      <c r="E53" s="144">
        <v>1000000</v>
      </c>
      <c r="F53" s="895" t="s">
        <v>13</v>
      </c>
    </row>
    <row r="54" spans="1:6" ht="110.25" x14ac:dyDescent="0.25">
      <c r="A54" s="131">
        <v>31</v>
      </c>
      <c r="B54" s="69" t="s">
        <v>7287</v>
      </c>
      <c r="C54" s="69" t="s">
        <v>7516</v>
      </c>
      <c r="D54" s="2" t="s">
        <v>7493</v>
      </c>
      <c r="E54" s="144">
        <v>500000</v>
      </c>
      <c r="F54" s="895" t="s">
        <v>13</v>
      </c>
    </row>
    <row r="55" spans="1:6" ht="110.25" x14ac:dyDescent="0.25">
      <c r="A55" s="131">
        <v>32</v>
      </c>
      <c r="B55" s="69" t="s">
        <v>7517</v>
      </c>
      <c r="C55" s="69" t="s">
        <v>7518</v>
      </c>
      <c r="D55" s="2" t="s">
        <v>7490</v>
      </c>
      <c r="E55" s="144">
        <v>1000000</v>
      </c>
      <c r="F55" s="895" t="s">
        <v>13</v>
      </c>
    </row>
    <row r="56" spans="1:6" ht="110.25" x14ac:dyDescent="0.25">
      <c r="A56" s="131">
        <v>33</v>
      </c>
      <c r="B56" s="69" t="s">
        <v>7519</v>
      </c>
      <c r="C56" s="69" t="s">
        <v>7520</v>
      </c>
      <c r="D56" s="2" t="s">
        <v>7493</v>
      </c>
      <c r="E56" s="144">
        <v>500000</v>
      </c>
      <c r="F56" s="895" t="s">
        <v>13</v>
      </c>
    </row>
    <row r="57" spans="1:6" ht="126" x14ac:dyDescent="0.25">
      <c r="A57" s="131">
        <v>34</v>
      </c>
      <c r="B57" s="69" t="s">
        <v>7521</v>
      </c>
      <c r="C57" s="69" t="s">
        <v>7522</v>
      </c>
      <c r="D57" s="2" t="s">
        <v>7523</v>
      </c>
      <c r="E57" s="144">
        <v>500000</v>
      </c>
      <c r="F57" s="895" t="s">
        <v>13</v>
      </c>
    </row>
    <row r="58" spans="1:6" ht="94.5" x14ac:dyDescent="0.25">
      <c r="A58" s="131">
        <v>35</v>
      </c>
      <c r="B58" s="69" t="s">
        <v>7524</v>
      </c>
      <c r="C58" s="69" t="s">
        <v>7525</v>
      </c>
      <c r="D58" s="2" t="s">
        <v>7526</v>
      </c>
      <c r="E58" s="144">
        <v>500000</v>
      </c>
      <c r="F58" s="895" t="s">
        <v>13</v>
      </c>
    </row>
    <row r="59" spans="1:6" ht="110.25" x14ac:dyDescent="0.25">
      <c r="A59" s="131">
        <v>36</v>
      </c>
      <c r="B59" s="69" t="s">
        <v>6242</v>
      </c>
      <c r="C59" s="69" t="s">
        <v>7527</v>
      </c>
      <c r="D59" s="2" t="s">
        <v>7528</v>
      </c>
      <c r="E59" s="144">
        <v>500000</v>
      </c>
      <c r="F59" s="895" t="s">
        <v>13</v>
      </c>
    </row>
    <row r="60" spans="1:6" ht="15.75" x14ac:dyDescent="0.25">
      <c r="A60" s="131"/>
      <c r="B60" s="2346" t="s">
        <v>2097</v>
      </c>
      <c r="C60" s="2417"/>
      <c r="D60" s="2347"/>
      <c r="E60" s="144"/>
      <c r="F60" s="895"/>
    </row>
    <row r="61" spans="1:6" ht="129" x14ac:dyDescent="0.25">
      <c r="A61" s="131">
        <v>37</v>
      </c>
      <c r="B61" s="69" t="s">
        <v>7529</v>
      </c>
      <c r="C61" s="69" t="s">
        <v>7530</v>
      </c>
      <c r="D61" s="2" t="s">
        <v>7531</v>
      </c>
      <c r="E61" s="144">
        <v>1000000</v>
      </c>
      <c r="F61" s="895" t="s">
        <v>7532</v>
      </c>
    </row>
    <row r="62" spans="1:6" s="91" customFormat="1" ht="157.5" x14ac:dyDescent="0.25">
      <c r="A62" s="131">
        <v>38</v>
      </c>
      <c r="B62" s="69" t="s">
        <v>7533</v>
      </c>
      <c r="C62" s="69" t="s">
        <v>7534</v>
      </c>
      <c r="D62" s="2" t="s">
        <v>7535</v>
      </c>
      <c r="E62" s="144">
        <v>2500000</v>
      </c>
      <c r="F62" s="895" t="s">
        <v>13</v>
      </c>
    </row>
    <row r="63" spans="1:6" s="91" customFormat="1" ht="81.75" x14ac:dyDescent="0.25">
      <c r="A63" s="131">
        <v>39</v>
      </c>
      <c r="B63" s="69" t="s">
        <v>7536</v>
      </c>
      <c r="C63" s="69" t="s">
        <v>7537</v>
      </c>
      <c r="D63" s="2" t="s">
        <v>7538</v>
      </c>
      <c r="E63" s="144">
        <v>2500000</v>
      </c>
      <c r="F63" s="895" t="s">
        <v>13</v>
      </c>
    </row>
    <row r="64" spans="1:6" s="91" customFormat="1" ht="94.5" x14ac:dyDescent="0.25">
      <c r="A64" s="131">
        <v>40</v>
      </c>
      <c r="B64" s="69" t="s">
        <v>7539</v>
      </c>
      <c r="C64" s="69" t="s">
        <v>7540</v>
      </c>
      <c r="D64" s="2" t="s">
        <v>7541</v>
      </c>
      <c r="E64" s="144">
        <v>1500000</v>
      </c>
      <c r="F64" s="895" t="s">
        <v>13</v>
      </c>
    </row>
    <row r="65" spans="1:6" s="91" customFormat="1" ht="94.5" x14ac:dyDescent="0.25">
      <c r="A65" s="131">
        <v>41</v>
      </c>
      <c r="B65" s="69" t="s">
        <v>7542</v>
      </c>
      <c r="C65" s="69" t="s">
        <v>7543</v>
      </c>
      <c r="D65" s="2" t="s">
        <v>7544</v>
      </c>
      <c r="E65" s="144">
        <v>1000000</v>
      </c>
      <c r="F65" s="895" t="s">
        <v>13</v>
      </c>
    </row>
    <row r="66" spans="1:6" s="91" customFormat="1" ht="141.75" x14ac:dyDescent="0.25">
      <c r="A66" s="131">
        <v>42</v>
      </c>
      <c r="B66" s="69" t="s">
        <v>7545</v>
      </c>
      <c r="C66" s="69" t="s">
        <v>7546</v>
      </c>
      <c r="D66" s="2" t="s">
        <v>7547</v>
      </c>
      <c r="E66" s="144">
        <v>1000000</v>
      </c>
      <c r="F66" s="895" t="s">
        <v>13</v>
      </c>
    </row>
    <row r="67" spans="1:6" s="91" customFormat="1" ht="15.75" x14ac:dyDescent="0.25">
      <c r="A67" s="131"/>
      <c r="B67" s="2346" t="s">
        <v>7548</v>
      </c>
      <c r="C67" s="2417"/>
      <c r="D67" s="2347"/>
      <c r="E67" s="144"/>
      <c r="F67" s="895"/>
    </row>
    <row r="68" spans="1:6" s="91" customFormat="1" ht="299.25" x14ac:dyDescent="0.25">
      <c r="A68" s="131">
        <v>43</v>
      </c>
      <c r="B68" s="69" t="s">
        <v>7549</v>
      </c>
      <c r="C68" s="69" t="s">
        <v>7550</v>
      </c>
      <c r="D68" s="380" t="s">
        <v>7551</v>
      </c>
      <c r="E68" s="144">
        <v>2500000</v>
      </c>
      <c r="F68" s="895" t="s">
        <v>135</v>
      </c>
    </row>
    <row r="69" spans="1:6" s="91" customFormat="1" ht="15.75" x14ac:dyDescent="0.25">
      <c r="A69" s="131"/>
      <c r="B69" s="2346" t="s">
        <v>4808</v>
      </c>
      <c r="C69" s="2556"/>
      <c r="D69" s="2557"/>
      <c r="E69" s="144"/>
      <c r="F69" s="895"/>
    </row>
    <row r="70" spans="1:6" s="91" customFormat="1" ht="78.75" x14ac:dyDescent="0.25">
      <c r="A70" s="131">
        <v>44</v>
      </c>
      <c r="B70" s="69" t="s">
        <v>683</v>
      </c>
      <c r="C70" s="69" t="s">
        <v>7552</v>
      </c>
      <c r="D70" s="2" t="s">
        <v>7553</v>
      </c>
      <c r="E70" s="144">
        <v>3500000</v>
      </c>
      <c r="F70" s="895" t="s">
        <v>13</v>
      </c>
    </row>
    <row r="71" spans="1:6" s="91" customFormat="1" ht="267.75" x14ac:dyDescent="0.25">
      <c r="A71" s="131">
        <v>45</v>
      </c>
      <c r="B71" s="69" t="s">
        <v>7554</v>
      </c>
      <c r="C71" s="69" t="s">
        <v>7555</v>
      </c>
      <c r="D71" s="2" t="s">
        <v>42438</v>
      </c>
      <c r="E71" s="144">
        <v>4677027</v>
      </c>
      <c r="F71" s="895" t="s">
        <v>13</v>
      </c>
    </row>
    <row r="72" spans="1:6" s="91" customFormat="1" ht="110.25" x14ac:dyDescent="0.25">
      <c r="A72" s="131">
        <v>46</v>
      </c>
      <c r="B72" s="69" t="s">
        <v>7556</v>
      </c>
      <c r="C72" s="69" t="s">
        <v>7557</v>
      </c>
      <c r="D72" s="2" t="s">
        <v>7558</v>
      </c>
      <c r="E72" s="144">
        <v>5000000</v>
      </c>
      <c r="F72" s="895" t="s">
        <v>13</v>
      </c>
    </row>
    <row r="73" spans="1:6" s="91" customFormat="1" ht="15.75" x14ac:dyDescent="0.25">
      <c r="A73" s="131"/>
      <c r="B73" s="2346" t="s">
        <v>704</v>
      </c>
      <c r="C73" s="2556"/>
      <c r="D73" s="2557"/>
      <c r="E73" s="223">
        <f>SUM(E18:E72)</f>
        <v>81310344.819999993</v>
      </c>
      <c r="F73" s="895"/>
    </row>
    <row r="74" spans="1:6" s="91" customFormat="1" ht="19.5" customHeight="1" x14ac:dyDescent="0.25">
      <c r="A74" s="93"/>
      <c r="B74" s="2384" t="s">
        <v>324</v>
      </c>
      <c r="C74" s="2384"/>
      <c r="D74" s="2051"/>
      <c r="E74" s="1735">
        <f>E73+E9</f>
        <v>86810344.819999993</v>
      </c>
      <c r="F74" s="2052"/>
    </row>
    <row r="75" spans="1:6" s="91" customFormat="1" x14ac:dyDescent="0.25">
      <c r="A75" s="559"/>
      <c r="B75" s="559"/>
      <c r="C75" s="559"/>
      <c r="D75" s="2048"/>
      <c r="E75" s="2049"/>
      <c r="F75" s="2027"/>
    </row>
    <row r="76" spans="1:6" x14ac:dyDescent="0.25">
      <c r="A76" s="559"/>
      <c r="B76" s="559"/>
      <c r="C76" s="559"/>
      <c r="D76" s="2048"/>
      <c r="E76" s="2049"/>
      <c r="F76" s="2027"/>
    </row>
    <row r="78" spans="1:6" ht="15.75" x14ac:dyDescent="0.25">
      <c r="A78" s="2553" t="s">
        <v>0</v>
      </c>
      <c r="B78" s="2554"/>
      <c r="C78" s="2554"/>
      <c r="D78" s="2554"/>
      <c r="E78" s="2554"/>
      <c r="F78" s="2555"/>
    </row>
    <row r="79" spans="1:6" ht="15.75" x14ac:dyDescent="0.25">
      <c r="A79" s="2553" t="s">
        <v>7457</v>
      </c>
      <c r="B79" s="2554"/>
      <c r="C79" s="2554"/>
      <c r="D79" s="2554"/>
      <c r="E79" s="2554"/>
      <c r="F79" s="2555"/>
    </row>
    <row r="80" spans="1:6" ht="15.75" x14ac:dyDescent="0.25">
      <c r="A80" s="2553" t="s">
        <v>281</v>
      </c>
      <c r="B80" s="2554"/>
      <c r="C80" s="2554"/>
      <c r="D80" s="2554"/>
      <c r="E80" s="2554"/>
      <c r="F80" s="2555"/>
    </row>
    <row r="81" spans="1:6" ht="31.5" x14ac:dyDescent="0.25">
      <c r="A81" s="427" t="s">
        <v>3</v>
      </c>
      <c r="B81" s="486" t="s">
        <v>283</v>
      </c>
      <c r="C81" s="486" t="s">
        <v>284</v>
      </c>
      <c r="D81" s="116" t="s">
        <v>285</v>
      </c>
      <c r="E81" s="383" t="s">
        <v>286</v>
      </c>
      <c r="F81" s="360" t="s">
        <v>4467</v>
      </c>
    </row>
    <row r="82" spans="1:6" ht="15.75" x14ac:dyDescent="0.25">
      <c r="A82" s="363"/>
      <c r="B82" s="2365" t="s">
        <v>9</v>
      </c>
      <c r="C82" s="2551"/>
      <c r="D82" s="2552"/>
      <c r="E82" s="456"/>
      <c r="F82" s="368"/>
    </row>
    <row r="83" spans="1:6" ht="141.75" x14ac:dyDescent="0.25">
      <c r="A83" s="120">
        <v>1</v>
      </c>
      <c r="B83" s="149" t="s">
        <v>295</v>
      </c>
      <c r="C83" s="487" t="s">
        <v>7561</v>
      </c>
      <c r="D83" s="149" t="s">
        <v>7461</v>
      </c>
      <c r="E83" s="48">
        <v>682758.49</v>
      </c>
      <c r="F83" s="149" t="s">
        <v>135</v>
      </c>
    </row>
    <row r="84" spans="1:6" ht="15.75" x14ac:dyDescent="0.25">
      <c r="A84" s="120"/>
      <c r="B84" s="2365" t="s">
        <v>2087</v>
      </c>
      <c r="C84" s="2551"/>
      <c r="D84" s="2552"/>
      <c r="E84" s="182"/>
      <c r="F84" s="363"/>
    </row>
    <row r="85" spans="1:6" ht="110.25" x14ac:dyDescent="0.25">
      <c r="A85" s="120">
        <v>2</v>
      </c>
      <c r="B85" s="149" t="s">
        <v>295</v>
      </c>
      <c r="C85" s="487" t="s">
        <v>7562</v>
      </c>
      <c r="D85" s="149" t="s">
        <v>336</v>
      </c>
      <c r="E85" s="48">
        <v>341379.32</v>
      </c>
      <c r="F85" s="149" t="s">
        <v>135</v>
      </c>
    </row>
    <row r="86" spans="1:6" ht="15.75" x14ac:dyDescent="0.25">
      <c r="A86" s="120"/>
      <c r="B86" s="2365" t="s">
        <v>7563</v>
      </c>
      <c r="C86" s="2552"/>
      <c r="D86" s="149"/>
      <c r="E86" s="48"/>
      <c r="F86" s="149"/>
    </row>
    <row r="87" spans="1:6" ht="94.5" x14ac:dyDescent="0.25">
      <c r="A87" s="120">
        <v>3</v>
      </c>
      <c r="B87" s="149" t="s">
        <v>301</v>
      </c>
      <c r="C87" s="487" t="s">
        <v>7564</v>
      </c>
      <c r="D87" s="149" t="s">
        <v>43</v>
      </c>
      <c r="E87" s="48">
        <v>568965.51</v>
      </c>
      <c r="F87" s="149" t="s">
        <v>135</v>
      </c>
    </row>
    <row r="88" spans="1:6" ht="15.75" x14ac:dyDescent="0.25">
      <c r="A88" s="120"/>
      <c r="B88" s="2365" t="s">
        <v>34</v>
      </c>
      <c r="C88" s="2552"/>
      <c r="D88" s="156"/>
      <c r="E88" s="182"/>
      <c r="F88" s="363"/>
    </row>
    <row r="89" spans="1:6" ht="47.25" x14ac:dyDescent="0.25">
      <c r="A89" s="120">
        <v>4</v>
      </c>
      <c r="B89" s="149" t="s">
        <v>309</v>
      </c>
      <c r="C89" s="487" t="s">
        <v>7565</v>
      </c>
      <c r="D89" s="149" t="s">
        <v>341</v>
      </c>
      <c r="E89" s="48">
        <v>592758.62</v>
      </c>
      <c r="F89" s="149" t="s">
        <v>135</v>
      </c>
    </row>
    <row r="90" spans="1:6" ht="47.25" x14ac:dyDescent="0.25">
      <c r="A90" s="120">
        <v>5</v>
      </c>
      <c r="B90" s="149" t="s">
        <v>311</v>
      </c>
      <c r="C90" s="487" t="s">
        <v>7566</v>
      </c>
      <c r="D90" s="149" t="s">
        <v>341</v>
      </c>
      <c r="E90" s="48">
        <v>2800000</v>
      </c>
      <c r="F90" s="149" t="s">
        <v>135</v>
      </c>
    </row>
    <row r="91" spans="1:6" ht="15.75" x14ac:dyDescent="0.25">
      <c r="A91" s="120"/>
      <c r="B91" s="2365" t="s">
        <v>7567</v>
      </c>
      <c r="C91" s="2551"/>
      <c r="D91" s="488"/>
      <c r="E91" s="182"/>
      <c r="F91" s="363"/>
    </row>
    <row r="92" spans="1:6" ht="157.5" x14ac:dyDescent="0.25">
      <c r="A92" s="120">
        <v>6</v>
      </c>
      <c r="B92" s="149" t="s">
        <v>7568</v>
      </c>
      <c r="C92" s="487" t="s">
        <v>7569</v>
      </c>
      <c r="D92" s="156" t="s">
        <v>7570</v>
      </c>
      <c r="E92" s="48">
        <v>538276</v>
      </c>
      <c r="F92" s="149" t="s">
        <v>13</v>
      </c>
    </row>
    <row r="93" spans="1:6" ht="15.75" x14ac:dyDescent="0.25">
      <c r="A93" s="120"/>
      <c r="B93" s="2375" t="s">
        <v>4742</v>
      </c>
      <c r="C93" s="2552"/>
      <c r="D93" s="489"/>
      <c r="E93" s="182"/>
      <c r="F93" s="363"/>
    </row>
    <row r="94" spans="1:6" ht="47.25" x14ac:dyDescent="0.25">
      <c r="A94" s="120">
        <v>7</v>
      </c>
      <c r="B94" s="149" t="s">
        <v>7506</v>
      </c>
      <c r="C94" s="149" t="s">
        <v>7507</v>
      </c>
      <c r="D94" s="156" t="s">
        <v>7571</v>
      </c>
      <c r="E94" s="48">
        <v>1500000</v>
      </c>
      <c r="F94" s="149" t="s">
        <v>13</v>
      </c>
    </row>
    <row r="95" spans="1:6" ht="47.25" x14ac:dyDescent="0.25">
      <c r="A95" s="43">
        <v>8</v>
      </c>
      <c r="B95" s="269" t="s">
        <v>7514</v>
      </c>
      <c r="C95" s="490" t="s">
        <v>7515</v>
      </c>
      <c r="D95" s="269" t="s">
        <v>7572</v>
      </c>
      <c r="E95" s="48">
        <v>1400000</v>
      </c>
      <c r="F95" s="269" t="s">
        <v>13</v>
      </c>
    </row>
    <row r="96" spans="1:6" ht="15.75" x14ac:dyDescent="0.25">
      <c r="A96" s="120"/>
      <c r="B96" s="2375" t="s">
        <v>219</v>
      </c>
      <c r="C96" s="2552"/>
      <c r="D96" s="156"/>
      <c r="E96" s="182"/>
      <c r="F96" s="363"/>
    </row>
    <row r="97" spans="1:6" ht="47.25" x14ac:dyDescent="0.25">
      <c r="A97" s="120">
        <v>9</v>
      </c>
      <c r="B97" s="149" t="s">
        <v>7573</v>
      </c>
      <c r="C97" s="149" t="s">
        <v>7574</v>
      </c>
      <c r="D97" s="156" t="s">
        <v>7575</v>
      </c>
      <c r="E97" s="491">
        <v>500000</v>
      </c>
      <c r="F97" s="149" t="s">
        <v>13</v>
      </c>
    </row>
    <row r="98" spans="1:6" ht="15.75" x14ac:dyDescent="0.25">
      <c r="A98" s="120"/>
      <c r="B98" s="2365" t="s">
        <v>4761</v>
      </c>
      <c r="C98" s="2552"/>
      <c r="D98" s="489"/>
      <c r="E98" s="182"/>
      <c r="F98" s="363"/>
    </row>
    <row r="99" spans="1:6" ht="173.25" x14ac:dyDescent="0.25">
      <c r="A99" s="120">
        <v>10</v>
      </c>
      <c r="B99" s="156" t="s">
        <v>7576</v>
      </c>
      <c r="C99" s="492" t="s">
        <v>7577</v>
      </c>
      <c r="D99" s="156" t="s">
        <v>7578</v>
      </c>
      <c r="E99" s="48">
        <v>2000000</v>
      </c>
      <c r="F99" s="149" t="s">
        <v>13</v>
      </c>
    </row>
    <row r="100" spans="1:6" ht="15.75" x14ac:dyDescent="0.25">
      <c r="A100" s="120"/>
      <c r="B100" s="2365" t="s">
        <v>306</v>
      </c>
      <c r="C100" s="2552"/>
      <c r="D100" s="156"/>
      <c r="E100" s="182"/>
      <c r="F100" s="363"/>
    </row>
    <row r="101" spans="1:6" ht="126" x14ac:dyDescent="0.25">
      <c r="A101" s="43">
        <v>11</v>
      </c>
      <c r="B101" s="269" t="s">
        <v>307</v>
      </c>
      <c r="C101" s="269" t="s">
        <v>7472</v>
      </c>
      <c r="D101" s="269" t="s">
        <v>7579</v>
      </c>
      <c r="E101" s="48">
        <v>227586.2</v>
      </c>
      <c r="F101" s="269" t="s">
        <v>135</v>
      </c>
    </row>
    <row r="102" spans="1:6" ht="15.75" x14ac:dyDescent="0.25">
      <c r="A102" s="120"/>
      <c r="B102" s="2365" t="s">
        <v>2236</v>
      </c>
      <c r="C102" s="2552"/>
      <c r="D102" s="156"/>
      <c r="E102" s="182"/>
      <c r="F102" s="363"/>
    </row>
    <row r="103" spans="1:6" ht="141.75" x14ac:dyDescent="0.25">
      <c r="A103" s="120">
        <v>12</v>
      </c>
      <c r="B103" s="149" t="s">
        <v>7580</v>
      </c>
      <c r="C103" s="487" t="s">
        <v>7581</v>
      </c>
      <c r="D103" s="156" t="s">
        <v>7582</v>
      </c>
      <c r="E103" s="48">
        <v>227586.2</v>
      </c>
      <c r="F103" s="149" t="s">
        <v>135</v>
      </c>
    </row>
    <row r="104" spans="1:6" ht="15.75" x14ac:dyDescent="0.25">
      <c r="A104" s="329"/>
      <c r="B104" s="2365" t="s">
        <v>704</v>
      </c>
      <c r="C104" s="2551"/>
      <c r="D104" s="2552"/>
      <c r="E104" s="50">
        <v>11379310.339999998</v>
      </c>
      <c r="F104" s="149"/>
    </row>
  </sheetData>
  <mergeCells count="34">
    <mergeCell ref="B104:D104"/>
    <mergeCell ref="B84:D84"/>
    <mergeCell ref="B86:C86"/>
    <mergeCell ref="B88:C88"/>
    <mergeCell ref="B91:C91"/>
    <mergeCell ref="B93:C93"/>
    <mergeCell ref="B96:C96"/>
    <mergeCell ref="B102:C102"/>
    <mergeCell ref="B82:D82"/>
    <mergeCell ref="B22:D22"/>
    <mergeCell ref="A78:F78"/>
    <mergeCell ref="B98:C98"/>
    <mergeCell ref="B100:C100"/>
    <mergeCell ref="A79:F79"/>
    <mergeCell ref="A80:F80"/>
    <mergeCell ref="B74:C74"/>
    <mergeCell ref="B34:D34"/>
    <mergeCell ref="B32:D32"/>
    <mergeCell ref="B37:D37"/>
    <mergeCell ref="B60:D60"/>
    <mergeCell ref="B67:D67"/>
    <mergeCell ref="B69:D69"/>
    <mergeCell ref="B73:D73"/>
    <mergeCell ref="A1:F1"/>
    <mergeCell ref="A2:F2"/>
    <mergeCell ref="A3:F3"/>
    <mergeCell ref="B5:D5"/>
    <mergeCell ref="A10:C10"/>
    <mergeCell ref="D10:F10"/>
    <mergeCell ref="A13:F13"/>
    <mergeCell ref="A14:F14"/>
    <mergeCell ref="A15:F15"/>
    <mergeCell ref="B17:D17"/>
    <mergeCell ref="B26:D26"/>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7"/>
  <sheetViews>
    <sheetView topLeftCell="A75" workbookViewId="0">
      <selection activeCell="D75" sqref="D75"/>
    </sheetView>
  </sheetViews>
  <sheetFormatPr defaultRowHeight="15.75" x14ac:dyDescent="0.25"/>
  <cols>
    <col min="1" max="1" width="7.28515625" style="128" customWidth="1"/>
    <col min="2" max="2" width="14.5703125" style="128" customWidth="1"/>
    <col min="3" max="3" width="41.7109375" style="128" customWidth="1"/>
    <col min="4" max="4" width="15" style="128" customWidth="1"/>
    <col min="5" max="5" width="19.85546875" style="128" customWidth="1"/>
    <col min="6" max="6" width="12.28515625" style="128" customWidth="1"/>
    <col min="7" max="16384" width="9.140625" style="128"/>
  </cols>
  <sheetData>
    <row r="1" spans="1:6" x14ac:dyDescent="0.25">
      <c r="A1" s="2345" t="s">
        <v>0</v>
      </c>
      <c r="B1" s="2345"/>
      <c r="C1" s="2345"/>
      <c r="D1" s="2345"/>
      <c r="E1" s="2345"/>
      <c r="F1" s="2345"/>
    </row>
    <row r="2" spans="1:6" x14ac:dyDescent="0.25">
      <c r="A2" s="2345" t="s">
        <v>3197</v>
      </c>
      <c r="B2" s="2345"/>
      <c r="C2" s="2345"/>
      <c r="D2" s="2345"/>
      <c r="E2" s="2345"/>
      <c r="F2" s="2345"/>
    </row>
    <row r="3" spans="1:6" x14ac:dyDescent="0.25">
      <c r="A3" s="2345" t="s">
        <v>2</v>
      </c>
      <c r="B3" s="2345"/>
      <c r="C3" s="2345"/>
      <c r="D3" s="2345"/>
      <c r="E3" s="2345"/>
      <c r="F3" s="2345"/>
    </row>
    <row r="4" spans="1:6" ht="31.5" x14ac:dyDescent="0.25">
      <c r="A4" s="76" t="s">
        <v>3</v>
      </c>
      <c r="B4" s="70" t="s">
        <v>4</v>
      </c>
      <c r="C4" s="70" t="s">
        <v>5</v>
      </c>
      <c r="D4" s="70" t="s">
        <v>6</v>
      </c>
      <c r="E4" s="233" t="s">
        <v>3198</v>
      </c>
      <c r="F4" s="76" t="s">
        <v>8</v>
      </c>
    </row>
    <row r="5" spans="1:6" x14ac:dyDescent="0.25">
      <c r="A5" s="131"/>
      <c r="B5" s="2348" t="s">
        <v>288</v>
      </c>
      <c r="C5" s="2349"/>
      <c r="D5" s="2350"/>
      <c r="E5" s="138"/>
      <c r="F5" s="76"/>
    </row>
    <row r="6" spans="1:6" ht="47.25" x14ac:dyDescent="0.25">
      <c r="A6" s="131">
        <v>1</v>
      </c>
      <c r="B6" s="75" t="s">
        <v>289</v>
      </c>
      <c r="C6" s="75" t="s">
        <v>2393</v>
      </c>
      <c r="D6" s="75" t="s">
        <v>329</v>
      </c>
      <c r="E6" s="77">
        <v>1440000</v>
      </c>
      <c r="F6" s="75" t="s">
        <v>272</v>
      </c>
    </row>
    <row r="7" spans="1:6" ht="157.5" x14ac:dyDescent="0.25">
      <c r="A7" s="131">
        <v>2</v>
      </c>
      <c r="B7" s="75" t="s">
        <v>295</v>
      </c>
      <c r="C7" s="75" t="s">
        <v>2394</v>
      </c>
      <c r="D7" s="75" t="s">
        <v>488</v>
      </c>
      <c r="E7" s="77">
        <v>846827.69</v>
      </c>
      <c r="F7" s="75" t="s">
        <v>272</v>
      </c>
    </row>
    <row r="8" spans="1:6" ht="47.25" x14ac:dyDescent="0.25">
      <c r="A8" s="131">
        <v>3</v>
      </c>
      <c r="B8" s="75" t="s">
        <v>17</v>
      </c>
      <c r="C8" s="75" t="s">
        <v>2395</v>
      </c>
      <c r="D8" s="75" t="s">
        <v>19</v>
      </c>
      <c r="E8" s="77">
        <v>20000</v>
      </c>
      <c r="F8" s="75" t="s">
        <v>272</v>
      </c>
    </row>
    <row r="9" spans="1:6" ht="47.25" x14ac:dyDescent="0.25">
      <c r="A9" s="131">
        <v>4</v>
      </c>
      <c r="B9" s="75" t="s">
        <v>20</v>
      </c>
      <c r="C9" s="75" t="s">
        <v>2396</v>
      </c>
      <c r="D9" s="75" t="s">
        <v>22</v>
      </c>
      <c r="E9" s="77">
        <v>50000</v>
      </c>
      <c r="F9" s="75" t="s">
        <v>272</v>
      </c>
    </row>
    <row r="10" spans="1:6" ht="94.5" x14ac:dyDescent="0.25">
      <c r="A10" s="131">
        <v>5</v>
      </c>
      <c r="B10" s="75" t="s">
        <v>23</v>
      </c>
      <c r="C10" s="75" t="s">
        <v>2397</v>
      </c>
      <c r="D10" s="75" t="s">
        <v>25</v>
      </c>
      <c r="E10" s="77">
        <v>1851793</v>
      </c>
      <c r="F10" s="75" t="s">
        <v>272</v>
      </c>
    </row>
    <row r="11" spans="1:6" x14ac:dyDescent="0.25">
      <c r="A11" s="131"/>
      <c r="B11" s="2348" t="s">
        <v>2222</v>
      </c>
      <c r="C11" s="2349"/>
      <c r="D11" s="2350"/>
      <c r="E11" s="77"/>
      <c r="F11" s="75"/>
    </row>
    <row r="12" spans="1:6" ht="141.75" x14ac:dyDescent="0.25">
      <c r="A12" s="131">
        <v>6</v>
      </c>
      <c r="B12" s="75" t="s">
        <v>295</v>
      </c>
      <c r="C12" s="75" t="s">
        <v>2398</v>
      </c>
      <c r="D12" s="75" t="s">
        <v>336</v>
      </c>
      <c r="E12" s="77">
        <v>1000000</v>
      </c>
      <c r="F12" s="75" t="s">
        <v>272</v>
      </c>
    </row>
    <row r="13" spans="1:6" ht="94.5" x14ac:dyDescent="0.25">
      <c r="A13" s="131">
        <v>7</v>
      </c>
      <c r="B13" s="75" t="s">
        <v>23</v>
      </c>
      <c r="C13" s="75" t="s">
        <v>3199</v>
      </c>
      <c r="D13" s="75" t="s">
        <v>25</v>
      </c>
      <c r="E13" s="77">
        <v>530603.17000000004</v>
      </c>
      <c r="F13" s="75" t="s">
        <v>272</v>
      </c>
    </row>
    <row r="14" spans="1:6" ht="94.5" x14ac:dyDescent="0.25">
      <c r="A14" s="131">
        <v>8</v>
      </c>
      <c r="B14" s="75" t="s">
        <v>299</v>
      </c>
      <c r="C14" s="75" t="s">
        <v>2400</v>
      </c>
      <c r="D14" s="75" t="s">
        <v>300</v>
      </c>
      <c r="E14" s="77">
        <v>1073707.17</v>
      </c>
      <c r="F14" s="75" t="s">
        <v>272</v>
      </c>
    </row>
    <row r="15" spans="1:6" x14ac:dyDescent="0.25">
      <c r="A15" s="131"/>
      <c r="B15" s="76" t="s">
        <v>34</v>
      </c>
      <c r="C15" s="75"/>
      <c r="D15" s="75"/>
      <c r="E15" s="77"/>
      <c r="F15" s="75"/>
    </row>
    <row r="16" spans="1:6" ht="63" x14ac:dyDescent="0.25">
      <c r="A16" s="131">
        <v>9</v>
      </c>
      <c r="B16" s="75" t="s">
        <v>309</v>
      </c>
      <c r="C16" s="75" t="s">
        <v>2404</v>
      </c>
      <c r="D16" s="75" t="s">
        <v>341</v>
      </c>
      <c r="E16" s="77">
        <v>10000000</v>
      </c>
      <c r="F16" s="75" t="s">
        <v>272</v>
      </c>
    </row>
    <row r="17" spans="1:6" ht="63" x14ac:dyDescent="0.25">
      <c r="A17" s="131">
        <v>10</v>
      </c>
      <c r="B17" s="75" t="s">
        <v>342</v>
      </c>
      <c r="C17" s="75" t="s">
        <v>2405</v>
      </c>
      <c r="D17" s="75" t="s">
        <v>341</v>
      </c>
      <c r="E17" s="77">
        <f>11702586.2-4500000</f>
        <v>7202586.1999999993</v>
      </c>
      <c r="F17" s="75" t="s">
        <v>272</v>
      </c>
    </row>
    <row r="18" spans="1:6" ht="31.5" x14ac:dyDescent="0.25">
      <c r="A18" s="131"/>
      <c r="B18" s="76" t="s">
        <v>739</v>
      </c>
      <c r="C18" s="75"/>
      <c r="D18" s="75"/>
      <c r="E18" s="77"/>
      <c r="F18" s="75"/>
    </row>
    <row r="19" spans="1:6" ht="126" x14ac:dyDescent="0.25">
      <c r="A19" s="131">
        <v>11</v>
      </c>
      <c r="B19" s="75" t="s">
        <v>301</v>
      </c>
      <c r="C19" s="75" t="s">
        <v>2401</v>
      </c>
      <c r="D19" s="75" t="s">
        <v>43</v>
      </c>
      <c r="E19" s="77">
        <v>4568965.5199999996</v>
      </c>
      <c r="F19" s="75" t="s">
        <v>272</v>
      </c>
    </row>
    <row r="20" spans="1:6" x14ac:dyDescent="0.25">
      <c r="A20" s="131"/>
      <c r="B20" s="76" t="s">
        <v>306</v>
      </c>
      <c r="C20" s="75"/>
      <c r="D20" s="75"/>
      <c r="E20" s="77"/>
      <c r="F20" s="75"/>
    </row>
    <row r="21" spans="1:6" ht="141.75" x14ac:dyDescent="0.25">
      <c r="A21" s="131">
        <v>12</v>
      </c>
      <c r="B21" s="75" t="s">
        <v>307</v>
      </c>
      <c r="C21" s="75" t="s">
        <v>2402</v>
      </c>
      <c r="D21" s="75" t="s">
        <v>2483</v>
      </c>
      <c r="E21" s="77">
        <v>1736206.9</v>
      </c>
      <c r="F21" s="75" t="s">
        <v>272</v>
      </c>
    </row>
    <row r="22" spans="1:6" x14ac:dyDescent="0.25">
      <c r="A22" s="131"/>
      <c r="B22" s="2348" t="s">
        <v>312</v>
      </c>
      <c r="C22" s="2350"/>
      <c r="D22" s="75"/>
      <c r="E22" s="77"/>
      <c r="F22" s="75"/>
    </row>
    <row r="23" spans="1:6" ht="63" x14ac:dyDescent="0.25">
      <c r="A23" s="131">
        <v>13</v>
      </c>
      <c r="B23" s="75" t="s">
        <v>3200</v>
      </c>
      <c r="C23" s="75" t="s">
        <v>2407</v>
      </c>
      <c r="D23" s="75" t="s">
        <v>1915</v>
      </c>
      <c r="E23" s="77">
        <v>2000000</v>
      </c>
      <c r="F23" s="75" t="s">
        <v>13</v>
      </c>
    </row>
    <row r="24" spans="1:6" ht="63" x14ac:dyDescent="0.25">
      <c r="A24" s="131">
        <v>14</v>
      </c>
      <c r="B24" s="75" t="s">
        <v>3201</v>
      </c>
      <c r="C24" s="75" t="s">
        <v>2410</v>
      </c>
      <c r="D24" s="75" t="s">
        <v>2076</v>
      </c>
      <c r="E24" s="77">
        <v>3000000</v>
      </c>
      <c r="F24" s="75" t="s">
        <v>13</v>
      </c>
    </row>
    <row r="25" spans="1:6" ht="63" x14ac:dyDescent="0.25">
      <c r="A25" s="131">
        <v>15</v>
      </c>
      <c r="B25" s="75" t="s">
        <v>3202</v>
      </c>
      <c r="C25" s="75" t="s">
        <v>2413</v>
      </c>
      <c r="D25" s="75" t="s">
        <v>3203</v>
      </c>
      <c r="E25" s="77">
        <v>500000</v>
      </c>
      <c r="F25" s="75" t="s">
        <v>13</v>
      </c>
    </row>
    <row r="26" spans="1:6" ht="63" x14ac:dyDescent="0.25">
      <c r="A26" s="131">
        <v>16</v>
      </c>
      <c r="B26" s="75" t="s">
        <v>3204</v>
      </c>
      <c r="C26" s="75" t="s">
        <v>2416</v>
      </c>
      <c r="D26" s="75" t="s">
        <v>3203</v>
      </c>
      <c r="E26" s="77">
        <v>500000</v>
      </c>
      <c r="F26" s="75" t="s">
        <v>13</v>
      </c>
    </row>
    <row r="27" spans="1:6" ht="63" x14ac:dyDescent="0.25">
      <c r="A27" s="131">
        <v>17</v>
      </c>
      <c r="B27" s="75" t="s">
        <v>3205</v>
      </c>
      <c r="C27" s="75" t="s">
        <v>2418</v>
      </c>
      <c r="D27" s="75" t="s">
        <v>3203</v>
      </c>
      <c r="E27" s="77">
        <v>500000</v>
      </c>
      <c r="F27" s="75" t="s">
        <v>13</v>
      </c>
    </row>
    <row r="28" spans="1:6" ht="94.5" x14ac:dyDescent="0.25">
      <c r="A28" s="131">
        <v>18</v>
      </c>
      <c r="B28" s="75" t="s">
        <v>3206</v>
      </c>
      <c r="C28" s="75" t="s">
        <v>2421</v>
      </c>
      <c r="D28" s="75" t="s">
        <v>3207</v>
      </c>
      <c r="E28" s="77">
        <v>1400000</v>
      </c>
      <c r="F28" s="75" t="s">
        <v>13</v>
      </c>
    </row>
    <row r="29" spans="1:6" ht="94.5" x14ac:dyDescent="0.25">
      <c r="A29" s="131">
        <v>19</v>
      </c>
      <c r="B29" s="75" t="s">
        <v>3208</v>
      </c>
      <c r="C29" s="75" t="s">
        <v>2423</v>
      </c>
      <c r="D29" s="75" t="s">
        <v>3209</v>
      </c>
      <c r="E29" s="77">
        <v>500000</v>
      </c>
      <c r="F29" s="75" t="s">
        <v>13</v>
      </c>
    </row>
    <row r="30" spans="1:6" ht="63" x14ac:dyDescent="0.25">
      <c r="A30" s="131">
        <v>20</v>
      </c>
      <c r="B30" s="75" t="s">
        <v>3210</v>
      </c>
      <c r="C30" s="75" t="s">
        <v>2425</v>
      </c>
      <c r="D30" s="75" t="s">
        <v>2411</v>
      </c>
      <c r="E30" s="77">
        <v>1000000</v>
      </c>
      <c r="F30" s="75" t="s">
        <v>13</v>
      </c>
    </row>
    <row r="31" spans="1:6" ht="63" x14ac:dyDescent="0.25">
      <c r="A31" s="131">
        <v>21</v>
      </c>
      <c r="B31" s="75" t="s">
        <v>3211</v>
      </c>
      <c r="C31" s="75" t="s">
        <v>2427</v>
      </c>
      <c r="D31" s="75" t="s">
        <v>3203</v>
      </c>
      <c r="E31" s="77">
        <v>812628.17</v>
      </c>
      <c r="F31" s="75" t="s">
        <v>13</v>
      </c>
    </row>
    <row r="32" spans="1:6" x14ac:dyDescent="0.25">
      <c r="A32" s="131"/>
      <c r="B32" s="2348" t="s">
        <v>315</v>
      </c>
      <c r="C32" s="2350"/>
      <c r="D32" s="75"/>
      <c r="E32" s="77"/>
      <c r="F32" s="75"/>
    </row>
    <row r="33" spans="1:6" ht="346.5" x14ac:dyDescent="0.25">
      <c r="A33" s="131">
        <v>22</v>
      </c>
      <c r="B33" s="75" t="s">
        <v>3212</v>
      </c>
      <c r="C33" s="75" t="s">
        <v>2431</v>
      </c>
      <c r="D33" s="75" t="s">
        <v>3213</v>
      </c>
      <c r="E33" s="77">
        <v>9300000</v>
      </c>
      <c r="F33" s="75" t="s">
        <v>13</v>
      </c>
    </row>
    <row r="34" spans="1:6" ht="346.5" x14ac:dyDescent="0.25">
      <c r="A34" s="131">
        <v>23</v>
      </c>
      <c r="B34" s="75" t="s">
        <v>3214</v>
      </c>
      <c r="C34" s="75" t="s">
        <v>2434</v>
      </c>
      <c r="D34" s="75" t="s">
        <v>3215</v>
      </c>
      <c r="E34" s="77">
        <v>9300000</v>
      </c>
      <c r="F34" s="75" t="s">
        <v>13</v>
      </c>
    </row>
    <row r="35" spans="1:6" x14ac:dyDescent="0.25">
      <c r="A35" s="131"/>
      <c r="B35" s="76" t="s">
        <v>219</v>
      </c>
      <c r="C35" s="75"/>
      <c r="D35" s="75"/>
      <c r="E35" s="77"/>
      <c r="F35" s="75"/>
    </row>
    <row r="36" spans="1:6" ht="78.75" x14ac:dyDescent="0.25">
      <c r="A36" s="131">
        <v>24</v>
      </c>
      <c r="B36" s="75" t="s">
        <v>3216</v>
      </c>
      <c r="C36" s="75" t="s">
        <v>2464</v>
      </c>
      <c r="D36" s="75" t="s">
        <v>3217</v>
      </c>
      <c r="E36" s="77">
        <v>2000000</v>
      </c>
      <c r="F36" s="75" t="s">
        <v>13</v>
      </c>
    </row>
    <row r="37" spans="1:6" ht="126" x14ac:dyDescent="0.25">
      <c r="A37" s="131">
        <v>25</v>
      </c>
      <c r="B37" s="75" t="s">
        <v>3218</v>
      </c>
      <c r="C37" s="75" t="s">
        <v>2467</v>
      </c>
      <c r="D37" s="75" t="s">
        <v>3219</v>
      </c>
      <c r="E37" s="77">
        <v>1500000</v>
      </c>
      <c r="F37" s="75" t="s">
        <v>13</v>
      </c>
    </row>
    <row r="38" spans="1:6" ht="63" x14ac:dyDescent="0.25">
      <c r="A38" s="131">
        <v>26</v>
      </c>
      <c r="B38" s="75" t="s">
        <v>3220</v>
      </c>
      <c r="C38" s="75" t="s">
        <v>3221</v>
      </c>
      <c r="D38" s="75" t="s">
        <v>3222</v>
      </c>
      <c r="E38" s="77">
        <v>1000000</v>
      </c>
      <c r="F38" s="75" t="s">
        <v>13</v>
      </c>
    </row>
    <row r="39" spans="1:6" x14ac:dyDescent="0.25">
      <c r="A39" s="131"/>
      <c r="B39" s="2348" t="s">
        <v>712</v>
      </c>
      <c r="C39" s="2350"/>
      <c r="D39" s="75"/>
      <c r="E39" s="77"/>
      <c r="F39" s="75"/>
    </row>
    <row r="40" spans="1:6" ht="94.5" x14ac:dyDescent="0.25">
      <c r="A40" s="131">
        <v>27</v>
      </c>
      <c r="B40" s="75" t="s">
        <v>683</v>
      </c>
      <c r="C40" s="75" t="s">
        <v>2469</v>
      </c>
      <c r="D40" s="75" t="s">
        <v>3223</v>
      </c>
      <c r="E40" s="77">
        <v>3500000</v>
      </c>
      <c r="F40" s="75" t="s">
        <v>13</v>
      </c>
    </row>
    <row r="41" spans="1:6" ht="346.5" x14ac:dyDescent="0.25">
      <c r="A41" s="131">
        <v>28</v>
      </c>
      <c r="B41" s="75" t="s">
        <v>478</v>
      </c>
      <c r="C41" s="75" t="s">
        <v>3224</v>
      </c>
      <c r="D41" s="75" t="s">
        <v>2051</v>
      </c>
      <c r="E41" s="77">
        <v>4677027</v>
      </c>
      <c r="F41" s="75" t="s">
        <v>13</v>
      </c>
    </row>
    <row r="42" spans="1:6" x14ac:dyDescent="0.25">
      <c r="A42" s="131"/>
      <c r="B42" s="275" t="s">
        <v>248</v>
      </c>
      <c r="C42" s="275"/>
      <c r="D42" s="275"/>
      <c r="E42" s="207">
        <f>SUM(E6:E41)</f>
        <v>71810344.819999993</v>
      </c>
      <c r="F42" s="275"/>
    </row>
    <row r="43" spans="1:6" x14ac:dyDescent="0.25">
      <c r="A43" s="353"/>
      <c r="B43" s="275"/>
      <c r="C43" s="275"/>
      <c r="D43" s="275"/>
      <c r="E43" s="207"/>
      <c r="F43" s="275"/>
    </row>
    <row r="44" spans="1:6" x14ac:dyDescent="0.25">
      <c r="A44" s="73"/>
      <c r="B44" s="2558" t="s">
        <v>9</v>
      </c>
      <c r="C44" s="2558"/>
      <c r="D44" s="2558"/>
      <c r="E44" s="168"/>
      <c r="F44" s="276"/>
    </row>
    <row r="45" spans="1:6" ht="78.75" x14ac:dyDescent="0.25">
      <c r="A45" s="73">
        <v>1</v>
      </c>
      <c r="B45" s="69" t="s">
        <v>269</v>
      </c>
      <c r="C45" s="7" t="s">
        <v>2476</v>
      </c>
      <c r="D45" s="69" t="s">
        <v>271</v>
      </c>
      <c r="E45" s="77">
        <v>1000000</v>
      </c>
      <c r="F45" s="75" t="s">
        <v>272</v>
      </c>
    </row>
    <row r="46" spans="1:6" x14ac:dyDescent="0.25">
      <c r="A46" s="73"/>
      <c r="B46" s="70" t="s">
        <v>273</v>
      </c>
      <c r="C46" s="7"/>
      <c r="D46" s="69"/>
      <c r="E46" s="111"/>
      <c r="F46" s="75"/>
    </row>
    <row r="47" spans="1:6" ht="110.25" x14ac:dyDescent="0.25">
      <c r="A47" s="73">
        <v>2</v>
      </c>
      <c r="B47" s="69" t="s">
        <v>274</v>
      </c>
      <c r="C47" s="7" t="s">
        <v>2477</v>
      </c>
      <c r="D47" s="69" t="s">
        <v>276</v>
      </c>
      <c r="E47" s="112">
        <v>4500000</v>
      </c>
      <c r="F47" s="75" t="s">
        <v>277</v>
      </c>
    </row>
    <row r="48" spans="1:6" x14ac:dyDescent="0.25">
      <c r="A48" s="73"/>
      <c r="B48" s="70" t="s">
        <v>248</v>
      </c>
      <c r="C48" s="69"/>
      <c r="D48" s="69"/>
      <c r="E48" s="231">
        <v>5500000</v>
      </c>
      <c r="F48" s="274"/>
    </row>
    <row r="49" spans="1:6" x14ac:dyDescent="0.25">
      <c r="B49" s="445" t="s">
        <v>323</v>
      </c>
    </row>
    <row r="50" spans="1:6" ht="126" x14ac:dyDescent="0.25">
      <c r="A50" s="277"/>
      <c r="B50" s="80" t="s">
        <v>3225</v>
      </c>
      <c r="C50" s="367"/>
      <c r="D50" s="80" t="s">
        <v>3226</v>
      </c>
      <c r="E50" s="278">
        <v>2500000</v>
      </c>
      <c r="F50" s="279"/>
    </row>
    <row r="51" spans="1:6" ht="47.25" x14ac:dyDescent="0.25">
      <c r="A51" s="277"/>
      <c r="B51" s="80" t="s">
        <v>3227</v>
      </c>
      <c r="C51" s="90"/>
      <c r="D51" s="90"/>
      <c r="E51" s="278">
        <v>7000000</v>
      </c>
      <c r="F51" s="279"/>
    </row>
    <row r="52" spans="1:6" x14ac:dyDescent="0.25">
      <c r="A52" s="280"/>
      <c r="B52" s="173" t="s">
        <v>248</v>
      </c>
      <c r="C52" s="88"/>
      <c r="D52" s="88"/>
      <c r="E52" s="281">
        <f>SUM(E50:E51)</f>
        <v>9500000</v>
      </c>
      <c r="F52" s="282"/>
    </row>
    <row r="53" spans="1:6" x14ac:dyDescent="0.25">
      <c r="A53" s="280"/>
      <c r="B53" s="2353" t="s">
        <v>324</v>
      </c>
      <c r="C53" s="2354"/>
      <c r="D53" s="88"/>
      <c r="E53" s="138">
        <f>E52+E48+E42</f>
        <v>86810344.819999993</v>
      </c>
      <c r="F53" s="282"/>
    </row>
    <row r="54" spans="1:6" x14ac:dyDescent="0.25">
      <c r="A54" s="283"/>
      <c r="B54" s="283"/>
      <c r="C54" s="283"/>
      <c r="D54" s="283"/>
      <c r="E54" s="283"/>
      <c r="F54" s="283"/>
    </row>
    <row r="57" spans="1:6" x14ac:dyDescent="0.25">
      <c r="A57" s="2454" t="s">
        <v>0</v>
      </c>
      <c r="B57" s="2454"/>
      <c r="C57" s="2454"/>
      <c r="D57" s="2454"/>
      <c r="E57" s="2454"/>
      <c r="F57" s="2454"/>
    </row>
    <row r="58" spans="1:6" x14ac:dyDescent="0.25">
      <c r="A58" s="2454" t="s">
        <v>43167</v>
      </c>
      <c r="B58" s="2454"/>
      <c r="C58" s="2454"/>
      <c r="D58" s="2454"/>
      <c r="E58" s="2454"/>
      <c r="F58" s="2454"/>
    </row>
    <row r="59" spans="1:6" x14ac:dyDescent="0.25">
      <c r="A59" s="2454" t="s">
        <v>2</v>
      </c>
      <c r="B59" s="2454"/>
      <c r="C59" s="2454"/>
      <c r="D59" s="2454"/>
      <c r="E59" s="2454"/>
      <c r="F59" s="2454"/>
    </row>
    <row r="60" spans="1:6" ht="31.5" x14ac:dyDescent="0.25">
      <c r="A60" s="2158" t="s">
        <v>282</v>
      </c>
      <c r="B60" s="2157" t="s">
        <v>283</v>
      </c>
      <c r="C60" s="2157" t="s">
        <v>284</v>
      </c>
      <c r="D60" s="2157" t="s">
        <v>285</v>
      </c>
      <c r="E60" s="2157" t="s">
        <v>286</v>
      </c>
      <c r="F60" s="2157" t="s">
        <v>287</v>
      </c>
    </row>
    <row r="61" spans="1:6" x14ac:dyDescent="0.25">
      <c r="A61" s="54"/>
      <c r="B61" s="2334" t="s">
        <v>288</v>
      </c>
      <c r="C61" s="2334"/>
      <c r="D61" s="2334"/>
      <c r="E61" s="180"/>
      <c r="F61" s="53"/>
    </row>
    <row r="62" spans="1:6" ht="157.5" x14ac:dyDescent="0.25">
      <c r="A62" s="1740">
        <v>1</v>
      </c>
      <c r="B62" s="49" t="s">
        <v>295</v>
      </c>
      <c r="C62" s="49" t="s">
        <v>43168</v>
      </c>
      <c r="D62" s="49" t="s">
        <v>488</v>
      </c>
      <c r="E62" s="1749">
        <v>682758.62</v>
      </c>
      <c r="F62" s="1741" t="s">
        <v>272</v>
      </c>
    </row>
    <row r="63" spans="1:6" x14ac:dyDescent="0.25">
      <c r="A63" s="52"/>
      <c r="B63" s="2333" t="s">
        <v>26</v>
      </c>
      <c r="C63" s="2333"/>
      <c r="D63" s="2333"/>
      <c r="E63" s="95"/>
      <c r="F63" s="1960"/>
    </row>
    <row r="64" spans="1:6" ht="141.75" x14ac:dyDescent="0.25">
      <c r="A64" s="1740">
        <v>2</v>
      </c>
      <c r="B64" s="49" t="s">
        <v>295</v>
      </c>
      <c r="C64" s="49" t="s">
        <v>43169</v>
      </c>
      <c r="D64" s="49" t="s">
        <v>26363</v>
      </c>
      <c r="E64" s="1749">
        <v>341379.32</v>
      </c>
      <c r="F64" s="1741" t="s">
        <v>272</v>
      </c>
    </row>
    <row r="65" spans="1:6" x14ac:dyDescent="0.25">
      <c r="A65" s="1740"/>
      <c r="B65" s="39" t="s">
        <v>34</v>
      </c>
      <c r="C65" s="39"/>
      <c r="D65" s="39"/>
      <c r="E65" s="1751"/>
      <c r="F65" s="2158"/>
    </row>
    <row r="66" spans="1:6" ht="63" x14ac:dyDescent="0.25">
      <c r="A66" s="1740">
        <v>3</v>
      </c>
      <c r="B66" s="49" t="s">
        <v>309</v>
      </c>
      <c r="C66" s="49" t="s">
        <v>43170</v>
      </c>
      <c r="D66" s="49" t="s">
        <v>341</v>
      </c>
      <c r="E66" s="1749">
        <v>2000000</v>
      </c>
      <c r="F66" s="1741" t="s">
        <v>272</v>
      </c>
    </row>
    <row r="67" spans="1:6" ht="63" x14ac:dyDescent="0.25">
      <c r="A67" s="1740">
        <v>4</v>
      </c>
      <c r="B67" s="49" t="s">
        <v>311</v>
      </c>
      <c r="C67" s="49" t="s">
        <v>43171</v>
      </c>
      <c r="D67" s="49" t="s">
        <v>341</v>
      </c>
      <c r="E67" s="1749">
        <v>2558621.5</v>
      </c>
      <c r="F67" s="1741" t="s">
        <v>272</v>
      </c>
    </row>
    <row r="68" spans="1:6" ht="31.5" x14ac:dyDescent="0.25">
      <c r="A68" s="1740"/>
      <c r="B68" s="2158" t="s">
        <v>40</v>
      </c>
      <c r="C68" s="1741"/>
      <c r="D68" s="1741"/>
      <c r="E68" s="1749"/>
      <c r="F68" s="1960"/>
    </row>
    <row r="69" spans="1:6" ht="110.25" x14ac:dyDescent="0.25">
      <c r="A69" s="1740">
        <v>5</v>
      </c>
      <c r="B69" s="1741" t="s">
        <v>301</v>
      </c>
      <c r="C69" s="49" t="s">
        <v>43172</v>
      </c>
      <c r="D69" s="49" t="s">
        <v>41665</v>
      </c>
      <c r="E69" s="1749">
        <v>568965.51</v>
      </c>
      <c r="F69" s="1741" t="s">
        <v>272</v>
      </c>
    </row>
    <row r="70" spans="1:6" x14ac:dyDescent="0.25">
      <c r="A70" s="1740"/>
      <c r="B70" s="39" t="s">
        <v>306</v>
      </c>
      <c r="C70" s="49"/>
      <c r="D70" s="49"/>
      <c r="E70" s="1749"/>
      <c r="F70" s="1741"/>
    </row>
    <row r="71" spans="1:6" ht="141.75" x14ac:dyDescent="0.25">
      <c r="A71" s="1740">
        <v>6</v>
      </c>
      <c r="B71" s="49" t="s">
        <v>3867</v>
      </c>
      <c r="C71" s="49" t="s">
        <v>43173</v>
      </c>
      <c r="D71" s="49" t="s">
        <v>43174</v>
      </c>
      <c r="E71" s="1749">
        <v>227586.2</v>
      </c>
      <c r="F71" s="1741" t="s">
        <v>272</v>
      </c>
    </row>
    <row r="72" spans="1:6" x14ac:dyDescent="0.25">
      <c r="A72" s="1740"/>
      <c r="B72" s="39" t="s">
        <v>219</v>
      </c>
      <c r="C72" s="49"/>
      <c r="D72" s="49"/>
      <c r="E72" s="1749"/>
      <c r="F72" s="1741"/>
    </row>
    <row r="73" spans="1:6" ht="252" x14ac:dyDescent="0.25">
      <c r="A73" s="1740">
        <v>7</v>
      </c>
      <c r="B73" s="49" t="s">
        <v>3216</v>
      </c>
      <c r="C73" s="1741" t="s">
        <v>43175</v>
      </c>
      <c r="D73" s="49" t="s">
        <v>43176</v>
      </c>
      <c r="E73" s="1749">
        <v>1500000</v>
      </c>
      <c r="F73" s="1741" t="s">
        <v>13</v>
      </c>
    </row>
    <row r="74" spans="1:6" ht="330.75" x14ac:dyDescent="0.25">
      <c r="A74" s="1740">
        <v>8</v>
      </c>
      <c r="B74" s="49" t="s">
        <v>3218</v>
      </c>
      <c r="C74" s="1741" t="s">
        <v>43177</v>
      </c>
      <c r="D74" s="49" t="s">
        <v>43178</v>
      </c>
      <c r="E74" s="1749">
        <v>1500000</v>
      </c>
      <c r="F74" s="1741" t="s">
        <v>13</v>
      </c>
    </row>
    <row r="75" spans="1:6" ht="252" x14ac:dyDescent="0.25">
      <c r="A75" s="1740">
        <v>9</v>
      </c>
      <c r="B75" s="1741" t="s">
        <v>43179</v>
      </c>
      <c r="C75" s="1741" t="s">
        <v>43180</v>
      </c>
      <c r="D75" s="1741" t="s">
        <v>43181</v>
      </c>
      <c r="E75" s="1749">
        <v>2000000</v>
      </c>
      <c r="F75" s="1741" t="s">
        <v>13</v>
      </c>
    </row>
    <row r="76" spans="1:6" x14ac:dyDescent="0.25">
      <c r="A76" s="125"/>
      <c r="B76" s="96" t="s">
        <v>248</v>
      </c>
      <c r="C76" s="10"/>
      <c r="D76" s="10"/>
      <c r="E76" s="126">
        <f>SUM(E62:E75)</f>
        <v>11379311.149999999</v>
      </c>
      <c r="F76" s="127"/>
    </row>
    <row r="77" spans="1:6" x14ac:dyDescent="0.25">
      <c r="A77" s="2453" t="s">
        <v>42221</v>
      </c>
      <c r="B77" s="2453"/>
      <c r="C77" s="2453"/>
      <c r="D77" s="2453" t="s">
        <v>279</v>
      </c>
      <c r="E77" s="2453"/>
      <c r="F77" s="2453"/>
    </row>
  </sheetData>
  <mergeCells count="17">
    <mergeCell ref="A59:F59"/>
    <mergeCell ref="B61:D61"/>
    <mergeCell ref="B63:D63"/>
    <mergeCell ref="A77:C77"/>
    <mergeCell ref="D77:F77"/>
    <mergeCell ref="A58:F58"/>
    <mergeCell ref="B44:D44"/>
    <mergeCell ref="B53:C53"/>
    <mergeCell ref="A1:F1"/>
    <mergeCell ref="A2:F2"/>
    <mergeCell ref="A3:F3"/>
    <mergeCell ref="B5:D5"/>
    <mergeCell ref="B11:D11"/>
    <mergeCell ref="A57:F57"/>
    <mergeCell ref="B22:C22"/>
    <mergeCell ref="B32:C32"/>
    <mergeCell ref="B39:C39"/>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8"/>
  <sheetViews>
    <sheetView topLeftCell="A97" workbookViewId="0">
      <selection activeCell="C104" sqref="C104"/>
    </sheetView>
  </sheetViews>
  <sheetFormatPr defaultRowHeight="15" x14ac:dyDescent="0.25"/>
  <cols>
    <col min="1" max="1" width="7.85546875" customWidth="1"/>
    <col min="2" max="2" width="15.85546875" customWidth="1"/>
    <col min="3" max="3" width="46.42578125" customWidth="1"/>
    <col min="4" max="4" width="16.85546875" customWidth="1"/>
    <col min="5" max="5" width="20.28515625" customWidth="1"/>
    <col min="6" max="6" width="12.5703125" customWidth="1"/>
  </cols>
  <sheetData>
    <row r="1" spans="1:6" ht="15.75" x14ac:dyDescent="0.25">
      <c r="A1" s="2345" t="s">
        <v>0</v>
      </c>
      <c r="B1" s="2345"/>
      <c r="C1" s="2345"/>
      <c r="D1" s="2345"/>
      <c r="E1" s="2345"/>
      <c r="F1" s="2345"/>
    </row>
    <row r="2" spans="1:6" ht="15.75" x14ac:dyDescent="0.25">
      <c r="A2" s="2345" t="s">
        <v>6640</v>
      </c>
      <c r="B2" s="2345"/>
      <c r="C2" s="2345"/>
      <c r="D2" s="2345"/>
      <c r="E2" s="2345"/>
      <c r="F2" s="2345"/>
    </row>
    <row r="3" spans="1:6" ht="15.75" x14ac:dyDescent="0.25">
      <c r="A3" s="2345" t="s">
        <v>281</v>
      </c>
      <c r="B3" s="2345"/>
      <c r="C3" s="2345"/>
      <c r="D3" s="2345"/>
      <c r="E3" s="2345"/>
      <c r="F3" s="2345"/>
    </row>
    <row r="4" spans="1:6" ht="31.5" x14ac:dyDescent="0.25">
      <c r="A4" s="130" t="s">
        <v>3</v>
      </c>
      <c r="B4" s="70" t="s">
        <v>4</v>
      </c>
      <c r="C4" s="70" t="s">
        <v>5</v>
      </c>
      <c r="D4" s="70" t="s">
        <v>6</v>
      </c>
      <c r="E4" s="70" t="s">
        <v>717</v>
      </c>
      <c r="F4" s="70" t="s">
        <v>8</v>
      </c>
    </row>
    <row r="5" spans="1:6" ht="15.75" x14ac:dyDescent="0.25">
      <c r="A5" s="131"/>
      <c r="B5" s="2346" t="s">
        <v>2081</v>
      </c>
      <c r="C5" s="2417"/>
      <c r="D5" s="2479"/>
      <c r="E5" s="72"/>
      <c r="F5" s="72"/>
    </row>
    <row r="6" spans="1:6" ht="47.25" x14ac:dyDescent="0.25">
      <c r="A6" s="131">
        <v>1</v>
      </c>
      <c r="B6" s="69" t="s">
        <v>6641</v>
      </c>
      <c r="C6" s="69" t="s">
        <v>6642</v>
      </c>
      <c r="D6" s="69" t="s">
        <v>6643</v>
      </c>
      <c r="E6" s="74">
        <v>2368524.2400000002</v>
      </c>
      <c r="F6" s="72" t="s">
        <v>135</v>
      </c>
    </row>
    <row r="7" spans="1:6" ht="94.5" x14ac:dyDescent="0.25">
      <c r="A7" s="131">
        <v>2</v>
      </c>
      <c r="B7" s="69" t="s">
        <v>6644</v>
      </c>
      <c r="C7" s="69" t="s">
        <v>6645</v>
      </c>
      <c r="D7" s="69" t="s">
        <v>6646</v>
      </c>
      <c r="E7" s="74">
        <v>748000</v>
      </c>
      <c r="F7" s="72" t="s">
        <v>135</v>
      </c>
    </row>
    <row r="8" spans="1:6" ht="47.25" x14ac:dyDescent="0.25">
      <c r="A8" s="131">
        <v>3</v>
      </c>
      <c r="B8" s="69" t="s">
        <v>17</v>
      </c>
      <c r="C8" s="69" t="s">
        <v>6647</v>
      </c>
      <c r="D8" s="69" t="s">
        <v>537</v>
      </c>
      <c r="E8" s="74">
        <v>135426.23999999999</v>
      </c>
      <c r="F8" s="72" t="s">
        <v>135</v>
      </c>
    </row>
    <row r="9" spans="1:6" ht="47.25" x14ac:dyDescent="0.25">
      <c r="A9" s="131">
        <v>4</v>
      </c>
      <c r="B9" s="69" t="s">
        <v>20</v>
      </c>
      <c r="C9" s="69" t="s">
        <v>6648</v>
      </c>
      <c r="D9" s="69" t="s">
        <v>539</v>
      </c>
      <c r="E9" s="74">
        <v>48000</v>
      </c>
      <c r="F9" s="72" t="s">
        <v>135</v>
      </c>
    </row>
    <row r="10" spans="1:6" ht="126" x14ac:dyDescent="0.25">
      <c r="A10" s="131">
        <v>5</v>
      </c>
      <c r="B10" s="69" t="s">
        <v>6649</v>
      </c>
      <c r="C10" s="69" t="s">
        <v>6650</v>
      </c>
      <c r="D10" s="69" t="s">
        <v>6651</v>
      </c>
      <c r="E10" s="74">
        <v>908670.21</v>
      </c>
      <c r="F10" s="72" t="s">
        <v>135</v>
      </c>
    </row>
    <row r="11" spans="1:6" ht="15.75" x14ac:dyDescent="0.25">
      <c r="A11" s="131"/>
      <c r="B11" s="2346" t="s">
        <v>731</v>
      </c>
      <c r="C11" s="2417"/>
      <c r="D11" s="2479"/>
      <c r="E11" s="72"/>
      <c r="F11" s="72"/>
    </row>
    <row r="12" spans="1:6" ht="110.25" x14ac:dyDescent="0.25">
      <c r="A12" s="131">
        <v>6</v>
      </c>
      <c r="B12" s="69" t="s">
        <v>6649</v>
      </c>
      <c r="C12" s="69" t="s">
        <v>6652</v>
      </c>
      <c r="D12" s="69" t="s">
        <v>2063</v>
      </c>
      <c r="E12" s="74">
        <v>164310.34</v>
      </c>
      <c r="F12" s="72" t="s">
        <v>135</v>
      </c>
    </row>
    <row r="13" spans="1:6" ht="94.5" x14ac:dyDescent="0.25">
      <c r="A13" s="131">
        <v>7</v>
      </c>
      <c r="B13" s="69" t="s">
        <v>6644</v>
      </c>
      <c r="C13" s="69" t="s">
        <v>6653</v>
      </c>
      <c r="D13" s="69" t="s">
        <v>3056</v>
      </c>
      <c r="E13" s="74">
        <v>840000</v>
      </c>
      <c r="F13" s="72" t="s">
        <v>135</v>
      </c>
    </row>
    <row r="14" spans="1:6" ht="94.5" x14ac:dyDescent="0.25">
      <c r="A14" s="131">
        <v>8</v>
      </c>
      <c r="B14" s="69" t="s">
        <v>299</v>
      </c>
      <c r="C14" s="69" t="s">
        <v>6654</v>
      </c>
      <c r="D14" s="69" t="s">
        <v>6655</v>
      </c>
      <c r="E14" s="74">
        <v>1600000</v>
      </c>
      <c r="F14" s="72" t="s">
        <v>135</v>
      </c>
    </row>
    <row r="15" spans="1:6" ht="15.75" x14ac:dyDescent="0.25">
      <c r="A15" s="131"/>
      <c r="B15" s="2346" t="s">
        <v>34</v>
      </c>
      <c r="C15" s="2417"/>
      <c r="D15" s="2479"/>
      <c r="E15" s="72"/>
      <c r="F15" s="72"/>
    </row>
    <row r="16" spans="1:6" ht="47.25" x14ac:dyDescent="0.25">
      <c r="A16" s="131">
        <v>9</v>
      </c>
      <c r="B16" s="69" t="s">
        <v>6656</v>
      </c>
      <c r="C16" s="69" t="s">
        <v>6657</v>
      </c>
      <c r="D16" s="69" t="s">
        <v>6658</v>
      </c>
      <c r="E16" s="74">
        <v>1800000</v>
      </c>
      <c r="F16" s="72" t="s">
        <v>135</v>
      </c>
    </row>
    <row r="17" spans="1:6" ht="47.25" x14ac:dyDescent="0.25">
      <c r="A17" s="131">
        <v>10</v>
      </c>
      <c r="B17" s="69" t="s">
        <v>6659</v>
      </c>
      <c r="C17" s="69" t="s">
        <v>6660</v>
      </c>
      <c r="D17" s="69" t="s">
        <v>6658</v>
      </c>
      <c r="E17" s="74">
        <v>6151421.0700000003</v>
      </c>
      <c r="F17" s="72" t="s">
        <v>135</v>
      </c>
    </row>
    <row r="18" spans="1:6" ht="15.75" x14ac:dyDescent="0.25">
      <c r="A18" s="131"/>
      <c r="B18" s="2346" t="s">
        <v>40</v>
      </c>
      <c r="C18" s="2478"/>
      <c r="D18" s="2479"/>
      <c r="E18" s="82"/>
      <c r="F18" s="71"/>
    </row>
    <row r="19" spans="1:6" ht="47.25" x14ac:dyDescent="0.25">
      <c r="A19" s="131">
        <v>11</v>
      </c>
      <c r="B19" s="2" t="s">
        <v>301</v>
      </c>
      <c r="C19" s="69" t="s">
        <v>6661</v>
      </c>
      <c r="D19" s="69" t="s">
        <v>6662</v>
      </c>
      <c r="E19" s="74">
        <v>4568965.5199999996</v>
      </c>
      <c r="F19" s="72" t="s">
        <v>135</v>
      </c>
    </row>
    <row r="20" spans="1:6" ht="15.75" x14ac:dyDescent="0.25">
      <c r="A20" s="131"/>
      <c r="B20" s="2560" t="s">
        <v>306</v>
      </c>
      <c r="C20" s="2561"/>
      <c r="D20" s="2562"/>
      <c r="E20" s="82"/>
      <c r="F20" s="72"/>
    </row>
    <row r="21" spans="1:6" ht="157.5" x14ac:dyDescent="0.25">
      <c r="A21" s="131">
        <v>12</v>
      </c>
      <c r="B21" s="69" t="s">
        <v>2066</v>
      </c>
      <c r="C21" s="69" t="s">
        <v>6663</v>
      </c>
      <c r="D21" s="69" t="s">
        <v>6664</v>
      </c>
      <c r="E21" s="74">
        <v>500000</v>
      </c>
      <c r="F21" s="72" t="s">
        <v>135</v>
      </c>
    </row>
    <row r="22" spans="1:6" ht="15.75" x14ac:dyDescent="0.25">
      <c r="A22" s="131"/>
      <c r="B22" s="2346" t="s">
        <v>6665</v>
      </c>
      <c r="C22" s="2478"/>
      <c r="D22" s="2479"/>
      <c r="E22" s="82"/>
      <c r="F22" s="72"/>
    </row>
    <row r="23" spans="1:6" ht="78.75" x14ac:dyDescent="0.25">
      <c r="A23" s="131">
        <v>13</v>
      </c>
      <c r="B23" s="73" t="s">
        <v>6666</v>
      </c>
      <c r="C23" s="156" t="s">
        <v>6667</v>
      </c>
      <c r="D23" s="461" t="s">
        <v>6668</v>
      </c>
      <c r="E23" s="74">
        <v>50000</v>
      </c>
      <c r="F23" s="72" t="s">
        <v>13</v>
      </c>
    </row>
    <row r="24" spans="1:6" ht="78.75" x14ac:dyDescent="0.25">
      <c r="A24" s="131">
        <v>14</v>
      </c>
      <c r="B24" s="69" t="s">
        <v>6669</v>
      </c>
      <c r="C24" s="69" t="s">
        <v>6670</v>
      </c>
      <c r="D24" s="69" t="s">
        <v>6668</v>
      </c>
      <c r="E24" s="74">
        <v>50000</v>
      </c>
      <c r="F24" s="72" t="s">
        <v>13</v>
      </c>
    </row>
    <row r="25" spans="1:6" ht="78.75" x14ac:dyDescent="0.25">
      <c r="A25" s="131">
        <v>15</v>
      </c>
      <c r="B25" s="69" t="s">
        <v>6671</v>
      </c>
      <c r="C25" s="69" t="s">
        <v>6672</v>
      </c>
      <c r="D25" s="69" t="s">
        <v>6668</v>
      </c>
      <c r="E25" s="74">
        <v>50000</v>
      </c>
      <c r="F25" s="72" t="s">
        <v>13</v>
      </c>
    </row>
    <row r="26" spans="1:6" ht="78.75" x14ac:dyDescent="0.25">
      <c r="A26" s="131">
        <v>16</v>
      </c>
      <c r="B26" s="69" t="s">
        <v>6673</v>
      </c>
      <c r="C26" s="69" t="s">
        <v>6674</v>
      </c>
      <c r="D26" s="69" t="s">
        <v>6668</v>
      </c>
      <c r="E26" s="74">
        <v>50000</v>
      </c>
      <c r="F26" s="72" t="s">
        <v>13</v>
      </c>
    </row>
    <row r="27" spans="1:6" ht="78.75" x14ac:dyDescent="0.25">
      <c r="A27" s="131">
        <v>17</v>
      </c>
      <c r="B27" s="69" t="s">
        <v>6675</v>
      </c>
      <c r="C27" s="69" t="s">
        <v>6676</v>
      </c>
      <c r="D27" s="69" t="s">
        <v>6668</v>
      </c>
      <c r="E27" s="74">
        <v>50000</v>
      </c>
      <c r="F27" s="72" t="s">
        <v>13</v>
      </c>
    </row>
    <row r="28" spans="1:6" ht="78.75" x14ac:dyDescent="0.25">
      <c r="A28" s="131">
        <v>18</v>
      </c>
      <c r="B28" s="69" t="s">
        <v>6677</v>
      </c>
      <c r="C28" s="69" t="s">
        <v>6678</v>
      </c>
      <c r="D28" s="69" t="s">
        <v>6668</v>
      </c>
      <c r="E28" s="74">
        <v>50000</v>
      </c>
      <c r="F28" s="72" t="s">
        <v>13</v>
      </c>
    </row>
    <row r="29" spans="1:6" ht="78.75" x14ac:dyDescent="0.25">
      <c r="A29" s="131">
        <v>19</v>
      </c>
      <c r="B29" s="69" t="s">
        <v>6679</v>
      </c>
      <c r="C29" s="69" t="s">
        <v>6680</v>
      </c>
      <c r="D29" s="69" t="s">
        <v>6668</v>
      </c>
      <c r="E29" s="74">
        <v>50000</v>
      </c>
      <c r="F29" s="72" t="s">
        <v>13</v>
      </c>
    </row>
    <row r="30" spans="1:6" ht="78.75" x14ac:dyDescent="0.25">
      <c r="A30" s="131">
        <v>20</v>
      </c>
      <c r="B30" s="69" t="s">
        <v>6681</v>
      </c>
      <c r="C30" s="69" t="s">
        <v>6682</v>
      </c>
      <c r="D30" s="69" t="s">
        <v>6668</v>
      </c>
      <c r="E30" s="74">
        <v>50000</v>
      </c>
      <c r="F30" s="72" t="s">
        <v>13</v>
      </c>
    </row>
    <row r="31" spans="1:6" ht="78.75" x14ac:dyDescent="0.25">
      <c r="A31" s="131">
        <v>21</v>
      </c>
      <c r="B31" s="69" t="s">
        <v>6683</v>
      </c>
      <c r="C31" s="69" t="s">
        <v>6684</v>
      </c>
      <c r="D31" s="69" t="s">
        <v>6668</v>
      </c>
      <c r="E31" s="74">
        <v>50000</v>
      </c>
      <c r="F31" s="72" t="s">
        <v>13</v>
      </c>
    </row>
    <row r="32" spans="1:6" ht="78.75" x14ac:dyDescent="0.25">
      <c r="A32" s="131">
        <v>22</v>
      </c>
      <c r="B32" s="69" t="s">
        <v>6685</v>
      </c>
      <c r="C32" s="69" t="s">
        <v>6686</v>
      </c>
      <c r="D32" s="69" t="s">
        <v>6668</v>
      </c>
      <c r="E32" s="74">
        <v>50000</v>
      </c>
      <c r="F32" s="72" t="s">
        <v>13</v>
      </c>
    </row>
    <row r="33" spans="1:6" ht="15.75" x14ac:dyDescent="0.25">
      <c r="A33" s="131"/>
      <c r="B33" s="2346" t="s">
        <v>712</v>
      </c>
      <c r="C33" s="2478"/>
      <c r="D33" s="2479"/>
      <c r="E33" s="426"/>
      <c r="F33" s="135"/>
    </row>
    <row r="34" spans="1:6" ht="15.75" x14ac:dyDescent="0.25">
      <c r="A34" s="131"/>
      <c r="B34" s="2346" t="s">
        <v>6687</v>
      </c>
      <c r="C34" s="2417"/>
      <c r="D34" s="2347"/>
      <c r="E34" s="133"/>
      <c r="F34" s="133"/>
    </row>
    <row r="35" spans="1:6" ht="63" x14ac:dyDescent="0.25">
      <c r="A35" s="131">
        <v>23</v>
      </c>
      <c r="B35" s="69" t="s">
        <v>6688</v>
      </c>
      <c r="C35" s="69" t="s">
        <v>6689</v>
      </c>
      <c r="D35" s="69" t="s">
        <v>6690</v>
      </c>
      <c r="E35" s="74">
        <v>1169256.8</v>
      </c>
      <c r="F35" s="72" t="s">
        <v>13</v>
      </c>
    </row>
    <row r="36" spans="1:6" ht="63" x14ac:dyDescent="0.25">
      <c r="A36" s="131">
        <v>24</v>
      </c>
      <c r="B36" s="69" t="s">
        <v>6691</v>
      </c>
      <c r="C36" s="69" t="s">
        <v>6692</v>
      </c>
      <c r="D36" s="69" t="s">
        <v>6690</v>
      </c>
      <c r="E36" s="74">
        <v>1169256.8</v>
      </c>
      <c r="F36" s="72" t="s">
        <v>13</v>
      </c>
    </row>
    <row r="37" spans="1:6" ht="63" x14ac:dyDescent="0.25">
      <c r="A37" s="131">
        <v>25</v>
      </c>
      <c r="B37" s="69" t="s">
        <v>6693</v>
      </c>
      <c r="C37" s="69" t="s">
        <v>6694</v>
      </c>
      <c r="D37" s="69" t="s">
        <v>6690</v>
      </c>
      <c r="E37" s="74">
        <v>1169256.8</v>
      </c>
      <c r="F37" s="72" t="s">
        <v>13</v>
      </c>
    </row>
    <row r="38" spans="1:6" ht="94.5" x14ac:dyDescent="0.25">
      <c r="A38" s="131">
        <v>26</v>
      </c>
      <c r="B38" s="69" t="s">
        <v>6695</v>
      </c>
      <c r="C38" s="69" t="s">
        <v>6696</v>
      </c>
      <c r="D38" s="69" t="s">
        <v>6690</v>
      </c>
      <c r="E38" s="74">
        <v>1169256.8</v>
      </c>
      <c r="F38" s="72" t="s">
        <v>13</v>
      </c>
    </row>
    <row r="39" spans="1:6" ht="15.75" x14ac:dyDescent="0.25">
      <c r="A39" s="131"/>
      <c r="B39" s="2472" t="s">
        <v>1194</v>
      </c>
      <c r="C39" s="2472"/>
      <c r="D39" s="2472"/>
      <c r="E39" s="82"/>
      <c r="F39" s="71"/>
    </row>
    <row r="40" spans="1:6" ht="110.25" x14ac:dyDescent="0.25">
      <c r="A40" s="131">
        <v>27</v>
      </c>
      <c r="B40" s="69" t="s">
        <v>1194</v>
      </c>
      <c r="C40" s="69" t="s">
        <v>6697</v>
      </c>
      <c r="D40" s="69" t="s">
        <v>6698</v>
      </c>
      <c r="E40" s="74">
        <v>3500000</v>
      </c>
      <c r="F40" s="72" t="s">
        <v>13</v>
      </c>
    </row>
    <row r="41" spans="1:6" ht="15.75" x14ac:dyDescent="0.25">
      <c r="A41" s="131"/>
      <c r="B41" s="2472" t="s">
        <v>1196</v>
      </c>
      <c r="C41" s="2472"/>
      <c r="D41" s="69"/>
      <c r="E41" s="72"/>
      <c r="F41" s="72"/>
    </row>
    <row r="42" spans="1:6" ht="94.5" x14ac:dyDescent="0.25">
      <c r="A42" s="131">
        <v>28</v>
      </c>
      <c r="B42" s="69" t="s">
        <v>1196</v>
      </c>
      <c r="C42" s="69" t="s">
        <v>6699</v>
      </c>
      <c r="D42" s="69" t="s">
        <v>6700</v>
      </c>
      <c r="E42" s="74">
        <v>3087918.8</v>
      </c>
      <c r="F42" s="72" t="s">
        <v>135</v>
      </c>
    </row>
    <row r="43" spans="1:6" ht="126" x14ac:dyDescent="0.25">
      <c r="A43" s="131">
        <v>29</v>
      </c>
      <c r="B43" s="69" t="s">
        <v>1196</v>
      </c>
      <c r="C43" s="69" t="s">
        <v>6701</v>
      </c>
      <c r="D43" s="69" t="s">
        <v>6702</v>
      </c>
      <c r="E43" s="74">
        <v>3912081.2</v>
      </c>
      <c r="F43" s="72" t="s">
        <v>13</v>
      </c>
    </row>
    <row r="44" spans="1:6" ht="15.75" x14ac:dyDescent="0.25">
      <c r="A44" s="131"/>
      <c r="B44" s="2472" t="s">
        <v>219</v>
      </c>
      <c r="C44" s="2472"/>
      <c r="D44" s="2472"/>
      <c r="E44" s="72"/>
      <c r="F44" s="72"/>
    </row>
    <row r="45" spans="1:6" ht="94.5" x14ac:dyDescent="0.25">
      <c r="A45" s="131">
        <v>30</v>
      </c>
      <c r="B45" s="69" t="s">
        <v>6703</v>
      </c>
      <c r="C45" s="69" t="s">
        <v>6704</v>
      </c>
      <c r="D45" s="69" t="s">
        <v>6705</v>
      </c>
      <c r="E45" s="74">
        <v>1900000</v>
      </c>
      <c r="F45" s="72" t="s">
        <v>1798</v>
      </c>
    </row>
    <row r="46" spans="1:6" ht="63" x14ac:dyDescent="0.25">
      <c r="A46" s="131">
        <v>31</v>
      </c>
      <c r="B46" s="69" t="s">
        <v>6706</v>
      </c>
      <c r="C46" s="69" t="s">
        <v>6707</v>
      </c>
      <c r="D46" s="69" t="s">
        <v>6708</v>
      </c>
      <c r="E46" s="74">
        <v>500000</v>
      </c>
      <c r="F46" s="72" t="s">
        <v>13</v>
      </c>
    </row>
    <row r="47" spans="1:6" ht="94.5" x14ac:dyDescent="0.25">
      <c r="A47" s="131">
        <v>32</v>
      </c>
      <c r="B47" s="69" t="s">
        <v>6709</v>
      </c>
      <c r="C47" s="69" t="s">
        <v>6710</v>
      </c>
      <c r="D47" s="69" t="s">
        <v>6711</v>
      </c>
      <c r="E47" s="74">
        <v>500000</v>
      </c>
      <c r="F47" s="72" t="s">
        <v>13</v>
      </c>
    </row>
    <row r="48" spans="1:6" ht="126" x14ac:dyDescent="0.25">
      <c r="A48" s="131">
        <v>33</v>
      </c>
      <c r="B48" s="69" t="s">
        <v>6712</v>
      </c>
      <c r="C48" s="69" t="s">
        <v>6713</v>
      </c>
      <c r="D48" s="2" t="s">
        <v>6714</v>
      </c>
      <c r="E48" s="144">
        <v>1000000</v>
      </c>
      <c r="F48" s="72" t="s">
        <v>13</v>
      </c>
    </row>
    <row r="49" spans="1:6" ht="126" x14ac:dyDescent="0.25">
      <c r="A49" s="131">
        <v>34</v>
      </c>
      <c r="B49" s="69" t="s">
        <v>6715</v>
      </c>
      <c r="C49" s="69" t="s">
        <v>6716</v>
      </c>
      <c r="D49" s="69" t="s">
        <v>6717</v>
      </c>
      <c r="E49" s="74">
        <v>1500000</v>
      </c>
      <c r="F49" s="72" t="s">
        <v>13</v>
      </c>
    </row>
    <row r="50" spans="1:6" ht="15.75" x14ac:dyDescent="0.25">
      <c r="A50" s="131"/>
      <c r="B50" s="2472" t="s">
        <v>4761</v>
      </c>
      <c r="C50" s="2472"/>
      <c r="D50" s="2472"/>
      <c r="E50" s="72"/>
      <c r="F50" s="72"/>
    </row>
    <row r="51" spans="1:6" ht="126" x14ac:dyDescent="0.25">
      <c r="A51" s="131">
        <v>35</v>
      </c>
      <c r="B51" s="69" t="s">
        <v>6718</v>
      </c>
      <c r="C51" s="69" t="s">
        <v>6719</v>
      </c>
      <c r="D51" s="69" t="s">
        <v>6720</v>
      </c>
      <c r="E51" s="74">
        <v>4700000</v>
      </c>
      <c r="F51" s="72" t="s">
        <v>135</v>
      </c>
    </row>
    <row r="52" spans="1:6" ht="47.25" x14ac:dyDescent="0.25">
      <c r="A52" s="131">
        <v>36</v>
      </c>
      <c r="B52" s="69" t="s">
        <v>6721</v>
      </c>
      <c r="C52" s="69" t="s">
        <v>6722</v>
      </c>
      <c r="D52" s="69" t="s">
        <v>6723</v>
      </c>
      <c r="E52" s="74">
        <v>6700000</v>
      </c>
      <c r="F52" s="72" t="s">
        <v>13</v>
      </c>
    </row>
    <row r="53" spans="1:6" ht="47.25" x14ac:dyDescent="0.25">
      <c r="A53" s="131">
        <v>37</v>
      </c>
      <c r="B53" s="69" t="s">
        <v>6724</v>
      </c>
      <c r="C53" s="69" t="s">
        <v>6725</v>
      </c>
      <c r="D53" s="69" t="s">
        <v>6726</v>
      </c>
      <c r="E53" s="74">
        <v>1400000</v>
      </c>
      <c r="F53" s="72" t="s">
        <v>13</v>
      </c>
    </row>
    <row r="54" spans="1:6" ht="63" x14ac:dyDescent="0.25">
      <c r="A54" s="131">
        <v>38</v>
      </c>
      <c r="B54" s="69" t="s">
        <v>6727</v>
      </c>
      <c r="C54" s="69" t="s">
        <v>6728</v>
      </c>
      <c r="D54" s="69" t="s">
        <v>218</v>
      </c>
      <c r="E54" s="74">
        <v>1000000</v>
      </c>
      <c r="F54" s="72" t="s">
        <v>13</v>
      </c>
    </row>
    <row r="55" spans="1:6" ht="47.25" x14ac:dyDescent="0.25">
      <c r="A55" s="131">
        <v>39</v>
      </c>
      <c r="B55" s="69" t="s">
        <v>6729</v>
      </c>
      <c r="C55" s="69" t="s">
        <v>6730</v>
      </c>
      <c r="D55" s="69" t="s">
        <v>6726</v>
      </c>
      <c r="E55" s="74">
        <v>1400000</v>
      </c>
      <c r="F55" s="72" t="s">
        <v>13</v>
      </c>
    </row>
    <row r="56" spans="1:6" ht="141.75" x14ac:dyDescent="0.25">
      <c r="A56" s="131">
        <v>40</v>
      </c>
      <c r="B56" s="69" t="s">
        <v>6731</v>
      </c>
      <c r="C56" s="69" t="s">
        <v>6732</v>
      </c>
      <c r="D56" s="69" t="s">
        <v>6733</v>
      </c>
      <c r="E56" s="74">
        <v>800000</v>
      </c>
      <c r="F56" s="72" t="s">
        <v>6734</v>
      </c>
    </row>
    <row r="57" spans="1:6" ht="78.75" x14ac:dyDescent="0.25">
      <c r="A57" s="131">
        <v>41</v>
      </c>
      <c r="B57" s="69" t="s">
        <v>6735</v>
      </c>
      <c r="C57" s="69" t="s">
        <v>6736</v>
      </c>
      <c r="D57" s="69" t="s">
        <v>6737</v>
      </c>
      <c r="E57" s="74">
        <v>700000</v>
      </c>
      <c r="F57" s="72" t="s">
        <v>13</v>
      </c>
    </row>
    <row r="58" spans="1:6" ht="47.25" x14ac:dyDescent="0.25">
      <c r="A58" s="131">
        <v>42</v>
      </c>
      <c r="B58" s="69" t="s">
        <v>6738</v>
      </c>
      <c r="C58" s="69" t="s">
        <v>6739</v>
      </c>
      <c r="D58" s="69" t="s">
        <v>6740</v>
      </c>
      <c r="E58" s="74">
        <v>700000</v>
      </c>
      <c r="F58" s="72" t="s">
        <v>13</v>
      </c>
    </row>
    <row r="59" spans="1:6" ht="78.75" x14ac:dyDescent="0.25">
      <c r="A59" s="131">
        <v>43</v>
      </c>
      <c r="B59" s="69" t="s">
        <v>6741</v>
      </c>
      <c r="C59" s="69" t="s">
        <v>6742</v>
      </c>
      <c r="D59" s="69" t="s">
        <v>6743</v>
      </c>
      <c r="E59" s="74">
        <v>500000</v>
      </c>
      <c r="F59" s="72" t="s">
        <v>13</v>
      </c>
    </row>
    <row r="60" spans="1:6" ht="126" x14ac:dyDescent="0.25">
      <c r="A60" s="131">
        <v>44</v>
      </c>
      <c r="B60" s="69" t="s">
        <v>6744</v>
      </c>
      <c r="C60" s="69" t="s">
        <v>6745</v>
      </c>
      <c r="D60" s="69" t="s">
        <v>6746</v>
      </c>
      <c r="E60" s="74">
        <v>4700000</v>
      </c>
      <c r="F60" s="72" t="s">
        <v>6734</v>
      </c>
    </row>
    <row r="61" spans="1:6" ht="141.75" x14ac:dyDescent="0.25">
      <c r="A61" s="131">
        <v>45</v>
      </c>
      <c r="B61" s="69" t="s">
        <v>6747</v>
      </c>
      <c r="C61" s="69" t="s">
        <v>6748</v>
      </c>
      <c r="D61" s="69" t="s">
        <v>6749</v>
      </c>
      <c r="E61" s="74">
        <v>1000000</v>
      </c>
      <c r="F61" s="72" t="s">
        <v>6734</v>
      </c>
    </row>
    <row r="62" spans="1:6" ht="47.25" x14ac:dyDescent="0.25">
      <c r="A62" s="131">
        <v>46</v>
      </c>
      <c r="B62" s="69" t="s">
        <v>6750</v>
      </c>
      <c r="C62" s="69" t="s">
        <v>6751</v>
      </c>
      <c r="D62" s="69" t="s">
        <v>2143</v>
      </c>
      <c r="E62" s="74">
        <v>700000</v>
      </c>
      <c r="F62" s="72" t="s">
        <v>13</v>
      </c>
    </row>
    <row r="63" spans="1:6" ht="173.25" x14ac:dyDescent="0.25">
      <c r="A63" s="131">
        <v>47</v>
      </c>
      <c r="B63" s="69" t="s">
        <v>6752</v>
      </c>
      <c r="C63" s="69" t="s">
        <v>6753</v>
      </c>
      <c r="D63" s="69" t="s">
        <v>6754</v>
      </c>
      <c r="E63" s="74">
        <v>500000</v>
      </c>
      <c r="F63" s="72" t="s">
        <v>6734</v>
      </c>
    </row>
    <row r="64" spans="1:6" ht="15.75" x14ac:dyDescent="0.25">
      <c r="A64" s="90"/>
      <c r="B64" s="2472" t="s">
        <v>4742</v>
      </c>
      <c r="C64" s="2472"/>
      <c r="D64" s="2472"/>
      <c r="E64" s="69"/>
      <c r="F64" s="69"/>
    </row>
    <row r="65" spans="1:6" ht="78.75" x14ac:dyDescent="0.25">
      <c r="A65" s="131">
        <v>48</v>
      </c>
      <c r="B65" s="69" t="s">
        <v>6755</v>
      </c>
      <c r="C65" s="69" t="s">
        <v>6756</v>
      </c>
      <c r="D65" s="69" t="s">
        <v>6757</v>
      </c>
      <c r="E65" s="74">
        <v>500000</v>
      </c>
      <c r="F65" s="72" t="s">
        <v>13</v>
      </c>
    </row>
    <row r="66" spans="1:6" ht="78.75" x14ac:dyDescent="0.25">
      <c r="A66" s="131">
        <v>49</v>
      </c>
      <c r="B66" s="69" t="s">
        <v>6758</v>
      </c>
      <c r="C66" s="69" t="s">
        <v>6759</v>
      </c>
      <c r="D66" s="69" t="s">
        <v>6760</v>
      </c>
      <c r="E66" s="74">
        <v>500000</v>
      </c>
      <c r="F66" s="72" t="s">
        <v>13</v>
      </c>
    </row>
    <row r="67" spans="1:6" ht="47.25" x14ac:dyDescent="0.25">
      <c r="A67" s="131">
        <v>50</v>
      </c>
      <c r="B67" s="69" t="s">
        <v>6761</v>
      </c>
      <c r="C67" s="69" t="s">
        <v>6762</v>
      </c>
      <c r="D67" s="69" t="s">
        <v>6763</v>
      </c>
      <c r="E67" s="74">
        <v>500000</v>
      </c>
      <c r="F67" s="72" t="s">
        <v>13</v>
      </c>
    </row>
    <row r="68" spans="1:6" ht="78.75" x14ac:dyDescent="0.25">
      <c r="A68" s="131">
        <v>51</v>
      </c>
      <c r="B68" s="69" t="s">
        <v>6764</v>
      </c>
      <c r="C68" s="69" t="s">
        <v>6765</v>
      </c>
      <c r="D68" s="69" t="s">
        <v>6760</v>
      </c>
      <c r="E68" s="74">
        <v>500000</v>
      </c>
      <c r="F68" s="72" t="s">
        <v>13</v>
      </c>
    </row>
    <row r="69" spans="1:6" ht="78.75" x14ac:dyDescent="0.25">
      <c r="A69" s="131">
        <v>52</v>
      </c>
      <c r="B69" s="69" t="s">
        <v>6766</v>
      </c>
      <c r="C69" s="69" t="s">
        <v>6767</v>
      </c>
      <c r="D69" s="69" t="s">
        <v>6760</v>
      </c>
      <c r="E69" s="74">
        <v>500000</v>
      </c>
      <c r="F69" s="72" t="s">
        <v>13</v>
      </c>
    </row>
    <row r="70" spans="1:6" ht="78.75" x14ac:dyDescent="0.25">
      <c r="A70" s="131">
        <v>53</v>
      </c>
      <c r="B70" s="69" t="s">
        <v>6768</v>
      </c>
      <c r="C70" s="69" t="s">
        <v>6769</v>
      </c>
      <c r="D70" s="69" t="s">
        <v>6770</v>
      </c>
      <c r="E70" s="74">
        <v>1000000</v>
      </c>
      <c r="F70" s="72" t="s">
        <v>13</v>
      </c>
    </row>
    <row r="71" spans="1:6" ht="78.75" x14ac:dyDescent="0.25">
      <c r="A71" s="131">
        <v>54</v>
      </c>
      <c r="B71" s="69" t="s">
        <v>6771</v>
      </c>
      <c r="C71" s="69" t="s">
        <v>6772</v>
      </c>
      <c r="D71" s="69" t="s">
        <v>6770</v>
      </c>
      <c r="E71" s="74">
        <v>1000000</v>
      </c>
      <c r="F71" s="72" t="s">
        <v>13</v>
      </c>
    </row>
    <row r="72" spans="1:6" ht="78.75" x14ac:dyDescent="0.25">
      <c r="A72" s="131">
        <v>55</v>
      </c>
      <c r="B72" s="69" t="s">
        <v>6773</v>
      </c>
      <c r="C72" s="69" t="s">
        <v>6774</v>
      </c>
      <c r="D72" s="69" t="s">
        <v>6760</v>
      </c>
      <c r="E72" s="74">
        <v>500000</v>
      </c>
      <c r="F72" s="72" t="s">
        <v>13</v>
      </c>
    </row>
    <row r="73" spans="1:6" ht="78.75" x14ac:dyDescent="0.25">
      <c r="A73" s="131">
        <v>56</v>
      </c>
      <c r="B73" s="69" t="s">
        <v>6775</v>
      </c>
      <c r="C73" s="69" t="s">
        <v>6776</v>
      </c>
      <c r="D73" s="69" t="s">
        <v>6760</v>
      </c>
      <c r="E73" s="74">
        <v>500000</v>
      </c>
      <c r="F73" s="72" t="s">
        <v>13</v>
      </c>
    </row>
    <row r="74" spans="1:6" ht="78.75" x14ac:dyDescent="0.25">
      <c r="A74" s="131">
        <v>57</v>
      </c>
      <c r="B74" s="69" t="s">
        <v>6777</v>
      </c>
      <c r="C74" s="69" t="s">
        <v>6778</v>
      </c>
      <c r="D74" s="69" t="s">
        <v>6779</v>
      </c>
      <c r="E74" s="74">
        <v>1000000</v>
      </c>
      <c r="F74" s="72" t="s">
        <v>13</v>
      </c>
    </row>
    <row r="75" spans="1:6" ht="78.75" x14ac:dyDescent="0.25">
      <c r="A75" s="131">
        <v>58</v>
      </c>
      <c r="B75" s="69" t="s">
        <v>6780</v>
      </c>
      <c r="C75" s="69" t="s">
        <v>6781</v>
      </c>
      <c r="D75" s="69" t="s">
        <v>6779</v>
      </c>
      <c r="E75" s="74">
        <v>1000000</v>
      </c>
      <c r="F75" s="72" t="s">
        <v>13</v>
      </c>
    </row>
    <row r="76" spans="1:6" ht="78.75" x14ac:dyDescent="0.25">
      <c r="A76" s="131">
        <v>59</v>
      </c>
      <c r="B76" s="69" t="s">
        <v>6782</v>
      </c>
      <c r="C76" s="69" t="s">
        <v>6783</v>
      </c>
      <c r="D76" s="69" t="s">
        <v>6779</v>
      </c>
      <c r="E76" s="74">
        <v>700000</v>
      </c>
      <c r="F76" s="72" t="s">
        <v>13</v>
      </c>
    </row>
    <row r="77" spans="1:6" ht="78.75" x14ac:dyDescent="0.25">
      <c r="A77" s="131">
        <v>60</v>
      </c>
      <c r="B77" s="69" t="s">
        <v>6784</v>
      </c>
      <c r="C77" s="69" t="s">
        <v>6785</v>
      </c>
      <c r="D77" s="69" t="s">
        <v>6786</v>
      </c>
      <c r="E77" s="74">
        <v>1000000</v>
      </c>
      <c r="F77" s="72" t="s">
        <v>13</v>
      </c>
    </row>
    <row r="78" spans="1:6" ht="78.75" x14ac:dyDescent="0.25">
      <c r="A78" s="131">
        <v>61</v>
      </c>
      <c r="B78" s="69" t="s">
        <v>6787</v>
      </c>
      <c r="C78" s="69" t="s">
        <v>6788</v>
      </c>
      <c r="D78" s="69" t="s">
        <v>6760</v>
      </c>
      <c r="E78" s="74">
        <v>500000</v>
      </c>
      <c r="F78" s="72" t="s">
        <v>13</v>
      </c>
    </row>
    <row r="79" spans="1:6" ht="78.75" x14ac:dyDescent="0.25">
      <c r="A79" s="131">
        <v>62</v>
      </c>
      <c r="B79" s="69" t="s">
        <v>6789</v>
      </c>
      <c r="C79" s="69" t="s">
        <v>6790</v>
      </c>
      <c r="D79" s="69" t="s">
        <v>6760</v>
      </c>
      <c r="E79" s="74">
        <v>500000</v>
      </c>
      <c r="F79" s="72" t="s">
        <v>13</v>
      </c>
    </row>
    <row r="80" spans="1:6" ht="78.75" x14ac:dyDescent="0.25">
      <c r="A80" s="131">
        <v>63</v>
      </c>
      <c r="B80" s="69" t="s">
        <v>6791</v>
      </c>
      <c r="C80" s="69" t="s">
        <v>6792</v>
      </c>
      <c r="D80" s="69" t="s">
        <v>6760</v>
      </c>
      <c r="E80" s="74">
        <v>500000</v>
      </c>
      <c r="F80" s="72" t="s">
        <v>13</v>
      </c>
    </row>
    <row r="81" spans="1:6" ht="78.75" x14ac:dyDescent="0.25">
      <c r="A81" s="131">
        <v>64</v>
      </c>
      <c r="B81" s="69" t="s">
        <v>6793</v>
      </c>
      <c r="C81" s="69" t="s">
        <v>6794</v>
      </c>
      <c r="D81" s="69" t="s">
        <v>6795</v>
      </c>
      <c r="E81" s="74">
        <v>500000</v>
      </c>
      <c r="F81" s="72" t="s">
        <v>13</v>
      </c>
    </row>
    <row r="82" spans="1:6" ht="78.75" x14ac:dyDescent="0.25">
      <c r="A82" s="131">
        <v>65</v>
      </c>
      <c r="B82" s="69" t="s">
        <v>6796</v>
      </c>
      <c r="C82" s="69" t="s">
        <v>6797</v>
      </c>
      <c r="D82" s="69" t="s">
        <v>6798</v>
      </c>
      <c r="E82" s="74">
        <v>500000</v>
      </c>
      <c r="F82" s="72" t="s">
        <v>13</v>
      </c>
    </row>
    <row r="83" spans="1:6" ht="78.75" x14ac:dyDescent="0.25">
      <c r="A83" s="131">
        <v>66</v>
      </c>
      <c r="B83" s="69" t="s">
        <v>6799</v>
      </c>
      <c r="C83" s="69" t="s">
        <v>6800</v>
      </c>
      <c r="D83" s="69" t="s">
        <v>6801</v>
      </c>
      <c r="E83" s="74">
        <v>800000</v>
      </c>
      <c r="F83" s="72" t="s">
        <v>13</v>
      </c>
    </row>
    <row r="84" spans="1:6" ht="78.75" x14ac:dyDescent="0.25">
      <c r="A84" s="131">
        <v>67</v>
      </c>
      <c r="B84" s="69" t="s">
        <v>6802</v>
      </c>
      <c r="C84" s="69" t="s">
        <v>6803</v>
      </c>
      <c r="D84" s="69" t="s">
        <v>6804</v>
      </c>
      <c r="E84" s="74">
        <v>900000</v>
      </c>
      <c r="F84" s="72" t="s">
        <v>13</v>
      </c>
    </row>
    <row r="85" spans="1:6" ht="78.75" x14ac:dyDescent="0.25">
      <c r="A85" s="131">
        <v>68</v>
      </c>
      <c r="B85" s="69" t="s">
        <v>6805</v>
      </c>
      <c r="C85" s="69" t="s">
        <v>6806</v>
      </c>
      <c r="D85" s="69" t="s">
        <v>6807</v>
      </c>
      <c r="E85" s="74">
        <v>700000</v>
      </c>
      <c r="F85" s="72" t="s">
        <v>13</v>
      </c>
    </row>
    <row r="86" spans="1:6" ht="78.75" x14ac:dyDescent="0.25">
      <c r="A86" s="131">
        <v>69</v>
      </c>
      <c r="B86" s="69" t="s">
        <v>6808</v>
      </c>
      <c r="C86" s="69" t="s">
        <v>6809</v>
      </c>
      <c r="D86" s="69" t="s">
        <v>6810</v>
      </c>
      <c r="E86" s="74">
        <v>300000</v>
      </c>
      <c r="F86" s="72" t="s">
        <v>135</v>
      </c>
    </row>
    <row r="87" spans="1:6" ht="78.75" x14ac:dyDescent="0.25">
      <c r="A87" s="131">
        <v>70</v>
      </c>
      <c r="B87" s="69" t="s">
        <v>6811</v>
      </c>
      <c r="C87" s="69" t="s">
        <v>6812</v>
      </c>
      <c r="D87" s="69" t="s">
        <v>6760</v>
      </c>
      <c r="E87" s="74">
        <v>700000</v>
      </c>
      <c r="F87" s="72" t="s">
        <v>13</v>
      </c>
    </row>
    <row r="88" spans="1:6" ht="157.5" x14ac:dyDescent="0.25">
      <c r="A88" s="131">
        <v>71</v>
      </c>
      <c r="B88" s="69" t="s">
        <v>6813</v>
      </c>
      <c r="C88" s="69" t="s">
        <v>6814</v>
      </c>
      <c r="D88" s="75" t="s">
        <v>6815</v>
      </c>
      <c r="E88" s="74">
        <v>500000</v>
      </c>
      <c r="F88" s="72" t="s">
        <v>135</v>
      </c>
    </row>
    <row r="89" spans="1:6" ht="15.75" x14ac:dyDescent="0.25">
      <c r="A89" s="131"/>
      <c r="B89" s="70" t="s">
        <v>704</v>
      </c>
      <c r="C89" s="69"/>
      <c r="D89" s="69"/>
      <c r="E89" s="82">
        <f>SUM(E6:E88)</f>
        <v>81310344.820000008</v>
      </c>
      <c r="F89" s="71"/>
    </row>
    <row r="90" spans="1:6" ht="15.75" x14ac:dyDescent="0.25">
      <c r="A90" s="357"/>
      <c r="B90" s="2427" t="s">
        <v>9</v>
      </c>
      <c r="C90" s="2427"/>
      <c r="D90" s="2427"/>
      <c r="E90" s="358"/>
      <c r="F90" s="359"/>
    </row>
    <row r="91" spans="1:6" ht="63" x14ac:dyDescent="0.25">
      <c r="A91" s="353">
        <v>1</v>
      </c>
      <c r="B91" s="69" t="s">
        <v>269</v>
      </c>
      <c r="C91" s="7" t="s">
        <v>6816</v>
      </c>
      <c r="D91" s="69" t="s">
        <v>271</v>
      </c>
      <c r="E91" s="187">
        <v>1000000</v>
      </c>
      <c r="F91" s="131" t="s">
        <v>272</v>
      </c>
    </row>
    <row r="92" spans="1:6" ht="15.75" x14ac:dyDescent="0.25">
      <c r="A92" s="353"/>
      <c r="B92" s="70" t="s">
        <v>273</v>
      </c>
      <c r="C92" s="7"/>
      <c r="D92" s="69"/>
      <c r="E92" s="187"/>
      <c r="F92" s="131"/>
    </row>
    <row r="93" spans="1:6" ht="94.5" x14ac:dyDescent="0.25">
      <c r="A93" s="353">
        <v>2</v>
      </c>
      <c r="B93" s="69" t="s">
        <v>274</v>
      </c>
      <c r="C93" s="7" t="s">
        <v>6817</v>
      </c>
      <c r="D93" s="69" t="s">
        <v>276</v>
      </c>
      <c r="E93" s="187">
        <v>4500000</v>
      </c>
      <c r="F93" s="131" t="s">
        <v>277</v>
      </c>
    </row>
    <row r="94" spans="1:6" ht="15.75" x14ac:dyDescent="0.25">
      <c r="A94" s="130"/>
      <c r="B94" s="70" t="s">
        <v>248</v>
      </c>
      <c r="C94" s="70"/>
      <c r="D94" s="70"/>
      <c r="E94" s="189">
        <v>5500000</v>
      </c>
      <c r="F94" s="130"/>
    </row>
    <row r="95" spans="1:6" ht="15.75" x14ac:dyDescent="0.25">
      <c r="A95" s="1732"/>
      <c r="B95" s="1732" t="s">
        <v>248</v>
      </c>
      <c r="C95" s="1732"/>
      <c r="D95" s="1732"/>
      <c r="E95" s="1735">
        <f>E94+E89</f>
        <v>86810344.820000008</v>
      </c>
      <c r="F95" s="1732"/>
    </row>
    <row r="98" spans="1:6" s="91" customFormat="1" x14ac:dyDescent="0.25"/>
    <row r="99" spans="1:6" x14ac:dyDescent="0.25">
      <c r="A99" s="2559" t="s">
        <v>0</v>
      </c>
      <c r="B99" s="2559"/>
      <c r="C99" s="2559"/>
      <c r="D99" s="2559"/>
      <c r="E99" s="2559"/>
      <c r="F99" s="2559"/>
    </row>
    <row r="100" spans="1:6" x14ac:dyDescent="0.25">
      <c r="A100" s="2559" t="s">
        <v>6640</v>
      </c>
      <c r="B100" s="2559"/>
      <c r="C100" s="2559"/>
      <c r="D100" s="2559"/>
      <c r="E100" s="2559"/>
      <c r="F100" s="2559"/>
    </row>
    <row r="101" spans="1:6" x14ac:dyDescent="0.25">
      <c r="A101" s="2559" t="s">
        <v>2</v>
      </c>
      <c r="B101" s="2559"/>
      <c r="C101" s="2559"/>
      <c r="D101" s="2559"/>
      <c r="E101" s="2559"/>
      <c r="F101" s="2559"/>
    </row>
    <row r="102" spans="1:6" ht="31.5" x14ac:dyDescent="0.25">
      <c r="A102" s="1766" t="s">
        <v>282</v>
      </c>
      <c r="B102" s="2164" t="s">
        <v>283</v>
      </c>
      <c r="C102" s="2164" t="s">
        <v>284</v>
      </c>
      <c r="D102" s="2164" t="s">
        <v>285</v>
      </c>
      <c r="E102" s="2188" t="s">
        <v>286</v>
      </c>
      <c r="F102" s="2164" t="s">
        <v>287</v>
      </c>
    </row>
    <row r="103" spans="1:6" ht="15.75" x14ac:dyDescent="0.25">
      <c r="A103" s="1740"/>
      <c r="B103" s="2161" t="s">
        <v>40</v>
      </c>
      <c r="C103" s="1741"/>
      <c r="D103" s="1741"/>
      <c r="E103" s="1879"/>
      <c r="F103" s="1960"/>
    </row>
    <row r="104" spans="1:6" ht="110.25" x14ac:dyDescent="0.25">
      <c r="A104" s="2170">
        <v>1</v>
      </c>
      <c r="B104" s="2169" t="s">
        <v>301</v>
      </c>
      <c r="C104" s="2189" t="s">
        <v>43323</v>
      </c>
      <c r="D104" s="2169" t="s">
        <v>302</v>
      </c>
      <c r="E104" s="2190">
        <v>568965.51</v>
      </c>
      <c r="F104" s="2169" t="s">
        <v>272</v>
      </c>
    </row>
    <row r="105" spans="1:6" ht="15.75" x14ac:dyDescent="0.25">
      <c r="A105" s="2170"/>
      <c r="B105" s="2162" t="s">
        <v>34</v>
      </c>
      <c r="C105" s="2169"/>
      <c r="D105" s="2169"/>
      <c r="E105" s="2190"/>
      <c r="F105" s="2169"/>
    </row>
    <row r="106" spans="1:6" ht="47.25" x14ac:dyDescent="0.25">
      <c r="A106" s="2170">
        <v>2</v>
      </c>
      <c r="B106" s="2169" t="s">
        <v>309</v>
      </c>
      <c r="C106" s="2189" t="s">
        <v>43324</v>
      </c>
      <c r="D106" s="2169" t="s">
        <v>43325</v>
      </c>
      <c r="E106" s="2190">
        <v>10810344.83</v>
      </c>
      <c r="F106" s="2169" t="s">
        <v>272</v>
      </c>
    </row>
    <row r="107" spans="1:6" ht="15.75" x14ac:dyDescent="0.25">
      <c r="A107" s="2191"/>
      <c r="B107" s="2162" t="s">
        <v>248</v>
      </c>
      <c r="C107" s="2169"/>
      <c r="D107" s="2169"/>
      <c r="E107" s="2192">
        <f>SUM(E103:E106)</f>
        <v>11379310.34</v>
      </c>
      <c r="F107" s="2169"/>
    </row>
    <row r="108" spans="1:6" ht="15.75" x14ac:dyDescent="0.25">
      <c r="A108" s="2453" t="s">
        <v>41688</v>
      </c>
      <c r="B108" s="2453"/>
      <c r="C108" s="2453"/>
      <c r="D108" s="2453" t="s">
        <v>279</v>
      </c>
      <c r="E108" s="2453"/>
      <c r="F108" s="2453"/>
    </row>
  </sheetData>
  <mergeCells count="22">
    <mergeCell ref="B15:D15"/>
    <mergeCell ref="B18:D18"/>
    <mergeCell ref="B20:D20"/>
    <mergeCell ref="B22:D22"/>
    <mergeCell ref="A1:F1"/>
    <mergeCell ref="A2:F2"/>
    <mergeCell ref="A3:F3"/>
    <mergeCell ref="B5:D5"/>
    <mergeCell ref="B11:D11"/>
    <mergeCell ref="A99:F99"/>
    <mergeCell ref="A100:F100"/>
    <mergeCell ref="A108:C108"/>
    <mergeCell ref="D108:F108"/>
    <mergeCell ref="A101:F101"/>
    <mergeCell ref="B90:D90"/>
    <mergeCell ref="B39:D39"/>
    <mergeCell ref="B33:D33"/>
    <mergeCell ref="B50:D50"/>
    <mergeCell ref="B64:D64"/>
    <mergeCell ref="B34:D34"/>
    <mergeCell ref="B41:C41"/>
    <mergeCell ref="B44:D44"/>
  </mergeCell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5"/>
  <sheetViews>
    <sheetView topLeftCell="A173" workbookViewId="0">
      <selection activeCell="C186" sqref="C186"/>
    </sheetView>
  </sheetViews>
  <sheetFormatPr defaultRowHeight="15.75" x14ac:dyDescent="0.25"/>
  <cols>
    <col min="1" max="1" width="8.5703125" style="128" customWidth="1"/>
    <col min="2" max="2" width="14.42578125" style="128" customWidth="1"/>
    <col min="3" max="3" width="42.42578125" style="128" customWidth="1"/>
    <col min="4" max="4" width="27.140625" style="128" customWidth="1"/>
    <col min="5" max="5" width="23.7109375"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5330</v>
      </c>
      <c r="B2" s="2345"/>
      <c r="C2" s="2345"/>
      <c r="D2" s="2345"/>
      <c r="E2" s="2345"/>
      <c r="F2" s="2345"/>
    </row>
    <row r="3" spans="1:6" x14ac:dyDescent="0.25">
      <c r="A3" s="2345" t="s">
        <v>281</v>
      </c>
      <c r="B3" s="2345"/>
      <c r="C3" s="2345"/>
      <c r="D3" s="2345"/>
      <c r="E3" s="2345"/>
      <c r="F3" s="2345"/>
    </row>
    <row r="4" spans="1:6" ht="31.5" x14ac:dyDescent="0.25">
      <c r="A4" s="130" t="s">
        <v>3</v>
      </c>
      <c r="B4" s="70" t="s">
        <v>4</v>
      </c>
      <c r="C4" s="70" t="s">
        <v>5</v>
      </c>
      <c r="D4" s="70" t="s">
        <v>6</v>
      </c>
      <c r="E4" s="70" t="s">
        <v>717</v>
      </c>
      <c r="F4" s="70" t="s">
        <v>8</v>
      </c>
    </row>
    <row r="5" spans="1:6" x14ac:dyDescent="0.25">
      <c r="A5" s="131"/>
      <c r="B5" s="2472" t="s">
        <v>2081</v>
      </c>
      <c r="C5" s="2472"/>
      <c r="D5" s="2419"/>
      <c r="E5" s="72"/>
      <c r="F5" s="72"/>
    </row>
    <row r="6" spans="1:6" ht="31.5" x14ac:dyDescent="0.25">
      <c r="A6" s="131">
        <v>1</v>
      </c>
      <c r="B6" s="69" t="s">
        <v>289</v>
      </c>
      <c r="C6" s="69" t="s">
        <v>5331</v>
      </c>
      <c r="D6" s="69" t="s">
        <v>329</v>
      </c>
      <c r="E6" s="422">
        <v>1706600</v>
      </c>
      <c r="F6" s="131" t="s">
        <v>135</v>
      </c>
    </row>
    <row r="7" spans="1:6" ht="78.75" x14ac:dyDescent="0.25">
      <c r="A7" s="131">
        <v>2</v>
      </c>
      <c r="B7" s="69" t="s">
        <v>295</v>
      </c>
      <c r="C7" s="69" t="s">
        <v>5332</v>
      </c>
      <c r="D7" s="69" t="s">
        <v>488</v>
      </c>
      <c r="E7" s="422">
        <v>861721.75</v>
      </c>
      <c r="F7" s="131" t="s">
        <v>135</v>
      </c>
    </row>
    <row r="8" spans="1:6" ht="31.5" x14ac:dyDescent="0.25">
      <c r="A8" s="131">
        <v>3</v>
      </c>
      <c r="B8" s="69" t="s">
        <v>17</v>
      </c>
      <c r="C8" s="69" t="s">
        <v>5333</v>
      </c>
      <c r="D8" s="69" t="s">
        <v>5334</v>
      </c>
      <c r="E8" s="422">
        <v>102000</v>
      </c>
      <c r="F8" s="131" t="s">
        <v>135</v>
      </c>
    </row>
    <row r="9" spans="1:6" ht="31.5" x14ac:dyDescent="0.25">
      <c r="A9" s="131">
        <v>4</v>
      </c>
      <c r="B9" s="69" t="s">
        <v>20</v>
      </c>
      <c r="C9" s="69" t="s">
        <v>5335</v>
      </c>
      <c r="D9" s="69" t="s">
        <v>5336</v>
      </c>
      <c r="E9" s="422">
        <v>90000</v>
      </c>
      <c r="F9" s="131" t="s">
        <v>135</v>
      </c>
    </row>
    <row r="10" spans="1:6" ht="63" x14ac:dyDescent="0.25">
      <c r="A10" s="131">
        <v>5</v>
      </c>
      <c r="B10" s="69" t="s">
        <v>23</v>
      </c>
      <c r="C10" s="69" t="s">
        <v>5337</v>
      </c>
      <c r="D10" s="69" t="s">
        <v>5338</v>
      </c>
      <c r="E10" s="422">
        <v>1448300</v>
      </c>
      <c r="F10" s="131" t="s">
        <v>135</v>
      </c>
    </row>
    <row r="11" spans="1:6" x14ac:dyDescent="0.25">
      <c r="A11" s="277"/>
      <c r="B11" s="2383" t="s">
        <v>2087</v>
      </c>
      <c r="C11" s="2429"/>
      <c r="D11" s="2429"/>
      <c r="E11" s="343"/>
      <c r="F11" s="131"/>
    </row>
    <row r="12" spans="1:6" ht="78.75" x14ac:dyDescent="0.25">
      <c r="A12" s="131">
        <v>6</v>
      </c>
      <c r="B12" s="69" t="s">
        <v>295</v>
      </c>
      <c r="C12" s="69" t="s">
        <v>5339</v>
      </c>
      <c r="D12" s="69" t="s">
        <v>336</v>
      </c>
      <c r="E12" s="422">
        <v>604310.35</v>
      </c>
      <c r="F12" s="131" t="s">
        <v>135</v>
      </c>
    </row>
    <row r="13" spans="1:6" ht="47.25" x14ac:dyDescent="0.25">
      <c r="A13" s="131">
        <v>7</v>
      </c>
      <c r="B13" s="69" t="s">
        <v>23</v>
      </c>
      <c r="C13" s="69" t="s">
        <v>5340</v>
      </c>
      <c r="D13" s="69" t="s">
        <v>541</v>
      </c>
      <c r="E13" s="422">
        <v>900000</v>
      </c>
      <c r="F13" s="131" t="s">
        <v>135</v>
      </c>
    </row>
    <row r="14" spans="1:6" ht="63" x14ac:dyDescent="0.25">
      <c r="A14" s="131">
        <v>8</v>
      </c>
      <c r="B14" s="69" t="s">
        <v>299</v>
      </c>
      <c r="C14" s="69" t="s">
        <v>5341</v>
      </c>
      <c r="D14" s="69" t="s">
        <v>300</v>
      </c>
      <c r="E14" s="422">
        <v>1100000</v>
      </c>
      <c r="F14" s="131" t="s">
        <v>135</v>
      </c>
    </row>
    <row r="15" spans="1:6" x14ac:dyDescent="0.25">
      <c r="A15" s="131"/>
      <c r="B15" s="2472" t="s">
        <v>40</v>
      </c>
      <c r="C15" s="2472"/>
      <c r="D15" s="2472"/>
      <c r="E15" s="343"/>
      <c r="F15" s="131"/>
    </row>
    <row r="16" spans="1:6" ht="63" x14ac:dyDescent="0.25">
      <c r="A16" s="131">
        <v>9</v>
      </c>
      <c r="B16" s="69" t="s">
        <v>5342</v>
      </c>
      <c r="C16" s="69" t="s">
        <v>5343</v>
      </c>
      <c r="D16" s="69" t="s">
        <v>43</v>
      </c>
      <c r="E16" s="423">
        <v>4568965.5199999996</v>
      </c>
      <c r="F16" s="131" t="s">
        <v>135</v>
      </c>
    </row>
    <row r="17" spans="1:6" x14ac:dyDescent="0.25">
      <c r="A17" s="131"/>
      <c r="B17" s="2472" t="s">
        <v>306</v>
      </c>
      <c r="C17" s="2472"/>
      <c r="D17" s="2472"/>
      <c r="E17" s="423"/>
      <c r="F17" s="131"/>
    </row>
    <row r="18" spans="1:6" ht="94.5" x14ac:dyDescent="0.25">
      <c r="A18" s="131">
        <v>10</v>
      </c>
      <c r="B18" s="69" t="s">
        <v>5344</v>
      </c>
      <c r="C18" s="69" t="s">
        <v>5345</v>
      </c>
      <c r="D18" s="69" t="s">
        <v>5346</v>
      </c>
      <c r="E18" s="343">
        <v>1651000</v>
      </c>
      <c r="F18" s="131" t="s">
        <v>135</v>
      </c>
    </row>
    <row r="19" spans="1:6" x14ac:dyDescent="0.25">
      <c r="A19" s="131"/>
      <c r="B19" s="2472" t="s">
        <v>303</v>
      </c>
      <c r="C19" s="2472"/>
      <c r="D19" s="2472"/>
      <c r="E19" s="343"/>
      <c r="F19" s="131"/>
    </row>
    <row r="20" spans="1:6" ht="94.5" x14ac:dyDescent="0.25">
      <c r="A20" s="131">
        <v>11</v>
      </c>
      <c r="B20" s="69" t="s">
        <v>5347</v>
      </c>
      <c r="C20" s="69" t="s">
        <v>5348</v>
      </c>
      <c r="D20" s="69" t="s">
        <v>5349</v>
      </c>
      <c r="E20" s="423">
        <v>200000</v>
      </c>
      <c r="F20" s="131" t="s">
        <v>13</v>
      </c>
    </row>
    <row r="21" spans="1:6" ht="94.5" x14ac:dyDescent="0.25">
      <c r="A21" s="131">
        <v>12</v>
      </c>
      <c r="B21" s="69" t="s">
        <v>5350</v>
      </c>
      <c r="C21" s="69" t="s">
        <v>5351</v>
      </c>
      <c r="D21" s="69" t="s">
        <v>5349</v>
      </c>
      <c r="E21" s="423">
        <v>200000</v>
      </c>
      <c r="F21" s="131" t="s">
        <v>13</v>
      </c>
    </row>
    <row r="22" spans="1:6" ht="94.5" x14ac:dyDescent="0.25">
      <c r="A22" s="131">
        <v>13</v>
      </c>
      <c r="B22" s="69" t="s">
        <v>4957</v>
      </c>
      <c r="C22" s="69" t="s">
        <v>5352</v>
      </c>
      <c r="D22" s="69" t="s">
        <v>5349</v>
      </c>
      <c r="E22" s="423">
        <v>200000</v>
      </c>
      <c r="F22" s="131" t="s">
        <v>13</v>
      </c>
    </row>
    <row r="23" spans="1:6" ht="94.5" x14ac:dyDescent="0.25">
      <c r="A23" s="131">
        <v>14</v>
      </c>
      <c r="B23" s="69" t="s">
        <v>5353</v>
      </c>
      <c r="C23" s="69" t="s">
        <v>5354</v>
      </c>
      <c r="D23" s="69" t="s">
        <v>5349</v>
      </c>
      <c r="E23" s="423">
        <v>200000</v>
      </c>
      <c r="F23" s="131" t="s">
        <v>13</v>
      </c>
    </row>
    <row r="24" spans="1:6" ht="94.5" x14ac:dyDescent="0.25">
      <c r="A24" s="131">
        <v>15</v>
      </c>
      <c r="B24" s="69" t="s">
        <v>5355</v>
      </c>
      <c r="C24" s="69" t="s">
        <v>5356</v>
      </c>
      <c r="D24" s="69" t="s">
        <v>5349</v>
      </c>
      <c r="E24" s="423">
        <v>200000</v>
      </c>
      <c r="F24" s="131" t="s">
        <v>13</v>
      </c>
    </row>
    <row r="25" spans="1:6" ht="94.5" x14ac:dyDescent="0.25">
      <c r="A25" s="131">
        <v>16</v>
      </c>
      <c r="B25" s="69" t="s">
        <v>5357</v>
      </c>
      <c r="C25" s="69" t="s">
        <v>5358</v>
      </c>
      <c r="D25" s="69" t="s">
        <v>5349</v>
      </c>
      <c r="E25" s="423">
        <v>200000</v>
      </c>
      <c r="F25" s="131" t="s">
        <v>13</v>
      </c>
    </row>
    <row r="26" spans="1:6" ht="94.5" x14ac:dyDescent="0.25">
      <c r="A26" s="131">
        <v>17</v>
      </c>
      <c r="B26" s="69" t="s">
        <v>5359</v>
      </c>
      <c r="C26" s="69" t="s">
        <v>5360</v>
      </c>
      <c r="D26" s="69" t="s">
        <v>5349</v>
      </c>
      <c r="E26" s="423">
        <v>200000</v>
      </c>
      <c r="F26" s="131" t="s">
        <v>13</v>
      </c>
    </row>
    <row r="27" spans="1:6" ht="94.5" x14ac:dyDescent="0.25">
      <c r="A27" s="131">
        <v>18</v>
      </c>
      <c r="B27" s="69" t="s">
        <v>5361</v>
      </c>
      <c r="C27" s="69" t="s">
        <v>5362</v>
      </c>
      <c r="D27" s="69" t="s">
        <v>5349</v>
      </c>
      <c r="E27" s="422">
        <v>200420</v>
      </c>
      <c r="F27" s="131" t="s">
        <v>13</v>
      </c>
    </row>
    <row r="28" spans="1:6" x14ac:dyDescent="0.25">
      <c r="A28" s="131"/>
      <c r="B28" s="70" t="s">
        <v>34</v>
      </c>
      <c r="C28" s="69"/>
      <c r="D28" s="69"/>
      <c r="E28" s="343"/>
      <c r="F28" s="131"/>
    </row>
    <row r="29" spans="1:6" ht="47.25" x14ac:dyDescent="0.25">
      <c r="A29" s="131">
        <v>19</v>
      </c>
      <c r="B29" s="69" t="s">
        <v>5363</v>
      </c>
      <c r="C29" s="69" t="s">
        <v>5364</v>
      </c>
      <c r="D29" s="69" t="s">
        <v>5365</v>
      </c>
      <c r="E29" s="343">
        <v>17500000</v>
      </c>
      <c r="F29" s="131" t="s">
        <v>135</v>
      </c>
    </row>
    <row r="30" spans="1:6" ht="47.25" x14ac:dyDescent="0.25">
      <c r="A30" s="131">
        <v>20</v>
      </c>
      <c r="B30" s="69" t="s">
        <v>5366</v>
      </c>
      <c r="C30" s="69" t="s">
        <v>5367</v>
      </c>
      <c r="D30" s="69" t="s">
        <v>5368</v>
      </c>
      <c r="E30" s="343">
        <v>8000000</v>
      </c>
      <c r="F30" s="131" t="s">
        <v>135</v>
      </c>
    </row>
    <row r="31" spans="1:6" x14ac:dyDescent="0.25">
      <c r="A31" s="131"/>
      <c r="B31" s="2472" t="s">
        <v>2125</v>
      </c>
      <c r="C31" s="2429"/>
      <c r="D31" s="2429"/>
      <c r="E31" s="343"/>
      <c r="F31" s="131"/>
    </row>
    <row r="32" spans="1:6" ht="78.75" x14ac:dyDescent="0.25">
      <c r="A32" s="131">
        <v>21</v>
      </c>
      <c r="B32" s="75" t="s">
        <v>5369</v>
      </c>
      <c r="C32" s="69" t="s">
        <v>5370</v>
      </c>
      <c r="D32" s="69" t="s">
        <v>5371</v>
      </c>
      <c r="E32" s="343">
        <v>300000</v>
      </c>
      <c r="F32" s="131" t="s">
        <v>13</v>
      </c>
    </row>
    <row r="33" spans="1:6" ht="78.75" x14ac:dyDescent="0.25">
      <c r="A33" s="131">
        <v>22</v>
      </c>
      <c r="B33" s="69" t="s">
        <v>5372</v>
      </c>
      <c r="C33" s="69" t="s">
        <v>5373</v>
      </c>
      <c r="D33" s="69" t="s">
        <v>5371</v>
      </c>
      <c r="E33" s="343">
        <v>300000</v>
      </c>
      <c r="F33" s="131" t="s">
        <v>13</v>
      </c>
    </row>
    <row r="34" spans="1:6" ht="78.75" x14ac:dyDescent="0.25">
      <c r="A34" s="131">
        <v>23</v>
      </c>
      <c r="B34" s="75" t="s">
        <v>5374</v>
      </c>
      <c r="C34" s="69" t="s">
        <v>5375</v>
      </c>
      <c r="D34" s="69" t="s">
        <v>5371</v>
      </c>
      <c r="E34" s="343">
        <v>300000</v>
      </c>
      <c r="F34" s="131" t="s">
        <v>13</v>
      </c>
    </row>
    <row r="35" spans="1:6" ht="78.75" x14ac:dyDescent="0.25">
      <c r="A35" s="131">
        <v>24</v>
      </c>
      <c r="B35" s="75" t="s">
        <v>5376</v>
      </c>
      <c r="C35" s="69" t="s">
        <v>5377</v>
      </c>
      <c r="D35" s="69" t="s">
        <v>5371</v>
      </c>
      <c r="E35" s="343">
        <v>300000</v>
      </c>
      <c r="F35" s="131" t="s">
        <v>13</v>
      </c>
    </row>
    <row r="36" spans="1:6" ht="78.75" x14ac:dyDescent="0.25">
      <c r="A36" s="131">
        <v>25</v>
      </c>
      <c r="B36" s="75" t="s">
        <v>5378</v>
      </c>
      <c r="C36" s="69" t="s">
        <v>5379</v>
      </c>
      <c r="D36" s="69" t="s">
        <v>5371</v>
      </c>
      <c r="E36" s="343">
        <v>300000</v>
      </c>
      <c r="F36" s="131" t="s">
        <v>13</v>
      </c>
    </row>
    <row r="37" spans="1:6" ht="78.75" x14ac:dyDescent="0.25">
      <c r="A37" s="131">
        <v>26</v>
      </c>
      <c r="B37" s="75" t="s">
        <v>5380</v>
      </c>
      <c r="C37" s="69" t="s">
        <v>5381</v>
      </c>
      <c r="D37" s="69" t="s">
        <v>5371</v>
      </c>
      <c r="E37" s="343">
        <v>300000</v>
      </c>
      <c r="F37" s="131" t="s">
        <v>13</v>
      </c>
    </row>
    <row r="38" spans="1:6" ht="78.75" x14ac:dyDescent="0.25">
      <c r="A38" s="131">
        <v>27</v>
      </c>
      <c r="B38" s="75" t="s">
        <v>5382</v>
      </c>
      <c r="C38" s="69" t="s">
        <v>5383</v>
      </c>
      <c r="D38" s="69" t="s">
        <v>5371</v>
      </c>
      <c r="E38" s="343">
        <v>300000</v>
      </c>
      <c r="F38" s="131" t="s">
        <v>13</v>
      </c>
    </row>
    <row r="39" spans="1:6" ht="78.75" x14ac:dyDescent="0.25">
      <c r="A39" s="131">
        <v>28</v>
      </c>
      <c r="B39" s="75" t="s">
        <v>5384</v>
      </c>
      <c r="C39" s="69" t="s">
        <v>5385</v>
      </c>
      <c r="D39" s="69" t="s">
        <v>5371</v>
      </c>
      <c r="E39" s="343">
        <v>300000</v>
      </c>
      <c r="F39" s="131" t="s">
        <v>13</v>
      </c>
    </row>
    <row r="40" spans="1:6" ht="78.75" x14ac:dyDescent="0.25">
      <c r="A40" s="131">
        <v>29</v>
      </c>
      <c r="B40" s="75" t="s">
        <v>5386</v>
      </c>
      <c r="C40" s="69" t="s">
        <v>5387</v>
      </c>
      <c r="D40" s="69" t="s">
        <v>5371</v>
      </c>
      <c r="E40" s="343">
        <v>300000</v>
      </c>
      <c r="F40" s="131" t="s">
        <v>13</v>
      </c>
    </row>
    <row r="41" spans="1:6" ht="78.75" x14ac:dyDescent="0.25">
      <c r="A41" s="131">
        <v>30</v>
      </c>
      <c r="B41" s="75" t="s">
        <v>5388</v>
      </c>
      <c r="C41" s="69" t="s">
        <v>5389</v>
      </c>
      <c r="D41" s="69" t="s">
        <v>5371</v>
      </c>
      <c r="E41" s="343">
        <v>300000</v>
      </c>
      <c r="F41" s="131" t="s">
        <v>13</v>
      </c>
    </row>
    <row r="42" spans="1:6" ht="78.75" x14ac:dyDescent="0.25">
      <c r="A42" s="131">
        <v>31</v>
      </c>
      <c r="B42" s="75" t="s">
        <v>5390</v>
      </c>
      <c r="C42" s="69" t="s">
        <v>5391</v>
      </c>
      <c r="D42" s="69" t="s">
        <v>5371</v>
      </c>
      <c r="E42" s="343">
        <v>300000</v>
      </c>
      <c r="F42" s="131" t="s">
        <v>13</v>
      </c>
    </row>
    <row r="43" spans="1:6" ht="78.75" x14ac:dyDescent="0.25">
      <c r="A43" s="131">
        <v>32</v>
      </c>
      <c r="B43" s="75" t="s">
        <v>5392</v>
      </c>
      <c r="C43" s="69" t="s">
        <v>5393</v>
      </c>
      <c r="D43" s="69" t="s">
        <v>5371</v>
      </c>
      <c r="E43" s="343">
        <v>300000</v>
      </c>
      <c r="F43" s="131" t="s">
        <v>13</v>
      </c>
    </row>
    <row r="44" spans="1:6" ht="78.75" x14ac:dyDescent="0.25">
      <c r="A44" s="131">
        <v>33</v>
      </c>
      <c r="B44" s="75" t="s">
        <v>5394</v>
      </c>
      <c r="C44" s="69" t="s">
        <v>5395</v>
      </c>
      <c r="D44" s="69" t="s">
        <v>5371</v>
      </c>
      <c r="E44" s="343">
        <v>300000</v>
      </c>
      <c r="F44" s="131" t="s">
        <v>13</v>
      </c>
    </row>
    <row r="45" spans="1:6" ht="78.75" x14ac:dyDescent="0.25">
      <c r="A45" s="131">
        <v>34</v>
      </c>
      <c r="B45" s="75" t="s">
        <v>5396</v>
      </c>
      <c r="C45" s="69" t="s">
        <v>5397</v>
      </c>
      <c r="D45" s="69" t="s">
        <v>5371</v>
      </c>
      <c r="E45" s="343">
        <v>300000</v>
      </c>
      <c r="F45" s="131" t="s">
        <v>13</v>
      </c>
    </row>
    <row r="46" spans="1:6" ht="78.75" x14ac:dyDescent="0.25">
      <c r="A46" s="131">
        <v>35</v>
      </c>
      <c r="B46" s="75" t="s">
        <v>5398</v>
      </c>
      <c r="C46" s="69" t="s">
        <v>5399</v>
      </c>
      <c r="D46" s="69" t="s">
        <v>5371</v>
      </c>
      <c r="E46" s="343">
        <v>300000</v>
      </c>
      <c r="F46" s="131" t="s">
        <v>13</v>
      </c>
    </row>
    <row r="47" spans="1:6" ht="78.75" x14ac:dyDescent="0.25">
      <c r="A47" s="131">
        <v>36</v>
      </c>
      <c r="B47" s="75" t="s">
        <v>5400</v>
      </c>
      <c r="C47" s="69" t="s">
        <v>5401</v>
      </c>
      <c r="D47" s="69" t="s">
        <v>5371</v>
      </c>
      <c r="E47" s="343">
        <v>300000</v>
      </c>
      <c r="F47" s="131" t="s">
        <v>13</v>
      </c>
    </row>
    <row r="48" spans="1:6" ht="78.75" x14ac:dyDescent="0.25">
      <c r="A48" s="131">
        <v>37</v>
      </c>
      <c r="B48" s="75" t="s">
        <v>5402</v>
      </c>
      <c r="C48" s="69" t="s">
        <v>5403</v>
      </c>
      <c r="D48" s="69" t="s">
        <v>5371</v>
      </c>
      <c r="E48" s="343">
        <v>300000</v>
      </c>
      <c r="F48" s="131" t="s">
        <v>13</v>
      </c>
    </row>
    <row r="49" spans="1:6" ht="78.75" x14ac:dyDescent="0.25">
      <c r="A49" s="131">
        <v>38</v>
      </c>
      <c r="B49" s="75" t="s">
        <v>5404</v>
      </c>
      <c r="C49" s="69" t="s">
        <v>5405</v>
      </c>
      <c r="D49" s="69" t="s">
        <v>5371</v>
      </c>
      <c r="E49" s="343">
        <v>300000</v>
      </c>
      <c r="F49" s="131" t="s">
        <v>13</v>
      </c>
    </row>
    <row r="50" spans="1:6" ht="78.75" x14ac:dyDescent="0.25">
      <c r="A50" s="131">
        <v>39</v>
      </c>
      <c r="B50" s="75" t="s">
        <v>5406</v>
      </c>
      <c r="C50" s="69" t="s">
        <v>5407</v>
      </c>
      <c r="D50" s="69" t="s">
        <v>5371</v>
      </c>
      <c r="E50" s="343">
        <v>300000</v>
      </c>
      <c r="F50" s="131" t="s">
        <v>13</v>
      </c>
    </row>
    <row r="51" spans="1:6" ht="78.75" x14ac:dyDescent="0.25">
      <c r="A51" s="131">
        <v>40</v>
      </c>
      <c r="B51" s="75" t="s">
        <v>5408</v>
      </c>
      <c r="C51" s="69" t="s">
        <v>5409</v>
      </c>
      <c r="D51" s="69" t="s">
        <v>5371</v>
      </c>
      <c r="E51" s="343">
        <v>300000</v>
      </c>
      <c r="F51" s="131" t="s">
        <v>13</v>
      </c>
    </row>
    <row r="52" spans="1:6" ht="78.75" x14ac:dyDescent="0.25">
      <c r="A52" s="131">
        <v>41</v>
      </c>
      <c r="B52" s="69" t="s">
        <v>5410</v>
      </c>
      <c r="C52" s="69" t="s">
        <v>5411</v>
      </c>
      <c r="D52" s="69" t="s">
        <v>5371</v>
      </c>
      <c r="E52" s="343">
        <v>300000</v>
      </c>
      <c r="F52" s="131" t="s">
        <v>13</v>
      </c>
    </row>
    <row r="53" spans="1:6" ht="78.75" x14ac:dyDescent="0.25">
      <c r="A53" s="131">
        <v>42</v>
      </c>
      <c r="B53" s="75" t="s">
        <v>5412</v>
      </c>
      <c r="C53" s="69" t="s">
        <v>5413</v>
      </c>
      <c r="D53" s="69" t="s">
        <v>5371</v>
      </c>
      <c r="E53" s="343">
        <v>300000</v>
      </c>
      <c r="F53" s="131" t="s">
        <v>13</v>
      </c>
    </row>
    <row r="54" spans="1:6" ht="78.75" x14ac:dyDescent="0.25">
      <c r="A54" s="131">
        <v>43</v>
      </c>
      <c r="B54" s="75" t="s">
        <v>5414</v>
      </c>
      <c r="C54" s="69" t="s">
        <v>5415</v>
      </c>
      <c r="D54" s="69" t="s">
        <v>5371</v>
      </c>
      <c r="E54" s="343">
        <v>300000</v>
      </c>
      <c r="F54" s="131" t="s">
        <v>13</v>
      </c>
    </row>
    <row r="55" spans="1:6" ht="78.75" x14ac:dyDescent="0.25">
      <c r="A55" s="131">
        <v>44</v>
      </c>
      <c r="B55" s="75" t="s">
        <v>5416</v>
      </c>
      <c r="C55" s="69" t="s">
        <v>5417</v>
      </c>
      <c r="D55" s="69" t="s">
        <v>5371</v>
      </c>
      <c r="E55" s="343">
        <v>300000</v>
      </c>
      <c r="F55" s="131" t="s">
        <v>13</v>
      </c>
    </row>
    <row r="56" spans="1:6" ht="78.75" x14ac:dyDescent="0.25">
      <c r="A56" s="131">
        <v>45</v>
      </c>
      <c r="B56" s="75" t="s">
        <v>5418</v>
      </c>
      <c r="C56" s="69" t="s">
        <v>5419</v>
      </c>
      <c r="D56" s="69" t="s">
        <v>5371</v>
      </c>
      <c r="E56" s="343">
        <v>300000</v>
      </c>
      <c r="F56" s="131" t="s">
        <v>13</v>
      </c>
    </row>
    <row r="57" spans="1:6" ht="78.75" x14ac:dyDescent="0.25">
      <c r="A57" s="131">
        <v>46</v>
      </c>
      <c r="B57" s="75" t="s">
        <v>5420</v>
      </c>
      <c r="C57" s="69" t="s">
        <v>5421</v>
      </c>
      <c r="D57" s="69" t="s">
        <v>5371</v>
      </c>
      <c r="E57" s="343">
        <v>300000</v>
      </c>
      <c r="F57" s="131" t="s">
        <v>13</v>
      </c>
    </row>
    <row r="58" spans="1:6" ht="78.75" x14ac:dyDescent="0.25">
      <c r="A58" s="131">
        <v>47</v>
      </c>
      <c r="B58" s="75" t="s">
        <v>5422</v>
      </c>
      <c r="C58" s="69" t="s">
        <v>5423</v>
      </c>
      <c r="D58" s="69" t="s">
        <v>5371</v>
      </c>
      <c r="E58" s="343">
        <v>300000</v>
      </c>
      <c r="F58" s="131" t="s">
        <v>13</v>
      </c>
    </row>
    <row r="59" spans="1:6" ht="78.75" x14ac:dyDescent="0.25">
      <c r="A59" s="131">
        <v>48</v>
      </c>
      <c r="B59" s="75" t="s">
        <v>5357</v>
      </c>
      <c r="C59" s="69" t="s">
        <v>5424</v>
      </c>
      <c r="D59" s="69" t="s">
        <v>5371</v>
      </c>
      <c r="E59" s="343">
        <v>300000</v>
      </c>
      <c r="F59" s="131" t="s">
        <v>13</v>
      </c>
    </row>
    <row r="60" spans="1:6" ht="78.75" x14ac:dyDescent="0.25">
      <c r="A60" s="131">
        <v>49</v>
      </c>
      <c r="B60" s="75" t="s">
        <v>5425</v>
      </c>
      <c r="C60" s="69" t="s">
        <v>5426</v>
      </c>
      <c r="D60" s="69" t="s">
        <v>5371</v>
      </c>
      <c r="E60" s="343">
        <v>300000</v>
      </c>
      <c r="F60" s="131" t="s">
        <v>13</v>
      </c>
    </row>
    <row r="61" spans="1:6" ht="78.75" x14ac:dyDescent="0.25">
      <c r="A61" s="131">
        <v>50</v>
      </c>
      <c r="B61" s="75" t="s">
        <v>5312</v>
      </c>
      <c r="C61" s="69" t="s">
        <v>5427</v>
      </c>
      <c r="D61" s="69" t="s">
        <v>5371</v>
      </c>
      <c r="E61" s="343">
        <v>300000</v>
      </c>
      <c r="F61" s="131" t="s">
        <v>13</v>
      </c>
    </row>
    <row r="62" spans="1:6" ht="78.75" x14ac:dyDescent="0.25">
      <c r="A62" s="131">
        <v>51</v>
      </c>
      <c r="B62" s="75" t="s">
        <v>5428</v>
      </c>
      <c r="C62" s="69" t="s">
        <v>5429</v>
      </c>
      <c r="D62" s="69" t="s">
        <v>5371</v>
      </c>
      <c r="E62" s="343">
        <v>300000</v>
      </c>
      <c r="F62" s="131" t="s">
        <v>13</v>
      </c>
    </row>
    <row r="63" spans="1:6" ht="78.75" x14ac:dyDescent="0.25">
      <c r="A63" s="131">
        <v>52</v>
      </c>
      <c r="B63" s="75" t="s">
        <v>5430</v>
      </c>
      <c r="C63" s="69" t="s">
        <v>5431</v>
      </c>
      <c r="D63" s="69" t="s">
        <v>5371</v>
      </c>
      <c r="E63" s="343">
        <v>300000</v>
      </c>
      <c r="F63" s="131" t="s">
        <v>13</v>
      </c>
    </row>
    <row r="64" spans="1:6" ht="78.75" x14ac:dyDescent="0.25">
      <c r="A64" s="131">
        <v>53</v>
      </c>
      <c r="B64" s="75" t="s">
        <v>5432</v>
      </c>
      <c r="C64" s="69" t="s">
        <v>5433</v>
      </c>
      <c r="D64" s="69" t="s">
        <v>5371</v>
      </c>
      <c r="E64" s="343">
        <v>300000</v>
      </c>
      <c r="F64" s="131" t="s">
        <v>13</v>
      </c>
    </row>
    <row r="65" spans="1:6" ht="78.75" x14ac:dyDescent="0.25">
      <c r="A65" s="131">
        <v>54</v>
      </c>
      <c r="B65" s="75" t="s">
        <v>5434</v>
      </c>
      <c r="C65" s="69" t="s">
        <v>5435</v>
      </c>
      <c r="D65" s="69" t="s">
        <v>5371</v>
      </c>
      <c r="E65" s="343">
        <v>300000</v>
      </c>
      <c r="F65" s="131" t="s">
        <v>13</v>
      </c>
    </row>
    <row r="66" spans="1:6" ht="78.75" x14ac:dyDescent="0.25">
      <c r="A66" s="131">
        <v>55</v>
      </c>
      <c r="B66" s="75" t="s">
        <v>5361</v>
      </c>
      <c r="C66" s="69" t="s">
        <v>5436</v>
      </c>
      <c r="D66" s="69" t="s">
        <v>5371</v>
      </c>
      <c r="E66" s="343">
        <v>300000</v>
      </c>
      <c r="F66" s="131" t="s">
        <v>13</v>
      </c>
    </row>
    <row r="67" spans="1:6" ht="78.75" x14ac:dyDescent="0.25">
      <c r="A67" s="131">
        <v>56</v>
      </c>
      <c r="B67" s="75" t="s">
        <v>5437</v>
      </c>
      <c r="C67" s="69" t="s">
        <v>5438</v>
      </c>
      <c r="D67" s="69" t="s">
        <v>5371</v>
      </c>
      <c r="E67" s="343">
        <v>300000</v>
      </c>
      <c r="F67" s="131" t="s">
        <v>13</v>
      </c>
    </row>
    <row r="68" spans="1:6" ht="78.75" x14ac:dyDescent="0.25">
      <c r="A68" s="131">
        <v>57</v>
      </c>
      <c r="B68" s="75" t="s">
        <v>5439</v>
      </c>
      <c r="C68" s="69" t="s">
        <v>5440</v>
      </c>
      <c r="D68" s="69" t="s">
        <v>5371</v>
      </c>
      <c r="E68" s="343">
        <v>300000</v>
      </c>
      <c r="F68" s="131" t="s">
        <v>13</v>
      </c>
    </row>
    <row r="69" spans="1:6" ht="78.75" x14ac:dyDescent="0.25">
      <c r="A69" s="131">
        <v>58</v>
      </c>
      <c r="B69" s="75" t="s">
        <v>5441</v>
      </c>
      <c r="C69" s="69" t="s">
        <v>5442</v>
      </c>
      <c r="D69" s="69" t="s">
        <v>5371</v>
      </c>
      <c r="E69" s="343">
        <v>300000</v>
      </c>
      <c r="F69" s="131" t="s">
        <v>13</v>
      </c>
    </row>
    <row r="70" spans="1:6" ht="78.75" x14ac:dyDescent="0.25">
      <c r="A70" s="131">
        <v>59</v>
      </c>
      <c r="B70" s="75" t="s">
        <v>5443</v>
      </c>
      <c r="C70" s="69" t="s">
        <v>5444</v>
      </c>
      <c r="D70" s="69" t="s">
        <v>5371</v>
      </c>
      <c r="E70" s="343">
        <v>300000</v>
      </c>
      <c r="F70" s="131" t="s">
        <v>13</v>
      </c>
    </row>
    <row r="71" spans="1:6" ht="78.75" x14ac:dyDescent="0.25">
      <c r="A71" s="131">
        <v>60</v>
      </c>
      <c r="B71" s="75" t="s">
        <v>5445</v>
      </c>
      <c r="C71" s="69" t="s">
        <v>5446</v>
      </c>
      <c r="D71" s="69" t="s">
        <v>5371</v>
      </c>
      <c r="E71" s="343">
        <v>300000</v>
      </c>
      <c r="F71" s="131" t="s">
        <v>13</v>
      </c>
    </row>
    <row r="72" spans="1:6" ht="78.75" x14ac:dyDescent="0.25">
      <c r="A72" s="131">
        <v>61</v>
      </c>
      <c r="B72" s="75" t="s">
        <v>5447</v>
      </c>
      <c r="C72" s="69" t="s">
        <v>5448</v>
      </c>
      <c r="D72" s="69" t="s">
        <v>5371</v>
      </c>
      <c r="E72" s="343">
        <v>300000</v>
      </c>
      <c r="F72" s="131" t="s">
        <v>13</v>
      </c>
    </row>
    <row r="73" spans="1:6" ht="78.75" x14ac:dyDescent="0.25">
      <c r="A73" s="131">
        <v>62</v>
      </c>
      <c r="B73" s="75" t="s">
        <v>5449</v>
      </c>
      <c r="C73" s="69" t="s">
        <v>5450</v>
      </c>
      <c r="D73" s="69" t="s">
        <v>5371</v>
      </c>
      <c r="E73" s="343">
        <v>300000</v>
      </c>
      <c r="F73" s="131" t="s">
        <v>13</v>
      </c>
    </row>
    <row r="74" spans="1:6" ht="78.75" x14ac:dyDescent="0.25">
      <c r="A74" s="131">
        <v>63</v>
      </c>
      <c r="B74" s="75" t="s">
        <v>5451</v>
      </c>
      <c r="C74" s="69" t="s">
        <v>5452</v>
      </c>
      <c r="D74" s="69" t="s">
        <v>5371</v>
      </c>
      <c r="E74" s="343">
        <v>300000</v>
      </c>
      <c r="F74" s="131" t="s">
        <v>13</v>
      </c>
    </row>
    <row r="75" spans="1:6" ht="78.75" x14ac:dyDescent="0.25">
      <c r="A75" s="131">
        <v>64</v>
      </c>
      <c r="B75" s="75" t="s">
        <v>5453</v>
      </c>
      <c r="C75" s="69" t="s">
        <v>5454</v>
      </c>
      <c r="D75" s="69" t="s">
        <v>5371</v>
      </c>
      <c r="E75" s="343">
        <v>300000</v>
      </c>
      <c r="F75" s="131" t="s">
        <v>13</v>
      </c>
    </row>
    <row r="76" spans="1:6" ht="78.75" x14ac:dyDescent="0.25">
      <c r="A76" s="131">
        <v>65</v>
      </c>
      <c r="B76" s="75" t="s">
        <v>5455</v>
      </c>
      <c r="C76" s="69" t="s">
        <v>5456</v>
      </c>
      <c r="D76" s="69" t="s">
        <v>5371</v>
      </c>
      <c r="E76" s="343">
        <v>300000</v>
      </c>
      <c r="F76" s="131" t="s">
        <v>13</v>
      </c>
    </row>
    <row r="77" spans="1:6" ht="78.75" x14ac:dyDescent="0.25">
      <c r="A77" s="131">
        <v>66</v>
      </c>
      <c r="B77" s="75" t="s">
        <v>5457</v>
      </c>
      <c r="C77" s="69" t="s">
        <v>5458</v>
      </c>
      <c r="D77" s="69" t="s">
        <v>5371</v>
      </c>
      <c r="E77" s="343">
        <v>300000</v>
      </c>
      <c r="F77" s="131" t="s">
        <v>13</v>
      </c>
    </row>
    <row r="78" spans="1:6" ht="78.75" x14ac:dyDescent="0.25">
      <c r="A78" s="131">
        <v>67</v>
      </c>
      <c r="B78" s="75" t="s">
        <v>5459</v>
      </c>
      <c r="C78" s="69" t="s">
        <v>5460</v>
      </c>
      <c r="D78" s="69" t="s">
        <v>5371</v>
      </c>
      <c r="E78" s="343">
        <v>300000</v>
      </c>
      <c r="F78" s="131" t="s">
        <v>13</v>
      </c>
    </row>
    <row r="79" spans="1:6" ht="78.75" x14ac:dyDescent="0.25">
      <c r="A79" s="131">
        <v>68</v>
      </c>
      <c r="B79" s="75" t="s">
        <v>5461</v>
      </c>
      <c r="C79" s="69" t="s">
        <v>5462</v>
      </c>
      <c r="D79" s="69" t="s">
        <v>5371</v>
      </c>
      <c r="E79" s="343">
        <v>300000</v>
      </c>
      <c r="F79" s="131" t="s">
        <v>13</v>
      </c>
    </row>
    <row r="80" spans="1:6" ht="78.75" x14ac:dyDescent="0.25">
      <c r="A80" s="131">
        <v>69</v>
      </c>
      <c r="B80" s="75" t="s">
        <v>5463</v>
      </c>
      <c r="C80" s="69" t="s">
        <v>5464</v>
      </c>
      <c r="D80" s="69" t="s">
        <v>5371</v>
      </c>
      <c r="E80" s="343">
        <v>300000</v>
      </c>
      <c r="F80" s="131" t="s">
        <v>13</v>
      </c>
    </row>
    <row r="81" spans="1:6" ht="78.75" x14ac:dyDescent="0.25">
      <c r="A81" s="131">
        <v>70</v>
      </c>
      <c r="B81" s="75" t="s">
        <v>5465</v>
      </c>
      <c r="C81" s="69" t="s">
        <v>5466</v>
      </c>
      <c r="D81" s="69" t="s">
        <v>5371</v>
      </c>
      <c r="E81" s="343">
        <v>300000</v>
      </c>
      <c r="F81" s="131" t="s">
        <v>13</v>
      </c>
    </row>
    <row r="82" spans="1:6" ht="78.75" x14ac:dyDescent="0.25">
      <c r="A82" s="131">
        <v>71</v>
      </c>
      <c r="B82" s="75" t="s">
        <v>5467</v>
      </c>
      <c r="C82" s="69" t="s">
        <v>5468</v>
      </c>
      <c r="D82" s="69" t="s">
        <v>5371</v>
      </c>
      <c r="E82" s="343">
        <v>300000</v>
      </c>
      <c r="F82" s="131" t="s">
        <v>13</v>
      </c>
    </row>
    <row r="83" spans="1:6" ht="78.75" x14ac:dyDescent="0.25">
      <c r="A83" s="131">
        <v>72</v>
      </c>
      <c r="B83" s="75" t="s">
        <v>5469</v>
      </c>
      <c r="C83" s="69" t="s">
        <v>5470</v>
      </c>
      <c r="D83" s="69" t="s">
        <v>5371</v>
      </c>
      <c r="E83" s="343">
        <v>300000</v>
      </c>
      <c r="F83" s="131" t="s">
        <v>13</v>
      </c>
    </row>
    <row r="84" spans="1:6" ht="78.75" x14ac:dyDescent="0.25">
      <c r="A84" s="131">
        <v>73</v>
      </c>
      <c r="B84" s="75" t="s">
        <v>5471</v>
      </c>
      <c r="C84" s="69" t="s">
        <v>5472</v>
      </c>
      <c r="D84" s="69" t="s">
        <v>5371</v>
      </c>
      <c r="E84" s="343">
        <v>300000</v>
      </c>
      <c r="F84" s="131" t="s">
        <v>13</v>
      </c>
    </row>
    <row r="85" spans="1:6" ht="78.75" x14ac:dyDescent="0.25">
      <c r="A85" s="131">
        <v>74</v>
      </c>
      <c r="B85" s="75" t="s">
        <v>5473</v>
      </c>
      <c r="C85" s="69" t="s">
        <v>5474</v>
      </c>
      <c r="D85" s="69" t="s">
        <v>5371</v>
      </c>
      <c r="E85" s="343">
        <v>300000</v>
      </c>
      <c r="F85" s="131" t="s">
        <v>13</v>
      </c>
    </row>
    <row r="86" spans="1:6" ht="78.75" x14ac:dyDescent="0.25">
      <c r="A86" s="131">
        <v>75</v>
      </c>
      <c r="B86" s="75" t="s">
        <v>5475</v>
      </c>
      <c r="C86" s="69" t="s">
        <v>5476</v>
      </c>
      <c r="D86" s="69" t="s">
        <v>5371</v>
      </c>
      <c r="E86" s="343">
        <v>300000</v>
      </c>
      <c r="F86" s="131" t="s">
        <v>13</v>
      </c>
    </row>
    <row r="87" spans="1:6" ht="78.75" x14ac:dyDescent="0.25">
      <c r="A87" s="131">
        <v>76</v>
      </c>
      <c r="B87" s="75" t="s">
        <v>745</v>
      </c>
      <c r="C87" s="69" t="s">
        <v>5477</v>
      </c>
      <c r="D87" s="69" t="s">
        <v>5371</v>
      </c>
      <c r="E87" s="343">
        <v>300000</v>
      </c>
      <c r="F87" s="131" t="s">
        <v>13</v>
      </c>
    </row>
    <row r="88" spans="1:6" ht="78.75" x14ac:dyDescent="0.25">
      <c r="A88" s="131">
        <v>77</v>
      </c>
      <c r="B88" s="75" t="s">
        <v>5478</v>
      </c>
      <c r="C88" s="69" t="s">
        <v>5479</v>
      </c>
      <c r="D88" s="69" t="s">
        <v>5371</v>
      </c>
      <c r="E88" s="343">
        <v>300000</v>
      </c>
      <c r="F88" s="131" t="s">
        <v>13</v>
      </c>
    </row>
    <row r="89" spans="1:6" ht="78.75" x14ac:dyDescent="0.25">
      <c r="A89" s="131">
        <v>78</v>
      </c>
      <c r="B89" s="75" t="s">
        <v>5480</v>
      </c>
      <c r="C89" s="69" t="s">
        <v>5481</v>
      </c>
      <c r="D89" s="69" t="s">
        <v>5371</v>
      </c>
      <c r="E89" s="343">
        <v>300000</v>
      </c>
      <c r="F89" s="131" t="s">
        <v>13</v>
      </c>
    </row>
    <row r="90" spans="1:6" ht="78.75" x14ac:dyDescent="0.25">
      <c r="A90" s="131">
        <v>79</v>
      </c>
      <c r="B90" s="75" t="s">
        <v>5482</v>
      </c>
      <c r="C90" s="69" t="s">
        <v>5483</v>
      </c>
      <c r="D90" s="69" t="s">
        <v>5371</v>
      </c>
      <c r="E90" s="343">
        <v>300000</v>
      </c>
      <c r="F90" s="131" t="s">
        <v>13</v>
      </c>
    </row>
    <row r="91" spans="1:6" ht="78.75" x14ac:dyDescent="0.25">
      <c r="A91" s="131">
        <v>80</v>
      </c>
      <c r="B91" s="75" t="s">
        <v>5484</v>
      </c>
      <c r="C91" s="69" t="s">
        <v>5485</v>
      </c>
      <c r="D91" s="69" t="s">
        <v>5371</v>
      </c>
      <c r="E91" s="343">
        <v>300000</v>
      </c>
      <c r="F91" s="131" t="s">
        <v>13</v>
      </c>
    </row>
    <row r="92" spans="1:6" ht="78.75" x14ac:dyDescent="0.25">
      <c r="A92" s="131">
        <v>81</v>
      </c>
      <c r="B92" s="75" t="s">
        <v>5486</v>
      </c>
      <c r="C92" s="69" t="s">
        <v>5487</v>
      </c>
      <c r="D92" s="69" t="s">
        <v>5371</v>
      </c>
      <c r="E92" s="343">
        <v>300000</v>
      </c>
      <c r="F92" s="131" t="s">
        <v>13</v>
      </c>
    </row>
    <row r="93" spans="1:6" ht="78.75" x14ac:dyDescent="0.25">
      <c r="A93" s="131">
        <v>82</v>
      </c>
      <c r="B93" s="75" t="s">
        <v>5488</v>
      </c>
      <c r="C93" s="69" t="s">
        <v>5489</v>
      </c>
      <c r="D93" s="69" t="s">
        <v>5371</v>
      </c>
      <c r="E93" s="343">
        <v>300000</v>
      </c>
      <c r="F93" s="131" t="s">
        <v>13</v>
      </c>
    </row>
    <row r="94" spans="1:6" ht="78.75" x14ac:dyDescent="0.25">
      <c r="A94" s="131">
        <v>83</v>
      </c>
      <c r="B94" s="75" t="s">
        <v>5490</v>
      </c>
      <c r="C94" s="69" t="s">
        <v>5491</v>
      </c>
      <c r="D94" s="69" t="s">
        <v>5371</v>
      </c>
      <c r="E94" s="343">
        <v>300000</v>
      </c>
      <c r="F94" s="131" t="s">
        <v>13</v>
      </c>
    </row>
    <row r="95" spans="1:6" ht="78.75" x14ac:dyDescent="0.25">
      <c r="A95" s="131">
        <v>84</v>
      </c>
      <c r="B95" s="75" t="s">
        <v>5492</v>
      </c>
      <c r="C95" s="69" t="s">
        <v>5493</v>
      </c>
      <c r="D95" s="69" t="s">
        <v>5371</v>
      </c>
      <c r="E95" s="343">
        <v>300000</v>
      </c>
      <c r="F95" s="131" t="s">
        <v>13</v>
      </c>
    </row>
    <row r="96" spans="1:6" ht="78.75" x14ac:dyDescent="0.25">
      <c r="A96" s="131">
        <v>85</v>
      </c>
      <c r="B96" s="75" t="s">
        <v>5494</v>
      </c>
      <c r="C96" s="69" t="s">
        <v>5495</v>
      </c>
      <c r="D96" s="69" t="s">
        <v>5371</v>
      </c>
      <c r="E96" s="343">
        <v>300000</v>
      </c>
      <c r="F96" s="131" t="s">
        <v>13</v>
      </c>
    </row>
    <row r="97" spans="1:6" ht="78.75" x14ac:dyDescent="0.25">
      <c r="A97" s="131">
        <v>86</v>
      </c>
      <c r="B97" s="75" t="s">
        <v>5496</v>
      </c>
      <c r="C97" s="69" t="s">
        <v>5497</v>
      </c>
      <c r="D97" s="69" t="s">
        <v>5371</v>
      </c>
      <c r="E97" s="343">
        <v>300000</v>
      </c>
      <c r="F97" s="131" t="s">
        <v>13</v>
      </c>
    </row>
    <row r="98" spans="1:6" ht="78.75" x14ac:dyDescent="0.25">
      <c r="A98" s="131">
        <v>87</v>
      </c>
      <c r="B98" s="75" t="s">
        <v>5498</v>
      </c>
      <c r="C98" s="69" t="s">
        <v>5499</v>
      </c>
      <c r="D98" s="69" t="s">
        <v>5371</v>
      </c>
      <c r="E98" s="343">
        <v>300000</v>
      </c>
      <c r="F98" s="131" t="s">
        <v>13</v>
      </c>
    </row>
    <row r="99" spans="1:6" ht="78.75" x14ac:dyDescent="0.25">
      <c r="A99" s="131">
        <v>88</v>
      </c>
      <c r="B99" s="75" t="s">
        <v>5500</v>
      </c>
      <c r="C99" s="69" t="s">
        <v>5501</v>
      </c>
      <c r="D99" s="69" t="s">
        <v>5371</v>
      </c>
      <c r="E99" s="343">
        <v>300000</v>
      </c>
      <c r="F99" s="131" t="s">
        <v>13</v>
      </c>
    </row>
    <row r="100" spans="1:6" ht="78.75" x14ac:dyDescent="0.25">
      <c r="A100" s="131">
        <v>89</v>
      </c>
      <c r="B100" s="75" t="s">
        <v>5502</v>
      </c>
      <c r="C100" s="69" t="s">
        <v>5503</v>
      </c>
      <c r="D100" s="69" t="s">
        <v>5371</v>
      </c>
      <c r="E100" s="343">
        <v>300000</v>
      </c>
      <c r="F100" s="131" t="s">
        <v>13</v>
      </c>
    </row>
    <row r="101" spans="1:6" ht="78.75" x14ac:dyDescent="0.25">
      <c r="A101" s="131">
        <v>90</v>
      </c>
      <c r="B101" s="75" t="s">
        <v>5504</v>
      </c>
      <c r="C101" s="69" t="s">
        <v>5505</v>
      </c>
      <c r="D101" s="69" t="s">
        <v>5371</v>
      </c>
      <c r="E101" s="343">
        <v>300000</v>
      </c>
      <c r="F101" s="131" t="s">
        <v>13</v>
      </c>
    </row>
    <row r="102" spans="1:6" ht="78.75" x14ac:dyDescent="0.25">
      <c r="A102" s="131">
        <v>91</v>
      </c>
      <c r="B102" s="75" t="s">
        <v>5506</v>
      </c>
      <c r="C102" s="69" t="s">
        <v>5507</v>
      </c>
      <c r="D102" s="69" t="s">
        <v>5371</v>
      </c>
      <c r="E102" s="343">
        <v>300000</v>
      </c>
      <c r="F102" s="131" t="s">
        <v>13</v>
      </c>
    </row>
    <row r="103" spans="1:6" ht="78.75" x14ac:dyDescent="0.25">
      <c r="A103" s="131">
        <v>92</v>
      </c>
      <c r="B103" s="75" t="s">
        <v>5359</v>
      </c>
      <c r="C103" s="69" t="s">
        <v>5508</v>
      </c>
      <c r="D103" s="69" t="s">
        <v>5371</v>
      </c>
      <c r="E103" s="343">
        <v>300000</v>
      </c>
      <c r="F103" s="131" t="s">
        <v>13</v>
      </c>
    </row>
    <row r="104" spans="1:6" ht="78.75" x14ac:dyDescent="0.25">
      <c r="A104" s="131">
        <v>93</v>
      </c>
      <c r="B104" s="75" t="s">
        <v>2877</v>
      </c>
      <c r="C104" s="69" t="s">
        <v>5509</v>
      </c>
      <c r="D104" s="69" t="s">
        <v>5371</v>
      </c>
      <c r="E104" s="343">
        <v>300000</v>
      </c>
      <c r="F104" s="131" t="s">
        <v>13</v>
      </c>
    </row>
    <row r="105" spans="1:6" ht="78.75" x14ac:dyDescent="0.25">
      <c r="A105" s="131">
        <v>94</v>
      </c>
      <c r="B105" s="75" t="s">
        <v>5510</v>
      </c>
      <c r="C105" s="69" t="s">
        <v>5511</v>
      </c>
      <c r="D105" s="69" t="s">
        <v>5371</v>
      </c>
      <c r="E105" s="343">
        <v>300000</v>
      </c>
      <c r="F105" s="131" t="s">
        <v>13</v>
      </c>
    </row>
    <row r="106" spans="1:6" x14ac:dyDescent="0.25">
      <c r="A106" s="131"/>
      <c r="B106" s="2351" t="s">
        <v>2097</v>
      </c>
      <c r="C106" s="2429"/>
      <c r="D106" s="2429"/>
      <c r="E106" s="343"/>
      <c r="F106" s="131"/>
    </row>
    <row r="107" spans="1:6" ht="94.5" x14ac:dyDescent="0.25">
      <c r="A107" s="131">
        <v>95</v>
      </c>
      <c r="B107" s="75" t="s">
        <v>5512</v>
      </c>
      <c r="C107" s="69" t="s">
        <v>5513</v>
      </c>
      <c r="D107" s="69" t="s">
        <v>5514</v>
      </c>
      <c r="E107" s="343">
        <v>1000000</v>
      </c>
      <c r="F107" s="131" t="s">
        <v>135</v>
      </c>
    </row>
    <row r="108" spans="1:6" ht="78.75" x14ac:dyDescent="0.25">
      <c r="A108" s="131">
        <v>96</v>
      </c>
      <c r="B108" s="75" t="s">
        <v>5515</v>
      </c>
      <c r="C108" s="69" t="s">
        <v>5516</v>
      </c>
      <c r="D108" s="69" t="s">
        <v>5517</v>
      </c>
      <c r="E108" s="343">
        <v>1000000</v>
      </c>
      <c r="F108" s="131" t="s">
        <v>13</v>
      </c>
    </row>
    <row r="109" spans="1:6" ht="78.75" x14ac:dyDescent="0.25">
      <c r="A109" s="131">
        <v>97</v>
      </c>
      <c r="B109" s="75" t="s">
        <v>5518</v>
      </c>
      <c r="C109" s="69" t="s">
        <v>5519</v>
      </c>
      <c r="D109" s="69" t="s">
        <v>5520</v>
      </c>
      <c r="E109" s="343">
        <v>1000000</v>
      </c>
      <c r="F109" s="131" t="s">
        <v>135</v>
      </c>
    </row>
    <row r="110" spans="1:6" ht="47.25" x14ac:dyDescent="0.25">
      <c r="A110" s="131">
        <v>98</v>
      </c>
      <c r="B110" s="75" t="s">
        <v>5521</v>
      </c>
      <c r="C110" s="69" t="s">
        <v>5522</v>
      </c>
      <c r="D110" s="69" t="s">
        <v>1331</v>
      </c>
      <c r="E110" s="343">
        <v>850000</v>
      </c>
      <c r="F110" s="131" t="s">
        <v>13</v>
      </c>
    </row>
    <row r="111" spans="1:6" ht="63" x14ac:dyDescent="0.25">
      <c r="A111" s="131">
        <v>99</v>
      </c>
      <c r="B111" s="75" t="s">
        <v>5523</v>
      </c>
      <c r="C111" s="69" t="s">
        <v>5524</v>
      </c>
      <c r="D111" s="69" t="s">
        <v>5525</v>
      </c>
      <c r="E111" s="343">
        <v>500000</v>
      </c>
      <c r="F111" s="131" t="s">
        <v>13</v>
      </c>
    </row>
    <row r="112" spans="1:6" ht="47.25" x14ac:dyDescent="0.25">
      <c r="A112" s="131">
        <v>100</v>
      </c>
      <c r="B112" s="75" t="s">
        <v>5526</v>
      </c>
      <c r="C112" s="69" t="s">
        <v>5527</v>
      </c>
      <c r="D112" s="2" t="s">
        <v>1331</v>
      </c>
      <c r="E112" s="343">
        <v>850000</v>
      </c>
      <c r="F112" s="131" t="s">
        <v>13</v>
      </c>
    </row>
    <row r="113" spans="1:6" ht="47.25" x14ac:dyDescent="0.25">
      <c r="A113" s="131">
        <v>101</v>
      </c>
      <c r="B113" s="75" t="s">
        <v>5528</v>
      </c>
      <c r="C113" s="69" t="s">
        <v>5529</v>
      </c>
      <c r="D113" s="2" t="s">
        <v>4528</v>
      </c>
      <c r="E113" s="343">
        <v>400000</v>
      </c>
      <c r="F113" s="131" t="s">
        <v>13</v>
      </c>
    </row>
    <row r="114" spans="1:6" ht="47.25" x14ac:dyDescent="0.25">
      <c r="A114" s="131">
        <v>102</v>
      </c>
      <c r="B114" s="75" t="s">
        <v>5530</v>
      </c>
      <c r="C114" s="69" t="s">
        <v>5531</v>
      </c>
      <c r="D114" s="2" t="s">
        <v>1331</v>
      </c>
      <c r="E114" s="343">
        <v>900000</v>
      </c>
      <c r="F114" s="131" t="s">
        <v>13</v>
      </c>
    </row>
    <row r="115" spans="1:6" ht="47.25" x14ac:dyDescent="0.25">
      <c r="A115" s="131">
        <v>103</v>
      </c>
      <c r="B115" s="75" t="s">
        <v>5532</v>
      </c>
      <c r="C115" s="69" t="s">
        <v>5533</v>
      </c>
      <c r="D115" s="2" t="s">
        <v>4528</v>
      </c>
      <c r="E115" s="343">
        <v>400000</v>
      </c>
      <c r="F115" s="131" t="s">
        <v>13</v>
      </c>
    </row>
    <row r="116" spans="1:6" ht="47.25" x14ac:dyDescent="0.25">
      <c r="A116" s="131">
        <v>104</v>
      </c>
      <c r="B116" s="75" t="s">
        <v>5534</v>
      </c>
      <c r="C116" s="69" t="s">
        <v>5535</v>
      </c>
      <c r="D116" s="2" t="s">
        <v>1331</v>
      </c>
      <c r="E116" s="343">
        <v>850000</v>
      </c>
      <c r="F116" s="131" t="s">
        <v>13</v>
      </c>
    </row>
    <row r="117" spans="1:6" ht="63" x14ac:dyDescent="0.25">
      <c r="A117" s="131">
        <v>105</v>
      </c>
      <c r="B117" s="75" t="s">
        <v>5536</v>
      </c>
      <c r="C117" s="69" t="s">
        <v>5537</v>
      </c>
      <c r="D117" s="69" t="s">
        <v>5538</v>
      </c>
      <c r="E117" s="343">
        <v>450000</v>
      </c>
      <c r="F117" s="131" t="s">
        <v>135</v>
      </c>
    </row>
    <row r="118" spans="1:6" ht="47.25" x14ac:dyDescent="0.25">
      <c r="A118" s="131">
        <v>106</v>
      </c>
      <c r="B118" s="75" t="s">
        <v>5539</v>
      </c>
      <c r="C118" s="69" t="s">
        <v>5540</v>
      </c>
      <c r="D118" s="2" t="s">
        <v>1331</v>
      </c>
      <c r="E118" s="343">
        <v>850000</v>
      </c>
      <c r="F118" s="131" t="s">
        <v>13</v>
      </c>
    </row>
    <row r="119" spans="1:6" ht="47.25" x14ac:dyDescent="0.25">
      <c r="A119" s="131">
        <v>107</v>
      </c>
      <c r="B119" s="75" t="s">
        <v>5541</v>
      </c>
      <c r="C119" s="69" t="s">
        <v>5542</v>
      </c>
      <c r="D119" s="2" t="s">
        <v>5543</v>
      </c>
      <c r="E119" s="343">
        <v>250000</v>
      </c>
      <c r="F119" s="131" t="s">
        <v>13</v>
      </c>
    </row>
    <row r="120" spans="1:6" ht="47.25" x14ac:dyDescent="0.25">
      <c r="A120" s="131">
        <v>108</v>
      </c>
      <c r="B120" s="75" t="s">
        <v>5544</v>
      </c>
      <c r="C120" s="69" t="s">
        <v>5545</v>
      </c>
      <c r="D120" s="2" t="s">
        <v>5546</v>
      </c>
      <c r="E120" s="343">
        <v>250000</v>
      </c>
      <c r="F120" s="131" t="s">
        <v>13</v>
      </c>
    </row>
    <row r="121" spans="1:6" ht="63" x14ac:dyDescent="0.25">
      <c r="A121" s="131">
        <v>109</v>
      </c>
      <c r="B121" s="75" t="s">
        <v>5547</v>
      </c>
      <c r="C121" s="69" t="s">
        <v>5548</v>
      </c>
      <c r="D121" s="69" t="s">
        <v>5549</v>
      </c>
      <c r="E121" s="343">
        <v>400000</v>
      </c>
      <c r="F121" s="131" t="s">
        <v>135</v>
      </c>
    </row>
    <row r="122" spans="1:6" ht="47.25" x14ac:dyDescent="0.25">
      <c r="A122" s="131">
        <v>110</v>
      </c>
      <c r="B122" s="75" t="s">
        <v>5550</v>
      </c>
      <c r="C122" s="69" t="s">
        <v>5551</v>
      </c>
      <c r="D122" s="2" t="s">
        <v>1331</v>
      </c>
      <c r="E122" s="343">
        <v>850000</v>
      </c>
      <c r="F122" s="131" t="s">
        <v>13</v>
      </c>
    </row>
    <row r="123" spans="1:6" x14ac:dyDescent="0.25">
      <c r="A123" s="131"/>
      <c r="B123" s="2373" t="s">
        <v>712</v>
      </c>
      <c r="C123" s="2374"/>
      <c r="D123" s="2"/>
      <c r="E123" s="343"/>
      <c r="F123" s="131"/>
    </row>
    <row r="124" spans="1:6" ht="157.5" x14ac:dyDescent="0.25">
      <c r="A124" s="131">
        <v>111</v>
      </c>
      <c r="B124" s="75" t="s">
        <v>5552</v>
      </c>
      <c r="C124" s="69" t="s">
        <v>5553</v>
      </c>
      <c r="D124" s="69" t="s">
        <v>3987</v>
      </c>
      <c r="E124" s="343">
        <v>4677027.2</v>
      </c>
      <c r="F124" s="131" t="s">
        <v>13</v>
      </c>
    </row>
    <row r="125" spans="1:6" ht="78.75" x14ac:dyDescent="0.25">
      <c r="A125" s="131">
        <v>112</v>
      </c>
      <c r="B125" s="75" t="s">
        <v>2812</v>
      </c>
      <c r="C125" s="69" t="s">
        <v>5554</v>
      </c>
      <c r="D125" s="69" t="s">
        <v>5555</v>
      </c>
      <c r="E125" s="343">
        <v>3500000</v>
      </c>
      <c r="F125" s="131" t="s">
        <v>13</v>
      </c>
    </row>
    <row r="126" spans="1:6" x14ac:dyDescent="0.25">
      <c r="A126" s="131"/>
      <c r="B126" s="2348" t="s">
        <v>248</v>
      </c>
      <c r="C126" s="2350"/>
      <c r="D126" s="424"/>
      <c r="E126" s="425">
        <f>SUM(E6:E125)</f>
        <v>81310344.820000008</v>
      </c>
      <c r="F126" s="131"/>
    </row>
    <row r="127" spans="1:6" x14ac:dyDescent="0.25">
      <c r="A127" s="357"/>
      <c r="B127" s="2427" t="s">
        <v>9</v>
      </c>
      <c r="C127" s="2427"/>
      <c r="D127" s="2427"/>
      <c r="E127" s="358"/>
      <c r="F127" s="359"/>
    </row>
    <row r="128" spans="1:6" ht="63" x14ac:dyDescent="0.25">
      <c r="A128" s="353">
        <v>1</v>
      </c>
      <c r="B128" s="69" t="s">
        <v>269</v>
      </c>
      <c r="C128" s="7" t="s">
        <v>5556</v>
      </c>
      <c r="D128" s="69" t="s">
        <v>271</v>
      </c>
      <c r="E128" s="187">
        <v>1000000</v>
      </c>
      <c r="F128" s="131" t="s">
        <v>272</v>
      </c>
    </row>
    <row r="129" spans="1:6" x14ac:dyDescent="0.25">
      <c r="A129" s="353"/>
      <c r="B129" s="70" t="s">
        <v>273</v>
      </c>
      <c r="C129" s="7"/>
      <c r="D129" s="69"/>
      <c r="E129" s="187"/>
      <c r="F129" s="131"/>
    </row>
    <row r="130" spans="1:6" ht="63" x14ac:dyDescent="0.25">
      <c r="A130" s="353">
        <v>2</v>
      </c>
      <c r="B130" s="69" t="s">
        <v>274</v>
      </c>
      <c r="C130" s="7" t="s">
        <v>5557</v>
      </c>
      <c r="D130" s="69" t="s">
        <v>276</v>
      </c>
      <c r="E130" s="187">
        <v>4500000</v>
      </c>
      <c r="F130" s="131" t="s">
        <v>277</v>
      </c>
    </row>
    <row r="131" spans="1:6" x14ac:dyDescent="0.25">
      <c r="A131" s="130"/>
      <c r="B131" s="70" t="s">
        <v>248</v>
      </c>
      <c r="C131" s="70"/>
      <c r="D131" s="70"/>
      <c r="E131" s="189">
        <v>5500000</v>
      </c>
      <c r="F131" s="130"/>
    </row>
    <row r="132" spans="1:6" x14ac:dyDescent="0.25">
      <c r="A132" s="88"/>
      <c r="B132" s="2353" t="s">
        <v>324</v>
      </c>
      <c r="C132" s="2354"/>
      <c r="D132" s="88"/>
      <c r="E132" s="89">
        <f>E131+E126</f>
        <v>86810344.820000008</v>
      </c>
      <c r="F132" s="88"/>
    </row>
    <row r="136" spans="1:6" x14ac:dyDescent="0.25">
      <c r="A136" s="2454" t="s">
        <v>0</v>
      </c>
      <c r="B136" s="2454"/>
      <c r="C136" s="2454"/>
      <c r="D136" s="2454"/>
      <c r="E136" s="2454"/>
      <c r="F136" s="2454"/>
    </row>
    <row r="137" spans="1:6" x14ac:dyDescent="0.25">
      <c r="A137" s="2454" t="s">
        <v>43326</v>
      </c>
      <c r="B137" s="2454"/>
      <c r="C137" s="2454"/>
      <c r="D137" s="2454"/>
      <c r="E137" s="2454"/>
      <c r="F137" s="2454"/>
    </row>
    <row r="138" spans="1:6" x14ac:dyDescent="0.25">
      <c r="A138" s="2454" t="s">
        <v>281</v>
      </c>
      <c r="B138" s="2454"/>
      <c r="C138" s="2454"/>
      <c r="D138" s="2454"/>
      <c r="E138" s="2454"/>
      <c r="F138" s="2454"/>
    </row>
    <row r="139" spans="1:6" ht="31.5" x14ac:dyDescent="0.25">
      <c r="A139" s="1845" t="s">
        <v>3</v>
      </c>
      <c r="B139" s="2163" t="s">
        <v>283</v>
      </c>
      <c r="C139" s="2163" t="s">
        <v>284</v>
      </c>
      <c r="D139" s="2163" t="s">
        <v>285</v>
      </c>
      <c r="E139" s="1860" t="s">
        <v>286</v>
      </c>
      <c r="F139" s="2165" t="s">
        <v>4467</v>
      </c>
    </row>
    <row r="140" spans="1:6" x14ac:dyDescent="0.25">
      <c r="A140" s="2030"/>
      <c r="B140" s="2528" t="s">
        <v>18440</v>
      </c>
      <c r="C140" s="2563"/>
      <c r="D140" s="2163"/>
      <c r="E140" s="1860"/>
      <c r="F140" s="2165"/>
    </row>
    <row r="141" spans="1:6" ht="78.75" x14ac:dyDescent="0.25">
      <c r="A141" s="2030">
        <v>1</v>
      </c>
      <c r="B141" s="2167" t="s">
        <v>295</v>
      </c>
      <c r="C141" s="2167" t="s">
        <v>43327</v>
      </c>
      <c r="D141" s="2167" t="s">
        <v>488</v>
      </c>
      <c r="E141" s="1742">
        <v>181700</v>
      </c>
      <c r="F141" s="2167" t="s">
        <v>135</v>
      </c>
    </row>
    <row r="142" spans="1:6" ht="63" x14ac:dyDescent="0.25">
      <c r="A142" s="2030">
        <v>2</v>
      </c>
      <c r="B142" s="2167" t="s">
        <v>23</v>
      </c>
      <c r="C142" s="2167" t="s">
        <v>5337</v>
      </c>
      <c r="D142" s="2167" t="s">
        <v>5338</v>
      </c>
      <c r="E142" s="1742">
        <v>449334.51</v>
      </c>
      <c r="F142" s="2167" t="s">
        <v>135</v>
      </c>
    </row>
    <row r="143" spans="1:6" x14ac:dyDescent="0.25">
      <c r="A143" s="2030"/>
      <c r="B143" s="2528" t="s">
        <v>12054</v>
      </c>
      <c r="C143" s="2529"/>
      <c r="D143" s="2167"/>
      <c r="E143" s="1755"/>
      <c r="F143" s="2167"/>
    </row>
    <row r="144" spans="1:6" ht="47.25" x14ac:dyDescent="0.25">
      <c r="A144" s="2030">
        <v>3</v>
      </c>
      <c r="B144" s="2167" t="s">
        <v>23</v>
      </c>
      <c r="C144" s="2167" t="s">
        <v>5340</v>
      </c>
      <c r="D144" s="2167" t="s">
        <v>541</v>
      </c>
      <c r="E144" s="1742">
        <v>100000</v>
      </c>
      <c r="F144" s="2167" t="s">
        <v>135</v>
      </c>
    </row>
    <row r="145" spans="1:6" ht="63" x14ac:dyDescent="0.25">
      <c r="A145" s="2030">
        <v>4</v>
      </c>
      <c r="B145" s="2167" t="s">
        <v>299</v>
      </c>
      <c r="C145" s="2167" t="s">
        <v>5341</v>
      </c>
      <c r="D145" s="2167" t="s">
        <v>1244</v>
      </c>
      <c r="E145" s="1742">
        <v>241379.3</v>
      </c>
      <c r="F145" s="2167" t="s">
        <v>135</v>
      </c>
    </row>
    <row r="146" spans="1:6" ht="63" x14ac:dyDescent="0.25">
      <c r="A146" s="2030">
        <v>5</v>
      </c>
      <c r="B146" s="2167" t="s">
        <v>301</v>
      </c>
      <c r="C146" s="2167" t="s">
        <v>5343</v>
      </c>
      <c r="D146" s="2167" t="s">
        <v>43</v>
      </c>
      <c r="E146" s="1742">
        <v>568965.51</v>
      </c>
      <c r="F146" s="2167" t="s">
        <v>135</v>
      </c>
    </row>
    <row r="147" spans="1:6" ht="94.5" x14ac:dyDescent="0.25">
      <c r="A147" s="2030">
        <v>6</v>
      </c>
      <c r="B147" s="2167" t="s">
        <v>307</v>
      </c>
      <c r="C147" s="2167" t="s">
        <v>5345</v>
      </c>
      <c r="D147" s="2167" t="s">
        <v>5346</v>
      </c>
      <c r="E147" s="1742">
        <v>227586.2</v>
      </c>
      <c r="F147" s="2167" t="s">
        <v>135</v>
      </c>
    </row>
    <row r="148" spans="1:6" x14ac:dyDescent="0.25">
      <c r="A148" s="2030"/>
      <c r="B148" s="2528" t="s">
        <v>696</v>
      </c>
      <c r="C148" s="2529"/>
      <c r="D148" s="2167"/>
      <c r="E148" s="1914"/>
      <c r="F148" s="2167"/>
    </row>
    <row r="149" spans="1:6" ht="141.75" x14ac:dyDescent="0.25">
      <c r="A149" s="2002">
        <v>7</v>
      </c>
      <c r="B149" s="1755" t="s">
        <v>5439</v>
      </c>
      <c r="C149" s="1755" t="s">
        <v>43328</v>
      </c>
      <c r="D149" s="1755" t="s">
        <v>43329</v>
      </c>
      <c r="E149" s="1742">
        <v>113793.1</v>
      </c>
      <c r="F149" s="1755" t="s">
        <v>135</v>
      </c>
    </row>
    <row r="150" spans="1:6" ht="141.75" x14ac:dyDescent="0.25">
      <c r="A150" s="2002">
        <v>8</v>
      </c>
      <c r="B150" s="1755" t="s">
        <v>43330</v>
      </c>
      <c r="C150" s="1755" t="s">
        <v>43331</v>
      </c>
      <c r="D150" s="1755" t="s">
        <v>43332</v>
      </c>
      <c r="E150" s="1742">
        <v>113793.1</v>
      </c>
      <c r="F150" s="1755" t="s">
        <v>135</v>
      </c>
    </row>
    <row r="151" spans="1:6" x14ac:dyDescent="0.25">
      <c r="A151" s="2030"/>
      <c r="B151" s="2528" t="s">
        <v>552</v>
      </c>
      <c r="C151" s="2529"/>
      <c r="D151" s="2167"/>
      <c r="E151" s="1832"/>
      <c r="F151" s="2167"/>
    </row>
    <row r="152" spans="1:6" ht="47.25" x14ac:dyDescent="0.25">
      <c r="A152" s="2030">
        <v>9</v>
      </c>
      <c r="B152" s="2167" t="s">
        <v>5363</v>
      </c>
      <c r="C152" s="2167" t="s">
        <v>5364</v>
      </c>
      <c r="D152" s="2167" t="s">
        <v>5365</v>
      </c>
      <c r="E152" s="1832">
        <v>2100000</v>
      </c>
      <c r="F152" s="2167" t="s">
        <v>135</v>
      </c>
    </row>
    <row r="153" spans="1:6" ht="47.25" x14ac:dyDescent="0.25">
      <c r="A153" s="2030">
        <v>10</v>
      </c>
      <c r="B153" s="2167" t="s">
        <v>5366</v>
      </c>
      <c r="C153" s="2167" t="s">
        <v>5367</v>
      </c>
      <c r="D153" s="2167" t="s">
        <v>5368</v>
      </c>
      <c r="E153" s="1742">
        <v>900000</v>
      </c>
      <c r="F153" s="2167" t="s">
        <v>135</v>
      </c>
    </row>
    <row r="154" spans="1:6" ht="47.25" x14ac:dyDescent="0.25">
      <c r="A154" s="2030">
        <v>11</v>
      </c>
      <c r="B154" s="2167" t="s">
        <v>23326</v>
      </c>
      <c r="C154" s="2167" t="s">
        <v>43333</v>
      </c>
      <c r="D154" s="2167" t="s">
        <v>43334</v>
      </c>
      <c r="E154" s="1742">
        <v>982758.62</v>
      </c>
      <c r="F154" s="2167"/>
    </row>
    <row r="155" spans="1:6" x14ac:dyDescent="0.25">
      <c r="A155" s="2030"/>
      <c r="B155" s="2528" t="s">
        <v>43335</v>
      </c>
      <c r="C155" s="2529"/>
      <c r="D155" s="2163"/>
      <c r="E155" s="1755"/>
      <c r="F155" s="2167"/>
    </row>
    <row r="156" spans="1:6" ht="63" x14ac:dyDescent="0.25">
      <c r="A156" s="2030">
        <v>12</v>
      </c>
      <c r="B156" s="2167" t="s">
        <v>5443</v>
      </c>
      <c r="C156" s="2167" t="s">
        <v>43336</v>
      </c>
      <c r="D156" s="2167" t="s">
        <v>43337</v>
      </c>
      <c r="E156" s="1832">
        <v>300000</v>
      </c>
      <c r="F156" s="2167" t="s">
        <v>13</v>
      </c>
    </row>
    <row r="157" spans="1:6" ht="63" x14ac:dyDescent="0.25">
      <c r="A157" s="2030">
        <v>13</v>
      </c>
      <c r="B157" s="2167" t="s">
        <v>5480</v>
      </c>
      <c r="C157" s="2167" t="s">
        <v>43338</v>
      </c>
      <c r="D157" s="2167" t="s">
        <v>43337</v>
      </c>
      <c r="E157" s="1832">
        <v>300000</v>
      </c>
      <c r="F157" s="2167" t="s">
        <v>13</v>
      </c>
    </row>
    <row r="158" spans="1:6" ht="63" x14ac:dyDescent="0.25">
      <c r="A158" s="2030">
        <v>14</v>
      </c>
      <c r="B158" s="2167" t="s">
        <v>43339</v>
      </c>
      <c r="C158" s="2167" t="s">
        <v>43340</v>
      </c>
      <c r="D158" s="2167" t="s">
        <v>43337</v>
      </c>
      <c r="E158" s="1832">
        <v>300000</v>
      </c>
      <c r="F158" s="2167" t="s">
        <v>13</v>
      </c>
    </row>
    <row r="159" spans="1:6" ht="63" x14ac:dyDescent="0.25">
      <c r="A159" s="2030">
        <v>15</v>
      </c>
      <c r="B159" s="2167" t="s">
        <v>5486</v>
      </c>
      <c r="C159" s="2167" t="s">
        <v>43341</v>
      </c>
      <c r="D159" s="2167" t="s">
        <v>43337</v>
      </c>
      <c r="E159" s="1832">
        <v>300000</v>
      </c>
      <c r="F159" s="2167" t="s">
        <v>13</v>
      </c>
    </row>
    <row r="160" spans="1:6" ht="63" x14ac:dyDescent="0.25">
      <c r="A160" s="2030">
        <v>16</v>
      </c>
      <c r="B160" s="2167" t="s">
        <v>43342</v>
      </c>
      <c r="C160" s="2167" t="s">
        <v>43343</v>
      </c>
      <c r="D160" s="2167" t="s">
        <v>43337</v>
      </c>
      <c r="E160" s="1832">
        <v>300000</v>
      </c>
      <c r="F160" s="2167" t="s">
        <v>13</v>
      </c>
    </row>
    <row r="161" spans="1:6" ht="63" x14ac:dyDescent="0.25">
      <c r="A161" s="2030">
        <v>17</v>
      </c>
      <c r="B161" s="2167" t="s">
        <v>43344</v>
      </c>
      <c r="C161" s="2167" t="s">
        <v>43345</v>
      </c>
      <c r="D161" s="2167" t="s">
        <v>43337</v>
      </c>
      <c r="E161" s="1832">
        <v>300000</v>
      </c>
      <c r="F161" s="2167" t="s">
        <v>13</v>
      </c>
    </row>
    <row r="162" spans="1:6" ht="63" x14ac:dyDescent="0.25">
      <c r="A162" s="2030">
        <v>18</v>
      </c>
      <c r="B162" s="2167" t="s">
        <v>43346</v>
      </c>
      <c r="C162" s="2167" t="s">
        <v>43347</v>
      </c>
      <c r="D162" s="2167" t="s">
        <v>43337</v>
      </c>
      <c r="E162" s="1832">
        <v>300000</v>
      </c>
      <c r="F162" s="2167" t="s">
        <v>13</v>
      </c>
    </row>
    <row r="163" spans="1:6" ht="63" x14ac:dyDescent="0.25">
      <c r="A163" s="2030">
        <v>19</v>
      </c>
      <c r="B163" s="2167" t="s">
        <v>43348</v>
      </c>
      <c r="C163" s="2167" t="s">
        <v>43349</v>
      </c>
      <c r="D163" s="2167" t="s">
        <v>43337</v>
      </c>
      <c r="E163" s="1832">
        <v>300000</v>
      </c>
      <c r="F163" s="2167" t="s">
        <v>13</v>
      </c>
    </row>
    <row r="164" spans="1:6" ht="63" x14ac:dyDescent="0.25">
      <c r="A164" s="2030">
        <v>20</v>
      </c>
      <c r="B164" s="2167" t="s">
        <v>4869</v>
      </c>
      <c r="C164" s="2167" t="s">
        <v>43350</v>
      </c>
      <c r="D164" s="2167" t="s">
        <v>43337</v>
      </c>
      <c r="E164" s="1832">
        <v>300000</v>
      </c>
      <c r="F164" s="2167" t="s">
        <v>13</v>
      </c>
    </row>
    <row r="165" spans="1:6" ht="63" x14ac:dyDescent="0.25">
      <c r="A165" s="2030">
        <v>21</v>
      </c>
      <c r="B165" s="2167" t="s">
        <v>43351</v>
      </c>
      <c r="C165" s="2167" t="s">
        <v>43352</v>
      </c>
      <c r="D165" s="2167" t="s">
        <v>43337</v>
      </c>
      <c r="E165" s="1832">
        <v>300000</v>
      </c>
      <c r="F165" s="2167" t="s">
        <v>13</v>
      </c>
    </row>
    <row r="166" spans="1:6" ht="63" x14ac:dyDescent="0.25">
      <c r="A166" s="2030">
        <v>22</v>
      </c>
      <c r="B166" s="2167" t="s">
        <v>43353</v>
      </c>
      <c r="C166" s="2167" t="s">
        <v>43354</v>
      </c>
      <c r="D166" s="2167" t="s">
        <v>43337</v>
      </c>
      <c r="E166" s="1832">
        <v>300000</v>
      </c>
      <c r="F166" s="2167" t="s">
        <v>13</v>
      </c>
    </row>
    <row r="167" spans="1:6" ht="63" x14ac:dyDescent="0.25">
      <c r="A167" s="2030">
        <v>23</v>
      </c>
      <c r="B167" s="2167" t="s">
        <v>5380</v>
      </c>
      <c r="C167" s="2167" t="s">
        <v>43355</v>
      </c>
      <c r="D167" s="2167" t="s">
        <v>43337</v>
      </c>
      <c r="E167" s="1832">
        <v>300000</v>
      </c>
      <c r="F167" s="2167" t="s">
        <v>13</v>
      </c>
    </row>
    <row r="168" spans="1:6" ht="63" x14ac:dyDescent="0.25">
      <c r="A168" s="2030">
        <v>24</v>
      </c>
      <c r="B168" s="2167" t="s">
        <v>43356</v>
      </c>
      <c r="C168" s="2167" t="s">
        <v>43357</v>
      </c>
      <c r="D168" s="2167" t="s">
        <v>43337</v>
      </c>
      <c r="E168" s="1832">
        <v>300000</v>
      </c>
      <c r="F168" s="2167" t="s">
        <v>13</v>
      </c>
    </row>
    <row r="169" spans="1:6" ht="63" x14ac:dyDescent="0.25">
      <c r="A169" s="2030">
        <v>25</v>
      </c>
      <c r="B169" s="2167" t="s">
        <v>43358</v>
      </c>
      <c r="C169" s="2167" t="s">
        <v>43359</v>
      </c>
      <c r="D169" s="2167" t="s">
        <v>43337</v>
      </c>
      <c r="E169" s="1832">
        <v>300000</v>
      </c>
      <c r="F169" s="2167" t="s">
        <v>13</v>
      </c>
    </row>
    <row r="170" spans="1:6" ht="63" x14ac:dyDescent="0.25">
      <c r="A170" s="2030">
        <v>26</v>
      </c>
      <c r="B170" s="2167" t="s">
        <v>43360</v>
      </c>
      <c r="C170" s="2167" t="s">
        <v>43361</v>
      </c>
      <c r="D170" s="2167" t="s">
        <v>43337</v>
      </c>
      <c r="E170" s="1832">
        <v>300000</v>
      </c>
      <c r="F170" s="2167" t="s">
        <v>13</v>
      </c>
    </row>
    <row r="171" spans="1:6" ht="63" x14ac:dyDescent="0.25">
      <c r="A171" s="2030">
        <v>27</v>
      </c>
      <c r="B171" s="2167" t="s">
        <v>43362</v>
      </c>
      <c r="C171" s="2167" t="s">
        <v>43363</v>
      </c>
      <c r="D171" s="2167" t="s">
        <v>43337</v>
      </c>
      <c r="E171" s="1832">
        <v>300000</v>
      </c>
      <c r="F171" s="2167" t="s">
        <v>13</v>
      </c>
    </row>
    <row r="172" spans="1:6" ht="63" x14ac:dyDescent="0.25">
      <c r="A172" s="2030">
        <v>28</v>
      </c>
      <c r="B172" s="2167" t="s">
        <v>43364</v>
      </c>
      <c r="C172" s="2167" t="s">
        <v>43365</v>
      </c>
      <c r="D172" s="2167" t="s">
        <v>43337</v>
      </c>
      <c r="E172" s="1832">
        <v>300000</v>
      </c>
      <c r="F172" s="2167" t="s">
        <v>13</v>
      </c>
    </row>
    <row r="173" spans="1:6" ht="63" x14ac:dyDescent="0.25">
      <c r="A173" s="2030">
        <v>29</v>
      </c>
      <c r="B173" s="2193" t="s">
        <v>43366</v>
      </c>
      <c r="C173" s="2167" t="s">
        <v>43367</v>
      </c>
      <c r="D173" s="2167" t="s">
        <v>43337</v>
      </c>
      <c r="E173" s="1832">
        <v>300000</v>
      </c>
      <c r="F173" s="2167" t="s">
        <v>13</v>
      </c>
    </row>
    <row r="174" spans="1:6" x14ac:dyDescent="0.25">
      <c r="A174" s="2030"/>
      <c r="B174" s="2528" t="s">
        <v>704</v>
      </c>
      <c r="C174" s="2534"/>
      <c r="D174" s="2529"/>
      <c r="E174" s="1930">
        <f>SUM(E141:E173)</f>
        <v>11379310.34</v>
      </c>
      <c r="F174" s="2167"/>
    </row>
    <row r="175" spans="1:6" x14ac:dyDescent="0.25">
      <c r="A175" s="2453" t="s">
        <v>41688</v>
      </c>
      <c r="B175" s="2453"/>
      <c r="C175" s="2453"/>
      <c r="D175" s="2453" t="s">
        <v>279</v>
      </c>
      <c r="E175" s="2453"/>
      <c r="F175" s="2453"/>
    </row>
  </sheetData>
  <mergeCells count="25">
    <mergeCell ref="B148:C148"/>
    <mergeCell ref="B127:D127"/>
    <mergeCell ref="B132:C132"/>
    <mergeCell ref="B143:C143"/>
    <mergeCell ref="B15:D15"/>
    <mergeCell ref="B17:D17"/>
    <mergeCell ref="A136:F136"/>
    <mergeCell ref="A137:F137"/>
    <mergeCell ref="A138:F138"/>
    <mergeCell ref="B140:C140"/>
    <mergeCell ref="B19:D19"/>
    <mergeCell ref="B31:D31"/>
    <mergeCell ref="B106:D106"/>
    <mergeCell ref="B123:C123"/>
    <mergeCell ref="B126:C126"/>
    <mergeCell ref="A1:F1"/>
    <mergeCell ref="A2:F2"/>
    <mergeCell ref="A3:F3"/>
    <mergeCell ref="B5:D5"/>
    <mergeCell ref="B11:D11"/>
    <mergeCell ref="B151:C151"/>
    <mergeCell ref="B155:C155"/>
    <mergeCell ref="B174:D174"/>
    <mergeCell ref="A175:C175"/>
    <mergeCell ref="D175:F175"/>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8"/>
  <sheetViews>
    <sheetView topLeftCell="A132" workbookViewId="0">
      <selection activeCell="D135" sqref="D135"/>
    </sheetView>
  </sheetViews>
  <sheetFormatPr defaultRowHeight="15.75" x14ac:dyDescent="0.25"/>
  <cols>
    <col min="1" max="1" width="7.42578125" style="128" customWidth="1"/>
    <col min="2" max="2" width="13.42578125" style="128" customWidth="1"/>
    <col min="3" max="3" width="42.5703125" style="128" customWidth="1"/>
    <col min="4" max="4" width="18.7109375" style="128" customWidth="1"/>
    <col min="5" max="5" width="19.5703125" style="128" customWidth="1"/>
    <col min="6" max="6" width="11.42578125" style="128" customWidth="1"/>
    <col min="7" max="16384" width="9.140625" style="128"/>
  </cols>
  <sheetData>
    <row r="1" spans="1:6" x14ac:dyDescent="0.25">
      <c r="A1" s="2360" t="s">
        <v>0</v>
      </c>
      <c r="B1" s="2360"/>
      <c r="C1" s="2360"/>
      <c r="D1" s="2360"/>
      <c r="E1" s="2360"/>
      <c r="F1" s="2360"/>
    </row>
    <row r="2" spans="1:6" x14ac:dyDescent="0.25">
      <c r="A2" s="2360" t="s">
        <v>2610</v>
      </c>
      <c r="B2" s="2360"/>
      <c r="C2" s="2360"/>
      <c r="D2" s="2360"/>
      <c r="E2" s="2360"/>
      <c r="F2" s="2360"/>
    </row>
    <row r="3" spans="1:6" x14ac:dyDescent="0.25">
      <c r="A3" s="2360" t="s">
        <v>2</v>
      </c>
      <c r="B3" s="2360"/>
      <c r="C3" s="2360"/>
      <c r="D3" s="2360"/>
      <c r="E3" s="2360"/>
      <c r="F3" s="2360"/>
    </row>
    <row r="4" spans="1:6" ht="31.5" x14ac:dyDescent="0.25">
      <c r="A4" s="76" t="s">
        <v>3</v>
      </c>
      <c r="B4" s="76" t="s">
        <v>4</v>
      </c>
      <c r="C4" s="76" t="s">
        <v>5</v>
      </c>
      <c r="D4" s="76" t="s">
        <v>6</v>
      </c>
      <c r="E4" s="96" t="s">
        <v>2611</v>
      </c>
      <c r="F4" s="76" t="s">
        <v>8</v>
      </c>
    </row>
    <row r="5" spans="1:6" x14ac:dyDescent="0.25">
      <c r="A5" s="219"/>
      <c r="B5" s="2384" t="s">
        <v>288</v>
      </c>
      <c r="C5" s="2384"/>
      <c r="D5" s="2384"/>
      <c r="E5" s="138"/>
      <c r="F5" s="219"/>
    </row>
    <row r="6" spans="1:6" ht="47.25" x14ac:dyDescent="0.25">
      <c r="A6" s="69">
        <v>1</v>
      </c>
      <c r="B6" s="75" t="s">
        <v>2060</v>
      </c>
      <c r="C6" s="75" t="s">
        <v>2612</v>
      </c>
      <c r="D6" s="75" t="s">
        <v>12</v>
      </c>
      <c r="E6" s="144">
        <v>2200000</v>
      </c>
      <c r="F6" s="72" t="s">
        <v>272</v>
      </c>
    </row>
    <row r="7" spans="1:6" ht="236.25" x14ac:dyDescent="0.25">
      <c r="A7" s="69">
        <v>2</v>
      </c>
      <c r="B7" s="75" t="s">
        <v>295</v>
      </c>
      <c r="C7" s="75" t="s">
        <v>2613</v>
      </c>
      <c r="D7" s="75" t="s">
        <v>2784</v>
      </c>
      <c r="E7" s="144">
        <v>634482.75</v>
      </c>
      <c r="F7" s="72" t="s">
        <v>272</v>
      </c>
    </row>
    <row r="8" spans="1:6" ht="31.5" x14ac:dyDescent="0.25">
      <c r="A8" s="69">
        <v>3</v>
      </c>
      <c r="B8" s="75" t="s">
        <v>17</v>
      </c>
      <c r="C8" s="75" t="s">
        <v>2614</v>
      </c>
      <c r="D8" s="75" t="s">
        <v>19</v>
      </c>
      <c r="E8" s="144">
        <v>182000</v>
      </c>
      <c r="F8" s="72" t="s">
        <v>272</v>
      </c>
    </row>
    <row r="9" spans="1:6" ht="31.5" x14ac:dyDescent="0.25">
      <c r="A9" s="69">
        <v>4</v>
      </c>
      <c r="B9" s="75" t="s">
        <v>20</v>
      </c>
      <c r="C9" s="75" t="s">
        <v>2615</v>
      </c>
      <c r="D9" s="75" t="s">
        <v>22</v>
      </c>
      <c r="E9" s="144">
        <v>70000</v>
      </c>
      <c r="F9" s="72" t="s">
        <v>272</v>
      </c>
    </row>
    <row r="10" spans="1:6" ht="47.25" x14ac:dyDescent="0.25">
      <c r="A10" s="69">
        <v>5</v>
      </c>
      <c r="B10" s="75" t="s">
        <v>23</v>
      </c>
      <c r="C10" s="75" t="s">
        <v>2616</v>
      </c>
      <c r="D10" s="75" t="s">
        <v>2617</v>
      </c>
      <c r="E10" s="144">
        <v>848000</v>
      </c>
      <c r="F10" s="72" t="s">
        <v>272</v>
      </c>
    </row>
    <row r="11" spans="1:6" x14ac:dyDescent="0.25">
      <c r="A11" s="72"/>
      <c r="B11" s="2351" t="s">
        <v>2618</v>
      </c>
      <c r="C11" s="2351"/>
      <c r="D11" s="2351"/>
      <c r="E11" s="144"/>
      <c r="F11" s="72"/>
    </row>
    <row r="12" spans="1:6" ht="110.25" x14ac:dyDescent="0.25">
      <c r="A12" s="69">
        <v>6</v>
      </c>
      <c r="B12" s="75" t="s">
        <v>295</v>
      </c>
      <c r="C12" s="75" t="s">
        <v>2619</v>
      </c>
      <c r="D12" s="75" t="s">
        <v>336</v>
      </c>
      <c r="E12" s="144">
        <v>467241.4</v>
      </c>
      <c r="F12" s="72" t="s">
        <v>272</v>
      </c>
    </row>
    <row r="13" spans="1:6" ht="47.25" x14ac:dyDescent="0.25">
      <c r="A13" s="69">
        <v>7</v>
      </c>
      <c r="B13" s="75" t="s">
        <v>23</v>
      </c>
      <c r="C13" s="75" t="s">
        <v>2620</v>
      </c>
      <c r="D13" s="75" t="s">
        <v>2621</v>
      </c>
      <c r="E13" s="144">
        <v>800000</v>
      </c>
      <c r="F13" s="72" t="s">
        <v>272</v>
      </c>
    </row>
    <row r="14" spans="1:6" ht="189" x14ac:dyDescent="0.25">
      <c r="A14" s="69">
        <v>8</v>
      </c>
      <c r="B14" s="75" t="s">
        <v>299</v>
      </c>
      <c r="C14" s="75" t="s">
        <v>2622</v>
      </c>
      <c r="D14" s="75" t="s">
        <v>2623</v>
      </c>
      <c r="E14" s="144">
        <v>1200000</v>
      </c>
      <c r="F14" s="72" t="s">
        <v>272</v>
      </c>
    </row>
    <row r="15" spans="1:6" x14ac:dyDescent="0.25">
      <c r="A15" s="72"/>
      <c r="B15" s="2351" t="s">
        <v>40</v>
      </c>
      <c r="C15" s="2385"/>
      <c r="D15" s="75"/>
      <c r="E15" s="144"/>
      <c r="F15" s="72"/>
    </row>
    <row r="16" spans="1:6" ht="94.5" x14ac:dyDescent="0.25">
      <c r="A16" s="69">
        <v>9</v>
      </c>
      <c r="B16" s="69" t="s">
        <v>41</v>
      </c>
      <c r="C16" s="69" t="s">
        <v>2624</v>
      </c>
      <c r="D16" s="69" t="s">
        <v>302</v>
      </c>
      <c r="E16" s="144">
        <v>4568965.5</v>
      </c>
      <c r="F16" s="72" t="s">
        <v>272</v>
      </c>
    </row>
    <row r="17" spans="1:6" x14ac:dyDescent="0.25">
      <c r="A17" s="72"/>
      <c r="B17" s="2351" t="s">
        <v>34</v>
      </c>
      <c r="C17" s="2351"/>
      <c r="D17" s="75"/>
      <c r="E17" s="144"/>
      <c r="F17" s="72"/>
    </row>
    <row r="18" spans="1:6" ht="47.25" x14ac:dyDescent="0.25">
      <c r="A18" s="69">
        <v>10</v>
      </c>
      <c r="B18" s="69" t="s">
        <v>309</v>
      </c>
      <c r="C18" s="69" t="s">
        <v>2625</v>
      </c>
      <c r="D18" s="69" t="s">
        <v>341</v>
      </c>
      <c r="E18" s="144">
        <v>7000000</v>
      </c>
      <c r="F18" s="72" t="s">
        <v>272</v>
      </c>
    </row>
    <row r="19" spans="1:6" ht="47.25" x14ac:dyDescent="0.25">
      <c r="A19" s="69">
        <v>11</v>
      </c>
      <c r="B19" s="69" t="s">
        <v>311</v>
      </c>
      <c r="C19" s="69" t="s">
        <v>2626</v>
      </c>
      <c r="D19" s="69" t="s">
        <v>341</v>
      </c>
      <c r="E19" s="144">
        <v>6000000</v>
      </c>
      <c r="F19" s="72" t="s">
        <v>272</v>
      </c>
    </row>
    <row r="20" spans="1:6" x14ac:dyDescent="0.25">
      <c r="A20" s="72"/>
      <c r="B20" s="2351" t="s">
        <v>306</v>
      </c>
      <c r="C20" s="2351"/>
      <c r="D20" s="75"/>
      <c r="E20" s="144"/>
      <c r="F20" s="72"/>
    </row>
    <row r="21" spans="1:6" ht="157.5" x14ac:dyDescent="0.25">
      <c r="A21" s="69">
        <v>12</v>
      </c>
      <c r="B21" s="69" t="s">
        <v>307</v>
      </c>
      <c r="C21" s="69" t="s">
        <v>2627</v>
      </c>
      <c r="D21" s="69" t="s">
        <v>2628</v>
      </c>
      <c r="E21" s="144">
        <v>1644827.6</v>
      </c>
      <c r="F21" s="72" t="s">
        <v>272</v>
      </c>
    </row>
    <row r="22" spans="1:6" x14ac:dyDescent="0.25">
      <c r="A22" s="72"/>
      <c r="B22" s="2351" t="s">
        <v>2629</v>
      </c>
      <c r="C22" s="2351"/>
      <c r="D22" s="75"/>
      <c r="E22" s="144"/>
      <c r="F22" s="72"/>
    </row>
    <row r="23" spans="1:6" ht="47.25" x14ac:dyDescent="0.25">
      <c r="A23" s="69">
        <v>13</v>
      </c>
      <c r="B23" s="69" t="s">
        <v>2630</v>
      </c>
      <c r="C23" s="69" t="s">
        <v>2631</v>
      </c>
      <c r="D23" s="69" t="s">
        <v>2632</v>
      </c>
      <c r="E23" s="144">
        <v>400000</v>
      </c>
      <c r="F23" s="72" t="s">
        <v>13</v>
      </c>
    </row>
    <row r="24" spans="1:6" ht="63" x14ac:dyDescent="0.25">
      <c r="A24" s="69">
        <v>14</v>
      </c>
      <c r="B24" s="69" t="s">
        <v>2633</v>
      </c>
      <c r="C24" s="69" t="s">
        <v>2634</v>
      </c>
      <c r="D24" s="69" t="s">
        <v>2632</v>
      </c>
      <c r="E24" s="144">
        <v>400000</v>
      </c>
      <c r="F24" s="72" t="s">
        <v>13</v>
      </c>
    </row>
    <row r="25" spans="1:6" ht="47.25" x14ac:dyDescent="0.25">
      <c r="A25" s="69">
        <v>15</v>
      </c>
      <c r="B25" s="69" t="s">
        <v>2635</v>
      </c>
      <c r="C25" s="69" t="s">
        <v>2636</v>
      </c>
      <c r="D25" s="69" t="s">
        <v>2637</v>
      </c>
      <c r="E25" s="144">
        <v>750000</v>
      </c>
      <c r="F25" s="72" t="s">
        <v>13</v>
      </c>
    </row>
    <row r="26" spans="1:6" ht="47.25" x14ac:dyDescent="0.25">
      <c r="A26" s="69">
        <v>16</v>
      </c>
      <c r="B26" s="69" t="s">
        <v>2638</v>
      </c>
      <c r="C26" s="69" t="s">
        <v>2639</v>
      </c>
      <c r="D26" s="69" t="s">
        <v>2632</v>
      </c>
      <c r="E26" s="144">
        <v>400000</v>
      </c>
      <c r="F26" s="72" t="s">
        <v>13</v>
      </c>
    </row>
    <row r="27" spans="1:6" ht="47.25" x14ac:dyDescent="0.25">
      <c r="A27" s="69">
        <v>17</v>
      </c>
      <c r="B27" s="69" t="s">
        <v>2640</v>
      </c>
      <c r="C27" s="69" t="s">
        <v>2641</v>
      </c>
      <c r="D27" s="69" t="s">
        <v>511</v>
      </c>
      <c r="E27" s="144">
        <v>750000</v>
      </c>
      <c r="F27" s="72" t="s">
        <v>13</v>
      </c>
    </row>
    <row r="28" spans="1:6" ht="47.25" x14ac:dyDescent="0.25">
      <c r="A28" s="69">
        <v>18</v>
      </c>
      <c r="B28" s="69" t="s">
        <v>2642</v>
      </c>
      <c r="C28" s="69" t="s">
        <v>2643</v>
      </c>
      <c r="D28" s="69" t="s">
        <v>2632</v>
      </c>
      <c r="E28" s="144">
        <v>400000</v>
      </c>
      <c r="F28" s="72" t="s">
        <v>13</v>
      </c>
    </row>
    <row r="29" spans="1:6" ht="47.25" x14ac:dyDescent="0.25">
      <c r="A29" s="69">
        <v>19</v>
      </c>
      <c r="B29" s="69" t="s">
        <v>2644</v>
      </c>
      <c r="C29" s="69" t="s">
        <v>2645</v>
      </c>
      <c r="D29" s="69" t="s">
        <v>511</v>
      </c>
      <c r="E29" s="144">
        <v>750000</v>
      </c>
      <c r="F29" s="72" t="s">
        <v>13</v>
      </c>
    </row>
    <row r="30" spans="1:6" ht="47.25" x14ac:dyDescent="0.25">
      <c r="A30" s="69">
        <v>20</v>
      </c>
      <c r="B30" s="69" t="s">
        <v>2646</v>
      </c>
      <c r="C30" s="69" t="s">
        <v>2647</v>
      </c>
      <c r="D30" s="69" t="s">
        <v>511</v>
      </c>
      <c r="E30" s="144">
        <v>750000</v>
      </c>
      <c r="F30" s="72" t="s">
        <v>13</v>
      </c>
    </row>
    <row r="31" spans="1:6" ht="157.5" x14ac:dyDescent="0.25">
      <c r="A31" s="69">
        <v>21</v>
      </c>
      <c r="B31" s="69" t="s">
        <v>2646</v>
      </c>
      <c r="C31" s="69" t="s">
        <v>2648</v>
      </c>
      <c r="D31" s="69" t="s">
        <v>2649</v>
      </c>
      <c r="E31" s="144">
        <v>2107972.77</v>
      </c>
      <c r="F31" s="72" t="s">
        <v>13</v>
      </c>
    </row>
    <row r="32" spans="1:6" ht="47.25" x14ac:dyDescent="0.25">
      <c r="A32" s="69">
        <v>22</v>
      </c>
      <c r="B32" s="69" t="s">
        <v>2650</v>
      </c>
      <c r="C32" s="69" t="s">
        <v>2651</v>
      </c>
      <c r="D32" s="69" t="s">
        <v>511</v>
      </c>
      <c r="E32" s="144">
        <v>750000</v>
      </c>
      <c r="F32" s="72" t="s">
        <v>13</v>
      </c>
    </row>
    <row r="33" spans="1:6" ht="47.25" x14ac:dyDescent="0.25">
      <c r="A33" s="69">
        <v>23</v>
      </c>
      <c r="B33" s="69" t="s">
        <v>2652</v>
      </c>
      <c r="C33" s="69" t="s">
        <v>2653</v>
      </c>
      <c r="D33" s="69" t="s">
        <v>2632</v>
      </c>
      <c r="E33" s="144">
        <v>400000</v>
      </c>
      <c r="F33" s="72" t="s">
        <v>13</v>
      </c>
    </row>
    <row r="34" spans="1:6" ht="47.25" x14ac:dyDescent="0.25">
      <c r="A34" s="69">
        <v>24</v>
      </c>
      <c r="B34" s="69" t="s">
        <v>2654</v>
      </c>
      <c r="C34" s="69" t="s">
        <v>2655</v>
      </c>
      <c r="D34" s="69" t="s">
        <v>511</v>
      </c>
      <c r="E34" s="144">
        <v>750000</v>
      </c>
      <c r="F34" s="72" t="s">
        <v>13</v>
      </c>
    </row>
    <row r="35" spans="1:6" ht="47.25" x14ac:dyDescent="0.25">
      <c r="A35" s="69">
        <v>25</v>
      </c>
      <c r="B35" s="69" t="s">
        <v>2656</v>
      </c>
      <c r="C35" s="69" t="s">
        <v>2657</v>
      </c>
      <c r="D35" s="69" t="s">
        <v>2632</v>
      </c>
      <c r="E35" s="144">
        <v>400000</v>
      </c>
      <c r="F35" s="72" t="s">
        <v>13</v>
      </c>
    </row>
    <row r="36" spans="1:6" ht="47.25" x14ac:dyDescent="0.25">
      <c r="A36" s="69">
        <v>26</v>
      </c>
      <c r="B36" s="69" t="s">
        <v>2658</v>
      </c>
      <c r="C36" s="69" t="s">
        <v>2659</v>
      </c>
      <c r="D36" s="69" t="s">
        <v>511</v>
      </c>
      <c r="E36" s="144">
        <v>750000</v>
      </c>
      <c r="F36" s="72" t="s">
        <v>13</v>
      </c>
    </row>
    <row r="37" spans="1:6" ht="47.25" x14ac:dyDescent="0.25">
      <c r="A37" s="69">
        <v>27</v>
      </c>
      <c r="B37" s="69" t="s">
        <v>2660</v>
      </c>
      <c r="C37" s="69" t="s">
        <v>2661</v>
      </c>
      <c r="D37" s="69" t="s">
        <v>2637</v>
      </c>
      <c r="E37" s="144">
        <v>750000</v>
      </c>
      <c r="F37" s="72" t="s">
        <v>13</v>
      </c>
    </row>
    <row r="38" spans="1:6" ht="47.25" x14ac:dyDescent="0.25">
      <c r="A38" s="69">
        <v>28</v>
      </c>
      <c r="B38" s="2" t="s">
        <v>2662</v>
      </c>
      <c r="C38" s="2" t="s">
        <v>2663</v>
      </c>
      <c r="D38" s="2" t="s">
        <v>2664</v>
      </c>
      <c r="E38" s="144">
        <v>80000</v>
      </c>
      <c r="F38" s="97" t="s">
        <v>13</v>
      </c>
    </row>
    <row r="39" spans="1:6" ht="47.25" x14ac:dyDescent="0.25">
      <c r="A39" s="69">
        <v>29</v>
      </c>
      <c r="B39" s="2" t="s">
        <v>2665</v>
      </c>
      <c r="C39" s="2" t="s">
        <v>2666</v>
      </c>
      <c r="D39" s="2" t="s">
        <v>2664</v>
      </c>
      <c r="E39" s="144">
        <v>80000</v>
      </c>
      <c r="F39" s="97" t="s">
        <v>13</v>
      </c>
    </row>
    <row r="40" spans="1:6" ht="47.25" x14ac:dyDescent="0.25">
      <c r="A40" s="69">
        <v>30</v>
      </c>
      <c r="B40" s="2" t="s">
        <v>2667</v>
      </c>
      <c r="C40" s="2" t="s">
        <v>2668</v>
      </c>
      <c r="D40" s="2" t="s">
        <v>2664</v>
      </c>
      <c r="E40" s="144">
        <v>80000</v>
      </c>
      <c r="F40" s="97" t="s">
        <v>13</v>
      </c>
    </row>
    <row r="41" spans="1:6" ht="47.25" x14ac:dyDescent="0.25">
      <c r="A41" s="69">
        <v>31</v>
      </c>
      <c r="B41" s="2" t="s">
        <v>2669</v>
      </c>
      <c r="C41" s="2" t="s">
        <v>2670</v>
      </c>
      <c r="D41" s="2" t="s">
        <v>2664</v>
      </c>
      <c r="E41" s="144">
        <v>80000</v>
      </c>
      <c r="F41" s="97" t="s">
        <v>13</v>
      </c>
    </row>
    <row r="42" spans="1:6" ht="47.25" x14ac:dyDescent="0.25">
      <c r="A42" s="69">
        <v>32</v>
      </c>
      <c r="B42" s="2" t="s">
        <v>2671</v>
      </c>
      <c r="C42" s="2" t="s">
        <v>2672</v>
      </c>
      <c r="D42" s="2" t="s">
        <v>2664</v>
      </c>
      <c r="E42" s="144">
        <v>80000</v>
      </c>
      <c r="F42" s="97" t="s">
        <v>13</v>
      </c>
    </row>
    <row r="43" spans="1:6" ht="47.25" x14ac:dyDescent="0.25">
      <c r="A43" s="69">
        <v>33</v>
      </c>
      <c r="B43" s="2" t="s">
        <v>2673</v>
      </c>
      <c r="C43" s="2" t="s">
        <v>2674</v>
      </c>
      <c r="D43" s="2" t="s">
        <v>2664</v>
      </c>
      <c r="E43" s="144">
        <v>80000</v>
      </c>
      <c r="F43" s="97" t="s">
        <v>13</v>
      </c>
    </row>
    <row r="44" spans="1:6" ht="47.25" x14ac:dyDescent="0.25">
      <c r="A44" s="69">
        <v>34</v>
      </c>
      <c r="B44" s="2" t="s">
        <v>2675</v>
      </c>
      <c r="C44" s="2" t="s">
        <v>2676</v>
      </c>
      <c r="D44" s="2" t="s">
        <v>2664</v>
      </c>
      <c r="E44" s="144">
        <v>80000</v>
      </c>
      <c r="F44" s="97" t="s">
        <v>13</v>
      </c>
    </row>
    <row r="45" spans="1:6" ht="47.25" x14ac:dyDescent="0.25">
      <c r="A45" s="69">
        <v>35</v>
      </c>
      <c r="B45" s="2" t="s">
        <v>2677</v>
      </c>
      <c r="C45" s="2" t="s">
        <v>2678</v>
      </c>
      <c r="D45" s="2" t="s">
        <v>2664</v>
      </c>
      <c r="E45" s="144">
        <v>80000</v>
      </c>
      <c r="F45" s="97" t="s">
        <v>13</v>
      </c>
    </row>
    <row r="46" spans="1:6" ht="47.25" x14ac:dyDescent="0.25">
      <c r="A46" s="69">
        <v>36</v>
      </c>
      <c r="B46" s="2" t="s">
        <v>2679</v>
      </c>
      <c r="C46" s="2" t="s">
        <v>2680</v>
      </c>
      <c r="D46" s="2" t="s">
        <v>2664</v>
      </c>
      <c r="E46" s="144">
        <v>80000</v>
      </c>
      <c r="F46" s="97" t="s">
        <v>13</v>
      </c>
    </row>
    <row r="47" spans="1:6" ht="47.25" x14ac:dyDescent="0.25">
      <c r="A47" s="69">
        <v>37</v>
      </c>
      <c r="B47" s="2" t="s">
        <v>2681</v>
      </c>
      <c r="C47" s="2" t="s">
        <v>2682</v>
      </c>
      <c r="D47" s="2" t="s">
        <v>2664</v>
      </c>
      <c r="E47" s="144">
        <v>80000</v>
      </c>
      <c r="F47" s="97" t="s">
        <v>13</v>
      </c>
    </row>
    <row r="48" spans="1:6" ht="47.25" x14ac:dyDescent="0.25">
      <c r="A48" s="69">
        <v>38</v>
      </c>
      <c r="B48" s="2" t="s">
        <v>2683</v>
      </c>
      <c r="C48" s="2" t="s">
        <v>2684</v>
      </c>
      <c r="D48" s="2" t="s">
        <v>2664</v>
      </c>
      <c r="E48" s="144">
        <v>80000</v>
      </c>
      <c r="F48" s="97" t="s">
        <v>13</v>
      </c>
    </row>
    <row r="49" spans="1:6" ht="47.25" x14ac:dyDescent="0.25">
      <c r="A49" s="69">
        <v>39</v>
      </c>
      <c r="B49" s="2" t="s">
        <v>2685</v>
      </c>
      <c r="C49" s="2" t="s">
        <v>2686</v>
      </c>
      <c r="D49" s="2" t="s">
        <v>2664</v>
      </c>
      <c r="E49" s="144">
        <v>80000</v>
      </c>
      <c r="F49" s="97" t="s">
        <v>13</v>
      </c>
    </row>
    <row r="50" spans="1:6" x14ac:dyDescent="0.25">
      <c r="A50" s="72"/>
      <c r="B50" s="2351" t="s">
        <v>315</v>
      </c>
      <c r="C50" s="2351"/>
      <c r="D50" s="75"/>
      <c r="E50" s="144"/>
      <c r="F50" s="72"/>
    </row>
    <row r="51" spans="1:6" ht="47.25" x14ac:dyDescent="0.25">
      <c r="A51" s="69">
        <v>40</v>
      </c>
      <c r="B51" s="69" t="s">
        <v>2687</v>
      </c>
      <c r="C51" s="69" t="s">
        <v>2688</v>
      </c>
      <c r="D51" s="69" t="s">
        <v>511</v>
      </c>
      <c r="E51" s="144">
        <v>800000</v>
      </c>
      <c r="F51" s="72" t="s">
        <v>272</v>
      </c>
    </row>
    <row r="52" spans="1:6" ht="63" x14ac:dyDescent="0.25">
      <c r="A52" s="69">
        <v>41</v>
      </c>
      <c r="B52" s="69" t="s">
        <v>2689</v>
      </c>
      <c r="C52" s="69" t="s">
        <v>2690</v>
      </c>
      <c r="D52" s="69" t="s">
        <v>2691</v>
      </c>
      <c r="E52" s="144">
        <v>600000</v>
      </c>
      <c r="F52" s="72" t="s">
        <v>13</v>
      </c>
    </row>
    <row r="53" spans="1:6" ht="63" x14ac:dyDescent="0.25">
      <c r="A53" s="69">
        <v>42</v>
      </c>
      <c r="B53" s="69" t="s">
        <v>2692</v>
      </c>
      <c r="C53" s="69" t="s">
        <v>2693</v>
      </c>
      <c r="D53" s="69" t="s">
        <v>2694</v>
      </c>
      <c r="E53" s="144">
        <v>2000000</v>
      </c>
      <c r="F53" s="72" t="s">
        <v>13</v>
      </c>
    </row>
    <row r="54" spans="1:6" ht="63" x14ac:dyDescent="0.25">
      <c r="A54" s="69">
        <v>43</v>
      </c>
      <c r="B54" s="69" t="s">
        <v>2695</v>
      </c>
      <c r="C54" s="69" t="s">
        <v>2696</v>
      </c>
      <c r="D54" s="69" t="s">
        <v>2697</v>
      </c>
      <c r="E54" s="144">
        <v>400000</v>
      </c>
      <c r="F54" s="72" t="s">
        <v>13</v>
      </c>
    </row>
    <row r="55" spans="1:6" ht="47.25" x14ac:dyDescent="0.25">
      <c r="A55" s="69">
        <v>44</v>
      </c>
      <c r="B55" s="69" t="s">
        <v>2698</v>
      </c>
      <c r="C55" s="69" t="s">
        <v>2699</v>
      </c>
      <c r="D55" s="69" t="s">
        <v>511</v>
      </c>
      <c r="E55" s="144">
        <v>750000</v>
      </c>
      <c r="F55" s="72" t="s">
        <v>13</v>
      </c>
    </row>
    <row r="56" spans="1:6" ht="110.25" x14ac:dyDescent="0.25">
      <c r="A56" s="69">
        <v>45</v>
      </c>
      <c r="B56" s="69" t="s">
        <v>2700</v>
      </c>
      <c r="C56" s="69" t="s">
        <v>2701</v>
      </c>
      <c r="D56" s="69" t="s">
        <v>2702</v>
      </c>
      <c r="E56" s="144">
        <v>800000</v>
      </c>
      <c r="F56" s="72" t="s">
        <v>272</v>
      </c>
    </row>
    <row r="57" spans="1:6" ht="47.25" x14ac:dyDescent="0.25">
      <c r="A57" s="69">
        <v>46</v>
      </c>
      <c r="B57" s="69" t="s">
        <v>2703</v>
      </c>
      <c r="C57" s="69" t="s">
        <v>2704</v>
      </c>
      <c r="D57" s="69" t="s">
        <v>511</v>
      </c>
      <c r="E57" s="144">
        <v>750000</v>
      </c>
      <c r="F57" s="72" t="s">
        <v>13</v>
      </c>
    </row>
    <row r="58" spans="1:6" ht="63" x14ac:dyDescent="0.25">
      <c r="A58" s="69">
        <v>47</v>
      </c>
      <c r="B58" s="69" t="s">
        <v>2705</v>
      </c>
      <c r="C58" s="69" t="s">
        <v>2706</v>
      </c>
      <c r="D58" s="69" t="s">
        <v>2707</v>
      </c>
      <c r="E58" s="144">
        <v>1300000</v>
      </c>
      <c r="F58" s="72" t="s">
        <v>13</v>
      </c>
    </row>
    <row r="59" spans="1:6" ht="47.25" x14ac:dyDescent="0.25">
      <c r="A59" s="69">
        <v>48</v>
      </c>
      <c r="B59" s="69" t="s">
        <v>2708</v>
      </c>
      <c r="C59" s="69" t="s">
        <v>2709</v>
      </c>
      <c r="D59" s="69" t="s">
        <v>2632</v>
      </c>
      <c r="E59" s="144">
        <v>450000</v>
      </c>
      <c r="F59" s="72" t="s">
        <v>13</v>
      </c>
    </row>
    <row r="60" spans="1:6" ht="47.25" x14ac:dyDescent="0.25">
      <c r="A60" s="69">
        <v>49</v>
      </c>
      <c r="B60" s="69" t="s">
        <v>2710</v>
      </c>
      <c r="C60" s="69" t="s">
        <v>2711</v>
      </c>
      <c r="D60" s="69" t="s">
        <v>511</v>
      </c>
      <c r="E60" s="144">
        <v>750000</v>
      </c>
      <c r="F60" s="72" t="s">
        <v>13</v>
      </c>
    </row>
    <row r="61" spans="1:6" ht="63" x14ac:dyDescent="0.25">
      <c r="A61" s="69">
        <v>50</v>
      </c>
      <c r="B61" s="69" t="s">
        <v>2712</v>
      </c>
      <c r="C61" s="69" t="s">
        <v>2713</v>
      </c>
      <c r="D61" s="69" t="s">
        <v>511</v>
      </c>
      <c r="E61" s="144">
        <v>750000</v>
      </c>
      <c r="F61" s="72" t="s">
        <v>13</v>
      </c>
    </row>
    <row r="62" spans="1:6" ht="47.25" x14ac:dyDescent="0.25">
      <c r="A62" s="69">
        <v>51</v>
      </c>
      <c r="B62" s="69" t="s">
        <v>2714</v>
      </c>
      <c r="C62" s="69" t="s">
        <v>2715</v>
      </c>
      <c r="D62" s="69" t="s">
        <v>2632</v>
      </c>
      <c r="E62" s="144">
        <v>400000</v>
      </c>
      <c r="F62" s="72" t="s">
        <v>13</v>
      </c>
    </row>
    <row r="63" spans="1:6" ht="63" x14ac:dyDescent="0.25">
      <c r="A63" s="69">
        <v>52</v>
      </c>
      <c r="B63" s="69" t="s">
        <v>2716</v>
      </c>
      <c r="C63" s="69" t="s">
        <v>2717</v>
      </c>
      <c r="D63" s="69" t="s">
        <v>2718</v>
      </c>
      <c r="E63" s="144">
        <v>600000</v>
      </c>
      <c r="F63" s="72" t="s">
        <v>13</v>
      </c>
    </row>
    <row r="64" spans="1:6" x14ac:dyDescent="0.25">
      <c r="A64" s="103"/>
      <c r="B64" s="2565" t="s">
        <v>1154</v>
      </c>
      <c r="C64" s="2565"/>
      <c r="D64" s="101"/>
      <c r="E64" s="144"/>
      <c r="F64" s="103"/>
    </row>
    <row r="65" spans="1:6" ht="157.5" x14ac:dyDescent="0.25">
      <c r="A65" s="69">
        <v>53</v>
      </c>
      <c r="B65" s="69" t="s">
        <v>2719</v>
      </c>
      <c r="C65" s="69" t="s">
        <v>2720</v>
      </c>
      <c r="D65" s="69" t="s">
        <v>2721</v>
      </c>
      <c r="E65" s="144">
        <v>700000</v>
      </c>
      <c r="F65" s="72" t="s">
        <v>13</v>
      </c>
    </row>
    <row r="66" spans="1:6" ht="110.25" x14ac:dyDescent="0.25">
      <c r="A66" s="69">
        <v>54</v>
      </c>
      <c r="B66" s="69" t="s">
        <v>2722</v>
      </c>
      <c r="C66" s="69" t="s">
        <v>2723</v>
      </c>
      <c r="D66" s="69" t="s">
        <v>2724</v>
      </c>
      <c r="E66" s="144">
        <v>1000000</v>
      </c>
      <c r="F66" s="72" t="s">
        <v>13</v>
      </c>
    </row>
    <row r="67" spans="1:6" ht="110.25" x14ac:dyDescent="0.25">
      <c r="A67" s="69">
        <v>55</v>
      </c>
      <c r="B67" s="69" t="s">
        <v>2725</v>
      </c>
      <c r="C67" s="69" t="s">
        <v>2726</v>
      </c>
      <c r="D67" s="69" t="s">
        <v>2727</v>
      </c>
      <c r="E67" s="144">
        <v>450000</v>
      </c>
      <c r="F67" s="72" t="s">
        <v>272</v>
      </c>
    </row>
    <row r="68" spans="1:6" ht="78.75" x14ac:dyDescent="0.25">
      <c r="A68" s="69">
        <v>56</v>
      </c>
      <c r="B68" s="69" t="s">
        <v>2728</v>
      </c>
      <c r="C68" s="69" t="s">
        <v>2729</v>
      </c>
      <c r="D68" s="69" t="s">
        <v>2730</v>
      </c>
      <c r="E68" s="144">
        <v>250000</v>
      </c>
      <c r="F68" s="72" t="s">
        <v>13</v>
      </c>
    </row>
    <row r="69" spans="1:6" ht="63" x14ac:dyDescent="0.25">
      <c r="A69" s="69">
        <v>57</v>
      </c>
      <c r="B69" s="69" t="s">
        <v>2731</v>
      </c>
      <c r="C69" s="69" t="s">
        <v>2732</v>
      </c>
      <c r="D69" s="69" t="s">
        <v>2733</v>
      </c>
      <c r="E69" s="144">
        <v>200000</v>
      </c>
      <c r="F69" s="72" t="s">
        <v>13</v>
      </c>
    </row>
    <row r="70" spans="1:6" ht="47.25" x14ac:dyDescent="0.25">
      <c r="A70" s="69">
        <v>58</v>
      </c>
      <c r="B70" s="69" t="s">
        <v>2734</v>
      </c>
      <c r="C70" s="69" t="s">
        <v>2735</v>
      </c>
      <c r="D70" s="69" t="s">
        <v>2736</v>
      </c>
      <c r="E70" s="144">
        <v>200000</v>
      </c>
      <c r="F70" s="72" t="s">
        <v>13</v>
      </c>
    </row>
    <row r="71" spans="1:6" ht="63" x14ac:dyDescent="0.25">
      <c r="A71" s="69">
        <v>59</v>
      </c>
      <c r="B71" s="69" t="s">
        <v>2734</v>
      </c>
      <c r="C71" s="69" t="s">
        <v>2737</v>
      </c>
      <c r="D71" s="69" t="s">
        <v>2738</v>
      </c>
      <c r="E71" s="144">
        <v>100000</v>
      </c>
      <c r="F71" s="72" t="s">
        <v>13</v>
      </c>
    </row>
    <row r="72" spans="1:6" ht="110.25" x14ac:dyDescent="0.25">
      <c r="A72" s="69">
        <v>60</v>
      </c>
      <c r="B72" s="69" t="s">
        <v>2739</v>
      </c>
      <c r="C72" s="69" t="s">
        <v>2740</v>
      </c>
      <c r="D72" s="69" t="s">
        <v>2741</v>
      </c>
      <c r="E72" s="144">
        <v>600000</v>
      </c>
      <c r="F72" s="72" t="s">
        <v>13</v>
      </c>
    </row>
    <row r="73" spans="1:6" ht="78.75" x14ac:dyDescent="0.25">
      <c r="A73" s="69">
        <v>61</v>
      </c>
      <c r="B73" s="69" t="s">
        <v>2742</v>
      </c>
      <c r="C73" s="69" t="s">
        <v>2743</v>
      </c>
      <c r="D73" s="69" t="s">
        <v>2744</v>
      </c>
      <c r="E73" s="144">
        <v>400000</v>
      </c>
      <c r="F73" s="72" t="s">
        <v>13</v>
      </c>
    </row>
    <row r="74" spans="1:6" ht="47.25" x14ac:dyDescent="0.25">
      <c r="A74" s="69">
        <v>62</v>
      </c>
      <c r="B74" s="69" t="s">
        <v>2745</v>
      </c>
      <c r="C74" s="69" t="s">
        <v>2746</v>
      </c>
      <c r="D74" s="69" t="s">
        <v>2747</v>
      </c>
      <c r="E74" s="144">
        <v>700000</v>
      </c>
      <c r="F74" s="72" t="s">
        <v>13</v>
      </c>
    </row>
    <row r="75" spans="1:6" ht="173.25" x14ac:dyDescent="0.25">
      <c r="A75" s="69">
        <v>63</v>
      </c>
      <c r="B75" s="69" t="s">
        <v>2748</v>
      </c>
      <c r="C75" s="69" t="s">
        <v>2749</v>
      </c>
      <c r="D75" s="69" t="s">
        <v>2750</v>
      </c>
      <c r="E75" s="144">
        <v>195000</v>
      </c>
      <c r="F75" s="72" t="s">
        <v>13</v>
      </c>
    </row>
    <row r="76" spans="1:6" x14ac:dyDescent="0.25">
      <c r="A76" s="69"/>
      <c r="B76" s="2351" t="s">
        <v>712</v>
      </c>
      <c r="C76" s="2351"/>
      <c r="D76" s="69"/>
      <c r="E76" s="144"/>
      <c r="F76" s="72"/>
    </row>
    <row r="77" spans="1:6" ht="220.5" x14ac:dyDescent="0.25">
      <c r="A77" s="11">
        <v>64</v>
      </c>
      <c r="B77" s="69" t="s">
        <v>2751</v>
      </c>
      <c r="C77" s="69" t="s">
        <v>2752</v>
      </c>
      <c r="D77" s="69" t="s">
        <v>2753</v>
      </c>
      <c r="E77" s="247">
        <v>1169256.8</v>
      </c>
      <c r="F77" s="69" t="s">
        <v>13</v>
      </c>
    </row>
    <row r="78" spans="1:6" ht="220.5" x14ac:dyDescent="0.25">
      <c r="A78" s="11">
        <v>65</v>
      </c>
      <c r="B78" s="69" t="s">
        <v>2754</v>
      </c>
      <c r="C78" s="69" t="s">
        <v>2755</v>
      </c>
      <c r="D78" s="69" t="s">
        <v>2753</v>
      </c>
      <c r="E78" s="247">
        <v>1169256.8</v>
      </c>
      <c r="F78" s="69" t="s">
        <v>13</v>
      </c>
    </row>
    <row r="79" spans="1:6" ht="220.5" x14ac:dyDescent="0.25">
      <c r="A79" s="11">
        <v>66</v>
      </c>
      <c r="B79" s="69" t="s">
        <v>2756</v>
      </c>
      <c r="C79" s="69" t="s">
        <v>2757</v>
      </c>
      <c r="D79" s="69" t="s">
        <v>2753</v>
      </c>
      <c r="E79" s="247">
        <v>1169256.8</v>
      </c>
      <c r="F79" s="69" t="s">
        <v>13</v>
      </c>
    </row>
    <row r="80" spans="1:6" ht="220.5" x14ac:dyDescent="0.25">
      <c r="A80" s="11">
        <v>67</v>
      </c>
      <c r="B80" s="69" t="s">
        <v>2758</v>
      </c>
      <c r="C80" s="69" t="s">
        <v>2759</v>
      </c>
      <c r="D80" s="69" t="s">
        <v>2753</v>
      </c>
      <c r="E80" s="247">
        <v>1169256.8</v>
      </c>
      <c r="F80" s="69" t="s">
        <v>13</v>
      </c>
    </row>
    <row r="81" spans="1:6" ht="126" x14ac:dyDescent="0.25">
      <c r="A81" s="11">
        <v>68</v>
      </c>
      <c r="B81" s="69" t="s">
        <v>2760</v>
      </c>
      <c r="C81" s="69" t="s">
        <v>2761</v>
      </c>
      <c r="D81" s="69" t="s">
        <v>2762</v>
      </c>
      <c r="E81" s="144">
        <v>4000000</v>
      </c>
      <c r="F81" s="72" t="s">
        <v>13</v>
      </c>
    </row>
    <row r="82" spans="1:6" ht="94.5" x14ac:dyDescent="0.25">
      <c r="A82" s="11">
        <v>69</v>
      </c>
      <c r="B82" s="69" t="s">
        <v>683</v>
      </c>
      <c r="C82" s="69" t="s">
        <v>2763</v>
      </c>
      <c r="D82" s="75" t="s">
        <v>484</v>
      </c>
      <c r="E82" s="144">
        <v>2500000</v>
      </c>
      <c r="F82" s="72" t="s">
        <v>13</v>
      </c>
    </row>
    <row r="83" spans="1:6" x14ac:dyDescent="0.25">
      <c r="A83" s="69"/>
      <c r="B83" s="76" t="s">
        <v>248</v>
      </c>
      <c r="C83" s="248"/>
      <c r="D83" s="248"/>
      <c r="E83" s="223">
        <f>SUM(E6:E82)</f>
        <v>63405517.219999984</v>
      </c>
      <c r="F83" s="72"/>
    </row>
    <row r="84" spans="1:6" ht="63" x14ac:dyDescent="0.25">
      <c r="A84" s="73">
        <v>1</v>
      </c>
      <c r="B84" s="69" t="s">
        <v>269</v>
      </c>
      <c r="C84" s="7" t="s">
        <v>2764</v>
      </c>
      <c r="D84" s="69" t="s">
        <v>271</v>
      </c>
      <c r="E84" s="77">
        <v>1000000</v>
      </c>
      <c r="F84" s="69" t="s">
        <v>272</v>
      </c>
    </row>
    <row r="85" spans="1:6" x14ac:dyDescent="0.25">
      <c r="A85" s="73"/>
      <c r="B85" s="70" t="s">
        <v>273</v>
      </c>
      <c r="C85" s="7"/>
      <c r="D85" s="69"/>
      <c r="E85" s="111"/>
      <c r="F85" s="69"/>
    </row>
    <row r="86" spans="1:6" ht="94.5" x14ac:dyDescent="0.25">
      <c r="A86" s="73">
        <v>2</v>
      </c>
      <c r="B86" s="69" t="s">
        <v>274</v>
      </c>
      <c r="C86" s="7" t="s">
        <v>2765</v>
      </c>
      <c r="D86" s="69" t="s">
        <v>276</v>
      </c>
      <c r="E86" s="112">
        <v>4500000</v>
      </c>
      <c r="F86" s="69" t="s">
        <v>277</v>
      </c>
    </row>
    <row r="87" spans="1:6" x14ac:dyDescent="0.25">
      <c r="A87" s="69"/>
      <c r="B87" s="70" t="s">
        <v>248</v>
      </c>
      <c r="C87" s="69"/>
      <c r="D87" s="69"/>
      <c r="E87" s="138">
        <v>5500000</v>
      </c>
      <c r="F87" s="69"/>
    </row>
    <row r="88" spans="1:6" x14ac:dyDescent="0.25">
      <c r="A88" s="69"/>
      <c r="B88" s="79"/>
      <c r="C88" s="485"/>
      <c r="D88" s="69"/>
      <c r="E88" s="138"/>
      <c r="F88" s="69"/>
    </row>
    <row r="89" spans="1:6" x14ac:dyDescent="0.25">
      <c r="A89" s="90"/>
      <c r="B89" s="2353" t="s">
        <v>323</v>
      </c>
      <c r="C89" s="2354"/>
      <c r="D89" s="90"/>
      <c r="E89" s="90"/>
      <c r="F89" s="90"/>
    </row>
    <row r="90" spans="1:6" ht="409.5" x14ac:dyDescent="0.25">
      <c r="A90" s="158"/>
      <c r="B90" s="158" t="s">
        <v>2766</v>
      </c>
      <c r="C90" s="158" t="s">
        <v>2767</v>
      </c>
      <c r="D90" s="158" t="s">
        <v>2768</v>
      </c>
      <c r="E90" s="102">
        <v>3000000</v>
      </c>
      <c r="F90" s="103" t="s">
        <v>13</v>
      </c>
    </row>
    <row r="91" spans="1:6" x14ac:dyDescent="0.25">
      <c r="A91" s="69"/>
      <c r="B91" s="2351" t="s">
        <v>303</v>
      </c>
      <c r="C91" s="2351"/>
      <c r="D91" s="69"/>
      <c r="E91" s="144"/>
      <c r="F91" s="72"/>
    </row>
    <row r="92" spans="1:6" ht="252" x14ac:dyDescent="0.25">
      <c r="A92" s="158"/>
      <c r="B92" s="158" t="s">
        <v>696</v>
      </c>
      <c r="C92" s="158" t="s">
        <v>2769</v>
      </c>
      <c r="D92" s="158" t="s">
        <v>2770</v>
      </c>
      <c r="E92" s="102">
        <v>1644827.6</v>
      </c>
      <c r="F92" s="103" t="s">
        <v>272</v>
      </c>
    </row>
    <row r="93" spans="1:6" ht="47.25" x14ac:dyDescent="0.25">
      <c r="A93" s="158"/>
      <c r="B93" s="158" t="s">
        <v>2771</v>
      </c>
      <c r="C93" s="158" t="s">
        <v>2772</v>
      </c>
      <c r="D93" s="158" t="s">
        <v>2773</v>
      </c>
      <c r="E93" s="102">
        <v>500000</v>
      </c>
      <c r="F93" s="103" t="s">
        <v>13</v>
      </c>
    </row>
    <row r="94" spans="1:6" ht="47.25" x14ac:dyDescent="0.25">
      <c r="A94" s="158"/>
      <c r="B94" s="158" t="s">
        <v>2774</v>
      </c>
      <c r="C94" s="158" t="s">
        <v>2775</v>
      </c>
      <c r="D94" s="158" t="s">
        <v>2773</v>
      </c>
      <c r="E94" s="102">
        <v>560000</v>
      </c>
      <c r="F94" s="103" t="s">
        <v>13</v>
      </c>
    </row>
    <row r="95" spans="1:6" ht="63" x14ac:dyDescent="0.25">
      <c r="A95" s="158"/>
      <c r="B95" s="158" t="s">
        <v>2776</v>
      </c>
      <c r="C95" s="158" t="s">
        <v>2777</v>
      </c>
      <c r="D95" s="158" t="s">
        <v>2773</v>
      </c>
      <c r="E95" s="102">
        <v>500000</v>
      </c>
      <c r="F95" s="103" t="s">
        <v>13</v>
      </c>
    </row>
    <row r="96" spans="1:6" ht="94.5" x14ac:dyDescent="0.25">
      <c r="A96" s="158"/>
      <c r="B96" s="158" t="s">
        <v>2778</v>
      </c>
      <c r="C96" s="158" t="s">
        <v>2779</v>
      </c>
      <c r="D96" s="158" t="s">
        <v>2780</v>
      </c>
      <c r="E96" s="102">
        <v>200000</v>
      </c>
      <c r="F96" s="103" t="s">
        <v>13</v>
      </c>
    </row>
    <row r="97" spans="1:6" ht="78.75" x14ac:dyDescent="0.25">
      <c r="A97" s="158"/>
      <c r="B97" s="158" t="s">
        <v>2781</v>
      </c>
      <c r="C97" s="158" t="s">
        <v>2782</v>
      </c>
      <c r="D97" s="158" t="s">
        <v>2783</v>
      </c>
      <c r="E97" s="102">
        <v>11500000</v>
      </c>
      <c r="F97" s="103" t="s">
        <v>13</v>
      </c>
    </row>
    <row r="98" spans="1:6" x14ac:dyDescent="0.25">
      <c r="A98" s="251"/>
      <c r="B98" s="252" t="s">
        <v>248</v>
      </c>
      <c r="C98" s="252"/>
      <c r="D98" s="252"/>
      <c r="E98" s="253">
        <f>SUM(E90:E97)</f>
        <v>17904827.600000001</v>
      </c>
      <c r="F98" s="254"/>
    </row>
    <row r="99" spans="1:6" x14ac:dyDescent="0.25">
      <c r="A99" s="90"/>
      <c r="B99" s="2353" t="s">
        <v>324</v>
      </c>
      <c r="C99" s="2354"/>
      <c r="D99" s="90"/>
      <c r="E99" s="89">
        <f>E98+E87+E83</f>
        <v>86810344.819999993</v>
      </c>
      <c r="F99" s="90"/>
    </row>
    <row r="101" spans="1:6" x14ac:dyDescent="0.25">
      <c r="A101" s="2564" t="s">
        <v>42252</v>
      </c>
      <c r="B101" s="2564"/>
      <c r="C101" s="2564"/>
      <c r="D101" s="2564"/>
      <c r="E101" s="2564"/>
      <c r="F101" s="2564"/>
    </row>
    <row r="103" spans="1:6" x14ac:dyDescent="0.25">
      <c r="A103" s="2454" t="s">
        <v>0</v>
      </c>
      <c r="B103" s="2454"/>
      <c r="C103" s="2454"/>
      <c r="D103" s="2454"/>
      <c r="E103" s="2454"/>
      <c r="F103" s="2454"/>
    </row>
    <row r="104" spans="1:6" x14ac:dyDescent="0.25">
      <c r="A104" s="2454" t="s">
        <v>2610</v>
      </c>
      <c r="B104" s="2454"/>
      <c r="C104" s="2454"/>
      <c r="D104" s="2454"/>
      <c r="E104" s="2454"/>
      <c r="F104" s="2454"/>
    </row>
    <row r="105" spans="1:6" x14ac:dyDescent="0.25">
      <c r="A105" s="2454" t="s">
        <v>2</v>
      </c>
      <c r="B105" s="2454"/>
      <c r="C105" s="2454"/>
      <c r="D105" s="2454"/>
      <c r="E105" s="2454"/>
      <c r="F105" s="2454"/>
    </row>
    <row r="106" spans="1:6" ht="31.5" x14ac:dyDescent="0.25">
      <c r="A106" s="2161" t="s">
        <v>282</v>
      </c>
      <c r="B106" s="2160" t="s">
        <v>283</v>
      </c>
      <c r="C106" s="2160" t="s">
        <v>284</v>
      </c>
      <c r="D106" s="2160" t="s">
        <v>285</v>
      </c>
      <c r="E106" s="2160" t="s">
        <v>286</v>
      </c>
      <c r="F106" s="2160" t="s">
        <v>287</v>
      </c>
    </row>
    <row r="107" spans="1:6" x14ac:dyDescent="0.25">
      <c r="A107" s="54"/>
      <c r="B107" s="2334" t="s">
        <v>288</v>
      </c>
      <c r="C107" s="2334"/>
      <c r="D107" s="2334"/>
      <c r="E107" s="1739"/>
      <c r="F107" s="53"/>
    </row>
    <row r="108" spans="1:6" ht="47.25" x14ac:dyDescent="0.25">
      <c r="A108" s="2187">
        <v>1</v>
      </c>
      <c r="B108" s="1741" t="s">
        <v>2060</v>
      </c>
      <c r="C108" s="1741" t="s">
        <v>43288</v>
      </c>
      <c r="D108" s="1741" t="s">
        <v>12</v>
      </c>
      <c r="E108" s="1746">
        <v>285454.34000000003</v>
      </c>
      <c r="F108" s="1741" t="s">
        <v>272</v>
      </c>
    </row>
    <row r="109" spans="1:6" ht="31.5" x14ac:dyDescent="0.25">
      <c r="A109" s="2187">
        <v>2</v>
      </c>
      <c r="B109" s="1741" t="s">
        <v>17</v>
      </c>
      <c r="C109" s="1741" t="s">
        <v>2614</v>
      </c>
      <c r="D109" s="1741" t="s">
        <v>19</v>
      </c>
      <c r="E109" s="1746">
        <v>45500</v>
      </c>
      <c r="F109" s="1741" t="s">
        <v>272</v>
      </c>
    </row>
    <row r="110" spans="1:6" ht="31.5" x14ac:dyDescent="0.25">
      <c r="A110" s="2187">
        <v>3</v>
      </c>
      <c r="B110" s="1741" t="s">
        <v>20</v>
      </c>
      <c r="C110" s="1741" t="s">
        <v>2615</v>
      </c>
      <c r="D110" s="1741" t="s">
        <v>22</v>
      </c>
      <c r="E110" s="1746">
        <v>17500</v>
      </c>
      <c r="F110" s="1741" t="s">
        <v>272</v>
      </c>
    </row>
    <row r="111" spans="1:6" ht="47.25" x14ac:dyDescent="0.25">
      <c r="A111" s="2187">
        <v>4</v>
      </c>
      <c r="B111" s="1741" t="s">
        <v>23</v>
      </c>
      <c r="C111" s="1741" t="s">
        <v>2616</v>
      </c>
      <c r="D111" s="1741" t="s">
        <v>2617</v>
      </c>
      <c r="E111" s="1746">
        <v>608442</v>
      </c>
      <c r="F111" s="1741" t="s">
        <v>272</v>
      </c>
    </row>
    <row r="112" spans="1:6" x14ac:dyDescent="0.25">
      <c r="A112" s="52"/>
      <c r="B112" s="2333" t="s">
        <v>26</v>
      </c>
      <c r="C112" s="2333"/>
      <c r="D112" s="2333"/>
      <c r="E112" s="56"/>
      <c r="F112" s="1960"/>
    </row>
    <row r="113" spans="1:6" ht="189" x14ac:dyDescent="0.25">
      <c r="A113" s="2187">
        <v>5</v>
      </c>
      <c r="B113" s="1741" t="s">
        <v>299</v>
      </c>
      <c r="C113" s="1741" t="s">
        <v>2622</v>
      </c>
      <c r="D113" s="1741" t="s">
        <v>43289</v>
      </c>
      <c r="E113" s="1746">
        <v>478448</v>
      </c>
      <c r="F113" s="1741" t="s">
        <v>272</v>
      </c>
    </row>
    <row r="114" spans="1:6" ht="31.5" x14ac:dyDescent="0.25">
      <c r="A114" s="1740"/>
      <c r="B114" s="2161" t="s">
        <v>40</v>
      </c>
      <c r="C114" s="1741"/>
      <c r="D114" s="1741"/>
      <c r="E114" s="1744"/>
      <c r="F114" s="1960"/>
    </row>
    <row r="115" spans="1:6" ht="94.5" x14ac:dyDescent="0.25">
      <c r="A115" s="2187">
        <v>6</v>
      </c>
      <c r="B115" s="1741" t="s">
        <v>41</v>
      </c>
      <c r="C115" s="1741" t="s">
        <v>2624</v>
      </c>
      <c r="D115" s="1741" t="s">
        <v>302</v>
      </c>
      <c r="E115" s="1746">
        <v>568966</v>
      </c>
      <c r="F115" s="1741" t="s">
        <v>272</v>
      </c>
    </row>
    <row r="116" spans="1:6" x14ac:dyDescent="0.25">
      <c r="A116" s="1740"/>
      <c r="B116" s="2510" t="s">
        <v>312</v>
      </c>
      <c r="C116" s="2510"/>
      <c r="D116" s="1960"/>
      <c r="E116" s="1742"/>
      <c r="F116" s="1960"/>
    </row>
    <row r="117" spans="1:6" ht="63" x14ac:dyDescent="0.25">
      <c r="A117" s="2187">
        <v>7</v>
      </c>
      <c r="B117" s="1741" t="s">
        <v>43290</v>
      </c>
      <c r="C117" s="1741" t="s">
        <v>2668</v>
      </c>
      <c r="D117" s="1741" t="s">
        <v>43291</v>
      </c>
      <c r="E117" s="1746">
        <v>600000</v>
      </c>
      <c r="F117" s="1741" t="s">
        <v>13</v>
      </c>
    </row>
    <row r="118" spans="1:6" ht="78.75" x14ac:dyDescent="0.25">
      <c r="A118" s="2187">
        <v>8</v>
      </c>
      <c r="B118" s="1741" t="s">
        <v>43292</v>
      </c>
      <c r="C118" s="1741" t="s">
        <v>2670</v>
      </c>
      <c r="D118" s="1741" t="s">
        <v>43293</v>
      </c>
      <c r="E118" s="1746">
        <v>360000</v>
      </c>
      <c r="F118" s="1741" t="s">
        <v>272</v>
      </c>
    </row>
    <row r="119" spans="1:6" ht="78.75" x14ac:dyDescent="0.25">
      <c r="A119" s="2187">
        <v>9</v>
      </c>
      <c r="B119" s="1741" t="s">
        <v>43294</v>
      </c>
      <c r="C119" s="1741" t="s">
        <v>2672</v>
      </c>
      <c r="D119" s="1741" t="s">
        <v>43295</v>
      </c>
      <c r="E119" s="1746">
        <v>90000</v>
      </c>
      <c r="F119" s="1741" t="s">
        <v>13</v>
      </c>
    </row>
    <row r="120" spans="1:6" ht="47.25" x14ac:dyDescent="0.25">
      <c r="A120" s="2187">
        <v>10</v>
      </c>
      <c r="B120" s="1741" t="s">
        <v>3305</v>
      </c>
      <c r="C120" s="1741" t="s">
        <v>2674</v>
      </c>
      <c r="D120" s="1741" t="s">
        <v>7122</v>
      </c>
      <c r="E120" s="1746">
        <v>750000</v>
      </c>
      <c r="F120" s="1741" t="s">
        <v>13</v>
      </c>
    </row>
    <row r="121" spans="1:6" ht="94.5" x14ac:dyDescent="0.25">
      <c r="A121" s="2187">
        <v>11</v>
      </c>
      <c r="B121" s="1741" t="s">
        <v>11373</v>
      </c>
      <c r="C121" s="1741" t="s">
        <v>2676</v>
      </c>
      <c r="D121" s="1741" t="s">
        <v>43296</v>
      </c>
      <c r="E121" s="1746">
        <v>550000</v>
      </c>
      <c r="F121" s="1741" t="s">
        <v>13</v>
      </c>
    </row>
    <row r="122" spans="1:6" ht="63" x14ac:dyDescent="0.25">
      <c r="A122" s="2187">
        <v>12</v>
      </c>
      <c r="B122" s="1741" t="s">
        <v>43297</v>
      </c>
      <c r="C122" s="1741" t="s">
        <v>2678</v>
      </c>
      <c r="D122" s="1741" t="s">
        <v>43298</v>
      </c>
      <c r="E122" s="1746">
        <v>350000</v>
      </c>
      <c r="F122" s="1741" t="s">
        <v>13</v>
      </c>
    </row>
    <row r="123" spans="1:6" ht="47.25" x14ac:dyDescent="0.25">
      <c r="A123" s="2187">
        <v>13</v>
      </c>
      <c r="B123" s="1741" t="s">
        <v>43299</v>
      </c>
      <c r="C123" s="1741" t="s">
        <v>2680</v>
      </c>
      <c r="D123" s="1741" t="s">
        <v>43300</v>
      </c>
      <c r="E123" s="1746">
        <v>400000</v>
      </c>
      <c r="F123" s="1741" t="s">
        <v>13</v>
      </c>
    </row>
    <row r="124" spans="1:6" ht="63" x14ac:dyDescent="0.25">
      <c r="A124" s="2187">
        <v>14</v>
      </c>
      <c r="B124" s="1741" t="s">
        <v>43301</v>
      </c>
      <c r="C124" s="1741" t="s">
        <v>2682</v>
      </c>
      <c r="D124" s="1741" t="s">
        <v>43302</v>
      </c>
      <c r="E124" s="1746">
        <v>700000</v>
      </c>
      <c r="F124" s="1741" t="s">
        <v>272</v>
      </c>
    </row>
    <row r="125" spans="1:6" ht="63" x14ac:dyDescent="0.25">
      <c r="A125" s="2187">
        <v>15</v>
      </c>
      <c r="B125" s="1741" t="s">
        <v>43303</v>
      </c>
      <c r="C125" s="1741" t="s">
        <v>2684</v>
      </c>
      <c r="D125" s="1741" t="s">
        <v>43304</v>
      </c>
      <c r="E125" s="1746">
        <v>500000</v>
      </c>
      <c r="F125" s="1741" t="s">
        <v>13</v>
      </c>
    </row>
    <row r="126" spans="1:6" ht="47.25" x14ac:dyDescent="0.25">
      <c r="A126" s="2187">
        <v>16</v>
      </c>
      <c r="B126" s="1741" t="s">
        <v>43305</v>
      </c>
      <c r="C126" s="1741" t="s">
        <v>2686</v>
      </c>
      <c r="D126" s="1741" t="s">
        <v>202</v>
      </c>
      <c r="E126" s="1746">
        <v>750000</v>
      </c>
      <c r="F126" s="1741" t="s">
        <v>13</v>
      </c>
    </row>
    <row r="127" spans="1:6" x14ac:dyDescent="0.25">
      <c r="A127" s="1740"/>
      <c r="B127" s="2510" t="s">
        <v>315</v>
      </c>
      <c r="C127" s="2510"/>
      <c r="D127" s="1960"/>
      <c r="E127" s="1742"/>
      <c r="F127" s="1960"/>
    </row>
    <row r="128" spans="1:6" ht="47.25" x14ac:dyDescent="0.25">
      <c r="A128" s="2187">
        <v>17</v>
      </c>
      <c r="B128" s="1741" t="s">
        <v>2689</v>
      </c>
      <c r="C128" s="1741" t="s">
        <v>43306</v>
      </c>
      <c r="D128" s="1741" t="s">
        <v>43307</v>
      </c>
      <c r="E128" s="1746">
        <v>1000000</v>
      </c>
      <c r="F128" s="1741" t="s">
        <v>13</v>
      </c>
    </row>
    <row r="129" spans="1:6" ht="78.75" x14ac:dyDescent="0.25">
      <c r="A129" s="2187">
        <v>18</v>
      </c>
      <c r="B129" s="1741" t="s">
        <v>43308</v>
      </c>
      <c r="C129" s="1741" t="s">
        <v>43309</v>
      </c>
      <c r="D129" s="1741" t="s">
        <v>43310</v>
      </c>
      <c r="E129" s="1746">
        <v>400000</v>
      </c>
      <c r="F129" s="1741" t="s">
        <v>13</v>
      </c>
    </row>
    <row r="130" spans="1:6" ht="47.25" x14ac:dyDescent="0.25">
      <c r="A130" s="2187">
        <v>19</v>
      </c>
      <c r="B130" s="1741" t="s">
        <v>43311</v>
      </c>
      <c r="C130" s="1741" t="s">
        <v>43312</v>
      </c>
      <c r="D130" s="1741" t="s">
        <v>3632</v>
      </c>
      <c r="E130" s="1746">
        <v>400000</v>
      </c>
      <c r="F130" s="1741" t="s">
        <v>13</v>
      </c>
    </row>
    <row r="131" spans="1:6" ht="47.25" x14ac:dyDescent="0.25">
      <c r="A131" s="2187">
        <v>20</v>
      </c>
      <c r="B131" s="1741" t="s">
        <v>2708</v>
      </c>
      <c r="C131" s="1741" t="s">
        <v>43313</v>
      </c>
      <c r="D131" s="1741" t="s">
        <v>202</v>
      </c>
      <c r="E131" s="1746">
        <v>750000</v>
      </c>
      <c r="F131" s="1741" t="s">
        <v>13</v>
      </c>
    </row>
    <row r="132" spans="1:6" ht="94.5" x14ac:dyDescent="0.25">
      <c r="A132" s="2187">
        <v>21</v>
      </c>
      <c r="B132" s="1741" t="s">
        <v>43314</v>
      </c>
      <c r="C132" s="1741" t="s">
        <v>43315</v>
      </c>
      <c r="D132" s="1741" t="s">
        <v>43296</v>
      </c>
      <c r="E132" s="1746">
        <v>600000</v>
      </c>
      <c r="F132" s="1741" t="s">
        <v>13</v>
      </c>
    </row>
    <row r="133" spans="1:6" ht="78.75" x14ac:dyDescent="0.25">
      <c r="A133" s="2187">
        <v>22</v>
      </c>
      <c r="B133" s="1741" t="s">
        <v>43316</v>
      </c>
      <c r="C133" s="1741" t="s">
        <v>43317</v>
      </c>
      <c r="D133" s="1741" t="s">
        <v>3632</v>
      </c>
      <c r="E133" s="1746">
        <v>400000</v>
      </c>
      <c r="F133" s="1741" t="s">
        <v>13</v>
      </c>
    </row>
    <row r="134" spans="1:6" ht="63" x14ac:dyDescent="0.25">
      <c r="A134" s="2187">
        <v>23</v>
      </c>
      <c r="B134" s="1741" t="s">
        <v>43318</v>
      </c>
      <c r="C134" s="1741" t="s">
        <v>43319</v>
      </c>
      <c r="D134" s="1741" t="s">
        <v>3670</v>
      </c>
      <c r="E134" s="1746">
        <v>750000</v>
      </c>
      <c r="F134" s="1741" t="s">
        <v>13</v>
      </c>
    </row>
    <row r="135" spans="1:6" x14ac:dyDescent="0.25">
      <c r="A135" s="1740"/>
      <c r="B135" s="2161" t="s">
        <v>219</v>
      </c>
      <c r="C135" s="1960"/>
      <c r="D135" s="1960"/>
      <c r="E135" s="1742"/>
      <c r="F135" s="1960"/>
    </row>
    <row r="136" spans="1:6" ht="47.25" x14ac:dyDescent="0.25">
      <c r="A136" s="2187">
        <v>24</v>
      </c>
      <c r="B136" s="1741" t="s">
        <v>43320</v>
      </c>
      <c r="C136" s="1741" t="s">
        <v>43321</v>
      </c>
      <c r="D136" s="1741" t="s">
        <v>43322</v>
      </c>
      <c r="E136" s="1746">
        <v>25000</v>
      </c>
      <c r="F136" s="1741" t="s">
        <v>13</v>
      </c>
    </row>
    <row r="137" spans="1:6" x14ac:dyDescent="0.25">
      <c r="A137" s="2187"/>
      <c r="B137" s="2161" t="s">
        <v>248</v>
      </c>
      <c r="C137" s="1741"/>
      <c r="D137" s="1741"/>
      <c r="E137" s="1747">
        <f>SUM(E108:E136)</f>
        <v>11379310.34</v>
      </c>
      <c r="F137" s="1741"/>
    </row>
    <row r="138" spans="1:6" x14ac:dyDescent="0.25">
      <c r="A138" s="2453" t="s">
        <v>278</v>
      </c>
      <c r="B138" s="2453"/>
      <c r="C138" s="2453"/>
      <c r="D138" s="2453" t="s">
        <v>279</v>
      </c>
      <c r="E138" s="2453"/>
      <c r="F138" s="2453"/>
    </row>
  </sheetData>
  <mergeCells count="25">
    <mergeCell ref="A101:F101"/>
    <mergeCell ref="B91:C91"/>
    <mergeCell ref="B89:C89"/>
    <mergeCell ref="B99:C99"/>
    <mergeCell ref="B17:C17"/>
    <mergeCell ref="B20:C20"/>
    <mergeCell ref="B22:C22"/>
    <mergeCell ref="B50:C50"/>
    <mergeCell ref="B64:C64"/>
    <mergeCell ref="B76:C76"/>
    <mergeCell ref="B15:C15"/>
    <mergeCell ref="A1:F1"/>
    <mergeCell ref="A2:F2"/>
    <mergeCell ref="A3:F3"/>
    <mergeCell ref="B5:D5"/>
    <mergeCell ref="B11:D11"/>
    <mergeCell ref="B127:C127"/>
    <mergeCell ref="A138:C138"/>
    <mergeCell ref="D138:F138"/>
    <mergeCell ref="A103:F103"/>
    <mergeCell ref="A104:F104"/>
    <mergeCell ref="A105:F105"/>
    <mergeCell ref="B107:D107"/>
    <mergeCell ref="B112:D112"/>
    <mergeCell ref="B116:C116"/>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1"/>
  <sheetViews>
    <sheetView topLeftCell="A98" workbookViewId="0">
      <selection activeCell="C114" sqref="C114"/>
    </sheetView>
  </sheetViews>
  <sheetFormatPr defaultRowHeight="15.75" x14ac:dyDescent="0.25"/>
  <cols>
    <col min="1" max="1" width="7.28515625" style="128" customWidth="1"/>
    <col min="2" max="2" width="16.42578125" style="128" customWidth="1"/>
    <col min="3" max="3" width="43.28515625" style="128" customWidth="1"/>
    <col min="4" max="4" width="17.85546875" style="128" customWidth="1"/>
    <col min="5" max="5" width="19.7109375" style="128" customWidth="1"/>
    <col min="6" max="6" width="10.85546875" style="128" customWidth="1"/>
    <col min="7" max="16384" width="9.140625" style="128"/>
  </cols>
  <sheetData>
    <row r="1" spans="1:6" x14ac:dyDescent="0.25">
      <c r="A1" s="2345" t="s">
        <v>4464</v>
      </c>
      <c r="B1" s="2345"/>
      <c r="C1" s="2345"/>
      <c r="D1" s="2345"/>
      <c r="E1" s="2345"/>
      <c r="F1" s="2345"/>
    </row>
    <row r="2" spans="1:6" x14ac:dyDescent="0.25">
      <c r="A2" s="2345" t="s">
        <v>4465</v>
      </c>
      <c r="B2" s="2345"/>
      <c r="C2" s="2345"/>
      <c r="D2" s="2345"/>
      <c r="E2" s="2345"/>
      <c r="F2" s="2345"/>
    </row>
    <row r="3" spans="1:6" x14ac:dyDescent="0.25">
      <c r="A3" s="2345" t="s">
        <v>4466</v>
      </c>
      <c r="B3" s="2345"/>
      <c r="C3" s="2345"/>
      <c r="D3" s="2345"/>
      <c r="E3" s="2345"/>
      <c r="F3" s="2345"/>
    </row>
    <row r="4" spans="1:6" x14ac:dyDescent="0.25">
      <c r="A4" s="96" t="s">
        <v>3</v>
      </c>
      <c r="B4" s="96" t="s">
        <v>283</v>
      </c>
      <c r="C4" s="96" t="s">
        <v>284</v>
      </c>
      <c r="D4" s="96" t="s">
        <v>285</v>
      </c>
      <c r="E4" s="138" t="s">
        <v>286</v>
      </c>
      <c r="F4" s="96" t="s">
        <v>4467</v>
      </c>
    </row>
    <row r="5" spans="1:6" x14ac:dyDescent="0.25">
      <c r="A5" s="327"/>
      <c r="B5" s="2335" t="s">
        <v>9</v>
      </c>
      <c r="C5" s="2568"/>
      <c r="D5" s="2336"/>
      <c r="E5" s="238"/>
      <c r="F5" s="327"/>
    </row>
    <row r="6" spans="1:6" ht="47.25" x14ac:dyDescent="0.25">
      <c r="A6" s="2">
        <v>1</v>
      </c>
      <c r="B6" s="10" t="s">
        <v>4468</v>
      </c>
      <c r="C6" s="10" t="s">
        <v>4469</v>
      </c>
      <c r="D6" s="10" t="s">
        <v>12</v>
      </c>
      <c r="E6" s="77">
        <v>800000</v>
      </c>
      <c r="F6" s="10" t="s">
        <v>272</v>
      </c>
    </row>
    <row r="7" spans="1:6" ht="126" x14ac:dyDescent="0.25">
      <c r="A7" s="2">
        <v>2</v>
      </c>
      <c r="B7" s="10" t="s">
        <v>295</v>
      </c>
      <c r="C7" s="10" t="s">
        <v>4470</v>
      </c>
      <c r="D7" s="10" t="s">
        <v>4471</v>
      </c>
      <c r="E7" s="77">
        <v>1572620.69</v>
      </c>
      <c r="F7" s="10" t="s">
        <v>272</v>
      </c>
    </row>
    <row r="8" spans="1:6" ht="31.5" x14ac:dyDescent="0.25">
      <c r="A8" s="2">
        <v>3</v>
      </c>
      <c r="B8" s="10" t="s">
        <v>17</v>
      </c>
      <c r="C8" s="10" t="s">
        <v>4472</v>
      </c>
      <c r="D8" s="10" t="s">
        <v>19</v>
      </c>
      <c r="E8" s="77">
        <v>56000</v>
      </c>
      <c r="F8" s="10" t="s">
        <v>272</v>
      </c>
    </row>
    <row r="9" spans="1:6" ht="31.5" x14ac:dyDescent="0.25">
      <c r="A9" s="2">
        <v>4</v>
      </c>
      <c r="B9" s="10" t="s">
        <v>20</v>
      </c>
      <c r="C9" s="10" t="s">
        <v>4473</v>
      </c>
      <c r="D9" s="10" t="s">
        <v>22</v>
      </c>
      <c r="E9" s="77">
        <v>80000</v>
      </c>
      <c r="F9" s="10" t="s">
        <v>272</v>
      </c>
    </row>
    <row r="10" spans="1:6" ht="94.5" x14ac:dyDescent="0.25">
      <c r="A10" s="2">
        <v>5</v>
      </c>
      <c r="B10" s="10" t="s">
        <v>23</v>
      </c>
      <c r="C10" s="10" t="s">
        <v>4474</v>
      </c>
      <c r="D10" s="10" t="s">
        <v>25</v>
      </c>
      <c r="E10" s="77">
        <v>1700000</v>
      </c>
      <c r="F10" s="10" t="s">
        <v>272</v>
      </c>
    </row>
    <row r="11" spans="1:6" x14ac:dyDescent="0.25">
      <c r="A11" s="327"/>
      <c r="B11" s="2335" t="s">
        <v>26</v>
      </c>
      <c r="C11" s="2568"/>
      <c r="D11" s="2336"/>
      <c r="E11" s="238"/>
      <c r="F11" s="327"/>
    </row>
    <row r="12" spans="1:6" ht="110.25" x14ac:dyDescent="0.25">
      <c r="A12" s="2">
        <v>6</v>
      </c>
      <c r="B12" s="10" t="s">
        <v>295</v>
      </c>
      <c r="C12" s="10" t="s">
        <v>4475</v>
      </c>
      <c r="D12" s="10" t="s">
        <v>2063</v>
      </c>
      <c r="E12" s="77">
        <v>774310.34</v>
      </c>
      <c r="F12" s="10" t="s">
        <v>272</v>
      </c>
    </row>
    <row r="13" spans="1:6" ht="94.5" x14ac:dyDescent="0.25">
      <c r="A13" s="2">
        <v>7</v>
      </c>
      <c r="B13" s="10" t="s">
        <v>23</v>
      </c>
      <c r="C13" s="10" t="s">
        <v>4476</v>
      </c>
      <c r="D13" s="10" t="s">
        <v>25</v>
      </c>
      <c r="E13" s="77">
        <v>460000</v>
      </c>
      <c r="F13" s="10" t="s">
        <v>272</v>
      </c>
    </row>
    <row r="14" spans="1:6" ht="94.5" x14ac:dyDescent="0.25">
      <c r="A14" s="2">
        <v>8</v>
      </c>
      <c r="B14" s="10" t="s">
        <v>299</v>
      </c>
      <c r="C14" s="10" t="s">
        <v>4477</v>
      </c>
      <c r="D14" s="10" t="s">
        <v>300</v>
      </c>
      <c r="E14" s="77">
        <v>1370000</v>
      </c>
      <c r="F14" s="10" t="s">
        <v>272</v>
      </c>
    </row>
    <row r="15" spans="1:6" x14ac:dyDescent="0.25">
      <c r="A15" s="327"/>
      <c r="B15" s="2335" t="s">
        <v>34</v>
      </c>
      <c r="C15" s="2336"/>
      <c r="D15" s="23"/>
      <c r="E15" s="238"/>
      <c r="F15" s="327"/>
    </row>
    <row r="16" spans="1:6" ht="47.25" x14ac:dyDescent="0.25">
      <c r="A16" s="2">
        <v>9</v>
      </c>
      <c r="B16" s="10" t="s">
        <v>309</v>
      </c>
      <c r="C16" s="10" t="s">
        <v>4478</v>
      </c>
      <c r="D16" s="10" t="s">
        <v>341</v>
      </c>
      <c r="E16" s="77">
        <v>14083620.699999999</v>
      </c>
      <c r="F16" s="10" t="s">
        <v>272</v>
      </c>
    </row>
    <row r="17" spans="1:6" ht="47.25" x14ac:dyDescent="0.25">
      <c r="A17" s="2">
        <v>10</v>
      </c>
      <c r="B17" s="10" t="s">
        <v>311</v>
      </c>
      <c r="C17" s="10" t="s">
        <v>4479</v>
      </c>
      <c r="D17" s="10" t="s">
        <v>341</v>
      </c>
      <c r="E17" s="77">
        <v>8000000</v>
      </c>
      <c r="F17" s="10" t="s">
        <v>272</v>
      </c>
    </row>
    <row r="18" spans="1:6" x14ac:dyDescent="0.25">
      <c r="A18" s="327"/>
      <c r="B18" s="2335" t="s">
        <v>40</v>
      </c>
      <c r="C18" s="2336"/>
      <c r="D18" s="23"/>
      <c r="E18" s="238"/>
      <c r="F18" s="327"/>
    </row>
    <row r="19" spans="1:6" ht="94.5" x14ac:dyDescent="0.25">
      <c r="A19" s="2">
        <v>11</v>
      </c>
      <c r="B19" s="10" t="s">
        <v>41</v>
      </c>
      <c r="C19" s="10" t="s">
        <v>4480</v>
      </c>
      <c r="D19" s="10" t="s">
        <v>302</v>
      </c>
      <c r="E19" s="77">
        <v>4568965.5199999996</v>
      </c>
      <c r="F19" s="10" t="s">
        <v>272</v>
      </c>
    </row>
    <row r="20" spans="1:6" x14ac:dyDescent="0.25">
      <c r="A20" s="2"/>
      <c r="B20" s="96" t="s">
        <v>306</v>
      </c>
      <c r="C20" s="10"/>
      <c r="D20" s="10"/>
      <c r="E20" s="77"/>
      <c r="F20" s="10"/>
    </row>
    <row r="21" spans="1:6" ht="141.75" x14ac:dyDescent="0.25">
      <c r="A21" s="2">
        <v>12</v>
      </c>
      <c r="B21" s="10" t="s">
        <v>4481</v>
      </c>
      <c r="C21" s="10" t="s">
        <v>4482</v>
      </c>
      <c r="D21" s="10" t="s">
        <v>4483</v>
      </c>
      <c r="E21" s="77">
        <v>1736206.9</v>
      </c>
      <c r="F21" s="10" t="s">
        <v>272</v>
      </c>
    </row>
    <row r="22" spans="1:6" x14ac:dyDescent="0.25">
      <c r="A22" s="327"/>
      <c r="B22" s="2335" t="s">
        <v>112</v>
      </c>
      <c r="C22" s="2336"/>
      <c r="D22" s="23"/>
      <c r="E22" s="238"/>
      <c r="F22" s="327"/>
    </row>
    <row r="23" spans="1:6" ht="110.25" x14ac:dyDescent="0.25">
      <c r="A23" s="2">
        <v>13</v>
      </c>
      <c r="B23" s="10" t="s">
        <v>4484</v>
      </c>
      <c r="C23" s="10" t="s">
        <v>4485</v>
      </c>
      <c r="D23" s="10" t="s">
        <v>4486</v>
      </c>
      <c r="E23" s="77">
        <v>700000</v>
      </c>
      <c r="F23" s="10" t="s">
        <v>272</v>
      </c>
    </row>
    <row r="24" spans="1:6" ht="47.25" x14ac:dyDescent="0.25">
      <c r="A24" s="2">
        <v>14</v>
      </c>
      <c r="B24" s="10" t="s">
        <v>4487</v>
      </c>
      <c r="C24" s="10" t="s">
        <v>4488</v>
      </c>
      <c r="D24" s="10" t="s">
        <v>4489</v>
      </c>
      <c r="E24" s="77">
        <v>1100000</v>
      </c>
      <c r="F24" s="10" t="s">
        <v>13</v>
      </c>
    </row>
    <row r="25" spans="1:6" ht="47.25" x14ac:dyDescent="0.25">
      <c r="A25" s="2">
        <v>15</v>
      </c>
      <c r="B25" s="10" t="s">
        <v>4490</v>
      </c>
      <c r="C25" s="10" t="s">
        <v>4491</v>
      </c>
      <c r="D25" s="10" t="s">
        <v>4492</v>
      </c>
      <c r="E25" s="77">
        <v>1100000</v>
      </c>
      <c r="F25" s="10" t="s">
        <v>13</v>
      </c>
    </row>
    <row r="26" spans="1:6" ht="47.25" x14ac:dyDescent="0.25">
      <c r="A26" s="2">
        <v>16</v>
      </c>
      <c r="B26" s="10" t="s">
        <v>4493</v>
      </c>
      <c r="C26" s="10" t="s">
        <v>4494</v>
      </c>
      <c r="D26" s="10" t="s">
        <v>4492</v>
      </c>
      <c r="E26" s="77">
        <v>1000000</v>
      </c>
      <c r="F26" s="10" t="s">
        <v>13</v>
      </c>
    </row>
    <row r="27" spans="1:6" ht="47.25" x14ac:dyDescent="0.25">
      <c r="A27" s="2">
        <v>17</v>
      </c>
      <c r="B27" s="10" t="s">
        <v>4495</v>
      </c>
      <c r="C27" s="10" t="s">
        <v>4496</v>
      </c>
      <c r="D27" s="10" t="s">
        <v>4489</v>
      </c>
      <c r="E27" s="77">
        <v>1000000</v>
      </c>
      <c r="F27" s="10" t="s">
        <v>13</v>
      </c>
    </row>
    <row r="28" spans="1:6" ht="47.25" x14ac:dyDescent="0.25">
      <c r="A28" s="2">
        <v>18</v>
      </c>
      <c r="B28" s="10" t="s">
        <v>4497</v>
      </c>
      <c r="C28" s="10" t="s">
        <v>4498</v>
      </c>
      <c r="D28" s="10" t="s">
        <v>4489</v>
      </c>
      <c r="E28" s="77">
        <v>1000000</v>
      </c>
      <c r="F28" s="10" t="s">
        <v>13</v>
      </c>
    </row>
    <row r="29" spans="1:6" ht="110.25" x14ac:dyDescent="0.25">
      <c r="A29" s="2">
        <v>19</v>
      </c>
      <c r="B29" s="172" t="s">
        <v>4499</v>
      </c>
      <c r="C29" s="172" t="s">
        <v>4500</v>
      </c>
      <c r="D29" s="10" t="s">
        <v>4501</v>
      </c>
      <c r="E29" s="171">
        <v>600000</v>
      </c>
      <c r="F29" s="172" t="s">
        <v>272</v>
      </c>
    </row>
    <row r="30" spans="1:6" ht="110.25" x14ac:dyDescent="0.25">
      <c r="A30" s="2">
        <v>20</v>
      </c>
      <c r="B30" s="10" t="s">
        <v>4502</v>
      </c>
      <c r="C30" s="10" t="s">
        <v>4503</v>
      </c>
      <c r="D30" s="10" t="s">
        <v>4504</v>
      </c>
      <c r="E30" s="77">
        <v>600000</v>
      </c>
      <c r="F30" s="10" t="s">
        <v>272</v>
      </c>
    </row>
    <row r="31" spans="1:6" ht="94.5" x14ac:dyDescent="0.25">
      <c r="A31" s="2">
        <v>21</v>
      </c>
      <c r="B31" s="10" t="s">
        <v>4505</v>
      </c>
      <c r="C31" s="10" t="s">
        <v>4506</v>
      </c>
      <c r="D31" s="10" t="s">
        <v>4507</v>
      </c>
      <c r="E31" s="77">
        <v>772413.8</v>
      </c>
      <c r="F31" s="10" t="s">
        <v>13</v>
      </c>
    </row>
    <row r="32" spans="1:6" ht="47.25" x14ac:dyDescent="0.25">
      <c r="A32" s="2">
        <v>22</v>
      </c>
      <c r="B32" s="10" t="s">
        <v>4508</v>
      </c>
      <c r="C32" s="10" t="s">
        <v>4509</v>
      </c>
      <c r="D32" s="10" t="s">
        <v>4489</v>
      </c>
      <c r="E32" s="77">
        <v>1000000</v>
      </c>
      <c r="F32" s="10" t="s">
        <v>13</v>
      </c>
    </row>
    <row r="33" spans="1:6" ht="110.25" x14ac:dyDescent="0.25">
      <c r="A33" s="2">
        <v>23</v>
      </c>
      <c r="B33" s="10" t="s">
        <v>4510</v>
      </c>
      <c r="C33" s="10" t="s">
        <v>4511</v>
      </c>
      <c r="D33" s="10" t="s">
        <v>4504</v>
      </c>
      <c r="E33" s="77">
        <v>500000</v>
      </c>
      <c r="F33" s="10" t="s">
        <v>272</v>
      </c>
    </row>
    <row r="34" spans="1:6" x14ac:dyDescent="0.25">
      <c r="A34" s="327"/>
      <c r="B34" s="2335" t="s">
        <v>192</v>
      </c>
      <c r="C34" s="2336"/>
      <c r="D34" s="23"/>
      <c r="E34" s="238"/>
      <c r="F34" s="327"/>
    </row>
    <row r="35" spans="1:6" ht="47.25" x14ac:dyDescent="0.25">
      <c r="A35" s="2">
        <v>24</v>
      </c>
      <c r="B35" s="10" t="s">
        <v>4512</v>
      </c>
      <c r="C35" s="10" t="s">
        <v>4513</v>
      </c>
      <c r="D35" s="10" t="s">
        <v>4514</v>
      </c>
      <c r="E35" s="77">
        <v>1500000</v>
      </c>
      <c r="F35" s="10" t="s">
        <v>13</v>
      </c>
    </row>
    <row r="36" spans="1:6" ht="47.25" x14ac:dyDescent="0.25">
      <c r="A36" s="2">
        <v>25</v>
      </c>
      <c r="B36" s="10" t="s">
        <v>4515</v>
      </c>
      <c r="C36" s="10" t="s">
        <v>4516</v>
      </c>
      <c r="D36" s="10" t="s">
        <v>4492</v>
      </c>
      <c r="E36" s="77">
        <v>1100000</v>
      </c>
      <c r="F36" s="10" t="s">
        <v>13</v>
      </c>
    </row>
    <row r="37" spans="1:6" ht="47.25" x14ac:dyDescent="0.25">
      <c r="A37" s="2">
        <v>26</v>
      </c>
      <c r="B37" s="10" t="s">
        <v>4517</v>
      </c>
      <c r="C37" s="10" t="s">
        <v>4518</v>
      </c>
      <c r="D37" s="10" t="s">
        <v>4489</v>
      </c>
      <c r="E37" s="77">
        <v>1000000</v>
      </c>
      <c r="F37" s="10" t="s">
        <v>13</v>
      </c>
    </row>
    <row r="38" spans="1:6" ht="47.25" x14ac:dyDescent="0.25">
      <c r="A38" s="2">
        <v>27</v>
      </c>
      <c r="B38" s="10" t="s">
        <v>4519</v>
      </c>
      <c r="C38" s="10" t="s">
        <v>4520</v>
      </c>
      <c r="D38" s="10" t="s">
        <v>4489</v>
      </c>
      <c r="E38" s="77">
        <v>1000000</v>
      </c>
      <c r="F38" s="10" t="s">
        <v>13</v>
      </c>
    </row>
    <row r="39" spans="1:6" ht="47.25" x14ac:dyDescent="0.25">
      <c r="A39" s="2">
        <v>28</v>
      </c>
      <c r="B39" s="10" t="s">
        <v>4521</v>
      </c>
      <c r="C39" s="10" t="s">
        <v>4522</v>
      </c>
      <c r="D39" s="10" t="s">
        <v>4492</v>
      </c>
      <c r="E39" s="77">
        <v>1000000</v>
      </c>
      <c r="F39" s="10" t="s">
        <v>13</v>
      </c>
    </row>
    <row r="40" spans="1:6" ht="47.25" x14ac:dyDescent="0.25">
      <c r="A40" s="2">
        <v>29</v>
      </c>
      <c r="B40" s="10" t="s">
        <v>4523</v>
      </c>
      <c r="C40" s="10" t="s">
        <v>4524</v>
      </c>
      <c r="D40" s="10" t="s">
        <v>4525</v>
      </c>
      <c r="E40" s="77">
        <v>1000000</v>
      </c>
      <c r="F40" s="10" t="s">
        <v>13</v>
      </c>
    </row>
    <row r="41" spans="1:6" ht="47.25" x14ac:dyDescent="0.25">
      <c r="A41" s="2">
        <v>30</v>
      </c>
      <c r="B41" s="10" t="s">
        <v>4526</v>
      </c>
      <c r="C41" s="10" t="s">
        <v>4527</v>
      </c>
      <c r="D41" s="10" t="s">
        <v>4528</v>
      </c>
      <c r="E41" s="77">
        <v>1300000</v>
      </c>
      <c r="F41" s="10" t="s">
        <v>13</v>
      </c>
    </row>
    <row r="42" spans="1:6" ht="47.25" x14ac:dyDescent="0.25">
      <c r="A42" s="2">
        <v>31</v>
      </c>
      <c r="B42" s="10" t="s">
        <v>4529</v>
      </c>
      <c r="C42" s="10" t="s">
        <v>4503</v>
      </c>
      <c r="D42" s="10" t="s">
        <v>4530</v>
      </c>
      <c r="E42" s="77">
        <v>900000</v>
      </c>
      <c r="F42" s="10" t="s">
        <v>13</v>
      </c>
    </row>
    <row r="43" spans="1:6" ht="63" x14ac:dyDescent="0.25">
      <c r="A43" s="2">
        <v>32</v>
      </c>
      <c r="B43" s="10" t="s">
        <v>4531</v>
      </c>
      <c r="C43" s="10" t="s">
        <v>4506</v>
      </c>
      <c r="D43" s="10" t="s">
        <v>4532</v>
      </c>
      <c r="E43" s="77">
        <v>1000000</v>
      </c>
      <c r="F43" s="49" t="s">
        <v>272</v>
      </c>
    </row>
    <row r="44" spans="1:6" ht="47.25" x14ac:dyDescent="0.25">
      <c r="A44" s="2">
        <v>33</v>
      </c>
      <c r="B44" s="10" t="s">
        <v>4533</v>
      </c>
      <c r="C44" s="10" t="s">
        <v>4509</v>
      </c>
      <c r="D44" s="10" t="s">
        <v>4534</v>
      </c>
      <c r="E44" s="77">
        <v>1100000</v>
      </c>
      <c r="F44" s="10" t="s">
        <v>13</v>
      </c>
    </row>
    <row r="45" spans="1:6" x14ac:dyDescent="0.25">
      <c r="A45" s="327"/>
      <c r="B45" s="61" t="s">
        <v>219</v>
      </c>
      <c r="C45" s="23"/>
      <c r="D45" s="23"/>
      <c r="E45" s="238"/>
      <c r="F45" s="27"/>
    </row>
    <row r="46" spans="1:6" ht="78.75" x14ac:dyDescent="0.25">
      <c r="A46" s="2">
        <v>34</v>
      </c>
      <c r="B46" s="10" t="s">
        <v>4535</v>
      </c>
      <c r="C46" s="10" t="s">
        <v>4536</v>
      </c>
      <c r="D46" s="10" t="s">
        <v>4537</v>
      </c>
      <c r="E46" s="77">
        <v>3000000</v>
      </c>
      <c r="F46" s="10" t="s">
        <v>13</v>
      </c>
    </row>
    <row r="47" spans="1:6" ht="94.5" x14ac:dyDescent="0.25">
      <c r="A47" s="2">
        <v>35</v>
      </c>
      <c r="B47" s="10" t="s">
        <v>4538</v>
      </c>
      <c r="C47" s="10" t="s">
        <v>4539</v>
      </c>
      <c r="D47" s="10" t="s">
        <v>4540</v>
      </c>
      <c r="E47" s="77">
        <v>2500000</v>
      </c>
      <c r="F47" s="10" t="s">
        <v>13</v>
      </c>
    </row>
    <row r="48" spans="1:6" ht="78.75" x14ac:dyDescent="0.25">
      <c r="A48" s="2">
        <v>36</v>
      </c>
      <c r="B48" s="10" t="s">
        <v>4541</v>
      </c>
      <c r="C48" s="10" t="s">
        <v>4542</v>
      </c>
      <c r="D48" s="10" t="s">
        <v>4543</v>
      </c>
      <c r="E48" s="77">
        <v>300000</v>
      </c>
      <c r="F48" s="10" t="s">
        <v>13</v>
      </c>
    </row>
    <row r="49" spans="1:6" ht="63" x14ac:dyDescent="0.25">
      <c r="A49" s="2">
        <v>37</v>
      </c>
      <c r="B49" s="10" t="s">
        <v>4544</v>
      </c>
      <c r="C49" s="10" t="s">
        <v>4545</v>
      </c>
      <c r="D49" s="10" t="s">
        <v>4546</v>
      </c>
      <c r="E49" s="77">
        <v>2500000</v>
      </c>
      <c r="F49" s="10" t="s">
        <v>13</v>
      </c>
    </row>
    <row r="50" spans="1:6" ht="78.75" x14ac:dyDescent="0.25">
      <c r="A50" s="2">
        <v>38</v>
      </c>
      <c r="B50" s="10" t="s">
        <v>4547</v>
      </c>
      <c r="C50" s="10" t="s">
        <v>4548</v>
      </c>
      <c r="D50" s="10" t="s">
        <v>4549</v>
      </c>
      <c r="E50" s="77">
        <v>1000000</v>
      </c>
      <c r="F50" s="49" t="s">
        <v>272</v>
      </c>
    </row>
    <row r="51" spans="1:6" x14ac:dyDescent="0.25">
      <c r="A51" s="327"/>
      <c r="B51" s="2335" t="s">
        <v>241</v>
      </c>
      <c r="C51" s="2336"/>
      <c r="D51" s="23"/>
      <c r="E51" s="238"/>
      <c r="F51" s="27"/>
    </row>
    <row r="52" spans="1:6" ht="94.5" x14ac:dyDescent="0.25">
      <c r="A52" s="2">
        <v>39</v>
      </c>
      <c r="B52" s="10" t="s">
        <v>4550</v>
      </c>
      <c r="C52" s="10" t="s">
        <v>4551</v>
      </c>
      <c r="D52" s="10" t="s">
        <v>4552</v>
      </c>
      <c r="E52" s="77">
        <v>3800000</v>
      </c>
      <c r="F52" s="10" t="s">
        <v>13</v>
      </c>
    </row>
    <row r="53" spans="1:6" x14ac:dyDescent="0.25">
      <c r="A53" s="2"/>
      <c r="B53" s="2384" t="s">
        <v>1834</v>
      </c>
      <c r="C53" s="2384"/>
      <c r="D53" s="2384"/>
      <c r="E53" s="139">
        <f>SUM(E6:E52)</f>
        <v>68574137.949999988</v>
      </c>
      <c r="F53" s="328"/>
    </row>
    <row r="54" spans="1:6" ht="63" x14ac:dyDescent="0.25">
      <c r="A54" s="73">
        <v>1</v>
      </c>
      <c r="B54" s="69" t="s">
        <v>269</v>
      </c>
      <c r="C54" s="7" t="s">
        <v>4567</v>
      </c>
      <c r="D54" s="69" t="s">
        <v>271</v>
      </c>
      <c r="E54" s="77">
        <v>1000000</v>
      </c>
      <c r="F54" s="69" t="s">
        <v>272</v>
      </c>
    </row>
    <row r="55" spans="1:6" x14ac:dyDescent="0.25">
      <c r="A55" s="73"/>
      <c r="B55" s="70" t="s">
        <v>273</v>
      </c>
      <c r="C55" s="7"/>
      <c r="D55" s="69"/>
      <c r="E55" s="111"/>
      <c r="F55" s="69"/>
    </row>
    <row r="56" spans="1:6" ht="94.5" x14ac:dyDescent="0.25">
      <c r="A56" s="73">
        <v>2</v>
      </c>
      <c r="B56" s="69" t="s">
        <v>274</v>
      </c>
      <c r="C56" s="7" t="s">
        <v>4703</v>
      </c>
      <c r="D56" s="69" t="s">
        <v>276</v>
      </c>
      <c r="E56" s="112">
        <v>4500000</v>
      </c>
      <c r="F56" s="69" t="s">
        <v>277</v>
      </c>
    </row>
    <row r="57" spans="1:6" x14ac:dyDescent="0.25">
      <c r="A57" s="73"/>
      <c r="B57" s="70" t="s">
        <v>248</v>
      </c>
      <c r="C57" s="69"/>
      <c r="D57" s="69"/>
      <c r="E57" s="231">
        <v>5500000</v>
      </c>
      <c r="F57" s="249"/>
    </row>
    <row r="58" spans="1:6" x14ac:dyDescent="0.25">
      <c r="A58" s="2"/>
      <c r="B58" s="2373" t="s">
        <v>323</v>
      </c>
      <c r="C58" s="2374"/>
      <c r="D58" s="96"/>
      <c r="E58" s="139"/>
      <c r="F58" s="328"/>
    </row>
    <row r="59" spans="1:6" ht="94.5" x14ac:dyDescent="0.25">
      <c r="A59" s="2"/>
      <c r="B59" s="10" t="s">
        <v>4553</v>
      </c>
      <c r="C59" s="10" t="s">
        <v>4554</v>
      </c>
      <c r="D59" s="10" t="s">
        <v>4555</v>
      </c>
      <c r="E59" s="77">
        <v>500000</v>
      </c>
      <c r="F59" s="49" t="s">
        <v>272</v>
      </c>
    </row>
    <row r="60" spans="1:6" x14ac:dyDescent="0.25">
      <c r="A60" s="327"/>
      <c r="B60" s="2335" t="s">
        <v>48</v>
      </c>
      <c r="C60" s="2336"/>
      <c r="D60" s="23"/>
      <c r="E60" s="238"/>
      <c r="F60" s="327"/>
    </row>
    <row r="61" spans="1:6" ht="409.5" x14ac:dyDescent="0.25">
      <c r="A61" s="2"/>
      <c r="B61" s="10" t="s">
        <v>4556</v>
      </c>
      <c r="C61" s="10" t="s">
        <v>4557</v>
      </c>
      <c r="D61" s="10" t="s">
        <v>4558</v>
      </c>
      <c r="E61" s="77">
        <v>1736206.9</v>
      </c>
      <c r="F61" s="10" t="s">
        <v>272</v>
      </c>
    </row>
    <row r="62" spans="1:6" ht="110.25" x14ac:dyDescent="0.25">
      <c r="A62" s="2"/>
      <c r="B62" s="10" t="s">
        <v>4559</v>
      </c>
      <c r="C62" s="10" t="s">
        <v>4560</v>
      </c>
      <c r="D62" s="10" t="s">
        <v>4561</v>
      </c>
      <c r="E62" s="77">
        <v>4000000</v>
      </c>
      <c r="F62" s="10" t="s">
        <v>13</v>
      </c>
    </row>
    <row r="63" spans="1:6" ht="110.25" x14ac:dyDescent="0.25">
      <c r="A63" s="2"/>
      <c r="B63" s="10" t="s">
        <v>4562</v>
      </c>
      <c r="C63" s="10" t="s">
        <v>4563</v>
      </c>
      <c r="D63" s="10" t="s">
        <v>4564</v>
      </c>
      <c r="E63" s="77">
        <v>4000000</v>
      </c>
      <c r="F63" s="10" t="s">
        <v>13</v>
      </c>
    </row>
    <row r="64" spans="1:6" ht="141.75" x14ac:dyDescent="0.25">
      <c r="A64" s="2"/>
      <c r="B64" s="10" t="s">
        <v>4565</v>
      </c>
      <c r="C64" s="10"/>
      <c r="D64" s="10" t="s">
        <v>4566</v>
      </c>
      <c r="E64" s="77">
        <v>2500000</v>
      </c>
      <c r="F64" s="10"/>
    </row>
    <row r="65" spans="1:6" x14ac:dyDescent="0.25">
      <c r="A65" s="264"/>
      <c r="B65" s="2491" t="s">
        <v>248</v>
      </c>
      <c r="C65" s="2492"/>
      <c r="D65" s="227"/>
      <c r="E65" s="335">
        <f>SUM(E59:E64)</f>
        <v>12736206.9</v>
      </c>
      <c r="F65" s="227"/>
    </row>
    <row r="66" spans="1:6" ht="13.5" customHeight="1" x14ac:dyDescent="0.25">
      <c r="A66" s="88"/>
      <c r="B66" s="2337" t="s">
        <v>324</v>
      </c>
      <c r="C66" s="2339"/>
      <c r="D66" s="88"/>
      <c r="E66" s="89">
        <f>E65+E57+E53</f>
        <v>86810344.849999994</v>
      </c>
      <c r="F66" s="88"/>
    </row>
    <row r="70" spans="1:6" x14ac:dyDescent="0.25">
      <c r="A70" s="2454" t="s">
        <v>4464</v>
      </c>
      <c r="B70" s="2454"/>
      <c r="C70" s="2454"/>
      <c r="D70" s="2454"/>
      <c r="E70" s="2454"/>
      <c r="F70" s="2454"/>
    </row>
    <row r="71" spans="1:6" x14ac:dyDescent="0.25">
      <c r="A71" s="2454" t="s">
        <v>4465</v>
      </c>
      <c r="B71" s="2454"/>
      <c r="C71" s="2454"/>
      <c r="D71" s="2454"/>
      <c r="E71" s="2454"/>
      <c r="F71" s="2454"/>
    </row>
    <row r="72" spans="1:6" x14ac:dyDescent="0.25">
      <c r="A72" s="2454" t="s">
        <v>4466</v>
      </c>
      <c r="B72" s="2454"/>
      <c r="C72" s="2454"/>
      <c r="D72" s="2454"/>
      <c r="E72" s="2454"/>
      <c r="F72" s="2454"/>
    </row>
    <row r="73" spans="1:6" x14ac:dyDescent="0.25">
      <c r="A73" s="2159" t="s">
        <v>3</v>
      </c>
      <c r="B73" s="2160" t="s">
        <v>283</v>
      </c>
      <c r="C73" s="2160" t="s">
        <v>284</v>
      </c>
      <c r="D73" s="2160" t="s">
        <v>285</v>
      </c>
      <c r="E73" s="1828" t="s">
        <v>286</v>
      </c>
      <c r="F73" s="2160" t="s">
        <v>4467</v>
      </c>
    </row>
    <row r="74" spans="1:6" x14ac:dyDescent="0.25">
      <c r="A74" s="2194"/>
      <c r="B74" s="2361" t="s">
        <v>9</v>
      </c>
      <c r="C74" s="2362"/>
      <c r="D74" s="2363"/>
      <c r="E74" s="704"/>
      <c r="F74" s="51"/>
    </row>
    <row r="75" spans="1:6" ht="47.25" x14ac:dyDescent="0.25">
      <c r="A75" s="1740">
        <v>1</v>
      </c>
      <c r="B75" s="1741" t="s">
        <v>43368</v>
      </c>
      <c r="C75" s="1741" t="s">
        <v>4469</v>
      </c>
      <c r="D75" s="1741" t="s">
        <v>12</v>
      </c>
      <c r="E75" s="1879">
        <v>400000</v>
      </c>
      <c r="F75" s="1960" t="s">
        <v>135</v>
      </c>
    </row>
    <row r="76" spans="1:6" ht="126" x14ac:dyDescent="0.25">
      <c r="A76" s="1740">
        <v>2</v>
      </c>
      <c r="B76" s="1741" t="s">
        <v>295</v>
      </c>
      <c r="C76" s="1741" t="s">
        <v>4470</v>
      </c>
      <c r="D76" s="1741" t="s">
        <v>4471</v>
      </c>
      <c r="E76" s="1879">
        <v>282758.62</v>
      </c>
      <c r="F76" s="1960" t="s">
        <v>135</v>
      </c>
    </row>
    <row r="77" spans="1:6" x14ac:dyDescent="0.25">
      <c r="A77" s="52"/>
      <c r="B77" s="2361" t="s">
        <v>731</v>
      </c>
      <c r="C77" s="2362"/>
      <c r="D77" s="2363"/>
      <c r="E77" s="704"/>
      <c r="F77" s="51"/>
    </row>
    <row r="78" spans="1:6" ht="110.25" x14ac:dyDescent="0.25">
      <c r="A78" s="1740">
        <v>3</v>
      </c>
      <c r="B78" s="1741" t="s">
        <v>295</v>
      </c>
      <c r="C78" s="1741" t="s">
        <v>4475</v>
      </c>
      <c r="D78" s="1741" t="s">
        <v>2063</v>
      </c>
      <c r="E78" s="1879">
        <v>41379.32</v>
      </c>
      <c r="F78" s="1960" t="s">
        <v>135</v>
      </c>
    </row>
    <row r="79" spans="1:6" ht="94.5" x14ac:dyDescent="0.25">
      <c r="A79" s="1740">
        <v>4</v>
      </c>
      <c r="B79" s="1741" t="s">
        <v>23</v>
      </c>
      <c r="C79" s="1741" t="s">
        <v>4476</v>
      </c>
      <c r="D79" s="1741" t="s">
        <v>25</v>
      </c>
      <c r="E79" s="1879">
        <v>100000</v>
      </c>
      <c r="F79" s="1960" t="s">
        <v>135</v>
      </c>
    </row>
    <row r="80" spans="1:6" ht="94.5" x14ac:dyDescent="0.25">
      <c r="A80" s="1740">
        <v>5</v>
      </c>
      <c r="B80" s="1741" t="s">
        <v>299</v>
      </c>
      <c r="C80" s="1741" t="s">
        <v>4477</v>
      </c>
      <c r="D80" s="1741" t="s">
        <v>2498</v>
      </c>
      <c r="E80" s="1879">
        <v>200000</v>
      </c>
      <c r="F80" s="1960" t="s">
        <v>135</v>
      </c>
    </row>
    <row r="81" spans="1:6" x14ac:dyDescent="0.25">
      <c r="A81" s="52"/>
      <c r="B81" s="2361" t="s">
        <v>34</v>
      </c>
      <c r="C81" s="2363"/>
      <c r="D81" s="51"/>
      <c r="E81" s="704"/>
      <c r="F81" s="51"/>
    </row>
    <row r="82" spans="1:6" ht="47.25" x14ac:dyDescent="0.25">
      <c r="A82" s="1740">
        <v>6</v>
      </c>
      <c r="B82" s="1960" t="s">
        <v>309</v>
      </c>
      <c r="C82" s="1741" t="s">
        <v>4478</v>
      </c>
      <c r="D82" s="1960" t="s">
        <v>341</v>
      </c>
      <c r="E82" s="2195">
        <v>1982758.62</v>
      </c>
      <c r="F82" s="1960" t="s">
        <v>135</v>
      </c>
    </row>
    <row r="83" spans="1:6" ht="47.25" x14ac:dyDescent="0.25">
      <c r="A83" s="1740">
        <v>7</v>
      </c>
      <c r="B83" s="1960" t="s">
        <v>311</v>
      </c>
      <c r="C83" s="1741" t="s">
        <v>4479</v>
      </c>
      <c r="D83" s="1960" t="s">
        <v>341</v>
      </c>
      <c r="E83" s="2195">
        <v>1000000</v>
      </c>
      <c r="F83" s="1960" t="s">
        <v>135</v>
      </c>
    </row>
    <row r="84" spans="1:6" x14ac:dyDescent="0.25">
      <c r="A84" s="52"/>
      <c r="B84" s="2361" t="s">
        <v>40</v>
      </c>
      <c r="C84" s="2363"/>
      <c r="D84" s="51"/>
      <c r="E84" s="704"/>
      <c r="F84" s="1960"/>
    </row>
    <row r="85" spans="1:6" ht="94.5" x14ac:dyDescent="0.25">
      <c r="A85" s="1740">
        <v>8</v>
      </c>
      <c r="B85" s="1960" t="s">
        <v>41</v>
      </c>
      <c r="C85" s="1741" t="s">
        <v>43369</v>
      </c>
      <c r="D85" s="1960" t="s">
        <v>302</v>
      </c>
      <c r="E85" s="1879">
        <v>568965.51</v>
      </c>
      <c r="F85" s="1960" t="s">
        <v>135</v>
      </c>
    </row>
    <row r="86" spans="1:6" x14ac:dyDescent="0.25">
      <c r="A86" s="1740"/>
      <c r="B86" s="2160" t="s">
        <v>306</v>
      </c>
      <c r="C86" s="1741"/>
      <c r="D86" s="1960"/>
      <c r="E86" s="1879"/>
      <c r="F86" s="1960"/>
    </row>
    <row r="87" spans="1:6" ht="141.75" x14ac:dyDescent="0.25">
      <c r="A87" s="1740">
        <v>9</v>
      </c>
      <c r="B87" s="1960" t="s">
        <v>4481</v>
      </c>
      <c r="C87" s="1741" t="s">
        <v>4482</v>
      </c>
      <c r="D87" s="1960" t="s">
        <v>4483</v>
      </c>
      <c r="E87" s="2195">
        <v>227586.2</v>
      </c>
      <c r="F87" s="1960" t="s">
        <v>135</v>
      </c>
    </row>
    <row r="88" spans="1:6" x14ac:dyDescent="0.25">
      <c r="A88" s="52"/>
      <c r="B88" s="2361" t="s">
        <v>48</v>
      </c>
      <c r="C88" s="2363"/>
      <c r="D88" s="51"/>
      <c r="E88" s="704"/>
      <c r="F88" s="1960"/>
    </row>
    <row r="89" spans="1:6" ht="157.5" x14ac:dyDescent="0.25">
      <c r="A89" s="1740">
        <v>10</v>
      </c>
      <c r="B89" s="1960" t="s">
        <v>4556</v>
      </c>
      <c r="C89" s="1741" t="s">
        <v>4557</v>
      </c>
      <c r="D89" s="1960" t="s">
        <v>43370</v>
      </c>
      <c r="E89" s="2195">
        <v>227586.2</v>
      </c>
      <c r="F89" s="1960" t="s">
        <v>135</v>
      </c>
    </row>
    <row r="90" spans="1:6" x14ac:dyDescent="0.25">
      <c r="A90" s="2196"/>
      <c r="B90" s="2566" t="s">
        <v>18099</v>
      </c>
      <c r="C90" s="2567"/>
      <c r="D90" s="2198"/>
      <c r="E90" s="2199"/>
      <c r="F90" s="2198"/>
    </row>
    <row r="91" spans="1:6" ht="126" x14ac:dyDescent="0.25">
      <c r="A91" s="1740">
        <v>11</v>
      </c>
      <c r="B91" s="1755" t="s">
        <v>43371</v>
      </c>
      <c r="C91" s="1756" t="s">
        <v>4560</v>
      </c>
      <c r="D91" s="1755" t="s">
        <v>43372</v>
      </c>
      <c r="E91" s="2195">
        <v>350000</v>
      </c>
      <c r="F91" s="1960" t="s">
        <v>135</v>
      </c>
    </row>
    <row r="92" spans="1:6" ht="110.25" x14ac:dyDescent="0.25">
      <c r="A92" s="1740">
        <v>12</v>
      </c>
      <c r="B92" s="1755" t="s">
        <v>43373</v>
      </c>
      <c r="C92" s="1756" t="s">
        <v>43374</v>
      </c>
      <c r="D92" s="1755" t="s">
        <v>43375</v>
      </c>
      <c r="E92" s="2195">
        <v>500000</v>
      </c>
      <c r="F92" s="1960" t="s">
        <v>135</v>
      </c>
    </row>
    <row r="93" spans="1:6" ht="47.25" x14ac:dyDescent="0.25">
      <c r="A93" s="1740">
        <v>13</v>
      </c>
      <c r="B93" s="1755" t="s">
        <v>43376</v>
      </c>
      <c r="C93" s="1756" t="s">
        <v>43377</v>
      </c>
      <c r="D93" s="1755" t="s">
        <v>202</v>
      </c>
      <c r="E93" s="2195">
        <v>1000000</v>
      </c>
      <c r="F93" s="1960" t="s">
        <v>13</v>
      </c>
    </row>
    <row r="94" spans="1:6" ht="110.25" x14ac:dyDescent="0.25">
      <c r="A94" s="1740">
        <v>14</v>
      </c>
      <c r="B94" s="1755" t="s">
        <v>4505</v>
      </c>
      <c r="C94" s="1756" t="s">
        <v>43378</v>
      </c>
      <c r="D94" s="1755" t="s">
        <v>43379</v>
      </c>
      <c r="E94" s="2195">
        <v>698275.87</v>
      </c>
      <c r="F94" s="1960" t="s">
        <v>13</v>
      </c>
    </row>
    <row r="95" spans="1:6" ht="47.25" x14ac:dyDescent="0.25">
      <c r="A95" s="1740">
        <v>15</v>
      </c>
      <c r="B95" s="1755" t="s">
        <v>43380</v>
      </c>
      <c r="C95" s="1756" t="s">
        <v>43381</v>
      </c>
      <c r="D95" s="1755" t="s">
        <v>202</v>
      </c>
      <c r="E95" s="2195">
        <v>1000000</v>
      </c>
      <c r="F95" s="1960" t="s">
        <v>13</v>
      </c>
    </row>
    <row r="96" spans="1:6" x14ac:dyDescent="0.25">
      <c r="A96" s="2196"/>
      <c r="B96" s="2566" t="s">
        <v>11393</v>
      </c>
      <c r="C96" s="2567"/>
      <c r="D96" s="2198"/>
      <c r="E96" s="2199"/>
      <c r="F96" s="1960"/>
    </row>
    <row r="97" spans="1:6" ht="31.5" x14ac:dyDescent="0.25">
      <c r="A97" s="1740">
        <v>16</v>
      </c>
      <c r="B97" s="1755" t="s">
        <v>43382</v>
      </c>
      <c r="C97" s="1756" t="s">
        <v>43383</v>
      </c>
      <c r="D97" s="1755" t="s">
        <v>43384</v>
      </c>
      <c r="E97" s="1773">
        <v>1000000</v>
      </c>
      <c r="F97" s="1960" t="s">
        <v>13</v>
      </c>
    </row>
    <row r="98" spans="1:6" x14ac:dyDescent="0.25">
      <c r="A98" s="52"/>
      <c r="B98" s="2197" t="s">
        <v>219</v>
      </c>
      <c r="C98" s="2198"/>
      <c r="D98" s="2198"/>
      <c r="E98" s="2199"/>
      <c r="F98" s="181"/>
    </row>
    <row r="99" spans="1:6" ht="63" x14ac:dyDescent="0.25">
      <c r="A99" s="2200">
        <v>17</v>
      </c>
      <c r="B99" s="1755" t="s">
        <v>43385</v>
      </c>
      <c r="C99" s="1756" t="s">
        <v>43386</v>
      </c>
      <c r="D99" s="1755" t="s">
        <v>43387</v>
      </c>
      <c r="E99" s="1773">
        <v>1800000</v>
      </c>
      <c r="F99" s="2201" t="s">
        <v>13</v>
      </c>
    </row>
    <row r="100" spans="1:6" x14ac:dyDescent="0.25">
      <c r="A100" s="2202"/>
      <c r="B100" s="2456" t="s">
        <v>704</v>
      </c>
      <c r="C100" s="2457"/>
      <c r="D100" s="2459"/>
      <c r="E100" s="1824">
        <f>SUM(E75:E99)</f>
        <v>11379310.34</v>
      </c>
      <c r="F100" s="1825"/>
    </row>
    <row r="101" spans="1:6" x14ac:dyDescent="0.25">
      <c r="A101" s="2453" t="s">
        <v>42221</v>
      </c>
      <c r="B101" s="2453"/>
      <c r="C101" s="2453"/>
      <c r="D101" s="2453" t="s">
        <v>279</v>
      </c>
      <c r="E101" s="2453"/>
      <c r="F101" s="2453"/>
    </row>
  </sheetData>
  <mergeCells count="28">
    <mergeCell ref="B66:C66"/>
    <mergeCell ref="B15:C15"/>
    <mergeCell ref="B18:C18"/>
    <mergeCell ref="B22:C22"/>
    <mergeCell ref="B34:C34"/>
    <mergeCell ref="B51:C51"/>
    <mergeCell ref="B53:D53"/>
    <mergeCell ref="B65:C65"/>
    <mergeCell ref="B60:C60"/>
    <mergeCell ref="B58:C58"/>
    <mergeCell ref="A1:F1"/>
    <mergeCell ref="A2:F2"/>
    <mergeCell ref="A3:F3"/>
    <mergeCell ref="B5:D5"/>
    <mergeCell ref="B11:D11"/>
    <mergeCell ref="A70:F70"/>
    <mergeCell ref="A71:F71"/>
    <mergeCell ref="A72:F72"/>
    <mergeCell ref="B74:D74"/>
    <mergeCell ref="B77:D77"/>
    <mergeCell ref="B100:D100"/>
    <mergeCell ref="A101:C101"/>
    <mergeCell ref="D101:F101"/>
    <mergeCell ref="B81:C81"/>
    <mergeCell ref="B84:C84"/>
    <mergeCell ref="B88:C88"/>
    <mergeCell ref="B90:C90"/>
    <mergeCell ref="B96:C96"/>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5"/>
  <sheetViews>
    <sheetView topLeftCell="A130" workbookViewId="0">
      <selection activeCell="A111" sqref="A111:F111"/>
    </sheetView>
  </sheetViews>
  <sheetFormatPr defaultRowHeight="15" x14ac:dyDescent="0.25"/>
  <cols>
    <col min="1" max="1" width="6.7109375" style="91" customWidth="1"/>
    <col min="2" max="2" width="17.85546875" style="91" customWidth="1"/>
    <col min="3" max="3" width="46.5703125" style="91" customWidth="1"/>
    <col min="4" max="4" width="24.140625" style="91" customWidth="1"/>
    <col min="5" max="5" width="20.28515625" style="2152" customWidth="1"/>
    <col min="6" max="6" width="11.42578125" style="91" customWidth="1"/>
    <col min="7" max="16384" width="9.140625" style="91"/>
  </cols>
  <sheetData>
    <row r="1" spans="1:6" ht="15.75" x14ac:dyDescent="0.25">
      <c r="A1" s="2360" t="s">
        <v>0</v>
      </c>
      <c r="B1" s="2360"/>
      <c r="C1" s="2360"/>
      <c r="D1" s="2360"/>
      <c r="E1" s="2360"/>
      <c r="F1" s="2360"/>
    </row>
    <row r="2" spans="1:6" ht="15.75" x14ac:dyDescent="0.25">
      <c r="A2" s="2360" t="s">
        <v>42924</v>
      </c>
      <c r="B2" s="2360"/>
      <c r="C2" s="2360"/>
      <c r="D2" s="2360"/>
      <c r="E2" s="2360"/>
      <c r="F2" s="2360"/>
    </row>
    <row r="3" spans="1:6" ht="15.75" x14ac:dyDescent="0.25">
      <c r="A3" s="2360" t="s">
        <v>281</v>
      </c>
      <c r="B3" s="2360"/>
      <c r="C3" s="2360"/>
      <c r="D3" s="2360"/>
      <c r="E3" s="2360"/>
      <c r="F3" s="2360"/>
    </row>
    <row r="4" spans="1:6" ht="15.75" x14ac:dyDescent="0.25">
      <c r="A4" s="412" t="s">
        <v>3</v>
      </c>
      <c r="B4" s="8" t="s">
        <v>283</v>
      </c>
      <c r="C4" s="8" t="s">
        <v>284</v>
      </c>
      <c r="D4" s="37" t="s">
        <v>5291</v>
      </c>
      <c r="E4" s="1982" t="s">
        <v>286</v>
      </c>
      <c r="F4" s="8" t="s">
        <v>287</v>
      </c>
    </row>
    <row r="5" spans="1:6" ht="15.75" x14ac:dyDescent="0.25">
      <c r="A5" s="357"/>
      <c r="B5" s="2427" t="s">
        <v>9</v>
      </c>
      <c r="C5" s="2427"/>
      <c r="D5" s="2427"/>
      <c r="E5" s="1865"/>
      <c r="F5" s="359"/>
    </row>
    <row r="6" spans="1:6" ht="47.25" x14ac:dyDescent="0.25">
      <c r="A6" s="353">
        <v>1</v>
      </c>
      <c r="B6" s="69" t="s">
        <v>269</v>
      </c>
      <c r="C6" s="7" t="s">
        <v>42925</v>
      </c>
      <c r="D6" s="69" t="s">
        <v>271</v>
      </c>
      <c r="E6" s="1864">
        <v>1000000</v>
      </c>
      <c r="F6" s="131" t="s">
        <v>272</v>
      </c>
    </row>
    <row r="7" spans="1:6" ht="15.75" x14ac:dyDescent="0.25">
      <c r="A7" s="353"/>
      <c r="B7" s="70" t="s">
        <v>273</v>
      </c>
      <c r="C7" s="7"/>
      <c r="D7" s="69"/>
      <c r="E7" s="1864"/>
      <c r="F7" s="131"/>
    </row>
    <row r="8" spans="1:6" ht="63" x14ac:dyDescent="0.25">
      <c r="A8" s="353">
        <v>2</v>
      </c>
      <c r="B8" s="69" t="s">
        <v>274</v>
      </c>
      <c r="C8" s="7" t="s">
        <v>42926</v>
      </c>
      <c r="D8" s="69" t="s">
        <v>276</v>
      </c>
      <c r="E8" s="1864">
        <v>4500000</v>
      </c>
      <c r="F8" s="131" t="s">
        <v>277</v>
      </c>
    </row>
    <row r="9" spans="1:6" ht="15.75" x14ac:dyDescent="0.25">
      <c r="A9" s="353"/>
      <c r="B9" s="70" t="s">
        <v>248</v>
      </c>
      <c r="C9" s="69"/>
      <c r="D9" s="69"/>
      <c r="E9" s="1983">
        <v>5500000</v>
      </c>
      <c r="F9" s="131"/>
    </row>
    <row r="10" spans="1:6" ht="15.75" x14ac:dyDescent="0.25">
      <c r="A10" s="2022"/>
      <c r="B10" s="137"/>
      <c r="C10" s="762"/>
      <c r="D10" s="762"/>
      <c r="E10" s="2124"/>
      <c r="F10" s="2022"/>
    </row>
    <row r="11" spans="1:6" ht="15.75" x14ac:dyDescent="0.25">
      <c r="A11" s="2022"/>
      <c r="B11" s="137"/>
      <c r="C11" s="762"/>
      <c r="D11" s="762"/>
      <c r="E11" s="2124"/>
      <c r="F11" s="2022"/>
    </row>
    <row r="12" spans="1:6" ht="15.75" x14ac:dyDescent="0.25">
      <c r="A12" s="2022"/>
      <c r="B12" s="137"/>
      <c r="C12" s="762"/>
      <c r="D12" s="762"/>
      <c r="E12" s="2124"/>
      <c r="F12" s="2022"/>
    </row>
    <row r="13" spans="1:6" ht="15.75" x14ac:dyDescent="0.25">
      <c r="A13" s="2572" t="s">
        <v>0</v>
      </c>
      <c r="B13" s="2572"/>
      <c r="C13" s="2572"/>
      <c r="D13" s="2572"/>
      <c r="E13" s="2572"/>
      <c r="F13" s="2572"/>
    </row>
    <row r="14" spans="1:6" ht="15.75" x14ac:dyDescent="0.25">
      <c r="A14" s="2572" t="s">
        <v>42924</v>
      </c>
      <c r="B14" s="2572"/>
      <c r="C14" s="2572"/>
      <c r="D14" s="2572"/>
      <c r="E14" s="2572"/>
      <c r="F14" s="2572"/>
    </row>
    <row r="15" spans="1:6" ht="15.75" x14ac:dyDescent="0.25">
      <c r="A15" s="2572" t="s">
        <v>281</v>
      </c>
      <c r="B15" s="2572"/>
      <c r="C15" s="2572"/>
      <c r="D15" s="2572"/>
      <c r="E15" s="2572"/>
      <c r="F15" s="2572"/>
    </row>
    <row r="16" spans="1:6" ht="31.5" x14ac:dyDescent="0.25">
      <c r="A16" s="2125" t="s">
        <v>3</v>
      </c>
      <c r="B16" s="2126" t="s">
        <v>4</v>
      </c>
      <c r="C16" s="2126" t="s">
        <v>5</v>
      </c>
      <c r="D16" s="2126" t="s">
        <v>6</v>
      </c>
      <c r="E16" s="2127" t="s">
        <v>30996</v>
      </c>
      <c r="F16" s="2128" t="s">
        <v>8</v>
      </c>
    </row>
    <row r="17" spans="1:6" ht="15.75" x14ac:dyDescent="0.25">
      <c r="A17" s="2569" t="s">
        <v>9</v>
      </c>
      <c r="B17" s="2570"/>
      <c r="C17" s="2570"/>
      <c r="D17" s="2570"/>
      <c r="E17" s="2570"/>
      <c r="F17" s="2571"/>
    </row>
    <row r="18" spans="1:6" ht="31.5" x14ac:dyDescent="0.25">
      <c r="A18" s="2129">
        <v>1</v>
      </c>
      <c r="B18" s="2130" t="s">
        <v>3454</v>
      </c>
      <c r="C18" s="2130" t="s">
        <v>42927</v>
      </c>
      <c r="D18" s="2130" t="s">
        <v>12</v>
      </c>
      <c r="E18" s="2131">
        <v>1616022</v>
      </c>
      <c r="F18" s="2132" t="s">
        <v>135</v>
      </c>
    </row>
    <row r="19" spans="1:6" ht="94.5" x14ac:dyDescent="0.25">
      <c r="A19" s="2133">
        <v>2</v>
      </c>
      <c r="B19" s="2134" t="s">
        <v>295</v>
      </c>
      <c r="C19" s="2134" t="s">
        <v>42928</v>
      </c>
      <c r="D19" s="2134" t="s">
        <v>488</v>
      </c>
      <c r="E19" s="2135">
        <v>1414197.68</v>
      </c>
      <c r="F19" s="2136" t="s">
        <v>135</v>
      </c>
    </row>
    <row r="20" spans="1:6" ht="31.5" x14ac:dyDescent="0.25">
      <c r="A20" s="2133">
        <v>3</v>
      </c>
      <c r="B20" s="2134" t="s">
        <v>17</v>
      </c>
      <c r="C20" s="2134" t="s">
        <v>42929</v>
      </c>
      <c r="D20" s="2134" t="s">
        <v>537</v>
      </c>
      <c r="E20" s="2135">
        <v>40722</v>
      </c>
      <c r="F20" s="2136" t="s">
        <v>135</v>
      </c>
    </row>
    <row r="21" spans="1:6" ht="31.5" x14ac:dyDescent="0.25">
      <c r="A21" s="2133">
        <v>4</v>
      </c>
      <c r="B21" s="2134" t="s">
        <v>20</v>
      </c>
      <c r="C21" s="2134" t="s">
        <v>42930</v>
      </c>
      <c r="D21" s="2134" t="s">
        <v>539</v>
      </c>
      <c r="E21" s="2135">
        <v>87265</v>
      </c>
      <c r="F21" s="2136" t="s">
        <v>135</v>
      </c>
    </row>
    <row r="22" spans="1:6" ht="31.5" x14ac:dyDescent="0.25">
      <c r="A22" s="2133">
        <v>5</v>
      </c>
      <c r="B22" s="2134" t="s">
        <v>290</v>
      </c>
      <c r="C22" s="2134" t="s">
        <v>42931</v>
      </c>
      <c r="D22" s="2134" t="s">
        <v>1652</v>
      </c>
      <c r="E22" s="2135">
        <v>1050414</v>
      </c>
      <c r="F22" s="2136" t="s">
        <v>135</v>
      </c>
    </row>
    <row r="23" spans="1:6" ht="15.75" x14ac:dyDescent="0.25">
      <c r="A23" s="2137"/>
      <c r="B23" s="2138" t="s">
        <v>2087</v>
      </c>
      <c r="C23" s="2139"/>
      <c r="D23" s="2139"/>
      <c r="E23" s="2140"/>
      <c r="F23" s="2141"/>
    </row>
    <row r="24" spans="1:6" ht="94.5" x14ac:dyDescent="0.25">
      <c r="A24" s="2133">
        <v>6</v>
      </c>
      <c r="B24" s="2134" t="s">
        <v>295</v>
      </c>
      <c r="C24" s="2134" t="s">
        <v>42932</v>
      </c>
      <c r="D24" s="2134" t="s">
        <v>488</v>
      </c>
      <c r="E24" s="2135">
        <v>552155.17000000004</v>
      </c>
      <c r="F24" s="2136" t="s">
        <v>135</v>
      </c>
    </row>
    <row r="25" spans="1:6" ht="31.5" x14ac:dyDescent="0.25">
      <c r="A25" s="2133">
        <v>7</v>
      </c>
      <c r="B25" s="2134" t="s">
        <v>23</v>
      </c>
      <c r="C25" s="2134" t="s">
        <v>42933</v>
      </c>
      <c r="D25" s="2134" t="s">
        <v>5943</v>
      </c>
      <c r="E25" s="2135">
        <v>552155.17000000004</v>
      </c>
      <c r="F25" s="2136" t="s">
        <v>135</v>
      </c>
    </row>
    <row r="26" spans="1:6" ht="63" x14ac:dyDescent="0.25">
      <c r="A26" s="2133">
        <v>8</v>
      </c>
      <c r="B26" s="2134" t="s">
        <v>299</v>
      </c>
      <c r="C26" s="2134" t="s">
        <v>42934</v>
      </c>
      <c r="D26" s="2134" t="s">
        <v>42935</v>
      </c>
      <c r="E26" s="2135">
        <v>1500000</v>
      </c>
      <c r="F26" s="2136" t="s">
        <v>135</v>
      </c>
    </row>
    <row r="27" spans="1:6" ht="15.75" x14ac:dyDescent="0.25">
      <c r="A27" s="2137"/>
      <c r="B27" s="2138" t="s">
        <v>3866</v>
      </c>
      <c r="C27" s="2139"/>
      <c r="D27" s="2139"/>
      <c r="E27" s="2140"/>
      <c r="F27" s="2141"/>
    </row>
    <row r="28" spans="1:6" ht="94.5" x14ac:dyDescent="0.25">
      <c r="A28" s="2133">
        <v>9</v>
      </c>
      <c r="B28" s="2134" t="s">
        <v>42936</v>
      </c>
      <c r="C28" s="2134" t="s">
        <v>42937</v>
      </c>
      <c r="D28" s="2134" t="s">
        <v>42938</v>
      </c>
      <c r="E28" s="2135">
        <v>300000</v>
      </c>
      <c r="F28" s="2136" t="s">
        <v>135</v>
      </c>
    </row>
    <row r="29" spans="1:6" ht="94.5" x14ac:dyDescent="0.25">
      <c r="A29" s="2133">
        <v>10</v>
      </c>
      <c r="B29" s="2134" t="s">
        <v>42939</v>
      </c>
      <c r="C29" s="2134" t="s">
        <v>42940</v>
      </c>
      <c r="D29" s="2134" t="s">
        <v>42938</v>
      </c>
      <c r="E29" s="2135">
        <v>300000</v>
      </c>
      <c r="F29" s="2136" t="s">
        <v>135</v>
      </c>
    </row>
    <row r="30" spans="1:6" ht="94.5" x14ac:dyDescent="0.25">
      <c r="A30" s="2133">
        <v>11</v>
      </c>
      <c r="B30" s="2134" t="s">
        <v>42941</v>
      </c>
      <c r="C30" s="2134" t="s">
        <v>42942</v>
      </c>
      <c r="D30" s="2134" t="s">
        <v>42938</v>
      </c>
      <c r="E30" s="2135">
        <v>300000</v>
      </c>
      <c r="F30" s="2136" t="s">
        <v>135</v>
      </c>
    </row>
    <row r="31" spans="1:6" ht="94.5" x14ac:dyDescent="0.25">
      <c r="A31" s="2133">
        <v>12</v>
      </c>
      <c r="B31" s="2134" t="s">
        <v>42943</v>
      </c>
      <c r="C31" s="2134" t="s">
        <v>42944</v>
      </c>
      <c r="D31" s="2134" t="s">
        <v>42938</v>
      </c>
      <c r="E31" s="2135">
        <v>300000</v>
      </c>
      <c r="F31" s="2136" t="s">
        <v>135</v>
      </c>
    </row>
    <row r="32" spans="1:6" ht="31.5" x14ac:dyDescent="0.25">
      <c r="A32" s="2133">
        <v>13</v>
      </c>
      <c r="B32" s="2134" t="s">
        <v>42945</v>
      </c>
      <c r="C32" s="2134" t="s">
        <v>42946</v>
      </c>
      <c r="D32" s="2134" t="s">
        <v>42947</v>
      </c>
      <c r="E32" s="2135">
        <v>236206.89</v>
      </c>
      <c r="F32" s="2136" t="s">
        <v>135</v>
      </c>
    </row>
    <row r="33" spans="1:6" ht="94.5" x14ac:dyDescent="0.25">
      <c r="A33" s="2133">
        <v>14</v>
      </c>
      <c r="B33" s="2134" t="s">
        <v>42948</v>
      </c>
      <c r="C33" s="2134" t="s">
        <v>42949</v>
      </c>
      <c r="D33" s="2134" t="s">
        <v>42938</v>
      </c>
      <c r="E33" s="2135">
        <v>300000</v>
      </c>
      <c r="F33" s="2136" t="s">
        <v>135</v>
      </c>
    </row>
    <row r="34" spans="1:6" ht="15.75" x14ac:dyDescent="0.25">
      <c r="A34" s="2137"/>
      <c r="B34" s="2138" t="s">
        <v>34</v>
      </c>
      <c r="C34" s="2139"/>
      <c r="D34" s="2139"/>
      <c r="E34" s="2140"/>
      <c r="F34" s="2141"/>
    </row>
    <row r="35" spans="1:6" ht="47.25" x14ac:dyDescent="0.25">
      <c r="A35" s="2133">
        <v>20</v>
      </c>
      <c r="B35" s="2134" t="s">
        <v>309</v>
      </c>
      <c r="C35" s="2134" t="s">
        <v>42950</v>
      </c>
      <c r="D35" s="2134" t="s">
        <v>7095</v>
      </c>
      <c r="E35" s="2135">
        <v>8601293.0999999996</v>
      </c>
      <c r="F35" s="2136" t="s">
        <v>135</v>
      </c>
    </row>
    <row r="36" spans="1:6" ht="63" x14ac:dyDescent="0.25">
      <c r="A36" s="2133">
        <v>21</v>
      </c>
      <c r="B36" s="2134" t="s">
        <v>342</v>
      </c>
      <c r="C36" s="2134" t="s">
        <v>42951</v>
      </c>
      <c r="D36" s="2134" t="s">
        <v>7097</v>
      </c>
      <c r="E36" s="2135">
        <v>8601293.0999999996</v>
      </c>
      <c r="F36" s="2136" t="s">
        <v>135</v>
      </c>
    </row>
    <row r="37" spans="1:6" ht="15.75" x14ac:dyDescent="0.25">
      <c r="A37" s="2137"/>
      <c r="B37" s="2138" t="s">
        <v>5895</v>
      </c>
      <c r="C37" s="2139"/>
      <c r="D37" s="2139"/>
      <c r="E37" s="2140"/>
      <c r="F37" s="2141"/>
    </row>
    <row r="38" spans="1:6" ht="47.25" x14ac:dyDescent="0.25">
      <c r="A38" s="2133">
        <v>22</v>
      </c>
      <c r="B38" s="2134" t="s">
        <v>42952</v>
      </c>
      <c r="C38" s="2134" t="s">
        <v>42953</v>
      </c>
      <c r="D38" s="2134" t="s">
        <v>23170</v>
      </c>
      <c r="E38" s="2135">
        <v>1500000</v>
      </c>
      <c r="F38" s="2136" t="s">
        <v>13</v>
      </c>
    </row>
    <row r="39" spans="1:6" ht="47.25" x14ac:dyDescent="0.25">
      <c r="A39" s="2133">
        <v>23</v>
      </c>
      <c r="B39" s="2134" t="s">
        <v>42954</v>
      </c>
      <c r="C39" s="2134" t="s">
        <v>42955</v>
      </c>
      <c r="D39" s="2134" t="s">
        <v>3670</v>
      </c>
      <c r="E39" s="2135">
        <v>750000</v>
      </c>
      <c r="F39" s="2136" t="s">
        <v>13</v>
      </c>
    </row>
    <row r="40" spans="1:6" ht="47.25" x14ac:dyDescent="0.25">
      <c r="A40" s="2133">
        <v>24</v>
      </c>
      <c r="B40" s="2134" t="s">
        <v>42956</v>
      </c>
      <c r="C40" s="2134" t="s">
        <v>42957</v>
      </c>
      <c r="D40" s="2134" t="s">
        <v>3670</v>
      </c>
      <c r="E40" s="2135">
        <v>750000</v>
      </c>
      <c r="F40" s="2136" t="s">
        <v>13</v>
      </c>
    </row>
    <row r="41" spans="1:6" ht="47.25" x14ac:dyDescent="0.25">
      <c r="A41" s="2133">
        <v>25</v>
      </c>
      <c r="B41" s="2134" t="s">
        <v>42958</v>
      </c>
      <c r="C41" s="2134" t="s">
        <v>42959</v>
      </c>
      <c r="D41" s="2134" t="s">
        <v>3670</v>
      </c>
      <c r="E41" s="2135">
        <v>750000</v>
      </c>
      <c r="F41" s="2136" t="s">
        <v>13</v>
      </c>
    </row>
    <row r="42" spans="1:6" ht="47.25" x14ac:dyDescent="0.25">
      <c r="A42" s="2133">
        <v>26</v>
      </c>
      <c r="B42" s="2134" t="s">
        <v>42960</v>
      </c>
      <c r="C42" s="2134" t="s">
        <v>42961</v>
      </c>
      <c r="D42" s="2134" t="s">
        <v>1331</v>
      </c>
      <c r="E42" s="2135">
        <v>750000</v>
      </c>
      <c r="F42" s="2136" t="s">
        <v>13</v>
      </c>
    </row>
    <row r="43" spans="1:6" ht="47.25" x14ac:dyDescent="0.25">
      <c r="A43" s="2133">
        <v>27</v>
      </c>
      <c r="B43" s="2134" t="s">
        <v>42962</v>
      </c>
      <c r="C43" s="2134" t="s">
        <v>42963</v>
      </c>
      <c r="D43" s="2134" t="s">
        <v>3670</v>
      </c>
      <c r="E43" s="2135">
        <v>750000</v>
      </c>
      <c r="F43" s="2136" t="s">
        <v>13</v>
      </c>
    </row>
    <row r="44" spans="1:6" ht="47.25" x14ac:dyDescent="0.25">
      <c r="A44" s="2133">
        <v>28</v>
      </c>
      <c r="B44" s="2134" t="s">
        <v>42964</v>
      </c>
      <c r="C44" s="2134" t="s">
        <v>42965</v>
      </c>
      <c r="D44" s="2134" t="s">
        <v>3670</v>
      </c>
      <c r="E44" s="2135">
        <v>750000</v>
      </c>
      <c r="F44" s="2136" t="s">
        <v>13</v>
      </c>
    </row>
    <row r="45" spans="1:6" ht="63" x14ac:dyDescent="0.25">
      <c r="A45" s="2133">
        <v>29</v>
      </c>
      <c r="B45" s="2134" t="s">
        <v>42966</v>
      </c>
      <c r="C45" s="2134" t="s">
        <v>42967</v>
      </c>
      <c r="D45" s="2134" t="s">
        <v>42968</v>
      </c>
      <c r="E45" s="2135">
        <v>500000</v>
      </c>
      <c r="F45" s="2136" t="s">
        <v>13</v>
      </c>
    </row>
    <row r="46" spans="1:6" ht="47.25" x14ac:dyDescent="0.25">
      <c r="A46" s="2133">
        <v>30</v>
      </c>
      <c r="B46" s="2134" t="s">
        <v>42969</v>
      </c>
      <c r="C46" s="2134" t="s">
        <v>42970</v>
      </c>
      <c r="D46" s="2134" t="s">
        <v>3670</v>
      </c>
      <c r="E46" s="2135">
        <v>750000</v>
      </c>
      <c r="F46" s="2136" t="s">
        <v>13</v>
      </c>
    </row>
    <row r="47" spans="1:6" ht="47.25" x14ac:dyDescent="0.25">
      <c r="A47" s="2133">
        <v>31</v>
      </c>
      <c r="B47" s="2134" t="s">
        <v>42971</v>
      </c>
      <c r="C47" s="2134" t="s">
        <v>42972</v>
      </c>
      <c r="D47" s="2134" t="s">
        <v>3670</v>
      </c>
      <c r="E47" s="2135">
        <v>750000</v>
      </c>
      <c r="F47" s="2136" t="s">
        <v>13</v>
      </c>
    </row>
    <row r="48" spans="1:6" ht="78.75" x14ac:dyDescent="0.25">
      <c r="A48" s="2133">
        <v>32</v>
      </c>
      <c r="B48" s="2134" t="s">
        <v>42973</v>
      </c>
      <c r="C48" s="2134" t="s">
        <v>42974</v>
      </c>
      <c r="D48" s="2134" t="s">
        <v>42975</v>
      </c>
      <c r="E48" s="2135">
        <v>500000</v>
      </c>
      <c r="F48" s="2136" t="s">
        <v>13</v>
      </c>
    </row>
    <row r="49" spans="1:6" ht="47.25" x14ac:dyDescent="0.25">
      <c r="A49" s="2133">
        <v>33</v>
      </c>
      <c r="B49" s="2134" t="s">
        <v>42976</v>
      </c>
      <c r="C49" s="2134" t="s">
        <v>42977</v>
      </c>
      <c r="D49" s="2134" t="s">
        <v>1331</v>
      </c>
      <c r="E49" s="2135">
        <v>750000</v>
      </c>
      <c r="F49" s="2136" t="s">
        <v>13</v>
      </c>
    </row>
    <row r="50" spans="1:6" ht="63" x14ac:dyDescent="0.25">
      <c r="A50" s="2133">
        <v>34</v>
      </c>
      <c r="B50" s="2134" t="s">
        <v>42978</v>
      </c>
      <c r="C50" s="2134" t="s">
        <v>42979</v>
      </c>
      <c r="D50" s="2134" t="s">
        <v>42980</v>
      </c>
      <c r="E50" s="2135">
        <v>250000</v>
      </c>
      <c r="F50" s="2136" t="s">
        <v>13</v>
      </c>
    </row>
    <row r="51" spans="1:6" ht="15.75" x14ac:dyDescent="0.25">
      <c r="A51" s="2137"/>
      <c r="B51" s="2138" t="s">
        <v>5872</v>
      </c>
      <c r="C51" s="2139"/>
      <c r="D51" s="2139"/>
      <c r="E51" s="2140"/>
      <c r="F51" s="2141"/>
    </row>
    <row r="52" spans="1:6" ht="63" x14ac:dyDescent="0.25">
      <c r="A52" s="2133">
        <v>35</v>
      </c>
      <c r="B52" s="2134" t="s">
        <v>42981</v>
      </c>
      <c r="C52" s="2134" t="s">
        <v>42982</v>
      </c>
      <c r="D52" s="2134" t="s">
        <v>3670</v>
      </c>
      <c r="E52" s="2135">
        <v>750000</v>
      </c>
      <c r="F52" s="2136" t="s">
        <v>13</v>
      </c>
    </row>
    <row r="53" spans="1:6" ht="47.25" x14ac:dyDescent="0.25">
      <c r="A53" s="2133">
        <v>36</v>
      </c>
      <c r="B53" s="2134" t="s">
        <v>38752</v>
      </c>
      <c r="C53" s="2134" t="s">
        <v>42983</v>
      </c>
      <c r="D53" s="2134" t="s">
        <v>42984</v>
      </c>
      <c r="E53" s="2135">
        <v>750000</v>
      </c>
      <c r="F53" s="2136" t="s">
        <v>13</v>
      </c>
    </row>
    <row r="54" spans="1:6" ht="63" x14ac:dyDescent="0.25">
      <c r="A54" s="2133">
        <v>37</v>
      </c>
      <c r="B54" s="2134" t="s">
        <v>42985</v>
      </c>
      <c r="C54" s="2134" t="s">
        <v>42986</v>
      </c>
      <c r="D54" s="2134" t="s">
        <v>42987</v>
      </c>
      <c r="E54" s="2135">
        <v>750000</v>
      </c>
      <c r="F54" s="2136" t="s">
        <v>13</v>
      </c>
    </row>
    <row r="55" spans="1:6" ht="47.25" x14ac:dyDescent="0.25">
      <c r="A55" s="2133">
        <v>38</v>
      </c>
      <c r="B55" s="2134" t="s">
        <v>42988</v>
      </c>
      <c r="C55" s="2134" t="s">
        <v>42989</v>
      </c>
      <c r="D55" s="2134" t="s">
        <v>1331</v>
      </c>
      <c r="E55" s="2135">
        <v>750000</v>
      </c>
      <c r="F55" s="2136" t="s">
        <v>13</v>
      </c>
    </row>
    <row r="56" spans="1:6" ht="63" x14ac:dyDescent="0.25">
      <c r="A56" s="2133">
        <v>39</v>
      </c>
      <c r="B56" s="2134" t="s">
        <v>42990</v>
      </c>
      <c r="C56" s="2134" t="s">
        <v>42991</v>
      </c>
      <c r="D56" s="2134" t="s">
        <v>3670</v>
      </c>
      <c r="E56" s="2135">
        <v>750000</v>
      </c>
      <c r="F56" s="2136" t="s">
        <v>13</v>
      </c>
    </row>
    <row r="57" spans="1:6" ht="47.25" x14ac:dyDescent="0.25">
      <c r="A57" s="2133">
        <v>40</v>
      </c>
      <c r="B57" s="2134" t="s">
        <v>42992</v>
      </c>
      <c r="C57" s="2134" t="s">
        <v>42993</v>
      </c>
      <c r="D57" s="2134" t="s">
        <v>3670</v>
      </c>
      <c r="E57" s="2135">
        <v>750000</v>
      </c>
      <c r="F57" s="2136" t="s">
        <v>13</v>
      </c>
    </row>
    <row r="58" spans="1:6" ht="47.25" x14ac:dyDescent="0.25">
      <c r="A58" s="2133">
        <v>41</v>
      </c>
      <c r="B58" s="2134" t="s">
        <v>42994</v>
      </c>
      <c r="C58" s="2134" t="s">
        <v>42995</v>
      </c>
      <c r="D58" s="2134" t="s">
        <v>3670</v>
      </c>
      <c r="E58" s="2135">
        <v>750000</v>
      </c>
      <c r="F58" s="2136" t="s">
        <v>13</v>
      </c>
    </row>
    <row r="59" spans="1:6" ht="47.25" x14ac:dyDescent="0.25">
      <c r="A59" s="2133">
        <v>42</v>
      </c>
      <c r="B59" s="2134" t="s">
        <v>42996</v>
      </c>
      <c r="C59" s="2134" t="s">
        <v>42997</v>
      </c>
      <c r="D59" s="2134" t="s">
        <v>3670</v>
      </c>
      <c r="E59" s="2135">
        <v>750000</v>
      </c>
      <c r="F59" s="2136" t="s">
        <v>13</v>
      </c>
    </row>
    <row r="60" spans="1:6" ht="63" x14ac:dyDescent="0.25">
      <c r="A60" s="2133">
        <v>43</v>
      </c>
      <c r="B60" s="2134" t="s">
        <v>42998</v>
      </c>
      <c r="C60" s="2134" t="s">
        <v>42999</v>
      </c>
      <c r="D60" s="2134" t="s">
        <v>43000</v>
      </c>
      <c r="E60" s="2135">
        <v>250000</v>
      </c>
      <c r="F60" s="2136" t="s">
        <v>13</v>
      </c>
    </row>
    <row r="61" spans="1:6" ht="47.25" x14ac:dyDescent="0.25">
      <c r="A61" s="2133">
        <v>44</v>
      </c>
      <c r="B61" s="2134" t="s">
        <v>43001</v>
      </c>
      <c r="C61" s="2134" t="s">
        <v>43002</v>
      </c>
      <c r="D61" s="2134" t="s">
        <v>3670</v>
      </c>
      <c r="E61" s="2135">
        <v>750000</v>
      </c>
      <c r="F61" s="2136" t="s">
        <v>13</v>
      </c>
    </row>
    <row r="62" spans="1:6" ht="63" x14ac:dyDescent="0.25">
      <c r="A62" s="2133">
        <v>45</v>
      </c>
      <c r="B62" s="2134" t="s">
        <v>43003</v>
      </c>
      <c r="C62" s="2134" t="s">
        <v>43004</v>
      </c>
      <c r="D62" s="2134" t="s">
        <v>3670</v>
      </c>
      <c r="E62" s="2135">
        <v>750000</v>
      </c>
      <c r="F62" s="2136" t="s">
        <v>13</v>
      </c>
    </row>
    <row r="63" spans="1:6" ht="47.25" x14ac:dyDescent="0.25">
      <c r="A63" s="2133">
        <v>46</v>
      </c>
      <c r="B63" s="2134" t="s">
        <v>43005</v>
      </c>
      <c r="C63" s="2134" t="s">
        <v>43006</v>
      </c>
      <c r="D63" s="2134" t="s">
        <v>3670</v>
      </c>
      <c r="E63" s="2135">
        <v>750000</v>
      </c>
      <c r="F63" s="2136" t="s">
        <v>13</v>
      </c>
    </row>
    <row r="64" spans="1:6" ht="47.25" x14ac:dyDescent="0.25">
      <c r="A64" s="2133">
        <v>47</v>
      </c>
      <c r="B64" s="2134" t="s">
        <v>43007</v>
      </c>
      <c r="C64" s="2134" t="s">
        <v>43008</v>
      </c>
      <c r="D64" s="2134" t="s">
        <v>3670</v>
      </c>
      <c r="E64" s="2135">
        <v>750000</v>
      </c>
      <c r="F64" s="2136" t="s">
        <v>13</v>
      </c>
    </row>
    <row r="65" spans="1:6" ht="110.25" x14ac:dyDescent="0.25">
      <c r="A65" s="2133">
        <v>48</v>
      </c>
      <c r="B65" s="2134" t="s">
        <v>43009</v>
      </c>
      <c r="C65" s="2134" t="s">
        <v>43010</v>
      </c>
      <c r="D65" s="2134" t="s">
        <v>43011</v>
      </c>
      <c r="E65" s="2135">
        <v>1000000</v>
      </c>
      <c r="F65" s="2136" t="s">
        <v>13</v>
      </c>
    </row>
    <row r="66" spans="1:6" ht="47.25" x14ac:dyDescent="0.25">
      <c r="A66" s="2133">
        <v>49</v>
      </c>
      <c r="B66" s="2134" t="s">
        <v>43012</v>
      </c>
      <c r="C66" s="2134" t="s">
        <v>43013</v>
      </c>
      <c r="D66" s="2134" t="s">
        <v>202</v>
      </c>
      <c r="E66" s="2135">
        <v>750000</v>
      </c>
      <c r="F66" s="2136" t="s">
        <v>13</v>
      </c>
    </row>
    <row r="67" spans="1:6" ht="47.25" x14ac:dyDescent="0.25">
      <c r="A67" s="2133">
        <v>50</v>
      </c>
      <c r="B67" s="2134" t="s">
        <v>43014</v>
      </c>
      <c r="C67" s="2134" t="s">
        <v>43015</v>
      </c>
      <c r="D67" s="2134" t="s">
        <v>7446</v>
      </c>
      <c r="E67" s="2135">
        <v>1500000</v>
      </c>
      <c r="F67" s="2136" t="s">
        <v>13</v>
      </c>
    </row>
    <row r="68" spans="1:6" ht="47.25" x14ac:dyDescent="0.25">
      <c r="A68" s="2133">
        <v>51</v>
      </c>
      <c r="B68" s="2134" t="s">
        <v>43016</v>
      </c>
      <c r="C68" s="2134" t="s">
        <v>43017</v>
      </c>
      <c r="D68" s="2134" t="s">
        <v>7446</v>
      </c>
      <c r="E68" s="2135">
        <v>1500000</v>
      </c>
      <c r="F68" s="2136" t="s">
        <v>13</v>
      </c>
    </row>
    <row r="69" spans="1:6" ht="63" x14ac:dyDescent="0.25">
      <c r="A69" s="2133">
        <v>52</v>
      </c>
      <c r="B69" s="2134" t="s">
        <v>43018</v>
      </c>
      <c r="C69" s="2134" t="s">
        <v>43019</v>
      </c>
      <c r="D69" s="2134" t="s">
        <v>43000</v>
      </c>
      <c r="E69" s="2135">
        <v>250000</v>
      </c>
      <c r="F69" s="2136" t="s">
        <v>13</v>
      </c>
    </row>
    <row r="70" spans="1:6" ht="63" x14ac:dyDescent="0.25">
      <c r="A70" s="2133">
        <v>53</v>
      </c>
      <c r="B70" s="2134" t="s">
        <v>43020</v>
      </c>
      <c r="C70" s="2134" t="s">
        <v>43021</v>
      </c>
      <c r="D70" s="2134" t="s">
        <v>43022</v>
      </c>
      <c r="E70" s="2135">
        <v>650000</v>
      </c>
      <c r="F70" s="2136" t="s">
        <v>13</v>
      </c>
    </row>
    <row r="71" spans="1:6" ht="47.25" x14ac:dyDescent="0.25">
      <c r="A71" s="2133">
        <v>54</v>
      </c>
      <c r="B71" s="2134" t="s">
        <v>43023</v>
      </c>
      <c r="C71" s="2134" t="s">
        <v>43024</v>
      </c>
      <c r="D71" s="2134" t="s">
        <v>1331</v>
      </c>
      <c r="E71" s="2135">
        <v>750000</v>
      </c>
      <c r="F71" s="2136" t="s">
        <v>13</v>
      </c>
    </row>
    <row r="72" spans="1:6" ht="47.25" x14ac:dyDescent="0.25">
      <c r="A72" s="2133">
        <v>55</v>
      </c>
      <c r="B72" s="2134" t="s">
        <v>43025</v>
      </c>
      <c r="C72" s="2134" t="s">
        <v>43026</v>
      </c>
      <c r="D72" s="2134" t="s">
        <v>1331</v>
      </c>
      <c r="E72" s="2135">
        <v>750000</v>
      </c>
      <c r="F72" s="2136" t="s">
        <v>13</v>
      </c>
    </row>
    <row r="73" spans="1:6" ht="126" x14ac:dyDescent="0.25">
      <c r="A73" s="2133">
        <v>56</v>
      </c>
      <c r="B73" s="2134" t="s">
        <v>43027</v>
      </c>
      <c r="C73" s="2134" t="s">
        <v>43028</v>
      </c>
      <c r="D73" s="2134" t="s">
        <v>43029</v>
      </c>
      <c r="E73" s="2135">
        <v>1000000</v>
      </c>
      <c r="F73" s="2136" t="s">
        <v>13</v>
      </c>
    </row>
    <row r="74" spans="1:6" ht="47.25" x14ac:dyDescent="0.25">
      <c r="A74" s="2133">
        <v>57</v>
      </c>
      <c r="B74" s="2134" t="s">
        <v>43030</v>
      </c>
      <c r="C74" s="2134" t="s">
        <v>43031</v>
      </c>
      <c r="D74" s="2134" t="s">
        <v>1331</v>
      </c>
      <c r="E74" s="2135">
        <v>750000</v>
      </c>
      <c r="F74" s="2136" t="s">
        <v>13</v>
      </c>
    </row>
    <row r="75" spans="1:6" ht="78.75" x14ac:dyDescent="0.25">
      <c r="A75" s="2133">
        <v>58</v>
      </c>
      <c r="B75" s="2134" t="s">
        <v>43032</v>
      </c>
      <c r="C75" s="2134" t="s">
        <v>43033</v>
      </c>
      <c r="D75" s="2134" t="s">
        <v>43034</v>
      </c>
      <c r="E75" s="2135">
        <v>1725000</v>
      </c>
      <c r="F75" s="2136" t="s">
        <v>13</v>
      </c>
    </row>
    <row r="76" spans="1:6" ht="47.25" x14ac:dyDescent="0.25">
      <c r="A76" s="2133">
        <v>59</v>
      </c>
      <c r="B76" s="2134" t="s">
        <v>43035</v>
      </c>
      <c r="C76" s="2134" t="s">
        <v>43036</v>
      </c>
      <c r="D76" s="2134" t="s">
        <v>1331</v>
      </c>
      <c r="E76" s="2135">
        <v>750000</v>
      </c>
      <c r="F76" s="2136" t="s">
        <v>13</v>
      </c>
    </row>
    <row r="77" spans="1:6" ht="15.75" x14ac:dyDescent="0.25">
      <c r="A77" s="2137"/>
      <c r="B77" s="2138" t="s">
        <v>3145</v>
      </c>
      <c r="C77" s="2139"/>
      <c r="D77" s="2139"/>
      <c r="E77" s="2140"/>
      <c r="F77" s="2141"/>
    </row>
    <row r="78" spans="1:6" ht="94.5" x14ac:dyDescent="0.25">
      <c r="A78" s="2133">
        <v>60</v>
      </c>
      <c r="B78" s="2134" t="s">
        <v>43037</v>
      </c>
      <c r="C78" s="2134" t="s">
        <v>43038</v>
      </c>
      <c r="D78" s="2134" t="s">
        <v>43039</v>
      </c>
      <c r="E78" s="2135">
        <v>340000</v>
      </c>
      <c r="F78" s="2136" t="s">
        <v>135</v>
      </c>
    </row>
    <row r="79" spans="1:6" ht="126" x14ac:dyDescent="0.25">
      <c r="A79" s="2133">
        <v>61</v>
      </c>
      <c r="B79" s="2134" t="s">
        <v>43040</v>
      </c>
      <c r="C79" s="2134" t="s">
        <v>43041</v>
      </c>
      <c r="D79" s="2134" t="s">
        <v>43042</v>
      </c>
      <c r="E79" s="2135">
        <v>950000</v>
      </c>
      <c r="F79" s="2136" t="s">
        <v>135</v>
      </c>
    </row>
    <row r="80" spans="1:6" ht="94.5" x14ac:dyDescent="0.25">
      <c r="A80" s="2133">
        <v>62</v>
      </c>
      <c r="B80" s="2134" t="s">
        <v>43043</v>
      </c>
      <c r="C80" s="2134" t="s">
        <v>43044</v>
      </c>
      <c r="D80" s="2134" t="s">
        <v>43045</v>
      </c>
      <c r="E80" s="2135">
        <v>710000</v>
      </c>
      <c r="F80" s="2136" t="s">
        <v>135</v>
      </c>
    </row>
    <row r="81" spans="1:6" ht="63" x14ac:dyDescent="0.25">
      <c r="A81" s="2133">
        <v>63</v>
      </c>
      <c r="B81" s="2134" t="s">
        <v>43046</v>
      </c>
      <c r="C81" s="2134" t="s">
        <v>43047</v>
      </c>
      <c r="D81" s="2134" t="s">
        <v>43048</v>
      </c>
      <c r="E81" s="2135">
        <v>2000000</v>
      </c>
      <c r="F81" s="2136" t="s">
        <v>135</v>
      </c>
    </row>
    <row r="82" spans="1:6" ht="15.75" x14ac:dyDescent="0.25">
      <c r="A82" s="2137"/>
      <c r="B82" s="2142" t="s">
        <v>219</v>
      </c>
      <c r="C82" s="2142"/>
      <c r="D82" s="2142"/>
      <c r="E82" s="2143"/>
      <c r="F82" s="2144"/>
    </row>
    <row r="83" spans="1:6" ht="47.25" x14ac:dyDescent="0.25">
      <c r="A83" s="2133">
        <v>64</v>
      </c>
      <c r="B83" s="2134" t="s">
        <v>43049</v>
      </c>
      <c r="C83" s="2134" t="s">
        <v>43050</v>
      </c>
      <c r="D83" s="2134" t="s">
        <v>43051</v>
      </c>
      <c r="E83" s="2135">
        <v>4500000</v>
      </c>
      <c r="F83" s="2136" t="s">
        <v>13</v>
      </c>
    </row>
    <row r="84" spans="1:6" ht="47.25" x14ac:dyDescent="0.25">
      <c r="A84" s="2133">
        <v>65</v>
      </c>
      <c r="B84" s="2134" t="s">
        <v>43052</v>
      </c>
      <c r="C84" s="2134" t="s">
        <v>43053</v>
      </c>
      <c r="D84" s="2134" t="s">
        <v>43054</v>
      </c>
      <c r="E84" s="2135">
        <v>2000000</v>
      </c>
      <c r="F84" s="2136" t="s">
        <v>13</v>
      </c>
    </row>
    <row r="85" spans="1:6" ht="18.75" customHeight="1" x14ac:dyDescent="0.25">
      <c r="A85" s="2137"/>
      <c r="B85" s="2573" t="s">
        <v>43055</v>
      </c>
      <c r="C85" s="2573"/>
      <c r="D85" s="2142"/>
      <c r="E85" s="2143"/>
      <c r="F85" s="2144"/>
    </row>
    <row r="86" spans="1:6" ht="126" x14ac:dyDescent="0.25">
      <c r="A86" s="2133">
        <v>66</v>
      </c>
      <c r="B86" s="2134" t="s">
        <v>43056</v>
      </c>
      <c r="C86" s="2134" t="s">
        <v>43057</v>
      </c>
      <c r="D86" s="2134" t="s">
        <v>43058</v>
      </c>
      <c r="E86" s="2135">
        <v>1501421.1</v>
      </c>
      <c r="F86" s="2136" t="s">
        <v>13</v>
      </c>
    </row>
    <row r="87" spans="1:6" ht="15.75" x14ac:dyDescent="0.25">
      <c r="A87" s="2137"/>
      <c r="B87" s="2142" t="s">
        <v>40</v>
      </c>
      <c r="C87" s="2142"/>
      <c r="D87" s="2142"/>
      <c r="E87" s="2143"/>
      <c r="F87" s="2144"/>
    </row>
    <row r="88" spans="1:6" ht="78.75" x14ac:dyDescent="0.25">
      <c r="A88" s="2133">
        <v>67</v>
      </c>
      <c r="B88" s="2134" t="s">
        <v>41</v>
      </c>
      <c r="C88" s="2134" t="s">
        <v>43059</v>
      </c>
      <c r="D88" s="2134" t="s">
        <v>43060</v>
      </c>
      <c r="E88" s="2135">
        <v>4568965.5199999996</v>
      </c>
      <c r="F88" s="2136" t="s">
        <v>135</v>
      </c>
    </row>
    <row r="89" spans="1:6" ht="15.75" x14ac:dyDescent="0.25">
      <c r="A89" s="2137"/>
      <c r="B89" s="2142" t="s">
        <v>4808</v>
      </c>
      <c r="C89" s="2142"/>
      <c r="D89" s="2142"/>
      <c r="E89" s="2143"/>
      <c r="F89" s="2144"/>
    </row>
    <row r="90" spans="1:6" ht="63" x14ac:dyDescent="0.25">
      <c r="A90" s="2133">
        <v>68</v>
      </c>
      <c r="B90" s="2134" t="s">
        <v>683</v>
      </c>
      <c r="C90" s="2134" t="s">
        <v>43061</v>
      </c>
      <c r="D90" s="2134" t="s">
        <v>43062</v>
      </c>
      <c r="E90" s="2135">
        <v>2450000</v>
      </c>
      <c r="F90" s="2136" t="s">
        <v>13</v>
      </c>
    </row>
    <row r="91" spans="1:6" ht="189" x14ac:dyDescent="0.25">
      <c r="A91" s="2133">
        <v>69</v>
      </c>
      <c r="B91" s="2134" t="s">
        <v>43063</v>
      </c>
      <c r="C91" s="2134" t="s">
        <v>43064</v>
      </c>
      <c r="D91" s="2114" t="s">
        <v>43065</v>
      </c>
      <c r="E91" s="2135">
        <v>1169256.8</v>
      </c>
      <c r="F91" s="2136" t="s">
        <v>13</v>
      </c>
    </row>
    <row r="92" spans="1:6" ht="189" x14ac:dyDescent="0.25">
      <c r="A92" s="2133">
        <v>70</v>
      </c>
      <c r="B92" s="2134" t="s">
        <v>43066</v>
      </c>
      <c r="C92" s="2134" t="s">
        <v>43067</v>
      </c>
      <c r="D92" s="2114" t="s">
        <v>43065</v>
      </c>
      <c r="E92" s="2135">
        <v>1169256.8</v>
      </c>
      <c r="F92" s="2136" t="s">
        <v>13</v>
      </c>
    </row>
    <row r="93" spans="1:6" ht="189" x14ac:dyDescent="0.25">
      <c r="A93" s="2133">
        <v>71</v>
      </c>
      <c r="B93" s="2134" t="s">
        <v>43068</v>
      </c>
      <c r="C93" s="2134" t="s">
        <v>43069</v>
      </c>
      <c r="D93" s="2114" t="s">
        <v>43065</v>
      </c>
      <c r="E93" s="2135">
        <v>1169256.8</v>
      </c>
      <c r="F93" s="2136" t="s">
        <v>13</v>
      </c>
    </row>
    <row r="94" spans="1:6" ht="189" x14ac:dyDescent="0.25">
      <c r="A94" s="2133">
        <v>72</v>
      </c>
      <c r="B94" s="2134" t="s">
        <v>43070</v>
      </c>
      <c r="C94" s="2134" t="s">
        <v>43071</v>
      </c>
      <c r="D94" s="2114" t="s">
        <v>43065</v>
      </c>
      <c r="E94" s="2135">
        <v>1169256.8</v>
      </c>
      <c r="F94" s="2136" t="s">
        <v>13</v>
      </c>
    </row>
    <row r="95" spans="1:6" ht="15.75" x14ac:dyDescent="0.25">
      <c r="A95" s="2133"/>
      <c r="B95" s="2569" t="s">
        <v>43072</v>
      </c>
      <c r="C95" s="2574"/>
      <c r="D95" s="2134"/>
      <c r="E95" s="2145">
        <v>79574137.929999977</v>
      </c>
      <c r="F95" s="2136"/>
    </row>
    <row r="96" spans="1:6" ht="19.5" customHeight="1" x14ac:dyDescent="0.25">
      <c r="A96" s="1993"/>
      <c r="B96" s="2575" t="s">
        <v>323</v>
      </c>
      <c r="C96" s="2575"/>
      <c r="D96" s="1993"/>
      <c r="E96" s="2146"/>
      <c r="F96" s="1993"/>
    </row>
    <row r="97" spans="1:6" ht="63" x14ac:dyDescent="0.25">
      <c r="A97" s="37"/>
      <c r="B97" s="10" t="s">
        <v>43073</v>
      </c>
      <c r="C97" s="37"/>
      <c r="D97" s="1350" t="s">
        <v>43074</v>
      </c>
      <c r="E97" s="2147">
        <v>347200</v>
      </c>
      <c r="F97" s="37"/>
    </row>
    <row r="98" spans="1:6" ht="63" x14ac:dyDescent="0.25">
      <c r="A98" s="37"/>
      <c r="B98" s="10" t="s">
        <v>43075</v>
      </c>
      <c r="C98" s="37"/>
      <c r="D98" s="1350" t="s">
        <v>43074</v>
      </c>
      <c r="E98" s="2147">
        <v>347200</v>
      </c>
      <c r="F98" s="37"/>
    </row>
    <row r="99" spans="1:6" ht="63" x14ac:dyDescent="0.25">
      <c r="A99" s="37"/>
      <c r="B99" s="10" t="s">
        <v>43076</v>
      </c>
      <c r="C99" s="37"/>
      <c r="D99" s="1350" t="s">
        <v>43074</v>
      </c>
      <c r="E99" s="2147">
        <v>347200</v>
      </c>
      <c r="F99" s="37"/>
    </row>
    <row r="100" spans="1:6" ht="63" x14ac:dyDescent="0.25">
      <c r="A100" s="37"/>
      <c r="B100" s="10" t="s">
        <v>43077</v>
      </c>
      <c r="C100" s="37"/>
      <c r="D100" s="1350" t="s">
        <v>43074</v>
      </c>
      <c r="E100" s="2147">
        <v>347200</v>
      </c>
      <c r="F100" s="37"/>
    </row>
    <row r="101" spans="1:6" ht="63" x14ac:dyDescent="0.25">
      <c r="A101" s="37"/>
      <c r="B101" s="10" t="s">
        <v>43078</v>
      </c>
      <c r="C101" s="37"/>
      <c r="D101" s="1350" t="s">
        <v>43074</v>
      </c>
      <c r="E101" s="2147">
        <v>347200</v>
      </c>
      <c r="F101" s="37"/>
    </row>
    <row r="102" spans="1:6" ht="20.25" customHeight="1" x14ac:dyDescent="0.25">
      <c r="A102" s="37"/>
      <c r="B102" s="2373" t="s">
        <v>42657</v>
      </c>
      <c r="C102" s="2374"/>
      <c r="D102" s="1350"/>
      <c r="E102" s="2147">
        <v>206</v>
      </c>
      <c r="F102" s="37"/>
    </row>
    <row r="103" spans="1:6" ht="15.75" x14ac:dyDescent="0.25">
      <c r="A103" s="37"/>
      <c r="B103" s="37" t="s">
        <v>248</v>
      </c>
      <c r="C103" s="37"/>
      <c r="D103" s="1350"/>
      <c r="E103" s="2148">
        <f>SUM(E97:E102)</f>
        <v>1736206</v>
      </c>
      <c r="F103" s="37"/>
    </row>
    <row r="104" spans="1:6" ht="19.5" customHeight="1" x14ac:dyDescent="0.25">
      <c r="A104" s="37"/>
      <c r="B104" s="2384" t="s">
        <v>324</v>
      </c>
      <c r="C104" s="2384"/>
      <c r="D104" s="1350"/>
      <c r="E104" s="2148">
        <f>E103+E95+E9</f>
        <v>86810343.929999977</v>
      </c>
      <c r="F104" s="37"/>
    </row>
    <row r="105" spans="1:6" ht="15.75" x14ac:dyDescent="0.25">
      <c r="A105" s="1993"/>
      <c r="B105" s="1993"/>
      <c r="C105" s="1993"/>
      <c r="D105" s="2149"/>
      <c r="E105" s="2146"/>
      <c r="F105" s="1993"/>
    </row>
    <row r="106" spans="1:6" ht="15.75" x14ac:dyDescent="0.25">
      <c r="A106" s="1993"/>
      <c r="B106" s="1993"/>
      <c r="C106" s="1993"/>
      <c r="D106" s="2149"/>
      <c r="E106" s="2146"/>
      <c r="F106" s="1993"/>
    </row>
    <row r="107" spans="1:6" ht="15.75" x14ac:dyDescent="0.25">
      <c r="A107" s="1993"/>
      <c r="B107" s="1993"/>
      <c r="C107" s="1993"/>
      <c r="D107" s="2149"/>
      <c r="E107" s="2146"/>
      <c r="F107" s="1993"/>
    </row>
    <row r="108" spans="1:6" ht="15.75" x14ac:dyDescent="0.25">
      <c r="A108" s="1993"/>
      <c r="B108" s="1993"/>
      <c r="C108" s="1993"/>
      <c r="D108" s="1993"/>
      <c r="E108" s="2146"/>
      <c r="F108" s="1993"/>
    </row>
    <row r="109" spans="1:6" ht="15.75" x14ac:dyDescent="0.25">
      <c r="A109" s="2454" t="s">
        <v>7088</v>
      </c>
      <c r="B109" s="2454"/>
      <c r="C109" s="2454"/>
      <c r="D109" s="2454"/>
      <c r="E109" s="2454"/>
      <c r="F109" s="2454"/>
    </row>
    <row r="110" spans="1:6" ht="15.75" x14ac:dyDescent="0.25">
      <c r="A110" s="2454" t="s">
        <v>7089</v>
      </c>
      <c r="B110" s="2454"/>
      <c r="C110" s="2454"/>
      <c r="D110" s="2454"/>
      <c r="E110" s="2454"/>
      <c r="F110" s="2454"/>
    </row>
    <row r="111" spans="1:6" ht="15.75" x14ac:dyDescent="0.25">
      <c r="A111" s="2454" t="s">
        <v>281</v>
      </c>
      <c r="B111" s="2454"/>
      <c r="C111" s="2454"/>
      <c r="D111" s="2454"/>
      <c r="E111" s="2454"/>
      <c r="F111" s="2454"/>
    </row>
    <row r="112" spans="1:6" ht="31.5" x14ac:dyDescent="0.25">
      <c r="A112" s="1977" t="s">
        <v>3</v>
      </c>
      <c r="B112" s="1979" t="s">
        <v>4</v>
      </c>
      <c r="C112" s="1979" t="s">
        <v>5</v>
      </c>
      <c r="D112" s="1979" t="s">
        <v>6</v>
      </c>
      <c r="E112" s="1979" t="s">
        <v>2786</v>
      </c>
      <c r="F112" s="1978" t="s">
        <v>8</v>
      </c>
    </row>
    <row r="113" spans="1:6" ht="15.75" x14ac:dyDescent="0.25">
      <c r="A113" s="1977"/>
      <c r="B113" s="2484" t="s">
        <v>9</v>
      </c>
      <c r="C113" s="2511"/>
      <c r="D113" s="2485"/>
      <c r="E113" s="1977"/>
      <c r="F113" s="1978"/>
    </row>
    <row r="114" spans="1:6" ht="31.5" x14ac:dyDescent="0.25">
      <c r="A114" s="1740">
        <v>1</v>
      </c>
      <c r="B114" s="1756" t="s">
        <v>290</v>
      </c>
      <c r="C114" s="1756" t="s">
        <v>7090</v>
      </c>
      <c r="D114" s="1756" t="s">
        <v>7091</v>
      </c>
      <c r="E114" s="1746">
        <v>682758.62</v>
      </c>
      <c r="F114" s="1741" t="s">
        <v>135</v>
      </c>
    </row>
    <row r="115" spans="1:6" ht="15.75" x14ac:dyDescent="0.25">
      <c r="A115" s="1964"/>
      <c r="B115" s="2484" t="s">
        <v>2087</v>
      </c>
      <c r="C115" s="2511"/>
      <c r="D115" s="2485"/>
      <c r="E115" s="1977"/>
      <c r="F115" s="1741"/>
    </row>
    <row r="116" spans="1:6" ht="31.5" x14ac:dyDescent="0.25">
      <c r="A116" s="1740">
        <v>2</v>
      </c>
      <c r="B116" s="1756" t="s">
        <v>23</v>
      </c>
      <c r="C116" s="1756" t="s">
        <v>7092</v>
      </c>
      <c r="D116" s="1756" t="s">
        <v>7093</v>
      </c>
      <c r="E116" s="1746">
        <v>341379.32</v>
      </c>
      <c r="F116" s="1741" t="s">
        <v>135</v>
      </c>
    </row>
    <row r="117" spans="1:6" ht="15.75" x14ac:dyDescent="0.25">
      <c r="A117" s="1964"/>
      <c r="B117" s="2484" t="s">
        <v>34</v>
      </c>
      <c r="C117" s="2485"/>
      <c r="D117" s="1977"/>
      <c r="E117" s="1977"/>
      <c r="F117" s="1741"/>
    </row>
    <row r="118" spans="1:6" ht="47.25" x14ac:dyDescent="0.25">
      <c r="A118" s="1740">
        <v>3</v>
      </c>
      <c r="B118" s="1756" t="s">
        <v>309</v>
      </c>
      <c r="C118" s="1756" t="s">
        <v>7094</v>
      </c>
      <c r="D118" s="1756" t="s">
        <v>7095</v>
      </c>
      <c r="E118" s="1746">
        <v>1200000</v>
      </c>
      <c r="F118" s="1741" t="s">
        <v>135</v>
      </c>
    </row>
    <row r="119" spans="1:6" ht="63" x14ac:dyDescent="0.25">
      <c r="A119" s="1740">
        <v>4</v>
      </c>
      <c r="B119" s="1756" t="s">
        <v>311</v>
      </c>
      <c r="C119" s="1756" t="s">
        <v>7096</v>
      </c>
      <c r="D119" s="1756" t="s">
        <v>7097</v>
      </c>
      <c r="E119" s="1746">
        <v>836206.89</v>
      </c>
      <c r="F119" s="1741" t="s">
        <v>135</v>
      </c>
    </row>
    <row r="120" spans="1:6" ht="15.75" x14ac:dyDescent="0.25">
      <c r="A120" s="1964"/>
      <c r="B120" s="2484" t="s">
        <v>5595</v>
      </c>
      <c r="C120" s="2511"/>
      <c r="D120" s="2485"/>
      <c r="E120" s="1977"/>
      <c r="F120" s="1978"/>
    </row>
    <row r="121" spans="1:6" ht="47.25" x14ac:dyDescent="0.25">
      <c r="A121" s="1740">
        <v>5</v>
      </c>
      <c r="B121" s="1755" t="s">
        <v>7098</v>
      </c>
      <c r="C121" s="1755" t="s">
        <v>7099</v>
      </c>
      <c r="D121" s="1755" t="s">
        <v>7100</v>
      </c>
      <c r="E121" s="1832">
        <v>750000</v>
      </c>
      <c r="F121" s="1741" t="s">
        <v>13</v>
      </c>
    </row>
    <row r="122" spans="1:6" ht="47.25" x14ac:dyDescent="0.25">
      <c r="A122" s="1740">
        <v>6</v>
      </c>
      <c r="B122" s="1755" t="s">
        <v>7101</v>
      </c>
      <c r="C122" s="1755" t="s">
        <v>7102</v>
      </c>
      <c r="D122" s="1755" t="s">
        <v>3670</v>
      </c>
      <c r="E122" s="1832">
        <v>750000</v>
      </c>
      <c r="F122" s="1741" t="s">
        <v>13</v>
      </c>
    </row>
    <row r="123" spans="1:6" ht="47.25" x14ac:dyDescent="0.25">
      <c r="A123" s="1740">
        <v>7</v>
      </c>
      <c r="B123" s="1755" t="s">
        <v>7103</v>
      </c>
      <c r="C123" s="1755" t="s">
        <v>7104</v>
      </c>
      <c r="D123" s="1755" t="s">
        <v>202</v>
      </c>
      <c r="E123" s="1832">
        <v>750000</v>
      </c>
      <c r="F123" s="1741" t="s">
        <v>13</v>
      </c>
    </row>
    <row r="124" spans="1:6" ht="47.25" x14ac:dyDescent="0.25">
      <c r="A124" s="1740">
        <v>8</v>
      </c>
      <c r="B124" s="1755" t="s">
        <v>7105</v>
      </c>
      <c r="C124" s="1755" t="s">
        <v>7106</v>
      </c>
      <c r="D124" s="1755" t="s">
        <v>3670</v>
      </c>
      <c r="E124" s="1832">
        <v>750000</v>
      </c>
      <c r="F124" s="1741" t="s">
        <v>13</v>
      </c>
    </row>
    <row r="125" spans="1:6" ht="63" x14ac:dyDescent="0.25">
      <c r="A125" s="1740">
        <v>9</v>
      </c>
      <c r="B125" s="1755" t="s">
        <v>7107</v>
      </c>
      <c r="C125" s="1755" t="s">
        <v>7108</v>
      </c>
      <c r="D125" s="1755" t="s">
        <v>7109</v>
      </c>
      <c r="E125" s="1832">
        <v>750000</v>
      </c>
      <c r="F125" s="1741"/>
    </row>
    <row r="126" spans="1:6" ht="63" x14ac:dyDescent="0.25">
      <c r="A126" s="1740">
        <v>10</v>
      </c>
      <c r="B126" s="1755" t="s">
        <v>7110</v>
      </c>
      <c r="C126" s="1755" t="s">
        <v>7111</v>
      </c>
      <c r="D126" s="1755" t="s">
        <v>3670</v>
      </c>
      <c r="E126" s="1832">
        <v>750000</v>
      </c>
      <c r="F126" s="1741" t="s">
        <v>13</v>
      </c>
    </row>
    <row r="127" spans="1:6" ht="15.75" x14ac:dyDescent="0.25">
      <c r="A127" s="1740"/>
      <c r="B127" s="2484" t="s">
        <v>7112</v>
      </c>
      <c r="C127" s="2511"/>
      <c r="D127" s="2485"/>
      <c r="E127" s="1832"/>
      <c r="F127" s="1741"/>
    </row>
    <row r="128" spans="1:6" ht="110.25" x14ac:dyDescent="0.25">
      <c r="A128" s="1740">
        <v>11</v>
      </c>
      <c r="B128" s="1756" t="s">
        <v>7113</v>
      </c>
      <c r="C128" s="1756" t="s">
        <v>7114</v>
      </c>
      <c r="D128" s="1756" t="s">
        <v>7115</v>
      </c>
      <c r="E128" s="1834">
        <v>1000000</v>
      </c>
      <c r="F128" s="1741" t="s">
        <v>13</v>
      </c>
    </row>
    <row r="129" spans="1:6" ht="47.25" x14ac:dyDescent="0.25">
      <c r="A129" s="1740">
        <v>12</v>
      </c>
      <c r="B129" s="1756" t="s">
        <v>7116</v>
      </c>
      <c r="C129" s="1756" t="s">
        <v>7117</v>
      </c>
      <c r="D129" s="1756" t="s">
        <v>202</v>
      </c>
      <c r="E129" s="1834">
        <v>750000</v>
      </c>
      <c r="F129" s="1741" t="s">
        <v>13</v>
      </c>
    </row>
    <row r="130" spans="1:6" ht="47.25" x14ac:dyDescent="0.25">
      <c r="A130" s="1740">
        <v>13</v>
      </c>
      <c r="B130" s="1756" t="s">
        <v>7118</v>
      </c>
      <c r="C130" s="1756" t="s">
        <v>7119</v>
      </c>
      <c r="D130" s="1756" t="s">
        <v>202</v>
      </c>
      <c r="E130" s="1834">
        <v>750000</v>
      </c>
      <c r="F130" s="1741" t="s">
        <v>13</v>
      </c>
    </row>
    <row r="131" spans="1:6" ht="47.25" x14ac:dyDescent="0.25">
      <c r="A131" s="1740">
        <v>14</v>
      </c>
      <c r="B131" s="1756" t="s">
        <v>7120</v>
      </c>
      <c r="C131" s="1756" t="s">
        <v>7121</v>
      </c>
      <c r="D131" s="1756" t="s">
        <v>7122</v>
      </c>
      <c r="E131" s="1834">
        <v>750000</v>
      </c>
      <c r="F131" s="1741" t="s">
        <v>13</v>
      </c>
    </row>
    <row r="132" spans="1:6" ht="15.75" x14ac:dyDescent="0.25">
      <c r="A132" s="1964"/>
      <c r="B132" s="2484" t="s">
        <v>40</v>
      </c>
      <c r="C132" s="2485"/>
      <c r="D132" s="1977"/>
      <c r="E132" s="1977"/>
      <c r="F132" s="1978"/>
    </row>
    <row r="133" spans="1:6" ht="78.75" x14ac:dyDescent="0.25">
      <c r="A133" s="1869">
        <v>15</v>
      </c>
      <c r="B133" s="1755" t="s">
        <v>41</v>
      </c>
      <c r="C133" s="1755" t="s">
        <v>7123</v>
      </c>
      <c r="D133" s="1755" t="s">
        <v>302</v>
      </c>
      <c r="E133" s="1832">
        <v>568965.51</v>
      </c>
      <c r="F133" s="1870" t="s">
        <v>272</v>
      </c>
    </row>
    <row r="134" spans="1:6" ht="15.75" x14ac:dyDescent="0.25">
      <c r="A134" s="2150"/>
      <c r="B134" s="1979" t="s">
        <v>248</v>
      </c>
      <c r="C134" s="1868"/>
      <c r="D134" s="1868"/>
      <c r="E134" s="2151">
        <f>E133+E131+E130+E129+E128+E126+E124+E123+E122+E121+E119+E118+E116+E114+E126</f>
        <v>11379310.34</v>
      </c>
      <c r="F134" s="1870"/>
    </row>
    <row r="135" spans="1:6" ht="15.75" x14ac:dyDescent="0.25">
      <c r="A135" s="2340" t="s">
        <v>43079</v>
      </c>
      <c r="B135" s="2341"/>
      <c r="C135" s="2341"/>
      <c r="D135" s="2340" t="s">
        <v>43080</v>
      </c>
      <c r="E135" s="2341"/>
      <c r="F135" s="2342"/>
    </row>
  </sheetData>
  <mergeCells count="24">
    <mergeCell ref="B127:D127"/>
    <mergeCell ref="B132:C132"/>
    <mergeCell ref="A135:C135"/>
    <mergeCell ref="D135:F135"/>
    <mergeCell ref="A110:F110"/>
    <mergeCell ref="A111:F111"/>
    <mergeCell ref="B113:D113"/>
    <mergeCell ref="B115:D115"/>
    <mergeCell ref="B117:C117"/>
    <mergeCell ref="B120:D120"/>
    <mergeCell ref="A109:F109"/>
    <mergeCell ref="A17:F17"/>
    <mergeCell ref="A1:F1"/>
    <mergeCell ref="A2:F2"/>
    <mergeCell ref="B5:D5"/>
    <mergeCell ref="A13:F13"/>
    <mergeCell ref="A14:F14"/>
    <mergeCell ref="A15:F15"/>
    <mergeCell ref="A3:F3"/>
    <mergeCell ref="B85:C85"/>
    <mergeCell ref="B95:C95"/>
    <mergeCell ref="B96:C96"/>
    <mergeCell ref="B102:C102"/>
    <mergeCell ref="B104:C104"/>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0"/>
  <sheetViews>
    <sheetView topLeftCell="A148" workbookViewId="0">
      <selection activeCell="D75" sqref="D75"/>
    </sheetView>
  </sheetViews>
  <sheetFormatPr defaultRowHeight="15" x14ac:dyDescent="0.25"/>
  <cols>
    <col min="1" max="1" width="7.28515625" customWidth="1"/>
    <col min="2" max="2" width="14.85546875" customWidth="1"/>
    <col min="3" max="3" width="42.28515625" customWidth="1"/>
    <col min="4" max="4" width="16.28515625" customWidth="1"/>
    <col min="5" max="5" width="20.5703125" customWidth="1"/>
    <col min="6" max="6" width="10.85546875" customWidth="1"/>
  </cols>
  <sheetData>
    <row r="1" spans="1:6" ht="15.75" x14ac:dyDescent="0.25">
      <c r="A1" s="2345" t="s">
        <v>0</v>
      </c>
      <c r="B1" s="2345"/>
      <c r="C1" s="2345"/>
      <c r="D1" s="2345"/>
      <c r="E1" s="2345"/>
      <c r="F1" s="2345"/>
    </row>
    <row r="2" spans="1:6" ht="15.75" x14ac:dyDescent="0.25">
      <c r="A2" s="2345" t="s">
        <v>2078</v>
      </c>
      <c r="B2" s="2345"/>
      <c r="C2" s="2345"/>
      <c r="D2" s="2345"/>
      <c r="E2" s="2345"/>
      <c r="F2" s="2345"/>
    </row>
    <row r="3" spans="1:6" ht="15.75" x14ac:dyDescent="0.25">
      <c r="A3" s="2345" t="s">
        <v>281</v>
      </c>
      <c r="B3" s="2345"/>
      <c r="C3" s="2345"/>
      <c r="D3" s="2345"/>
      <c r="E3" s="2345"/>
      <c r="F3" s="2345"/>
    </row>
    <row r="4" spans="1:6" ht="47.25" x14ac:dyDescent="0.25">
      <c r="A4" s="130" t="s">
        <v>3</v>
      </c>
      <c r="B4" s="201" t="s">
        <v>4</v>
      </c>
      <c r="C4" s="201" t="s">
        <v>5</v>
      </c>
      <c r="D4" s="201" t="s">
        <v>6</v>
      </c>
      <c r="E4" s="202" t="s">
        <v>2079</v>
      </c>
      <c r="F4" s="201" t="s">
        <v>2080</v>
      </c>
    </row>
    <row r="5" spans="1:6" ht="15.75" x14ac:dyDescent="0.25">
      <c r="A5" s="131"/>
      <c r="B5" s="2418" t="s">
        <v>2081</v>
      </c>
      <c r="C5" s="2418"/>
      <c r="D5" s="2418"/>
      <c r="E5" s="203"/>
      <c r="F5" s="131"/>
    </row>
    <row r="6" spans="1:6" ht="47.25" x14ac:dyDescent="0.25">
      <c r="A6" s="131">
        <v>1</v>
      </c>
      <c r="B6" s="69" t="s">
        <v>289</v>
      </c>
      <c r="C6" s="69" t="s">
        <v>2082</v>
      </c>
      <c r="D6" s="69" t="s">
        <v>329</v>
      </c>
      <c r="E6" s="77">
        <v>2000000</v>
      </c>
      <c r="F6" s="131" t="s">
        <v>135</v>
      </c>
    </row>
    <row r="7" spans="1:6" ht="157.5" x14ac:dyDescent="0.25">
      <c r="A7" s="131">
        <v>2</v>
      </c>
      <c r="B7" s="69" t="s">
        <v>295</v>
      </c>
      <c r="C7" s="69" t="s">
        <v>2083</v>
      </c>
      <c r="D7" s="69" t="s">
        <v>488</v>
      </c>
      <c r="E7" s="77">
        <v>1081420</v>
      </c>
      <c r="F7" s="131" t="s">
        <v>135</v>
      </c>
    </row>
    <row r="8" spans="1:6" ht="47.25" x14ac:dyDescent="0.25">
      <c r="A8" s="131">
        <v>3</v>
      </c>
      <c r="B8" s="69" t="s">
        <v>17</v>
      </c>
      <c r="C8" s="69" t="s">
        <v>2084</v>
      </c>
      <c r="D8" s="69" t="s">
        <v>537</v>
      </c>
      <c r="E8" s="77">
        <v>50000</v>
      </c>
      <c r="F8" s="131" t="s">
        <v>135</v>
      </c>
    </row>
    <row r="9" spans="1:6" ht="47.25" x14ac:dyDescent="0.25">
      <c r="A9" s="131">
        <v>4</v>
      </c>
      <c r="B9" s="69" t="s">
        <v>20</v>
      </c>
      <c r="C9" s="69" t="s">
        <v>2085</v>
      </c>
      <c r="D9" s="69" t="s">
        <v>539</v>
      </c>
      <c r="E9" s="77">
        <v>82400</v>
      </c>
      <c r="F9" s="131" t="s">
        <v>135</v>
      </c>
    </row>
    <row r="10" spans="1:6" ht="94.5" x14ac:dyDescent="0.25">
      <c r="A10" s="131">
        <v>5</v>
      </c>
      <c r="B10" s="69" t="s">
        <v>23</v>
      </c>
      <c r="C10" s="69" t="s">
        <v>2086</v>
      </c>
      <c r="D10" s="69" t="s">
        <v>541</v>
      </c>
      <c r="E10" s="77">
        <v>994800</v>
      </c>
      <c r="F10" s="131" t="s">
        <v>135</v>
      </c>
    </row>
    <row r="11" spans="1:6" ht="15.75" x14ac:dyDescent="0.25">
      <c r="A11" s="131"/>
      <c r="B11" s="2348" t="s">
        <v>2087</v>
      </c>
      <c r="C11" s="2349"/>
      <c r="D11" s="2350"/>
      <c r="E11" s="77"/>
      <c r="F11" s="131"/>
    </row>
    <row r="12" spans="1:6" ht="126" x14ac:dyDescent="0.25">
      <c r="A12" s="131">
        <v>6</v>
      </c>
      <c r="B12" s="69" t="s">
        <v>295</v>
      </c>
      <c r="C12" s="69" t="s">
        <v>2088</v>
      </c>
      <c r="D12" s="69" t="s">
        <v>336</v>
      </c>
      <c r="E12" s="77">
        <v>750000</v>
      </c>
      <c r="F12" s="131" t="s">
        <v>135</v>
      </c>
    </row>
    <row r="13" spans="1:6" ht="94.5" x14ac:dyDescent="0.25">
      <c r="A13" s="131">
        <v>7</v>
      </c>
      <c r="B13" s="69" t="s">
        <v>23</v>
      </c>
      <c r="C13" s="69" t="s">
        <v>2089</v>
      </c>
      <c r="D13" s="69" t="s">
        <v>541</v>
      </c>
      <c r="E13" s="77">
        <v>850000</v>
      </c>
      <c r="F13" s="131" t="s">
        <v>135</v>
      </c>
    </row>
    <row r="14" spans="1:6" ht="94.5" x14ac:dyDescent="0.25">
      <c r="A14" s="131">
        <v>8</v>
      </c>
      <c r="B14" s="69" t="s">
        <v>299</v>
      </c>
      <c r="C14" s="69" t="s">
        <v>2090</v>
      </c>
      <c r="D14" s="69" t="s">
        <v>300</v>
      </c>
      <c r="E14" s="204">
        <v>1001424.1</v>
      </c>
      <c r="F14" s="131" t="s">
        <v>135</v>
      </c>
    </row>
    <row r="15" spans="1:6" ht="15.75" x14ac:dyDescent="0.25">
      <c r="A15" s="131"/>
      <c r="B15" s="2472" t="s">
        <v>40</v>
      </c>
      <c r="C15" s="2472"/>
      <c r="D15" s="69"/>
      <c r="E15" s="77"/>
      <c r="F15" s="131"/>
    </row>
    <row r="16" spans="1:6" ht="110.25" x14ac:dyDescent="0.25">
      <c r="A16" s="131">
        <v>9</v>
      </c>
      <c r="B16" s="69" t="s">
        <v>41</v>
      </c>
      <c r="C16" s="69" t="s">
        <v>2091</v>
      </c>
      <c r="D16" s="69" t="s">
        <v>43</v>
      </c>
      <c r="E16" s="204">
        <v>4568965.5199999996</v>
      </c>
      <c r="F16" s="131" t="s">
        <v>135</v>
      </c>
    </row>
    <row r="17" spans="1:6" ht="15.75" x14ac:dyDescent="0.25">
      <c r="A17" s="131"/>
      <c r="B17" s="2472" t="s">
        <v>306</v>
      </c>
      <c r="C17" s="2472"/>
      <c r="D17" s="69"/>
      <c r="E17" s="205"/>
      <c r="F17" s="131"/>
    </row>
    <row r="18" spans="1:6" ht="204.75" x14ac:dyDescent="0.25">
      <c r="A18" s="131">
        <v>10</v>
      </c>
      <c r="B18" s="69" t="s">
        <v>307</v>
      </c>
      <c r="C18" s="69" t="s">
        <v>2092</v>
      </c>
      <c r="D18" s="69" t="s">
        <v>2093</v>
      </c>
      <c r="E18" s="204">
        <v>1736206</v>
      </c>
      <c r="F18" s="131" t="s">
        <v>13</v>
      </c>
    </row>
    <row r="19" spans="1:6" ht="15.75" x14ac:dyDescent="0.25">
      <c r="A19" s="131"/>
      <c r="B19" s="2472" t="s">
        <v>34</v>
      </c>
      <c r="C19" s="2472"/>
      <c r="D19" s="69"/>
      <c r="E19" s="205"/>
      <c r="F19" s="131"/>
    </row>
    <row r="20" spans="1:6" ht="47.25" x14ac:dyDescent="0.25">
      <c r="A20" s="131">
        <v>11</v>
      </c>
      <c r="B20" s="69" t="s">
        <v>309</v>
      </c>
      <c r="C20" s="69" t="s">
        <v>2094</v>
      </c>
      <c r="D20" s="69" t="s">
        <v>554</v>
      </c>
      <c r="E20" s="204">
        <v>17306896</v>
      </c>
      <c r="F20" s="131" t="s">
        <v>135</v>
      </c>
    </row>
    <row r="21" spans="1:6" ht="47.25" x14ac:dyDescent="0.25">
      <c r="A21" s="131">
        <v>12</v>
      </c>
      <c r="B21" s="69" t="s">
        <v>2095</v>
      </c>
      <c r="C21" s="69" t="s">
        <v>2096</v>
      </c>
      <c r="D21" s="69" t="s">
        <v>554</v>
      </c>
      <c r="E21" s="204">
        <v>2500000</v>
      </c>
      <c r="F21" s="131" t="s">
        <v>135</v>
      </c>
    </row>
    <row r="22" spans="1:6" ht="15.75" x14ac:dyDescent="0.25">
      <c r="A22" s="131"/>
      <c r="B22" s="2472" t="s">
        <v>2097</v>
      </c>
      <c r="C22" s="2472"/>
      <c r="D22" s="69"/>
      <c r="E22" s="205"/>
      <c r="F22" s="131"/>
    </row>
    <row r="23" spans="1:6" ht="94.5" x14ac:dyDescent="0.25">
      <c r="A23" s="131">
        <v>13</v>
      </c>
      <c r="B23" s="69" t="s">
        <v>2098</v>
      </c>
      <c r="C23" s="69" t="s">
        <v>2099</v>
      </c>
      <c r="D23" s="69" t="s">
        <v>2100</v>
      </c>
      <c r="E23" s="204">
        <v>1000000</v>
      </c>
      <c r="F23" s="131" t="s">
        <v>135</v>
      </c>
    </row>
    <row r="24" spans="1:6" ht="94.5" x14ac:dyDescent="0.25">
      <c r="A24" s="131">
        <v>14</v>
      </c>
      <c r="B24" s="69" t="s">
        <v>2101</v>
      </c>
      <c r="C24" s="69" t="s">
        <v>2102</v>
      </c>
      <c r="D24" s="69" t="s">
        <v>2103</v>
      </c>
      <c r="E24" s="204">
        <v>1000000</v>
      </c>
      <c r="F24" s="131" t="s">
        <v>135</v>
      </c>
    </row>
    <row r="25" spans="1:6" ht="47.25" x14ac:dyDescent="0.25">
      <c r="A25" s="131">
        <v>15</v>
      </c>
      <c r="B25" s="69" t="s">
        <v>2104</v>
      </c>
      <c r="C25" s="69" t="s">
        <v>2105</v>
      </c>
      <c r="D25" s="69" t="s">
        <v>2106</v>
      </c>
      <c r="E25" s="204">
        <v>800000</v>
      </c>
      <c r="F25" s="131" t="s">
        <v>13</v>
      </c>
    </row>
    <row r="26" spans="1:6" ht="110.25" x14ac:dyDescent="0.25">
      <c r="A26" s="131">
        <v>16</v>
      </c>
      <c r="B26" s="69" t="s">
        <v>2107</v>
      </c>
      <c r="C26" s="69" t="s">
        <v>2108</v>
      </c>
      <c r="D26" s="69" t="s">
        <v>2109</v>
      </c>
      <c r="E26" s="204">
        <v>1000000</v>
      </c>
      <c r="F26" s="131" t="s">
        <v>135</v>
      </c>
    </row>
    <row r="27" spans="1:6" ht="110.25" x14ac:dyDescent="0.25">
      <c r="A27" s="131">
        <v>17</v>
      </c>
      <c r="B27" s="69" t="s">
        <v>2110</v>
      </c>
      <c r="C27" s="69" t="s">
        <v>2111</v>
      </c>
      <c r="D27" s="69" t="s">
        <v>2112</v>
      </c>
      <c r="E27" s="204">
        <v>1000000</v>
      </c>
      <c r="F27" s="131" t="s">
        <v>135</v>
      </c>
    </row>
    <row r="28" spans="1:6" ht="47.25" x14ac:dyDescent="0.25">
      <c r="A28" s="131">
        <v>18</v>
      </c>
      <c r="B28" s="69" t="s">
        <v>2113</v>
      </c>
      <c r="C28" s="69" t="s">
        <v>2114</v>
      </c>
      <c r="D28" s="69" t="s">
        <v>2115</v>
      </c>
      <c r="E28" s="204">
        <v>600000</v>
      </c>
      <c r="F28" s="131" t="s">
        <v>13</v>
      </c>
    </row>
    <row r="29" spans="1:6" ht="47.25" x14ac:dyDescent="0.25">
      <c r="A29" s="131">
        <v>19</v>
      </c>
      <c r="B29" s="69" t="s">
        <v>2116</v>
      </c>
      <c r="C29" s="69" t="s">
        <v>2117</v>
      </c>
      <c r="D29" s="69" t="s">
        <v>2115</v>
      </c>
      <c r="E29" s="77">
        <v>600000</v>
      </c>
      <c r="F29" s="131" t="s">
        <v>13</v>
      </c>
    </row>
    <row r="30" spans="1:6" ht="47.25" x14ac:dyDescent="0.25">
      <c r="A30" s="131">
        <v>20</v>
      </c>
      <c r="B30" s="69" t="s">
        <v>2118</v>
      </c>
      <c r="C30" s="69" t="s">
        <v>2119</v>
      </c>
      <c r="D30" s="69" t="s">
        <v>2115</v>
      </c>
      <c r="E30" s="77">
        <v>600000</v>
      </c>
      <c r="F30" s="131" t="s">
        <v>13</v>
      </c>
    </row>
    <row r="31" spans="1:6" ht="110.25" x14ac:dyDescent="0.25">
      <c r="A31" s="131">
        <v>21</v>
      </c>
      <c r="B31" s="69" t="s">
        <v>2120</v>
      </c>
      <c r="C31" s="69" t="s">
        <v>2121</v>
      </c>
      <c r="D31" s="69" t="s">
        <v>2122</v>
      </c>
      <c r="E31" s="77">
        <v>1000000</v>
      </c>
      <c r="F31" s="131" t="s">
        <v>135</v>
      </c>
    </row>
    <row r="32" spans="1:6" ht="47.25" x14ac:dyDescent="0.25">
      <c r="A32" s="131">
        <v>22</v>
      </c>
      <c r="B32" s="69" t="s">
        <v>2123</v>
      </c>
      <c r="C32" s="69" t="s">
        <v>2124</v>
      </c>
      <c r="D32" s="69" t="s">
        <v>2115</v>
      </c>
      <c r="E32" s="204">
        <v>600000</v>
      </c>
      <c r="F32" s="131" t="s">
        <v>13</v>
      </c>
    </row>
    <row r="33" spans="1:6" ht="15.75" x14ac:dyDescent="0.25">
      <c r="A33" s="131"/>
      <c r="B33" s="2472" t="s">
        <v>2125</v>
      </c>
      <c r="C33" s="2472"/>
      <c r="D33" s="69"/>
      <c r="E33" s="205"/>
      <c r="F33" s="131"/>
    </row>
    <row r="34" spans="1:6" ht="63" x14ac:dyDescent="0.25">
      <c r="A34" s="131">
        <v>23</v>
      </c>
      <c r="B34" s="69" t="s">
        <v>2126</v>
      </c>
      <c r="C34" s="69" t="s">
        <v>2127</v>
      </c>
      <c r="D34" s="69" t="s">
        <v>2128</v>
      </c>
      <c r="E34" s="204">
        <v>600000</v>
      </c>
      <c r="F34" s="131" t="s">
        <v>13</v>
      </c>
    </row>
    <row r="35" spans="1:6" ht="47.25" x14ac:dyDescent="0.25">
      <c r="A35" s="131">
        <v>24</v>
      </c>
      <c r="B35" s="69" t="s">
        <v>2129</v>
      </c>
      <c r="C35" s="69" t="s">
        <v>2130</v>
      </c>
      <c r="D35" s="69" t="s">
        <v>2131</v>
      </c>
      <c r="E35" s="204">
        <v>600000</v>
      </c>
      <c r="F35" s="131" t="s">
        <v>13</v>
      </c>
    </row>
    <row r="36" spans="1:6" ht="47.25" x14ac:dyDescent="0.25">
      <c r="A36" s="131">
        <v>25</v>
      </c>
      <c r="B36" s="69" t="s">
        <v>2132</v>
      </c>
      <c r="C36" s="69" t="s">
        <v>2133</v>
      </c>
      <c r="D36" s="69" t="s">
        <v>2134</v>
      </c>
      <c r="E36" s="204">
        <v>600000</v>
      </c>
      <c r="F36" s="131" t="s">
        <v>13</v>
      </c>
    </row>
    <row r="37" spans="1:6" ht="63" x14ac:dyDescent="0.25">
      <c r="A37" s="131">
        <v>26</v>
      </c>
      <c r="B37" s="69" t="s">
        <v>2135</v>
      </c>
      <c r="C37" s="69" t="s">
        <v>2136</v>
      </c>
      <c r="D37" s="69" t="s">
        <v>2137</v>
      </c>
      <c r="E37" s="204">
        <v>400000</v>
      </c>
      <c r="F37" s="131" t="s">
        <v>13</v>
      </c>
    </row>
    <row r="38" spans="1:6" ht="94.5" x14ac:dyDescent="0.25">
      <c r="A38" s="131">
        <v>27</v>
      </c>
      <c r="B38" s="69" t="s">
        <v>2138</v>
      </c>
      <c r="C38" s="69" t="s">
        <v>2139</v>
      </c>
      <c r="D38" s="69" t="s">
        <v>2140</v>
      </c>
      <c r="E38" s="204">
        <v>1000000</v>
      </c>
      <c r="F38" s="131" t="s">
        <v>13</v>
      </c>
    </row>
    <row r="39" spans="1:6" ht="47.25" x14ac:dyDescent="0.25">
      <c r="A39" s="131">
        <v>28</v>
      </c>
      <c r="B39" s="69" t="s">
        <v>2141</v>
      </c>
      <c r="C39" s="69" t="s">
        <v>2142</v>
      </c>
      <c r="D39" s="69" t="s">
        <v>2143</v>
      </c>
      <c r="E39" s="204">
        <v>600000</v>
      </c>
      <c r="F39" s="131" t="s">
        <v>13</v>
      </c>
    </row>
    <row r="40" spans="1:6" ht="47.25" x14ac:dyDescent="0.25">
      <c r="A40" s="131">
        <v>29</v>
      </c>
      <c r="B40" s="69" t="s">
        <v>2144</v>
      </c>
      <c r="C40" s="69" t="s">
        <v>2145</v>
      </c>
      <c r="D40" s="69" t="s">
        <v>2143</v>
      </c>
      <c r="E40" s="204">
        <v>600000</v>
      </c>
      <c r="F40" s="131" t="s">
        <v>13</v>
      </c>
    </row>
    <row r="41" spans="1:6" ht="47.25" x14ac:dyDescent="0.25">
      <c r="A41" s="131">
        <v>30</v>
      </c>
      <c r="B41" s="69" t="s">
        <v>2146</v>
      </c>
      <c r="C41" s="69" t="s">
        <v>2147</v>
      </c>
      <c r="D41" s="69" t="s">
        <v>2143</v>
      </c>
      <c r="E41" s="204">
        <v>600000</v>
      </c>
      <c r="F41" s="131" t="s">
        <v>13</v>
      </c>
    </row>
    <row r="42" spans="1:6" ht="47.25" x14ac:dyDescent="0.25">
      <c r="A42" s="131">
        <v>31</v>
      </c>
      <c r="B42" s="69" t="s">
        <v>2148</v>
      </c>
      <c r="C42" s="69" t="s">
        <v>2149</v>
      </c>
      <c r="D42" s="69" t="s">
        <v>2134</v>
      </c>
      <c r="E42" s="204">
        <v>600000</v>
      </c>
      <c r="F42" s="131" t="s">
        <v>13</v>
      </c>
    </row>
    <row r="43" spans="1:6" ht="47.25" x14ac:dyDescent="0.25">
      <c r="A43" s="131">
        <v>32</v>
      </c>
      <c r="B43" s="69" t="s">
        <v>2150</v>
      </c>
      <c r="C43" s="69" t="s">
        <v>2151</v>
      </c>
      <c r="D43" s="69" t="s">
        <v>2134</v>
      </c>
      <c r="E43" s="204">
        <v>600000</v>
      </c>
      <c r="F43" s="131" t="s">
        <v>13</v>
      </c>
    </row>
    <row r="44" spans="1:6" ht="94.5" x14ac:dyDescent="0.25">
      <c r="A44" s="131">
        <v>33</v>
      </c>
      <c r="B44" s="69" t="s">
        <v>2152</v>
      </c>
      <c r="C44" s="69" t="s">
        <v>2153</v>
      </c>
      <c r="D44" s="69" t="s">
        <v>2154</v>
      </c>
      <c r="E44" s="204">
        <v>1500000</v>
      </c>
      <c r="F44" s="131" t="s">
        <v>13</v>
      </c>
    </row>
    <row r="45" spans="1:6" ht="47.25" x14ac:dyDescent="0.25">
      <c r="A45" s="131">
        <v>34</v>
      </c>
      <c r="B45" s="69" t="s">
        <v>2155</v>
      </c>
      <c r="C45" s="69" t="s">
        <v>2156</v>
      </c>
      <c r="D45" s="69" t="s">
        <v>2143</v>
      </c>
      <c r="E45" s="204">
        <v>600000</v>
      </c>
      <c r="F45" s="131" t="s">
        <v>13</v>
      </c>
    </row>
    <row r="46" spans="1:6" ht="94.5" x14ac:dyDescent="0.25">
      <c r="A46" s="131">
        <v>35</v>
      </c>
      <c r="B46" s="69" t="s">
        <v>2157</v>
      </c>
      <c r="C46" s="69" t="s">
        <v>2158</v>
      </c>
      <c r="D46" s="69" t="s">
        <v>2159</v>
      </c>
      <c r="E46" s="204">
        <v>1000000</v>
      </c>
      <c r="F46" s="131" t="s">
        <v>135</v>
      </c>
    </row>
    <row r="47" spans="1:6" ht="63" x14ac:dyDescent="0.25">
      <c r="A47" s="131">
        <v>36</v>
      </c>
      <c r="B47" s="69" t="s">
        <v>2160</v>
      </c>
      <c r="C47" s="69" t="s">
        <v>2161</v>
      </c>
      <c r="D47" s="69" t="s">
        <v>2134</v>
      </c>
      <c r="E47" s="204">
        <v>600000</v>
      </c>
      <c r="F47" s="131" t="s">
        <v>13</v>
      </c>
    </row>
    <row r="48" spans="1:6" ht="47.25" x14ac:dyDescent="0.25">
      <c r="A48" s="131">
        <v>37</v>
      </c>
      <c r="B48" s="69" t="s">
        <v>2162</v>
      </c>
      <c r="C48" s="69" t="s">
        <v>2163</v>
      </c>
      <c r="D48" s="69" t="s">
        <v>2164</v>
      </c>
      <c r="E48" s="204">
        <v>1200000</v>
      </c>
      <c r="F48" s="131" t="s">
        <v>13</v>
      </c>
    </row>
    <row r="49" spans="1:6" ht="47.25" x14ac:dyDescent="0.25">
      <c r="A49" s="131">
        <v>38</v>
      </c>
      <c r="B49" s="69" t="s">
        <v>2165</v>
      </c>
      <c r="C49" s="69" t="s">
        <v>2166</v>
      </c>
      <c r="D49" s="69" t="s">
        <v>2143</v>
      </c>
      <c r="E49" s="204">
        <v>600000</v>
      </c>
      <c r="F49" s="131" t="s">
        <v>13</v>
      </c>
    </row>
    <row r="50" spans="1:6" ht="47.25" x14ac:dyDescent="0.25">
      <c r="A50" s="131">
        <v>39</v>
      </c>
      <c r="B50" s="69" t="s">
        <v>2167</v>
      </c>
      <c r="C50" s="69" t="s">
        <v>2168</v>
      </c>
      <c r="D50" s="69" t="s">
        <v>2169</v>
      </c>
      <c r="E50" s="204">
        <v>600000</v>
      </c>
      <c r="F50" s="131" t="s">
        <v>13</v>
      </c>
    </row>
    <row r="51" spans="1:6" ht="78.75" x14ac:dyDescent="0.25">
      <c r="A51" s="131">
        <v>40</v>
      </c>
      <c r="B51" s="69" t="s">
        <v>2170</v>
      </c>
      <c r="C51" s="69" t="s">
        <v>2171</v>
      </c>
      <c r="D51" s="69" t="s">
        <v>2172</v>
      </c>
      <c r="E51" s="204">
        <v>2500000</v>
      </c>
      <c r="F51" s="131" t="s">
        <v>13</v>
      </c>
    </row>
    <row r="52" spans="1:6" ht="47.25" x14ac:dyDescent="0.25">
      <c r="A52" s="131">
        <v>41</v>
      </c>
      <c r="B52" s="69" t="s">
        <v>798</v>
      </c>
      <c r="C52" s="69" t="s">
        <v>2173</v>
      </c>
      <c r="D52" s="69" t="s">
        <v>2174</v>
      </c>
      <c r="E52" s="204">
        <v>500000</v>
      </c>
      <c r="F52" s="131" t="s">
        <v>13</v>
      </c>
    </row>
    <row r="53" spans="1:6" ht="47.25" x14ac:dyDescent="0.25">
      <c r="A53" s="131">
        <v>42</v>
      </c>
      <c r="B53" s="69" t="s">
        <v>2175</v>
      </c>
      <c r="C53" s="69" t="s">
        <v>2176</v>
      </c>
      <c r="D53" s="69" t="s">
        <v>2143</v>
      </c>
      <c r="E53" s="204">
        <v>500000</v>
      </c>
      <c r="F53" s="131" t="s">
        <v>13</v>
      </c>
    </row>
    <row r="54" spans="1:6" ht="15.75" x14ac:dyDescent="0.25">
      <c r="A54" s="131"/>
      <c r="B54" s="2348" t="s">
        <v>219</v>
      </c>
      <c r="C54" s="2350"/>
      <c r="D54" s="69"/>
      <c r="E54" s="205"/>
      <c r="F54" s="131"/>
    </row>
    <row r="55" spans="1:6" ht="63" x14ac:dyDescent="0.25">
      <c r="A55" s="131">
        <v>43</v>
      </c>
      <c r="B55" s="69" t="s">
        <v>2177</v>
      </c>
      <c r="C55" s="69" t="s">
        <v>2178</v>
      </c>
      <c r="D55" s="69" t="s">
        <v>2179</v>
      </c>
      <c r="E55" s="204">
        <v>800000</v>
      </c>
      <c r="F55" s="131" t="s">
        <v>13</v>
      </c>
    </row>
    <row r="56" spans="1:6" ht="94.5" x14ac:dyDescent="0.25">
      <c r="A56" s="131">
        <v>44</v>
      </c>
      <c r="B56" s="69" t="s">
        <v>2180</v>
      </c>
      <c r="C56" s="69" t="s">
        <v>2181</v>
      </c>
      <c r="D56" s="69" t="s">
        <v>2182</v>
      </c>
      <c r="E56" s="204">
        <v>600000</v>
      </c>
      <c r="F56" s="131" t="s">
        <v>135</v>
      </c>
    </row>
    <row r="57" spans="1:6" ht="47.25" x14ac:dyDescent="0.25">
      <c r="A57" s="131">
        <v>45</v>
      </c>
      <c r="B57" s="69" t="s">
        <v>2183</v>
      </c>
      <c r="C57" s="69" t="s">
        <v>2184</v>
      </c>
      <c r="D57" s="69" t="s">
        <v>2185</v>
      </c>
      <c r="E57" s="204">
        <v>3000000</v>
      </c>
      <c r="F57" s="131" t="s">
        <v>13</v>
      </c>
    </row>
    <row r="58" spans="1:6" ht="63" x14ac:dyDescent="0.25">
      <c r="A58" s="131">
        <v>46</v>
      </c>
      <c r="B58" s="69" t="s">
        <v>2186</v>
      </c>
      <c r="C58" s="69" t="s">
        <v>2187</v>
      </c>
      <c r="D58" s="69" t="s">
        <v>2188</v>
      </c>
      <c r="E58" s="204">
        <v>3000000</v>
      </c>
      <c r="F58" s="131" t="s">
        <v>13</v>
      </c>
    </row>
    <row r="59" spans="1:6" ht="15.75" x14ac:dyDescent="0.25">
      <c r="A59" s="131"/>
      <c r="B59" s="2472" t="s">
        <v>712</v>
      </c>
      <c r="C59" s="2472"/>
      <c r="D59" s="69"/>
      <c r="E59" s="205"/>
      <c r="F59" s="131"/>
    </row>
    <row r="60" spans="1:6" ht="78.75" x14ac:dyDescent="0.25">
      <c r="A60" s="131">
        <v>47</v>
      </c>
      <c r="B60" s="69" t="s">
        <v>1194</v>
      </c>
      <c r="C60" s="69" t="s">
        <v>2189</v>
      </c>
      <c r="D60" s="69" t="s">
        <v>2190</v>
      </c>
      <c r="E60" s="204">
        <v>3500000</v>
      </c>
      <c r="F60" s="131" t="s">
        <v>13</v>
      </c>
    </row>
    <row r="61" spans="1:6" ht="63" x14ac:dyDescent="0.25">
      <c r="A61" s="131">
        <v>48</v>
      </c>
      <c r="B61" s="69" t="s">
        <v>700</v>
      </c>
      <c r="C61" s="69" t="s">
        <v>2191</v>
      </c>
      <c r="D61" s="69" t="s">
        <v>2192</v>
      </c>
      <c r="E61" s="77">
        <v>5000000</v>
      </c>
      <c r="F61" s="131" t="s">
        <v>135</v>
      </c>
    </row>
    <row r="62" spans="1:6" ht="31.5" x14ac:dyDescent="0.25">
      <c r="A62" s="131">
        <v>49</v>
      </c>
      <c r="B62" s="2" t="s">
        <v>2193</v>
      </c>
      <c r="C62" s="2" t="s">
        <v>2194</v>
      </c>
      <c r="D62" s="2" t="s">
        <v>2195</v>
      </c>
      <c r="E62" s="77">
        <v>75000</v>
      </c>
      <c r="F62" s="206" t="s">
        <v>13</v>
      </c>
    </row>
    <row r="63" spans="1:6" ht="94.5" x14ac:dyDescent="0.25">
      <c r="A63" s="131">
        <v>50</v>
      </c>
      <c r="B63" s="2" t="s">
        <v>2196</v>
      </c>
      <c r="C63" s="2" t="s">
        <v>2197</v>
      </c>
      <c r="D63" s="2" t="s">
        <v>2198</v>
      </c>
      <c r="E63" s="77">
        <v>2000000</v>
      </c>
      <c r="F63" s="206" t="s">
        <v>13</v>
      </c>
    </row>
    <row r="64" spans="1:6" ht="15.75" x14ac:dyDescent="0.25">
      <c r="A64" s="131"/>
      <c r="B64" s="70" t="s">
        <v>2199</v>
      </c>
      <c r="C64" s="69"/>
      <c r="D64" s="69"/>
      <c r="E64" s="77"/>
      <c r="F64" s="131"/>
    </row>
    <row r="65" spans="1:6" ht="252" x14ac:dyDescent="0.25">
      <c r="A65" s="131">
        <v>51</v>
      </c>
      <c r="B65" s="69" t="s">
        <v>2200</v>
      </c>
      <c r="C65" s="69" t="s">
        <v>2201</v>
      </c>
      <c r="D65" s="69" t="s">
        <v>2202</v>
      </c>
      <c r="E65" s="77">
        <v>1169256.8</v>
      </c>
      <c r="F65" s="131" t="s">
        <v>13</v>
      </c>
    </row>
    <row r="66" spans="1:6" ht="267.75" x14ac:dyDescent="0.25">
      <c r="A66" s="131">
        <v>52</v>
      </c>
      <c r="B66" s="69" t="s">
        <v>2203</v>
      </c>
      <c r="C66" s="69" t="s">
        <v>2204</v>
      </c>
      <c r="D66" s="69" t="s">
        <v>2205</v>
      </c>
      <c r="E66" s="77">
        <v>1169256.8</v>
      </c>
      <c r="F66" s="131" t="s">
        <v>13</v>
      </c>
    </row>
    <row r="67" spans="1:6" ht="252" x14ac:dyDescent="0.25">
      <c r="A67" s="131">
        <v>53</v>
      </c>
      <c r="B67" s="69" t="s">
        <v>2206</v>
      </c>
      <c r="C67" s="69" t="s">
        <v>2207</v>
      </c>
      <c r="D67" s="69" t="s">
        <v>2208</v>
      </c>
      <c r="E67" s="77">
        <v>1169256.8</v>
      </c>
      <c r="F67" s="131" t="s">
        <v>13</v>
      </c>
    </row>
    <row r="68" spans="1:6" ht="252" x14ac:dyDescent="0.25">
      <c r="A68" s="131">
        <v>54</v>
      </c>
      <c r="B68" s="69" t="s">
        <v>2209</v>
      </c>
      <c r="C68" s="69" t="s">
        <v>2210</v>
      </c>
      <c r="D68" s="69" t="s">
        <v>2211</v>
      </c>
      <c r="E68" s="77">
        <v>1169256.8</v>
      </c>
      <c r="F68" s="131" t="s">
        <v>13</v>
      </c>
    </row>
    <row r="69" spans="1:6" ht="15.75" x14ac:dyDescent="0.25">
      <c r="A69" s="131"/>
      <c r="B69" s="2348" t="s">
        <v>248</v>
      </c>
      <c r="C69" s="2350"/>
      <c r="D69" s="72"/>
      <c r="E69" s="207">
        <f>SUM(E6:E68)</f>
        <v>79574138.819999993</v>
      </c>
      <c r="F69" s="131"/>
    </row>
    <row r="70" spans="1:6" ht="18.75" customHeight="1" x14ac:dyDescent="0.25">
      <c r="A70" s="209"/>
      <c r="B70" s="2576" t="s">
        <v>323</v>
      </c>
      <c r="C70" s="2577"/>
      <c r="D70" s="209"/>
      <c r="E70" s="209"/>
      <c r="F70" s="209"/>
    </row>
    <row r="71" spans="1:6" ht="15.75" x14ac:dyDescent="0.25">
      <c r="A71" s="161"/>
      <c r="B71" s="2578" t="s">
        <v>303</v>
      </c>
      <c r="C71" s="2578"/>
      <c r="D71" s="158"/>
      <c r="E71" s="210"/>
      <c r="F71" s="161"/>
    </row>
    <row r="72" spans="1:6" ht="330.75" x14ac:dyDescent="0.25">
      <c r="A72" s="161">
        <v>13</v>
      </c>
      <c r="B72" s="158" t="s">
        <v>696</v>
      </c>
      <c r="C72" s="158" t="s">
        <v>2212</v>
      </c>
      <c r="D72" s="158" t="s">
        <v>2213</v>
      </c>
      <c r="E72" s="211">
        <v>1736206</v>
      </c>
      <c r="F72" s="161" t="s">
        <v>135</v>
      </c>
    </row>
    <row r="73" spans="1:6" x14ac:dyDescent="0.25">
      <c r="A73" s="215"/>
      <c r="B73" s="215"/>
      <c r="C73" s="215"/>
      <c r="D73" s="215"/>
      <c r="E73" s="215"/>
    </row>
    <row r="74" spans="1:6" ht="15.75" x14ac:dyDescent="0.25">
      <c r="A74" s="213"/>
      <c r="B74" s="213" t="s">
        <v>2214</v>
      </c>
      <c r="C74" s="213"/>
      <c r="D74" s="213"/>
      <c r="E74" s="214">
        <v>1000000</v>
      </c>
      <c r="F74" s="213"/>
    </row>
    <row r="75" spans="1:6" ht="15.75" x14ac:dyDescent="0.25">
      <c r="A75" s="213"/>
      <c r="B75" s="213" t="s">
        <v>552</v>
      </c>
      <c r="C75" s="213"/>
      <c r="D75" s="213"/>
      <c r="E75" s="214">
        <v>4500000</v>
      </c>
      <c r="F75" s="213"/>
    </row>
    <row r="76" spans="1:6" ht="15.75" x14ac:dyDescent="0.25">
      <c r="A76" s="213"/>
      <c r="B76" s="213"/>
      <c r="C76" s="213"/>
      <c r="D76" s="213"/>
      <c r="E76" s="214">
        <f>SUM(E72:E75)</f>
        <v>7236206</v>
      </c>
      <c r="F76" s="213"/>
    </row>
    <row r="77" spans="1:6" ht="15.75" x14ac:dyDescent="0.25">
      <c r="A77" s="93"/>
      <c r="B77" s="216" t="s">
        <v>324</v>
      </c>
      <c r="C77" s="113"/>
      <c r="D77" s="113"/>
      <c r="E77" s="217">
        <f>E76+E69</f>
        <v>86810344.819999993</v>
      </c>
      <c r="F77" s="93"/>
    </row>
    <row r="81" spans="1:6" ht="15.75" x14ac:dyDescent="0.25">
      <c r="A81" s="2454" t="s">
        <v>0</v>
      </c>
      <c r="B81" s="2454"/>
      <c r="C81" s="2454"/>
      <c r="D81" s="2454"/>
      <c r="E81" s="2454"/>
      <c r="F81" s="2454"/>
    </row>
    <row r="82" spans="1:6" ht="15.75" x14ac:dyDescent="0.25">
      <c r="A82" s="2454" t="s">
        <v>43182</v>
      </c>
      <c r="B82" s="2454"/>
      <c r="C82" s="2454"/>
      <c r="D82" s="2454"/>
      <c r="E82" s="2454"/>
      <c r="F82" s="2454"/>
    </row>
    <row r="83" spans="1:6" ht="15.75" x14ac:dyDescent="0.25">
      <c r="A83" s="2454" t="s">
        <v>2</v>
      </c>
      <c r="B83" s="2454"/>
      <c r="C83" s="2454"/>
      <c r="D83" s="2454"/>
      <c r="E83" s="2454"/>
      <c r="F83" s="2454"/>
    </row>
    <row r="84" spans="1:6" ht="31.5" x14ac:dyDescent="0.25">
      <c r="A84" s="2161" t="s">
        <v>282</v>
      </c>
      <c r="B84" s="2160" t="s">
        <v>283</v>
      </c>
      <c r="C84" s="2160" t="s">
        <v>284</v>
      </c>
      <c r="D84" s="2160" t="s">
        <v>285</v>
      </c>
      <c r="E84" s="2160" t="s">
        <v>286</v>
      </c>
      <c r="F84" s="2160" t="s">
        <v>287</v>
      </c>
    </row>
    <row r="85" spans="1:6" ht="15.75" x14ac:dyDescent="0.25">
      <c r="A85" s="54"/>
      <c r="B85" s="2334" t="s">
        <v>288</v>
      </c>
      <c r="C85" s="2334"/>
      <c r="D85" s="2334"/>
      <c r="E85" s="1739"/>
      <c r="F85" s="53"/>
    </row>
    <row r="86" spans="1:6" ht="157.5" x14ac:dyDescent="0.25">
      <c r="A86" s="1740">
        <v>1</v>
      </c>
      <c r="B86" s="1741" t="s">
        <v>295</v>
      </c>
      <c r="C86" s="1741" t="s">
        <v>2083</v>
      </c>
      <c r="D86" s="49" t="s">
        <v>488</v>
      </c>
      <c r="E86" s="1746">
        <v>682758.62</v>
      </c>
      <c r="F86" s="1741" t="s">
        <v>272</v>
      </c>
    </row>
    <row r="87" spans="1:6" ht="15.75" x14ac:dyDescent="0.25">
      <c r="A87" s="52"/>
      <c r="B87" s="2333" t="s">
        <v>26</v>
      </c>
      <c r="C87" s="2333"/>
      <c r="D87" s="2333"/>
      <c r="E87" s="56"/>
      <c r="F87" s="1960"/>
    </row>
    <row r="88" spans="1:6" ht="94.5" x14ac:dyDescent="0.25">
      <c r="A88" s="1740">
        <v>2</v>
      </c>
      <c r="B88" s="1741" t="s">
        <v>299</v>
      </c>
      <c r="C88" s="1741" t="s">
        <v>2090</v>
      </c>
      <c r="D88" s="1741" t="s">
        <v>2498</v>
      </c>
      <c r="E88" s="1746">
        <v>27586.21</v>
      </c>
      <c r="F88" s="1741" t="s">
        <v>272</v>
      </c>
    </row>
    <row r="89" spans="1:6" ht="31.5" x14ac:dyDescent="0.25">
      <c r="A89" s="1740"/>
      <c r="B89" s="2161" t="s">
        <v>40</v>
      </c>
      <c r="C89" s="1741"/>
      <c r="D89" s="1741"/>
      <c r="E89" s="1744"/>
      <c r="F89" s="1960"/>
    </row>
    <row r="90" spans="1:6" ht="110.25" x14ac:dyDescent="0.25">
      <c r="A90" s="1740">
        <v>3</v>
      </c>
      <c r="B90" s="1741" t="s">
        <v>41</v>
      </c>
      <c r="C90" s="1741" t="s">
        <v>2091</v>
      </c>
      <c r="D90" s="1741" t="s">
        <v>7745</v>
      </c>
      <c r="E90" s="1746">
        <v>568965.51</v>
      </c>
      <c r="F90" s="1741" t="s">
        <v>272</v>
      </c>
    </row>
    <row r="91" spans="1:6" ht="15.75" x14ac:dyDescent="0.25">
      <c r="A91" s="1740"/>
      <c r="B91" s="2510" t="s">
        <v>5895</v>
      </c>
      <c r="C91" s="2510"/>
      <c r="D91" s="1960"/>
      <c r="E91" s="1742"/>
      <c r="F91" s="1960"/>
    </row>
    <row r="92" spans="1:6" ht="47.25" x14ac:dyDescent="0.25">
      <c r="A92" s="1740">
        <v>4</v>
      </c>
      <c r="B92" s="1741" t="s">
        <v>2157</v>
      </c>
      <c r="C92" s="1741" t="s">
        <v>43183</v>
      </c>
      <c r="D92" s="1741" t="s">
        <v>43184</v>
      </c>
      <c r="E92" s="1746">
        <v>100000</v>
      </c>
      <c r="F92" s="1741" t="s">
        <v>13</v>
      </c>
    </row>
    <row r="93" spans="1:6" ht="47.25" x14ac:dyDescent="0.25">
      <c r="A93" s="1740">
        <v>5</v>
      </c>
      <c r="B93" s="1741" t="s">
        <v>43185</v>
      </c>
      <c r="C93" s="1741" t="s">
        <v>43186</v>
      </c>
      <c r="D93" s="1741" t="s">
        <v>43187</v>
      </c>
      <c r="E93" s="1746">
        <v>100000</v>
      </c>
      <c r="F93" s="1741" t="s">
        <v>13</v>
      </c>
    </row>
    <row r="94" spans="1:6" ht="47.25" x14ac:dyDescent="0.25">
      <c r="A94" s="1740">
        <v>6</v>
      </c>
      <c r="B94" s="1741" t="s">
        <v>43188</v>
      </c>
      <c r="C94" s="1741" t="s">
        <v>43189</v>
      </c>
      <c r="D94" s="1741" t="s">
        <v>43187</v>
      </c>
      <c r="E94" s="1746">
        <v>100000</v>
      </c>
      <c r="F94" s="1741" t="s">
        <v>13</v>
      </c>
    </row>
    <row r="95" spans="1:6" ht="47.25" x14ac:dyDescent="0.25">
      <c r="A95" s="1740">
        <v>7</v>
      </c>
      <c r="B95" s="1741" t="s">
        <v>43190</v>
      </c>
      <c r="C95" s="1741" t="s">
        <v>43191</v>
      </c>
      <c r="D95" s="1741" t="s">
        <v>43187</v>
      </c>
      <c r="E95" s="1746">
        <v>100000</v>
      </c>
      <c r="F95" s="1741" t="s">
        <v>13</v>
      </c>
    </row>
    <row r="96" spans="1:6" ht="47.25" x14ac:dyDescent="0.25">
      <c r="A96" s="1740">
        <v>8</v>
      </c>
      <c r="B96" s="1741" t="s">
        <v>43192</v>
      </c>
      <c r="C96" s="1741" t="s">
        <v>43193</v>
      </c>
      <c r="D96" s="1741" t="s">
        <v>43187</v>
      </c>
      <c r="E96" s="1746">
        <v>100000</v>
      </c>
      <c r="F96" s="1741" t="s">
        <v>13</v>
      </c>
    </row>
    <row r="97" spans="1:6" ht="47.25" x14ac:dyDescent="0.25">
      <c r="A97" s="1740">
        <v>9</v>
      </c>
      <c r="B97" s="1741" t="s">
        <v>43194</v>
      </c>
      <c r="C97" s="1741" t="s">
        <v>43195</v>
      </c>
      <c r="D97" s="1741" t="s">
        <v>43187</v>
      </c>
      <c r="E97" s="1746">
        <v>100000</v>
      </c>
      <c r="F97" s="1741" t="s">
        <v>13</v>
      </c>
    </row>
    <row r="98" spans="1:6" ht="47.25" x14ac:dyDescent="0.25">
      <c r="A98" s="1740">
        <v>10</v>
      </c>
      <c r="B98" s="1741" t="s">
        <v>43196</v>
      </c>
      <c r="C98" s="1741" t="s">
        <v>43197</v>
      </c>
      <c r="D98" s="1741" t="s">
        <v>43187</v>
      </c>
      <c r="E98" s="1746">
        <v>100000</v>
      </c>
      <c r="F98" s="1741" t="s">
        <v>13</v>
      </c>
    </row>
    <row r="99" spans="1:6" ht="31.5" x14ac:dyDescent="0.25">
      <c r="A99" s="1740">
        <v>11</v>
      </c>
      <c r="B99" s="1741" t="s">
        <v>43198</v>
      </c>
      <c r="C99" s="1741" t="s">
        <v>43199</v>
      </c>
      <c r="D99" s="1741" t="s">
        <v>43187</v>
      </c>
      <c r="E99" s="1746">
        <v>100000</v>
      </c>
      <c r="F99" s="1741" t="s">
        <v>13</v>
      </c>
    </row>
    <row r="100" spans="1:6" ht="47.25" x14ac:dyDescent="0.25">
      <c r="A100" s="1740">
        <v>12</v>
      </c>
      <c r="B100" s="1741" t="s">
        <v>2155</v>
      </c>
      <c r="C100" s="1741" t="s">
        <v>43200</v>
      </c>
      <c r="D100" s="1741" t="s">
        <v>43187</v>
      </c>
      <c r="E100" s="1746">
        <v>100000</v>
      </c>
      <c r="F100" s="1741" t="s">
        <v>13</v>
      </c>
    </row>
    <row r="101" spans="1:6" ht="47.25" x14ac:dyDescent="0.25">
      <c r="A101" s="1740">
        <v>13</v>
      </c>
      <c r="B101" s="1741" t="s">
        <v>43201</v>
      </c>
      <c r="C101" s="1741" t="s">
        <v>43202</v>
      </c>
      <c r="D101" s="1741" t="s">
        <v>43187</v>
      </c>
      <c r="E101" s="1746">
        <v>100000</v>
      </c>
      <c r="F101" s="1741" t="s">
        <v>13</v>
      </c>
    </row>
    <row r="102" spans="1:6" ht="63" x14ac:dyDescent="0.25">
      <c r="A102" s="1740">
        <v>14</v>
      </c>
      <c r="B102" s="1741" t="s">
        <v>43203</v>
      </c>
      <c r="C102" s="1741" t="s">
        <v>43204</v>
      </c>
      <c r="D102" s="1741" t="s">
        <v>43187</v>
      </c>
      <c r="E102" s="1746">
        <v>100000</v>
      </c>
      <c r="F102" s="1741" t="s">
        <v>13</v>
      </c>
    </row>
    <row r="103" spans="1:6" ht="47.25" x14ac:dyDescent="0.25">
      <c r="A103" s="1740">
        <v>15</v>
      </c>
      <c r="B103" s="1741" t="s">
        <v>43205</v>
      </c>
      <c r="C103" s="1741" t="s">
        <v>43206</v>
      </c>
      <c r="D103" s="1741" t="s">
        <v>43187</v>
      </c>
      <c r="E103" s="1746">
        <v>100000</v>
      </c>
      <c r="F103" s="1741" t="s">
        <v>13</v>
      </c>
    </row>
    <row r="104" spans="1:6" ht="47.25" x14ac:dyDescent="0.25">
      <c r="A104" s="1740">
        <v>16</v>
      </c>
      <c r="B104" s="1741" t="s">
        <v>43207</v>
      </c>
      <c r="C104" s="1741" t="s">
        <v>43208</v>
      </c>
      <c r="D104" s="1741" t="s">
        <v>43187</v>
      </c>
      <c r="E104" s="1746">
        <v>100000</v>
      </c>
      <c r="F104" s="1741" t="s">
        <v>13</v>
      </c>
    </row>
    <row r="105" spans="1:6" ht="47.25" x14ac:dyDescent="0.25">
      <c r="A105" s="1740">
        <v>17</v>
      </c>
      <c r="B105" s="1741" t="s">
        <v>43209</v>
      </c>
      <c r="C105" s="1741" t="s">
        <v>43210</v>
      </c>
      <c r="D105" s="1741" t="s">
        <v>43187</v>
      </c>
      <c r="E105" s="1746">
        <v>100000</v>
      </c>
      <c r="F105" s="1741" t="s">
        <v>13</v>
      </c>
    </row>
    <row r="106" spans="1:6" ht="47.25" x14ac:dyDescent="0.25">
      <c r="A106" s="1740">
        <v>18</v>
      </c>
      <c r="B106" s="1741" t="s">
        <v>2129</v>
      </c>
      <c r="C106" s="1741" t="s">
        <v>43211</v>
      </c>
      <c r="D106" s="1741" t="s">
        <v>43187</v>
      </c>
      <c r="E106" s="1746">
        <v>100000</v>
      </c>
      <c r="F106" s="1741" t="s">
        <v>13</v>
      </c>
    </row>
    <row r="107" spans="1:6" ht="47.25" x14ac:dyDescent="0.25">
      <c r="A107" s="1740">
        <v>19</v>
      </c>
      <c r="B107" s="1741" t="s">
        <v>43212</v>
      </c>
      <c r="C107" s="1741" t="s">
        <v>43213</v>
      </c>
      <c r="D107" s="1741" t="s">
        <v>43187</v>
      </c>
      <c r="E107" s="1746">
        <v>100000</v>
      </c>
      <c r="F107" s="1741" t="s">
        <v>13</v>
      </c>
    </row>
    <row r="108" spans="1:6" ht="47.25" x14ac:dyDescent="0.25">
      <c r="A108" s="1740">
        <v>20</v>
      </c>
      <c r="B108" s="1741" t="s">
        <v>43214</v>
      </c>
      <c r="C108" s="1741" t="s">
        <v>43215</v>
      </c>
      <c r="D108" s="1741" t="s">
        <v>43187</v>
      </c>
      <c r="E108" s="1746">
        <v>100000</v>
      </c>
      <c r="F108" s="1741" t="s">
        <v>13</v>
      </c>
    </row>
    <row r="109" spans="1:6" ht="47.25" x14ac:dyDescent="0.25">
      <c r="A109" s="1740">
        <v>21</v>
      </c>
      <c r="B109" s="1741" t="s">
        <v>10740</v>
      </c>
      <c r="C109" s="1741" t="s">
        <v>43216</v>
      </c>
      <c r="D109" s="1741" t="s">
        <v>43187</v>
      </c>
      <c r="E109" s="1746">
        <v>100000</v>
      </c>
      <c r="F109" s="1741" t="s">
        <v>13</v>
      </c>
    </row>
    <row r="110" spans="1:6" ht="47.25" x14ac:dyDescent="0.25">
      <c r="A110" s="1740">
        <v>22</v>
      </c>
      <c r="B110" s="1741" t="s">
        <v>43217</v>
      </c>
      <c r="C110" s="1741" t="s">
        <v>43218</v>
      </c>
      <c r="D110" s="1741" t="s">
        <v>43187</v>
      </c>
      <c r="E110" s="1746">
        <v>100000</v>
      </c>
      <c r="F110" s="1741" t="s">
        <v>13</v>
      </c>
    </row>
    <row r="111" spans="1:6" ht="47.25" x14ac:dyDescent="0.25">
      <c r="A111" s="1740">
        <v>23</v>
      </c>
      <c r="B111" s="1741" t="s">
        <v>43219</v>
      </c>
      <c r="C111" s="1741" t="s">
        <v>43220</v>
      </c>
      <c r="D111" s="1741" t="s">
        <v>43187</v>
      </c>
      <c r="E111" s="1746">
        <v>100000</v>
      </c>
      <c r="F111" s="1741" t="s">
        <v>13</v>
      </c>
    </row>
    <row r="112" spans="1:6" ht="47.25" x14ac:dyDescent="0.25">
      <c r="A112" s="1740">
        <v>24</v>
      </c>
      <c r="B112" s="1741" t="s">
        <v>2170</v>
      </c>
      <c r="C112" s="1741" t="s">
        <v>43221</v>
      </c>
      <c r="D112" s="1741" t="s">
        <v>43187</v>
      </c>
      <c r="E112" s="1746">
        <v>100000</v>
      </c>
      <c r="F112" s="1741" t="s">
        <v>13</v>
      </c>
    </row>
    <row r="113" spans="1:6" ht="63" x14ac:dyDescent="0.25">
      <c r="A113" s="1740">
        <v>25</v>
      </c>
      <c r="B113" s="1741" t="s">
        <v>43222</v>
      </c>
      <c r="C113" s="1741" t="s">
        <v>43223</v>
      </c>
      <c r="D113" s="1741" t="s">
        <v>43187</v>
      </c>
      <c r="E113" s="1746">
        <v>100000</v>
      </c>
      <c r="F113" s="1741" t="s">
        <v>13</v>
      </c>
    </row>
    <row r="114" spans="1:6" ht="47.25" x14ac:dyDescent="0.25">
      <c r="A114" s="1740">
        <v>26</v>
      </c>
      <c r="B114" s="1741" t="s">
        <v>43224</v>
      </c>
      <c r="C114" s="1741" t="s">
        <v>43225</v>
      </c>
      <c r="D114" s="1741" t="s">
        <v>43187</v>
      </c>
      <c r="E114" s="1746">
        <v>100000</v>
      </c>
      <c r="F114" s="1741" t="s">
        <v>13</v>
      </c>
    </row>
    <row r="115" spans="1:6" ht="47.25" x14ac:dyDescent="0.25">
      <c r="A115" s="1740">
        <v>27</v>
      </c>
      <c r="B115" s="1741" t="s">
        <v>43226</v>
      </c>
      <c r="C115" s="1741" t="s">
        <v>43227</v>
      </c>
      <c r="D115" s="1741" t="s">
        <v>43187</v>
      </c>
      <c r="E115" s="1746">
        <v>100000</v>
      </c>
      <c r="F115" s="1741" t="s">
        <v>13</v>
      </c>
    </row>
    <row r="116" spans="1:6" ht="47.25" x14ac:dyDescent="0.25">
      <c r="A116" s="1740">
        <v>28</v>
      </c>
      <c r="B116" s="1741" t="s">
        <v>43228</v>
      </c>
      <c r="C116" s="1741" t="s">
        <v>43229</v>
      </c>
      <c r="D116" s="1741" t="s">
        <v>43187</v>
      </c>
      <c r="E116" s="1746">
        <v>100000</v>
      </c>
      <c r="F116" s="1741" t="s">
        <v>13</v>
      </c>
    </row>
    <row r="117" spans="1:6" ht="47.25" x14ac:dyDescent="0.25">
      <c r="A117" s="1740">
        <v>29</v>
      </c>
      <c r="B117" s="1741" t="s">
        <v>2175</v>
      </c>
      <c r="C117" s="1741" t="s">
        <v>43230</v>
      </c>
      <c r="D117" s="1741" t="s">
        <v>43187</v>
      </c>
      <c r="E117" s="1746">
        <v>100000</v>
      </c>
      <c r="F117" s="1741" t="s">
        <v>13</v>
      </c>
    </row>
    <row r="118" spans="1:6" ht="47.25" x14ac:dyDescent="0.25">
      <c r="A118" s="1740">
        <v>30</v>
      </c>
      <c r="B118" s="1741" t="s">
        <v>43231</v>
      </c>
      <c r="C118" s="1741" t="s">
        <v>43232</v>
      </c>
      <c r="D118" s="1741" t="s">
        <v>43187</v>
      </c>
      <c r="E118" s="1746">
        <v>100000</v>
      </c>
      <c r="F118" s="1741" t="s">
        <v>13</v>
      </c>
    </row>
    <row r="119" spans="1:6" ht="31.5" x14ac:dyDescent="0.25">
      <c r="A119" s="1740">
        <v>31</v>
      </c>
      <c r="B119" s="1741" t="s">
        <v>43233</v>
      </c>
      <c r="C119" s="1741" t="s">
        <v>43234</v>
      </c>
      <c r="D119" s="1741" t="s">
        <v>43187</v>
      </c>
      <c r="E119" s="1746">
        <v>100000</v>
      </c>
      <c r="F119" s="1741" t="s">
        <v>13</v>
      </c>
    </row>
    <row r="120" spans="1:6" ht="63" x14ac:dyDescent="0.25">
      <c r="A120" s="1740">
        <v>32</v>
      </c>
      <c r="B120" s="1741" t="s">
        <v>43235</v>
      </c>
      <c r="C120" s="1741" t="s">
        <v>43236</v>
      </c>
      <c r="D120" s="1741" t="s">
        <v>43187</v>
      </c>
      <c r="E120" s="1746">
        <v>100000</v>
      </c>
      <c r="F120" s="1741" t="s">
        <v>13</v>
      </c>
    </row>
    <row r="121" spans="1:6" ht="47.25" x14ac:dyDescent="0.25">
      <c r="A121" s="1740">
        <v>33</v>
      </c>
      <c r="B121" s="1741" t="s">
        <v>43237</v>
      </c>
      <c r="C121" s="1741" t="s">
        <v>43238</v>
      </c>
      <c r="D121" s="1741" t="s">
        <v>43187</v>
      </c>
      <c r="E121" s="1746">
        <v>100000</v>
      </c>
      <c r="F121" s="1741" t="s">
        <v>13</v>
      </c>
    </row>
    <row r="122" spans="1:6" ht="47.25" x14ac:dyDescent="0.25">
      <c r="A122" s="1740">
        <v>34</v>
      </c>
      <c r="B122" s="1741" t="s">
        <v>2141</v>
      </c>
      <c r="C122" s="1741" t="s">
        <v>43239</v>
      </c>
      <c r="D122" s="1741" t="s">
        <v>43187</v>
      </c>
      <c r="E122" s="1746">
        <v>100000</v>
      </c>
      <c r="F122" s="1741" t="s">
        <v>13</v>
      </c>
    </row>
    <row r="123" spans="1:6" ht="47.25" x14ac:dyDescent="0.25">
      <c r="A123" s="1740">
        <v>35</v>
      </c>
      <c r="B123" s="1741" t="s">
        <v>2144</v>
      </c>
      <c r="C123" s="1741" t="s">
        <v>43240</v>
      </c>
      <c r="D123" s="1741" t="s">
        <v>43187</v>
      </c>
      <c r="E123" s="1746">
        <v>100000</v>
      </c>
      <c r="F123" s="1741" t="s">
        <v>13</v>
      </c>
    </row>
    <row r="124" spans="1:6" ht="47.25" x14ac:dyDescent="0.25">
      <c r="A124" s="1740">
        <v>36</v>
      </c>
      <c r="B124" s="1741" t="s">
        <v>43241</v>
      </c>
      <c r="C124" s="1741" t="s">
        <v>43242</v>
      </c>
      <c r="D124" s="1741" t="s">
        <v>43187</v>
      </c>
      <c r="E124" s="1746">
        <v>100000</v>
      </c>
      <c r="F124" s="1741" t="s">
        <v>13</v>
      </c>
    </row>
    <row r="125" spans="1:6" ht="47.25" x14ac:dyDescent="0.25">
      <c r="A125" s="1740">
        <v>37</v>
      </c>
      <c r="B125" s="1741" t="s">
        <v>43243</v>
      </c>
      <c r="C125" s="1741" t="s">
        <v>43244</v>
      </c>
      <c r="D125" s="1741" t="s">
        <v>43187</v>
      </c>
      <c r="E125" s="1746">
        <v>100000</v>
      </c>
      <c r="F125" s="1741" t="s">
        <v>13</v>
      </c>
    </row>
    <row r="126" spans="1:6" ht="47.25" x14ac:dyDescent="0.25">
      <c r="A126" s="1740">
        <v>38</v>
      </c>
      <c r="B126" s="1741" t="s">
        <v>43245</v>
      </c>
      <c r="C126" s="1741" t="s">
        <v>43246</v>
      </c>
      <c r="D126" s="1741" t="s">
        <v>43187</v>
      </c>
      <c r="E126" s="1746">
        <v>100000</v>
      </c>
      <c r="F126" s="1741" t="s">
        <v>13</v>
      </c>
    </row>
    <row r="127" spans="1:6" ht="63" x14ac:dyDescent="0.25">
      <c r="A127" s="1740">
        <v>39</v>
      </c>
      <c r="B127" s="1741" t="s">
        <v>43247</v>
      </c>
      <c r="C127" s="1741" t="s">
        <v>43248</v>
      </c>
      <c r="D127" s="1741" t="s">
        <v>43187</v>
      </c>
      <c r="E127" s="1746">
        <v>100000</v>
      </c>
      <c r="F127" s="1741" t="s">
        <v>13</v>
      </c>
    </row>
    <row r="128" spans="1:6" ht="47.25" x14ac:dyDescent="0.25">
      <c r="A128" s="1740">
        <v>40</v>
      </c>
      <c r="B128" s="1741" t="s">
        <v>2138</v>
      </c>
      <c r="C128" s="1741" t="s">
        <v>43249</v>
      </c>
      <c r="D128" s="1741" t="s">
        <v>43187</v>
      </c>
      <c r="E128" s="1746">
        <v>100000</v>
      </c>
      <c r="F128" s="1741" t="s">
        <v>13</v>
      </c>
    </row>
    <row r="129" spans="1:6" ht="47.25" x14ac:dyDescent="0.25">
      <c r="A129" s="1740">
        <v>41</v>
      </c>
      <c r="B129" s="1741" t="s">
        <v>43250</v>
      </c>
      <c r="C129" s="1741" t="s">
        <v>43251</v>
      </c>
      <c r="D129" s="1741" t="s">
        <v>43187</v>
      </c>
      <c r="E129" s="1746">
        <v>100000</v>
      </c>
      <c r="F129" s="1741" t="s">
        <v>13</v>
      </c>
    </row>
    <row r="130" spans="1:6" ht="63" x14ac:dyDescent="0.25">
      <c r="A130" s="1740">
        <v>42</v>
      </c>
      <c r="B130" s="1741" t="s">
        <v>43252</v>
      </c>
      <c r="C130" s="1741" t="s">
        <v>43253</v>
      </c>
      <c r="D130" s="1741" t="s">
        <v>43187</v>
      </c>
      <c r="E130" s="1746">
        <v>100000</v>
      </c>
      <c r="F130" s="1741" t="s">
        <v>13</v>
      </c>
    </row>
    <row r="131" spans="1:6" ht="63" x14ac:dyDescent="0.25">
      <c r="A131" s="1740">
        <v>43</v>
      </c>
      <c r="B131" s="1741" t="s">
        <v>43254</v>
      </c>
      <c r="C131" s="1741" t="s">
        <v>43255</v>
      </c>
      <c r="D131" s="1741" t="s">
        <v>43187</v>
      </c>
      <c r="E131" s="1746">
        <v>100000</v>
      </c>
      <c r="F131" s="1741" t="s">
        <v>13</v>
      </c>
    </row>
    <row r="132" spans="1:6" ht="47.25" x14ac:dyDescent="0.25">
      <c r="A132" s="1740">
        <v>44</v>
      </c>
      <c r="B132" s="1741" t="s">
        <v>43256</v>
      </c>
      <c r="C132" s="1741" t="s">
        <v>43257</v>
      </c>
      <c r="D132" s="1741" t="s">
        <v>43187</v>
      </c>
      <c r="E132" s="1746">
        <v>100000</v>
      </c>
      <c r="F132" s="1741" t="s">
        <v>13</v>
      </c>
    </row>
    <row r="133" spans="1:6" ht="47.25" x14ac:dyDescent="0.25">
      <c r="A133" s="1740">
        <v>45</v>
      </c>
      <c r="B133" s="1741" t="s">
        <v>2152</v>
      </c>
      <c r="C133" s="1741" t="s">
        <v>43258</v>
      </c>
      <c r="D133" s="1741" t="s">
        <v>43187</v>
      </c>
      <c r="E133" s="1746">
        <v>100000</v>
      </c>
      <c r="F133" s="1741" t="s">
        <v>13</v>
      </c>
    </row>
    <row r="134" spans="1:6" ht="63" x14ac:dyDescent="0.25">
      <c r="A134" s="1740">
        <v>46</v>
      </c>
      <c r="B134" s="1741" t="s">
        <v>43259</v>
      </c>
      <c r="C134" s="1741" t="s">
        <v>43260</v>
      </c>
      <c r="D134" s="1741" t="s">
        <v>43187</v>
      </c>
      <c r="E134" s="1746">
        <v>100000</v>
      </c>
      <c r="F134" s="1741" t="s">
        <v>13</v>
      </c>
    </row>
    <row r="135" spans="1:6" ht="63" x14ac:dyDescent="0.25">
      <c r="A135" s="1740">
        <v>47</v>
      </c>
      <c r="B135" s="1741" t="s">
        <v>43261</v>
      </c>
      <c r="C135" s="1741" t="s">
        <v>43262</v>
      </c>
      <c r="D135" s="1741" t="s">
        <v>43187</v>
      </c>
      <c r="E135" s="1746">
        <v>100000</v>
      </c>
      <c r="F135" s="1741" t="s">
        <v>13</v>
      </c>
    </row>
    <row r="136" spans="1:6" ht="47.25" x14ac:dyDescent="0.25">
      <c r="A136" s="1740">
        <v>48</v>
      </c>
      <c r="B136" s="1741" t="s">
        <v>43263</v>
      </c>
      <c r="C136" s="1741" t="s">
        <v>43264</v>
      </c>
      <c r="D136" s="1741" t="s">
        <v>43187</v>
      </c>
      <c r="E136" s="1746">
        <v>100000</v>
      </c>
      <c r="F136" s="1741" t="s">
        <v>13</v>
      </c>
    </row>
    <row r="137" spans="1:6" ht="63" x14ac:dyDescent="0.25">
      <c r="A137" s="1740">
        <v>49</v>
      </c>
      <c r="B137" s="1741" t="s">
        <v>43265</v>
      </c>
      <c r="C137" s="1741" t="s">
        <v>43266</v>
      </c>
      <c r="D137" s="1741" t="s">
        <v>43187</v>
      </c>
      <c r="E137" s="1746">
        <v>100000</v>
      </c>
      <c r="F137" s="1741" t="s">
        <v>13</v>
      </c>
    </row>
    <row r="138" spans="1:6" ht="47.25" x14ac:dyDescent="0.25">
      <c r="A138" s="1740">
        <v>50</v>
      </c>
      <c r="B138" s="1741" t="s">
        <v>43267</v>
      </c>
      <c r="C138" s="1741" t="s">
        <v>43268</v>
      </c>
      <c r="D138" s="1741" t="s">
        <v>43187</v>
      </c>
      <c r="E138" s="1746">
        <v>100000</v>
      </c>
      <c r="F138" s="1741" t="s">
        <v>13</v>
      </c>
    </row>
    <row r="139" spans="1:6" ht="47.25" x14ac:dyDescent="0.25">
      <c r="A139" s="1740">
        <v>51</v>
      </c>
      <c r="B139" s="1741" t="s">
        <v>1922</v>
      </c>
      <c r="C139" s="1741" t="s">
        <v>43269</v>
      </c>
      <c r="D139" s="1741" t="s">
        <v>43187</v>
      </c>
      <c r="E139" s="1746">
        <v>100000</v>
      </c>
      <c r="F139" s="1741" t="s">
        <v>13</v>
      </c>
    </row>
    <row r="140" spans="1:6" ht="47.25" x14ac:dyDescent="0.25">
      <c r="A140" s="1740">
        <v>52</v>
      </c>
      <c r="B140" s="1741" t="s">
        <v>43270</v>
      </c>
      <c r="C140" s="1741" t="s">
        <v>43271</v>
      </c>
      <c r="D140" s="1741" t="s">
        <v>43187</v>
      </c>
      <c r="E140" s="1746">
        <v>100000</v>
      </c>
      <c r="F140" s="1741" t="s">
        <v>13</v>
      </c>
    </row>
    <row r="141" spans="1:6" ht="47.25" x14ac:dyDescent="0.25">
      <c r="A141" s="1740">
        <v>53</v>
      </c>
      <c r="B141" s="1741" t="s">
        <v>43209</v>
      </c>
      <c r="C141" s="1741" t="s">
        <v>43272</v>
      </c>
      <c r="D141" s="1741" t="s">
        <v>43273</v>
      </c>
      <c r="E141" s="1746">
        <v>1000000</v>
      </c>
      <c r="F141" s="1741" t="s">
        <v>13</v>
      </c>
    </row>
    <row r="142" spans="1:6" ht="47.25" x14ac:dyDescent="0.25">
      <c r="A142" s="1740">
        <v>54</v>
      </c>
      <c r="B142" s="1741" t="s">
        <v>43217</v>
      </c>
      <c r="C142" s="1741" t="s">
        <v>43274</v>
      </c>
      <c r="D142" s="1741" t="s">
        <v>43273</v>
      </c>
      <c r="E142" s="1746">
        <v>1000000</v>
      </c>
      <c r="F142" s="1741" t="s">
        <v>13</v>
      </c>
    </row>
    <row r="143" spans="1:6" ht="47.25" x14ac:dyDescent="0.25">
      <c r="A143" s="1740">
        <v>55</v>
      </c>
      <c r="B143" s="1741" t="s">
        <v>43275</v>
      </c>
      <c r="C143" s="1741" t="s">
        <v>43276</v>
      </c>
      <c r="D143" s="1741" t="s">
        <v>43273</v>
      </c>
      <c r="E143" s="1746">
        <v>1000000</v>
      </c>
      <c r="F143" s="1741" t="s">
        <v>13</v>
      </c>
    </row>
    <row r="144" spans="1:6" ht="47.25" x14ac:dyDescent="0.25">
      <c r="A144" s="1740">
        <v>56</v>
      </c>
      <c r="B144" s="1741" t="s">
        <v>2170</v>
      </c>
      <c r="C144" s="1741" t="s">
        <v>43277</v>
      </c>
      <c r="D144" s="1741" t="s">
        <v>43278</v>
      </c>
      <c r="E144" s="1746">
        <v>500000</v>
      </c>
      <c r="F144" s="1741" t="s">
        <v>13</v>
      </c>
    </row>
    <row r="145" spans="1:6" ht="110.25" x14ac:dyDescent="0.25">
      <c r="A145" s="1740">
        <v>57</v>
      </c>
      <c r="B145" s="1741" t="s">
        <v>43254</v>
      </c>
      <c r="C145" s="1741" t="s">
        <v>43279</v>
      </c>
      <c r="D145" s="1741" t="s">
        <v>43280</v>
      </c>
      <c r="E145" s="1746">
        <v>1000000</v>
      </c>
      <c r="F145" s="1741" t="s">
        <v>272</v>
      </c>
    </row>
    <row r="146" spans="1:6" ht="15.75" x14ac:dyDescent="0.25">
      <c r="A146" s="1740"/>
      <c r="B146" s="2510" t="s">
        <v>315</v>
      </c>
      <c r="C146" s="2510"/>
      <c r="D146" s="1960"/>
      <c r="E146" s="1742"/>
      <c r="F146" s="1960"/>
    </row>
    <row r="147" spans="1:6" ht="63" x14ac:dyDescent="0.25">
      <c r="A147" s="1740">
        <v>58</v>
      </c>
      <c r="B147" s="1741" t="s">
        <v>43281</v>
      </c>
      <c r="C147" s="1741" t="s">
        <v>43282</v>
      </c>
      <c r="D147" s="1741" t="s">
        <v>43283</v>
      </c>
      <c r="E147" s="1746">
        <v>100000</v>
      </c>
      <c r="F147" s="1741" t="s">
        <v>13</v>
      </c>
    </row>
    <row r="148" spans="1:6" ht="63" x14ac:dyDescent="0.25">
      <c r="A148" s="1740">
        <v>59</v>
      </c>
      <c r="B148" s="1741" t="s">
        <v>43284</v>
      </c>
      <c r="C148" s="1741" t="s">
        <v>43285</v>
      </c>
      <c r="D148" s="1741" t="s">
        <v>43286</v>
      </c>
      <c r="E148" s="1746">
        <v>600000</v>
      </c>
      <c r="F148" s="1741" t="s">
        <v>13</v>
      </c>
    </row>
    <row r="149" spans="1:6" ht="15.75" x14ac:dyDescent="0.25">
      <c r="A149" s="1740"/>
      <c r="B149" s="2161" t="s">
        <v>248</v>
      </c>
      <c r="C149" s="1741"/>
      <c r="D149" s="1741"/>
      <c r="E149" s="1747">
        <f>SUM(E86:E148)</f>
        <v>11379310.34</v>
      </c>
      <c r="F149" s="1741"/>
    </row>
    <row r="150" spans="1:6" ht="15.75" x14ac:dyDescent="0.25">
      <c r="A150" s="2453" t="s">
        <v>43287</v>
      </c>
      <c r="B150" s="2453"/>
      <c r="C150" s="2453"/>
      <c r="D150" s="2453" t="s">
        <v>279</v>
      </c>
      <c r="E150" s="2453"/>
      <c r="F150" s="2453"/>
    </row>
  </sheetData>
  <mergeCells count="24">
    <mergeCell ref="B69:C69"/>
    <mergeCell ref="B70:C70"/>
    <mergeCell ref="B71:C71"/>
    <mergeCell ref="B17:C17"/>
    <mergeCell ref="B19:C19"/>
    <mergeCell ref="B22:C22"/>
    <mergeCell ref="B33:C33"/>
    <mergeCell ref="B54:C54"/>
    <mergeCell ref="B59:C59"/>
    <mergeCell ref="B15:C15"/>
    <mergeCell ref="A1:F1"/>
    <mergeCell ref="A2:F2"/>
    <mergeCell ref="A3:F3"/>
    <mergeCell ref="B5:D5"/>
    <mergeCell ref="B11:D11"/>
    <mergeCell ref="B146:C146"/>
    <mergeCell ref="A150:C150"/>
    <mergeCell ref="D150:F150"/>
    <mergeCell ref="A81:F81"/>
    <mergeCell ref="A82:F82"/>
    <mergeCell ref="A83:F83"/>
    <mergeCell ref="B85:D85"/>
    <mergeCell ref="B87:D87"/>
    <mergeCell ref="B91:C91"/>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84"/>
  <sheetViews>
    <sheetView topLeftCell="A81" workbookViewId="0">
      <selection activeCell="E98" sqref="E98"/>
    </sheetView>
  </sheetViews>
  <sheetFormatPr defaultRowHeight="15.75" x14ac:dyDescent="0.25"/>
  <cols>
    <col min="1" max="1" width="6.7109375" style="128" customWidth="1"/>
    <col min="2" max="2" width="14.85546875" style="128" customWidth="1"/>
    <col min="3" max="3" width="42.28515625" style="128" customWidth="1"/>
    <col min="4" max="4" width="23.85546875" style="128" customWidth="1"/>
    <col min="5" max="5" width="19.42578125" style="128" customWidth="1"/>
    <col min="6" max="6" width="9.85546875" style="128" customWidth="1"/>
    <col min="7" max="16384" width="9.140625" style="128"/>
  </cols>
  <sheetData>
    <row r="1" spans="1:6" x14ac:dyDescent="0.25">
      <c r="A1" s="2345" t="s">
        <v>0</v>
      </c>
      <c r="B1" s="2345"/>
      <c r="C1" s="2345"/>
      <c r="D1" s="2345"/>
      <c r="E1" s="2345"/>
      <c r="F1" s="2345"/>
    </row>
    <row r="2" spans="1:6" x14ac:dyDescent="0.25">
      <c r="A2" s="2345" t="s">
        <v>4568</v>
      </c>
      <c r="B2" s="2345"/>
      <c r="C2" s="2345"/>
      <c r="D2" s="2345"/>
      <c r="E2" s="2345"/>
      <c r="F2" s="2345"/>
    </row>
    <row r="3" spans="1:6" x14ac:dyDescent="0.25">
      <c r="A3" s="2345" t="s">
        <v>281</v>
      </c>
      <c r="B3" s="2345"/>
      <c r="C3" s="2345"/>
      <c r="D3" s="2345"/>
      <c r="E3" s="2345"/>
      <c r="F3" s="2345"/>
    </row>
    <row r="4" spans="1:6" ht="31.5" x14ac:dyDescent="0.25">
      <c r="A4" s="70" t="s">
        <v>3</v>
      </c>
      <c r="B4" s="201" t="s">
        <v>4</v>
      </c>
      <c r="C4" s="201" t="s">
        <v>5</v>
      </c>
      <c r="D4" s="201" t="s">
        <v>6</v>
      </c>
      <c r="E4" s="65" t="s">
        <v>2786</v>
      </c>
      <c r="F4" s="201" t="s">
        <v>8</v>
      </c>
    </row>
    <row r="5" spans="1:6" x14ac:dyDescent="0.25">
      <c r="A5" s="69"/>
      <c r="B5" s="2348" t="s">
        <v>9</v>
      </c>
      <c r="C5" s="2349"/>
      <c r="D5" s="2350"/>
      <c r="E5" s="2"/>
      <c r="F5" s="69"/>
    </row>
    <row r="6" spans="1:6" ht="47.25" x14ac:dyDescent="0.25">
      <c r="A6" s="69">
        <v>1</v>
      </c>
      <c r="B6" s="69" t="s">
        <v>289</v>
      </c>
      <c r="C6" s="69" t="s">
        <v>4569</v>
      </c>
      <c r="D6" s="69" t="s">
        <v>4570</v>
      </c>
      <c r="E6" s="247">
        <v>700000</v>
      </c>
      <c r="F6" s="69" t="s">
        <v>272</v>
      </c>
    </row>
    <row r="7" spans="1:6" ht="94.5" x14ac:dyDescent="0.25">
      <c r="A7" s="69">
        <v>2</v>
      </c>
      <c r="B7" s="69" t="s">
        <v>295</v>
      </c>
      <c r="C7" s="69" t="s">
        <v>4571</v>
      </c>
      <c r="D7" s="69" t="s">
        <v>4572</v>
      </c>
      <c r="E7" s="247">
        <v>800000</v>
      </c>
      <c r="F7" s="69" t="s">
        <v>272</v>
      </c>
    </row>
    <row r="8" spans="1:6" ht="31.5" x14ac:dyDescent="0.25">
      <c r="A8" s="69">
        <v>3</v>
      </c>
      <c r="B8" s="69" t="s">
        <v>17</v>
      </c>
      <c r="C8" s="69" t="s">
        <v>4573</v>
      </c>
      <c r="D8" s="69" t="s">
        <v>537</v>
      </c>
      <c r="E8" s="247">
        <v>100000</v>
      </c>
      <c r="F8" s="69" t="s">
        <v>272</v>
      </c>
    </row>
    <row r="9" spans="1:6" ht="31.5" x14ac:dyDescent="0.25">
      <c r="A9" s="69">
        <v>4</v>
      </c>
      <c r="B9" s="69" t="s">
        <v>20</v>
      </c>
      <c r="C9" s="69" t="s">
        <v>4574</v>
      </c>
      <c r="D9" s="69" t="s">
        <v>539</v>
      </c>
      <c r="E9" s="247">
        <v>70000</v>
      </c>
      <c r="F9" s="69" t="s">
        <v>272</v>
      </c>
    </row>
    <row r="10" spans="1:6" ht="47.25" x14ac:dyDescent="0.25">
      <c r="A10" s="69">
        <v>5</v>
      </c>
      <c r="B10" s="69" t="s">
        <v>23</v>
      </c>
      <c r="C10" s="69" t="s">
        <v>4575</v>
      </c>
      <c r="D10" s="69" t="s">
        <v>541</v>
      </c>
      <c r="E10" s="247">
        <v>2538620.69</v>
      </c>
      <c r="F10" s="69" t="s">
        <v>272</v>
      </c>
    </row>
    <row r="11" spans="1:6" x14ac:dyDescent="0.25">
      <c r="A11" s="69"/>
      <c r="B11" s="2472" t="s">
        <v>2087</v>
      </c>
      <c r="C11" s="2472"/>
      <c r="D11" s="2472"/>
      <c r="E11" s="2"/>
      <c r="F11" s="69"/>
    </row>
    <row r="12" spans="1:6" ht="78.75" x14ac:dyDescent="0.25">
      <c r="A12" s="69">
        <v>6</v>
      </c>
      <c r="B12" s="69" t="s">
        <v>295</v>
      </c>
      <c r="C12" s="69" t="s">
        <v>4576</v>
      </c>
      <c r="D12" s="69" t="s">
        <v>4577</v>
      </c>
      <c r="E12" s="247">
        <v>500000</v>
      </c>
      <c r="F12" s="69" t="s">
        <v>272</v>
      </c>
    </row>
    <row r="13" spans="1:6" ht="63" x14ac:dyDescent="0.25">
      <c r="A13" s="69">
        <v>7</v>
      </c>
      <c r="B13" s="69" t="s">
        <v>23</v>
      </c>
      <c r="C13" s="69" t="s">
        <v>4578</v>
      </c>
      <c r="D13" s="69" t="s">
        <v>4579</v>
      </c>
      <c r="E13" s="247">
        <v>1604310.34</v>
      </c>
      <c r="F13" s="69" t="s">
        <v>272</v>
      </c>
    </row>
    <row r="14" spans="1:6" ht="63" x14ac:dyDescent="0.25">
      <c r="A14" s="69">
        <v>8</v>
      </c>
      <c r="B14" s="69" t="s">
        <v>299</v>
      </c>
      <c r="C14" s="69" t="s">
        <v>4580</v>
      </c>
      <c r="D14" s="69" t="s">
        <v>4581</v>
      </c>
      <c r="E14" s="247">
        <v>500000</v>
      </c>
      <c r="F14" s="69" t="s">
        <v>272</v>
      </c>
    </row>
    <row r="15" spans="1:6" x14ac:dyDescent="0.25">
      <c r="A15" s="69"/>
      <c r="B15" s="2472" t="s">
        <v>34</v>
      </c>
      <c r="C15" s="2472"/>
      <c r="D15" s="69"/>
      <c r="E15" s="2"/>
      <c r="F15" s="69"/>
    </row>
    <row r="16" spans="1:6" ht="47.25" x14ac:dyDescent="0.25">
      <c r="A16" s="69">
        <v>9</v>
      </c>
      <c r="B16" s="69" t="s">
        <v>309</v>
      </c>
      <c r="C16" s="69" t="s">
        <v>4582</v>
      </c>
      <c r="D16" s="69" t="s">
        <v>341</v>
      </c>
      <c r="E16" s="247">
        <v>11202586.210000001</v>
      </c>
      <c r="F16" s="69" t="s">
        <v>272</v>
      </c>
    </row>
    <row r="17" spans="1:6" ht="47.25" x14ac:dyDescent="0.25">
      <c r="A17" s="69">
        <v>10</v>
      </c>
      <c r="B17" s="69" t="s">
        <v>311</v>
      </c>
      <c r="C17" s="69" t="s">
        <v>4583</v>
      </c>
      <c r="D17" s="69" t="s">
        <v>341</v>
      </c>
      <c r="E17" s="247">
        <v>6000000</v>
      </c>
      <c r="F17" s="69" t="s">
        <v>272</v>
      </c>
    </row>
    <row r="18" spans="1:6" x14ac:dyDescent="0.25">
      <c r="A18" s="69"/>
      <c r="B18" s="2472" t="s">
        <v>4584</v>
      </c>
      <c r="C18" s="2472"/>
      <c r="D18" s="69"/>
      <c r="E18" s="2"/>
      <c r="F18" s="69"/>
    </row>
    <row r="19" spans="1:6" ht="78.75" x14ac:dyDescent="0.25">
      <c r="A19" s="69">
        <v>11</v>
      </c>
      <c r="B19" s="69" t="s">
        <v>4585</v>
      </c>
      <c r="C19" s="69" t="s">
        <v>4586</v>
      </c>
      <c r="D19" s="69" t="s">
        <v>302</v>
      </c>
      <c r="E19" s="247">
        <v>4568965.5199999996</v>
      </c>
      <c r="F19" s="69" t="s">
        <v>272</v>
      </c>
    </row>
    <row r="20" spans="1:6" x14ac:dyDescent="0.25">
      <c r="A20" s="69"/>
      <c r="B20" s="2472" t="s">
        <v>4587</v>
      </c>
      <c r="C20" s="2472"/>
      <c r="D20" s="2472"/>
      <c r="E20" s="2"/>
      <c r="F20" s="69"/>
    </row>
    <row r="21" spans="1:6" ht="78.75" x14ac:dyDescent="0.25">
      <c r="A21" s="69">
        <v>12</v>
      </c>
      <c r="B21" s="69" t="s">
        <v>4588</v>
      </c>
      <c r="C21" s="69" t="s">
        <v>4589</v>
      </c>
      <c r="D21" s="69" t="s">
        <v>4590</v>
      </c>
      <c r="E21" s="247">
        <v>1000000</v>
      </c>
      <c r="F21" s="69" t="s">
        <v>13</v>
      </c>
    </row>
    <row r="22" spans="1:6" ht="94.5" x14ac:dyDescent="0.25">
      <c r="A22" s="69">
        <v>13</v>
      </c>
      <c r="B22" s="69" t="s">
        <v>4591</v>
      </c>
      <c r="C22" s="69" t="s">
        <v>4592</v>
      </c>
      <c r="D22" s="69" t="s">
        <v>4593</v>
      </c>
      <c r="E22" s="247">
        <v>500000</v>
      </c>
      <c r="F22" s="69" t="s">
        <v>13</v>
      </c>
    </row>
    <row r="23" spans="1:6" ht="78.75" x14ac:dyDescent="0.25">
      <c r="A23" s="69">
        <v>14</v>
      </c>
      <c r="B23" s="69" t="s">
        <v>4594</v>
      </c>
      <c r="C23" s="69" t="s">
        <v>4595</v>
      </c>
      <c r="D23" s="69" t="s">
        <v>4590</v>
      </c>
      <c r="E23" s="247">
        <v>500000</v>
      </c>
      <c r="F23" s="69" t="s">
        <v>13</v>
      </c>
    </row>
    <row r="24" spans="1:6" ht="94.5" x14ac:dyDescent="0.25">
      <c r="A24" s="69">
        <v>15</v>
      </c>
      <c r="B24" s="69" t="s">
        <v>4596</v>
      </c>
      <c r="C24" s="69" t="s">
        <v>4597</v>
      </c>
      <c r="D24" s="69" t="s">
        <v>4598</v>
      </c>
      <c r="E24" s="247">
        <v>500000</v>
      </c>
      <c r="F24" s="69" t="s">
        <v>272</v>
      </c>
    </row>
    <row r="25" spans="1:6" ht="94.5" x14ac:dyDescent="0.25">
      <c r="A25" s="69">
        <v>16</v>
      </c>
      <c r="B25" s="69" t="s">
        <v>4599</v>
      </c>
      <c r="C25" s="69" t="s">
        <v>4600</v>
      </c>
      <c r="D25" s="69" t="s">
        <v>4593</v>
      </c>
      <c r="E25" s="247">
        <v>500000</v>
      </c>
      <c r="F25" s="69" t="s">
        <v>272</v>
      </c>
    </row>
    <row r="26" spans="1:6" ht="63" x14ac:dyDescent="0.25">
      <c r="A26" s="69">
        <v>17</v>
      </c>
      <c r="B26" s="69" t="s">
        <v>4601</v>
      </c>
      <c r="C26" s="69" t="s">
        <v>4602</v>
      </c>
      <c r="D26" s="69" t="s">
        <v>4603</v>
      </c>
      <c r="E26" s="247">
        <v>300000</v>
      </c>
      <c r="F26" s="69" t="s">
        <v>13</v>
      </c>
    </row>
    <row r="27" spans="1:6" ht="94.5" x14ac:dyDescent="0.25">
      <c r="A27" s="69">
        <v>18</v>
      </c>
      <c r="B27" s="69" t="s">
        <v>4604</v>
      </c>
      <c r="C27" s="69" t="s">
        <v>4605</v>
      </c>
      <c r="D27" s="69" t="s">
        <v>4593</v>
      </c>
      <c r="E27" s="247">
        <v>500000</v>
      </c>
      <c r="F27" s="69" t="s">
        <v>13</v>
      </c>
    </row>
    <row r="28" spans="1:6" ht="47.25" x14ac:dyDescent="0.25">
      <c r="A28" s="69">
        <v>19</v>
      </c>
      <c r="B28" s="69" t="s">
        <v>4606</v>
      </c>
      <c r="C28" s="69" t="s">
        <v>4607</v>
      </c>
      <c r="D28" s="69" t="s">
        <v>4608</v>
      </c>
      <c r="E28" s="247">
        <v>900000</v>
      </c>
      <c r="F28" s="69" t="s">
        <v>13</v>
      </c>
    </row>
    <row r="29" spans="1:6" ht="47.25" x14ac:dyDescent="0.25">
      <c r="A29" s="69">
        <v>20</v>
      </c>
      <c r="B29" s="69" t="s">
        <v>4609</v>
      </c>
      <c r="C29" s="69" t="s">
        <v>4610</v>
      </c>
      <c r="D29" s="69" t="s">
        <v>4611</v>
      </c>
      <c r="E29" s="247">
        <v>500000</v>
      </c>
      <c r="F29" s="69" t="s">
        <v>13</v>
      </c>
    </row>
    <row r="30" spans="1:6" ht="94.5" x14ac:dyDescent="0.25">
      <c r="A30" s="69">
        <v>21</v>
      </c>
      <c r="B30" s="69" t="s">
        <v>4612</v>
      </c>
      <c r="C30" s="69" t="s">
        <v>4613</v>
      </c>
      <c r="D30" s="69" t="s">
        <v>4593</v>
      </c>
      <c r="E30" s="247">
        <v>500000</v>
      </c>
      <c r="F30" s="69" t="s">
        <v>13</v>
      </c>
    </row>
    <row r="31" spans="1:6" ht="94.5" x14ac:dyDescent="0.25">
      <c r="A31" s="69">
        <v>22</v>
      </c>
      <c r="B31" s="69" t="s">
        <v>4614</v>
      </c>
      <c r="C31" s="69" t="s">
        <v>4615</v>
      </c>
      <c r="D31" s="69" t="s">
        <v>4593</v>
      </c>
      <c r="E31" s="247">
        <v>500000</v>
      </c>
      <c r="F31" s="69" t="s">
        <v>13</v>
      </c>
    </row>
    <row r="32" spans="1:6" ht="94.5" x14ac:dyDescent="0.25">
      <c r="A32" s="69">
        <v>23</v>
      </c>
      <c r="B32" s="69" t="s">
        <v>4616</v>
      </c>
      <c r="C32" s="69" t="s">
        <v>4617</v>
      </c>
      <c r="D32" s="69" t="s">
        <v>4593</v>
      </c>
      <c r="E32" s="247">
        <v>500000</v>
      </c>
      <c r="F32" s="69" t="s">
        <v>13</v>
      </c>
    </row>
    <row r="33" spans="1:6" ht="63" x14ac:dyDescent="0.25">
      <c r="A33" s="69">
        <v>24</v>
      </c>
      <c r="B33" s="69" t="s">
        <v>4618</v>
      </c>
      <c r="C33" s="69" t="s">
        <v>4619</v>
      </c>
      <c r="D33" s="69" t="s">
        <v>4620</v>
      </c>
      <c r="E33" s="247">
        <v>500000</v>
      </c>
      <c r="F33" s="69" t="s">
        <v>13</v>
      </c>
    </row>
    <row r="34" spans="1:6" ht="94.5" x14ac:dyDescent="0.25">
      <c r="A34" s="69">
        <v>25</v>
      </c>
      <c r="B34" s="69" t="s">
        <v>4505</v>
      </c>
      <c r="C34" s="69" t="s">
        <v>4621</v>
      </c>
      <c r="D34" s="69" t="s">
        <v>4593</v>
      </c>
      <c r="E34" s="247">
        <v>500000</v>
      </c>
      <c r="F34" s="69" t="s">
        <v>13</v>
      </c>
    </row>
    <row r="35" spans="1:6" ht="94.5" x14ac:dyDescent="0.25">
      <c r="A35" s="69">
        <v>26</v>
      </c>
      <c r="B35" s="69" t="s">
        <v>4622</v>
      </c>
      <c r="C35" s="69" t="s">
        <v>4623</v>
      </c>
      <c r="D35" s="69" t="s">
        <v>4593</v>
      </c>
      <c r="E35" s="247">
        <v>500000</v>
      </c>
      <c r="F35" s="69" t="s">
        <v>13</v>
      </c>
    </row>
    <row r="36" spans="1:6" ht="47.25" x14ac:dyDescent="0.25">
      <c r="A36" s="69">
        <v>27</v>
      </c>
      <c r="B36" s="69" t="s">
        <v>4624</v>
      </c>
      <c r="C36" s="69" t="s">
        <v>4625</v>
      </c>
      <c r="D36" s="69" t="s">
        <v>4626</v>
      </c>
      <c r="E36" s="247">
        <v>900000</v>
      </c>
      <c r="F36" s="69" t="s">
        <v>13</v>
      </c>
    </row>
    <row r="37" spans="1:6" ht="94.5" x14ac:dyDescent="0.25">
      <c r="A37" s="69">
        <v>28</v>
      </c>
      <c r="B37" s="69" t="s">
        <v>4627</v>
      </c>
      <c r="C37" s="69" t="s">
        <v>4628</v>
      </c>
      <c r="D37" s="69" t="s">
        <v>4593</v>
      </c>
      <c r="E37" s="247">
        <v>500000</v>
      </c>
      <c r="F37" s="69" t="s">
        <v>13</v>
      </c>
    </row>
    <row r="38" spans="1:6" ht="94.5" x14ac:dyDescent="0.25">
      <c r="A38" s="69">
        <v>29</v>
      </c>
      <c r="B38" s="69" t="s">
        <v>4629</v>
      </c>
      <c r="C38" s="69" t="s">
        <v>4630</v>
      </c>
      <c r="D38" s="69" t="s">
        <v>4593</v>
      </c>
      <c r="E38" s="247">
        <v>500000</v>
      </c>
      <c r="F38" s="69" t="s">
        <v>13</v>
      </c>
    </row>
    <row r="39" spans="1:6" ht="47.25" x14ac:dyDescent="0.25">
      <c r="A39" s="69">
        <v>30</v>
      </c>
      <c r="B39" s="69" t="s">
        <v>4631</v>
      </c>
      <c r="C39" s="69" t="s">
        <v>4632</v>
      </c>
      <c r="D39" s="69" t="s">
        <v>4633</v>
      </c>
      <c r="E39" s="247">
        <v>1000000</v>
      </c>
      <c r="F39" s="69" t="s">
        <v>13</v>
      </c>
    </row>
    <row r="40" spans="1:6" ht="47.25" x14ac:dyDescent="0.25">
      <c r="A40" s="69">
        <v>31</v>
      </c>
      <c r="B40" s="69" t="s">
        <v>4634</v>
      </c>
      <c r="C40" s="69" t="s">
        <v>4635</v>
      </c>
      <c r="D40" s="69" t="s">
        <v>4626</v>
      </c>
      <c r="E40" s="247">
        <v>900000</v>
      </c>
      <c r="F40" s="69" t="s">
        <v>13</v>
      </c>
    </row>
    <row r="41" spans="1:6" ht="63" x14ac:dyDescent="0.25">
      <c r="A41" s="69">
        <v>32</v>
      </c>
      <c r="B41" s="69" t="s">
        <v>4636</v>
      </c>
      <c r="C41" s="69" t="s">
        <v>4637</v>
      </c>
      <c r="D41" s="2" t="s">
        <v>4638</v>
      </c>
      <c r="E41" s="247">
        <v>500000</v>
      </c>
      <c r="F41" s="69" t="s">
        <v>13</v>
      </c>
    </row>
    <row r="42" spans="1:6" ht="94.5" x14ac:dyDescent="0.25">
      <c r="A42" s="69">
        <v>33</v>
      </c>
      <c r="B42" s="69" t="s">
        <v>4639</v>
      </c>
      <c r="C42" s="69" t="s">
        <v>4640</v>
      </c>
      <c r="D42" s="69" t="s">
        <v>4593</v>
      </c>
      <c r="E42" s="247">
        <v>500000</v>
      </c>
      <c r="F42" s="69" t="s">
        <v>13</v>
      </c>
    </row>
    <row r="43" spans="1:6" ht="94.5" x14ac:dyDescent="0.25">
      <c r="A43" s="69">
        <v>34</v>
      </c>
      <c r="B43" s="69" t="s">
        <v>4641</v>
      </c>
      <c r="C43" s="69" t="s">
        <v>4642</v>
      </c>
      <c r="D43" s="69" t="s">
        <v>4593</v>
      </c>
      <c r="E43" s="247">
        <v>500000</v>
      </c>
      <c r="F43" s="69" t="s">
        <v>13</v>
      </c>
    </row>
    <row r="44" spans="1:6" ht="94.5" x14ac:dyDescent="0.25">
      <c r="A44" s="69">
        <v>35</v>
      </c>
      <c r="B44" s="69" t="s">
        <v>4643</v>
      </c>
      <c r="C44" s="69" t="s">
        <v>4644</v>
      </c>
      <c r="D44" s="69" t="s">
        <v>4593</v>
      </c>
      <c r="E44" s="247">
        <v>500000</v>
      </c>
      <c r="F44" s="69" t="s">
        <v>13</v>
      </c>
    </row>
    <row r="45" spans="1:6" ht="94.5" x14ac:dyDescent="0.25">
      <c r="A45" s="69">
        <v>36</v>
      </c>
      <c r="B45" s="69" t="s">
        <v>4645</v>
      </c>
      <c r="C45" s="69" t="s">
        <v>4646</v>
      </c>
      <c r="D45" s="69" t="s">
        <v>4593</v>
      </c>
      <c r="E45" s="247">
        <v>500000</v>
      </c>
      <c r="F45" s="69" t="s">
        <v>13</v>
      </c>
    </row>
    <row r="46" spans="1:6" ht="94.5" x14ac:dyDescent="0.25">
      <c r="A46" s="69">
        <v>37</v>
      </c>
      <c r="B46" s="69" t="s">
        <v>4647</v>
      </c>
      <c r="C46" s="69" t="s">
        <v>4648</v>
      </c>
      <c r="D46" s="69" t="s">
        <v>4593</v>
      </c>
      <c r="E46" s="247">
        <v>500000</v>
      </c>
      <c r="F46" s="69" t="s">
        <v>13</v>
      </c>
    </row>
    <row r="47" spans="1:6" ht="94.5" x14ac:dyDescent="0.25">
      <c r="A47" s="69">
        <v>38</v>
      </c>
      <c r="B47" s="69" t="s">
        <v>4649</v>
      </c>
      <c r="C47" s="69" t="s">
        <v>4650</v>
      </c>
      <c r="D47" s="69" t="s">
        <v>4593</v>
      </c>
      <c r="E47" s="247">
        <v>500000</v>
      </c>
      <c r="F47" s="69" t="s">
        <v>13</v>
      </c>
    </row>
    <row r="48" spans="1:6" ht="94.5" x14ac:dyDescent="0.25">
      <c r="A48" s="69">
        <v>39</v>
      </c>
      <c r="B48" s="69" t="s">
        <v>4651</v>
      </c>
      <c r="C48" s="69" t="s">
        <v>4652</v>
      </c>
      <c r="D48" s="69" t="s">
        <v>4593</v>
      </c>
      <c r="E48" s="247">
        <v>500000</v>
      </c>
      <c r="F48" s="69" t="s">
        <v>13</v>
      </c>
    </row>
    <row r="49" spans="1:6" ht="94.5" x14ac:dyDescent="0.25">
      <c r="A49" s="69">
        <v>40</v>
      </c>
      <c r="B49" s="69" t="s">
        <v>4653</v>
      </c>
      <c r="C49" s="69" t="s">
        <v>4654</v>
      </c>
      <c r="D49" s="69" t="s">
        <v>4593</v>
      </c>
      <c r="E49" s="247">
        <v>500000</v>
      </c>
      <c r="F49" s="69" t="s">
        <v>13</v>
      </c>
    </row>
    <row r="50" spans="1:6" ht="94.5" x14ac:dyDescent="0.25">
      <c r="A50" s="69">
        <v>41</v>
      </c>
      <c r="B50" s="69" t="s">
        <v>4655</v>
      </c>
      <c r="C50" s="69" t="s">
        <v>4656</v>
      </c>
      <c r="D50" s="69" t="s">
        <v>4593</v>
      </c>
      <c r="E50" s="247">
        <v>500000</v>
      </c>
      <c r="F50" s="69" t="s">
        <v>13</v>
      </c>
    </row>
    <row r="51" spans="1:6" ht="94.5" x14ac:dyDescent="0.25">
      <c r="A51" s="69">
        <v>42</v>
      </c>
      <c r="B51" s="69" t="s">
        <v>4657</v>
      </c>
      <c r="C51" s="69" t="s">
        <v>4658</v>
      </c>
      <c r="D51" s="69" t="s">
        <v>4593</v>
      </c>
      <c r="E51" s="247">
        <v>500000</v>
      </c>
      <c r="F51" s="69" t="s">
        <v>13</v>
      </c>
    </row>
    <row r="52" spans="1:6" ht="94.5" x14ac:dyDescent="0.25">
      <c r="A52" s="69">
        <v>43</v>
      </c>
      <c r="B52" s="69" t="s">
        <v>4659</v>
      </c>
      <c r="C52" s="69" t="s">
        <v>4660</v>
      </c>
      <c r="D52" s="69" t="s">
        <v>4593</v>
      </c>
      <c r="E52" s="247">
        <v>500000</v>
      </c>
      <c r="F52" s="69" t="s">
        <v>13</v>
      </c>
    </row>
    <row r="53" spans="1:6" ht="94.5" x14ac:dyDescent="0.25">
      <c r="A53" s="69">
        <v>44</v>
      </c>
      <c r="B53" s="69" t="s">
        <v>2866</v>
      </c>
      <c r="C53" s="69" t="s">
        <v>4661</v>
      </c>
      <c r="D53" s="69" t="s">
        <v>4593</v>
      </c>
      <c r="E53" s="247">
        <v>500000</v>
      </c>
      <c r="F53" s="69" t="s">
        <v>13</v>
      </c>
    </row>
    <row r="54" spans="1:6" ht="47.25" x14ac:dyDescent="0.25">
      <c r="A54" s="69">
        <v>45</v>
      </c>
      <c r="B54" s="69" t="s">
        <v>4662</v>
      </c>
      <c r="C54" s="69" t="s">
        <v>4663</v>
      </c>
      <c r="D54" s="69" t="s">
        <v>4664</v>
      </c>
      <c r="E54" s="247">
        <v>500000</v>
      </c>
      <c r="F54" s="69" t="s">
        <v>13</v>
      </c>
    </row>
    <row r="55" spans="1:6" x14ac:dyDescent="0.25">
      <c r="A55" s="69"/>
      <c r="B55" s="2472" t="s">
        <v>4665</v>
      </c>
      <c r="C55" s="2472"/>
      <c r="D55" s="2472"/>
      <c r="E55" s="2"/>
      <c r="F55" s="69"/>
    </row>
    <row r="56" spans="1:6" ht="47.25" x14ac:dyDescent="0.25">
      <c r="A56" s="69">
        <v>46</v>
      </c>
      <c r="B56" s="69" t="s">
        <v>4666</v>
      </c>
      <c r="C56" s="69" t="s">
        <v>4667</v>
      </c>
      <c r="D56" s="69" t="s">
        <v>4608</v>
      </c>
      <c r="E56" s="247">
        <v>1000000</v>
      </c>
      <c r="F56" s="69" t="s">
        <v>13</v>
      </c>
    </row>
    <row r="57" spans="1:6" ht="47.25" x14ac:dyDescent="0.25">
      <c r="A57" s="69">
        <v>47</v>
      </c>
      <c r="B57" s="69" t="s">
        <v>4668</v>
      </c>
      <c r="C57" s="69" t="s">
        <v>4669</v>
      </c>
      <c r="D57" s="2" t="s">
        <v>4670</v>
      </c>
      <c r="E57" s="247">
        <v>1500000</v>
      </c>
      <c r="F57" s="69" t="s">
        <v>272</v>
      </c>
    </row>
    <row r="58" spans="1:6" ht="63" x14ac:dyDescent="0.25">
      <c r="A58" s="69">
        <v>48</v>
      </c>
      <c r="B58" s="69" t="s">
        <v>4671</v>
      </c>
      <c r="C58" s="69" t="s">
        <v>4672</v>
      </c>
      <c r="D58" s="69" t="s">
        <v>4626</v>
      </c>
      <c r="E58" s="247">
        <v>1000000</v>
      </c>
      <c r="F58" s="69" t="s">
        <v>13</v>
      </c>
    </row>
    <row r="59" spans="1:6" ht="47.25" x14ac:dyDescent="0.25">
      <c r="A59" s="69">
        <v>49</v>
      </c>
      <c r="B59" s="69" t="s">
        <v>4673</v>
      </c>
      <c r="C59" s="69" t="s">
        <v>4674</v>
      </c>
      <c r="D59" s="69" t="s">
        <v>4608</v>
      </c>
      <c r="E59" s="247">
        <v>1000000</v>
      </c>
      <c r="F59" s="69" t="s">
        <v>13</v>
      </c>
    </row>
    <row r="60" spans="1:6" ht="47.25" x14ac:dyDescent="0.25">
      <c r="A60" s="69">
        <v>50</v>
      </c>
      <c r="B60" s="69" t="s">
        <v>4675</v>
      </c>
      <c r="C60" s="69" t="s">
        <v>4676</v>
      </c>
      <c r="D60" s="69" t="s">
        <v>4677</v>
      </c>
      <c r="E60" s="247">
        <v>500000</v>
      </c>
      <c r="F60" s="69" t="s">
        <v>272</v>
      </c>
    </row>
    <row r="61" spans="1:6" x14ac:dyDescent="0.25">
      <c r="A61" s="69"/>
      <c r="B61" s="2472" t="s">
        <v>4678</v>
      </c>
      <c r="C61" s="2472"/>
      <c r="D61" s="2472"/>
      <c r="E61" s="2"/>
      <c r="F61" s="69"/>
    </row>
    <row r="62" spans="1:6" ht="141.75" x14ac:dyDescent="0.25">
      <c r="A62" s="69">
        <v>51</v>
      </c>
      <c r="B62" s="69" t="s">
        <v>4679</v>
      </c>
      <c r="C62" s="158" t="s">
        <v>4680</v>
      </c>
      <c r="D62" s="158" t="s">
        <v>4681</v>
      </c>
      <c r="E62" s="247">
        <v>3048834.86</v>
      </c>
      <c r="F62" s="69" t="s">
        <v>1269</v>
      </c>
    </row>
    <row r="63" spans="1:6" ht="47.25" x14ac:dyDescent="0.25">
      <c r="A63" s="69">
        <v>52</v>
      </c>
      <c r="B63" s="69" t="s">
        <v>4682</v>
      </c>
      <c r="C63" s="158" t="s">
        <v>4683</v>
      </c>
      <c r="D63" s="2" t="s">
        <v>4684</v>
      </c>
      <c r="E63" s="247">
        <v>8000000</v>
      </c>
      <c r="F63" s="69" t="s">
        <v>1269</v>
      </c>
    </row>
    <row r="64" spans="1:6" ht="110.25" x14ac:dyDescent="0.25">
      <c r="A64" s="69">
        <v>53</v>
      </c>
      <c r="B64" s="69" t="s">
        <v>4685</v>
      </c>
      <c r="C64" s="158" t="s">
        <v>4686</v>
      </c>
      <c r="D64" s="69" t="s">
        <v>4687</v>
      </c>
      <c r="E64" s="247">
        <v>7000000</v>
      </c>
      <c r="F64" s="69" t="s">
        <v>13</v>
      </c>
    </row>
    <row r="65" spans="1:6" x14ac:dyDescent="0.25">
      <c r="A65" s="69"/>
      <c r="B65" s="2472" t="s">
        <v>1154</v>
      </c>
      <c r="C65" s="2472"/>
      <c r="D65" s="2472"/>
      <c r="E65" s="2"/>
      <c r="F65" s="69"/>
    </row>
    <row r="66" spans="1:6" ht="63" x14ac:dyDescent="0.25">
      <c r="A66" s="69">
        <v>54</v>
      </c>
      <c r="B66" s="69" t="s">
        <v>4688</v>
      </c>
      <c r="C66" s="69" t="s">
        <v>4689</v>
      </c>
      <c r="D66" s="158" t="s">
        <v>4690</v>
      </c>
      <c r="E66" s="247">
        <v>1000000</v>
      </c>
      <c r="F66" s="69" t="s">
        <v>1269</v>
      </c>
    </row>
    <row r="67" spans="1:6" ht="63" x14ac:dyDescent="0.25">
      <c r="A67" s="69">
        <v>55</v>
      </c>
      <c r="B67" s="69" t="s">
        <v>4691</v>
      </c>
      <c r="C67" s="69" t="s">
        <v>4692</v>
      </c>
      <c r="D67" s="69" t="s">
        <v>4693</v>
      </c>
      <c r="E67" s="247">
        <v>500000</v>
      </c>
      <c r="F67" s="69" t="s">
        <v>1269</v>
      </c>
    </row>
    <row r="68" spans="1:6" ht="47.25" x14ac:dyDescent="0.25">
      <c r="A68" s="69">
        <v>56</v>
      </c>
      <c r="B68" s="69" t="s">
        <v>4694</v>
      </c>
      <c r="C68" s="69" t="s">
        <v>4695</v>
      </c>
      <c r="D68" s="69" t="s">
        <v>4696</v>
      </c>
      <c r="E68" s="247">
        <v>500000</v>
      </c>
      <c r="F68" s="69" t="s">
        <v>1269</v>
      </c>
    </row>
    <row r="69" spans="1:6" x14ac:dyDescent="0.25">
      <c r="A69" s="69"/>
      <c r="B69" s="2348" t="s">
        <v>712</v>
      </c>
      <c r="C69" s="2350"/>
      <c r="D69" s="69"/>
      <c r="E69" s="247"/>
      <c r="F69" s="69"/>
    </row>
    <row r="70" spans="1:6" ht="157.5" x14ac:dyDescent="0.25">
      <c r="A70" s="69">
        <v>57</v>
      </c>
      <c r="B70" s="69" t="s">
        <v>2199</v>
      </c>
      <c r="C70" s="69" t="s">
        <v>4697</v>
      </c>
      <c r="D70" s="69" t="s">
        <v>4698</v>
      </c>
      <c r="E70" s="247">
        <v>4677027.2</v>
      </c>
      <c r="F70" s="69" t="s">
        <v>13</v>
      </c>
    </row>
    <row r="71" spans="1:6" ht="63" x14ac:dyDescent="0.25">
      <c r="A71" s="69">
        <v>58</v>
      </c>
      <c r="B71" s="69" t="s">
        <v>683</v>
      </c>
      <c r="C71" s="69" t="s">
        <v>4699</v>
      </c>
      <c r="D71" s="69" t="s">
        <v>4700</v>
      </c>
      <c r="E71" s="247">
        <v>3000000</v>
      </c>
      <c r="F71" s="69" t="s">
        <v>13</v>
      </c>
    </row>
    <row r="72" spans="1:6" x14ac:dyDescent="0.25">
      <c r="A72" s="69"/>
      <c r="B72" s="2348" t="s">
        <v>704</v>
      </c>
      <c r="C72" s="2349"/>
      <c r="D72" s="2350"/>
      <c r="E72" s="299">
        <f>SUM(E6:E71)</f>
        <v>80310344.820000008</v>
      </c>
      <c r="F72" s="69"/>
    </row>
    <row r="73" spans="1:6" ht="63" x14ac:dyDescent="0.25">
      <c r="A73" s="73">
        <v>1</v>
      </c>
      <c r="B73" s="69" t="s">
        <v>269</v>
      </c>
      <c r="C73" s="7" t="s">
        <v>4701</v>
      </c>
      <c r="D73" s="69" t="s">
        <v>271</v>
      </c>
      <c r="E73" s="77">
        <v>1000000</v>
      </c>
      <c r="F73" s="69" t="s">
        <v>272</v>
      </c>
    </row>
    <row r="74" spans="1:6" x14ac:dyDescent="0.25">
      <c r="A74" s="73"/>
      <c r="B74" s="70" t="s">
        <v>273</v>
      </c>
      <c r="C74" s="7"/>
      <c r="D74" s="69"/>
      <c r="E74" s="111"/>
      <c r="F74" s="69"/>
    </row>
    <row r="75" spans="1:6" ht="63" x14ac:dyDescent="0.25">
      <c r="A75" s="73">
        <v>2</v>
      </c>
      <c r="B75" s="69" t="s">
        <v>274</v>
      </c>
      <c r="C75" s="7" t="s">
        <v>4702</v>
      </c>
      <c r="D75" s="69" t="s">
        <v>276</v>
      </c>
      <c r="E75" s="112">
        <v>4500000</v>
      </c>
      <c r="F75" s="69" t="s">
        <v>277</v>
      </c>
    </row>
    <row r="76" spans="1:6" x14ac:dyDescent="0.25">
      <c r="A76" s="73"/>
      <c r="B76" s="70" t="s">
        <v>248</v>
      </c>
      <c r="C76" s="69"/>
      <c r="D76" s="69"/>
      <c r="E76" s="231">
        <v>5500000</v>
      </c>
      <c r="F76" s="249"/>
    </row>
    <row r="77" spans="1:6" ht="18" customHeight="1" x14ac:dyDescent="0.25">
      <c r="A77" s="73"/>
      <c r="B77" s="2348" t="s">
        <v>323</v>
      </c>
      <c r="C77" s="2350"/>
      <c r="D77" s="69"/>
      <c r="E77" s="231"/>
      <c r="F77" s="249"/>
    </row>
    <row r="78" spans="1:6" x14ac:dyDescent="0.25">
      <c r="A78" s="69"/>
      <c r="B78" s="2472" t="s">
        <v>303</v>
      </c>
      <c r="C78" s="2472"/>
      <c r="D78" s="69"/>
      <c r="E78" s="2"/>
      <c r="F78" s="69"/>
    </row>
    <row r="79" spans="1:6" ht="111" customHeight="1" x14ac:dyDescent="0.25">
      <c r="A79" s="69">
        <v>12</v>
      </c>
      <c r="B79" s="69" t="s">
        <v>4704</v>
      </c>
      <c r="C79" s="69" t="s">
        <v>4705</v>
      </c>
      <c r="D79" s="158" t="s">
        <v>4706</v>
      </c>
      <c r="E79" s="247">
        <v>1000000</v>
      </c>
      <c r="F79" s="69" t="s">
        <v>13</v>
      </c>
    </row>
    <row r="80" spans="1:6" ht="18" customHeight="1" x14ac:dyDescent="0.25">
      <c r="A80" s="70"/>
      <c r="B80" s="70" t="s">
        <v>248</v>
      </c>
      <c r="C80" s="70"/>
      <c r="D80" s="336"/>
      <c r="E80" s="299">
        <v>1000000</v>
      </c>
      <c r="F80" s="70"/>
    </row>
    <row r="81" spans="1:6" x14ac:dyDescent="0.25">
      <c r="A81" s="88"/>
      <c r="B81" s="2353" t="s">
        <v>324</v>
      </c>
      <c r="C81" s="2354"/>
      <c r="D81" s="88"/>
      <c r="E81" s="89">
        <f>E80+E76+E72</f>
        <v>86810344.820000008</v>
      </c>
      <c r="F81" s="88"/>
    </row>
    <row r="84" spans="1:6" x14ac:dyDescent="0.25">
      <c r="C84" s="1728" t="s">
        <v>41701</v>
      </c>
    </row>
  </sheetData>
  <mergeCells count="16">
    <mergeCell ref="B72:D72"/>
    <mergeCell ref="B78:C78"/>
    <mergeCell ref="B77:C77"/>
    <mergeCell ref="B81:C81"/>
    <mergeCell ref="B18:C18"/>
    <mergeCell ref="B20:D20"/>
    <mergeCell ref="B55:D55"/>
    <mergeCell ref="B61:D61"/>
    <mergeCell ref="B65:D65"/>
    <mergeCell ref="B69:C69"/>
    <mergeCell ref="B15:C15"/>
    <mergeCell ref="A1:F1"/>
    <mergeCell ref="A2:F2"/>
    <mergeCell ref="A3:F3"/>
    <mergeCell ref="B5:D5"/>
    <mergeCell ref="B11:D11"/>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69"/>
  <sheetViews>
    <sheetView topLeftCell="A64" workbookViewId="0">
      <selection activeCell="D80" sqref="D80"/>
    </sheetView>
  </sheetViews>
  <sheetFormatPr defaultRowHeight="15.75" x14ac:dyDescent="0.25"/>
  <cols>
    <col min="1" max="1" width="7.140625" style="128" customWidth="1"/>
    <col min="2" max="2" width="15.140625" style="128" customWidth="1"/>
    <col min="3" max="3" width="41.85546875" style="128" customWidth="1"/>
    <col min="4" max="4" width="21.42578125" style="128" customWidth="1"/>
    <col min="5" max="5" width="20.7109375" style="128" customWidth="1"/>
    <col min="6" max="6" width="16.42578125" style="128" customWidth="1"/>
    <col min="7" max="16384" width="9.140625" style="128"/>
  </cols>
  <sheetData>
    <row r="1" spans="1:6" x14ac:dyDescent="0.25">
      <c r="A1" s="2345" t="s">
        <v>0</v>
      </c>
      <c r="B1" s="2345"/>
      <c r="C1" s="2345"/>
      <c r="D1" s="2345"/>
      <c r="E1" s="2345"/>
      <c r="F1" s="2345"/>
    </row>
    <row r="2" spans="1:6" x14ac:dyDescent="0.25">
      <c r="A2" s="2345" t="s">
        <v>5558</v>
      </c>
      <c r="B2" s="2345"/>
      <c r="C2" s="2345"/>
      <c r="D2" s="2345"/>
      <c r="E2" s="2345"/>
      <c r="F2" s="2345"/>
    </row>
    <row r="3" spans="1:6" x14ac:dyDescent="0.25">
      <c r="A3" s="2345" t="s">
        <v>281</v>
      </c>
      <c r="B3" s="2345"/>
      <c r="C3" s="2345"/>
      <c r="D3" s="2345"/>
      <c r="E3" s="2345"/>
      <c r="F3" s="2345"/>
    </row>
    <row r="4" spans="1:6" ht="31.5" x14ac:dyDescent="0.25">
      <c r="A4" s="130" t="s">
        <v>3</v>
      </c>
      <c r="B4" s="76" t="s">
        <v>5559</v>
      </c>
      <c r="C4" s="76" t="s">
        <v>5560</v>
      </c>
      <c r="D4" s="76" t="s">
        <v>5561</v>
      </c>
      <c r="E4" s="71" t="s">
        <v>5562</v>
      </c>
      <c r="F4" s="76" t="s">
        <v>5563</v>
      </c>
    </row>
    <row r="5" spans="1:6" x14ac:dyDescent="0.25">
      <c r="A5" s="131"/>
      <c r="B5" s="2348" t="s">
        <v>5564</v>
      </c>
      <c r="C5" s="2579"/>
      <c r="D5" s="2497"/>
      <c r="E5" s="71"/>
      <c r="F5" s="76"/>
    </row>
    <row r="6" spans="1:6" ht="31.5" x14ac:dyDescent="0.25">
      <c r="A6" s="131">
        <v>1</v>
      </c>
      <c r="B6" s="75" t="s">
        <v>289</v>
      </c>
      <c r="C6" s="75" t="s">
        <v>5565</v>
      </c>
      <c r="D6" s="75" t="s">
        <v>12</v>
      </c>
      <c r="E6" s="74">
        <v>1430000</v>
      </c>
      <c r="F6" s="75" t="s">
        <v>135</v>
      </c>
    </row>
    <row r="7" spans="1:6" ht="141.75" x14ac:dyDescent="0.25">
      <c r="A7" s="131">
        <v>2</v>
      </c>
      <c r="B7" s="75" t="s">
        <v>295</v>
      </c>
      <c r="C7" s="75" t="s">
        <v>5566</v>
      </c>
      <c r="D7" s="75" t="s">
        <v>5567</v>
      </c>
      <c r="E7" s="74">
        <v>847737</v>
      </c>
      <c r="F7" s="75" t="s">
        <v>135</v>
      </c>
    </row>
    <row r="8" spans="1:6" ht="31.5" x14ac:dyDescent="0.25">
      <c r="A8" s="131">
        <v>3</v>
      </c>
      <c r="B8" s="75" t="s">
        <v>17</v>
      </c>
      <c r="C8" s="75" t="s">
        <v>5568</v>
      </c>
      <c r="D8" s="75" t="s">
        <v>537</v>
      </c>
      <c r="E8" s="74">
        <v>150000</v>
      </c>
      <c r="F8" s="75" t="s">
        <v>135</v>
      </c>
    </row>
    <row r="9" spans="1:6" ht="31.5" x14ac:dyDescent="0.25">
      <c r="A9" s="131">
        <v>4</v>
      </c>
      <c r="B9" s="75" t="s">
        <v>20</v>
      </c>
      <c r="C9" s="75" t="s">
        <v>5569</v>
      </c>
      <c r="D9" s="75" t="s">
        <v>539</v>
      </c>
      <c r="E9" s="74">
        <v>80000</v>
      </c>
      <c r="F9" s="75" t="s">
        <v>135</v>
      </c>
    </row>
    <row r="10" spans="1:6" ht="47.25" x14ac:dyDescent="0.25">
      <c r="A10" s="131">
        <v>5</v>
      </c>
      <c r="B10" s="75" t="s">
        <v>290</v>
      </c>
      <c r="C10" s="75" t="s">
        <v>5570</v>
      </c>
      <c r="D10" s="75" t="s">
        <v>5571</v>
      </c>
      <c r="E10" s="74">
        <v>1100000</v>
      </c>
      <c r="F10" s="75" t="s">
        <v>135</v>
      </c>
    </row>
    <row r="11" spans="1:6" x14ac:dyDescent="0.25">
      <c r="A11" s="131"/>
      <c r="B11" s="2348" t="s">
        <v>5572</v>
      </c>
      <c r="C11" s="2579"/>
      <c r="D11" s="2497"/>
      <c r="E11" s="72"/>
      <c r="F11" s="75"/>
    </row>
    <row r="12" spans="1:6" ht="94.5" x14ac:dyDescent="0.25">
      <c r="A12" s="131">
        <v>6</v>
      </c>
      <c r="B12" s="75" t="s">
        <v>295</v>
      </c>
      <c r="C12" s="75" t="s">
        <v>5573</v>
      </c>
      <c r="D12" s="75" t="s">
        <v>5574</v>
      </c>
      <c r="E12" s="74">
        <v>92482.71</v>
      </c>
      <c r="F12" s="75" t="s">
        <v>135</v>
      </c>
    </row>
    <row r="13" spans="1:6" ht="78.75" x14ac:dyDescent="0.25">
      <c r="A13" s="131">
        <v>7</v>
      </c>
      <c r="B13" s="75" t="s">
        <v>290</v>
      </c>
      <c r="C13" s="75" t="s">
        <v>5575</v>
      </c>
      <c r="D13" s="75" t="s">
        <v>5576</v>
      </c>
      <c r="E13" s="74">
        <v>1211385.29</v>
      </c>
      <c r="F13" s="75" t="s">
        <v>135</v>
      </c>
    </row>
    <row r="14" spans="1:6" ht="63" x14ac:dyDescent="0.25">
      <c r="A14" s="131">
        <v>8</v>
      </c>
      <c r="B14" s="75" t="s">
        <v>299</v>
      </c>
      <c r="C14" s="75" t="s">
        <v>5577</v>
      </c>
      <c r="D14" s="75" t="s">
        <v>1244</v>
      </c>
      <c r="E14" s="74">
        <v>1000000</v>
      </c>
      <c r="F14" s="75" t="s">
        <v>135</v>
      </c>
    </row>
    <row r="15" spans="1:6" x14ac:dyDescent="0.25">
      <c r="A15" s="131"/>
      <c r="B15" s="2348" t="s">
        <v>34</v>
      </c>
      <c r="C15" s="2579"/>
      <c r="D15" s="2497"/>
      <c r="E15" s="72"/>
      <c r="F15" s="75"/>
    </row>
    <row r="16" spans="1:6" ht="47.25" x14ac:dyDescent="0.25">
      <c r="A16" s="131">
        <v>9</v>
      </c>
      <c r="B16" s="75" t="s">
        <v>309</v>
      </c>
      <c r="C16" s="75" t="s">
        <v>5578</v>
      </c>
      <c r="D16" s="75" t="s">
        <v>310</v>
      </c>
      <c r="E16" s="74">
        <v>4195000</v>
      </c>
      <c r="F16" s="75" t="s">
        <v>135</v>
      </c>
    </row>
    <row r="17" spans="1:6" ht="47.25" x14ac:dyDescent="0.25">
      <c r="A17" s="131">
        <v>10</v>
      </c>
      <c r="B17" s="75" t="s">
        <v>342</v>
      </c>
      <c r="C17" s="75" t="s">
        <v>5579</v>
      </c>
      <c r="D17" s="75" t="s">
        <v>310</v>
      </c>
      <c r="E17" s="74">
        <v>4875000</v>
      </c>
      <c r="F17" s="75" t="s">
        <v>135</v>
      </c>
    </row>
    <row r="18" spans="1:6" x14ac:dyDescent="0.25">
      <c r="A18" s="131"/>
      <c r="B18" s="2348" t="s">
        <v>40</v>
      </c>
      <c r="C18" s="2349"/>
      <c r="D18" s="2350"/>
      <c r="E18" s="74"/>
      <c r="F18" s="75"/>
    </row>
    <row r="19" spans="1:6" ht="47.25" x14ac:dyDescent="0.25">
      <c r="A19" s="131">
        <v>11</v>
      </c>
      <c r="B19" s="75" t="s">
        <v>301</v>
      </c>
      <c r="C19" s="75" t="s">
        <v>5580</v>
      </c>
      <c r="D19" s="75" t="s">
        <v>5581</v>
      </c>
      <c r="E19" s="74">
        <v>4568965.5199999996</v>
      </c>
      <c r="F19" s="75" t="s">
        <v>135</v>
      </c>
    </row>
    <row r="20" spans="1:6" x14ac:dyDescent="0.25">
      <c r="A20" s="131"/>
      <c r="B20" s="2348" t="s">
        <v>2065</v>
      </c>
      <c r="C20" s="2349"/>
      <c r="D20" s="2350"/>
      <c r="E20" s="74"/>
      <c r="F20" s="75"/>
    </row>
    <row r="21" spans="1:6" ht="110.25" x14ac:dyDescent="0.25">
      <c r="A21" s="348">
        <v>12</v>
      </c>
      <c r="B21" s="347" t="s">
        <v>307</v>
      </c>
      <c r="C21" s="347" t="s">
        <v>5582</v>
      </c>
      <c r="D21" s="347" t="s">
        <v>5583</v>
      </c>
      <c r="E21" s="426">
        <v>1000000</v>
      </c>
      <c r="F21" s="347" t="s">
        <v>135</v>
      </c>
    </row>
    <row r="22" spans="1:6" x14ac:dyDescent="0.25">
      <c r="A22" s="131"/>
      <c r="B22" s="2351" t="s">
        <v>303</v>
      </c>
      <c r="C22" s="2385"/>
      <c r="D22" s="2385"/>
      <c r="E22" s="72"/>
      <c r="F22" s="75"/>
    </row>
    <row r="23" spans="1:6" ht="47.25" x14ac:dyDescent="0.25">
      <c r="A23" s="131">
        <v>13</v>
      </c>
      <c r="B23" s="69" t="s">
        <v>5584</v>
      </c>
      <c r="C23" s="69" t="s">
        <v>5585</v>
      </c>
      <c r="D23" s="69" t="s">
        <v>5586</v>
      </c>
      <c r="E23" s="74">
        <v>40000</v>
      </c>
      <c r="F23" s="69" t="s">
        <v>135</v>
      </c>
    </row>
    <row r="24" spans="1:6" ht="47.25" x14ac:dyDescent="0.25">
      <c r="A24" s="131">
        <v>14</v>
      </c>
      <c r="B24" s="69" t="s">
        <v>5587</v>
      </c>
      <c r="C24" s="69" t="s">
        <v>5588</v>
      </c>
      <c r="D24" s="69" t="s">
        <v>5586</v>
      </c>
      <c r="E24" s="74">
        <v>40000</v>
      </c>
      <c r="F24" s="69" t="s">
        <v>135</v>
      </c>
    </row>
    <row r="25" spans="1:6" ht="47.25" x14ac:dyDescent="0.25">
      <c r="A25" s="131">
        <v>15</v>
      </c>
      <c r="B25" s="69" t="s">
        <v>5589</v>
      </c>
      <c r="C25" s="69" t="s">
        <v>5590</v>
      </c>
      <c r="D25" s="69" t="s">
        <v>5586</v>
      </c>
      <c r="E25" s="74">
        <v>40000</v>
      </c>
      <c r="F25" s="69" t="s">
        <v>135</v>
      </c>
    </row>
    <row r="26" spans="1:6" ht="63" x14ac:dyDescent="0.25">
      <c r="A26" s="131">
        <v>16</v>
      </c>
      <c r="B26" s="69" t="s">
        <v>5591</v>
      </c>
      <c r="C26" s="69" t="s">
        <v>5592</v>
      </c>
      <c r="D26" s="69" t="s">
        <v>5586</v>
      </c>
      <c r="E26" s="74">
        <v>40000</v>
      </c>
      <c r="F26" s="69" t="s">
        <v>135</v>
      </c>
    </row>
    <row r="27" spans="1:6" ht="47.25" x14ac:dyDescent="0.25">
      <c r="A27" s="131">
        <v>17</v>
      </c>
      <c r="B27" s="69" t="s">
        <v>5593</v>
      </c>
      <c r="C27" s="69" t="s">
        <v>5594</v>
      </c>
      <c r="D27" s="69" t="s">
        <v>5586</v>
      </c>
      <c r="E27" s="74">
        <v>40000</v>
      </c>
      <c r="F27" s="69" t="s">
        <v>135</v>
      </c>
    </row>
    <row r="28" spans="1:6" x14ac:dyDescent="0.25">
      <c r="A28" s="131"/>
      <c r="B28" s="2348" t="s">
        <v>5595</v>
      </c>
      <c r="C28" s="2579"/>
      <c r="D28" s="2497"/>
      <c r="E28" s="72"/>
      <c r="F28" s="75"/>
    </row>
    <row r="29" spans="1:6" ht="63" x14ac:dyDescent="0.25">
      <c r="A29" s="131">
        <v>18</v>
      </c>
      <c r="B29" s="75" t="s">
        <v>5596</v>
      </c>
      <c r="C29" s="75" t="s">
        <v>5597</v>
      </c>
      <c r="D29" s="75" t="s">
        <v>5598</v>
      </c>
      <c r="E29" s="74">
        <v>812000</v>
      </c>
      <c r="F29" s="75" t="s">
        <v>13</v>
      </c>
    </row>
    <row r="30" spans="1:6" ht="63" x14ac:dyDescent="0.25">
      <c r="A30" s="131">
        <v>19</v>
      </c>
      <c r="B30" s="75" t="s">
        <v>5599</v>
      </c>
      <c r="C30" s="75" t="s">
        <v>5600</v>
      </c>
      <c r="D30" s="75" t="s">
        <v>5601</v>
      </c>
      <c r="E30" s="74">
        <v>3230000</v>
      </c>
      <c r="F30" s="75" t="s">
        <v>13</v>
      </c>
    </row>
    <row r="31" spans="1:6" ht="78.75" x14ac:dyDescent="0.25">
      <c r="A31" s="131">
        <v>20</v>
      </c>
      <c r="B31" s="75" t="s">
        <v>5602</v>
      </c>
      <c r="C31" s="75" t="s">
        <v>5603</v>
      </c>
      <c r="D31" s="75" t="s">
        <v>5604</v>
      </c>
      <c r="E31" s="74">
        <v>812000</v>
      </c>
      <c r="F31" s="75" t="s">
        <v>13</v>
      </c>
    </row>
    <row r="32" spans="1:6" ht="78.75" x14ac:dyDescent="0.25">
      <c r="A32" s="131">
        <v>21</v>
      </c>
      <c r="B32" s="75" t="s">
        <v>5605</v>
      </c>
      <c r="C32" s="75" t="s">
        <v>5606</v>
      </c>
      <c r="D32" s="75" t="s">
        <v>5607</v>
      </c>
      <c r="E32" s="74">
        <v>812000</v>
      </c>
      <c r="F32" s="75" t="s">
        <v>13</v>
      </c>
    </row>
    <row r="33" spans="1:6" ht="78.75" x14ac:dyDescent="0.25">
      <c r="A33" s="131">
        <v>22</v>
      </c>
      <c r="B33" s="75" t="s">
        <v>5608</v>
      </c>
      <c r="C33" s="75" t="s">
        <v>5609</v>
      </c>
      <c r="D33" s="75" t="s">
        <v>5610</v>
      </c>
      <c r="E33" s="74">
        <v>1218000</v>
      </c>
      <c r="F33" s="75" t="s">
        <v>13</v>
      </c>
    </row>
    <row r="34" spans="1:6" ht="78.75" x14ac:dyDescent="0.25">
      <c r="A34" s="131">
        <v>23</v>
      </c>
      <c r="B34" s="75" t="s">
        <v>5611</v>
      </c>
      <c r="C34" s="75" t="s">
        <v>5612</v>
      </c>
      <c r="D34" s="75" t="s">
        <v>5613</v>
      </c>
      <c r="E34" s="74">
        <v>2030000</v>
      </c>
      <c r="F34" s="75" t="s">
        <v>13</v>
      </c>
    </row>
    <row r="35" spans="1:6" ht="47.25" x14ac:dyDescent="0.25">
      <c r="A35" s="131">
        <v>24</v>
      </c>
      <c r="B35" s="75" t="s">
        <v>5614</v>
      </c>
      <c r="C35" s="75" t="s">
        <v>5615</v>
      </c>
      <c r="D35" s="75" t="s">
        <v>5616</v>
      </c>
      <c r="E35" s="74">
        <v>1827000</v>
      </c>
      <c r="F35" s="75" t="s">
        <v>13</v>
      </c>
    </row>
    <row r="36" spans="1:6" ht="47.25" x14ac:dyDescent="0.25">
      <c r="A36" s="131">
        <v>25</v>
      </c>
      <c r="B36" s="75" t="s">
        <v>5617</v>
      </c>
      <c r="C36" s="75" t="s">
        <v>5618</v>
      </c>
      <c r="D36" s="75" t="s">
        <v>5616</v>
      </c>
      <c r="E36" s="74">
        <v>1827000</v>
      </c>
      <c r="F36" s="75" t="s">
        <v>13</v>
      </c>
    </row>
    <row r="37" spans="1:6" ht="47.25" x14ac:dyDescent="0.25">
      <c r="A37" s="131">
        <v>26</v>
      </c>
      <c r="B37" s="75" t="s">
        <v>5619</v>
      </c>
      <c r="C37" s="75" t="s">
        <v>5620</v>
      </c>
      <c r="D37" s="75" t="s">
        <v>5621</v>
      </c>
      <c r="E37" s="74">
        <v>1930000</v>
      </c>
      <c r="F37" s="75" t="s">
        <v>13</v>
      </c>
    </row>
    <row r="38" spans="1:6" ht="47.25" x14ac:dyDescent="0.25">
      <c r="A38" s="131">
        <v>27</v>
      </c>
      <c r="B38" s="75" t="s">
        <v>5622</v>
      </c>
      <c r="C38" s="75" t="s">
        <v>5623</v>
      </c>
      <c r="D38" s="75" t="s">
        <v>5616</v>
      </c>
      <c r="E38" s="74">
        <v>1827000</v>
      </c>
      <c r="F38" s="75" t="s">
        <v>13</v>
      </c>
    </row>
    <row r="39" spans="1:6" ht="47.25" x14ac:dyDescent="0.25">
      <c r="A39" s="131">
        <v>28</v>
      </c>
      <c r="B39" s="75" t="s">
        <v>5624</v>
      </c>
      <c r="C39" s="75" t="s">
        <v>5625</v>
      </c>
      <c r="D39" s="75" t="s">
        <v>5616</v>
      </c>
      <c r="E39" s="74">
        <v>1827000</v>
      </c>
      <c r="F39" s="75" t="s">
        <v>13</v>
      </c>
    </row>
    <row r="40" spans="1:6" ht="47.25" x14ac:dyDescent="0.25">
      <c r="A40" s="131">
        <v>29</v>
      </c>
      <c r="B40" s="75" t="s">
        <v>5626</v>
      </c>
      <c r="C40" s="75" t="s">
        <v>5627</v>
      </c>
      <c r="D40" s="75" t="s">
        <v>5616</v>
      </c>
      <c r="E40" s="74">
        <v>1827000</v>
      </c>
      <c r="F40" s="75" t="s">
        <v>13</v>
      </c>
    </row>
    <row r="41" spans="1:6" ht="47.25" x14ac:dyDescent="0.25">
      <c r="A41" s="131">
        <v>30</v>
      </c>
      <c r="B41" s="75" t="s">
        <v>5628</v>
      </c>
      <c r="C41" s="75" t="s">
        <v>5629</v>
      </c>
      <c r="D41" s="75" t="s">
        <v>5616</v>
      </c>
      <c r="E41" s="74">
        <v>1827000</v>
      </c>
      <c r="F41" s="75" t="s">
        <v>13</v>
      </c>
    </row>
    <row r="42" spans="1:6" ht="47.25" x14ac:dyDescent="0.25">
      <c r="A42" s="131">
        <v>31</v>
      </c>
      <c r="B42" s="75" t="s">
        <v>5630</v>
      </c>
      <c r="C42" s="75" t="s">
        <v>5631</v>
      </c>
      <c r="D42" s="75" t="s">
        <v>5616</v>
      </c>
      <c r="E42" s="74">
        <v>1827000</v>
      </c>
      <c r="F42" s="75" t="s">
        <v>13</v>
      </c>
    </row>
    <row r="43" spans="1:6" ht="47.25" x14ac:dyDescent="0.25">
      <c r="A43" s="131">
        <v>32</v>
      </c>
      <c r="B43" s="75" t="s">
        <v>5632</v>
      </c>
      <c r="C43" s="75" t="s">
        <v>5633</v>
      </c>
      <c r="D43" s="75" t="s">
        <v>5616</v>
      </c>
      <c r="E43" s="74">
        <v>1827000</v>
      </c>
      <c r="F43" s="75" t="s">
        <v>13</v>
      </c>
    </row>
    <row r="44" spans="1:6" ht="63" x14ac:dyDescent="0.25">
      <c r="A44" s="131">
        <v>33</v>
      </c>
      <c r="B44" s="75" t="s">
        <v>5634</v>
      </c>
      <c r="C44" s="75" t="s">
        <v>5635</v>
      </c>
      <c r="D44" s="75" t="s">
        <v>5636</v>
      </c>
      <c r="E44" s="74">
        <v>1624000</v>
      </c>
      <c r="F44" s="75" t="s">
        <v>13</v>
      </c>
    </row>
    <row r="45" spans="1:6" x14ac:dyDescent="0.25">
      <c r="A45" s="131"/>
      <c r="B45" s="2348" t="s">
        <v>4761</v>
      </c>
      <c r="C45" s="2579"/>
      <c r="D45" s="2497"/>
      <c r="E45" s="72"/>
      <c r="F45" s="75"/>
    </row>
    <row r="46" spans="1:6" ht="126" x14ac:dyDescent="0.25">
      <c r="A46" s="131">
        <v>34</v>
      </c>
      <c r="B46" s="75" t="s">
        <v>5637</v>
      </c>
      <c r="C46" s="75" t="s">
        <v>5638</v>
      </c>
      <c r="D46" s="75" t="s">
        <v>5639</v>
      </c>
      <c r="E46" s="74">
        <v>3930000</v>
      </c>
      <c r="F46" s="75" t="s">
        <v>13</v>
      </c>
    </row>
    <row r="47" spans="1:6" ht="126" x14ac:dyDescent="0.25">
      <c r="A47" s="131">
        <v>35</v>
      </c>
      <c r="B47" s="75" t="s">
        <v>5640</v>
      </c>
      <c r="C47" s="75" t="s">
        <v>5641</v>
      </c>
      <c r="D47" s="75" t="s">
        <v>5642</v>
      </c>
      <c r="E47" s="74">
        <v>5625725.0599999996</v>
      </c>
      <c r="F47" s="75" t="s">
        <v>13</v>
      </c>
    </row>
    <row r="48" spans="1:6" ht="63" x14ac:dyDescent="0.25">
      <c r="A48" s="131">
        <v>36</v>
      </c>
      <c r="B48" s="75" t="s">
        <v>5643</v>
      </c>
      <c r="C48" s="75" t="s">
        <v>5644</v>
      </c>
      <c r="D48" s="75" t="s">
        <v>5645</v>
      </c>
      <c r="E48" s="74">
        <v>3101070</v>
      </c>
      <c r="F48" s="75" t="s">
        <v>135</v>
      </c>
    </row>
    <row r="49" spans="1:6" ht="63" x14ac:dyDescent="0.25">
      <c r="A49" s="131">
        <v>37</v>
      </c>
      <c r="B49" s="75" t="s">
        <v>5646</v>
      </c>
      <c r="C49" s="75" t="s">
        <v>5647</v>
      </c>
      <c r="D49" s="75" t="s">
        <v>5648</v>
      </c>
      <c r="E49" s="74">
        <v>1123920</v>
      </c>
      <c r="F49" s="75" t="s">
        <v>135</v>
      </c>
    </row>
    <row r="50" spans="1:6" ht="78.75" x14ac:dyDescent="0.25">
      <c r="A50" s="131">
        <v>38</v>
      </c>
      <c r="B50" s="75" t="s">
        <v>5649</v>
      </c>
      <c r="C50" s="75" t="s">
        <v>5650</v>
      </c>
      <c r="D50" s="75" t="s">
        <v>5651</v>
      </c>
      <c r="E50" s="74">
        <v>4340000</v>
      </c>
      <c r="F50" s="75" t="s">
        <v>135</v>
      </c>
    </row>
    <row r="51" spans="1:6" ht="63" x14ac:dyDescent="0.25">
      <c r="A51" s="131">
        <v>39</v>
      </c>
      <c r="B51" s="75" t="s">
        <v>5652</v>
      </c>
      <c r="C51" s="75" t="s">
        <v>5653</v>
      </c>
      <c r="D51" s="75" t="s">
        <v>5654</v>
      </c>
      <c r="E51" s="74">
        <v>240734.04</v>
      </c>
      <c r="F51" s="75" t="s">
        <v>135</v>
      </c>
    </row>
    <row r="52" spans="1:6" ht="47.25" x14ac:dyDescent="0.25">
      <c r="A52" s="131">
        <v>40</v>
      </c>
      <c r="B52" s="75" t="s">
        <v>5655</v>
      </c>
      <c r="C52" s="75" t="s">
        <v>5656</v>
      </c>
      <c r="D52" s="75" t="s">
        <v>5616</v>
      </c>
      <c r="E52" s="74">
        <v>1827000</v>
      </c>
      <c r="F52" s="75" t="s">
        <v>13</v>
      </c>
    </row>
    <row r="53" spans="1:6" ht="47.25" x14ac:dyDescent="0.25">
      <c r="A53" s="131">
        <v>41</v>
      </c>
      <c r="B53" s="75" t="s">
        <v>5657</v>
      </c>
      <c r="C53" s="75" t="s">
        <v>5658</v>
      </c>
      <c r="D53" s="75" t="s">
        <v>5659</v>
      </c>
      <c r="E53" s="74">
        <v>441298</v>
      </c>
      <c r="F53" s="75" t="s">
        <v>13</v>
      </c>
    </row>
    <row r="54" spans="1:6" ht="47.25" x14ac:dyDescent="0.25">
      <c r="A54" s="131">
        <v>42</v>
      </c>
      <c r="B54" s="75" t="s">
        <v>5660</v>
      </c>
      <c r="C54" s="75" t="s">
        <v>5661</v>
      </c>
      <c r="D54" s="75" t="s">
        <v>5662</v>
      </c>
      <c r="E54" s="74">
        <v>1624000</v>
      </c>
      <c r="F54" s="75" t="s">
        <v>13</v>
      </c>
    </row>
    <row r="55" spans="1:6" x14ac:dyDescent="0.25">
      <c r="A55" s="131"/>
      <c r="B55" s="76" t="s">
        <v>5663</v>
      </c>
      <c r="C55" s="75"/>
      <c r="D55" s="75"/>
      <c r="E55" s="72"/>
      <c r="F55" s="75"/>
    </row>
    <row r="56" spans="1:6" ht="47.25" x14ac:dyDescent="0.25">
      <c r="A56" s="131">
        <v>43</v>
      </c>
      <c r="B56" s="75" t="s">
        <v>5664</v>
      </c>
      <c r="C56" s="75" t="s">
        <v>5665</v>
      </c>
      <c r="D56" s="75" t="s">
        <v>5666</v>
      </c>
      <c r="E56" s="74">
        <v>1522500</v>
      </c>
      <c r="F56" s="75" t="s">
        <v>135</v>
      </c>
    </row>
    <row r="57" spans="1:6" ht="47.25" x14ac:dyDescent="0.25">
      <c r="A57" s="131">
        <v>44</v>
      </c>
      <c r="B57" s="75" t="s">
        <v>5667</v>
      </c>
      <c r="C57" s="75" t="s">
        <v>5668</v>
      </c>
      <c r="D57" s="75" t="s">
        <v>5666</v>
      </c>
      <c r="E57" s="74">
        <v>1522500</v>
      </c>
      <c r="F57" s="75" t="s">
        <v>135</v>
      </c>
    </row>
    <row r="58" spans="1:6" x14ac:dyDescent="0.25">
      <c r="A58" s="131"/>
      <c r="B58" s="2348" t="s">
        <v>4808</v>
      </c>
      <c r="C58" s="2579"/>
      <c r="D58" s="2497"/>
      <c r="E58" s="72"/>
      <c r="F58" s="75"/>
    </row>
    <row r="59" spans="1:6" ht="141.75" x14ac:dyDescent="0.25">
      <c r="A59" s="131">
        <v>45</v>
      </c>
      <c r="B59" s="10" t="s">
        <v>683</v>
      </c>
      <c r="C59" s="10" t="s">
        <v>5669</v>
      </c>
      <c r="D59" s="69" t="s">
        <v>5670</v>
      </c>
      <c r="E59" s="144">
        <v>3500000</v>
      </c>
      <c r="F59" s="10" t="s">
        <v>13</v>
      </c>
    </row>
    <row r="60" spans="1:6" ht="330.75" x14ac:dyDescent="0.25">
      <c r="A60" s="131">
        <v>46</v>
      </c>
      <c r="B60" s="10" t="s">
        <v>2809</v>
      </c>
      <c r="C60" s="10" t="s">
        <v>5671</v>
      </c>
      <c r="D60" s="104" t="s">
        <v>5672</v>
      </c>
      <c r="E60" s="144">
        <v>4677027.2</v>
      </c>
      <c r="F60" s="10" t="s">
        <v>13</v>
      </c>
    </row>
    <row r="61" spans="1:6" x14ac:dyDescent="0.25">
      <c r="A61" s="131"/>
      <c r="B61" s="75"/>
      <c r="C61" s="76" t="s">
        <v>248</v>
      </c>
      <c r="D61" s="75"/>
      <c r="E61" s="82">
        <f>SUM(E6:E60)</f>
        <v>81310344.820000008</v>
      </c>
      <c r="F61" s="75"/>
    </row>
    <row r="62" spans="1:6" x14ac:dyDescent="0.25">
      <c r="A62" s="357"/>
      <c r="B62" s="2427" t="s">
        <v>9</v>
      </c>
      <c r="C62" s="2427"/>
      <c r="D62" s="2427"/>
      <c r="E62" s="358"/>
      <c r="F62" s="359"/>
    </row>
    <row r="63" spans="1:6" ht="63" x14ac:dyDescent="0.25">
      <c r="A63" s="353">
        <v>1</v>
      </c>
      <c r="B63" s="69" t="s">
        <v>269</v>
      </c>
      <c r="C63" s="7" t="s">
        <v>5673</v>
      </c>
      <c r="D63" s="69" t="s">
        <v>271</v>
      </c>
      <c r="E63" s="187">
        <v>1000000</v>
      </c>
      <c r="F63" s="131" t="s">
        <v>272</v>
      </c>
    </row>
    <row r="64" spans="1:6" x14ac:dyDescent="0.25">
      <c r="A64" s="353"/>
      <c r="B64" s="70" t="s">
        <v>273</v>
      </c>
      <c r="C64" s="7"/>
      <c r="D64" s="69"/>
      <c r="E64" s="187"/>
      <c r="F64" s="131"/>
    </row>
    <row r="65" spans="1:6" ht="63" x14ac:dyDescent="0.25">
      <c r="A65" s="353">
        <v>2</v>
      </c>
      <c r="B65" s="69" t="s">
        <v>274</v>
      </c>
      <c r="C65" s="7" t="s">
        <v>5674</v>
      </c>
      <c r="D65" s="69" t="s">
        <v>276</v>
      </c>
      <c r="E65" s="187">
        <v>4500000</v>
      </c>
      <c r="F65" s="131" t="s">
        <v>277</v>
      </c>
    </row>
    <row r="66" spans="1:6" x14ac:dyDescent="0.25">
      <c r="A66" s="130"/>
      <c r="B66" s="70" t="s">
        <v>248</v>
      </c>
      <c r="C66" s="70"/>
      <c r="D66" s="70"/>
      <c r="E66" s="189">
        <v>5500000</v>
      </c>
      <c r="F66" s="130"/>
    </row>
    <row r="67" spans="1:6" x14ac:dyDescent="0.25">
      <c r="A67" s="88"/>
      <c r="B67" s="2353" t="s">
        <v>324</v>
      </c>
      <c r="C67" s="2354"/>
      <c r="D67" s="88"/>
      <c r="E67" s="89">
        <f>E66+E61</f>
        <v>86810344.820000008</v>
      </c>
      <c r="F67" s="88"/>
    </row>
    <row r="69" spans="1:6" x14ac:dyDescent="0.25">
      <c r="C69" s="1728" t="s">
        <v>41701</v>
      </c>
    </row>
  </sheetData>
  <mergeCells count="14">
    <mergeCell ref="B62:D62"/>
    <mergeCell ref="B67:C67"/>
    <mergeCell ref="B18:D18"/>
    <mergeCell ref="B20:D20"/>
    <mergeCell ref="B22:D22"/>
    <mergeCell ref="B28:D28"/>
    <mergeCell ref="B45:D45"/>
    <mergeCell ref="B58:D58"/>
    <mergeCell ref="B15:D15"/>
    <mergeCell ref="A1:F1"/>
    <mergeCell ref="A2:F2"/>
    <mergeCell ref="A3:F3"/>
    <mergeCell ref="B5:D5"/>
    <mergeCell ref="B11:D11"/>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
  <sheetViews>
    <sheetView workbookViewId="0"/>
  </sheetViews>
  <sheetFormatPr defaultRowHeight="15" x14ac:dyDescent="0.25"/>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7"/>
  <sheetViews>
    <sheetView topLeftCell="A118" workbookViewId="0">
      <selection activeCell="D93" sqref="D93"/>
    </sheetView>
  </sheetViews>
  <sheetFormatPr defaultRowHeight="15.75" x14ac:dyDescent="0.25"/>
  <cols>
    <col min="1" max="1" width="9.140625" style="128"/>
    <col min="2" max="2" width="17.7109375" style="128" customWidth="1"/>
    <col min="3" max="3" width="42.5703125" style="128" customWidth="1"/>
    <col min="4" max="4" width="17.7109375" style="128" customWidth="1"/>
    <col min="5" max="5" width="19.85546875" style="128" customWidth="1"/>
    <col min="6" max="6" width="11.42578125" style="128" customWidth="1"/>
    <col min="7" max="16384" width="9.140625" style="128"/>
  </cols>
  <sheetData>
    <row r="1" spans="1:6" x14ac:dyDescent="0.25">
      <c r="A1" s="2586" t="s">
        <v>0</v>
      </c>
      <c r="B1" s="2586"/>
      <c r="C1" s="2586"/>
      <c r="D1" s="2586"/>
      <c r="E1" s="2586"/>
      <c r="F1" s="2586"/>
    </row>
    <row r="2" spans="1:6" x14ac:dyDescent="0.25">
      <c r="A2" s="2586" t="s">
        <v>7824</v>
      </c>
      <c r="B2" s="2586"/>
      <c r="C2" s="2586"/>
      <c r="D2" s="2586"/>
      <c r="E2" s="2586"/>
      <c r="F2" s="2586"/>
    </row>
    <row r="3" spans="1:6" x14ac:dyDescent="0.25">
      <c r="A3" s="2586" t="s">
        <v>2</v>
      </c>
      <c r="B3" s="2586"/>
      <c r="C3" s="2586"/>
      <c r="D3" s="2586"/>
      <c r="E3" s="2586"/>
      <c r="F3" s="2586"/>
    </row>
    <row r="4" spans="1:6" ht="31.5" x14ac:dyDescent="0.25">
      <c r="A4" s="321" t="s">
        <v>3</v>
      </c>
      <c r="B4" s="336" t="s">
        <v>283</v>
      </c>
      <c r="C4" s="336" t="s">
        <v>284</v>
      </c>
      <c r="D4" s="336" t="s">
        <v>5291</v>
      </c>
      <c r="E4" s="520" t="s">
        <v>286</v>
      </c>
      <c r="F4" s="246" t="s">
        <v>287</v>
      </c>
    </row>
    <row r="5" spans="1:6" x14ac:dyDescent="0.25">
      <c r="A5" s="321"/>
      <c r="B5" s="2578" t="s">
        <v>9</v>
      </c>
      <c r="C5" s="2578"/>
      <c r="D5" s="2578"/>
      <c r="E5" s="520"/>
      <c r="F5" s="246"/>
    </row>
    <row r="6" spans="1:6" ht="47.25" x14ac:dyDescent="0.25">
      <c r="A6" s="317">
        <v>1</v>
      </c>
      <c r="B6" s="78" t="s">
        <v>5935</v>
      </c>
      <c r="C6" s="78" t="s">
        <v>7825</v>
      </c>
      <c r="D6" s="78" t="s">
        <v>7826</v>
      </c>
      <c r="E6" s="521">
        <v>1324600</v>
      </c>
      <c r="F6" s="237" t="s">
        <v>135</v>
      </c>
    </row>
    <row r="7" spans="1:6" ht="94.5" x14ac:dyDescent="0.25">
      <c r="A7" s="317">
        <v>2</v>
      </c>
      <c r="B7" s="78" t="s">
        <v>721</v>
      </c>
      <c r="C7" s="78" t="s">
        <v>7827</v>
      </c>
      <c r="D7" s="78" t="s">
        <v>7828</v>
      </c>
      <c r="E7" s="521">
        <v>826220.67</v>
      </c>
      <c r="F7" s="237" t="s">
        <v>135</v>
      </c>
    </row>
    <row r="8" spans="1:6" ht="31.5" x14ac:dyDescent="0.25">
      <c r="A8" s="317">
        <v>3</v>
      </c>
      <c r="B8" s="78" t="s">
        <v>17</v>
      </c>
      <c r="C8" s="78" t="s">
        <v>7829</v>
      </c>
      <c r="D8" s="522" t="s">
        <v>19</v>
      </c>
      <c r="E8" s="521">
        <v>19200</v>
      </c>
      <c r="F8" s="237" t="s">
        <v>135</v>
      </c>
    </row>
    <row r="9" spans="1:6" ht="31.5" x14ac:dyDescent="0.25">
      <c r="A9" s="317">
        <v>4</v>
      </c>
      <c r="B9" s="78" t="s">
        <v>20</v>
      </c>
      <c r="C9" s="78" t="s">
        <v>7830</v>
      </c>
      <c r="D9" s="522" t="s">
        <v>22</v>
      </c>
      <c r="E9" s="521">
        <v>42600</v>
      </c>
      <c r="F9" s="237" t="s">
        <v>135</v>
      </c>
    </row>
    <row r="10" spans="1:6" ht="94.5" x14ac:dyDescent="0.25">
      <c r="A10" s="317">
        <v>5</v>
      </c>
      <c r="B10" s="78" t="s">
        <v>729</v>
      </c>
      <c r="C10" s="78" t="s">
        <v>7831</v>
      </c>
      <c r="D10" s="78" t="s">
        <v>541</v>
      </c>
      <c r="E10" s="521">
        <v>1996000</v>
      </c>
      <c r="F10" s="237" t="s">
        <v>135</v>
      </c>
    </row>
    <row r="11" spans="1:6" x14ac:dyDescent="0.25">
      <c r="A11" s="317"/>
      <c r="B11" s="523" t="s">
        <v>7832</v>
      </c>
      <c r="C11" s="78"/>
      <c r="D11" s="78"/>
      <c r="E11" s="521"/>
      <c r="F11" s="237"/>
    </row>
    <row r="12" spans="1:6" ht="63" x14ac:dyDescent="0.25">
      <c r="A12" s="317">
        <v>6</v>
      </c>
      <c r="B12" s="78" t="s">
        <v>7833</v>
      </c>
      <c r="C12" s="78" t="s">
        <v>7834</v>
      </c>
      <c r="D12" s="78" t="s">
        <v>7835</v>
      </c>
      <c r="E12" s="521">
        <v>1000000</v>
      </c>
      <c r="F12" s="237" t="s">
        <v>135</v>
      </c>
    </row>
    <row r="13" spans="1:6" ht="110.25" x14ac:dyDescent="0.25">
      <c r="A13" s="317">
        <v>7</v>
      </c>
      <c r="B13" s="78" t="s">
        <v>721</v>
      </c>
      <c r="C13" s="78" t="s">
        <v>7836</v>
      </c>
      <c r="D13" s="78" t="s">
        <v>7837</v>
      </c>
      <c r="E13" s="521">
        <v>404310.34</v>
      </c>
      <c r="F13" s="237" t="s">
        <v>135</v>
      </c>
    </row>
    <row r="14" spans="1:6" ht="78.75" x14ac:dyDescent="0.25">
      <c r="A14" s="317">
        <v>8</v>
      </c>
      <c r="B14" s="78" t="s">
        <v>3544</v>
      </c>
      <c r="C14" s="78" t="s">
        <v>7838</v>
      </c>
      <c r="D14" s="78" t="s">
        <v>7839</v>
      </c>
      <c r="E14" s="521">
        <v>1200000</v>
      </c>
      <c r="F14" s="237" t="s">
        <v>135</v>
      </c>
    </row>
    <row r="15" spans="1:6" x14ac:dyDescent="0.25">
      <c r="A15" s="317"/>
      <c r="B15" s="524" t="s">
        <v>739</v>
      </c>
      <c r="C15" s="78"/>
      <c r="D15" s="78"/>
      <c r="E15" s="521"/>
      <c r="F15" s="237"/>
    </row>
    <row r="16" spans="1:6" ht="110.25" x14ac:dyDescent="0.25">
      <c r="A16" s="317">
        <v>9</v>
      </c>
      <c r="B16" s="78" t="s">
        <v>41</v>
      </c>
      <c r="C16" s="78" t="s">
        <v>7840</v>
      </c>
      <c r="D16" s="78" t="s">
        <v>7841</v>
      </c>
      <c r="E16" s="521">
        <v>4568965.5199999996</v>
      </c>
      <c r="F16" s="237" t="s">
        <v>135</v>
      </c>
    </row>
    <row r="17" spans="1:6" ht="31.5" x14ac:dyDescent="0.25">
      <c r="A17" s="317"/>
      <c r="B17" s="524" t="s">
        <v>7808</v>
      </c>
      <c r="C17" s="78"/>
      <c r="D17" s="78"/>
      <c r="E17" s="521"/>
      <c r="F17" s="237"/>
    </row>
    <row r="18" spans="1:6" ht="47.25" x14ac:dyDescent="0.25">
      <c r="A18" s="317">
        <v>10</v>
      </c>
      <c r="B18" s="78" t="s">
        <v>683</v>
      </c>
      <c r="C18" s="78" t="s">
        <v>7842</v>
      </c>
      <c r="D18" s="78" t="s">
        <v>7843</v>
      </c>
      <c r="E18" s="521">
        <v>3500000</v>
      </c>
      <c r="F18" s="237" t="s">
        <v>13</v>
      </c>
    </row>
    <row r="19" spans="1:6" x14ac:dyDescent="0.25">
      <c r="A19" s="317"/>
      <c r="B19" s="524" t="s">
        <v>306</v>
      </c>
      <c r="C19" s="78"/>
      <c r="D19" s="78"/>
      <c r="E19" s="521"/>
      <c r="F19" s="237"/>
    </row>
    <row r="20" spans="1:6" ht="110.25" x14ac:dyDescent="0.25">
      <c r="A20" s="317">
        <v>11</v>
      </c>
      <c r="B20" s="78" t="s">
        <v>7844</v>
      </c>
      <c r="C20" s="78" t="s">
        <v>7845</v>
      </c>
      <c r="D20" s="78" t="s">
        <v>7846</v>
      </c>
      <c r="E20" s="521">
        <v>1736206.9</v>
      </c>
      <c r="F20" s="237" t="s">
        <v>135</v>
      </c>
    </row>
    <row r="21" spans="1:6" ht="31.5" x14ac:dyDescent="0.25">
      <c r="A21" s="317"/>
      <c r="B21" s="524" t="s">
        <v>303</v>
      </c>
      <c r="C21" s="78"/>
      <c r="D21" s="78"/>
      <c r="E21" s="521"/>
      <c r="F21" s="237"/>
    </row>
    <row r="22" spans="1:6" ht="47.25" x14ac:dyDescent="0.25">
      <c r="A22" s="317">
        <v>12</v>
      </c>
      <c r="B22" s="78" t="s">
        <v>7847</v>
      </c>
      <c r="C22" s="78" t="s">
        <v>7848</v>
      </c>
      <c r="D22" s="78" t="s">
        <v>7849</v>
      </c>
      <c r="E22" s="521">
        <v>86000</v>
      </c>
      <c r="F22" s="237" t="s">
        <v>1294</v>
      </c>
    </row>
    <row r="23" spans="1:6" ht="47.25" x14ac:dyDescent="0.25">
      <c r="A23" s="317">
        <v>13</v>
      </c>
      <c r="B23" s="78" t="s">
        <v>7850</v>
      </c>
      <c r="C23" s="78" t="s">
        <v>7851</v>
      </c>
      <c r="D23" s="78" t="s">
        <v>7849</v>
      </c>
      <c r="E23" s="521">
        <v>86000</v>
      </c>
      <c r="F23" s="237" t="s">
        <v>1294</v>
      </c>
    </row>
    <row r="24" spans="1:6" ht="47.25" x14ac:dyDescent="0.25">
      <c r="A24" s="317">
        <v>14</v>
      </c>
      <c r="B24" s="78" t="s">
        <v>7852</v>
      </c>
      <c r="C24" s="78" t="s">
        <v>7853</v>
      </c>
      <c r="D24" s="78" t="s">
        <v>7849</v>
      </c>
      <c r="E24" s="521">
        <v>86000</v>
      </c>
      <c r="F24" s="237" t="s">
        <v>1294</v>
      </c>
    </row>
    <row r="25" spans="1:6" ht="47.25" x14ac:dyDescent="0.25">
      <c r="A25" s="317">
        <v>15</v>
      </c>
      <c r="B25" s="78" t="s">
        <v>7854</v>
      </c>
      <c r="C25" s="78" t="s">
        <v>7855</v>
      </c>
      <c r="D25" s="78" t="s">
        <v>7849</v>
      </c>
      <c r="E25" s="521">
        <v>86000</v>
      </c>
      <c r="F25" s="237" t="s">
        <v>1294</v>
      </c>
    </row>
    <row r="26" spans="1:6" ht="47.25" x14ac:dyDescent="0.25">
      <c r="A26" s="317">
        <v>16</v>
      </c>
      <c r="B26" s="78" t="s">
        <v>7856</v>
      </c>
      <c r="C26" s="78" t="s">
        <v>7857</v>
      </c>
      <c r="D26" s="78" t="s">
        <v>7849</v>
      </c>
      <c r="E26" s="521">
        <v>86000</v>
      </c>
      <c r="F26" s="237" t="s">
        <v>1294</v>
      </c>
    </row>
    <row r="27" spans="1:6" ht="47.25" x14ac:dyDescent="0.25">
      <c r="A27" s="317">
        <v>17</v>
      </c>
      <c r="B27" s="78" t="s">
        <v>7858</v>
      </c>
      <c r="C27" s="78" t="s">
        <v>7859</v>
      </c>
      <c r="D27" s="78" t="s">
        <v>7849</v>
      </c>
      <c r="E27" s="521">
        <v>86000</v>
      </c>
      <c r="F27" s="237" t="s">
        <v>1294</v>
      </c>
    </row>
    <row r="28" spans="1:6" ht="47.25" x14ac:dyDescent="0.25">
      <c r="A28" s="317">
        <v>18</v>
      </c>
      <c r="B28" s="78" t="s">
        <v>7860</v>
      </c>
      <c r="C28" s="78" t="s">
        <v>7861</v>
      </c>
      <c r="D28" s="78" t="s">
        <v>7849</v>
      </c>
      <c r="E28" s="521">
        <v>86000</v>
      </c>
      <c r="F28" s="237" t="s">
        <v>1294</v>
      </c>
    </row>
    <row r="29" spans="1:6" ht="47.25" x14ac:dyDescent="0.25">
      <c r="A29" s="317">
        <v>19</v>
      </c>
      <c r="B29" s="78" t="s">
        <v>7862</v>
      </c>
      <c r="C29" s="78" t="s">
        <v>7863</v>
      </c>
      <c r="D29" s="78" t="s">
        <v>7849</v>
      </c>
      <c r="E29" s="521">
        <v>86000</v>
      </c>
      <c r="F29" s="237" t="s">
        <v>1294</v>
      </c>
    </row>
    <row r="30" spans="1:6" ht="47.25" x14ac:dyDescent="0.25">
      <c r="A30" s="317">
        <v>20</v>
      </c>
      <c r="B30" s="78" t="s">
        <v>7864</v>
      </c>
      <c r="C30" s="78" t="s">
        <v>7865</v>
      </c>
      <c r="D30" s="78" t="s">
        <v>7849</v>
      </c>
      <c r="E30" s="521">
        <v>86000</v>
      </c>
      <c r="F30" s="237" t="s">
        <v>1294</v>
      </c>
    </row>
    <row r="31" spans="1:6" ht="47.25" x14ac:dyDescent="0.25">
      <c r="A31" s="317">
        <v>21</v>
      </c>
      <c r="B31" s="78" t="s">
        <v>7866</v>
      </c>
      <c r="C31" s="78" t="s">
        <v>7867</v>
      </c>
      <c r="D31" s="78" t="s">
        <v>7849</v>
      </c>
      <c r="E31" s="521">
        <v>86000</v>
      </c>
      <c r="F31" s="237" t="s">
        <v>1294</v>
      </c>
    </row>
    <row r="32" spans="1:6" ht="47.25" x14ac:dyDescent="0.25">
      <c r="A32" s="317">
        <v>22</v>
      </c>
      <c r="B32" s="78" t="s">
        <v>7868</v>
      </c>
      <c r="C32" s="78" t="s">
        <v>7869</v>
      </c>
      <c r="D32" s="78" t="s">
        <v>7849</v>
      </c>
      <c r="E32" s="521">
        <v>86000</v>
      </c>
      <c r="F32" s="237" t="s">
        <v>1294</v>
      </c>
    </row>
    <row r="33" spans="1:6" ht="47.25" x14ac:dyDescent="0.25">
      <c r="A33" s="317">
        <v>23</v>
      </c>
      <c r="B33" s="78" t="s">
        <v>7870</v>
      </c>
      <c r="C33" s="78" t="s">
        <v>7871</v>
      </c>
      <c r="D33" s="78" t="s">
        <v>7849</v>
      </c>
      <c r="E33" s="521">
        <v>86000</v>
      </c>
      <c r="F33" s="237" t="s">
        <v>1294</v>
      </c>
    </row>
    <row r="34" spans="1:6" ht="47.25" x14ac:dyDescent="0.25">
      <c r="A34" s="317">
        <v>24</v>
      </c>
      <c r="B34" s="78" t="s">
        <v>7872</v>
      </c>
      <c r="C34" s="78" t="s">
        <v>7873</v>
      </c>
      <c r="D34" s="78" t="s">
        <v>7849</v>
      </c>
      <c r="E34" s="521">
        <v>86000</v>
      </c>
      <c r="F34" s="237" t="s">
        <v>1294</v>
      </c>
    </row>
    <row r="35" spans="1:6" ht="47.25" x14ac:dyDescent="0.25">
      <c r="A35" s="317">
        <v>25</v>
      </c>
      <c r="B35" s="78" t="s">
        <v>7874</v>
      </c>
      <c r="C35" s="78" t="s">
        <v>7875</v>
      </c>
      <c r="D35" s="78" t="s">
        <v>7849</v>
      </c>
      <c r="E35" s="521">
        <v>86000</v>
      </c>
      <c r="F35" s="237" t="s">
        <v>1294</v>
      </c>
    </row>
    <row r="36" spans="1:6" ht="47.25" x14ac:dyDescent="0.25">
      <c r="A36" s="317">
        <v>26</v>
      </c>
      <c r="B36" s="78" t="s">
        <v>7876</v>
      </c>
      <c r="C36" s="78" t="s">
        <v>7877</v>
      </c>
      <c r="D36" s="78" t="s">
        <v>7849</v>
      </c>
      <c r="E36" s="521">
        <v>86000</v>
      </c>
      <c r="F36" s="237" t="s">
        <v>1294</v>
      </c>
    </row>
    <row r="37" spans="1:6" ht="47.25" x14ac:dyDescent="0.25">
      <c r="A37" s="317">
        <v>27</v>
      </c>
      <c r="B37" s="78" t="s">
        <v>7878</v>
      </c>
      <c r="C37" s="78" t="s">
        <v>7879</v>
      </c>
      <c r="D37" s="78" t="s">
        <v>7849</v>
      </c>
      <c r="E37" s="521">
        <v>86000</v>
      </c>
      <c r="F37" s="237" t="s">
        <v>1294</v>
      </c>
    </row>
    <row r="38" spans="1:6" ht="47.25" x14ac:dyDescent="0.25">
      <c r="A38" s="317">
        <v>28</v>
      </c>
      <c r="B38" s="78" t="s">
        <v>7880</v>
      </c>
      <c r="C38" s="78" t="s">
        <v>7881</v>
      </c>
      <c r="D38" s="78" t="s">
        <v>7849</v>
      </c>
      <c r="E38" s="521">
        <v>86000</v>
      </c>
      <c r="F38" s="237" t="s">
        <v>1294</v>
      </c>
    </row>
    <row r="39" spans="1:6" ht="47.25" x14ac:dyDescent="0.25">
      <c r="A39" s="317">
        <v>29</v>
      </c>
      <c r="B39" s="78" t="s">
        <v>7882</v>
      </c>
      <c r="C39" s="78" t="s">
        <v>7883</v>
      </c>
      <c r="D39" s="78" t="s">
        <v>7849</v>
      </c>
      <c r="E39" s="521">
        <v>86000</v>
      </c>
      <c r="F39" s="237" t="s">
        <v>1294</v>
      </c>
    </row>
    <row r="40" spans="1:6" ht="47.25" x14ac:dyDescent="0.25">
      <c r="A40" s="317">
        <v>30</v>
      </c>
      <c r="B40" s="78" t="s">
        <v>7884</v>
      </c>
      <c r="C40" s="78" t="s">
        <v>7885</v>
      </c>
      <c r="D40" s="78" t="s">
        <v>7849</v>
      </c>
      <c r="E40" s="521">
        <v>80000</v>
      </c>
      <c r="F40" s="237" t="s">
        <v>1294</v>
      </c>
    </row>
    <row r="41" spans="1:6" ht="47.25" x14ac:dyDescent="0.25">
      <c r="A41" s="317">
        <v>31</v>
      </c>
      <c r="B41" s="78" t="s">
        <v>7886</v>
      </c>
      <c r="C41" s="78" t="s">
        <v>7887</v>
      </c>
      <c r="D41" s="78" t="s">
        <v>7849</v>
      </c>
      <c r="E41" s="521">
        <v>88206.9</v>
      </c>
      <c r="F41" s="237" t="s">
        <v>1294</v>
      </c>
    </row>
    <row r="42" spans="1:6" x14ac:dyDescent="0.25">
      <c r="A42" s="317"/>
      <c r="B42" s="524" t="s">
        <v>7888</v>
      </c>
      <c r="C42" s="78"/>
      <c r="D42" s="78"/>
      <c r="E42" s="521"/>
      <c r="F42" s="237"/>
    </row>
    <row r="43" spans="1:6" ht="63" x14ac:dyDescent="0.25">
      <c r="A43" s="317">
        <v>32</v>
      </c>
      <c r="B43" s="78" t="s">
        <v>7889</v>
      </c>
      <c r="C43" s="78" t="s">
        <v>7890</v>
      </c>
      <c r="D43" s="78" t="s">
        <v>7891</v>
      </c>
      <c r="E43" s="521">
        <v>12000000</v>
      </c>
      <c r="F43" s="237" t="s">
        <v>135</v>
      </c>
    </row>
    <row r="44" spans="1:6" ht="78.75" x14ac:dyDescent="0.25">
      <c r="A44" s="317">
        <v>33</v>
      </c>
      <c r="B44" s="78" t="s">
        <v>7892</v>
      </c>
      <c r="C44" s="78" t="s">
        <v>7893</v>
      </c>
      <c r="D44" s="78" t="s">
        <v>7894</v>
      </c>
      <c r="E44" s="521">
        <v>5300000</v>
      </c>
      <c r="F44" s="237" t="s">
        <v>135</v>
      </c>
    </row>
    <row r="45" spans="1:6" x14ac:dyDescent="0.25">
      <c r="A45" s="317"/>
      <c r="B45" s="2587" t="s">
        <v>5895</v>
      </c>
      <c r="C45" s="2588"/>
      <c r="D45" s="2589"/>
      <c r="E45" s="521"/>
      <c r="F45" s="237"/>
    </row>
    <row r="46" spans="1:6" ht="94.5" x14ac:dyDescent="0.25">
      <c r="A46" s="317">
        <v>34</v>
      </c>
      <c r="B46" s="78" t="s">
        <v>7895</v>
      </c>
      <c r="C46" s="78" t="s">
        <v>7896</v>
      </c>
      <c r="D46" s="78" t="s">
        <v>7897</v>
      </c>
      <c r="E46" s="521">
        <v>2500000</v>
      </c>
      <c r="F46" s="237" t="s">
        <v>13</v>
      </c>
    </row>
    <row r="47" spans="1:6" ht="157.5" x14ac:dyDescent="0.25">
      <c r="A47" s="317">
        <v>35</v>
      </c>
      <c r="B47" s="78" t="s">
        <v>7847</v>
      </c>
      <c r="C47" s="78" t="s">
        <v>7898</v>
      </c>
      <c r="D47" s="158" t="s">
        <v>7899</v>
      </c>
      <c r="E47" s="521">
        <v>1939000</v>
      </c>
      <c r="F47" s="237" t="s">
        <v>1294</v>
      </c>
    </row>
    <row r="48" spans="1:6" ht="141.75" x14ac:dyDescent="0.25">
      <c r="A48" s="317">
        <v>36</v>
      </c>
      <c r="B48" s="78" t="s">
        <v>7900</v>
      </c>
      <c r="C48" s="78" t="s">
        <v>7901</v>
      </c>
      <c r="D48" s="158" t="s">
        <v>7902</v>
      </c>
      <c r="E48" s="521">
        <v>2065000</v>
      </c>
      <c r="F48" s="237" t="s">
        <v>1294</v>
      </c>
    </row>
    <row r="49" spans="1:6" ht="47.25" x14ac:dyDescent="0.25">
      <c r="A49" s="317">
        <v>37</v>
      </c>
      <c r="B49" s="78" t="s">
        <v>7852</v>
      </c>
      <c r="C49" s="78" t="s">
        <v>7903</v>
      </c>
      <c r="D49" s="78" t="s">
        <v>7904</v>
      </c>
      <c r="E49" s="521">
        <v>1480000</v>
      </c>
      <c r="F49" s="237" t="s">
        <v>1294</v>
      </c>
    </row>
    <row r="50" spans="1:6" ht="47.25" x14ac:dyDescent="0.25">
      <c r="A50" s="317">
        <v>39</v>
      </c>
      <c r="B50" s="78" t="s">
        <v>7856</v>
      </c>
      <c r="C50" s="78" t="s">
        <v>7905</v>
      </c>
      <c r="D50" s="78" t="s">
        <v>7904</v>
      </c>
      <c r="E50" s="521">
        <v>1480000</v>
      </c>
      <c r="F50" s="237" t="s">
        <v>1294</v>
      </c>
    </row>
    <row r="51" spans="1:6" ht="204.75" x14ac:dyDescent="0.25">
      <c r="A51" s="317">
        <v>40</v>
      </c>
      <c r="B51" s="78" t="s">
        <v>7906</v>
      </c>
      <c r="C51" s="78" t="s">
        <v>7907</v>
      </c>
      <c r="D51" s="158" t="s">
        <v>7908</v>
      </c>
      <c r="E51" s="521">
        <v>1200000</v>
      </c>
      <c r="F51" s="237" t="s">
        <v>1294</v>
      </c>
    </row>
    <row r="52" spans="1:6" ht="157.5" x14ac:dyDescent="0.25">
      <c r="A52" s="317">
        <v>41</v>
      </c>
      <c r="B52" s="78" t="s">
        <v>7860</v>
      </c>
      <c r="C52" s="78" t="s">
        <v>7909</v>
      </c>
      <c r="D52" s="158" t="s">
        <v>7910</v>
      </c>
      <c r="E52" s="521">
        <v>801500</v>
      </c>
      <c r="F52" s="237" t="s">
        <v>1294</v>
      </c>
    </row>
    <row r="53" spans="1:6" ht="126" x14ac:dyDescent="0.25">
      <c r="A53" s="317">
        <v>42</v>
      </c>
      <c r="B53" s="78" t="s">
        <v>7911</v>
      </c>
      <c r="C53" s="78" t="s">
        <v>7912</v>
      </c>
      <c r="D53" s="78" t="s">
        <v>7913</v>
      </c>
      <c r="E53" s="521">
        <v>3000000</v>
      </c>
      <c r="F53" s="237" t="s">
        <v>1294</v>
      </c>
    </row>
    <row r="54" spans="1:6" ht="94.5" x14ac:dyDescent="0.25">
      <c r="A54" s="317">
        <v>43</v>
      </c>
      <c r="B54" s="78" t="s">
        <v>7914</v>
      </c>
      <c r="C54" s="78" t="s">
        <v>7915</v>
      </c>
      <c r="D54" s="78" t="s">
        <v>7916</v>
      </c>
      <c r="E54" s="521">
        <v>3000000</v>
      </c>
      <c r="F54" s="237" t="s">
        <v>13</v>
      </c>
    </row>
    <row r="55" spans="1:6" ht="63" x14ac:dyDescent="0.25">
      <c r="A55" s="317">
        <v>44</v>
      </c>
      <c r="B55" s="78" t="s">
        <v>7917</v>
      </c>
      <c r="C55" s="78" t="s">
        <v>7918</v>
      </c>
      <c r="D55" s="78" t="s">
        <v>7919</v>
      </c>
      <c r="E55" s="521">
        <v>495000</v>
      </c>
      <c r="F55" s="237" t="s">
        <v>1294</v>
      </c>
    </row>
    <row r="56" spans="1:6" ht="63" x14ac:dyDescent="0.25">
      <c r="A56" s="317">
        <v>45</v>
      </c>
      <c r="B56" s="78" t="s">
        <v>7920</v>
      </c>
      <c r="C56" s="78" t="s">
        <v>7921</v>
      </c>
      <c r="D56" s="78" t="s">
        <v>7922</v>
      </c>
      <c r="E56" s="521">
        <v>135000</v>
      </c>
      <c r="F56" s="237" t="s">
        <v>1294</v>
      </c>
    </row>
    <row r="57" spans="1:6" ht="63" x14ac:dyDescent="0.25">
      <c r="A57" s="317">
        <v>46</v>
      </c>
      <c r="B57" s="78" t="s">
        <v>7923</v>
      </c>
      <c r="C57" s="78" t="s">
        <v>7924</v>
      </c>
      <c r="D57" s="78" t="s">
        <v>7925</v>
      </c>
      <c r="E57" s="521">
        <v>225000</v>
      </c>
      <c r="F57" s="237" t="s">
        <v>1294</v>
      </c>
    </row>
    <row r="58" spans="1:6" ht="63" x14ac:dyDescent="0.25">
      <c r="A58" s="317">
        <v>47</v>
      </c>
      <c r="B58" s="78" t="s">
        <v>7926</v>
      </c>
      <c r="C58" s="78" t="s">
        <v>7927</v>
      </c>
      <c r="D58" s="78" t="s">
        <v>7928</v>
      </c>
      <c r="E58" s="521">
        <v>900000</v>
      </c>
      <c r="F58" s="237" t="s">
        <v>1294</v>
      </c>
    </row>
    <row r="59" spans="1:6" ht="63" x14ac:dyDescent="0.25">
      <c r="A59" s="317">
        <v>48</v>
      </c>
      <c r="B59" s="78" t="s">
        <v>7854</v>
      </c>
      <c r="C59" s="78" t="s">
        <v>7929</v>
      </c>
      <c r="D59" s="78" t="s">
        <v>7930</v>
      </c>
      <c r="E59" s="521">
        <v>441000</v>
      </c>
      <c r="F59" s="237" t="s">
        <v>1294</v>
      </c>
    </row>
    <row r="60" spans="1:6" ht="63" x14ac:dyDescent="0.25">
      <c r="A60" s="317">
        <v>49</v>
      </c>
      <c r="B60" s="78" t="s">
        <v>7931</v>
      </c>
      <c r="C60" s="78" t="s">
        <v>7932</v>
      </c>
      <c r="D60" s="78" t="s">
        <v>7933</v>
      </c>
      <c r="E60" s="521">
        <v>342000</v>
      </c>
      <c r="F60" s="237" t="s">
        <v>1294</v>
      </c>
    </row>
    <row r="61" spans="1:6" ht="63" x14ac:dyDescent="0.25">
      <c r="A61" s="317">
        <v>50</v>
      </c>
      <c r="B61" s="78" t="s">
        <v>7934</v>
      </c>
      <c r="C61" s="78" t="s">
        <v>7935</v>
      </c>
      <c r="D61" s="78" t="s">
        <v>7936</v>
      </c>
      <c r="E61" s="521">
        <v>468000</v>
      </c>
      <c r="F61" s="237" t="s">
        <v>1294</v>
      </c>
    </row>
    <row r="62" spans="1:6" ht="63" x14ac:dyDescent="0.25">
      <c r="A62" s="317">
        <v>51</v>
      </c>
      <c r="B62" s="78" t="s">
        <v>7937</v>
      </c>
      <c r="C62" s="78" t="s">
        <v>7938</v>
      </c>
      <c r="D62" s="78" t="s">
        <v>7939</v>
      </c>
      <c r="E62" s="521">
        <v>261000</v>
      </c>
      <c r="F62" s="237" t="s">
        <v>1294</v>
      </c>
    </row>
    <row r="63" spans="1:6" ht="63" x14ac:dyDescent="0.25">
      <c r="A63" s="317">
        <v>52</v>
      </c>
      <c r="B63" s="78" t="s">
        <v>7864</v>
      </c>
      <c r="C63" s="78" t="s">
        <v>7940</v>
      </c>
      <c r="D63" s="78" t="s">
        <v>7941</v>
      </c>
      <c r="E63" s="521">
        <v>832500</v>
      </c>
      <c r="F63" s="237" t="s">
        <v>1294</v>
      </c>
    </row>
    <row r="64" spans="1:6" ht="63" x14ac:dyDescent="0.25">
      <c r="A64" s="317">
        <v>53</v>
      </c>
      <c r="B64" s="78" t="s">
        <v>7942</v>
      </c>
      <c r="C64" s="78" t="s">
        <v>7943</v>
      </c>
      <c r="D64" s="78" t="s">
        <v>7944</v>
      </c>
      <c r="E64" s="521">
        <v>144000</v>
      </c>
      <c r="F64" s="237" t="s">
        <v>1294</v>
      </c>
    </row>
    <row r="65" spans="1:6" ht="63" x14ac:dyDescent="0.25">
      <c r="A65" s="317">
        <v>54</v>
      </c>
      <c r="B65" s="78" t="s">
        <v>7945</v>
      </c>
      <c r="C65" s="78" t="s">
        <v>7946</v>
      </c>
      <c r="D65" s="78" t="s">
        <v>7947</v>
      </c>
      <c r="E65" s="525">
        <v>198000</v>
      </c>
      <c r="F65" s="237" t="s">
        <v>1294</v>
      </c>
    </row>
    <row r="66" spans="1:6" ht="63" x14ac:dyDescent="0.25">
      <c r="A66" s="317">
        <v>55</v>
      </c>
      <c r="B66" s="78" t="s">
        <v>7948</v>
      </c>
      <c r="C66" s="78" t="s">
        <v>7949</v>
      </c>
      <c r="D66" s="78" t="s">
        <v>7950</v>
      </c>
      <c r="E66" s="525">
        <v>139500</v>
      </c>
      <c r="F66" s="237" t="s">
        <v>1294</v>
      </c>
    </row>
    <row r="67" spans="1:6" ht="94.5" x14ac:dyDescent="0.25">
      <c r="A67" s="317">
        <v>56</v>
      </c>
      <c r="B67" s="78" t="s">
        <v>7951</v>
      </c>
      <c r="C67" s="78" t="s">
        <v>7952</v>
      </c>
      <c r="D67" s="78" t="s">
        <v>7953</v>
      </c>
      <c r="E67" s="525">
        <v>585000</v>
      </c>
      <c r="F67" s="237" t="s">
        <v>1294</v>
      </c>
    </row>
    <row r="68" spans="1:6" ht="94.5" x14ac:dyDescent="0.25">
      <c r="A68" s="317">
        <v>57</v>
      </c>
      <c r="B68" s="78" t="s">
        <v>7954</v>
      </c>
      <c r="C68" s="78" t="s">
        <v>7955</v>
      </c>
      <c r="D68" s="78" t="s">
        <v>7956</v>
      </c>
      <c r="E68" s="525">
        <v>256500</v>
      </c>
      <c r="F68" s="237"/>
    </row>
    <row r="69" spans="1:6" x14ac:dyDescent="0.25">
      <c r="A69" s="317"/>
      <c r="B69" s="2582" t="s">
        <v>5872</v>
      </c>
      <c r="C69" s="2583"/>
      <c r="D69" s="2584"/>
      <c r="E69" s="525"/>
      <c r="F69" s="237"/>
    </row>
    <row r="70" spans="1:6" ht="204.75" x14ac:dyDescent="0.25">
      <c r="A70" s="317">
        <v>58</v>
      </c>
      <c r="B70" s="78" t="s">
        <v>7850</v>
      </c>
      <c r="C70" s="78" t="s">
        <v>7957</v>
      </c>
      <c r="D70" s="158" t="s">
        <v>7958</v>
      </c>
      <c r="E70" s="525">
        <v>4205000</v>
      </c>
      <c r="F70" s="237" t="s">
        <v>1294</v>
      </c>
    </row>
    <row r="71" spans="1:6" ht="173.25" x14ac:dyDescent="0.25">
      <c r="A71" s="317">
        <v>59</v>
      </c>
      <c r="B71" s="78" t="s">
        <v>7886</v>
      </c>
      <c r="C71" s="78" t="s">
        <v>7959</v>
      </c>
      <c r="D71" s="158" t="s">
        <v>7960</v>
      </c>
      <c r="E71" s="525">
        <v>1905000</v>
      </c>
      <c r="F71" s="237" t="s">
        <v>1294</v>
      </c>
    </row>
    <row r="72" spans="1:6" ht="78.75" x14ac:dyDescent="0.25">
      <c r="A72" s="317">
        <v>60</v>
      </c>
      <c r="B72" s="158" t="s">
        <v>7961</v>
      </c>
      <c r="C72" s="78" t="s">
        <v>7962</v>
      </c>
      <c r="D72" s="78" t="s">
        <v>7963</v>
      </c>
      <c r="E72" s="186">
        <v>225000</v>
      </c>
      <c r="F72" s="101" t="s">
        <v>1294</v>
      </c>
    </row>
    <row r="73" spans="1:6" ht="63" x14ac:dyDescent="0.25">
      <c r="A73" s="317">
        <v>61</v>
      </c>
      <c r="B73" s="158" t="s">
        <v>7964</v>
      </c>
      <c r="C73" s="78" t="s">
        <v>7965</v>
      </c>
      <c r="D73" s="158" t="s">
        <v>7966</v>
      </c>
      <c r="E73" s="186">
        <v>200000</v>
      </c>
      <c r="F73" s="101" t="s">
        <v>272</v>
      </c>
    </row>
    <row r="74" spans="1:6" ht="126" x14ac:dyDescent="0.25">
      <c r="A74" s="317">
        <v>62</v>
      </c>
      <c r="B74" s="158" t="s">
        <v>7967</v>
      </c>
      <c r="C74" s="78" t="s">
        <v>7968</v>
      </c>
      <c r="D74" s="158" t="s">
        <v>7969</v>
      </c>
      <c r="E74" s="186">
        <v>2500000</v>
      </c>
      <c r="F74" s="101" t="s">
        <v>13</v>
      </c>
    </row>
    <row r="75" spans="1:6" ht="126" x14ac:dyDescent="0.25">
      <c r="A75" s="317">
        <v>63</v>
      </c>
      <c r="B75" s="158" t="s">
        <v>7970</v>
      </c>
      <c r="C75" s="78" t="s">
        <v>7971</v>
      </c>
      <c r="D75" s="158" t="s">
        <v>7972</v>
      </c>
      <c r="E75" s="186">
        <v>2770000</v>
      </c>
      <c r="F75" s="101" t="s">
        <v>13</v>
      </c>
    </row>
    <row r="76" spans="1:6" ht="141.75" x14ac:dyDescent="0.25">
      <c r="A76" s="317">
        <v>64</v>
      </c>
      <c r="B76" s="158" t="s">
        <v>7973</v>
      </c>
      <c r="C76" s="78" t="s">
        <v>7974</v>
      </c>
      <c r="D76" s="158" t="s">
        <v>7975</v>
      </c>
      <c r="E76" s="186">
        <v>2500000</v>
      </c>
      <c r="F76" s="101" t="s">
        <v>135</v>
      </c>
    </row>
    <row r="77" spans="1:6" ht="94.5" x14ac:dyDescent="0.25">
      <c r="A77" s="317">
        <v>65</v>
      </c>
      <c r="B77" s="158" t="s">
        <v>7976</v>
      </c>
      <c r="C77" s="78" t="s">
        <v>7977</v>
      </c>
      <c r="D77" s="158" t="s">
        <v>7978</v>
      </c>
      <c r="E77" s="186">
        <v>1000000</v>
      </c>
      <c r="F77" s="101" t="s">
        <v>4730</v>
      </c>
    </row>
    <row r="78" spans="1:6" x14ac:dyDescent="0.25">
      <c r="A78" s="317"/>
      <c r="B78" s="336" t="s">
        <v>219</v>
      </c>
      <c r="C78" s="78"/>
      <c r="D78" s="158"/>
      <c r="E78" s="186"/>
      <c r="F78" s="101"/>
    </row>
    <row r="79" spans="1:6" ht="47.25" x14ac:dyDescent="0.25">
      <c r="A79" s="317">
        <v>66</v>
      </c>
      <c r="B79" s="78" t="s">
        <v>7979</v>
      </c>
      <c r="C79" s="78" t="s">
        <v>7980</v>
      </c>
      <c r="D79" s="78" t="s">
        <v>7981</v>
      </c>
      <c r="E79" s="521">
        <v>500000</v>
      </c>
      <c r="F79" s="237" t="s">
        <v>1294</v>
      </c>
    </row>
    <row r="80" spans="1:6" ht="47.25" x14ac:dyDescent="0.25">
      <c r="A80" s="317">
        <v>67</v>
      </c>
      <c r="B80" s="78" t="s">
        <v>7982</v>
      </c>
      <c r="C80" s="78" t="s">
        <v>7983</v>
      </c>
      <c r="D80" s="158" t="s">
        <v>7984</v>
      </c>
      <c r="E80" s="521">
        <v>500000</v>
      </c>
      <c r="F80" s="237" t="s">
        <v>1294</v>
      </c>
    </row>
    <row r="81" spans="1:6" ht="94.5" x14ac:dyDescent="0.25">
      <c r="A81" s="317">
        <v>68</v>
      </c>
      <c r="B81" s="78" t="s">
        <v>7985</v>
      </c>
      <c r="C81" s="78" t="s">
        <v>7986</v>
      </c>
      <c r="D81" s="78" t="s">
        <v>7987</v>
      </c>
      <c r="E81" s="521">
        <v>1000000</v>
      </c>
      <c r="F81" s="237" t="s">
        <v>4730</v>
      </c>
    </row>
    <row r="82" spans="1:6" ht="31.5" x14ac:dyDescent="0.25">
      <c r="A82" s="317">
        <v>69</v>
      </c>
      <c r="B82" s="78" t="s">
        <v>7988</v>
      </c>
      <c r="C82" s="78" t="s">
        <v>7989</v>
      </c>
      <c r="D82" s="78" t="s">
        <v>7990</v>
      </c>
      <c r="E82" s="521">
        <v>4500000</v>
      </c>
      <c r="F82" s="237" t="s">
        <v>1294</v>
      </c>
    </row>
    <row r="83" spans="1:6" x14ac:dyDescent="0.25">
      <c r="A83" s="317"/>
      <c r="B83" s="2582" t="s">
        <v>2048</v>
      </c>
      <c r="C83" s="2583"/>
      <c r="D83" s="2584"/>
      <c r="E83" s="521"/>
      <c r="F83" s="237"/>
    </row>
    <row r="84" spans="1:6" ht="63" x14ac:dyDescent="0.25">
      <c r="A84" s="103">
        <v>70</v>
      </c>
      <c r="B84" s="158" t="s">
        <v>7991</v>
      </c>
      <c r="C84" s="158" t="s">
        <v>7992</v>
      </c>
      <c r="D84" s="158" t="s">
        <v>7993</v>
      </c>
      <c r="E84" s="186">
        <v>170000</v>
      </c>
      <c r="F84" s="101" t="s">
        <v>135</v>
      </c>
    </row>
    <row r="85" spans="1:6" ht="31.5" x14ac:dyDescent="0.25">
      <c r="A85" s="103"/>
      <c r="B85" s="336" t="s">
        <v>4995</v>
      </c>
      <c r="C85" s="158"/>
      <c r="D85" s="158"/>
      <c r="E85" s="186"/>
      <c r="F85" s="101"/>
    </row>
    <row r="86" spans="1:6" ht="220.5" x14ac:dyDescent="0.25">
      <c r="A86" s="317">
        <v>71</v>
      </c>
      <c r="B86" s="78" t="s">
        <v>4995</v>
      </c>
      <c r="C86" s="78" t="s">
        <v>7994</v>
      </c>
      <c r="D86" s="78" t="s">
        <v>7995</v>
      </c>
      <c r="E86" s="521">
        <v>813034.49</v>
      </c>
      <c r="F86" s="237" t="s">
        <v>13</v>
      </c>
    </row>
    <row r="87" spans="1:6" x14ac:dyDescent="0.25">
      <c r="A87" s="526"/>
      <c r="B87" s="524" t="s">
        <v>248</v>
      </c>
      <c r="C87" s="524"/>
      <c r="D87" s="524"/>
      <c r="E87" s="527">
        <f>SUM(E6:E86)</f>
        <v>81310344.819999993</v>
      </c>
      <c r="F87" s="528"/>
    </row>
    <row r="88" spans="1:6" x14ac:dyDescent="0.25">
      <c r="A88" s="357"/>
      <c r="B88" s="2427" t="s">
        <v>9</v>
      </c>
      <c r="C88" s="2427"/>
      <c r="D88" s="2427"/>
      <c r="E88" s="358"/>
      <c r="F88" s="276"/>
    </row>
    <row r="89" spans="1:6" ht="63" x14ac:dyDescent="0.25">
      <c r="A89" s="353">
        <v>1</v>
      </c>
      <c r="B89" s="69" t="s">
        <v>269</v>
      </c>
      <c r="C89" s="7" t="s">
        <v>7996</v>
      </c>
      <c r="D89" s="69" t="s">
        <v>271</v>
      </c>
      <c r="E89" s="187">
        <v>1000000</v>
      </c>
      <c r="F89" s="529" t="s">
        <v>272</v>
      </c>
    </row>
    <row r="90" spans="1:6" x14ac:dyDescent="0.25">
      <c r="A90" s="353"/>
      <c r="B90" s="70" t="s">
        <v>273</v>
      </c>
      <c r="C90" s="7"/>
      <c r="D90" s="69"/>
      <c r="E90" s="187"/>
      <c r="F90" s="529"/>
    </row>
    <row r="91" spans="1:6" ht="94.5" x14ac:dyDescent="0.25">
      <c r="A91" s="353">
        <v>2</v>
      </c>
      <c r="B91" s="69" t="s">
        <v>274</v>
      </c>
      <c r="C91" s="7" t="s">
        <v>7997</v>
      </c>
      <c r="D91" s="69" t="s">
        <v>276</v>
      </c>
      <c r="E91" s="187">
        <v>4500000</v>
      </c>
      <c r="F91" s="529" t="s">
        <v>277</v>
      </c>
    </row>
    <row r="92" spans="1:6" x14ac:dyDescent="0.25">
      <c r="A92" s="131"/>
      <c r="B92" s="70" t="s">
        <v>248</v>
      </c>
      <c r="C92" s="69"/>
      <c r="D92" s="69"/>
      <c r="E92" s="189">
        <v>5500000</v>
      </c>
      <c r="F92" s="529"/>
    </row>
    <row r="93" spans="1:6" x14ac:dyDescent="0.25">
      <c r="A93" s="90"/>
      <c r="B93" s="173" t="s">
        <v>324</v>
      </c>
      <c r="C93" s="90"/>
      <c r="D93" s="90"/>
      <c r="E93" s="217">
        <f>E92+E87</f>
        <v>86810344.819999993</v>
      </c>
      <c r="F93" s="90"/>
    </row>
    <row r="96" spans="1:6" x14ac:dyDescent="0.25">
      <c r="A96" s="2352" t="s">
        <v>0</v>
      </c>
      <c r="B96" s="2352"/>
      <c r="C96" s="2352"/>
      <c r="D96" s="2352"/>
      <c r="E96" s="2352"/>
      <c r="F96" s="2352"/>
    </row>
    <row r="97" spans="1:6" x14ac:dyDescent="0.25">
      <c r="A97" s="2585" t="s">
        <v>7824</v>
      </c>
      <c r="B97" s="2585"/>
      <c r="C97" s="2585"/>
      <c r="D97" s="2585"/>
      <c r="E97" s="2585"/>
      <c r="F97" s="2585"/>
    </row>
    <row r="98" spans="1:6" x14ac:dyDescent="0.25">
      <c r="A98" s="2352" t="s">
        <v>281</v>
      </c>
      <c r="B98" s="2352"/>
      <c r="C98" s="2352"/>
      <c r="D98" s="2352"/>
      <c r="E98" s="2352"/>
      <c r="F98" s="2352"/>
    </row>
    <row r="99" spans="1:6" ht="31.5" x14ac:dyDescent="0.25">
      <c r="A99" s="381" t="s">
        <v>3</v>
      </c>
      <c r="B99" s="310" t="s">
        <v>5559</v>
      </c>
      <c r="C99" s="115" t="s">
        <v>284</v>
      </c>
      <c r="D99" s="381" t="s">
        <v>4426</v>
      </c>
      <c r="E99" s="530" t="s">
        <v>4708</v>
      </c>
      <c r="F99" s="115" t="s">
        <v>7998</v>
      </c>
    </row>
    <row r="100" spans="1:6" x14ac:dyDescent="0.25">
      <c r="A100" s="270"/>
      <c r="B100" s="310" t="s">
        <v>40</v>
      </c>
      <c r="C100" s="115"/>
      <c r="D100" s="381"/>
      <c r="E100" s="531"/>
      <c r="F100" s="115"/>
    </row>
    <row r="101" spans="1:6" ht="94.5" x14ac:dyDescent="0.25">
      <c r="A101" s="43">
        <v>1</v>
      </c>
      <c r="B101" s="7" t="s">
        <v>729</v>
      </c>
      <c r="C101" s="7" t="s">
        <v>7999</v>
      </c>
      <c r="D101" s="149" t="s">
        <v>3056</v>
      </c>
      <c r="E101" s="532">
        <v>682758.62</v>
      </c>
      <c r="F101" s="49" t="s">
        <v>135</v>
      </c>
    </row>
    <row r="102" spans="1:6" x14ac:dyDescent="0.25">
      <c r="A102" s="43"/>
      <c r="B102" s="2393" t="s">
        <v>8000</v>
      </c>
      <c r="C102" s="2394"/>
      <c r="D102" s="149"/>
      <c r="E102" s="532"/>
      <c r="F102" s="49"/>
    </row>
    <row r="103" spans="1:6" ht="94.5" x14ac:dyDescent="0.25">
      <c r="A103" s="43">
        <v>2</v>
      </c>
      <c r="B103" s="7" t="s">
        <v>729</v>
      </c>
      <c r="C103" s="7" t="s">
        <v>8001</v>
      </c>
      <c r="D103" s="149" t="s">
        <v>3056</v>
      </c>
      <c r="E103" s="532">
        <v>227586.2</v>
      </c>
      <c r="F103" s="49" t="s">
        <v>135</v>
      </c>
    </row>
    <row r="104" spans="1:6" x14ac:dyDescent="0.25">
      <c r="A104" s="43"/>
      <c r="B104" s="310" t="s">
        <v>40</v>
      </c>
      <c r="C104" s="7"/>
      <c r="D104" s="149"/>
      <c r="E104" s="532"/>
      <c r="F104" s="49"/>
    </row>
    <row r="105" spans="1:6" ht="94.5" x14ac:dyDescent="0.25">
      <c r="A105" s="277">
        <v>3</v>
      </c>
      <c r="B105" s="7" t="s">
        <v>41</v>
      </c>
      <c r="C105" s="7" t="s">
        <v>7840</v>
      </c>
      <c r="D105" s="7" t="s">
        <v>8002</v>
      </c>
      <c r="E105" s="532">
        <v>568965.52</v>
      </c>
      <c r="F105" s="49" t="s">
        <v>135</v>
      </c>
    </row>
    <row r="106" spans="1:6" x14ac:dyDescent="0.25">
      <c r="A106" s="277"/>
      <c r="B106" s="533" t="s">
        <v>306</v>
      </c>
      <c r="C106" s="7"/>
      <c r="D106" s="7"/>
      <c r="E106" s="532"/>
      <c r="F106" s="49"/>
    </row>
    <row r="107" spans="1:6" ht="126" x14ac:dyDescent="0.25">
      <c r="A107" s="277">
        <v>4</v>
      </c>
      <c r="B107" s="7" t="s">
        <v>307</v>
      </c>
      <c r="C107" s="7" t="s">
        <v>8003</v>
      </c>
      <c r="D107" s="149" t="s">
        <v>8004</v>
      </c>
      <c r="E107" s="532">
        <v>227586.2</v>
      </c>
      <c r="F107" s="49" t="s">
        <v>135</v>
      </c>
    </row>
    <row r="108" spans="1:6" ht="31.5" x14ac:dyDescent="0.25">
      <c r="A108" s="277"/>
      <c r="B108" s="533" t="s">
        <v>303</v>
      </c>
      <c r="C108" s="7"/>
      <c r="D108" s="149"/>
      <c r="E108" s="532"/>
      <c r="F108" s="49"/>
    </row>
    <row r="109" spans="1:6" ht="110.25" x14ac:dyDescent="0.25">
      <c r="A109" s="277">
        <v>5</v>
      </c>
      <c r="B109" s="7" t="s">
        <v>8005</v>
      </c>
      <c r="C109" s="7" t="s">
        <v>7848</v>
      </c>
      <c r="D109" s="7" t="s">
        <v>8006</v>
      </c>
      <c r="E109" s="532">
        <v>227586.2</v>
      </c>
      <c r="F109" s="49" t="s">
        <v>135</v>
      </c>
    </row>
    <row r="110" spans="1:6" x14ac:dyDescent="0.25">
      <c r="A110" s="277"/>
      <c r="B110" s="533" t="s">
        <v>34</v>
      </c>
      <c r="C110" s="7"/>
      <c r="D110" s="7"/>
      <c r="E110" s="532"/>
      <c r="F110" s="49"/>
    </row>
    <row r="111" spans="1:6" ht="47.25" x14ac:dyDescent="0.25">
      <c r="A111" s="277">
        <v>6</v>
      </c>
      <c r="B111" s="7" t="s">
        <v>8007</v>
      </c>
      <c r="C111" s="7" t="s">
        <v>8008</v>
      </c>
      <c r="D111" s="7" t="s">
        <v>8009</v>
      </c>
      <c r="E111" s="534">
        <v>2000000</v>
      </c>
      <c r="F111" s="49" t="s">
        <v>135</v>
      </c>
    </row>
    <row r="112" spans="1:6" ht="63" x14ac:dyDescent="0.25">
      <c r="A112" s="277">
        <v>7</v>
      </c>
      <c r="B112" s="7" t="s">
        <v>7892</v>
      </c>
      <c r="C112" s="7" t="s">
        <v>8010</v>
      </c>
      <c r="D112" s="7" t="s">
        <v>8011</v>
      </c>
      <c r="E112" s="532">
        <v>844827.6</v>
      </c>
      <c r="F112" s="49" t="s">
        <v>135</v>
      </c>
    </row>
    <row r="113" spans="1:6" x14ac:dyDescent="0.25">
      <c r="A113" s="277"/>
      <c r="B113" s="2580" t="s">
        <v>8012</v>
      </c>
      <c r="C113" s="2581"/>
      <c r="D113" s="7"/>
      <c r="E113" s="532"/>
      <c r="F113" s="49"/>
    </row>
    <row r="114" spans="1:6" ht="47.25" x14ac:dyDescent="0.25">
      <c r="A114" s="277">
        <v>8</v>
      </c>
      <c r="B114" s="7" t="s">
        <v>7914</v>
      </c>
      <c r="C114" s="7" t="s">
        <v>7915</v>
      </c>
      <c r="D114" s="7" t="s">
        <v>8013</v>
      </c>
      <c r="E114" s="532">
        <v>3100000</v>
      </c>
      <c r="F114" s="49" t="s">
        <v>13</v>
      </c>
    </row>
    <row r="115" spans="1:6" x14ac:dyDescent="0.25">
      <c r="A115" s="277"/>
      <c r="B115" s="533" t="s">
        <v>219</v>
      </c>
      <c r="C115" s="7"/>
      <c r="D115" s="7"/>
      <c r="E115" s="532"/>
      <c r="F115" s="49"/>
    </row>
    <row r="116" spans="1:6" ht="94.5" x14ac:dyDescent="0.25">
      <c r="A116" s="277">
        <v>9</v>
      </c>
      <c r="B116" s="7" t="s">
        <v>8014</v>
      </c>
      <c r="C116" s="7" t="s">
        <v>8015</v>
      </c>
      <c r="D116" s="7" t="s">
        <v>8016</v>
      </c>
      <c r="E116" s="532">
        <v>3500000</v>
      </c>
      <c r="F116" s="49" t="s">
        <v>1294</v>
      </c>
    </row>
    <row r="117" spans="1:6" x14ac:dyDescent="0.25">
      <c r="A117" s="277"/>
      <c r="B117" s="533" t="s">
        <v>248</v>
      </c>
      <c r="C117" s="533"/>
      <c r="D117" s="535"/>
      <c r="E117" s="536">
        <f>SUM(E98:E116)</f>
        <v>11379310.34</v>
      </c>
      <c r="F117" s="537"/>
    </row>
  </sheetData>
  <mergeCells count="13">
    <mergeCell ref="B69:D69"/>
    <mergeCell ref="A1:F1"/>
    <mergeCell ref="A2:F2"/>
    <mergeCell ref="A3:F3"/>
    <mergeCell ref="B5:D5"/>
    <mergeCell ref="B45:D45"/>
    <mergeCell ref="B113:C113"/>
    <mergeCell ref="B83:D83"/>
    <mergeCell ref="B88:D88"/>
    <mergeCell ref="A96:F96"/>
    <mergeCell ref="A97:F97"/>
    <mergeCell ref="A98:F98"/>
    <mergeCell ref="B102:C102"/>
  </mergeCells>
  <pageMargins left="0.7" right="0.7" top="0.75" bottom="0.75" header="0.3" footer="0.3"/>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1"/>
  <sheetViews>
    <sheetView topLeftCell="A118" workbookViewId="0">
      <selection activeCell="D95" sqref="D95"/>
    </sheetView>
  </sheetViews>
  <sheetFormatPr defaultRowHeight="15" x14ac:dyDescent="0.25"/>
  <cols>
    <col min="1" max="1" width="7.5703125" customWidth="1"/>
    <col min="2" max="2" width="17.140625" customWidth="1"/>
    <col min="3" max="3" width="42.42578125" customWidth="1"/>
    <col min="4" max="4" width="17.140625" customWidth="1"/>
    <col min="5" max="5" width="21" customWidth="1"/>
    <col min="6" max="6" width="11" customWidth="1"/>
  </cols>
  <sheetData>
    <row r="1" spans="1:6" ht="15.75" customHeight="1" x14ac:dyDescent="0.25">
      <c r="A1" s="2591" t="s">
        <v>0</v>
      </c>
      <c r="B1" s="2592"/>
      <c r="C1" s="2592"/>
      <c r="D1" s="2592"/>
      <c r="E1" s="2592"/>
      <c r="F1" s="2593"/>
    </row>
    <row r="2" spans="1:6" ht="15.75" customHeight="1" x14ac:dyDescent="0.25">
      <c r="A2" s="2591" t="s">
        <v>8291</v>
      </c>
      <c r="B2" s="2592"/>
      <c r="C2" s="2592"/>
      <c r="D2" s="2592"/>
      <c r="E2" s="2592"/>
      <c r="F2" s="2593"/>
    </row>
    <row r="3" spans="1:6" ht="15.75" customHeight="1" x14ac:dyDescent="0.25">
      <c r="A3" s="2591" t="s">
        <v>2</v>
      </c>
      <c r="B3" s="2592"/>
      <c r="C3" s="2592"/>
      <c r="D3" s="2592"/>
      <c r="E3" s="2592"/>
      <c r="F3" s="2593"/>
    </row>
    <row r="4" spans="1:6" ht="15.75" x14ac:dyDescent="0.25">
      <c r="A4" s="70" t="s">
        <v>8292</v>
      </c>
      <c r="B4" s="70" t="s">
        <v>5559</v>
      </c>
      <c r="C4" s="70" t="s">
        <v>284</v>
      </c>
      <c r="D4" s="70" t="s">
        <v>8293</v>
      </c>
      <c r="E4" s="71" t="s">
        <v>8294</v>
      </c>
      <c r="F4" s="70" t="s">
        <v>1228</v>
      </c>
    </row>
    <row r="5" spans="1:6" ht="15.75" customHeight="1" x14ac:dyDescent="0.25">
      <c r="A5" s="79"/>
      <c r="B5" s="2349" t="s">
        <v>8295</v>
      </c>
      <c r="C5" s="2349"/>
      <c r="D5" s="379"/>
      <c r="E5" s="379"/>
      <c r="F5" s="64"/>
    </row>
    <row r="6" spans="1:6" ht="47.25" x14ac:dyDescent="0.25">
      <c r="A6" s="69">
        <v>1</v>
      </c>
      <c r="B6" s="69" t="s">
        <v>289</v>
      </c>
      <c r="C6" s="69" t="s">
        <v>8296</v>
      </c>
      <c r="D6" s="69" t="s">
        <v>12</v>
      </c>
      <c r="E6" s="74">
        <v>1748000</v>
      </c>
      <c r="F6" s="69" t="s">
        <v>5827</v>
      </c>
    </row>
    <row r="7" spans="1:6" ht="141.75" x14ac:dyDescent="0.25">
      <c r="A7" s="69">
        <v>2</v>
      </c>
      <c r="B7" s="69" t="s">
        <v>295</v>
      </c>
      <c r="C7" s="69" t="s">
        <v>8297</v>
      </c>
      <c r="D7" s="69" t="s">
        <v>535</v>
      </c>
      <c r="E7" s="74">
        <v>948620.65</v>
      </c>
      <c r="F7" s="69" t="s">
        <v>5827</v>
      </c>
    </row>
    <row r="8" spans="1:6" ht="31.5" x14ac:dyDescent="0.25">
      <c r="A8" s="69">
        <v>3</v>
      </c>
      <c r="B8" s="69" t="s">
        <v>17</v>
      </c>
      <c r="C8" s="69" t="s">
        <v>8298</v>
      </c>
      <c r="D8" s="69" t="s">
        <v>537</v>
      </c>
      <c r="E8" s="74">
        <v>24000</v>
      </c>
      <c r="F8" s="69" t="s">
        <v>5827</v>
      </c>
    </row>
    <row r="9" spans="1:6" ht="47.25" x14ac:dyDescent="0.25">
      <c r="A9" s="69">
        <v>4</v>
      </c>
      <c r="B9" s="69" t="s">
        <v>20</v>
      </c>
      <c r="C9" s="69" t="s">
        <v>8299</v>
      </c>
      <c r="D9" s="69" t="s">
        <v>539</v>
      </c>
      <c r="E9" s="74">
        <v>48000</v>
      </c>
      <c r="F9" s="69" t="s">
        <v>5827</v>
      </c>
    </row>
    <row r="10" spans="1:6" ht="94.5" x14ac:dyDescent="0.25">
      <c r="A10" s="69">
        <v>5</v>
      </c>
      <c r="B10" s="69" t="s">
        <v>23</v>
      </c>
      <c r="C10" s="69" t="s">
        <v>8300</v>
      </c>
      <c r="D10" s="69" t="s">
        <v>541</v>
      </c>
      <c r="E10" s="74">
        <v>1440000</v>
      </c>
      <c r="F10" s="69" t="s">
        <v>5827</v>
      </c>
    </row>
    <row r="11" spans="1:6" ht="15.75" customHeight="1" x14ac:dyDescent="0.25">
      <c r="A11" s="79"/>
      <c r="B11" s="2349" t="s">
        <v>8301</v>
      </c>
      <c r="C11" s="2349"/>
      <c r="D11" s="379"/>
      <c r="E11" s="379"/>
      <c r="F11" s="485"/>
    </row>
    <row r="12" spans="1:6" ht="63" x14ac:dyDescent="0.25">
      <c r="A12" s="69">
        <v>6</v>
      </c>
      <c r="B12" s="69" t="s">
        <v>295</v>
      </c>
      <c r="C12" s="69" t="s">
        <v>8302</v>
      </c>
      <c r="D12" s="69" t="s">
        <v>8303</v>
      </c>
      <c r="E12" s="74">
        <v>384310.34</v>
      </c>
      <c r="F12" s="69" t="s">
        <v>5827</v>
      </c>
    </row>
    <row r="13" spans="1:6" ht="94.5" x14ac:dyDescent="0.25">
      <c r="A13" s="69">
        <v>7</v>
      </c>
      <c r="B13" s="69" t="s">
        <v>23</v>
      </c>
      <c r="C13" s="69" t="s">
        <v>8304</v>
      </c>
      <c r="D13" s="69" t="s">
        <v>541</v>
      </c>
      <c r="E13" s="74">
        <v>1440000</v>
      </c>
      <c r="F13" s="69" t="s">
        <v>5827</v>
      </c>
    </row>
    <row r="14" spans="1:6" ht="78.75" x14ac:dyDescent="0.25">
      <c r="A14" s="69">
        <v>8</v>
      </c>
      <c r="B14" s="69" t="s">
        <v>4720</v>
      </c>
      <c r="C14" s="69" t="s">
        <v>8305</v>
      </c>
      <c r="D14" s="69" t="s">
        <v>5298</v>
      </c>
      <c r="E14" s="74">
        <v>780000</v>
      </c>
      <c r="F14" s="69" t="s">
        <v>5827</v>
      </c>
    </row>
    <row r="15" spans="1:6" ht="15.75" x14ac:dyDescent="0.25">
      <c r="A15" s="79"/>
      <c r="B15" s="2349" t="s">
        <v>739</v>
      </c>
      <c r="C15" s="2349"/>
      <c r="D15" s="379"/>
      <c r="E15" s="379"/>
      <c r="F15" s="485"/>
    </row>
    <row r="16" spans="1:6" ht="94.5" x14ac:dyDescent="0.25">
      <c r="A16" s="69">
        <v>9</v>
      </c>
      <c r="B16" s="69" t="s">
        <v>8306</v>
      </c>
      <c r="C16" s="69" t="s">
        <v>8307</v>
      </c>
      <c r="D16" s="69" t="s">
        <v>43</v>
      </c>
      <c r="E16" s="74">
        <v>4568965.5199999996</v>
      </c>
      <c r="F16" s="69" t="s">
        <v>5827</v>
      </c>
    </row>
    <row r="17" spans="1:6" ht="15.75" x14ac:dyDescent="0.25">
      <c r="A17" s="79"/>
      <c r="B17" s="379" t="s">
        <v>306</v>
      </c>
      <c r="C17" s="379"/>
      <c r="D17" s="379"/>
      <c r="E17" s="379"/>
      <c r="F17" s="485"/>
    </row>
    <row r="18" spans="1:6" ht="283.5" x14ac:dyDescent="0.25">
      <c r="A18" s="69">
        <v>10</v>
      </c>
      <c r="B18" s="69" t="s">
        <v>4481</v>
      </c>
      <c r="C18" s="69" t="s">
        <v>8308</v>
      </c>
      <c r="D18" s="69" t="s">
        <v>8309</v>
      </c>
      <c r="E18" s="74">
        <v>1500000</v>
      </c>
      <c r="F18" s="69" t="s">
        <v>5827</v>
      </c>
    </row>
    <row r="19" spans="1:6" ht="15.75" customHeight="1" x14ac:dyDescent="0.25">
      <c r="A19" s="79"/>
      <c r="B19" s="2349" t="s">
        <v>303</v>
      </c>
      <c r="C19" s="2349"/>
      <c r="D19" s="379"/>
      <c r="E19" s="379"/>
      <c r="F19" s="485"/>
    </row>
    <row r="20" spans="1:6" ht="141.75" x14ac:dyDescent="0.25">
      <c r="A20" s="69">
        <v>11</v>
      </c>
      <c r="B20" s="69" t="s">
        <v>8310</v>
      </c>
      <c r="C20" s="69" t="s">
        <v>8311</v>
      </c>
      <c r="D20" s="69" t="s">
        <v>8312</v>
      </c>
      <c r="E20" s="74">
        <v>125177.64</v>
      </c>
      <c r="F20" s="69" t="s">
        <v>13</v>
      </c>
    </row>
    <row r="21" spans="1:6" ht="141.75" x14ac:dyDescent="0.25">
      <c r="A21" s="69">
        <v>12</v>
      </c>
      <c r="B21" s="69" t="s">
        <v>597</v>
      </c>
      <c r="C21" s="69" t="s">
        <v>8313</v>
      </c>
      <c r="D21" s="69" t="s">
        <v>8314</v>
      </c>
      <c r="E21" s="74">
        <v>125177.64</v>
      </c>
      <c r="F21" s="69" t="s">
        <v>13</v>
      </c>
    </row>
    <row r="22" spans="1:6" ht="141.75" x14ac:dyDescent="0.25">
      <c r="A22" s="69">
        <v>13</v>
      </c>
      <c r="B22" s="69" t="s">
        <v>8315</v>
      </c>
      <c r="C22" s="69" t="s">
        <v>8316</v>
      </c>
      <c r="D22" s="69" t="s">
        <v>8317</v>
      </c>
      <c r="E22" s="74">
        <v>125177.64</v>
      </c>
      <c r="F22" s="69" t="s">
        <v>13</v>
      </c>
    </row>
    <row r="23" spans="1:6" ht="141.75" x14ac:dyDescent="0.25">
      <c r="A23" s="69">
        <v>14</v>
      </c>
      <c r="B23" s="69" t="s">
        <v>8318</v>
      </c>
      <c r="C23" s="69" t="s">
        <v>8319</v>
      </c>
      <c r="D23" s="69" t="s">
        <v>8320</v>
      </c>
      <c r="E23" s="74">
        <v>125177.64</v>
      </c>
      <c r="F23" s="69" t="s">
        <v>13</v>
      </c>
    </row>
    <row r="24" spans="1:6" ht="141.75" x14ac:dyDescent="0.25">
      <c r="A24" s="69">
        <v>15</v>
      </c>
      <c r="B24" s="69" t="s">
        <v>8321</v>
      </c>
      <c r="C24" s="69" t="s">
        <v>8322</v>
      </c>
      <c r="D24" s="69" t="s">
        <v>8323</v>
      </c>
      <c r="E24" s="74">
        <v>125177.64</v>
      </c>
      <c r="F24" s="69" t="s">
        <v>13</v>
      </c>
    </row>
    <row r="25" spans="1:6" ht="141.75" x14ac:dyDescent="0.25">
      <c r="A25" s="69">
        <v>16</v>
      </c>
      <c r="B25" s="69" t="s">
        <v>8324</v>
      </c>
      <c r="C25" s="69" t="s">
        <v>8325</v>
      </c>
      <c r="D25" s="69" t="s">
        <v>8326</v>
      </c>
      <c r="E25" s="74">
        <v>125177.64</v>
      </c>
      <c r="F25" s="69" t="s">
        <v>13</v>
      </c>
    </row>
    <row r="26" spans="1:6" ht="141.75" x14ac:dyDescent="0.25">
      <c r="A26" s="69">
        <v>17</v>
      </c>
      <c r="B26" s="69" t="s">
        <v>2271</v>
      </c>
      <c r="C26" s="69" t="s">
        <v>8327</v>
      </c>
      <c r="D26" s="69" t="s">
        <v>8328</v>
      </c>
      <c r="E26" s="74">
        <v>125177.64</v>
      </c>
      <c r="F26" s="69" t="s">
        <v>13</v>
      </c>
    </row>
    <row r="27" spans="1:6" ht="141.75" x14ac:dyDescent="0.25">
      <c r="A27" s="69">
        <v>18</v>
      </c>
      <c r="B27" s="69" t="s">
        <v>8329</v>
      </c>
      <c r="C27" s="69" t="s">
        <v>8330</v>
      </c>
      <c r="D27" s="69" t="s">
        <v>8331</v>
      </c>
      <c r="E27" s="74">
        <v>125177.64</v>
      </c>
      <c r="F27" s="69" t="s">
        <v>13</v>
      </c>
    </row>
    <row r="28" spans="1:6" ht="15.75" x14ac:dyDescent="0.25">
      <c r="A28" s="79"/>
      <c r="B28" s="379" t="s">
        <v>34</v>
      </c>
      <c r="C28" s="379"/>
      <c r="D28" s="379"/>
      <c r="E28" s="379"/>
      <c r="F28" s="485"/>
    </row>
    <row r="29" spans="1:6" ht="47.25" x14ac:dyDescent="0.25">
      <c r="A29" s="69">
        <v>19</v>
      </c>
      <c r="B29" s="69" t="s">
        <v>309</v>
      </c>
      <c r="C29" s="69" t="s">
        <v>8332</v>
      </c>
      <c r="D29" s="69" t="s">
        <v>554</v>
      </c>
      <c r="E29" s="552">
        <v>7500000</v>
      </c>
      <c r="F29" s="69" t="s">
        <v>5827</v>
      </c>
    </row>
    <row r="30" spans="1:6" ht="47.25" x14ac:dyDescent="0.25">
      <c r="A30" s="69">
        <v>20</v>
      </c>
      <c r="B30" s="69" t="s">
        <v>342</v>
      </c>
      <c r="C30" s="69" t="s">
        <v>8333</v>
      </c>
      <c r="D30" s="69" t="s">
        <v>554</v>
      </c>
      <c r="E30" s="552">
        <v>9000000</v>
      </c>
      <c r="F30" s="69" t="s">
        <v>5827</v>
      </c>
    </row>
    <row r="31" spans="1:6" ht="47.25" x14ac:dyDescent="0.25">
      <c r="A31" s="69">
        <v>21</v>
      </c>
      <c r="B31" s="69" t="s">
        <v>8334</v>
      </c>
      <c r="C31" s="69" t="s">
        <v>8335</v>
      </c>
      <c r="D31" s="69" t="s">
        <v>554</v>
      </c>
      <c r="E31" s="552">
        <v>1000000</v>
      </c>
      <c r="F31" s="69" t="s">
        <v>5827</v>
      </c>
    </row>
    <row r="32" spans="1:6" ht="15.75" customHeight="1" x14ac:dyDescent="0.25">
      <c r="A32" s="79"/>
      <c r="B32" s="2349" t="s">
        <v>312</v>
      </c>
      <c r="C32" s="2349"/>
      <c r="D32" s="379"/>
      <c r="E32" s="379"/>
      <c r="F32" s="485"/>
    </row>
    <row r="33" spans="1:6" ht="47.25" x14ac:dyDescent="0.25">
      <c r="A33" s="69">
        <v>22</v>
      </c>
      <c r="B33" s="69" t="s">
        <v>8336</v>
      </c>
      <c r="C33" s="69" t="s">
        <v>8337</v>
      </c>
      <c r="D33" s="69" t="s">
        <v>8338</v>
      </c>
      <c r="E33" s="74">
        <v>1500000</v>
      </c>
      <c r="F33" s="69" t="s">
        <v>13</v>
      </c>
    </row>
    <row r="34" spans="1:6" ht="78.75" x14ac:dyDescent="0.25">
      <c r="A34" s="69">
        <v>23</v>
      </c>
      <c r="B34" s="69" t="s">
        <v>8339</v>
      </c>
      <c r="C34" s="69" t="s">
        <v>8340</v>
      </c>
      <c r="D34" s="69" t="s">
        <v>8341</v>
      </c>
      <c r="E34" s="74">
        <v>1500000</v>
      </c>
      <c r="F34" s="69" t="s">
        <v>13</v>
      </c>
    </row>
    <row r="35" spans="1:6" ht="47.25" x14ac:dyDescent="0.25">
      <c r="A35" s="69">
        <v>24</v>
      </c>
      <c r="B35" s="69" t="s">
        <v>8315</v>
      </c>
      <c r="C35" s="69" t="s">
        <v>8342</v>
      </c>
      <c r="D35" s="69" t="s">
        <v>8338</v>
      </c>
      <c r="E35" s="74">
        <v>1500000</v>
      </c>
      <c r="F35" s="69" t="s">
        <v>13</v>
      </c>
    </row>
    <row r="36" spans="1:6" ht="47.25" x14ac:dyDescent="0.25">
      <c r="A36" s="69">
        <v>25</v>
      </c>
      <c r="B36" s="69" t="s">
        <v>8318</v>
      </c>
      <c r="C36" s="69" t="s">
        <v>8343</v>
      </c>
      <c r="D36" s="69" t="s">
        <v>8338</v>
      </c>
      <c r="E36" s="74">
        <v>1500000</v>
      </c>
      <c r="F36" s="69" t="s">
        <v>13</v>
      </c>
    </row>
    <row r="37" spans="1:6" ht="47.25" x14ac:dyDescent="0.25">
      <c r="A37" s="69">
        <v>26</v>
      </c>
      <c r="B37" s="69" t="s">
        <v>8344</v>
      </c>
      <c r="C37" s="69" t="s">
        <v>8345</v>
      </c>
      <c r="D37" s="69" t="s">
        <v>8338</v>
      </c>
      <c r="E37" s="74">
        <v>1500000</v>
      </c>
      <c r="F37" s="69" t="s">
        <v>13</v>
      </c>
    </row>
    <row r="38" spans="1:6" ht="47.25" x14ac:dyDescent="0.25">
      <c r="A38" s="69">
        <v>27</v>
      </c>
      <c r="B38" s="69" t="s">
        <v>8324</v>
      </c>
      <c r="C38" s="69" t="s">
        <v>8346</v>
      </c>
      <c r="D38" s="69" t="s">
        <v>8338</v>
      </c>
      <c r="E38" s="74">
        <v>1500000</v>
      </c>
      <c r="F38" s="69" t="s">
        <v>13</v>
      </c>
    </row>
    <row r="39" spans="1:6" ht="47.25" x14ac:dyDescent="0.25">
      <c r="A39" s="69">
        <v>28</v>
      </c>
      <c r="B39" s="69" t="s">
        <v>8347</v>
      </c>
      <c r="C39" s="69" t="s">
        <v>8348</v>
      </c>
      <c r="D39" s="69" t="s">
        <v>8338</v>
      </c>
      <c r="E39" s="74">
        <v>1500000</v>
      </c>
      <c r="F39" s="69" t="s">
        <v>13</v>
      </c>
    </row>
    <row r="40" spans="1:6" ht="47.25" x14ac:dyDescent="0.25">
      <c r="A40" s="69">
        <v>29</v>
      </c>
      <c r="B40" s="158" t="s">
        <v>8349</v>
      </c>
      <c r="C40" s="69" t="s">
        <v>8350</v>
      </c>
      <c r="D40" s="69" t="s">
        <v>8338</v>
      </c>
      <c r="E40" s="74">
        <v>1500000</v>
      </c>
      <c r="F40" s="69" t="s">
        <v>13</v>
      </c>
    </row>
    <row r="41" spans="1:6" ht="63" x14ac:dyDescent="0.25">
      <c r="A41" s="69">
        <v>30</v>
      </c>
      <c r="B41" s="158" t="s">
        <v>8351</v>
      </c>
      <c r="C41" s="69" t="s">
        <v>8352</v>
      </c>
      <c r="D41" s="69" t="s">
        <v>8353</v>
      </c>
      <c r="E41" s="102">
        <v>1500000</v>
      </c>
      <c r="F41" s="69" t="s">
        <v>13</v>
      </c>
    </row>
    <row r="42" spans="1:6" ht="94.5" x14ac:dyDescent="0.25">
      <c r="A42" s="69">
        <v>31</v>
      </c>
      <c r="B42" s="158" t="s">
        <v>8354</v>
      </c>
      <c r="C42" s="69" t="s">
        <v>8355</v>
      </c>
      <c r="D42" s="158" t="s">
        <v>8356</v>
      </c>
      <c r="E42" s="102">
        <v>800000</v>
      </c>
      <c r="F42" s="69" t="s">
        <v>5827</v>
      </c>
    </row>
    <row r="43" spans="1:6" ht="78.75" x14ac:dyDescent="0.25">
      <c r="A43" s="69">
        <v>32</v>
      </c>
      <c r="B43" s="158" t="s">
        <v>8336</v>
      </c>
      <c r="C43" s="69" t="s">
        <v>8357</v>
      </c>
      <c r="D43" s="158" t="s">
        <v>8358</v>
      </c>
      <c r="E43" s="102">
        <v>700000</v>
      </c>
      <c r="F43" s="69" t="s">
        <v>5827</v>
      </c>
    </row>
    <row r="44" spans="1:6" ht="110.25" x14ac:dyDescent="0.25">
      <c r="A44" s="69">
        <v>33</v>
      </c>
      <c r="B44" s="69" t="s">
        <v>8359</v>
      </c>
      <c r="C44" s="69" t="s">
        <v>8360</v>
      </c>
      <c r="D44" s="69" t="s">
        <v>8361</v>
      </c>
      <c r="E44" s="74">
        <v>1600000</v>
      </c>
      <c r="F44" s="69" t="s">
        <v>5827</v>
      </c>
    </row>
    <row r="45" spans="1:6" ht="78.75" x14ac:dyDescent="0.25">
      <c r="A45" s="69">
        <v>34</v>
      </c>
      <c r="B45" s="158" t="s">
        <v>8362</v>
      </c>
      <c r="C45" s="69" t="s">
        <v>8363</v>
      </c>
      <c r="D45" s="158" t="s">
        <v>8364</v>
      </c>
      <c r="E45" s="102">
        <v>100000</v>
      </c>
      <c r="F45" s="69" t="s">
        <v>5827</v>
      </c>
    </row>
    <row r="46" spans="1:6" ht="63" x14ac:dyDescent="0.25">
      <c r="A46" s="69">
        <v>35</v>
      </c>
      <c r="B46" s="69" t="s">
        <v>8365</v>
      </c>
      <c r="C46" s="69" t="s">
        <v>8366</v>
      </c>
      <c r="D46" s="69" t="s">
        <v>8367</v>
      </c>
      <c r="E46" s="74">
        <v>350000</v>
      </c>
      <c r="F46" s="69" t="s">
        <v>5827</v>
      </c>
    </row>
    <row r="47" spans="1:6" ht="110.25" x14ac:dyDescent="0.25">
      <c r="A47" s="69">
        <v>36</v>
      </c>
      <c r="B47" s="69" t="s">
        <v>8368</v>
      </c>
      <c r="C47" s="69" t="s">
        <v>8369</v>
      </c>
      <c r="D47" s="69" t="s">
        <v>8370</v>
      </c>
      <c r="E47" s="74">
        <v>1300000</v>
      </c>
      <c r="F47" s="69" t="s">
        <v>5827</v>
      </c>
    </row>
    <row r="48" spans="1:6" ht="236.25" x14ac:dyDescent="0.25">
      <c r="A48" s="69">
        <v>37</v>
      </c>
      <c r="B48" s="69" t="s">
        <v>8321</v>
      </c>
      <c r="C48" s="69" t="s">
        <v>8371</v>
      </c>
      <c r="D48" s="69" t="s">
        <v>8372</v>
      </c>
      <c r="E48" s="74">
        <v>1400000</v>
      </c>
      <c r="F48" s="69" t="s">
        <v>5827</v>
      </c>
    </row>
    <row r="49" spans="1:6" ht="94.5" x14ac:dyDescent="0.25">
      <c r="A49" s="69">
        <v>38</v>
      </c>
      <c r="B49" s="69" t="s">
        <v>8373</v>
      </c>
      <c r="C49" s="69" t="s">
        <v>8374</v>
      </c>
      <c r="D49" s="69" t="s">
        <v>8375</v>
      </c>
      <c r="E49" s="74">
        <v>600000</v>
      </c>
      <c r="F49" s="69" t="s">
        <v>5827</v>
      </c>
    </row>
    <row r="50" spans="1:6" ht="94.5" x14ac:dyDescent="0.25">
      <c r="A50" s="69">
        <v>39</v>
      </c>
      <c r="B50" s="69" t="s">
        <v>8376</v>
      </c>
      <c r="C50" s="69" t="s">
        <v>8377</v>
      </c>
      <c r="D50" s="69" t="s">
        <v>8378</v>
      </c>
      <c r="E50" s="74">
        <v>500000</v>
      </c>
      <c r="F50" s="69" t="s">
        <v>5827</v>
      </c>
    </row>
    <row r="51" spans="1:6" ht="47.25" x14ac:dyDescent="0.25">
      <c r="A51" s="69">
        <v>40</v>
      </c>
      <c r="B51" s="69" t="s">
        <v>8379</v>
      </c>
      <c r="C51" s="69" t="s">
        <v>8380</v>
      </c>
      <c r="D51" s="69" t="s">
        <v>8381</v>
      </c>
      <c r="E51" s="74">
        <v>500000</v>
      </c>
      <c r="F51" s="69" t="s">
        <v>5827</v>
      </c>
    </row>
    <row r="52" spans="1:6" ht="78.75" x14ac:dyDescent="0.25">
      <c r="A52" s="69">
        <v>41</v>
      </c>
      <c r="B52" s="69" t="s">
        <v>8382</v>
      </c>
      <c r="C52" s="69" t="s">
        <v>8383</v>
      </c>
      <c r="D52" s="69" t="s">
        <v>8384</v>
      </c>
      <c r="E52" s="74">
        <v>500000</v>
      </c>
      <c r="F52" s="69" t="s">
        <v>13</v>
      </c>
    </row>
    <row r="53" spans="1:6" ht="78.75" x14ac:dyDescent="0.25">
      <c r="A53" s="69">
        <v>42</v>
      </c>
      <c r="B53" s="69" t="s">
        <v>8385</v>
      </c>
      <c r="C53" s="69" t="s">
        <v>8386</v>
      </c>
      <c r="D53" s="69" t="s">
        <v>8387</v>
      </c>
      <c r="E53" s="74">
        <v>500000</v>
      </c>
      <c r="F53" s="69" t="s">
        <v>13</v>
      </c>
    </row>
    <row r="54" spans="1:6" ht="78.75" x14ac:dyDescent="0.25">
      <c r="A54" s="69">
        <v>43</v>
      </c>
      <c r="B54" s="69" t="s">
        <v>8388</v>
      </c>
      <c r="C54" s="69" t="s">
        <v>8389</v>
      </c>
      <c r="D54" s="69" t="s">
        <v>8387</v>
      </c>
      <c r="E54" s="74">
        <v>500000</v>
      </c>
      <c r="F54" s="69" t="s">
        <v>5827</v>
      </c>
    </row>
    <row r="55" spans="1:6" ht="63" x14ac:dyDescent="0.25">
      <c r="A55" s="69">
        <v>44</v>
      </c>
      <c r="B55" s="69" t="s">
        <v>8390</v>
      </c>
      <c r="C55" s="69" t="s">
        <v>8391</v>
      </c>
      <c r="D55" s="69" t="s">
        <v>8392</v>
      </c>
      <c r="E55" s="74">
        <v>1000000</v>
      </c>
      <c r="F55" s="69" t="s">
        <v>13</v>
      </c>
    </row>
    <row r="56" spans="1:6" ht="63" x14ac:dyDescent="0.25">
      <c r="A56" s="69">
        <v>45</v>
      </c>
      <c r="B56" s="69" t="s">
        <v>8393</v>
      </c>
      <c r="C56" s="69" t="s">
        <v>8394</v>
      </c>
      <c r="D56" s="69" t="s">
        <v>8395</v>
      </c>
      <c r="E56" s="74">
        <v>1500000</v>
      </c>
      <c r="F56" s="69" t="s">
        <v>13</v>
      </c>
    </row>
    <row r="57" spans="1:6" ht="47.25" x14ac:dyDescent="0.25">
      <c r="A57" s="69">
        <v>46</v>
      </c>
      <c r="B57" s="69" t="s">
        <v>8396</v>
      </c>
      <c r="C57" s="69" t="s">
        <v>8397</v>
      </c>
      <c r="D57" s="69" t="s">
        <v>8398</v>
      </c>
      <c r="E57" s="74">
        <v>1500000</v>
      </c>
      <c r="F57" s="69" t="s">
        <v>13</v>
      </c>
    </row>
    <row r="58" spans="1:6" ht="31.5" x14ac:dyDescent="0.25">
      <c r="A58" s="69">
        <v>47</v>
      </c>
      <c r="B58" s="69" t="s">
        <v>8399</v>
      </c>
      <c r="C58" s="69" t="s">
        <v>8400</v>
      </c>
      <c r="D58" s="69" t="s">
        <v>8401</v>
      </c>
      <c r="E58" s="74">
        <v>300000</v>
      </c>
      <c r="F58" s="69" t="s">
        <v>13</v>
      </c>
    </row>
    <row r="59" spans="1:6" ht="31.5" x14ac:dyDescent="0.25">
      <c r="A59" s="69">
        <v>48</v>
      </c>
      <c r="B59" s="69" t="s">
        <v>8402</v>
      </c>
      <c r="C59" s="69" t="s">
        <v>8403</v>
      </c>
      <c r="D59" s="69" t="s">
        <v>8404</v>
      </c>
      <c r="E59" s="74">
        <v>500000</v>
      </c>
      <c r="F59" s="69" t="s">
        <v>13</v>
      </c>
    </row>
    <row r="60" spans="1:6" ht="63" x14ac:dyDescent="0.25">
      <c r="A60" s="69">
        <v>49</v>
      </c>
      <c r="B60" s="69" t="s">
        <v>8405</v>
      </c>
      <c r="C60" s="69" t="s">
        <v>8406</v>
      </c>
      <c r="D60" s="69" t="s">
        <v>8407</v>
      </c>
      <c r="E60" s="74">
        <v>1000000</v>
      </c>
      <c r="F60" s="69" t="s">
        <v>13</v>
      </c>
    </row>
    <row r="61" spans="1:6" ht="47.25" x14ac:dyDescent="0.25">
      <c r="A61" s="69">
        <v>50</v>
      </c>
      <c r="B61" s="69" t="s">
        <v>8408</v>
      </c>
      <c r="C61" s="69" t="s">
        <v>8409</v>
      </c>
      <c r="D61" s="69" t="s">
        <v>8410</v>
      </c>
      <c r="E61" s="74">
        <v>1500000</v>
      </c>
      <c r="F61" s="69" t="s">
        <v>13</v>
      </c>
    </row>
    <row r="62" spans="1:6" ht="78.75" x14ac:dyDescent="0.25">
      <c r="A62" s="69">
        <v>51</v>
      </c>
      <c r="B62" s="69" t="s">
        <v>8411</v>
      </c>
      <c r="C62" s="69" t="s">
        <v>8412</v>
      </c>
      <c r="D62" s="69" t="s">
        <v>8413</v>
      </c>
      <c r="E62" s="74">
        <v>1000000</v>
      </c>
      <c r="F62" s="69" t="s">
        <v>13</v>
      </c>
    </row>
    <row r="63" spans="1:6" ht="47.25" x14ac:dyDescent="0.25">
      <c r="A63" s="69">
        <v>52</v>
      </c>
      <c r="B63" s="69" t="s">
        <v>8414</v>
      </c>
      <c r="C63" s="69" t="s">
        <v>8415</v>
      </c>
      <c r="D63" s="69" t="s">
        <v>8398</v>
      </c>
      <c r="E63" s="74">
        <v>1500000</v>
      </c>
      <c r="F63" s="69" t="s">
        <v>13</v>
      </c>
    </row>
    <row r="64" spans="1:6" ht="47.25" x14ac:dyDescent="0.25">
      <c r="A64" s="69">
        <v>53</v>
      </c>
      <c r="B64" s="69" t="s">
        <v>8416</v>
      </c>
      <c r="C64" s="69" t="s">
        <v>8417</v>
      </c>
      <c r="D64" s="69" t="s">
        <v>8398</v>
      </c>
      <c r="E64" s="74">
        <v>1300000</v>
      </c>
      <c r="F64" s="69" t="s">
        <v>13</v>
      </c>
    </row>
    <row r="65" spans="1:6" ht="63" x14ac:dyDescent="0.25">
      <c r="A65" s="69">
        <v>54</v>
      </c>
      <c r="B65" s="69" t="s">
        <v>8418</v>
      </c>
      <c r="C65" s="69" t="s">
        <v>8419</v>
      </c>
      <c r="D65" s="69" t="s">
        <v>8420</v>
      </c>
      <c r="E65" s="74">
        <v>650000</v>
      </c>
      <c r="F65" s="69" t="s">
        <v>13</v>
      </c>
    </row>
    <row r="66" spans="1:6" ht="47.25" x14ac:dyDescent="0.25">
      <c r="A66" s="69">
        <v>55</v>
      </c>
      <c r="B66" s="69" t="s">
        <v>8421</v>
      </c>
      <c r="C66" s="69" t="s">
        <v>8422</v>
      </c>
      <c r="D66" s="69" t="s">
        <v>8398</v>
      </c>
      <c r="E66" s="74">
        <v>1500000</v>
      </c>
      <c r="F66" s="69" t="s">
        <v>13</v>
      </c>
    </row>
    <row r="67" spans="1:6" ht="15.75" customHeight="1" x14ac:dyDescent="0.25">
      <c r="A67" s="79"/>
      <c r="B67" s="2349" t="s">
        <v>1154</v>
      </c>
      <c r="C67" s="2349"/>
      <c r="D67" s="379"/>
      <c r="E67" s="379"/>
      <c r="F67" s="485"/>
    </row>
    <row r="68" spans="1:6" ht="94.5" x14ac:dyDescent="0.25">
      <c r="A68" s="69">
        <v>56</v>
      </c>
      <c r="B68" s="158" t="s">
        <v>8423</v>
      </c>
      <c r="C68" s="69" t="s">
        <v>8424</v>
      </c>
      <c r="D68" s="158" t="s">
        <v>8425</v>
      </c>
      <c r="E68" s="102">
        <v>700000</v>
      </c>
      <c r="F68" s="69" t="s">
        <v>5827</v>
      </c>
    </row>
    <row r="69" spans="1:6" ht="78.75" x14ac:dyDescent="0.25">
      <c r="A69" s="69">
        <v>57</v>
      </c>
      <c r="B69" s="69" t="s">
        <v>8426</v>
      </c>
      <c r="C69" s="69" t="s">
        <v>8427</v>
      </c>
      <c r="D69" s="69" t="s">
        <v>8428</v>
      </c>
      <c r="E69" s="74">
        <v>350000</v>
      </c>
      <c r="F69" s="69" t="s">
        <v>5827</v>
      </c>
    </row>
    <row r="70" spans="1:6" ht="78.75" x14ac:dyDescent="0.25">
      <c r="A70" s="69">
        <v>58</v>
      </c>
      <c r="B70" s="69" t="s">
        <v>8429</v>
      </c>
      <c r="C70" s="69" t="s">
        <v>8430</v>
      </c>
      <c r="D70" s="69" t="s">
        <v>8431</v>
      </c>
      <c r="E70" s="74">
        <v>200000</v>
      </c>
      <c r="F70" s="69" t="s">
        <v>5827</v>
      </c>
    </row>
    <row r="71" spans="1:6" ht="47.25" x14ac:dyDescent="0.25">
      <c r="A71" s="69">
        <v>59</v>
      </c>
      <c r="B71" s="158" t="s">
        <v>8432</v>
      </c>
      <c r="C71" s="69" t="s">
        <v>8433</v>
      </c>
      <c r="D71" s="158" t="s">
        <v>8434</v>
      </c>
      <c r="E71" s="102">
        <v>900000</v>
      </c>
      <c r="F71" s="69" t="s">
        <v>5827</v>
      </c>
    </row>
    <row r="72" spans="1:6" ht="94.5" x14ac:dyDescent="0.25">
      <c r="A72" s="69">
        <v>60</v>
      </c>
      <c r="B72" s="69" t="s">
        <v>8435</v>
      </c>
      <c r="C72" s="69" t="s">
        <v>8436</v>
      </c>
      <c r="D72" s="69" t="s">
        <v>8437</v>
      </c>
      <c r="E72" s="74">
        <v>500000</v>
      </c>
      <c r="F72" s="69" t="s">
        <v>5827</v>
      </c>
    </row>
    <row r="73" spans="1:6" ht="78.75" x14ac:dyDescent="0.25">
      <c r="A73" s="69">
        <v>61</v>
      </c>
      <c r="B73" s="69" t="s">
        <v>8438</v>
      </c>
      <c r="C73" s="69" t="s">
        <v>8439</v>
      </c>
      <c r="D73" s="69" t="s">
        <v>8440</v>
      </c>
      <c r="E73" s="74">
        <v>500000</v>
      </c>
      <c r="F73" s="69" t="s">
        <v>5827</v>
      </c>
    </row>
    <row r="74" spans="1:6" ht="126" x14ac:dyDescent="0.25">
      <c r="A74" s="69">
        <v>62</v>
      </c>
      <c r="B74" s="69" t="s">
        <v>8441</v>
      </c>
      <c r="C74" s="69" t="s">
        <v>8442</v>
      </c>
      <c r="D74" s="69" t="s">
        <v>8443</v>
      </c>
      <c r="E74" s="74">
        <v>1500000</v>
      </c>
      <c r="F74" s="69" t="s">
        <v>5827</v>
      </c>
    </row>
    <row r="75" spans="1:6" ht="110.25" x14ac:dyDescent="0.25">
      <c r="A75" s="69">
        <v>63</v>
      </c>
      <c r="B75" s="69" t="s">
        <v>8444</v>
      </c>
      <c r="C75" s="69" t="s">
        <v>8445</v>
      </c>
      <c r="D75" s="69" t="s">
        <v>8446</v>
      </c>
      <c r="E75" s="74">
        <v>500000</v>
      </c>
      <c r="F75" s="69" t="s">
        <v>5827</v>
      </c>
    </row>
    <row r="76" spans="1:6" ht="63" x14ac:dyDescent="0.25">
      <c r="A76" s="69">
        <v>64</v>
      </c>
      <c r="B76" s="69" t="s">
        <v>8447</v>
      </c>
      <c r="C76" s="69" t="s">
        <v>8448</v>
      </c>
      <c r="D76" s="69" t="s">
        <v>8449</v>
      </c>
      <c r="E76" s="74">
        <v>200000</v>
      </c>
      <c r="F76" s="69" t="s">
        <v>5827</v>
      </c>
    </row>
    <row r="77" spans="1:6" ht="94.5" x14ac:dyDescent="0.25">
      <c r="A77" s="69">
        <v>65</v>
      </c>
      <c r="B77" s="69" t="s">
        <v>8450</v>
      </c>
      <c r="C77" s="69" t="s">
        <v>8451</v>
      </c>
      <c r="D77" s="69" t="s">
        <v>8452</v>
      </c>
      <c r="E77" s="74">
        <v>300000</v>
      </c>
      <c r="F77" s="69" t="s">
        <v>13</v>
      </c>
    </row>
    <row r="78" spans="1:6" ht="15.75" customHeight="1" x14ac:dyDescent="0.25">
      <c r="A78" s="79"/>
      <c r="B78" s="2349" t="s">
        <v>481</v>
      </c>
      <c r="C78" s="2349"/>
      <c r="D78" s="379"/>
      <c r="E78" s="379"/>
      <c r="F78" s="485"/>
    </row>
    <row r="79" spans="1:6" ht="47.25" x14ac:dyDescent="0.25">
      <c r="A79" s="69">
        <v>66</v>
      </c>
      <c r="B79" s="69" t="s">
        <v>1194</v>
      </c>
      <c r="C79" s="69" t="s">
        <v>8453</v>
      </c>
      <c r="D79" s="69" t="s">
        <v>8454</v>
      </c>
      <c r="E79" s="74">
        <v>3500000</v>
      </c>
      <c r="F79" s="69" t="s">
        <v>13</v>
      </c>
    </row>
    <row r="80" spans="1:6" ht="15.75" customHeight="1" x14ac:dyDescent="0.25">
      <c r="A80" s="79"/>
      <c r="B80" s="2349" t="s">
        <v>8455</v>
      </c>
      <c r="C80" s="2349"/>
      <c r="D80" s="379"/>
      <c r="E80" s="379"/>
      <c r="F80" s="485"/>
    </row>
    <row r="81" spans="1:6" ht="236.25" x14ac:dyDescent="0.25">
      <c r="A81" s="69">
        <v>67</v>
      </c>
      <c r="B81" s="69" t="s">
        <v>8456</v>
      </c>
      <c r="C81" s="69" t="s">
        <v>8457</v>
      </c>
      <c r="D81" s="69" t="s">
        <v>7436</v>
      </c>
      <c r="E81" s="74">
        <v>1169256.8</v>
      </c>
      <c r="F81" s="69" t="s">
        <v>13</v>
      </c>
    </row>
    <row r="82" spans="1:6" ht="236.25" x14ac:dyDescent="0.25">
      <c r="A82" s="69">
        <v>68</v>
      </c>
      <c r="B82" s="69" t="s">
        <v>8458</v>
      </c>
      <c r="C82" s="69" t="s">
        <v>8459</v>
      </c>
      <c r="D82" s="69" t="s">
        <v>7436</v>
      </c>
      <c r="E82" s="74">
        <v>1169256.8</v>
      </c>
      <c r="F82" s="69" t="s">
        <v>13</v>
      </c>
    </row>
    <row r="83" spans="1:6" ht="236.25" x14ac:dyDescent="0.25">
      <c r="A83" s="69">
        <v>69</v>
      </c>
      <c r="B83" s="69" t="s">
        <v>8460</v>
      </c>
      <c r="C83" s="69" t="s">
        <v>8461</v>
      </c>
      <c r="D83" s="69" t="s">
        <v>7436</v>
      </c>
      <c r="E83" s="74">
        <v>1169256.8</v>
      </c>
      <c r="F83" s="69" t="s">
        <v>13</v>
      </c>
    </row>
    <row r="84" spans="1:6" ht="236.25" x14ac:dyDescent="0.25">
      <c r="A84" s="69">
        <v>70</v>
      </c>
      <c r="B84" s="69" t="s">
        <v>8462</v>
      </c>
      <c r="C84" s="69" t="s">
        <v>8463</v>
      </c>
      <c r="D84" s="69" t="s">
        <v>7436</v>
      </c>
      <c r="E84" s="74">
        <v>1169256.8</v>
      </c>
      <c r="F84" s="69" t="s">
        <v>13</v>
      </c>
    </row>
    <row r="85" spans="1:6" ht="15.75" x14ac:dyDescent="0.25">
      <c r="A85" s="69"/>
      <c r="B85" s="70" t="s">
        <v>704</v>
      </c>
      <c r="C85" s="70"/>
      <c r="D85" s="70"/>
      <c r="E85" s="82">
        <f>SUM(E6:E84)</f>
        <v>81310344.829999983</v>
      </c>
      <c r="F85" s="69"/>
    </row>
    <row r="86" spans="1:6" ht="15.75" customHeight="1" x14ac:dyDescent="0.25">
      <c r="A86" s="73"/>
      <c r="B86" s="2346" t="s">
        <v>9</v>
      </c>
      <c r="C86" s="2417"/>
      <c r="D86" s="2347"/>
      <c r="E86" s="189"/>
      <c r="F86" s="70"/>
    </row>
    <row r="87" spans="1:6" ht="63" x14ac:dyDescent="0.25">
      <c r="A87" s="73">
        <v>1</v>
      </c>
      <c r="B87" s="69" t="s">
        <v>269</v>
      </c>
      <c r="C87" s="7" t="s">
        <v>8464</v>
      </c>
      <c r="D87" s="69" t="s">
        <v>271</v>
      </c>
      <c r="E87" s="187">
        <v>1000000</v>
      </c>
      <c r="F87" s="69" t="s">
        <v>272</v>
      </c>
    </row>
    <row r="88" spans="1:6" ht="15.75" x14ac:dyDescent="0.25">
      <c r="A88" s="73"/>
      <c r="B88" s="70" t="s">
        <v>273</v>
      </c>
      <c r="C88" s="7"/>
      <c r="D88" s="69"/>
      <c r="E88" s="187"/>
      <c r="F88" s="69"/>
    </row>
    <row r="89" spans="1:6" ht="94.5" x14ac:dyDescent="0.25">
      <c r="A89" s="73">
        <v>2</v>
      </c>
      <c r="B89" s="69" t="s">
        <v>274</v>
      </c>
      <c r="C89" s="7" t="s">
        <v>8465</v>
      </c>
      <c r="D89" s="69" t="s">
        <v>276</v>
      </c>
      <c r="E89" s="187">
        <v>4500000</v>
      </c>
      <c r="F89" s="69" t="s">
        <v>277</v>
      </c>
    </row>
    <row r="90" spans="1:6" ht="15.75" x14ac:dyDescent="0.25">
      <c r="A90" s="70"/>
      <c r="B90" s="70" t="s">
        <v>248</v>
      </c>
      <c r="C90" s="70"/>
      <c r="D90" s="70"/>
      <c r="E90" s="189">
        <v>5500000</v>
      </c>
      <c r="F90" s="70"/>
    </row>
    <row r="91" spans="1:6" ht="15.75" x14ac:dyDescent="0.25">
      <c r="A91" s="1732"/>
      <c r="B91" s="1732" t="s">
        <v>324</v>
      </c>
      <c r="C91" s="1732"/>
      <c r="D91" s="1732"/>
      <c r="E91" s="1735">
        <f>E90+E85</f>
        <v>86810344.829999983</v>
      </c>
      <c r="F91" s="1732"/>
    </row>
    <row r="92" spans="1:6" s="91" customFormat="1" x14ac:dyDescent="0.25">
      <c r="A92" s="559"/>
      <c r="B92" s="559"/>
      <c r="C92" s="559"/>
      <c r="D92" s="559"/>
      <c r="E92" s="560"/>
      <c r="F92" s="559"/>
    </row>
    <row r="93" spans="1:6" s="91" customFormat="1" x14ac:dyDescent="0.25">
      <c r="A93" s="559"/>
      <c r="B93" s="559"/>
      <c r="C93" s="559"/>
      <c r="D93" s="559"/>
      <c r="E93" s="560"/>
      <c r="F93" s="559"/>
    </row>
    <row r="94" spans="1:6" s="91" customFormat="1" x14ac:dyDescent="0.25">
      <c r="A94" s="559"/>
      <c r="B94" s="559"/>
      <c r="C94" s="559"/>
      <c r="D94" s="559"/>
      <c r="E94" s="560"/>
      <c r="F94" s="559"/>
    </row>
    <row r="96" spans="1:6" ht="15.75" x14ac:dyDescent="0.25">
      <c r="A96" s="2454" t="s">
        <v>0</v>
      </c>
      <c r="B96" s="2454"/>
      <c r="C96" s="2454"/>
      <c r="D96" s="2454"/>
      <c r="E96" s="2454"/>
      <c r="F96" s="2454"/>
    </row>
    <row r="97" spans="1:6" ht="15.75" x14ac:dyDescent="0.25">
      <c r="A97" s="2454" t="s">
        <v>8291</v>
      </c>
      <c r="B97" s="2454"/>
      <c r="C97" s="2454"/>
      <c r="D97" s="2454"/>
      <c r="E97" s="2454"/>
      <c r="F97" s="2454"/>
    </row>
    <row r="98" spans="1:6" ht="15.75" x14ac:dyDescent="0.25">
      <c r="A98" s="2454" t="s">
        <v>2</v>
      </c>
      <c r="B98" s="2454"/>
      <c r="C98" s="2454"/>
      <c r="D98" s="2454"/>
      <c r="E98" s="2454"/>
      <c r="F98" s="2454"/>
    </row>
    <row r="99" spans="1:6" ht="31.5" x14ac:dyDescent="0.25">
      <c r="A99" s="1766" t="s">
        <v>3</v>
      </c>
      <c r="B99" s="310" t="s">
        <v>5559</v>
      </c>
      <c r="C99" s="1767" t="s">
        <v>284</v>
      </c>
      <c r="D99" s="1768" t="s">
        <v>4426</v>
      </c>
      <c r="E99" s="1769" t="s">
        <v>286</v>
      </c>
      <c r="F99" s="1767" t="s">
        <v>1228</v>
      </c>
    </row>
    <row r="100" spans="1:6" ht="15.75" x14ac:dyDescent="0.25">
      <c r="A100" s="1770"/>
      <c r="B100" s="2590" t="s">
        <v>9</v>
      </c>
      <c r="C100" s="2590"/>
      <c r="D100" s="2590"/>
      <c r="E100" s="1771"/>
      <c r="F100" s="1770"/>
    </row>
    <row r="101" spans="1:6" ht="141.75" x14ac:dyDescent="0.25">
      <c r="A101" s="1733">
        <v>1</v>
      </c>
      <c r="B101" s="1772" t="s">
        <v>295</v>
      </c>
      <c r="C101" s="1772" t="s">
        <v>41690</v>
      </c>
      <c r="D101" s="1772" t="s">
        <v>535</v>
      </c>
      <c r="E101" s="1773">
        <v>282758</v>
      </c>
      <c r="F101" s="1774" t="s">
        <v>5827</v>
      </c>
    </row>
    <row r="102" spans="1:6" ht="94.5" x14ac:dyDescent="0.25">
      <c r="A102" s="1733">
        <v>2</v>
      </c>
      <c r="B102" s="1772" t="s">
        <v>23</v>
      </c>
      <c r="C102" s="1772" t="s">
        <v>41691</v>
      </c>
      <c r="D102" s="1772" t="s">
        <v>541</v>
      </c>
      <c r="E102" s="1773">
        <v>400000</v>
      </c>
      <c r="F102" s="1774" t="s">
        <v>5827</v>
      </c>
    </row>
    <row r="103" spans="1:6" ht="15.75" x14ac:dyDescent="0.25">
      <c r="A103" s="1770"/>
      <c r="B103" s="2590" t="s">
        <v>8990</v>
      </c>
      <c r="C103" s="2590"/>
      <c r="D103" s="2590"/>
      <c r="E103" s="1771"/>
      <c r="F103" s="1774"/>
    </row>
    <row r="104" spans="1:6" ht="63" x14ac:dyDescent="0.25">
      <c r="A104" s="1733">
        <v>3</v>
      </c>
      <c r="B104" s="1772" t="s">
        <v>295</v>
      </c>
      <c r="C104" s="1772" t="s">
        <v>41692</v>
      </c>
      <c r="D104" s="1772" t="s">
        <v>8303</v>
      </c>
      <c r="E104" s="1773">
        <v>141379</v>
      </c>
      <c r="F104" s="1774" t="s">
        <v>5827</v>
      </c>
    </row>
    <row r="105" spans="1:6" ht="94.5" x14ac:dyDescent="0.25">
      <c r="A105" s="1733">
        <v>4</v>
      </c>
      <c r="B105" s="1772" t="s">
        <v>23</v>
      </c>
      <c r="C105" s="1772" t="s">
        <v>41693</v>
      </c>
      <c r="D105" s="1772" t="s">
        <v>541</v>
      </c>
      <c r="E105" s="1773">
        <v>100000</v>
      </c>
      <c r="F105" s="1774" t="s">
        <v>5827</v>
      </c>
    </row>
    <row r="106" spans="1:6" ht="94.5" x14ac:dyDescent="0.25">
      <c r="A106" s="1733">
        <v>5</v>
      </c>
      <c r="B106" s="1772" t="s">
        <v>299</v>
      </c>
      <c r="C106" s="1772" t="s">
        <v>41694</v>
      </c>
      <c r="D106" s="1772" t="s">
        <v>1244</v>
      </c>
      <c r="E106" s="1773">
        <v>100000</v>
      </c>
      <c r="F106" s="1774" t="s">
        <v>5827</v>
      </c>
    </row>
    <row r="107" spans="1:6" ht="15.75" x14ac:dyDescent="0.25">
      <c r="A107" s="1770"/>
      <c r="B107" s="2528" t="s">
        <v>739</v>
      </c>
      <c r="C107" s="2529"/>
      <c r="D107" s="1770"/>
      <c r="E107" s="1771"/>
      <c r="F107" s="1774"/>
    </row>
    <row r="108" spans="1:6" ht="94.5" x14ac:dyDescent="0.25">
      <c r="A108" s="1733">
        <v>6</v>
      </c>
      <c r="B108" s="1772" t="s">
        <v>301</v>
      </c>
      <c r="C108" s="1772" t="s">
        <v>8307</v>
      </c>
      <c r="D108" s="1733" t="s">
        <v>43</v>
      </c>
      <c r="E108" s="1773">
        <v>568965.5</v>
      </c>
      <c r="F108" s="1774" t="s">
        <v>5827</v>
      </c>
    </row>
    <row r="109" spans="1:6" ht="15.75" x14ac:dyDescent="0.25">
      <c r="A109" s="1770"/>
      <c r="B109" s="1770" t="s">
        <v>34</v>
      </c>
      <c r="C109" s="1770"/>
      <c r="D109" s="1770"/>
      <c r="E109" s="1771"/>
      <c r="F109" s="1774"/>
    </row>
    <row r="110" spans="1:6" ht="47.25" x14ac:dyDescent="0.25">
      <c r="A110" s="1733">
        <v>7</v>
      </c>
      <c r="B110" s="1772" t="s">
        <v>309</v>
      </c>
      <c r="C110" s="1772" t="s">
        <v>8332</v>
      </c>
      <c r="D110" s="1772" t="s">
        <v>554</v>
      </c>
      <c r="E110" s="1773">
        <v>2000000</v>
      </c>
      <c r="F110" s="1774" t="s">
        <v>5827</v>
      </c>
    </row>
    <row r="111" spans="1:6" ht="47.25" x14ac:dyDescent="0.25">
      <c r="A111" s="1733">
        <v>8</v>
      </c>
      <c r="B111" s="1772" t="s">
        <v>342</v>
      </c>
      <c r="C111" s="1772" t="s">
        <v>8333</v>
      </c>
      <c r="D111" s="1772" t="s">
        <v>554</v>
      </c>
      <c r="E111" s="1773">
        <v>1500000</v>
      </c>
      <c r="F111" s="1774" t="s">
        <v>5827</v>
      </c>
    </row>
    <row r="112" spans="1:6" ht="47.25" x14ac:dyDescent="0.25">
      <c r="A112" s="1733">
        <v>9</v>
      </c>
      <c r="B112" s="1772" t="s">
        <v>8334</v>
      </c>
      <c r="C112" s="1772" t="s">
        <v>41695</v>
      </c>
      <c r="D112" s="1772" t="s">
        <v>554</v>
      </c>
      <c r="E112" s="1773">
        <v>886208</v>
      </c>
      <c r="F112" s="1774" t="s">
        <v>5827</v>
      </c>
    </row>
    <row r="113" spans="1:6" ht="15.75" x14ac:dyDescent="0.25">
      <c r="A113" s="1770"/>
      <c r="B113" s="2590" t="s">
        <v>8012</v>
      </c>
      <c r="C113" s="2590"/>
      <c r="D113" s="1770"/>
      <c r="E113" s="1771"/>
      <c r="F113" s="1774"/>
    </row>
    <row r="114" spans="1:6" ht="47.25" x14ac:dyDescent="0.25">
      <c r="A114" s="1733">
        <v>10</v>
      </c>
      <c r="B114" s="1772" t="s">
        <v>8466</v>
      </c>
      <c r="C114" s="1733" t="s">
        <v>41696</v>
      </c>
      <c r="D114" s="1772" t="s">
        <v>8467</v>
      </c>
      <c r="E114" s="1744">
        <v>1200000</v>
      </c>
      <c r="F114" s="1775" t="s">
        <v>13</v>
      </c>
    </row>
    <row r="115" spans="1:6" ht="31.5" x14ac:dyDescent="0.25">
      <c r="A115" s="1733">
        <v>11</v>
      </c>
      <c r="B115" s="1772" t="s">
        <v>8468</v>
      </c>
      <c r="C115" s="1733" t="s">
        <v>41697</v>
      </c>
      <c r="D115" s="1772" t="s">
        <v>8469</v>
      </c>
      <c r="E115" s="1744">
        <v>1500000</v>
      </c>
      <c r="F115" s="1775" t="s">
        <v>13</v>
      </c>
    </row>
    <row r="116" spans="1:6" ht="15.75" x14ac:dyDescent="0.25">
      <c r="A116" s="1733"/>
      <c r="B116" s="2590" t="s">
        <v>5872</v>
      </c>
      <c r="C116" s="2590"/>
      <c r="D116" s="1772"/>
      <c r="E116" s="1744"/>
      <c r="F116" s="1775"/>
    </row>
    <row r="117" spans="1:6" ht="47.25" x14ac:dyDescent="0.25">
      <c r="A117" s="1733">
        <v>12</v>
      </c>
      <c r="B117" s="1733" t="s">
        <v>8470</v>
      </c>
      <c r="C117" s="1733" t="s">
        <v>41698</v>
      </c>
      <c r="D117" s="1772" t="s">
        <v>1331</v>
      </c>
      <c r="E117" s="1773">
        <v>1300000</v>
      </c>
      <c r="F117" s="1774" t="s">
        <v>13</v>
      </c>
    </row>
    <row r="118" spans="1:6" ht="15.75" x14ac:dyDescent="0.25">
      <c r="A118" s="1770"/>
      <c r="B118" s="2590" t="s">
        <v>1154</v>
      </c>
      <c r="C118" s="2590"/>
      <c r="D118" s="1770"/>
      <c r="E118" s="1771"/>
      <c r="F118" s="1774"/>
    </row>
    <row r="119" spans="1:6" ht="31.5" x14ac:dyDescent="0.25">
      <c r="A119" s="1733">
        <v>13</v>
      </c>
      <c r="B119" s="1772" t="s">
        <v>8471</v>
      </c>
      <c r="C119" s="1733" t="s">
        <v>41699</v>
      </c>
      <c r="D119" s="1772" t="s">
        <v>41700</v>
      </c>
      <c r="E119" s="1773">
        <v>1400000</v>
      </c>
      <c r="F119" s="1774" t="s">
        <v>5827</v>
      </c>
    </row>
    <row r="120" spans="1:6" ht="15.75" x14ac:dyDescent="0.25">
      <c r="A120" s="1733"/>
      <c r="B120" s="1770" t="s">
        <v>704</v>
      </c>
      <c r="C120" s="1770"/>
      <c r="D120" s="1770"/>
      <c r="E120" s="1769">
        <f>SUM(E101:E119)</f>
        <v>11379310.5</v>
      </c>
      <c r="F120" s="1776"/>
    </row>
    <row r="121" spans="1:6" ht="15.75" x14ac:dyDescent="0.25">
      <c r="A121" s="2453" t="s">
        <v>41688</v>
      </c>
      <c r="B121" s="2453"/>
      <c r="C121" s="2453"/>
      <c r="D121" s="2453" t="s">
        <v>41689</v>
      </c>
      <c r="E121" s="2453"/>
      <c r="F121" s="2453"/>
    </row>
  </sheetData>
  <mergeCells count="23">
    <mergeCell ref="B15:C15"/>
    <mergeCell ref="A1:F1"/>
    <mergeCell ref="A2:F2"/>
    <mergeCell ref="A3:F3"/>
    <mergeCell ref="B5:C5"/>
    <mergeCell ref="B11:C11"/>
    <mergeCell ref="A96:F96"/>
    <mergeCell ref="A97:F97"/>
    <mergeCell ref="B19:C19"/>
    <mergeCell ref="B32:C32"/>
    <mergeCell ref="B67:C67"/>
    <mergeCell ref="B78:C78"/>
    <mergeCell ref="B80:C80"/>
    <mergeCell ref="B86:D86"/>
    <mergeCell ref="B118:C118"/>
    <mergeCell ref="A121:C121"/>
    <mergeCell ref="D121:F121"/>
    <mergeCell ref="A98:F98"/>
    <mergeCell ref="B100:D100"/>
    <mergeCell ref="B103:D103"/>
    <mergeCell ref="B107:C107"/>
    <mergeCell ref="B113:C113"/>
    <mergeCell ref="B116:C116"/>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9"/>
  <sheetViews>
    <sheetView topLeftCell="A57" workbookViewId="0">
      <selection activeCell="C108" sqref="C108"/>
    </sheetView>
  </sheetViews>
  <sheetFormatPr defaultRowHeight="15.75" x14ac:dyDescent="0.25"/>
  <cols>
    <col min="1" max="1" width="7.28515625" style="128" customWidth="1"/>
    <col min="2" max="2" width="17" style="128" customWidth="1"/>
    <col min="3" max="3" width="42.7109375" style="128" customWidth="1"/>
    <col min="4" max="4" width="17.42578125" style="128" customWidth="1"/>
    <col min="5" max="5" width="23.57031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8473</v>
      </c>
      <c r="B2" s="2345"/>
      <c r="C2" s="2345"/>
      <c r="D2" s="2345"/>
      <c r="E2" s="2345"/>
      <c r="F2" s="2345"/>
    </row>
    <row r="3" spans="1:6" x14ac:dyDescent="0.25">
      <c r="A3" s="2345" t="s">
        <v>281</v>
      </c>
      <c r="B3" s="2345"/>
      <c r="C3" s="2345"/>
      <c r="D3" s="2345"/>
      <c r="E3" s="2345"/>
      <c r="F3" s="2345"/>
    </row>
    <row r="4" spans="1:6" ht="31.5" x14ac:dyDescent="0.25">
      <c r="A4" s="76" t="s">
        <v>3</v>
      </c>
      <c r="B4" s="76" t="s">
        <v>5559</v>
      </c>
      <c r="C4" s="76" t="s">
        <v>284</v>
      </c>
      <c r="D4" s="76" t="s">
        <v>8474</v>
      </c>
      <c r="E4" s="71" t="s">
        <v>4708</v>
      </c>
      <c r="F4" s="76" t="s">
        <v>5563</v>
      </c>
    </row>
    <row r="5" spans="1:6" x14ac:dyDescent="0.25">
      <c r="A5" s="75"/>
      <c r="B5" s="2351" t="s">
        <v>9</v>
      </c>
      <c r="C5" s="2351"/>
      <c r="D5" s="2351"/>
      <c r="E5" s="189"/>
      <c r="F5" s="76"/>
    </row>
    <row r="6" spans="1:6" ht="47.25" x14ac:dyDescent="0.25">
      <c r="A6" s="75">
        <v>1</v>
      </c>
      <c r="B6" s="75" t="s">
        <v>2060</v>
      </c>
      <c r="C6" s="75" t="s">
        <v>8475</v>
      </c>
      <c r="D6" s="75" t="s">
        <v>329</v>
      </c>
      <c r="E6" s="74">
        <v>1060000</v>
      </c>
      <c r="F6" s="76" t="s">
        <v>272</v>
      </c>
    </row>
    <row r="7" spans="1:6" ht="126" x14ac:dyDescent="0.25">
      <c r="A7" s="75">
        <v>2</v>
      </c>
      <c r="B7" s="75" t="s">
        <v>295</v>
      </c>
      <c r="C7" s="75" t="s">
        <v>8476</v>
      </c>
      <c r="D7" s="75" t="s">
        <v>535</v>
      </c>
      <c r="E7" s="74">
        <v>938620.1</v>
      </c>
      <c r="F7" s="76" t="s">
        <v>272</v>
      </c>
    </row>
    <row r="8" spans="1:6" ht="78.75" x14ac:dyDescent="0.25">
      <c r="A8" s="75">
        <v>3</v>
      </c>
      <c r="B8" s="75" t="s">
        <v>8477</v>
      </c>
      <c r="C8" s="75" t="s">
        <v>8596</v>
      </c>
      <c r="D8" s="75" t="s">
        <v>8478</v>
      </c>
      <c r="E8" s="74">
        <v>960000</v>
      </c>
      <c r="F8" s="76" t="s">
        <v>272</v>
      </c>
    </row>
    <row r="9" spans="1:6" ht="31.5" x14ac:dyDescent="0.25">
      <c r="A9" s="75">
        <v>4</v>
      </c>
      <c r="B9" s="75" t="s">
        <v>17</v>
      </c>
      <c r="C9" s="75" t="s">
        <v>8479</v>
      </c>
      <c r="D9" s="75" t="s">
        <v>8480</v>
      </c>
      <c r="E9" s="74">
        <v>60000</v>
      </c>
      <c r="F9" s="76" t="s">
        <v>272</v>
      </c>
    </row>
    <row r="10" spans="1:6" ht="47.25" x14ac:dyDescent="0.25">
      <c r="A10" s="75">
        <v>5</v>
      </c>
      <c r="B10" s="75" t="s">
        <v>20</v>
      </c>
      <c r="C10" s="75" t="s">
        <v>8481</v>
      </c>
      <c r="D10" s="75" t="s">
        <v>8482</v>
      </c>
      <c r="E10" s="74">
        <v>50000</v>
      </c>
      <c r="F10" s="76" t="s">
        <v>272</v>
      </c>
    </row>
    <row r="11" spans="1:6" ht="94.5" x14ac:dyDescent="0.25">
      <c r="A11" s="75">
        <v>6</v>
      </c>
      <c r="B11" s="75" t="s">
        <v>23</v>
      </c>
      <c r="C11" s="75" t="s">
        <v>8483</v>
      </c>
      <c r="D11" s="75" t="s">
        <v>541</v>
      </c>
      <c r="E11" s="74">
        <v>1140000</v>
      </c>
      <c r="F11" s="76" t="s">
        <v>272</v>
      </c>
    </row>
    <row r="12" spans="1:6" x14ac:dyDescent="0.25">
      <c r="A12" s="75"/>
      <c r="B12" s="2351" t="s">
        <v>8484</v>
      </c>
      <c r="C12" s="2351"/>
      <c r="D12" s="2351"/>
      <c r="E12" s="74"/>
      <c r="F12" s="76"/>
    </row>
    <row r="13" spans="1:6" ht="110.25" x14ac:dyDescent="0.25">
      <c r="A13" s="75">
        <v>7</v>
      </c>
      <c r="B13" s="75" t="s">
        <v>295</v>
      </c>
      <c r="C13" s="75" t="s">
        <v>8485</v>
      </c>
      <c r="D13" s="75" t="s">
        <v>544</v>
      </c>
      <c r="E13" s="74">
        <v>504311</v>
      </c>
      <c r="F13" s="76" t="s">
        <v>272</v>
      </c>
    </row>
    <row r="14" spans="1:6" ht="94.5" x14ac:dyDescent="0.25">
      <c r="A14" s="75">
        <v>8</v>
      </c>
      <c r="B14" s="75" t="s">
        <v>23</v>
      </c>
      <c r="C14" s="75" t="s">
        <v>8597</v>
      </c>
      <c r="D14" s="75" t="s">
        <v>541</v>
      </c>
      <c r="E14" s="74">
        <v>600000</v>
      </c>
      <c r="F14" s="76" t="s">
        <v>272</v>
      </c>
    </row>
    <row r="15" spans="1:6" ht="78.75" x14ac:dyDescent="0.25">
      <c r="A15" s="75">
        <v>9</v>
      </c>
      <c r="B15" s="75" t="s">
        <v>299</v>
      </c>
      <c r="C15" s="75" t="s">
        <v>8486</v>
      </c>
      <c r="D15" s="75" t="s">
        <v>8487</v>
      </c>
      <c r="E15" s="74">
        <v>1500000</v>
      </c>
      <c r="F15" s="76" t="s">
        <v>272</v>
      </c>
    </row>
    <row r="16" spans="1:6" x14ac:dyDescent="0.25">
      <c r="A16" s="75"/>
      <c r="B16" s="79" t="s">
        <v>273</v>
      </c>
      <c r="C16" s="379"/>
      <c r="D16" s="379"/>
      <c r="E16" s="64"/>
      <c r="F16" s="76"/>
    </row>
    <row r="17" spans="1:6" ht="78.75" x14ac:dyDescent="0.25">
      <c r="A17" s="75">
        <v>10</v>
      </c>
      <c r="B17" s="75" t="s">
        <v>309</v>
      </c>
      <c r="C17" s="75" t="s">
        <v>8488</v>
      </c>
      <c r="D17" s="75" t="s">
        <v>8489</v>
      </c>
      <c r="E17" s="74">
        <v>7202006</v>
      </c>
      <c r="F17" s="76" t="s">
        <v>272</v>
      </c>
    </row>
    <row r="18" spans="1:6" ht="78.75" x14ac:dyDescent="0.25">
      <c r="A18" s="75">
        <v>11</v>
      </c>
      <c r="B18" s="75" t="s">
        <v>342</v>
      </c>
      <c r="C18" s="75" t="s">
        <v>8490</v>
      </c>
      <c r="D18" s="75" t="s">
        <v>8491</v>
      </c>
      <c r="E18" s="74">
        <v>9500000</v>
      </c>
      <c r="F18" s="76" t="s">
        <v>13</v>
      </c>
    </row>
    <row r="19" spans="1:6" ht="63" x14ac:dyDescent="0.25">
      <c r="A19" s="75">
        <v>12</v>
      </c>
      <c r="B19" s="75" t="s">
        <v>8492</v>
      </c>
      <c r="C19" s="75" t="s">
        <v>8493</v>
      </c>
      <c r="D19" s="75" t="s">
        <v>8494</v>
      </c>
      <c r="E19" s="74">
        <v>500580</v>
      </c>
      <c r="F19" s="76" t="s">
        <v>13</v>
      </c>
    </row>
    <row r="20" spans="1:6" x14ac:dyDescent="0.25">
      <c r="A20" s="75"/>
      <c r="B20" s="76" t="s">
        <v>301</v>
      </c>
      <c r="C20" s="75"/>
      <c r="D20" s="75"/>
      <c r="E20" s="74"/>
      <c r="F20" s="76"/>
    </row>
    <row r="21" spans="1:6" ht="94.5" x14ac:dyDescent="0.25">
      <c r="A21" s="75">
        <v>13</v>
      </c>
      <c r="B21" s="75" t="s">
        <v>301</v>
      </c>
      <c r="C21" s="75" t="s">
        <v>8495</v>
      </c>
      <c r="D21" s="75" t="s">
        <v>43</v>
      </c>
      <c r="E21" s="74">
        <v>4568965.5199999996</v>
      </c>
      <c r="F21" s="76" t="s">
        <v>13</v>
      </c>
    </row>
    <row r="22" spans="1:6" x14ac:dyDescent="0.25">
      <c r="A22" s="75"/>
      <c r="B22" s="2348" t="s">
        <v>8496</v>
      </c>
      <c r="C22" s="2349"/>
      <c r="D22" s="379"/>
      <c r="E22" s="64"/>
      <c r="F22" s="76"/>
    </row>
    <row r="23" spans="1:6" ht="141.75" x14ac:dyDescent="0.25">
      <c r="A23" s="75">
        <v>14</v>
      </c>
      <c r="B23" s="75" t="s">
        <v>8497</v>
      </c>
      <c r="C23" s="75" t="s">
        <v>8498</v>
      </c>
      <c r="D23" s="75" t="s">
        <v>8499</v>
      </c>
      <c r="E23" s="74">
        <v>1500000</v>
      </c>
      <c r="F23" s="76" t="s">
        <v>13</v>
      </c>
    </row>
    <row r="24" spans="1:6" ht="141.75" x14ac:dyDescent="0.25">
      <c r="A24" s="75">
        <v>15</v>
      </c>
      <c r="B24" s="75" t="s">
        <v>8500</v>
      </c>
      <c r="C24" s="75" t="s">
        <v>8501</v>
      </c>
      <c r="D24" s="75" t="s">
        <v>8499</v>
      </c>
      <c r="E24" s="74">
        <v>1500000</v>
      </c>
      <c r="F24" s="76" t="s">
        <v>13</v>
      </c>
    </row>
    <row r="25" spans="1:6" ht="141.75" x14ac:dyDescent="0.25">
      <c r="A25" s="75">
        <v>16</v>
      </c>
      <c r="B25" s="75" t="s">
        <v>8502</v>
      </c>
      <c r="C25" s="75" t="s">
        <v>8503</v>
      </c>
      <c r="D25" s="75" t="s">
        <v>8499</v>
      </c>
      <c r="E25" s="74">
        <v>1500000</v>
      </c>
      <c r="F25" s="76" t="s">
        <v>13</v>
      </c>
    </row>
    <row r="26" spans="1:6" ht="141.75" x14ac:dyDescent="0.25">
      <c r="A26" s="75">
        <v>17</v>
      </c>
      <c r="B26" s="75" t="s">
        <v>8504</v>
      </c>
      <c r="C26" s="75" t="s">
        <v>8505</v>
      </c>
      <c r="D26" s="75" t="s">
        <v>8499</v>
      </c>
      <c r="E26" s="74">
        <v>1500000</v>
      </c>
      <c r="F26" s="76" t="s">
        <v>13</v>
      </c>
    </row>
    <row r="27" spans="1:6" ht="141.75" x14ac:dyDescent="0.25">
      <c r="A27" s="75">
        <v>18</v>
      </c>
      <c r="B27" s="75" t="s">
        <v>8506</v>
      </c>
      <c r="C27" s="75" t="s">
        <v>8507</v>
      </c>
      <c r="D27" s="75" t="s">
        <v>8499</v>
      </c>
      <c r="E27" s="74">
        <v>1500000</v>
      </c>
      <c r="F27" s="76" t="s">
        <v>13</v>
      </c>
    </row>
    <row r="28" spans="1:6" ht="141.75" x14ac:dyDescent="0.25">
      <c r="A28" s="75">
        <v>19</v>
      </c>
      <c r="B28" s="75" t="s">
        <v>8508</v>
      </c>
      <c r="C28" s="75" t="s">
        <v>8509</v>
      </c>
      <c r="D28" s="75" t="s">
        <v>8499</v>
      </c>
      <c r="E28" s="74">
        <v>1500000</v>
      </c>
      <c r="F28" s="76" t="s">
        <v>13</v>
      </c>
    </row>
    <row r="29" spans="1:6" ht="141.75" x14ac:dyDescent="0.25">
      <c r="A29" s="75">
        <v>20</v>
      </c>
      <c r="B29" s="75" t="s">
        <v>8510</v>
      </c>
      <c r="C29" s="75" t="s">
        <v>8511</v>
      </c>
      <c r="D29" s="75" t="s">
        <v>8499</v>
      </c>
      <c r="E29" s="74">
        <v>1500000</v>
      </c>
      <c r="F29" s="76" t="s">
        <v>13</v>
      </c>
    </row>
    <row r="30" spans="1:6" ht="141.75" x14ac:dyDescent="0.25">
      <c r="A30" s="75">
        <v>21</v>
      </c>
      <c r="B30" s="75" t="s">
        <v>8512</v>
      </c>
      <c r="C30" s="75" t="s">
        <v>8513</v>
      </c>
      <c r="D30" s="75" t="s">
        <v>8499</v>
      </c>
      <c r="E30" s="74">
        <v>1500000</v>
      </c>
      <c r="F30" s="76" t="s">
        <v>13</v>
      </c>
    </row>
    <row r="31" spans="1:6" ht="141.75" x14ac:dyDescent="0.25">
      <c r="A31" s="75">
        <v>22</v>
      </c>
      <c r="B31" s="75" t="s">
        <v>8514</v>
      </c>
      <c r="C31" s="75" t="s">
        <v>8515</v>
      </c>
      <c r="D31" s="75" t="s">
        <v>8499</v>
      </c>
      <c r="E31" s="74">
        <v>1500000</v>
      </c>
      <c r="F31" s="76" t="s">
        <v>13</v>
      </c>
    </row>
    <row r="32" spans="1:6" ht="141.75" x14ac:dyDescent="0.25">
      <c r="A32" s="75">
        <v>23</v>
      </c>
      <c r="B32" s="75" t="s">
        <v>8516</v>
      </c>
      <c r="C32" s="75" t="s">
        <v>8517</v>
      </c>
      <c r="D32" s="75" t="s">
        <v>8499</v>
      </c>
      <c r="E32" s="74">
        <v>1500000</v>
      </c>
      <c r="F32" s="76" t="s">
        <v>13</v>
      </c>
    </row>
    <row r="33" spans="1:6" ht="141.75" x14ac:dyDescent="0.25">
      <c r="A33" s="75">
        <v>24</v>
      </c>
      <c r="B33" s="75" t="s">
        <v>8518</v>
      </c>
      <c r="C33" s="75" t="s">
        <v>8519</v>
      </c>
      <c r="D33" s="75" t="s">
        <v>8499</v>
      </c>
      <c r="E33" s="74">
        <v>1500000</v>
      </c>
      <c r="F33" s="76" t="s">
        <v>13</v>
      </c>
    </row>
    <row r="34" spans="1:6" ht="141.75" x14ac:dyDescent="0.25">
      <c r="A34" s="75">
        <v>25</v>
      </c>
      <c r="B34" s="75" t="s">
        <v>8520</v>
      </c>
      <c r="C34" s="75" t="s">
        <v>8521</v>
      </c>
      <c r="D34" s="75" t="s">
        <v>8499</v>
      </c>
      <c r="E34" s="74">
        <v>1500000</v>
      </c>
      <c r="F34" s="76" t="s">
        <v>13</v>
      </c>
    </row>
    <row r="35" spans="1:6" x14ac:dyDescent="0.25">
      <c r="A35" s="75"/>
      <c r="B35" s="2348" t="s">
        <v>8522</v>
      </c>
      <c r="C35" s="2349"/>
      <c r="D35" s="379"/>
      <c r="E35" s="64"/>
      <c r="F35" s="76"/>
    </row>
    <row r="36" spans="1:6" ht="63" x14ac:dyDescent="0.25">
      <c r="A36" s="75">
        <v>26</v>
      </c>
      <c r="B36" s="75" t="s">
        <v>8523</v>
      </c>
      <c r="C36" s="75" t="s">
        <v>8524</v>
      </c>
      <c r="D36" s="75" t="s">
        <v>8525</v>
      </c>
      <c r="E36" s="74">
        <v>3600000</v>
      </c>
      <c r="F36" s="76" t="s">
        <v>13</v>
      </c>
    </row>
    <row r="37" spans="1:6" x14ac:dyDescent="0.25">
      <c r="A37" s="75"/>
      <c r="B37" s="2348" t="s">
        <v>8526</v>
      </c>
      <c r="C37" s="2349"/>
      <c r="D37" s="379"/>
      <c r="E37" s="64"/>
      <c r="F37" s="76"/>
    </row>
    <row r="38" spans="1:6" ht="94.5" x14ac:dyDescent="0.25">
      <c r="A38" s="75">
        <v>27</v>
      </c>
      <c r="B38" s="75" t="s">
        <v>8527</v>
      </c>
      <c r="C38" s="75" t="s">
        <v>8528</v>
      </c>
      <c r="D38" s="75" t="s">
        <v>8529</v>
      </c>
      <c r="E38" s="74">
        <v>6150000</v>
      </c>
      <c r="F38" s="76" t="s">
        <v>13</v>
      </c>
    </row>
    <row r="39" spans="1:6" ht="110.25" x14ac:dyDescent="0.25">
      <c r="A39" s="75">
        <v>28</v>
      </c>
      <c r="B39" s="75" t="s">
        <v>8530</v>
      </c>
      <c r="C39" s="75" t="s">
        <v>8531</v>
      </c>
      <c r="D39" s="75" t="s">
        <v>8532</v>
      </c>
      <c r="E39" s="74">
        <v>6150000</v>
      </c>
      <c r="F39" s="76" t="s">
        <v>13</v>
      </c>
    </row>
    <row r="40" spans="1:6" ht="47.25" x14ac:dyDescent="0.25">
      <c r="A40" s="75">
        <v>29</v>
      </c>
      <c r="B40" s="75" t="s">
        <v>8527</v>
      </c>
      <c r="C40" s="75" t="s">
        <v>8533</v>
      </c>
      <c r="D40" s="75" t="s">
        <v>8534</v>
      </c>
      <c r="E40" s="74">
        <v>7600000</v>
      </c>
      <c r="F40" s="76" t="s">
        <v>13</v>
      </c>
    </row>
    <row r="41" spans="1:6" ht="94.5" x14ac:dyDescent="0.25">
      <c r="A41" s="75">
        <v>30</v>
      </c>
      <c r="B41" s="75" t="s">
        <v>8535</v>
      </c>
      <c r="C41" s="75" t="s">
        <v>8536</v>
      </c>
      <c r="D41" s="75" t="s">
        <v>8537</v>
      </c>
      <c r="E41" s="74">
        <v>800000</v>
      </c>
      <c r="F41" s="76" t="s">
        <v>13</v>
      </c>
    </row>
    <row r="42" spans="1:6" x14ac:dyDescent="0.25">
      <c r="A42" s="75"/>
      <c r="B42" s="2348" t="s">
        <v>8538</v>
      </c>
      <c r="C42" s="2349"/>
      <c r="D42" s="379"/>
      <c r="E42" s="64"/>
      <c r="F42" s="76"/>
    </row>
    <row r="43" spans="1:6" ht="141.75" x14ac:dyDescent="0.25">
      <c r="A43" s="75">
        <v>31</v>
      </c>
      <c r="B43" s="75" t="s">
        <v>4481</v>
      </c>
      <c r="C43" s="75" t="s">
        <v>8539</v>
      </c>
      <c r="D43" s="75" t="s">
        <v>8540</v>
      </c>
      <c r="E43" s="74">
        <v>400321</v>
      </c>
      <c r="F43" s="76" t="s">
        <v>13</v>
      </c>
    </row>
    <row r="44" spans="1:6" x14ac:dyDescent="0.25">
      <c r="A44" s="75"/>
      <c r="B44" s="2348" t="s">
        <v>8541</v>
      </c>
      <c r="C44" s="2349"/>
      <c r="D44" s="379"/>
      <c r="E44" s="64"/>
      <c r="F44" s="76"/>
    </row>
    <row r="45" spans="1:6" ht="141.75" x14ac:dyDescent="0.25">
      <c r="A45" s="75">
        <v>32</v>
      </c>
      <c r="B45" s="75" t="s">
        <v>8542</v>
      </c>
      <c r="C45" s="75" t="s">
        <v>8543</v>
      </c>
      <c r="D45" s="75" t="s">
        <v>8544</v>
      </c>
      <c r="E45" s="74">
        <v>500000</v>
      </c>
      <c r="F45" s="76" t="s">
        <v>13</v>
      </c>
    </row>
    <row r="46" spans="1:6" x14ac:dyDescent="0.25">
      <c r="A46" s="75"/>
      <c r="B46" s="2348" t="s">
        <v>8545</v>
      </c>
      <c r="C46" s="2349"/>
      <c r="D46" s="379"/>
      <c r="E46" s="379"/>
      <c r="F46" s="64"/>
    </row>
    <row r="47" spans="1:6" ht="236.25" x14ac:dyDescent="0.25">
      <c r="A47" s="75">
        <v>33</v>
      </c>
      <c r="B47" s="10" t="s">
        <v>8542</v>
      </c>
      <c r="C47" s="10" t="s">
        <v>8546</v>
      </c>
      <c r="D47" s="69" t="s">
        <v>7436</v>
      </c>
      <c r="E47" s="144">
        <v>1169256.8</v>
      </c>
      <c r="F47" s="96" t="s">
        <v>13</v>
      </c>
    </row>
    <row r="48" spans="1:6" ht="236.25" x14ac:dyDescent="0.25">
      <c r="A48" s="75">
        <v>34</v>
      </c>
      <c r="B48" s="10" t="s">
        <v>8547</v>
      </c>
      <c r="C48" s="10" t="s">
        <v>8548</v>
      </c>
      <c r="D48" s="69" t="s">
        <v>7436</v>
      </c>
      <c r="E48" s="144">
        <v>1169256.8</v>
      </c>
      <c r="F48" s="96" t="s">
        <v>13</v>
      </c>
    </row>
    <row r="49" spans="1:6" ht="236.25" x14ac:dyDescent="0.25">
      <c r="A49" s="75">
        <v>35</v>
      </c>
      <c r="B49" s="10" t="s">
        <v>8549</v>
      </c>
      <c r="C49" s="10" t="s">
        <v>8550</v>
      </c>
      <c r="D49" s="69" t="s">
        <v>7436</v>
      </c>
      <c r="E49" s="144">
        <v>1169256.8</v>
      </c>
      <c r="F49" s="96" t="s">
        <v>13</v>
      </c>
    </row>
    <row r="50" spans="1:6" ht="236.25" x14ac:dyDescent="0.25">
      <c r="A50" s="75">
        <v>36</v>
      </c>
      <c r="B50" s="10" t="s">
        <v>8551</v>
      </c>
      <c r="C50" s="10" t="s">
        <v>8552</v>
      </c>
      <c r="D50" s="69" t="s">
        <v>7436</v>
      </c>
      <c r="E50" s="144">
        <v>1169256.8</v>
      </c>
      <c r="F50" s="96" t="s">
        <v>13</v>
      </c>
    </row>
    <row r="51" spans="1:6" x14ac:dyDescent="0.25">
      <c r="A51" s="75"/>
      <c r="B51" s="2348" t="s">
        <v>8553</v>
      </c>
      <c r="C51" s="2349"/>
      <c r="D51" s="379"/>
      <c r="E51" s="64"/>
      <c r="F51" s="76"/>
    </row>
    <row r="52" spans="1:6" ht="315" x14ac:dyDescent="0.25">
      <c r="A52" s="75">
        <v>37</v>
      </c>
      <c r="B52" s="75" t="s">
        <v>8554</v>
      </c>
      <c r="C52" s="75" t="s">
        <v>8555</v>
      </c>
      <c r="D52" s="75" t="s">
        <v>8556</v>
      </c>
      <c r="E52" s="74">
        <v>1800000</v>
      </c>
      <c r="F52" s="76" t="s">
        <v>13</v>
      </c>
    </row>
    <row r="53" spans="1:6" ht="204.75" x14ac:dyDescent="0.25">
      <c r="A53" s="75">
        <v>38</v>
      </c>
      <c r="B53" s="75" t="s">
        <v>8557</v>
      </c>
      <c r="C53" s="75" t="s">
        <v>8558</v>
      </c>
      <c r="D53" s="75" t="s">
        <v>8559</v>
      </c>
      <c r="E53" s="74">
        <v>1000000</v>
      </c>
      <c r="F53" s="76" t="s">
        <v>13</v>
      </c>
    </row>
    <row r="54" spans="1:6" x14ac:dyDescent="0.25">
      <c r="A54" s="75"/>
      <c r="B54" s="2348" t="s">
        <v>8560</v>
      </c>
      <c r="C54" s="2349"/>
      <c r="D54" s="379"/>
      <c r="E54" s="64"/>
      <c r="F54" s="76"/>
    </row>
    <row r="55" spans="1:6" ht="78.75" x14ac:dyDescent="0.25">
      <c r="A55" s="75">
        <v>39</v>
      </c>
      <c r="B55" s="75" t="s">
        <v>1194</v>
      </c>
      <c r="C55" s="75" t="s">
        <v>8561</v>
      </c>
      <c r="D55" s="75" t="s">
        <v>8562</v>
      </c>
      <c r="E55" s="74">
        <v>2048514</v>
      </c>
      <c r="F55" s="76" t="s">
        <v>13</v>
      </c>
    </row>
    <row r="56" spans="1:6" x14ac:dyDescent="0.25">
      <c r="A56" s="75"/>
      <c r="B56" s="76" t="s">
        <v>248</v>
      </c>
      <c r="C56" s="2594">
        <f>SUM(E6:E55)</f>
        <v>81310344.819999993</v>
      </c>
      <c r="D56" s="2594"/>
      <c r="E56" s="2594"/>
      <c r="F56" s="76"/>
    </row>
    <row r="57" spans="1:6" x14ac:dyDescent="0.25">
      <c r="A57" s="73"/>
      <c r="B57" s="2346" t="s">
        <v>9</v>
      </c>
      <c r="C57" s="2417"/>
      <c r="D57" s="2347"/>
      <c r="E57" s="189"/>
      <c r="F57" s="70"/>
    </row>
    <row r="58" spans="1:6" ht="63" x14ac:dyDescent="0.25">
      <c r="A58" s="73">
        <v>1</v>
      </c>
      <c r="B58" s="69" t="s">
        <v>269</v>
      </c>
      <c r="C58" s="7" t="s">
        <v>8464</v>
      </c>
      <c r="D58" s="69" t="s">
        <v>271</v>
      </c>
      <c r="E58" s="187">
        <v>1000000</v>
      </c>
      <c r="F58" s="69" t="s">
        <v>272</v>
      </c>
    </row>
    <row r="59" spans="1:6" x14ac:dyDescent="0.25">
      <c r="A59" s="73"/>
      <c r="B59" s="70" t="s">
        <v>273</v>
      </c>
      <c r="C59" s="7"/>
      <c r="D59" s="69"/>
      <c r="E59" s="187"/>
      <c r="F59" s="69"/>
    </row>
    <row r="60" spans="1:6" ht="94.5" x14ac:dyDescent="0.25">
      <c r="A60" s="73">
        <v>2</v>
      </c>
      <c r="B60" s="69" t="s">
        <v>274</v>
      </c>
      <c r="C60" s="7" t="s">
        <v>8465</v>
      </c>
      <c r="D60" s="69" t="s">
        <v>276</v>
      </c>
      <c r="E60" s="187">
        <v>4500000</v>
      </c>
      <c r="F60" s="69" t="s">
        <v>277</v>
      </c>
    </row>
    <row r="61" spans="1:6" x14ac:dyDescent="0.25">
      <c r="A61" s="70"/>
      <c r="B61" s="70" t="s">
        <v>248</v>
      </c>
      <c r="C61" s="70"/>
      <c r="D61" s="70"/>
      <c r="E61" s="189">
        <v>5500000</v>
      </c>
      <c r="F61" s="70"/>
    </row>
    <row r="62" spans="1:6" x14ac:dyDescent="0.25">
      <c r="A62" s="88"/>
      <c r="B62" s="2353" t="s">
        <v>324</v>
      </c>
      <c r="C62" s="2354"/>
      <c r="D62" s="88"/>
      <c r="E62" s="89">
        <f>E61+C56</f>
        <v>86810344.819999993</v>
      </c>
      <c r="F62" s="88"/>
    </row>
    <row r="66" spans="1:6" x14ac:dyDescent="0.25">
      <c r="A66" s="2352" t="s">
        <v>0</v>
      </c>
      <c r="B66" s="2352"/>
      <c r="C66" s="2352"/>
      <c r="D66" s="2352"/>
      <c r="E66" s="2352"/>
      <c r="F66" s="2352"/>
    </row>
    <row r="67" spans="1:6" x14ac:dyDescent="0.25">
      <c r="A67" s="2553" t="s">
        <v>8564</v>
      </c>
      <c r="B67" s="2554"/>
      <c r="C67" s="2554"/>
      <c r="D67" s="2554"/>
      <c r="E67" s="2554"/>
      <c r="F67" s="2555"/>
    </row>
    <row r="68" spans="1:6" x14ac:dyDescent="0.25">
      <c r="A68" s="2352" t="s">
        <v>281</v>
      </c>
      <c r="B68" s="2352"/>
      <c r="C68" s="2352"/>
      <c r="D68" s="2352"/>
      <c r="E68" s="2352"/>
      <c r="F68" s="2352"/>
    </row>
    <row r="69" spans="1:6" ht="31.5" x14ac:dyDescent="0.25">
      <c r="A69" s="464" t="s">
        <v>3</v>
      </c>
      <c r="B69" s="533" t="s">
        <v>5559</v>
      </c>
      <c r="C69" s="38" t="s">
        <v>284</v>
      </c>
      <c r="D69" s="464" t="s">
        <v>4426</v>
      </c>
      <c r="E69" s="464" t="s">
        <v>286</v>
      </c>
      <c r="F69" s="38" t="s">
        <v>1228</v>
      </c>
    </row>
    <row r="70" spans="1:6" x14ac:dyDescent="0.25">
      <c r="A70" s="270"/>
      <c r="B70" s="2580" t="s">
        <v>7590</v>
      </c>
      <c r="C70" s="2599"/>
      <c r="D70" s="2581"/>
      <c r="E70" s="38"/>
      <c r="F70" s="464"/>
    </row>
    <row r="71" spans="1:6" ht="94.5" x14ac:dyDescent="0.25">
      <c r="A71" s="182">
        <v>1</v>
      </c>
      <c r="B71" s="182" t="s">
        <v>23</v>
      </c>
      <c r="C71" s="182" t="s">
        <v>8565</v>
      </c>
      <c r="D71" s="182" t="s">
        <v>541</v>
      </c>
      <c r="E71" s="46">
        <v>312758.53999999998</v>
      </c>
      <c r="F71" s="42" t="s">
        <v>272</v>
      </c>
    </row>
    <row r="72" spans="1:6" x14ac:dyDescent="0.25">
      <c r="A72" s="182"/>
      <c r="B72" s="2595" t="s">
        <v>8000</v>
      </c>
      <c r="C72" s="2596"/>
      <c r="D72" s="182"/>
      <c r="E72" s="46"/>
      <c r="F72" s="42"/>
    </row>
    <row r="73" spans="1:6" ht="94.5" x14ac:dyDescent="0.25">
      <c r="A73" s="182">
        <v>2</v>
      </c>
      <c r="B73" s="182" t="s">
        <v>299</v>
      </c>
      <c r="C73" s="182" t="s">
        <v>8566</v>
      </c>
      <c r="D73" s="182" t="s">
        <v>1244</v>
      </c>
      <c r="E73" s="48">
        <v>227586.29</v>
      </c>
      <c r="F73" s="42" t="s">
        <v>272</v>
      </c>
    </row>
    <row r="74" spans="1:6" x14ac:dyDescent="0.25">
      <c r="A74" s="182"/>
      <c r="B74" s="562" t="s">
        <v>301</v>
      </c>
      <c r="C74" s="456"/>
      <c r="D74" s="456"/>
      <c r="E74" s="388"/>
      <c r="F74" s="462"/>
    </row>
    <row r="75" spans="1:6" ht="94.5" x14ac:dyDescent="0.25">
      <c r="A75" s="182">
        <v>3</v>
      </c>
      <c r="B75" s="456" t="s">
        <v>301</v>
      </c>
      <c r="C75" s="456" t="s">
        <v>8567</v>
      </c>
      <c r="D75" s="456" t="s">
        <v>43</v>
      </c>
      <c r="E75" s="457">
        <v>568965.51</v>
      </c>
      <c r="F75" s="462" t="s">
        <v>13</v>
      </c>
    </row>
    <row r="76" spans="1:6" x14ac:dyDescent="0.25">
      <c r="A76" s="182"/>
      <c r="B76" s="2595" t="s">
        <v>312</v>
      </c>
      <c r="C76" s="2596"/>
      <c r="D76" s="456"/>
      <c r="E76" s="457"/>
      <c r="F76" s="462"/>
    </row>
    <row r="77" spans="1:6" ht="126" x14ac:dyDescent="0.25">
      <c r="A77" s="182">
        <v>4</v>
      </c>
      <c r="B77" s="269" t="s">
        <v>8568</v>
      </c>
      <c r="C77" s="269" t="s">
        <v>8569</v>
      </c>
      <c r="D77" s="269" t="s">
        <v>8570</v>
      </c>
      <c r="E77" s="46">
        <v>1030000</v>
      </c>
      <c r="F77" s="42" t="s">
        <v>13</v>
      </c>
    </row>
    <row r="78" spans="1:6" ht="126" x14ac:dyDescent="0.25">
      <c r="A78" s="182">
        <v>5</v>
      </c>
      <c r="B78" s="269" t="s">
        <v>8571</v>
      </c>
      <c r="C78" s="269" t="s">
        <v>8572</v>
      </c>
      <c r="D78" s="269" t="s">
        <v>8570</v>
      </c>
      <c r="E78" s="46">
        <v>1030000</v>
      </c>
      <c r="F78" s="42" t="s">
        <v>13</v>
      </c>
    </row>
    <row r="79" spans="1:6" ht="126" x14ac:dyDescent="0.25">
      <c r="A79" s="182">
        <v>6</v>
      </c>
      <c r="B79" s="563" t="s">
        <v>8573</v>
      </c>
      <c r="C79" s="563" t="s">
        <v>8574</v>
      </c>
      <c r="D79" s="563" t="s">
        <v>8570</v>
      </c>
      <c r="E79" s="564">
        <v>1030000</v>
      </c>
      <c r="F79" s="462" t="s">
        <v>13</v>
      </c>
    </row>
    <row r="80" spans="1:6" ht="126" x14ac:dyDescent="0.25">
      <c r="A80" s="182">
        <v>7</v>
      </c>
      <c r="B80" s="269" t="s">
        <v>8575</v>
      </c>
      <c r="C80" s="269" t="s">
        <v>8576</v>
      </c>
      <c r="D80" s="269" t="s">
        <v>8570</v>
      </c>
      <c r="E80" s="46">
        <v>1030000</v>
      </c>
      <c r="F80" s="42" t="s">
        <v>13</v>
      </c>
    </row>
    <row r="81" spans="1:6" ht="126" x14ac:dyDescent="0.25">
      <c r="A81" s="182">
        <v>8</v>
      </c>
      <c r="B81" s="269" t="s">
        <v>8577</v>
      </c>
      <c r="C81" s="269" t="s">
        <v>8578</v>
      </c>
      <c r="D81" s="269" t="s">
        <v>8570</v>
      </c>
      <c r="E81" s="46">
        <v>1030000</v>
      </c>
      <c r="F81" s="42" t="s">
        <v>13</v>
      </c>
    </row>
    <row r="82" spans="1:6" ht="63" x14ac:dyDescent="0.25">
      <c r="A82" s="182">
        <v>9</v>
      </c>
      <c r="B82" s="269" t="s">
        <v>8579</v>
      </c>
      <c r="C82" s="269" t="s">
        <v>8580</v>
      </c>
      <c r="D82" s="269" t="s">
        <v>8581</v>
      </c>
      <c r="E82" s="46">
        <v>500000</v>
      </c>
      <c r="F82" s="42" t="s">
        <v>13</v>
      </c>
    </row>
    <row r="83" spans="1:6" ht="63" x14ac:dyDescent="0.25">
      <c r="A83" s="182">
        <v>10</v>
      </c>
      <c r="B83" s="269" t="s">
        <v>8582</v>
      </c>
      <c r="C83" s="269" t="s">
        <v>8583</v>
      </c>
      <c r="D83" s="269" t="s">
        <v>8584</v>
      </c>
      <c r="E83" s="46">
        <v>500000</v>
      </c>
      <c r="F83" s="42" t="s">
        <v>13</v>
      </c>
    </row>
    <row r="84" spans="1:6" x14ac:dyDescent="0.25">
      <c r="A84" s="182"/>
      <c r="B84" s="2597" t="s">
        <v>315</v>
      </c>
      <c r="C84" s="2598"/>
      <c r="D84" s="269"/>
      <c r="E84" s="46"/>
      <c r="F84" s="42"/>
    </row>
    <row r="85" spans="1:6" ht="126" x14ac:dyDescent="0.25">
      <c r="A85" s="182">
        <v>11</v>
      </c>
      <c r="B85" s="182" t="s">
        <v>8585</v>
      </c>
      <c r="C85" s="269" t="s">
        <v>8586</v>
      </c>
      <c r="D85" s="269" t="s">
        <v>8570</v>
      </c>
      <c r="E85" s="46">
        <v>1030000</v>
      </c>
      <c r="F85" s="42" t="s">
        <v>13</v>
      </c>
    </row>
    <row r="86" spans="1:6" ht="78.75" x14ac:dyDescent="0.25">
      <c r="A86" s="182">
        <v>12</v>
      </c>
      <c r="B86" s="182" t="s">
        <v>8587</v>
      </c>
      <c r="C86" s="269" t="s">
        <v>8588</v>
      </c>
      <c r="D86" s="269" t="s">
        <v>8589</v>
      </c>
      <c r="E86" s="46">
        <v>1030000</v>
      </c>
      <c r="F86" s="42" t="s">
        <v>13</v>
      </c>
    </row>
    <row r="87" spans="1:6" ht="126" x14ac:dyDescent="0.25">
      <c r="A87" s="182">
        <v>13</v>
      </c>
      <c r="B87" s="182" t="s">
        <v>8590</v>
      </c>
      <c r="C87" s="269" t="s">
        <v>8591</v>
      </c>
      <c r="D87" s="269" t="s">
        <v>8592</v>
      </c>
      <c r="E87" s="46">
        <v>1030000</v>
      </c>
      <c r="F87" s="42" t="s">
        <v>13</v>
      </c>
    </row>
    <row r="88" spans="1:6" ht="126" x14ac:dyDescent="0.25">
      <c r="A88" s="182">
        <v>14</v>
      </c>
      <c r="B88" s="182" t="s">
        <v>8593</v>
      </c>
      <c r="C88" s="269" t="s">
        <v>8594</v>
      </c>
      <c r="D88" s="269" t="s">
        <v>8595</v>
      </c>
      <c r="E88" s="46">
        <v>1030000</v>
      </c>
      <c r="F88" s="42" t="s">
        <v>13</v>
      </c>
    </row>
    <row r="89" spans="1:6" x14ac:dyDescent="0.25">
      <c r="A89" s="182"/>
      <c r="B89" s="264" t="s">
        <v>248</v>
      </c>
      <c r="C89" s="269"/>
      <c r="D89" s="269"/>
      <c r="E89" s="479">
        <v>11379310.34</v>
      </c>
      <c r="F89" s="464"/>
    </row>
  </sheetData>
  <mergeCells count="23">
    <mergeCell ref="B35:C35"/>
    <mergeCell ref="B22:C22"/>
    <mergeCell ref="A1:F1"/>
    <mergeCell ref="A2:F2"/>
    <mergeCell ref="A3:F3"/>
    <mergeCell ref="B5:D5"/>
    <mergeCell ref="B12:D12"/>
    <mergeCell ref="B84:C84"/>
    <mergeCell ref="B62:C62"/>
    <mergeCell ref="A66:F66"/>
    <mergeCell ref="A68:F68"/>
    <mergeCell ref="B70:D70"/>
    <mergeCell ref="B54:C54"/>
    <mergeCell ref="C56:E56"/>
    <mergeCell ref="B57:D57"/>
    <mergeCell ref="B72:C72"/>
    <mergeCell ref="B76:C76"/>
    <mergeCell ref="A67:F67"/>
    <mergeCell ref="B37:C37"/>
    <mergeCell ref="B42:C42"/>
    <mergeCell ref="B44:C44"/>
    <mergeCell ref="B46:C46"/>
    <mergeCell ref="B51:C51"/>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1"/>
  <sheetViews>
    <sheetView topLeftCell="A109" workbookViewId="0">
      <selection activeCell="E81" sqref="E81"/>
    </sheetView>
  </sheetViews>
  <sheetFormatPr defaultRowHeight="15.75" x14ac:dyDescent="0.25"/>
  <cols>
    <col min="1" max="1" width="7.28515625" style="128" customWidth="1"/>
    <col min="2" max="2" width="15.7109375" style="128" customWidth="1"/>
    <col min="3" max="3" width="42" style="128" customWidth="1"/>
    <col min="4" max="4" width="15.42578125" style="128" customWidth="1"/>
    <col min="5" max="5" width="20" style="128" customWidth="1"/>
    <col min="6" max="6" width="11.28515625" style="128" customWidth="1"/>
    <col min="7" max="16384" width="9.140625" style="128"/>
  </cols>
  <sheetData>
    <row r="1" spans="1:6" x14ac:dyDescent="0.25">
      <c r="A1" s="2345" t="s">
        <v>0</v>
      </c>
      <c r="B1" s="2345"/>
      <c r="C1" s="2345"/>
      <c r="D1" s="2345"/>
      <c r="E1" s="2345"/>
      <c r="F1" s="2345"/>
    </row>
    <row r="2" spans="1:6" x14ac:dyDescent="0.25">
      <c r="A2" s="2345" t="s">
        <v>8598</v>
      </c>
      <c r="B2" s="2345"/>
      <c r="C2" s="2345"/>
      <c r="D2" s="2345"/>
      <c r="E2" s="2345"/>
      <c r="F2" s="2345"/>
    </row>
    <row r="3" spans="1:6" x14ac:dyDescent="0.25">
      <c r="A3" s="2345" t="s">
        <v>281</v>
      </c>
      <c r="B3" s="2345"/>
      <c r="C3" s="2345"/>
      <c r="D3" s="2345"/>
      <c r="E3" s="2345"/>
      <c r="F3" s="2345"/>
    </row>
    <row r="4" spans="1:6" ht="31.5" x14ac:dyDescent="0.25">
      <c r="A4" s="9" t="s">
        <v>3</v>
      </c>
      <c r="B4" s="70" t="s">
        <v>283</v>
      </c>
      <c r="C4" s="70" t="s">
        <v>284</v>
      </c>
      <c r="D4" s="70" t="s">
        <v>285</v>
      </c>
      <c r="E4" s="189" t="s">
        <v>4708</v>
      </c>
      <c r="F4" s="70" t="s">
        <v>531</v>
      </c>
    </row>
    <row r="5" spans="1:6" x14ac:dyDescent="0.25">
      <c r="A5" s="69"/>
      <c r="B5" s="2472" t="s">
        <v>8599</v>
      </c>
      <c r="C5" s="2472"/>
      <c r="D5" s="2472"/>
      <c r="E5" s="2472"/>
      <c r="F5" s="2472"/>
    </row>
    <row r="6" spans="1:6" ht="47.25" x14ac:dyDescent="0.25">
      <c r="A6" s="69">
        <v>1</v>
      </c>
      <c r="B6" s="69" t="s">
        <v>2060</v>
      </c>
      <c r="C6" s="69" t="s">
        <v>8600</v>
      </c>
      <c r="D6" s="69" t="s">
        <v>12</v>
      </c>
      <c r="E6" s="187">
        <v>400000</v>
      </c>
      <c r="F6" s="69" t="s">
        <v>272</v>
      </c>
    </row>
    <row r="7" spans="1:6" ht="157.5" x14ac:dyDescent="0.25">
      <c r="A7" s="69">
        <v>2</v>
      </c>
      <c r="B7" s="69" t="s">
        <v>295</v>
      </c>
      <c r="C7" s="69" t="s">
        <v>8601</v>
      </c>
      <c r="D7" s="69" t="s">
        <v>488</v>
      </c>
      <c r="E7" s="187">
        <v>1414482.76</v>
      </c>
      <c r="F7" s="69" t="s">
        <v>272</v>
      </c>
    </row>
    <row r="8" spans="1:6" ht="47.25" x14ac:dyDescent="0.25">
      <c r="A8" s="69">
        <v>3</v>
      </c>
      <c r="B8" s="69" t="s">
        <v>17</v>
      </c>
      <c r="C8" s="69" t="s">
        <v>8602</v>
      </c>
      <c r="D8" s="69" t="s">
        <v>537</v>
      </c>
      <c r="E8" s="187">
        <v>60000</v>
      </c>
      <c r="F8" s="69" t="s">
        <v>272</v>
      </c>
    </row>
    <row r="9" spans="1:6" ht="47.25" x14ac:dyDescent="0.25">
      <c r="A9" s="69">
        <v>4</v>
      </c>
      <c r="B9" s="69" t="s">
        <v>20</v>
      </c>
      <c r="C9" s="69" t="s">
        <v>8603</v>
      </c>
      <c r="D9" s="69" t="s">
        <v>539</v>
      </c>
      <c r="E9" s="187">
        <v>60000</v>
      </c>
      <c r="F9" s="69" t="s">
        <v>272</v>
      </c>
    </row>
    <row r="10" spans="1:6" ht="94.5" x14ac:dyDescent="0.25">
      <c r="A10" s="69">
        <v>5</v>
      </c>
      <c r="B10" s="69" t="s">
        <v>23</v>
      </c>
      <c r="C10" s="69" t="s">
        <v>8604</v>
      </c>
      <c r="D10" s="69" t="s">
        <v>541</v>
      </c>
      <c r="E10" s="187">
        <v>2000000</v>
      </c>
      <c r="F10" s="69" t="s">
        <v>272</v>
      </c>
    </row>
    <row r="11" spans="1:6" x14ac:dyDescent="0.25">
      <c r="A11" s="69"/>
      <c r="B11" s="2351" t="s">
        <v>8605</v>
      </c>
      <c r="C11" s="2351"/>
      <c r="D11" s="2351"/>
      <c r="E11" s="2351"/>
      <c r="F11" s="2351"/>
    </row>
    <row r="12" spans="1:6" ht="141.75" x14ac:dyDescent="0.25">
      <c r="A12" s="69">
        <v>6</v>
      </c>
      <c r="B12" s="69" t="s">
        <v>295</v>
      </c>
      <c r="C12" s="69" t="s">
        <v>8606</v>
      </c>
      <c r="D12" s="69" t="s">
        <v>336</v>
      </c>
      <c r="E12" s="187">
        <v>167241.38</v>
      </c>
      <c r="F12" s="69" t="s">
        <v>272</v>
      </c>
    </row>
    <row r="13" spans="1:6" ht="94.5" x14ac:dyDescent="0.25">
      <c r="A13" s="69">
        <v>7</v>
      </c>
      <c r="B13" s="69" t="s">
        <v>23</v>
      </c>
      <c r="C13" s="69" t="s">
        <v>8607</v>
      </c>
      <c r="D13" s="69" t="s">
        <v>541</v>
      </c>
      <c r="E13" s="187">
        <v>1100000</v>
      </c>
      <c r="F13" s="69" t="s">
        <v>272</v>
      </c>
    </row>
    <row r="14" spans="1:6" ht="78.75" x14ac:dyDescent="0.25">
      <c r="A14" s="69">
        <v>8</v>
      </c>
      <c r="B14" s="69" t="s">
        <v>4720</v>
      </c>
      <c r="C14" s="69" t="s">
        <v>8608</v>
      </c>
      <c r="D14" s="69" t="s">
        <v>4984</v>
      </c>
      <c r="E14" s="187">
        <v>1200000</v>
      </c>
      <c r="F14" s="69" t="s">
        <v>272</v>
      </c>
    </row>
    <row r="15" spans="1:6" x14ac:dyDescent="0.25">
      <c r="A15" s="69"/>
      <c r="B15" s="2351" t="s">
        <v>40</v>
      </c>
      <c r="C15" s="2351"/>
      <c r="D15" s="2351"/>
      <c r="E15" s="2351"/>
      <c r="F15" s="2351"/>
    </row>
    <row r="16" spans="1:6" ht="126" x14ac:dyDescent="0.25">
      <c r="A16" s="69">
        <v>9</v>
      </c>
      <c r="B16" s="69" t="s">
        <v>41</v>
      </c>
      <c r="C16" s="69" t="s">
        <v>8609</v>
      </c>
      <c r="D16" s="69" t="s">
        <v>302</v>
      </c>
      <c r="E16" s="187">
        <v>4568965.5199999996</v>
      </c>
      <c r="F16" s="69" t="s">
        <v>272</v>
      </c>
    </row>
    <row r="17" spans="1:6" x14ac:dyDescent="0.25">
      <c r="A17" s="69"/>
      <c r="B17" s="2351" t="s">
        <v>306</v>
      </c>
      <c r="C17" s="2351"/>
      <c r="D17" s="2351"/>
      <c r="E17" s="2351"/>
      <c r="F17" s="2351"/>
    </row>
    <row r="18" spans="1:6" ht="173.25" x14ac:dyDescent="0.25">
      <c r="A18" s="69">
        <v>10</v>
      </c>
      <c r="B18" s="69" t="s">
        <v>307</v>
      </c>
      <c r="C18" s="69" t="s">
        <v>8610</v>
      </c>
      <c r="D18" s="69" t="s">
        <v>8611</v>
      </c>
      <c r="E18" s="187">
        <v>1644827.59</v>
      </c>
      <c r="F18" s="69" t="s">
        <v>272</v>
      </c>
    </row>
    <row r="19" spans="1:6" x14ac:dyDescent="0.25">
      <c r="A19" s="69"/>
      <c r="B19" s="2351" t="s">
        <v>303</v>
      </c>
      <c r="C19" s="2351"/>
      <c r="D19" s="2351"/>
      <c r="E19" s="2351"/>
      <c r="F19" s="2351"/>
    </row>
    <row r="20" spans="1:6" ht="63" x14ac:dyDescent="0.25">
      <c r="A20" s="69">
        <v>11</v>
      </c>
      <c r="B20" s="69" t="s">
        <v>8612</v>
      </c>
      <c r="C20" s="69" t="s">
        <v>8613</v>
      </c>
      <c r="D20" s="303" t="s">
        <v>8614</v>
      </c>
      <c r="E20" s="187">
        <v>164482.75</v>
      </c>
      <c r="F20" s="69" t="s">
        <v>272</v>
      </c>
    </row>
    <row r="21" spans="1:6" ht="63" x14ac:dyDescent="0.25">
      <c r="A21" s="69">
        <v>12</v>
      </c>
      <c r="B21" s="69" t="s">
        <v>8615</v>
      </c>
      <c r="C21" s="69" t="s">
        <v>8616</v>
      </c>
      <c r="D21" s="303" t="s">
        <v>8617</v>
      </c>
      <c r="E21" s="187">
        <v>164482.75</v>
      </c>
      <c r="F21" s="69" t="s">
        <v>272</v>
      </c>
    </row>
    <row r="22" spans="1:6" ht="63" x14ac:dyDescent="0.25">
      <c r="A22" s="69">
        <v>13</v>
      </c>
      <c r="B22" s="69" t="s">
        <v>8618</v>
      </c>
      <c r="C22" s="69" t="s">
        <v>8619</v>
      </c>
      <c r="D22" s="303" t="s">
        <v>8620</v>
      </c>
      <c r="E22" s="187">
        <v>164482.75</v>
      </c>
      <c r="F22" s="69" t="s">
        <v>272</v>
      </c>
    </row>
    <row r="23" spans="1:6" ht="63" x14ac:dyDescent="0.25">
      <c r="A23" s="69">
        <v>14</v>
      </c>
      <c r="B23" s="69" t="s">
        <v>8621</v>
      </c>
      <c r="C23" s="69" t="s">
        <v>8622</v>
      </c>
      <c r="D23" s="303" t="s">
        <v>8623</v>
      </c>
      <c r="E23" s="187">
        <v>164482.75</v>
      </c>
      <c r="F23" s="69" t="s">
        <v>272</v>
      </c>
    </row>
    <row r="24" spans="1:6" ht="63" x14ac:dyDescent="0.25">
      <c r="A24" s="69">
        <v>15</v>
      </c>
      <c r="B24" s="69" t="s">
        <v>8624</v>
      </c>
      <c r="C24" s="69" t="s">
        <v>8625</v>
      </c>
      <c r="D24" s="303" t="s">
        <v>8626</v>
      </c>
      <c r="E24" s="187">
        <v>164482.75</v>
      </c>
      <c r="F24" s="69" t="s">
        <v>272</v>
      </c>
    </row>
    <row r="25" spans="1:6" ht="63" x14ac:dyDescent="0.25">
      <c r="A25" s="69">
        <v>16</v>
      </c>
      <c r="B25" s="69" t="s">
        <v>8627</v>
      </c>
      <c r="C25" s="69" t="s">
        <v>8628</v>
      </c>
      <c r="D25" s="303" t="s">
        <v>8629</v>
      </c>
      <c r="E25" s="187">
        <v>164482.75</v>
      </c>
      <c r="F25" s="69" t="s">
        <v>272</v>
      </c>
    </row>
    <row r="26" spans="1:6" ht="63" x14ac:dyDescent="0.25">
      <c r="A26" s="69">
        <v>17</v>
      </c>
      <c r="B26" s="69" t="s">
        <v>8630</v>
      </c>
      <c r="C26" s="69" t="s">
        <v>8631</v>
      </c>
      <c r="D26" s="303" t="s">
        <v>8632</v>
      </c>
      <c r="E26" s="187">
        <v>164482.75</v>
      </c>
      <c r="F26" s="69" t="s">
        <v>272</v>
      </c>
    </row>
    <row r="27" spans="1:6" ht="63" x14ac:dyDescent="0.25">
      <c r="A27" s="69">
        <v>18</v>
      </c>
      <c r="B27" s="69" t="s">
        <v>8633</v>
      </c>
      <c r="C27" s="69" t="s">
        <v>8634</v>
      </c>
      <c r="D27" s="303" t="s">
        <v>8635</v>
      </c>
      <c r="E27" s="187">
        <v>164482.75</v>
      </c>
      <c r="F27" s="69" t="s">
        <v>272</v>
      </c>
    </row>
    <row r="28" spans="1:6" ht="63" x14ac:dyDescent="0.25">
      <c r="A28" s="69">
        <v>19</v>
      </c>
      <c r="B28" s="69" t="s">
        <v>8636</v>
      </c>
      <c r="C28" s="69" t="s">
        <v>8637</v>
      </c>
      <c r="D28" s="303" t="s">
        <v>8638</v>
      </c>
      <c r="E28" s="187">
        <v>164482.75</v>
      </c>
      <c r="F28" s="69" t="s">
        <v>272</v>
      </c>
    </row>
    <row r="29" spans="1:6" ht="63" x14ac:dyDescent="0.25">
      <c r="A29" s="69">
        <v>20</v>
      </c>
      <c r="B29" s="69" t="s">
        <v>8639</v>
      </c>
      <c r="C29" s="69" t="s">
        <v>8640</v>
      </c>
      <c r="D29" s="303" t="s">
        <v>8641</v>
      </c>
      <c r="E29" s="187">
        <v>164482.75</v>
      </c>
      <c r="F29" s="69" t="s">
        <v>272</v>
      </c>
    </row>
    <row r="30" spans="1:6" x14ac:dyDescent="0.25">
      <c r="A30" s="69"/>
      <c r="B30" s="2351" t="s">
        <v>477</v>
      </c>
      <c r="C30" s="2351"/>
      <c r="D30" s="2351"/>
      <c r="E30" s="2351"/>
      <c r="F30" s="2351"/>
    </row>
    <row r="31" spans="1:6" ht="267.75" x14ac:dyDescent="0.25">
      <c r="A31" s="69">
        <v>21</v>
      </c>
      <c r="B31" s="69" t="s">
        <v>8642</v>
      </c>
      <c r="C31" s="69" t="s">
        <v>8643</v>
      </c>
      <c r="D31" s="69" t="s">
        <v>7436</v>
      </c>
      <c r="E31" s="187">
        <v>1169256.8</v>
      </c>
      <c r="F31" s="69" t="s">
        <v>13</v>
      </c>
    </row>
    <row r="32" spans="1:6" ht="267.75" x14ac:dyDescent="0.25">
      <c r="A32" s="69">
        <v>22</v>
      </c>
      <c r="B32" s="69" t="s">
        <v>8644</v>
      </c>
      <c r="C32" s="69" t="s">
        <v>8645</v>
      </c>
      <c r="D32" s="69" t="s">
        <v>7436</v>
      </c>
      <c r="E32" s="187">
        <v>1169256.8</v>
      </c>
      <c r="F32" s="69" t="s">
        <v>13</v>
      </c>
    </row>
    <row r="33" spans="1:6" ht="267.75" x14ac:dyDescent="0.25">
      <c r="A33" s="69">
        <v>23</v>
      </c>
      <c r="B33" s="69" t="s">
        <v>8646</v>
      </c>
      <c r="C33" s="69" t="s">
        <v>8647</v>
      </c>
      <c r="D33" s="69" t="s">
        <v>7436</v>
      </c>
      <c r="E33" s="187">
        <v>1169256.8</v>
      </c>
      <c r="F33" s="69" t="s">
        <v>13</v>
      </c>
    </row>
    <row r="34" spans="1:6" ht="267.75" x14ac:dyDescent="0.25">
      <c r="A34" s="69">
        <v>24</v>
      </c>
      <c r="B34" s="69" t="s">
        <v>8648</v>
      </c>
      <c r="C34" s="69" t="s">
        <v>8649</v>
      </c>
      <c r="D34" s="69" t="s">
        <v>7436</v>
      </c>
      <c r="E34" s="187">
        <v>1169256.8</v>
      </c>
      <c r="F34" s="69" t="s">
        <v>13</v>
      </c>
    </row>
    <row r="35" spans="1:6" x14ac:dyDescent="0.25">
      <c r="A35" s="69"/>
      <c r="B35" s="2351" t="s">
        <v>481</v>
      </c>
      <c r="C35" s="2351"/>
      <c r="D35" s="2351"/>
      <c r="E35" s="2351"/>
      <c r="F35" s="2351"/>
    </row>
    <row r="36" spans="1:6" ht="47.25" x14ac:dyDescent="0.25">
      <c r="A36" s="69">
        <v>25</v>
      </c>
      <c r="B36" s="69" t="s">
        <v>1194</v>
      </c>
      <c r="C36" s="69" t="s">
        <v>8650</v>
      </c>
      <c r="D36" s="69" t="s">
        <v>8651</v>
      </c>
      <c r="E36" s="187">
        <v>2000000</v>
      </c>
      <c r="F36" s="69" t="s">
        <v>13</v>
      </c>
    </row>
    <row r="37" spans="1:6" x14ac:dyDescent="0.25">
      <c r="A37" s="69"/>
      <c r="B37" s="2351" t="s">
        <v>8652</v>
      </c>
      <c r="C37" s="2351"/>
      <c r="D37" s="2351"/>
      <c r="E37" s="2351"/>
      <c r="F37" s="2351"/>
    </row>
    <row r="38" spans="1:6" ht="267.75" x14ac:dyDescent="0.25">
      <c r="A38" s="69">
        <v>26</v>
      </c>
      <c r="B38" s="69" t="s">
        <v>8653</v>
      </c>
      <c r="C38" s="69" t="s">
        <v>8654</v>
      </c>
      <c r="D38" s="69" t="s">
        <v>8655</v>
      </c>
      <c r="E38" s="187">
        <v>600000</v>
      </c>
      <c r="F38" s="69" t="s">
        <v>13</v>
      </c>
    </row>
    <row r="39" spans="1:6" x14ac:dyDescent="0.25">
      <c r="A39" s="69"/>
      <c r="B39" s="2351" t="s">
        <v>34</v>
      </c>
      <c r="C39" s="2351"/>
      <c r="D39" s="2351"/>
      <c r="E39" s="2351"/>
      <c r="F39" s="2351"/>
    </row>
    <row r="40" spans="1:6" ht="47.25" x14ac:dyDescent="0.25">
      <c r="A40" s="69">
        <v>27</v>
      </c>
      <c r="B40" s="69" t="s">
        <v>309</v>
      </c>
      <c r="C40" s="69" t="s">
        <v>8656</v>
      </c>
      <c r="D40" s="69" t="s">
        <v>554</v>
      </c>
      <c r="E40" s="187">
        <v>11000000</v>
      </c>
      <c r="F40" s="69" t="s">
        <v>272</v>
      </c>
    </row>
    <row r="41" spans="1:6" ht="47.25" x14ac:dyDescent="0.25">
      <c r="A41" s="69">
        <v>28</v>
      </c>
      <c r="B41" s="69" t="s">
        <v>342</v>
      </c>
      <c r="C41" s="69" t="s">
        <v>8657</v>
      </c>
      <c r="D41" s="69" t="s">
        <v>554</v>
      </c>
      <c r="E41" s="187">
        <v>5060344.83</v>
      </c>
      <c r="F41" s="69" t="s">
        <v>272</v>
      </c>
    </row>
    <row r="42" spans="1:6" x14ac:dyDescent="0.25">
      <c r="A42" s="69"/>
      <c r="B42" s="2351" t="s">
        <v>8085</v>
      </c>
      <c r="C42" s="2351"/>
      <c r="D42" s="2351"/>
      <c r="E42" s="2351"/>
      <c r="F42" s="2351"/>
    </row>
    <row r="43" spans="1:6" ht="63" x14ac:dyDescent="0.25">
      <c r="A43" s="69">
        <v>29</v>
      </c>
      <c r="B43" s="69" t="s">
        <v>8658</v>
      </c>
      <c r="C43" s="69" t="s">
        <v>8659</v>
      </c>
      <c r="D43" s="69" t="s">
        <v>8660</v>
      </c>
      <c r="E43" s="187">
        <v>500000</v>
      </c>
      <c r="F43" s="69" t="s">
        <v>13</v>
      </c>
    </row>
    <row r="44" spans="1:6" ht="110.25" x14ac:dyDescent="0.25">
      <c r="A44" s="69">
        <v>30</v>
      </c>
      <c r="B44" s="69" t="s">
        <v>8661</v>
      </c>
      <c r="C44" s="69" t="s">
        <v>8662</v>
      </c>
      <c r="D44" s="69" t="s">
        <v>8663</v>
      </c>
      <c r="E44" s="187">
        <v>2000000</v>
      </c>
      <c r="F44" s="69" t="s">
        <v>13</v>
      </c>
    </row>
    <row r="45" spans="1:6" ht="94.5" x14ac:dyDescent="0.25">
      <c r="A45" s="69">
        <v>31</v>
      </c>
      <c r="B45" s="69" t="s">
        <v>8664</v>
      </c>
      <c r="C45" s="69" t="s">
        <v>8665</v>
      </c>
      <c r="D45" s="69" t="s">
        <v>8666</v>
      </c>
      <c r="E45" s="187">
        <v>300000</v>
      </c>
      <c r="F45" s="69" t="s">
        <v>272</v>
      </c>
    </row>
    <row r="46" spans="1:6" ht="94.5" x14ac:dyDescent="0.25">
      <c r="A46" s="69">
        <v>32</v>
      </c>
      <c r="B46" s="69" t="s">
        <v>8667</v>
      </c>
      <c r="C46" s="69" t="s">
        <v>8668</v>
      </c>
      <c r="D46" s="69" t="s">
        <v>8669</v>
      </c>
      <c r="E46" s="187">
        <v>150000</v>
      </c>
      <c r="F46" s="69" t="s">
        <v>272</v>
      </c>
    </row>
    <row r="47" spans="1:6" ht="283.5" x14ac:dyDescent="0.25">
      <c r="A47" s="69">
        <v>33</v>
      </c>
      <c r="B47" s="69" t="s">
        <v>8670</v>
      </c>
      <c r="C47" s="69" t="s">
        <v>8671</v>
      </c>
      <c r="D47" s="69" t="s">
        <v>8672</v>
      </c>
      <c r="E47" s="187">
        <v>1320900</v>
      </c>
      <c r="F47" s="69" t="s">
        <v>13</v>
      </c>
    </row>
    <row r="48" spans="1:6" ht="78.75" x14ac:dyDescent="0.25">
      <c r="A48" s="69">
        <v>34</v>
      </c>
      <c r="B48" s="69" t="s">
        <v>8673</v>
      </c>
      <c r="C48" s="69" t="s">
        <v>8674</v>
      </c>
      <c r="D48" s="69" t="s">
        <v>8675</v>
      </c>
      <c r="E48" s="187">
        <v>650000</v>
      </c>
      <c r="F48" s="69" t="s">
        <v>272</v>
      </c>
    </row>
    <row r="49" spans="1:6" ht="63" x14ac:dyDescent="0.25">
      <c r="A49" s="69">
        <v>35</v>
      </c>
      <c r="B49" s="69" t="s">
        <v>8676</v>
      </c>
      <c r="C49" s="69" t="s">
        <v>8677</v>
      </c>
      <c r="D49" s="69" t="s">
        <v>8678</v>
      </c>
      <c r="E49" s="187">
        <v>718220</v>
      </c>
      <c r="F49" s="69" t="s">
        <v>13</v>
      </c>
    </row>
    <row r="50" spans="1:6" ht="110.25" x14ac:dyDescent="0.25">
      <c r="A50" s="69">
        <v>36</v>
      </c>
      <c r="B50" s="69" t="s">
        <v>8679</v>
      </c>
      <c r="C50" s="69" t="s">
        <v>8680</v>
      </c>
      <c r="D50" s="69" t="s">
        <v>8681</v>
      </c>
      <c r="E50" s="187">
        <v>1500000</v>
      </c>
      <c r="F50" s="69" t="s">
        <v>13</v>
      </c>
    </row>
    <row r="51" spans="1:6" ht="110.25" x14ac:dyDescent="0.25">
      <c r="A51" s="69">
        <v>37</v>
      </c>
      <c r="B51" s="69" t="s">
        <v>8682</v>
      </c>
      <c r="C51" s="69" t="s">
        <v>8683</v>
      </c>
      <c r="D51" s="69" t="s">
        <v>8684</v>
      </c>
      <c r="E51" s="187">
        <v>2900000</v>
      </c>
      <c r="F51" s="69" t="s">
        <v>13</v>
      </c>
    </row>
    <row r="52" spans="1:6" ht="220.5" x14ac:dyDescent="0.25">
      <c r="A52" s="69">
        <v>38</v>
      </c>
      <c r="B52" s="69" t="s">
        <v>8636</v>
      </c>
      <c r="C52" s="69" t="s">
        <v>8685</v>
      </c>
      <c r="D52" s="69" t="s">
        <v>8686</v>
      </c>
      <c r="E52" s="187">
        <v>2900000</v>
      </c>
      <c r="F52" s="69" t="s">
        <v>13</v>
      </c>
    </row>
    <row r="53" spans="1:6" ht="94.5" x14ac:dyDescent="0.25">
      <c r="A53" s="69">
        <v>39</v>
      </c>
      <c r="B53" s="69" t="s">
        <v>8687</v>
      </c>
      <c r="C53" s="69" t="s">
        <v>8688</v>
      </c>
      <c r="D53" s="69" t="s">
        <v>8689</v>
      </c>
      <c r="E53" s="187">
        <v>350000</v>
      </c>
      <c r="F53" s="69" t="s">
        <v>272</v>
      </c>
    </row>
    <row r="54" spans="1:6" x14ac:dyDescent="0.25">
      <c r="A54" s="69"/>
      <c r="B54" s="2351" t="s">
        <v>315</v>
      </c>
      <c r="C54" s="2351"/>
      <c r="D54" s="2351"/>
      <c r="E54" s="2351"/>
      <c r="F54" s="2351"/>
    </row>
    <row r="55" spans="1:6" ht="157.5" x14ac:dyDescent="0.25">
      <c r="A55" s="69">
        <v>40</v>
      </c>
      <c r="B55" s="69" t="s">
        <v>8690</v>
      </c>
      <c r="C55" s="69" t="s">
        <v>8691</v>
      </c>
      <c r="D55" s="69" t="s">
        <v>8692</v>
      </c>
      <c r="E55" s="187">
        <v>1331270</v>
      </c>
      <c r="F55" s="69" t="s">
        <v>272</v>
      </c>
    </row>
    <row r="56" spans="1:6" ht="63" x14ac:dyDescent="0.25">
      <c r="A56" s="69">
        <v>41</v>
      </c>
      <c r="B56" s="69" t="s">
        <v>8693</v>
      </c>
      <c r="C56" s="69" t="s">
        <v>8694</v>
      </c>
      <c r="D56" s="69" t="s">
        <v>8695</v>
      </c>
      <c r="E56" s="187">
        <v>1500000</v>
      </c>
      <c r="F56" s="69" t="s">
        <v>13</v>
      </c>
    </row>
    <row r="57" spans="1:6" ht="141.75" x14ac:dyDescent="0.25">
      <c r="A57" s="69">
        <v>42</v>
      </c>
      <c r="B57" s="69" t="s">
        <v>8696</v>
      </c>
      <c r="C57" s="69" t="s">
        <v>8697</v>
      </c>
      <c r="D57" s="69" t="s">
        <v>8698</v>
      </c>
      <c r="E57" s="187">
        <v>2500000</v>
      </c>
      <c r="F57" s="69" t="s">
        <v>272</v>
      </c>
    </row>
    <row r="58" spans="1:6" ht="141.75" x14ac:dyDescent="0.25">
      <c r="A58" s="69">
        <v>43</v>
      </c>
      <c r="B58" s="69" t="s">
        <v>8699</v>
      </c>
      <c r="C58" s="69" t="s">
        <v>8700</v>
      </c>
      <c r="D58" s="69" t="s">
        <v>8698</v>
      </c>
      <c r="E58" s="187">
        <v>2500000</v>
      </c>
      <c r="F58" s="69" t="s">
        <v>272</v>
      </c>
    </row>
    <row r="59" spans="1:6" ht="110.25" x14ac:dyDescent="0.25">
      <c r="A59" s="69">
        <v>44</v>
      </c>
      <c r="B59" s="69" t="s">
        <v>8701</v>
      </c>
      <c r="C59" s="69" t="s">
        <v>8702</v>
      </c>
      <c r="D59" s="69" t="s">
        <v>8703</v>
      </c>
      <c r="E59" s="187">
        <v>2500000</v>
      </c>
      <c r="F59" s="69" t="s">
        <v>272</v>
      </c>
    </row>
    <row r="60" spans="1:6" ht="110.25" x14ac:dyDescent="0.25">
      <c r="A60" s="69">
        <v>45</v>
      </c>
      <c r="B60" s="69" t="s">
        <v>8704</v>
      </c>
      <c r="C60" s="69" t="s">
        <v>8705</v>
      </c>
      <c r="D60" s="69" t="s">
        <v>8706</v>
      </c>
      <c r="E60" s="187">
        <v>450000</v>
      </c>
      <c r="F60" s="69" t="s">
        <v>272</v>
      </c>
    </row>
    <row r="61" spans="1:6" ht="126" x14ac:dyDescent="0.25">
      <c r="A61" s="69">
        <v>46</v>
      </c>
      <c r="B61" s="69" t="s">
        <v>8707</v>
      </c>
      <c r="C61" s="69" t="s">
        <v>8708</v>
      </c>
      <c r="D61" s="69" t="s">
        <v>8709</v>
      </c>
      <c r="E61" s="187">
        <v>2700885</v>
      </c>
      <c r="F61" s="69" t="s">
        <v>13</v>
      </c>
    </row>
    <row r="62" spans="1:6" ht="173.25" x14ac:dyDescent="0.25">
      <c r="A62" s="69">
        <v>47</v>
      </c>
      <c r="B62" s="69" t="s">
        <v>8710</v>
      </c>
      <c r="C62" s="69" t="s">
        <v>8711</v>
      </c>
      <c r="D62" s="69" t="s">
        <v>8712</v>
      </c>
      <c r="E62" s="187">
        <v>1000000</v>
      </c>
      <c r="F62" s="69" t="s">
        <v>272</v>
      </c>
    </row>
    <row r="63" spans="1:6" ht="126" x14ac:dyDescent="0.25">
      <c r="A63" s="69">
        <v>48</v>
      </c>
      <c r="B63" s="69" t="s">
        <v>8713</v>
      </c>
      <c r="C63" s="69" t="s">
        <v>8714</v>
      </c>
      <c r="D63" s="69" t="s">
        <v>8715</v>
      </c>
      <c r="E63" s="187">
        <v>800000</v>
      </c>
      <c r="F63" s="69" t="s">
        <v>272</v>
      </c>
    </row>
    <row r="64" spans="1:6" ht="252" x14ac:dyDescent="0.25">
      <c r="A64" s="69">
        <v>49</v>
      </c>
      <c r="B64" s="69" t="s">
        <v>8716</v>
      </c>
      <c r="C64" s="69" t="s">
        <v>8717</v>
      </c>
      <c r="D64" s="69" t="s">
        <v>8718</v>
      </c>
      <c r="E64" s="187">
        <v>400000</v>
      </c>
      <c r="F64" s="69" t="s">
        <v>13</v>
      </c>
    </row>
    <row r="65" spans="1:6" ht="283.5" x14ac:dyDescent="0.25">
      <c r="A65" s="69">
        <v>50</v>
      </c>
      <c r="B65" s="69" t="s">
        <v>8719</v>
      </c>
      <c r="C65" s="69" t="s">
        <v>8720</v>
      </c>
      <c r="D65" s="69" t="s">
        <v>8721</v>
      </c>
      <c r="E65" s="187">
        <v>2500000</v>
      </c>
      <c r="F65" s="69" t="s">
        <v>272</v>
      </c>
    </row>
    <row r="66" spans="1:6" ht="110.25" x14ac:dyDescent="0.25">
      <c r="A66" s="69">
        <v>51</v>
      </c>
      <c r="B66" s="69" t="s">
        <v>8722</v>
      </c>
      <c r="C66" s="69" t="s">
        <v>8723</v>
      </c>
      <c r="D66" s="69" t="s">
        <v>8724</v>
      </c>
      <c r="E66" s="187">
        <v>1500000</v>
      </c>
      <c r="F66" s="69" t="s">
        <v>272</v>
      </c>
    </row>
    <row r="67" spans="1:6" ht="141.75" x14ac:dyDescent="0.25">
      <c r="A67" s="69">
        <v>52</v>
      </c>
      <c r="B67" s="69" t="s">
        <v>8725</v>
      </c>
      <c r="C67" s="69" t="s">
        <v>8726</v>
      </c>
      <c r="D67" s="69" t="s">
        <v>8698</v>
      </c>
      <c r="E67" s="187">
        <v>2500000</v>
      </c>
      <c r="F67" s="69" t="s">
        <v>272</v>
      </c>
    </row>
    <row r="68" spans="1:6" ht="47.25" x14ac:dyDescent="0.25">
      <c r="A68" s="69">
        <v>53</v>
      </c>
      <c r="B68" s="69" t="s">
        <v>8727</v>
      </c>
      <c r="C68" s="69" t="s">
        <v>8728</v>
      </c>
      <c r="D68" s="69" t="s">
        <v>8729</v>
      </c>
      <c r="E68" s="187">
        <v>2000000</v>
      </c>
      <c r="F68" s="69" t="s">
        <v>13</v>
      </c>
    </row>
    <row r="69" spans="1:6" x14ac:dyDescent="0.25">
      <c r="A69" s="69"/>
      <c r="B69" s="2351" t="s">
        <v>1154</v>
      </c>
      <c r="C69" s="2351"/>
      <c r="D69" s="2351"/>
      <c r="E69" s="2351"/>
      <c r="F69" s="2351"/>
    </row>
    <row r="70" spans="1:6" ht="141.75" x14ac:dyDescent="0.25">
      <c r="A70" s="69">
        <v>54</v>
      </c>
      <c r="B70" s="69" t="s">
        <v>8730</v>
      </c>
      <c r="C70" s="69" t="s">
        <v>8731</v>
      </c>
      <c r="D70" s="69" t="s">
        <v>8732</v>
      </c>
      <c r="E70" s="187">
        <v>500000</v>
      </c>
      <c r="F70" s="69" t="s">
        <v>272</v>
      </c>
    </row>
    <row r="71" spans="1:6" ht="78.75" x14ac:dyDescent="0.25">
      <c r="A71" s="69">
        <v>55</v>
      </c>
      <c r="B71" s="69" t="s">
        <v>8733</v>
      </c>
      <c r="C71" s="69" t="s">
        <v>8734</v>
      </c>
      <c r="D71" s="69" t="s">
        <v>8735</v>
      </c>
      <c r="E71" s="187">
        <v>250000</v>
      </c>
      <c r="F71" s="69" t="s">
        <v>272</v>
      </c>
    </row>
    <row r="72" spans="1:6" ht="110.25" x14ac:dyDescent="0.25">
      <c r="A72" s="69">
        <v>56</v>
      </c>
      <c r="B72" s="69" t="s">
        <v>8736</v>
      </c>
      <c r="C72" s="69" t="s">
        <v>8737</v>
      </c>
      <c r="D72" s="69" t="s">
        <v>8738</v>
      </c>
      <c r="E72" s="187">
        <v>2700000</v>
      </c>
      <c r="F72" s="69" t="s">
        <v>13</v>
      </c>
    </row>
    <row r="73" spans="1:6" ht="157.5" x14ac:dyDescent="0.25">
      <c r="A73" s="69">
        <v>57</v>
      </c>
      <c r="B73" s="69" t="s">
        <v>8739</v>
      </c>
      <c r="C73" s="69" t="s">
        <v>8740</v>
      </c>
      <c r="D73" s="69" t="s">
        <v>8741</v>
      </c>
      <c r="E73" s="187">
        <v>329878.96999999997</v>
      </c>
      <c r="F73" s="69" t="s">
        <v>272</v>
      </c>
    </row>
    <row r="74" spans="1:6" ht="47.25" x14ac:dyDescent="0.25">
      <c r="A74" s="69">
        <v>58</v>
      </c>
      <c r="B74" s="69" t="s">
        <v>8742</v>
      </c>
      <c r="C74" s="69" t="s">
        <v>8743</v>
      </c>
      <c r="D74" s="69" t="s">
        <v>8744</v>
      </c>
      <c r="E74" s="187">
        <v>211474</v>
      </c>
      <c r="F74" s="69" t="s">
        <v>13</v>
      </c>
    </row>
    <row r="75" spans="1:6" ht="141.75" x14ac:dyDescent="0.25">
      <c r="A75" s="69">
        <v>59</v>
      </c>
      <c r="B75" s="69" t="s">
        <v>8745</v>
      </c>
      <c r="C75" s="69" t="s">
        <v>8746</v>
      </c>
      <c r="D75" s="69" t="s">
        <v>8747</v>
      </c>
      <c r="E75" s="187">
        <v>2000000</v>
      </c>
      <c r="F75" s="69" t="s">
        <v>13</v>
      </c>
    </row>
    <row r="76" spans="1:6" ht="110.25" x14ac:dyDescent="0.25">
      <c r="A76" s="69">
        <v>60</v>
      </c>
      <c r="B76" s="69" t="s">
        <v>8748</v>
      </c>
      <c r="C76" s="69" t="s">
        <v>8749</v>
      </c>
      <c r="D76" s="69" t="s">
        <v>8750</v>
      </c>
      <c r="E76" s="187">
        <v>250000</v>
      </c>
      <c r="F76" s="69" t="s">
        <v>13</v>
      </c>
    </row>
    <row r="77" spans="1:6" x14ac:dyDescent="0.25">
      <c r="A77" s="69"/>
      <c r="B77" s="70" t="s">
        <v>248</v>
      </c>
      <c r="C77" s="69"/>
      <c r="D77" s="69"/>
      <c r="E77" s="189">
        <f>SUM(E6:E76)</f>
        <v>81310344.75</v>
      </c>
      <c r="F77" s="70"/>
    </row>
    <row r="78" spans="1:6" x14ac:dyDescent="0.25">
      <c r="A78" s="69"/>
      <c r="B78" s="2472" t="s">
        <v>9</v>
      </c>
      <c r="C78" s="2472"/>
      <c r="D78" s="2472"/>
      <c r="E78" s="189"/>
      <c r="F78" s="70"/>
    </row>
    <row r="79" spans="1:6" ht="63" x14ac:dyDescent="0.25">
      <c r="A79" s="69">
        <v>1</v>
      </c>
      <c r="B79" s="69" t="s">
        <v>269</v>
      </c>
      <c r="C79" s="7" t="s">
        <v>8751</v>
      </c>
      <c r="D79" s="69" t="s">
        <v>271</v>
      </c>
      <c r="E79" s="187">
        <v>1000000</v>
      </c>
      <c r="F79" s="69" t="s">
        <v>272</v>
      </c>
    </row>
    <row r="80" spans="1:6" x14ac:dyDescent="0.25">
      <c r="A80" s="69"/>
      <c r="B80" s="70" t="s">
        <v>273</v>
      </c>
      <c r="C80" s="7"/>
      <c r="D80" s="69"/>
      <c r="E80" s="187"/>
      <c r="F80" s="69"/>
    </row>
    <row r="81" spans="1:6" ht="94.5" x14ac:dyDescent="0.25">
      <c r="A81" s="69">
        <v>2</v>
      </c>
      <c r="B81" s="69" t="s">
        <v>274</v>
      </c>
      <c r="C81" s="7" t="s">
        <v>8752</v>
      </c>
      <c r="D81" s="69" t="s">
        <v>276</v>
      </c>
      <c r="E81" s="187">
        <v>4500000</v>
      </c>
      <c r="F81" s="69" t="s">
        <v>277</v>
      </c>
    </row>
    <row r="82" spans="1:6" x14ac:dyDescent="0.25">
      <c r="A82" s="70"/>
      <c r="B82" s="70" t="s">
        <v>248</v>
      </c>
      <c r="C82" s="70"/>
      <c r="D82" s="70"/>
      <c r="E82" s="189">
        <v>5500000</v>
      </c>
      <c r="F82" s="70"/>
    </row>
    <row r="83" spans="1:6" x14ac:dyDescent="0.25">
      <c r="A83" s="88"/>
      <c r="B83" s="88" t="s">
        <v>324</v>
      </c>
      <c r="C83" s="88"/>
      <c r="D83" s="88"/>
      <c r="E83" s="89">
        <f>E82+E77</f>
        <v>86810344.75</v>
      </c>
      <c r="F83" s="88"/>
    </row>
    <row r="87" spans="1:6" x14ac:dyDescent="0.25">
      <c r="A87" s="2352" t="s">
        <v>0</v>
      </c>
      <c r="B87" s="2352"/>
      <c r="C87" s="2352"/>
      <c r="D87" s="2352"/>
      <c r="E87" s="2352"/>
      <c r="F87" s="2352"/>
    </row>
    <row r="88" spans="1:6" x14ac:dyDescent="0.25">
      <c r="A88" s="2352" t="s">
        <v>8598</v>
      </c>
      <c r="B88" s="2352"/>
      <c r="C88" s="2352"/>
      <c r="D88" s="2352"/>
      <c r="E88" s="2352"/>
      <c r="F88" s="2352"/>
    </row>
    <row r="89" spans="1:6" x14ac:dyDescent="0.25">
      <c r="A89" s="2352" t="s">
        <v>281</v>
      </c>
      <c r="B89" s="2352"/>
      <c r="C89" s="2352"/>
      <c r="D89" s="2352"/>
      <c r="E89" s="2352"/>
      <c r="F89" s="2352"/>
    </row>
    <row r="90" spans="1:6" ht="31.5" x14ac:dyDescent="0.25">
      <c r="A90" s="464" t="s">
        <v>3</v>
      </c>
      <c r="B90" s="533" t="s">
        <v>5559</v>
      </c>
      <c r="C90" s="38" t="s">
        <v>284</v>
      </c>
      <c r="D90" s="464" t="s">
        <v>4426</v>
      </c>
      <c r="E90" s="464" t="s">
        <v>286</v>
      </c>
      <c r="F90" s="38" t="s">
        <v>1228</v>
      </c>
    </row>
    <row r="91" spans="1:6" x14ac:dyDescent="0.25">
      <c r="A91" s="565"/>
      <c r="B91" s="566" t="s">
        <v>40</v>
      </c>
      <c r="C91" s="567"/>
      <c r="D91" s="565"/>
      <c r="E91" s="567"/>
      <c r="F91" s="567"/>
    </row>
    <row r="92" spans="1:6" ht="126" x14ac:dyDescent="0.25">
      <c r="A92" s="182">
        <v>1</v>
      </c>
      <c r="B92" s="7" t="s">
        <v>41</v>
      </c>
      <c r="C92" s="7" t="s">
        <v>8753</v>
      </c>
      <c r="D92" s="7" t="s">
        <v>302</v>
      </c>
      <c r="E92" s="568">
        <v>568965.51</v>
      </c>
      <c r="F92" s="49" t="s">
        <v>7532</v>
      </c>
    </row>
    <row r="93" spans="1:6" x14ac:dyDescent="0.25">
      <c r="A93" s="182"/>
      <c r="B93" s="2595" t="s">
        <v>312</v>
      </c>
      <c r="C93" s="2596"/>
      <c r="D93" s="7"/>
      <c r="E93" s="568"/>
      <c r="F93" s="49"/>
    </row>
    <row r="94" spans="1:6" ht="204.75" x14ac:dyDescent="0.25">
      <c r="A94" s="182">
        <v>2</v>
      </c>
      <c r="B94" s="7" t="s">
        <v>8667</v>
      </c>
      <c r="C94" s="7" t="s">
        <v>8668</v>
      </c>
      <c r="D94" s="7" t="s">
        <v>8754</v>
      </c>
      <c r="E94" s="568">
        <v>1200000</v>
      </c>
      <c r="F94" s="49" t="s">
        <v>7532</v>
      </c>
    </row>
    <row r="95" spans="1:6" ht="63" x14ac:dyDescent="0.25">
      <c r="A95" s="182">
        <v>3</v>
      </c>
      <c r="B95" s="7" t="s">
        <v>8755</v>
      </c>
      <c r="C95" s="7" t="s">
        <v>8665</v>
      </c>
      <c r="D95" s="7" t="s">
        <v>8756</v>
      </c>
      <c r="E95" s="568">
        <v>600000</v>
      </c>
      <c r="F95" s="42" t="s">
        <v>13</v>
      </c>
    </row>
    <row r="96" spans="1:6" ht="63" x14ac:dyDescent="0.25">
      <c r="A96" s="182">
        <v>4</v>
      </c>
      <c r="B96" s="7" t="s">
        <v>8757</v>
      </c>
      <c r="C96" s="7" t="s">
        <v>8758</v>
      </c>
      <c r="D96" s="7" t="s">
        <v>8756</v>
      </c>
      <c r="E96" s="568">
        <v>600000</v>
      </c>
      <c r="F96" s="42" t="s">
        <v>13</v>
      </c>
    </row>
    <row r="97" spans="1:6" ht="157.5" x14ac:dyDescent="0.25">
      <c r="A97" s="182">
        <v>5</v>
      </c>
      <c r="B97" s="7" t="s">
        <v>8759</v>
      </c>
      <c r="C97" s="7" t="s">
        <v>8760</v>
      </c>
      <c r="D97" s="7" t="s">
        <v>8761</v>
      </c>
      <c r="E97" s="568">
        <v>700000</v>
      </c>
      <c r="F97" s="42" t="s">
        <v>13</v>
      </c>
    </row>
    <row r="98" spans="1:6" x14ac:dyDescent="0.25">
      <c r="A98" s="182"/>
      <c r="B98" s="2595" t="s">
        <v>315</v>
      </c>
      <c r="C98" s="2596"/>
      <c r="D98" s="7"/>
      <c r="E98" s="568"/>
      <c r="F98" s="42"/>
    </row>
    <row r="99" spans="1:6" ht="141.75" x14ac:dyDescent="0.25">
      <c r="A99" s="182">
        <v>6</v>
      </c>
      <c r="B99" s="7" t="s">
        <v>8762</v>
      </c>
      <c r="C99" s="7" t="s">
        <v>8763</v>
      </c>
      <c r="D99" s="7" t="s">
        <v>8764</v>
      </c>
      <c r="E99" s="568">
        <v>1000000</v>
      </c>
      <c r="F99" s="42" t="s">
        <v>135</v>
      </c>
    </row>
    <row r="100" spans="1:6" ht="47.25" x14ac:dyDescent="0.25">
      <c r="A100" s="182">
        <v>7</v>
      </c>
      <c r="B100" s="7" t="s">
        <v>8701</v>
      </c>
      <c r="C100" s="7" t="s">
        <v>8702</v>
      </c>
      <c r="D100" s="7" t="s">
        <v>8765</v>
      </c>
      <c r="E100" s="568">
        <v>300000</v>
      </c>
      <c r="F100" s="42" t="s">
        <v>135</v>
      </c>
    </row>
    <row r="101" spans="1:6" ht="126" x14ac:dyDescent="0.25">
      <c r="A101" s="182">
        <v>8</v>
      </c>
      <c r="B101" s="7" t="s">
        <v>8766</v>
      </c>
      <c r="C101" s="7" t="s">
        <v>8697</v>
      </c>
      <c r="D101" s="7" t="s">
        <v>8767</v>
      </c>
      <c r="E101" s="568">
        <v>800000</v>
      </c>
      <c r="F101" s="42" t="s">
        <v>135</v>
      </c>
    </row>
    <row r="102" spans="1:6" ht="204.75" x14ac:dyDescent="0.25">
      <c r="A102" s="182">
        <v>9</v>
      </c>
      <c r="B102" s="7" t="s">
        <v>8725</v>
      </c>
      <c r="C102" s="7" t="s">
        <v>8726</v>
      </c>
      <c r="D102" s="7" t="s">
        <v>8768</v>
      </c>
      <c r="E102" s="568">
        <v>1300000</v>
      </c>
      <c r="F102" s="42" t="s">
        <v>135</v>
      </c>
    </row>
    <row r="103" spans="1:6" ht="47.25" x14ac:dyDescent="0.25">
      <c r="A103" s="182">
        <v>10</v>
      </c>
      <c r="B103" s="569" t="s">
        <v>8769</v>
      </c>
      <c r="C103" s="7" t="s">
        <v>8705</v>
      </c>
      <c r="D103" s="7" t="s">
        <v>8770</v>
      </c>
      <c r="E103" s="568">
        <v>1000000</v>
      </c>
      <c r="F103" s="42" t="s">
        <v>135</v>
      </c>
    </row>
    <row r="104" spans="1:6" ht="63" x14ac:dyDescent="0.25">
      <c r="A104" s="182">
        <v>11</v>
      </c>
      <c r="B104" s="7" t="s">
        <v>8771</v>
      </c>
      <c r="C104" s="7" t="s">
        <v>8714</v>
      </c>
      <c r="D104" s="7" t="s">
        <v>8772</v>
      </c>
      <c r="E104" s="568">
        <v>500000</v>
      </c>
      <c r="F104" s="42" t="s">
        <v>135</v>
      </c>
    </row>
    <row r="105" spans="1:6" ht="47.25" x14ac:dyDescent="0.25">
      <c r="A105" s="182">
        <v>12</v>
      </c>
      <c r="B105" s="7" t="s">
        <v>8773</v>
      </c>
      <c r="C105" s="7" t="s">
        <v>8774</v>
      </c>
      <c r="D105" s="7" t="s">
        <v>511</v>
      </c>
      <c r="E105" s="568">
        <v>750000</v>
      </c>
      <c r="F105" s="42" t="s">
        <v>135</v>
      </c>
    </row>
    <row r="106" spans="1:6" ht="94.5" x14ac:dyDescent="0.25">
      <c r="A106" s="182">
        <v>13</v>
      </c>
      <c r="B106" s="7" t="s">
        <v>8775</v>
      </c>
      <c r="C106" s="7" t="s">
        <v>8776</v>
      </c>
      <c r="D106" s="7" t="s">
        <v>8777</v>
      </c>
      <c r="E106" s="568">
        <v>282758.99</v>
      </c>
      <c r="F106" s="42" t="s">
        <v>13</v>
      </c>
    </row>
    <row r="107" spans="1:6" ht="94.5" x14ac:dyDescent="0.25">
      <c r="A107" s="182">
        <v>14</v>
      </c>
      <c r="B107" s="7" t="s">
        <v>8778</v>
      </c>
      <c r="C107" s="7" t="s">
        <v>8779</v>
      </c>
      <c r="D107" s="7" t="s">
        <v>8780</v>
      </c>
      <c r="E107" s="568">
        <v>1000000</v>
      </c>
      <c r="F107" s="42" t="s">
        <v>135</v>
      </c>
    </row>
    <row r="108" spans="1:6" x14ac:dyDescent="0.25">
      <c r="A108" s="182"/>
      <c r="B108" s="533" t="s">
        <v>219</v>
      </c>
      <c r="C108" s="7"/>
      <c r="D108" s="7"/>
      <c r="E108" s="568"/>
      <c r="F108" s="42"/>
    </row>
    <row r="109" spans="1:6" ht="126" x14ac:dyDescent="0.25">
      <c r="A109" s="182">
        <v>15</v>
      </c>
      <c r="B109" s="7" t="s">
        <v>8781</v>
      </c>
      <c r="C109" s="7" t="s">
        <v>8782</v>
      </c>
      <c r="D109" s="7" t="s">
        <v>8783</v>
      </c>
      <c r="E109" s="568">
        <v>527585.5</v>
      </c>
      <c r="F109" s="42" t="s">
        <v>135</v>
      </c>
    </row>
    <row r="110" spans="1:6" ht="47.25" x14ac:dyDescent="0.25">
      <c r="A110" s="182">
        <v>16</v>
      </c>
      <c r="B110" s="7" t="s">
        <v>8784</v>
      </c>
      <c r="C110" s="7" t="s">
        <v>8785</v>
      </c>
      <c r="D110" s="7" t="s">
        <v>8786</v>
      </c>
      <c r="E110" s="568">
        <v>250000</v>
      </c>
      <c r="F110" s="42" t="s">
        <v>135</v>
      </c>
    </row>
    <row r="111" spans="1:6" x14ac:dyDescent="0.25">
      <c r="A111" s="182"/>
      <c r="B111" s="533" t="s">
        <v>704</v>
      </c>
      <c r="C111" s="7"/>
      <c r="D111" s="533"/>
      <c r="E111" s="570">
        <v>11379310.34</v>
      </c>
      <c r="F111" s="42"/>
    </row>
  </sheetData>
  <mergeCells count="21">
    <mergeCell ref="B39:F39"/>
    <mergeCell ref="B37:F37"/>
    <mergeCell ref="B15:F15"/>
    <mergeCell ref="A88:F88"/>
    <mergeCell ref="B19:F19"/>
    <mergeCell ref="B35:F35"/>
    <mergeCell ref="B30:F30"/>
    <mergeCell ref="A87:F87"/>
    <mergeCell ref="B17:F17"/>
    <mergeCell ref="A1:F1"/>
    <mergeCell ref="A2:F2"/>
    <mergeCell ref="A3:F3"/>
    <mergeCell ref="B5:F5"/>
    <mergeCell ref="B11:F11"/>
    <mergeCell ref="B98:C98"/>
    <mergeCell ref="B42:F42"/>
    <mergeCell ref="B54:F54"/>
    <mergeCell ref="B69:F69"/>
    <mergeCell ref="B78:D78"/>
    <mergeCell ref="B93:C93"/>
    <mergeCell ref="A89:F89"/>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0"/>
  <sheetViews>
    <sheetView topLeftCell="A100" workbookViewId="0">
      <selection activeCell="E54" sqref="E54"/>
    </sheetView>
  </sheetViews>
  <sheetFormatPr defaultRowHeight="15.75" x14ac:dyDescent="0.25"/>
  <cols>
    <col min="1" max="1" width="9.140625" style="128"/>
    <col min="2" max="2" width="13.85546875" style="128" customWidth="1"/>
    <col min="3" max="3" width="42.7109375" style="128" customWidth="1"/>
    <col min="4" max="4" width="17" style="128" customWidth="1"/>
    <col min="5" max="5" width="20.1406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8787</v>
      </c>
      <c r="B2" s="2345"/>
      <c r="C2" s="2345"/>
      <c r="D2" s="2345"/>
      <c r="E2" s="2345"/>
      <c r="F2" s="2345"/>
    </row>
    <row r="3" spans="1:6" x14ac:dyDescent="0.25">
      <c r="A3" s="2345" t="s">
        <v>281</v>
      </c>
      <c r="B3" s="2345"/>
      <c r="C3" s="2345"/>
      <c r="D3" s="2345"/>
      <c r="E3" s="2345"/>
      <c r="F3" s="2345"/>
    </row>
    <row r="4" spans="1:6" ht="31.5" x14ac:dyDescent="0.25">
      <c r="A4" s="219" t="s">
        <v>3</v>
      </c>
      <c r="B4" s="9" t="s">
        <v>283</v>
      </c>
      <c r="C4" s="9" t="s">
        <v>284</v>
      </c>
      <c r="D4" s="96" t="s">
        <v>5291</v>
      </c>
      <c r="E4" s="138" t="s">
        <v>286</v>
      </c>
      <c r="F4" s="9" t="s">
        <v>287</v>
      </c>
    </row>
    <row r="5" spans="1:6" x14ac:dyDescent="0.25">
      <c r="A5" s="72"/>
      <c r="B5" s="2472" t="s">
        <v>9</v>
      </c>
      <c r="C5" s="2472"/>
      <c r="D5" s="2472"/>
      <c r="E5" s="424"/>
      <c r="F5" s="70"/>
    </row>
    <row r="6" spans="1:6" ht="47.25" x14ac:dyDescent="0.25">
      <c r="A6" s="72">
        <v>1</v>
      </c>
      <c r="B6" s="69" t="s">
        <v>289</v>
      </c>
      <c r="C6" s="69" t="s">
        <v>8788</v>
      </c>
      <c r="D6" s="69" t="s">
        <v>12</v>
      </c>
      <c r="E6" s="132">
        <v>1123088</v>
      </c>
      <c r="F6" s="69" t="s">
        <v>272</v>
      </c>
    </row>
    <row r="7" spans="1:6" ht="141.75" x14ac:dyDescent="0.25">
      <c r="A7" s="72">
        <v>2</v>
      </c>
      <c r="B7" s="69" t="s">
        <v>295</v>
      </c>
      <c r="C7" s="69" t="s">
        <v>8789</v>
      </c>
      <c r="D7" s="69" t="s">
        <v>535</v>
      </c>
      <c r="E7" s="74">
        <v>829912</v>
      </c>
      <c r="F7" s="69" t="s">
        <v>272</v>
      </c>
    </row>
    <row r="8" spans="1:6" ht="47.25" x14ac:dyDescent="0.25">
      <c r="A8" s="72">
        <v>3</v>
      </c>
      <c r="B8" s="69" t="s">
        <v>2193</v>
      </c>
      <c r="C8" s="69" t="s">
        <v>8790</v>
      </c>
      <c r="D8" s="69" t="s">
        <v>8791</v>
      </c>
      <c r="E8" s="74">
        <v>200000</v>
      </c>
      <c r="F8" s="69" t="s">
        <v>272</v>
      </c>
    </row>
    <row r="9" spans="1:6" ht="31.5" x14ac:dyDescent="0.25">
      <c r="A9" s="72">
        <v>4</v>
      </c>
      <c r="B9" s="69" t="s">
        <v>17</v>
      </c>
      <c r="C9" s="69" t="s">
        <v>8792</v>
      </c>
      <c r="D9" s="69" t="s">
        <v>19</v>
      </c>
      <c r="E9" s="74">
        <v>32000</v>
      </c>
      <c r="F9" s="69" t="s">
        <v>272</v>
      </c>
    </row>
    <row r="10" spans="1:6" ht="31.5" x14ac:dyDescent="0.25">
      <c r="A10" s="72">
        <v>5</v>
      </c>
      <c r="B10" s="69" t="s">
        <v>20</v>
      </c>
      <c r="C10" s="69" t="s">
        <v>8793</v>
      </c>
      <c r="D10" s="69" t="s">
        <v>22</v>
      </c>
      <c r="E10" s="74">
        <v>50000</v>
      </c>
      <c r="F10" s="69" t="s">
        <v>272</v>
      </c>
    </row>
    <row r="11" spans="1:6" ht="94.5" x14ac:dyDescent="0.25">
      <c r="A11" s="72">
        <v>6</v>
      </c>
      <c r="B11" s="69" t="s">
        <v>290</v>
      </c>
      <c r="C11" s="69" t="s">
        <v>8794</v>
      </c>
      <c r="D11" s="69" t="s">
        <v>3056</v>
      </c>
      <c r="E11" s="74">
        <v>1262977</v>
      </c>
      <c r="F11" s="69" t="s">
        <v>272</v>
      </c>
    </row>
    <row r="12" spans="1:6" ht="31.5" x14ac:dyDescent="0.25">
      <c r="A12" s="72">
        <v>7</v>
      </c>
      <c r="B12" s="69" t="s">
        <v>8795</v>
      </c>
      <c r="C12" s="69" t="s">
        <v>8796</v>
      </c>
      <c r="D12" s="69" t="s">
        <v>8797</v>
      </c>
      <c r="E12" s="74">
        <v>300000</v>
      </c>
      <c r="F12" s="69" t="s">
        <v>272</v>
      </c>
    </row>
    <row r="13" spans="1:6" ht="31.5" x14ac:dyDescent="0.25">
      <c r="A13" s="72">
        <v>8</v>
      </c>
      <c r="B13" s="69" t="s">
        <v>1461</v>
      </c>
      <c r="C13" s="69" t="s">
        <v>8798</v>
      </c>
      <c r="D13" s="69" t="s">
        <v>8799</v>
      </c>
      <c r="E13" s="74">
        <v>265000</v>
      </c>
      <c r="F13" s="69" t="s">
        <v>272</v>
      </c>
    </row>
    <row r="14" spans="1:6" x14ac:dyDescent="0.25">
      <c r="A14" s="72"/>
      <c r="B14" s="2348" t="s">
        <v>2222</v>
      </c>
      <c r="C14" s="2349"/>
      <c r="D14" s="2349"/>
      <c r="E14" s="379"/>
      <c r="F14" s="485"/>
    </row>
    <row r="15" spans="1:6" ht="110.25" x14ac:dyDescent="0.25">
      <c r="A15" s="72">
        <v>9</v>
      </c>
      <c r="B15" s="69" t="s">
        <v>295</v>
      </c>
      <c r="C15" s="69" t="s">
        <v>8800</v>
      </c>
      <c r="D15" s="69" t="s">
        <v>3852</v>
      </c>
      <c r="E15" s="74">
        <v>400000</v>
      </c>
      <c r="F15" s="69" t="s">
        <v>272</v>
      </c>
    </row>
    <row r="16" spans="1:6" ht="94.5" x14ac:dyDescent="0.25">
      <c r="A16" s="72">
        <v>10</v>
      </c>
      <c r="B16" s="69" t="s">
        <v>23</v>
      </c>
      <c r="C16" s="69" t="s">
        <v>8801</v>
      </c>
      <c r="D16" s="69" t="s">
        <v>3056</v>
      </c>
      <c r="E16" s="74">
        <v>1800000</v>
      </c>
      <c r="F16" s="69" t="s">
        <v>272</v>
      </c>
    </row>
    <row r="17" spans="1:6" ht="94.5" x14ac:dyDescent="0.25">
      <c r="A17" s="72">
        <v>11</v>
      </c>
      <c r="B17" s="69" t="s">
        <v>8802</v>
      </c>
      <c r="C17" s="69" t="s">
        <v>8803</v>
      </c>
      <c r="D17" s="69" t="s">
        <v>2498</v>
      </c>
      <c r="E17" s="74">
        <v>300000</v>
      </c>
      <c r="F17" s="69" t="s">
        <v>272</v>
      </c>
    </row>
    <row r="18" spans="1:6" ht="31.5" x14ac:dyDescent="0.25">
      <c r="A18" s="72"/>
      <c r="B18" s="79" t="s">
        <v>40</v>
      </c>
      <c r="C18" s="379"/>
      <c r="D18" s="379"/>
      <c r="E18" s="379"/>
      <c r="F18" s="485"/>
    </row>
    <row r="19" spans="1:6" ht="94.5" x14ac:dyDescent="0.25">
      <c r="A19" s="72">
        <v>12</v>
      </c>
      <c r="B19" s="69" t="s">
        <v>41</v>
      </c>
      <c r="C19" s="69" t="s">
        <v>8804</v>
      </c>
      <c r="D19" s="69" t="s">
        <v>302</v>
      </c>
      <c r="E19" s="74">
        <v>4568965</v>
      </c>
      <c r="F19" s="69" t="s">
        <v>272</v>
      </c>
    </row>
    <row r="20" spans="1:6" x14ac:dyDescent="0.25">
      <c r="A20" s="72"/>
      <c r="B20" s="79" t="s">
        <v>2065</v>
      </c>
      <c r="C20" s="379"/>
      <c r="D20" s="379"/>
      <c r="E20" s="379"/>
      <c r="F20" s="485"/>
    </row>
    <row r="21" spans="1:6" ht="157.5" x14ac:dyDescent="0.25">
      <c r="A21" s="72">
        <v>13</v>
      </c>
      <c r="B21" s="69" t="s">
        <v>4481</v>
      </c>
      <c r="C21" s="69" t="s">
        <v>8805</v>
      </c>
      <c r="D21" s="69" t="s">
        <v>8806</v>
      </c>
      <c r="E21" s="74">
        <v>1700000</v>
      </c>
      <c r="F21" s="69" t="s">
        <v>272</v>
      </c>
    </row>
    <row r="22" spans="1:6" x14ac:dyDescent="0.25">
      <c r="A22" s="72"/>
      <c r="B22" s="70" t="s">
        <v>34</v>
      </c>
      <c r="C22" s="69"/>
      <c r="D22" s="69"/>
      <c r="E22" s="72"/>
      <c r="F22" s="69"/>
    </row>
    <row r="23" spans="1:6" ht="47.25" x14ac:dyDescent="0.25">
      <c r="A23" s="72">
        <v>14</v>
      </c>
      <c r="B23" s="69" t="s">
        <v>309</v>
      </c>
      <c r="C23" s="69" t="s">
        <v>8807</v>
      </c>
      <c r="D23" s="69" t="s">
        <v>341</v>
      </c>
      <c r="E23" s="74">
        <v>10000000</v>
      </c>
      <c r="F23" s="69" t="s">
        <v>272</v>
      </c>
    </row>
    <row r="24" spans="1:6" ht="63" x14ac:dyDescent="0.25">
      <c r="A24" s="72">
        <v>15</v>
      </c>
      <c r="B24" s="69" t="s">
        <v>8808</v>
      </c>
      <c r="C24" s="69" t="s">
        <v>8809</v>
      </c>
      <c r="D24" s="69" t="s">
        <v>341</v>
      </c>
      <c r="E24" s="74">
        <v>9500000</v>
      </c>
      <c r="F24" s="69" t="s">
        <v>272</v>
      </c>
    </row>
    <row r="25" spans="1:6" x14ac:dyDescent="0.25">
      <c r="A25" s="72"/>
      <c r="B25" s="2348" t="s">
        <v>8810</v>
      </c>
      <c r="C25" s="2349"/>
      <c r="D25" s="379"/>
      <c r="E25" s="379"/>
      <c r="F25" s="485"/>
    </row>
    <row r="26" spans="1:6" ht="126" x14ac:dyDescent="0.25">
      <c r="A26" s="72">
        <v>17</v>
      </c>
      <c r="B26" s="69" t="s">
        <v>8811</v>
      </c>
      <c r="C26" s="69" t="s">
        <v>8812</v>
      </c>
      <c r="D26" s="69" t="s">
        <v>8813</v>
      </c>
      <c r="E26" s="74">
        <v>4000000</v>
      </c>
      <c r="F26" s="69" t="s">
        <v>277</v>
      </c>
    </row>
    <row r="27" spans="1:6" x14ac:dyDescent="0.25">
      <c r="A27" s="72"/>
      <c r="B27" s="2348" t="s">
        <v>5895</v>
      </c>
      <c r="C27" s="2349"/>
      <c r="D27" s="379"/>
      <c r="E27" s="379"/>
      <c r="F27" s="485"/>
    </row>
    <row r="28" spans="1:6" ht="110.25" x14ac:dyDescent="0.25">
      <c r="A28" s="72">
        <v>18</v>
      </c>
      <c r="B28" s="69" t="s">
        <v>8814</v>
      </c>
      <c r="C28" s="69" t="s">
        <v>8815</v>
      </c>
      <c r="D28" s="69" t="s">
        <v>8816</v>
      </c>
      <c r="E28" s="74">
        <v>1400000</v>
      </c>
      <c r="F28" s="69" t="s">
        <v>272</v>
      </c>
    </row>
    <row r="29" spans="1:6" ht="110.25" x14ac:dyDescent="0.25">
      <c r="A29" s="72">
        <v>19</v>
      </c>
      <c r="B29" s="69" t="s">
        <v>8817</v>
      </c>
      <c r="C29" s="69" t="s">
        <v>8818</v>
      </c>
      <c r="D29" s="69" t="s">
        <v>8819</v>
      </c>
      <c r="E29" s="74">
        <v>600000</v>
      </c>
      <c r="F29" s="69" t="s">
        <v>272</v>
      </c>
    </row>
    <row r="30" spans="1:6" ht="173.25" x14ac:dyDescent="0.25">
      <c r="A30" s="72">
        <v>20</v>
      </c>
      <c r="B30" s="69" t="s">
        <v>8820</v>
      </c>
      <c r="C30" s="69" t="s">
        <v>8821</v>
      </c>
      <c r="D30" s="69" t="s">
        <v>8822</v>
      </c>
      <c r="E30" s="74">
        <v>3100000</v>
      </c>
      <c r="F30" s="69" t="s">
        <v>272</v>
      </c>
    </row>
    <row r="31" spans="1:6" ht="78.75" x14ac:dyDescent="0.25">
      <c r="A31" s="72">
        <v>21</v>
      </c>
      <c r="B31" s="69" t="s">
        <v>8823</v>
      </c>
      <c r="C31" s="69" t="s">
        <v>8824</v>
      </c>
      <c r="D31" s="69" t="s">
        <v>8825</v>
      </c>
      <c r="E31" s="74">
        <v>5000000</v>
      </c>
      <c r="F31" s="69" t="s">
        <v>13</v>
      </c>
    </row>
    <row r="32" spans="1:6" ht="409.5" x14ac:dyDescent="0.25">
      <c r="A32" s="72">
        <v>22</v>
      </c>
      <c r="B32" s="69" t="s">
        <v>8826</v>
      </c>
      <c r="C32" s="69" t="s">
        <v>8827</v>
      </c>
      <c r="D32" s="69" t="s">
        <v>8828</v>
      </c>
      <c r="E32" s="74">
        <v>3701375</v>
      </c>
      <c r="F32" s="69" t="s">
        <v>13</v>
      </c>
    </row>
    <row r="33" spans="1:6" ht="94.5" x14ac:dyDescent="0.25">
      <c r="A33" s="72">
        <v>23</v>
      </c>
      <c r="B33" s="69" t="s">
        <v>8829</v>
      </c>
      <c r="C33" s="69" t="s">
        <v>8830</v>
      </c>
      <c r="D33" s="69" t="s">
        <v>8831</v>
      </c>
      <c r="E33" s="74">
        <v>1500000</v>
      </c>
      <c r="F33" s="69" t="s">
        <v>13</v>
      </c>
    </row>
    <row r="34" spans="1:6" ht="141.75" x14ac:dyDescent="0.25">
      <c r="A34" s="72">
        <v>24</v>
      </c>
      <c r="B34" s="69" t="s">
        <v>8832</v>
      </c>
      <c r="C34" s="69" t="s">
        <v>8833</v>
      </c>
      <c r="D34" s="69" t="s">
        <v>8834</v>
      </c>
      <c r="E34" s="74">
        <v>4000000</v>
      </c>
      <c r="F34" s="69" t="s">
        <v>272</v>
      </c>
    </row>
    <row r="35" spans="1:6" ht="157.5" x14ac:dyDescent="0.25">
      <c r="A35" s="72">
        <v>25</v>
      </c>
      <c r="B35" s="69" t="s">
        <v>8835</v>
      </c>
      <c r="C35" s="69" t="s">
        <v>8836</v>
      </c>
      <c r="D35" s="69" t="s">
        <v>8837</v>
      </c>
      <c r="E35" s="74">
        <v>5000000</v>
      </c>
      <c r="F35" s="69" t="s">
        <v>272</v>
      </c>
    </row>
    <row r="36" spans="1:6" ht="173.25" x14ac:dyDescent="0.25">
      <c r="A36" s="72">
        <v>26</v>
      </c>
      <c r="B36" s="69" t="s">
        <v>8838</v>
      </c>
      <c r="C36" s="69" t="s">
        <v>8839</v>
      </c>
      <c r="D36" s="69" t="s">
        <v>8840</v>
      </c>
      <c r="E36" s="74">
        <v>5000000</v>
      </c>
      <c r="F36" s="69" t="s">
        <v>272</v>
      </c>
    </row>
    <row r="37" spans="1:6" ht="47.25" x14ac:dyDescent="0.25">
      <c r="A37" s="72">
        <v>27</v>
      </c>
      <c r="B37" s="69" t="s">
        <v>8841</v>
      </c>
      <c r="C37" s="69" t="s">
        <v>8842</v>
      </c>
      <c r="D37" s="69" t="s">
        <v>379</v>
      </c>
      <c r="E37" s="74">
        <v>5000000</v>
      </c>
      <c r="F37" s="69" t="s">
        <v>1294</v>
      </c>
    </row>
    <row r="38" spans="1:6" ht="126" x14ac:dyDescent="0.25">
      <c r="A38" s="72">
        <v>28</v>
      </c>
      <c r="B38" s="69" t="s">
        <v>8843</v>
      </c>
      <c r="C38" s="69" t="s">
        <v>8844</v>
      </c>
      <c r="D38" s="69" t="s">
        <v>8845</v>
      </c>
      <c r="E38" s="74">
        <v>4000000</v>
      </c>
      <c r="F38" s="69" t="s">
        <v>1294</v>
      </c>
    </row>
    <row r="39" spans="1:6" x14ac:dyDescent="0.25">
      <c r="A39" s="72"/>
      <c r="B39" s="2348" t="s">
        <v>477</v>
      </c>
      <c r="C39" s="2349"/>
      <c r="D39" s="379"/>
      <c r="E39" s="379"/>
      <c r="F39" s="485"/>
    </row>
    <row r="40" spans="1:6" ht="220.5" x14ac:dyDescent="0.25">
      <c r="A40" s="72">
        <v>29</v>
      </c>
      <c r="B40" s="69" t="s">
        <v>8846</v>
      </c>
      <c r="C40" s="69" t="s">
        <v>8847</v>
      </c>
      <c r="D40" s="69" t="s">
        <v>8848</v>
      </c>
      <c r="E40" s="132">
        <v>1169256.75</v>
      </c>
      <c r="F40" s="69" t="s">
        <v>13</v>
      </c>
    </row>
    <row r="41" spans="1:6" ht="220.5" x14ac:dyDescent="0.25">
      <c r="A41" s="72">
        <v>30</v>
      </c>
      <c r="B41" s="69" t="s">
        <v>8849</v>
      </c>
      <c r="C41" s="69" t="s">
        <v>8850</v>
      </c>
      <c r="D41" s="69" t="s">
        <v>8848</v>
      </c>
      <c r="E41" s="132">
        <v>1169256.75</v>
      </c>
      <c r="F41" s="69" t="s">
        <v>13</v>
      </c>
    </row>
    <row r="42" spans="1:6" ht="220.5" x14ac:dyDescent="0.25">
      <c r="A42" s="72">
        <v>31</v>
      </c>
      <c r="B42" s="69" t="s">
        <v>8851</v>
      </c>
      <c r="C42" s="69" t="s">
        <v>8852</v>
      </c>
      <c r="D42" s="69" t="s">
        <v>8848</v>
      </c>
      <c r="E42" s="132">
        <v>1169256.75</v>
      </c>
      <c r="F42" s="69"/>
    </row>
    <row r="43" spans="1:6" ht="220.5" x14ac:dyDescent="0.25">
      <c r="A43" s="72">
        <v>32</v>
      </c>
      <c r="B43" s="69" t="s">
        <v>8853</v>
      </c>
      <c r="C43" s="69" t="s">
        <v>8854</v>
      </c>
      <c r="D43" s="69" t="s">
        <v>8848</v>
      </c>
      <c r="E43" s="132">
        <v>1169256.75</v>
      </c>
      <c r="F43" s="69" t="s">
        <v>13</v>
      </c>
    </row>
    <row r="44" spans="1:6" x14ac:dyDescent="0.25">
      <c r="A44" s="72"/>
      <c r="B44" s="2348" t="s">
        <v>7808</v>
      </c>
      <c r="C44" s="2349"/>
      <c r="D44" s="379"/>
      <c r="E44" s="379"/>
      <c r="F44" s="485"/>
    </row>
    <row r="45" spans="1:6" ht="63" x14ac:dyDescent="0.25">
      <c r="A45" s="72">
        <v>33</v>
      </c>
      <c r="B45" s="69" t="s">
        <v>683</v>
      </c>
      <c r="C45" s="69" t="s">
        <v>8855</v>
      </c>
      <c r="D45" s="69" t="s">
        <v>8856</v>
      </c>
      <c r="E45" s="132">
        <v>2000000</v>
      </c>
      <c r="F45" s="69" t="s">
        <v>1294</v>
      </c>
    </row>
    <row r="46" spans="1:6" x14ac:dyDescent="0.25">
      <c r="A46" s="72"/>
      <c r="B46" s="2472" t="s">
        <v>248</v>
      </c>
      <c r="C46" s="2472"/>
      <c r="D46" s="2472"/>
      <c r="E46" s="82">
        <f>SUM(B6:F45)</f>
        <v>81310344</v>
      </c>
      <c r="F46" s="69"/>
    </row>
    <row r="47" spans="1:6" x14ac:dyDescent="0.25">
      <c r="A47" s="69"/>
      <c r="B47" s="2472" t="s">
        <v>9</v>
      </c>
      <c r="C47" s="2472"/>
      <c r="D47" s="2472"/>
      <c r="E47" s="189"/>
      <c r="F47" s="70"/>
    </row>
    <row r="48" spans="1:6" ht="63" x14ac:dyDescent="0.25">
      <c r="A48" s="69">
        <v>1</v>
      </c>
      <c r="B48" s="69" t="s">
        <v>269</v>
      </c>
      <c r="C48" s="7" t="s">
        <v>8751</v>
      </c>
      <c r="D48" s="69" t="s">
        <v>271</v>
      </c>
      <c r="E48" s="187">
        <v>1000000</v>
      </c>
      <c r="F48" s="69" t="s">
        <v>272</v>
      </c>
    </row>
    <row r="49" spans="1:6" x14ac:dyDescent="0.25">
      <c r="A49" s="69"/>
      <c r="B49" s="70" t="s">
        <v>273</v>
      </c>
      <c r="C49" s="7"/>
      <c r="D49" s="69"/>
      <c r="E49" s="187"/>
      <c r="F49" s="69"/>
    </row>
    <row r="50" spans="1:6" ht="94.5" x14ac:dyDescent="0.25">
      <c r="A50" s="69">
        <v>2</v>
      </c>
      <c r="B50" s="69" t="s">
        <v>274</v>
      </c>
      <c r="C50" s="7" t="s">
        <v>8752</v>
      </c>
      <c r="D50" s="69" t="s">
        <v>276</v>
      </c>
      <c r="E50" s="187">
        <v>4500000</v>
      </c>
      <c r="F50" s="69" t="s">
        <v>277</v>
      </c>
    </row>
    <row r="51" spans="1:6" x14ac:dyDescent="0.25">
      <c r="A51" s="70"/>
      <c r="B51" s="70" t="s">
        <v>248</v>
      </c>
      <c r="C51" s="70"/>
      <c r="D51" s="70"/>
      <c r="E51" s="189">
        <v>5500000</v>
      </c>
      <c r="F51" s="70"/>
    </row>
    <row r="52" spans="1:6" x14ac:dyDescent="0.25">
      <c r="A52" s="88"/>
      <c r="B52" s="88" t="s">
        <v>324</v>
      </c>
      <c r="C52" s="88"/>
      <c r="D52" s="88"/>
      <c r="E52" s="89">
        <f>E51+E46</f>
        <v>86810344</v>
      </c>
      <c r="F52" s="88"/>
    </row>
    <row r="56" spans="1:6" x14ac:dyDescent="0.25">
      <c r="A56" s="2352" t="s">
        <v>0</v>
      </c>
      <c r="B56" s="2352"/>
      <c r="C56" s="2352"/>
      <c r="D56" s="2352"/>
      <c r="E56" s="2352"/>
      <c r="F56" s="2352"/>
    </row>
    <row r="57" spans="1:6" x14ac:dyDescent="0.25">
      <c r="A57" s="2352" t="s">
        <v>8787</v>
      </c>
      <c r="B57" s="2352"/>
      <c r="C57" s="2352"/>
      <c r="D57" s="2352"/>
      <c r="E57" s="2352"/>
      <c r="F57" s="2352"/>
    </row>
    <row r="58" spans="1:6" x14ac:dyDescent="0.25">
      <c r="A58" s="2352" t="s">
        <v>281</v>
      </c>
      <c r="B58" s="2352"/>
      <c r="C58" s="2352"/>
      <c r="D58" s="2352"/>
      <c r="E58" s="2352"/>
      <c r="F58" s="2352"/>
    </row>
    <row r="59" spans="1:6" ht="31.5" x14ac:dyDescent="0.25">
      <c r="A59" s="464" t="s">
        <v>3</v>
      </c>
      <c r="B59" s="437" t="s">
        <v>283</v>
      </c>
      <c r="C59" s="437" t="s">
        <v>284</v>
      </c>
      <c r="D59" s="45" t="s">
        <v>5291</v>
      </c>
      <c r="E59" s="301" t="s">
        <v>286</v>
      </c>
      <c r="F59" s="437" t="s">
        <v>287</v>
      </c>
    </row>
    <row r="60" spans="1:6" ht="31.5" x14ac:dyDescent="0.25">
      <c r="A60" s="569"/>
      <c r="B60" s="571" t="s">
        <v>40</v>
      </c>
      <c r="C60" s="569"/>
      <c r="D60" s="569"/>
      <c r="E60" s="569"/>
      <c r="F60" s="571"/>
    </row>
    <row r="61" spans="1:6" ht="94.5" x14ac:dyDescent="0.25">
      <c r="A61" s="572">
        <v>1</v>
      </c>
      <c r="B61" s="7" t="s">
        <v>41</v>
      </c>
      <c r="C61" s="7" t="s">
        <v>8804</v>
      </c>
      <c r="D61" s="7" t="s">
        <v>302</v>
      </c>
      <c r="E61" s="306">
        <v>568966</v>
      </c>
      <c r="F61" s="7" t="s">
        <v>272</v>
      </c>
    </row>
    <row r="62" spans="1:6" x14ac:dyDescent="0.25">
      <c r="A62" s="572"/>
      <c r="B62" s="533" t="s">
        <v>306</v>
      </c>
      <c r="C62" s="7"/>
      <c r="D62" s="7"/>
      <c r="E62" s="306"/>
      <c r="F62" s="7"/>
    </row>
    <row r="63" spans="1:6" ht="157.5" x14ac:dyDescent="0.25">
      <c r="A63" s="572">
        <v>2</v>
      </c>
      <c r="B63" s="7" t="s">
        <v>4481</v>
      </c>
      <c r="C63" s="7" t="s">
        <v>8805</v>
      </c>
      <c r="D63" s="7" t="s">
        <v>8806</v>
      </c>
      <c r="E63" s="568">
        <v>227586</v>
      </c>
      <c r="F63" s="7" t="s">
        <v>272</v>
      </c>
    </row>
    <row r="64" spans="1:6" x14ac:dyDescent="0.25">
      <c r="A64" s="572"/>
      <c r="B64" s="533" t="s">
        <v>219</v>
      </c>
      <c r="C64" s="7"/>
      <c r="D64" s="7"/>
      <c r="E64" s="55"/>
      <c r="F64" s="7"/>
    </row>
    <row r="65" spans="1:6" ht="141.75" x14ac:dyDescent="0.25">
      <c r="A65" s="572">
        <v>3</v>
      </c>
      <c r="B65" s="7" t="s">
        <v>8857</v>
      </c>
      <c r="C65" s="7" t="s">
        <v>8858</v>
      </c>
      <c r="D65" s="49" t="s">
        <v>8859</v>
      </c>
      <c r="E65" s="306">
        <v>2282759</v>
      </c>
      <c r="F65" s="7" t="s">
        <v>13</v>
      </c>
    </row>
    <row r="66" spans="1:6" x14ac:dyDescent="0.25">
      <c r="A66" s="572"/>
      <c r="B66" s="2606" t="s">
        <v>788</v>
      </c>
      <c r="C66" s="2606"/>
      <c r="D66" s="2606"/>
      <c r="E66" s="55"/>
      <c r="F66" s="7"/>
    </row>
    <row r="67" spans="1:6" ht="157.5" x14ac:dyDescent="0.25">
      <c r="A67" s="572">
        <v>4</v>
      </c>
      <c r="B67" s="7" t="s">
        <v>8860</v>
      </c>
      <c r="C67" s="7" t="s">
        <v>8861</v>
      </c>
      <c r="D67" s="7" t="s">
        <v>8862</v>
      </c>
      <c r="E67" s="306">
        <v>2000000</v>
      </c>
      <c r="F67" s="7" t="s">
        <v>1294</v>
      </c>
    </row>
    <row r="68" spans="1:6" ht="220.5" x14ac:dyDescent="0.25">
      <c r="A68" s="2600">
        <v>5</v>
      </c>
      <c r="B68" s="2601" t="s">
        <v>8863</v>
      </c>
      <c r="C68" s="2601" t="s">
        <v>8864</v>
      </c>
      <c r="D68" s="7" t="s">
        <v>8865</v>
      </c>
      <c r="E68" s="2602">
        <v>1000000</v>
      </c>
      <c r="F68" s="2601" t="s">
        <v>1294</v>
      </c>
    </row>
    <row r="69" spans="1:6" x14ac:dyDescent="0.25">
      <c r="A69" s="2600"/>
      <c r="B69" s="2601"/>
      <c r="C69" s="2601"/>
      <c r="D69" s="573" t="s">
        <v>8866</v>
      </c>
      <c r="E69" s="2602"/>
      <c r="F69" s="2601"/>
    </row>
    <row r="70" spans="1:6" ht="63" x14ac:dyDescent="0.25">
      <c r="A70" s="2600"/>
      <c r="B70" s="2601"/>
      <c r="C70" s="2601"/>
      <c r="D70" s="49" t="s">
        <v>8867</v>
      </c>
      <c r="E70" s="2602"/>
      <c r="F70" s="2601"/>
    </row>
    <row r="71" spans="1:6" ht="78.75" x14ac:dyDescent="0.25">
      <c r="A71" s="2600"/>
      <c r="B71" s="2601"/>
      <c r="C71" s="2601"/>
      <c r="D71" s="49" t="s">
        <v>8868</v>
      </c>
      <c r="E71" s="2602"/>
      <c r="F71" s="2601"/>
    </row>
    <row r="72" spans="1:6" ht="63" x14ac:dyDescent="0.25">
      <c r="A72" s="2600"/>
      <c r="B72" s="2601"/>
      <c r="C72" s="2601"/>
      <c r="D72" s="49" t="s">
        <v>8869</v>
      </c>
      <c r="E72" s="2602"/>
      <c r="F72" s="2601"/>
    </row>
    <row r="73" spans="1:6" ht="78.75" x14ac:dyDescent="0.25">
      <c r="A73" s="2600"/>
      <c r="B73" s="2601"/>
      <c r="C73" s="2601"/>
      <c r="D73" s="49" t="s">
        <v>8870</v>
      </c>
      <c r="E73" s="2602"/>
      <c r="F73" s="2601"/>
    </row>
    <row r="74" spans="1:6" ht="78.75" x14ac:dyDescent="0.25">
      <c r="A74" s="2600"/>
      <c r="B74" s="2601"/>
      <c r="C74" s="2601"/>
      <c r="D74" s="49" t="s">
        <v>8871</v>
      </c>
      <c r="E74" s="2602"/>
      <c r="F74" s="2601"/>
    </row>
    <row r="75" spans="1:6" ht="220.5" x14ac:dyDescent="0.25">
      <c r="A75" s="2600">
        <v>6</v>
      </c>
      <c r="B75" s="2601" t="s">
        <v>8820</v>
      </c>
      <c r="C75" s="2601" t="s">
        <v>8872</v>
      </c>
      <c r="D75" s="7" t="s">
        <v>8865</v>
      </c>
      <c r="E75" s="2602">
        <v>1000000</v>
      </c>
      <c r="F75" s="2601" t="s">
        <v>1294</v>
      </c>
    </row>
    <row r="76" spans="1:6" x14ac:dyDescent="0.25">
      <c r="A76" s="2600"/>
      <c r="B76" s="2601"/>
      <c r="C76" s="2601"/>
      <c r="D76" s="573" t="s">
        <v>8866</v>
      </c>
      <c r="E76" s="2602"/>
      <c r="F76" s="2601"/>
    </row>
    <row r="77" spans="1:6" ht="63" x14ac:dyDescent="0.25">
      <c r="A77" s="2600"/>
      <c r="B77" s="2601"/>
      <c r="C77" s="2601"/>
      <c r="D77" s="49" t="s">
        <v>8867</v>
      </c>
      <c r="E77" s="2602"/>
      <c r="F77" s="2601"/>
    </row>
    <row r="78" spans="1:6" ht="78.75" x14ac:dyDescent="0.25">
      <c r="A78" s="2600"/>
      <c r="B78" s="2601"/>
      <c r="C78" s="2601"/>
      <c r="D78" s="49" t="s">
        <v>8868</v>
      </c>
      <c r="E78" s="2602"/>
      <c r="F78" s="2601"/>
    </row>
    <row r="79" spans="1:6" ht="63" x14ac:dyDescent="0.25">
      <c r="A79" s="2600"/>
      <c r="B79" s="2601"/>
      <c r="C79" s="2601"/>
      <c r="D79" s="49" t="s">
        <v>8869</v>
      </c>
      <c r="E79" s="2602"/>
      <c r="F79" s="2601"/>
    </row>
    <row r="80" spans="1:6" ht="78.75" x14ac:dyDescent="0.25">
      <c r="A80" s="2600"/>
      <c r="B80" s="2601"/>
      <c r="C80" s="2601"/>
      <c r="D80" s="49" t="s">
        <v>8870</v>
      </c>
      <c r="E80" s="2602"/>
      <c r="F80" s="2601"/>
    </row>
    <row r="81" spans="1:6" ht="78.75" x14ac:dyDescent="0.25">
      <c r="A81" s="2600"/>
      <c r="B81" s="2601"/>
      <c r="C81" s="2601"/>
      <c r="D81" s="49" t="s">
        <v>8871</v>
      </c>
      <c r="E81" s="2602"/>
      <c r="F81" s="2601"/>
    </row>
    <row r="82" spans="1:6" ht="220.5" x14ac:dyDescent="0.25">
      <c r="A82" s="2600">
        <v>7</v>
      </c>
      <c r="B82" s="2601" t="s">
        <v>8873</v>
      </c>
      <c r="C82" s="2601" t="s">
        <v>8874</v>
      </c>
      <c r="D82" s="7" t="s">
        <v>8865</v>
      </c>
      <c r="E82" s="2602">
        <v>1000000</v>
      </c>
      <c r="F82" s="2601" t="s">
        <v>1294</v>
      </c>
    </row>
    <row r="83" spans="1:6" x14ac:dyDescent="0.25">
      <c r="A83" s="2600"/>
      <c r="B83" s="2601"/>
      <c r="C83" s="2601"/>
      <c r="D83" s="573" t="s">
        <v>8866</v>
      </c>
      <c r="E83" s="2602"/>
      <c r="F83" s="2601"/>
    </row>
    <row r="84" spans="1:6" ht="63" x14ac:dyDescent="0.25">
      <c r="A84" s="2600"/>
      <c r="B84" s="2601"/>
      <c r="C84" s="2601"/>
      <c r="D84" s="49" t="s">
        <v>8867</v>
      </c>
      <c r="E84" s="2602"/>
      <c r="F84" s="2601"/>
    </row>
    <row r="85" spans="1:6" ht="78.75" x14ac:dyDescent="0.25">
      <c r="A85" s="2600"/>
      <c r="B85" s="2601"/>
      <c r="C85" s="2601"/>
      <c r="D85" s="49" t="s">
        <v>8868</v>
      </c>
      <c r="E85" s="2602"/>
      <c r="F85" s="2601"/>
    </row>
    <row r="86" spans="1:6" ht="63" x14ac:dyDescent="0.25">
      <c r="A86" s="2600"/>
      <c r="B86" s="2601"/>
      <c r="C86" s="2601"/>
      <c r="D86" s="49" t="s">
        <v>8869</v>
      </c>
      <c r="E86" s="2602"/>
      <c r="F86" s="2601"/>
    </row>
    <row r="87" spans="1:6" ht="78.75" x14ac:dyDescent="0.25">
      <c r="A87" s="2600"/>
      <c r="B87" s="2601"/>
      <c r="C87" s="2601"/>
      <c r="D87" s="49" t="s">
        <v>8870</v>
      </c>
      <c r="E87" s="2602"/>
      <c r="F87" s="2601"/>
    </row>
    <row r="88" spans="1:6" ht="78.75" x14ac:dyDescent="0.25">
      <c r="A88" s="2600"/>
      <c r="B88" s="2601"/>
      <c r="C88" s="2601"/>
      <c r="D88" s="49" t="s">
        <v>8871</v>
      </c>
      <c r="E88" s="2602"/>
      <c r="F88" s="2601"/>
    </row>
    <row r="89" spans="1:6" ht="220.5" x14ac:dyDescent="0.25">
      <c r="A89" s="2600">
        <v>8</v>
      </c>
      <c r="B89" s="2601" t="s">
        <v>8875</v>
      </c>
      <c r="C89" s="2601" t="s">
        <v>8876</v>
      </c>
      <c r="D89" s="7" t="s">
        <v>8865</v>
      </c>
      <c r="E89" s="2603">
        <v>1000000</v>
      </c>
      <c r="F89" s="2601" t="s">
        <v>1294</v>
      </c>
    </row>
    <row r="90" spans="1:6" x14ac:dyDescent="0.25">
      <c r="A90" s="2600"/>
      <c r="B90" s="2601"/>
      <c r="C90" s="2601"/>
      <c r="D90" s="573" t="s">
        <v>8866</v>
      </c>
      <c r="E90" s="2604"/>
      <c r="F90" s="2601"/>
    </row>
    <row r="91" spans="1:6" ht="63" x14ac:dyDescent="0.25">
      <c r="A91" s="2600"/>
      <c r="B91" s="2601"/>
      <c r="C91" s="2601"/>
      <c r="D91" s="49" t="s">
        <v>8867</v>
      </c>
      <c r="E91" s="2604"/>
      <c r="F91" s="2601"/>
    </row>
    <row r="92" spans="1:6" ht="78.75" x14ac:dyDescent="0.25">
      <c r="A92" s="2600"/>
      <c r="B92" s="2601"/>
      <c r="C92" s="2601"/>
      <c r="D92" s="49" t="s">
        <v>8868</v>
      </c>
      <c r="E92" s="2604"/>
      <c r="F92" s="2601"/>
    </row>
    <row r="93" spans="1:6" ht="63" x14ac:dyDescent="0.25">
      <c r="A93" s="2600"/>
      <c r="B93" s="2601"/>
      <c r="C93" s="2601"/>
      <c r="D93" s="49" t="s">
        <v>8869</v>
      </c>
      <c r="E93" s="2604"/>
      <c r="F93" s="2601"/>
    </row>
    <row r="94" spans="1:6" ht="78.75" x14ac:dyDescent="0.25">
      <c r="A94" s="2600"/>
      <c r="B94" s="2601"/>
      <c r="C94" s="2601"/>
      <c r="D94" s="49" t="s">
        <v>8870</v>
      </c>
      <c r="E94" s="2604"/>
      <c r="F94" s="2601"/>
    </row>
    <row r="95" spans="1:6" ht="78.75" x14ac:dyDescent="0.25">
      <c r="A95" s="2600"/>
      <c r="B95" s="2601"/>
      <c r="C95" s="2601"/>
      <c r="D95" s="49" t="s">
        <v>8871</v>
      </c>
      <c r="E95" s="2605"/>
      <c r="F95" s="2601"/>
    </row>
    <row r="96" spans="1:6" ht="63" x14ac:dyDescent="0.25">
      <c r="A96" s="572">
        <v>9</v>
      </c>
      <c r="B96" s="7" t="s">
        <v>8877</v>
      </c>
      <c r="C96" s="7" t="s">
        <v>8878</v>
      </c>
      <c r="D96" s="7" t="s">
        <v>8879</v>
      </c>
      <c r="E96" s="306">
        <v>1000000</v>
      </c>
      <c r="F96" s="7" t="s">
        <v>1294</v>
      </c>
    </row>
    <row r="97" spans="1:6" ht="63" x14ac:dyDescent="0.25">
      <c r="A97" s="572">
        <v>10</v>
      </c>
      <c r="B97" s="7" t="s">
        <v>8880</v>
      </c>
      <c r="C97" s="7" t="s">
        <v>8881</v>
      </c>
      <c r="D97" s="7" t="s">
        <v>8879</v>
      </c>
      <c r="E97" s="306">
        <v>1000000</v>
      </c>
      <c r="F97" s="7" t="s">
        <v>13</v>
      </c>
    </row>
    <row r="98" spans="1:6" ht="126" x14ac:dyDescent="0.25">
      <c r="A98" s="572">
        <v>11</v>
      </c>
      <c r="B98" s="7" t="s">
        <v>8882</v>
      </c>
      <c r="C98" s="7" t="s">
        <v>8883</v>
      </c>
      <c r="D98" s="7" t="s">
        <v>8884</v>
      </c>
      <c r="E98" s="306">
        <v>200000</v>
      </c>
      <c r="F98" s="7" t="s">
        <v>1259</v>
      </c>
    </row>
    <row r="99" spans="1:6" ht="63" x14ac:dyDescent="0.25">
      <c r="A99" s="572">
        <v>12</v>
      </c>
      <c r="B99" s="7" t="s">
        <v>8885</v>
      </c>
      <c r="C99" s="7" t="s">
        <v>8886</v>
      </c>
      <c r="D99" s="7" t="s">
        <v>8887</v>
      </c>
      <c r="E99" s="306">
        <v>100000</v>
      </c>
      <c r="F99" s="7" t="s">
        <v>1259</v>
      </c>
    </row>
    <row r="100" spans="1:6" x14ac:dyDescent="0.25">
      <c r="A100" s="574"/>
      <c r="B100" s="533" t="s">
        <v>949</v>
      </c>
      <c r="C100" s="533"/>
      <c r="D100" s="533"/>
      <c r="E100" s="575">
        <f>SUM(E61:E99)</f>
        <v>11379311</v>
      </c>
      <c r="F100" s="533"/>
    </row>
  </sheetData>
  <mergeCells count="35">
    <mergeCell ref="B27:C27"/>
    <mergeCell ref="B39:C39"/>
    <mergeCell ref="B44:C44"/>
    <mergeCell ref="A1:F1"/>
    <mergeCell ref="A2:F2"/>
    <mergeCell ref="A3:F3"/>
    <mergeCell ref="B5:D5"/>
    <mergeCell ref="B14:D14"/>
    <mergeCell ref="B25:C25"/>
    <mergeCell ref="A68:A74"/>
    <mergeCell ref="B68:B74"/>
    <mergeCell ref="C68:C74"/>
    <mergeCell ref="E68:E74"/>
    <mergeCell ref="F68:F74"/>
    <mergeCell ref="A75:A81"/>
    <mergeCell ref="B75:B81"/>
    <mergeCell ref="C75:C81"/>
    <mergeCell ref="E75:E81"/>
    <mergeCell ref="F75:F81"/>
    <mergeCell ref="B46:D46"/>
    <mergeCell ref="B47:D47"/>
    <mergeCell ref="A57:F57"/>
    <mergeCell ref="A58:F58"/>
    <mergeCell ref="B66:D66"/>
    <mergeCell ref="A56:F56"/>
    <mergeCell ref="A89:A95"/>
    <mergeCell ref="B89:B95"/>
    <mergeCell ref="C89:C95"/>
    <mergeCell ref="E89:E95"/>
    <mergeCell ref="F89:F95"/>
    <mergeCell ref="A82:A88"/>
    <mergeCell ref="B82:B88"/>
    <mergeCell ref="C82:C88"/>
    <mergeCell ref="E82:E88"/>
    <mergeCell ref="F82:F88"/>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I86"/>
  <sheetViews>
    <sheetView topLeftCell="A51" workbookViewId="0">
      <selection activeCell="C79" sqref="C79"/>
    </sheetView>
  </sheetViews>
  <sheetFormatPr defaultRowHeight="15.75" x14ac:dyDescent="0.25"/>
  <cols>
    <col min="1" max="1" width="6.5703125" style="128" customWidth="1"/>
    <col min="2" max="2" width="17.7109375" style="128" customWidth="1"/>
    <col min="3" max="3" width="43" style="128" customWidth="1"/>
    <col min="4" max="4" width="17.140625" style="128" customWidth="1"/>
    <col min="5" max="5" width="21.140625" style="128" customWidth="1"/>
    <col min="6" max="6" width="11" style="128" customWidth="1"/>
    <col min="7" max="8" width="9.140625" style="128"/>
    <col min="9" max="9" width="14.28515625" style="128" bestFit="1" customWidth="1"/>
    <col min="10" max="16384" width="9.140625" style="128"/>
  </cols>
  <sheetData>
    <row r="1" spans="1:6" x14ac:dyDescent="0.25">
      <c r="A1" s="2413" t="s">
        <v>0</v>
      </c>
      <c r="B1" s="2611"/>
      <c r="C1" s="2611"/>
      <c r="D1" s="2611"/>
      <c r="E1" s="2611"/>
      <c r="F1" s="2414"/>
    </row>
    <row r="2" spans="1:6" x14ac:dyDescent="0.25">
      <c r="A2" s="2413" t="s">
        <v>8888</v>
      </c>
      <c r="B2" s="2612"/>
      <c r="C2" s="2612"/>
      <c r="D2" s="2612"/>
      <c r="E2" s="2612"/>
      <c r="F2" s="2613"/>
    </row>
    <row r="3" spans="1:6" x14ac:dyDescent="0.25">
      <c r="A3" s="2413" t="s">
        <v>2</v>
      </c>
      <c r="B3" s="2611"/>
      <c r="C3" s="2611"/>
      <c r="D3" s="2611"/>
      <c r="E3" s="2611"/>
      <c r="F3" s="2414"/>
    </row>
    <row r="4" spans="1:6" ht="31.5" x14ac:dyDescent="0.25">
      <c r="A4" s="70" t="s">
        <v>3</v>
      </c>
      <c r="B4" s="70" t="s">
        <v>283</v>
      </c>
      <c r="C4" s="70" t="s">
        <v>284</v>
      </c>
      <c r="D4" s="70" t="s">
        <v>285</v>
      </c>
      <c r="E4" s="71" t="s">
        <v>4708</v>
      </c>
      <c r="F4" s="70" t="s">
        <v>531</v>
      </c>
    </row>
    <row r="5" spans="1:6" x14ac:dyDescent="0.25">
      <c r="A5" s="130"/>
      <c r="B5" s="130" t="s">
        <v>9</v>
      </c>
      <c r="C5" s="130"/>
      <c r="D5" s="130"/>
      <c r="E5" s="541"/>
      <c r="F5" s="130"/>
    </row>
    <row r="6" spans="1:6" ht="31.5" x14ac:dyDescent="0.25">
      <c r="A6" s="69">
        <v>1</v>
      </c>
      <c r="B6" s="158" t="s">
        <v>2787</v>
      </c>
      <c r="C6" s="158" t="s">
        <v>8889</v>
      </c>
      <c r="D6" s="158" t="s">
        <v>8890</v>
      </c>
      <c r="E6" s="162">
        <v>888040.11</v>
      </c>
      <c r="F6" s="70" t="s">
        <v>272</v>
      </c>
    </row>
    <row r="7" spans="1:6" ht="63" x14ac:dyDescent="0.25">
      <c r="A7" s="69">
        <v>2</v>
      </c>
      <c r="B7" s="158" t="s">
        <v>729</v>
      </c>
      <c r="C7" s="158" t="s">
        <v>8891</v>
      </c>
      <c r="D7" s="158" t="s">
        <v>8892</v>
      </c>
      <c r="E7" s="162">
        <v>1700000</v>
      </c>
      <c r="F7" s="70" t="s">
        <v>272</v>
      </c>
    </row>
    <row r="8" spans="1:6" ht="31.5" x14ac:dyDescent="0.25">
      <c r="A8" s="69">
        <v>3</v>
      </c>
      <c r="B8" s="158" t="s">
        <v>721</v>
      </c>
      <c r="C8" s="158" t="s">
        <v>8893</v>
      </c>
      <c r="D8" s="158" t="s">
        <v>8894</v>
      </c>
      <c r="E8" s="162">
        <v>1200000</v>
      </c>
      <c r="F8" s="70" t="s">
        <v>272</v>
      </c>
    </row>
    <row r="9" spans="1:6" ht="47.25" x14ac:dyDescent="0.25">
      <c r="A9" s="69">
        <v>4</v>
      </c>
      <c r="B9" s="158" t="s">
        <v>20</v>
      </c>
      <c r="C9" s="158" t="s">
        <v>8895</v>
      </c>
      <c r="D9" s="158" t="s">
        <v>539</v>
      </c>
      <c r="E9" s="162">
        <v>34200</v>
      </c>
      <c r="F9" s="70" t="s">
        <v>272</v>
      </c>
    </row>
    <row r="10" spans="1:6" ht="31.5" x14ac:dyDescent="0.25">
      <c r="A10" s="69">
        <v>5</v>
      </c>
      <c r="B10" s="158" t="s">
        <v>17</v>
      </c>
      <c r="C10" s="158" t="s">
        <v>8896</v>
      </c>
      <c r="D10" s="158" t="s">
        <v>537</v>
      </c>
      <c r="E10" s="162">
        <v>77760</v>
      </c>
      <c r="F10" s="70" t="s">
        <v>272</v>
      </c>
    </row>
    <row r="11" spans="1:6" x14ac:dyDescent="0.25">
      <c r="A11" s="69"/>
      <c r="B11" s="576" t="s">
        <v>8605</v>
      </c>
      <c r="C11" s="576"/>
      <c r="D11" s="576"/>
      <c r="E11" s="577"/>
      <c r="F11" s="70"/>
    </row>
    <row r="12" spans="1:6" ht="78.75" x14ac:dyDescent="0.25">
      <c r="A12" s="69">
        <v>6</v>
      </c>
      <c r="B12" s="158" t="s">
        <v>721</v>
      </c>
      <c r="C12" s="158" t="s">
        <v>8897</v>
      </c>
      <c r="D12" s="158" t="s">
        <v>8898</v>
      </c>
      <c r="E12" s="162">
        <v>500000</v>
      </c>
      <c r="F12" s="9" t="s">
        <v>272</v>
      </c>
    </row>
    <row r="13" spans="1:6" ht="78.75" x14ac:dyDescent="0.25">
      <c r="A13" s="69">
        <v>7</v>
      </c>
      <c r="B13" s="158" t="s">
        <v>729</v>
      </c>
      <c r="C13" s="158" t="s">
        <v>8899</v>
      </c>
      <c r="D13" s="158" t="s">
        <v>8900</v>
      </c>
      <c r="E13" s="162">
        <v>500000</v>
      </c>
      <c r="F13" s="9" t="s">
        <v>272</v>
      </c>
    </row>
    <row r="14" spans="1:6" ht="126" x14ac:dyDescent="0.25">
      <c r="A14" s="69">
        <v>8</v>
      </c>
      <c r="B14" s="158" t="s">
        <v>8901</v>
      </c>
      <c r="C14" s="158" t="s">
        <v>8902</v>
      </c>
      <c r="D14" s="158" t="s">
        <v>8903</v>
      </c>
      <c r="E14" s="162">
        <v>1580000</v>
      </c>
      <c r="F14" s="9" t="s">
        <v>272</v>
      </c>
    </row>
    <row r="15" spans="1:6" x14ac:dyDescent="0.25">
      <c r="A15" s="69"/>
      <c r="B15" s="336" t="s">
        <v>34</v>
      </c>
      <c r="C15" s="158"/>
      <c r="D15" s="158"/>
      <c r="E15" s="162"/>
      <c r="F15" s="9"/>
    </row>
    <row r="16" spans="1:6" ht="47.25" x14ac:dyDescent="0.25">
      <c r="A16" s="69">
        <v>9</v>
      </c>
      <c r="B16" s="158" t="s">
        <v>7619</v>
      </c>
      <c r="C16" s="158" t="s">
        <v>8904</v>
      </c>
      <c r="D16" s="158" t="s">
        <v>8905</v>
      </c>
      <c r="E16" s="162">
        <v>4250000</v>
      </c>
      <c r="F16" s="9" t="s">
        <v>272</v>
      </c>
    </row>
    <row r="17" spans="1:6" ht="47.25" x14ac:dyDescent="0.25">
      <c r="A17" s="69">
        <v>10</v>
      </c>
      <c r="B17" s="158" t="s">
        <v>8906</v>
      </c>
      <c r="C17" s="158" t="s">
        <v>8907</v>
      </c>
      <c r="D17" s="158" t="s">
        <v>8908</v>
      </c>
      <c r="E17" s="162">
        <v>13000000</v>
      </c>
      <c r="F17" s="9" t="s">
        <v>272</v>
      </c>
    </row>
    <row r="18" spans="1:6" x14ac:dyDescent="0.25">
      <c r="A18" s="69"/>
      <c r="B18" s="576" t="s">
        <v>312</v>
      </c>
      <c r="C18" s="576"/>
      <c r="D18" s="576"/>
      <c r="E18" s="577"/>
      <c r="F18" s="410"/>
    </row>
    <row r="19" spans="1:6" ht="47.25" x14ac:dyDescent="0.25">
      <c r="A19" s="69">
        <v>11</v>
      </c>
      <c r="B19" s="158" t="s">
        <v>8909</v>
      </c>
      <c r="C19" s="158" t="s">
        <v>8910</v>
      </c>
      <c r="D19" s="158" t="s">
        <v>8911</v>
      </c>
      <c r="E19" s="162">
        <v>1500000</v>
      </c>
      <c r="F19" s="9" t="s">
        <v>13</v>
      </c>
    </row>
    <row r="20" spans="1:6" ht="78.75" x14ac:dyDescent="0.25">
      <c r="A20" s="69">
        <v>12</v>
      </c>
      <c r="B20" s="158" t="s">
        <v>8912</v>
      </c>
      <c r="C20" s="158" t="s">
        <v>8913</v>
      </c>
      <c r="D20" s="158" t="s">
        <v>8914</v>
      </c>
      <c r="E20" s="162">
        <v>800000</v>
      </c>
      <c r="F20" s="9" t="s">
        <v>272</v>
      </c>
    </row>
    <row r="21" spans="1:6" ht="110.25" x14ac:dyDescent="0.25">
      <c r="A21" s="69">
        <v>13</v>
      </c>
      <c r="B21" s="158" t="s">
        <v>8915</v>
      </c>
      <c r="C21" s="158" t="s">
        <v>8916</v>
      </c>
      <c r="D21" s="158" t="s">
        <v>8917</v>
      </c>
      <c r="E21" s="162">
        <v>2200000</v>
      </c>
      <c r="F21" s="9" t="s">
        <v>13</v>
      </c>
    </row>
    <row r="22" spans="1:6" ht="78.75" x14ac:dyDescent="0.25">
      <c r="A22" s="69">
        <v>14</v>
      </c>
      <c r="B22" s="158" t="s">
        <v>8918</v>
      </c>
      <c r="C22" s="158" t="s">
        <v>8919</v>
      </c>
      <c r="D22" s="158" t="s">
        <v>8920</v>
      </c>
      <c r="E22" s="162">
        <v>5794352</v>
      </c>
      <c r="F22" s="9" t="s">
        <v>13</v>
      </c>
    </row>
    <row r="23" spans="1:6" ht="47.25" x14ac:dyDescent="0.25">
      <c r="A23" s="69">
        <v>15</v>
      </c>
      <c r="B23" s="158" t="s">
        <v>8921</v>
      </c>
      <c r="C23" s="158" t="s">
        <v>8922</v>
      </c>
      <c r="D23" s="158" t="s">
        <v>8923</v>
      </c>
      <c r="E23" s="162">
        <v>1000000</v>
      </c>
      <c r="F23" s="9" t="s">
        <v>13</v>
      </c>
    </row>
    <row r="24" spans="1:6" ht="126" x14ac:dyDescent="0.25">
      <c r="A24" s="69">
        <v>16</v>
      </c>
      <c r="B24" s="158" t="s">
        <v>8924</v>
      </c>
      <c r="C24" s="158" t="s">
        <v>8925</v>
      </c>
      <c r="D24" s="158" t="s">
        <v>8926</v>
      </c>
      <c r="E24" s="162">
        <v>3000000</v>
      </c>
      <c r="F24" s="9" t="s">
        <v>13</v>
      </c>
    </row>
    <row r="25" spans="1:6" ht="78.75" x14ac:dyDescent="0.25">
      <c r="A25" s="69">
        <v>17</v>
      </c>
      <c r="B25" s="158" t="s">
        <v>8927</v>
      </c>
      <c r="C25" s="158" t="s">
        <v>8928</v>
      </c>
      <c r="D25" s="158" t="s">
        <v>8929</v>
      </c>
      <c r="E25" s="162">
        <v>700000</v>
      </c>
      <c r="F25" s="9" t="s">
        <v>272</v>
      </c>
    </row>
    <row r="26" spans="1:6" ht="78.75" x14ac:dyDescent="0.25">
      <c r="A26" s="69">
        <v>18</v>
      </c>
      <c r="B26" s="158" t="s">
        <v>8930</v>
      </c>
      <c r="C26" s="158" t="s">
        <v>8931</v>
      </c>
      <c r="D26" s="158" t="s">
        <v>8932</v>
      </c>
      <c r="E26" s="162">
        <v>2700000</v>
      </c>
      <c r="F26" s="9" t="s">
        <v>13</v>
      </c>
    </row>
    <row r="27" spans="1:6" ht="47.25" x14ac:dyDescent="0.25">
      <c r="A27" s="69">
        <v>19</v>
      </c>
      <c r="B27" s="158" t="s">
        <v>8933</v>
      </c>
      <c r="C27" s="158" t="s">
        <v>8934</v>
      </c>
      <c r="D27" s="158" t="s">
        <v>8935</v>
      </c>
      <c r="E27" s="162">
        <v>1000000</v>
      </c>
      <c r="F27" s="9" t="s">
        <v>13</v>
      </c>
    </row>
    <row r="28" spans="1:6" x14ac:dyDescent="0.25">
      <c r="A28" s="69"/>
      <c r="B28" s="576" t="s">
        <v>8936</v>
      </c>
      <c r="C28" s="576"/>
      <c r="D28" s="576"/>
      <c r="E28" s="577"/>
      <c r="F28" s="410"/>
    </row>
    <row r="29" spans="1:6" ht="126" x14ac:dyDescent="0.25">
      <c r="A29" s="69">
        <v>20</v>
      </c>
      <c r="B29" s="158" t="s">
        <v>8937</v>
      </c>
      <c r="C29" s="158" t="s">
        <v>8938</v>
      </c>
      <c r="D29" s="158" t="s">
        <v>8939</v>
      </c>
      <c r="E29" s="162">
        <v>4000000</v>
      </c>
      <c r="F29" s="9" t="s">
        <v>272</v>
      </c>
    </row>
    <row r="30" spans="1:6" ht="113.25" x14ac:dyDescent="0.25">
      <c r="A30" s="69">
        <v>21</v>
      </c>
      <c r="B30" s="158" t="s">
        <v>8940</v>
      </c>
      <c r="C30" s="158" t="s">
        <v>8941</v>
      </c>
      <c r="D30" s="158" t="s">
        <v>8942</v>
      </c>
      <c r="E30" s="162">
        <v>3500000</v>
      </c>
      <c r="F30" s="9" t="s">
        <v>272</v>
      </c>
    </row>
    <row r="31" spans="1:6" ht="220.5" x14ac:dyDescent="0.25">
      <c r="A31" s="69">
        <v>22</v>
      </c>
      <c r="B31" s="158" t="s">
        <v>8943</v>
      </c>
      <c r="C31" s="158" t="s">
        <v>8944</v>
      </c>
      <c r="D31" s="158" t="s">
        <v>8945</v>
      </c>
      <c r="E31" s="162">
        <v>4600000</v>
      </c>
      <c r="F31" s="9" t="s">
        <v>272</v>
      </c>
    </row>
    <row r="32" spans="1:6" x14ac:dyDescent="0.25">
      <c r="A32" s="69"/>
      <c r="B32" s="576" t="s">
        <v>1222</v>
      </c>
      <c r="C32" s="576"/>
      <c r="D32" s="576"/>
      <c r="E32" s="577"/>
      <c r="F32" s="410"/>
    </row>
    <row r="33" spans="1:6" ht="47.25" x14ac:dyDescent="0.25">
      <c r="A33" s="69">
        <v>23</v>
      </c>
      <c r="B33" s="158" t="s">
        <v>8946</v>
      </c>
      <c r="C33" s="158" t="s">
        <v>8947</v>
      </c>
      <c r="D33" s="158" t="s">
        <v>8948</v>
      </c>
      <c r="E33" s="162">
        <v>1500000</v>
      </c>
      <c r="F33" s="9" t="s">
        <v>13</v>
      </c>
    </row>
    <row r="34" spans="1:6" x14ac:dyDescent="0.25">
      <c r="A34" s="69"/>
      <c r="B34" s="576" t="s">
        <v>1154</v>
      </c>
      <c r="C34" s="576"/>
      <c r="D34" s="576"/>
      <c r="E34" s="577"/>
      <c r="F34" s="410"/>
    </row>
    <row r="35" spans="1:6" ht="63" x14ac:dyDescent="0.25">
      <c r="A35" s="69">
        <v>24</v>
      </c>
      <c r="B35" s="158" t="s">
        <v>8949</v>
      </c>
      <c r="C35" s="158" t="s">
        <v>8950</v>
      </c>
      <c r="D35" s="158" t="s">
        <v>8951</v>
      </c>
      <c r="E35" s="162">
        <v>500000</v>
      </c>
      <c r="F35" s="9" t="s">
        <v>272</v>
      </c>
    </row>
    <row r="36" spans="1:6" ht="78.75" x14ac:dyDescent="0.25">
      <c r="A36" s="69">
        <v>25</v>
      </c>
      <c r="B36" s="158" t="s">
        <v>8952</v>
      </c>
      <c r="C36" s="158" t="s">
        <v>8953</v>
      </c>
      <c r="D36" s="158" t="s">
        <v>8954</v>
      </c>
      <c r="E36" s="162">
        <v>4000000</v>
      </c>
      <c r="F36" s="9" t="s">
        <v>272</v>
      </c>
    </row>
    <row r="37" spans="1:6" ht="47.25" x14ac:dyDescent="0.25">
      <c r="A37" s="69">
        <v>26</v>
      </c>
      <c r="B37" s="158" t="s">
        <v>8955</v>
      </c>
      <c r="C37" s="158" t="s">
        <v>8956</v>
      </c>
      <c r="D37" s="158" t="s">
        <v>8957</v>
      </c>
      <c r="E37" s="162">
        <v>100000</v>
      </c>
      <c r="F37" s="9" t="s">
        <v>272</v>
      </c>
    </row>
    <row r="38" spans="1:6" ht="189" x14ac:dyDescent="0.25">
      <c r="A38" s="69">
        <v>27</v>
      </c>
      <c r="B38" s="158" t="s">
        <v>8958</v>
      </c>
      <c r="C38" s="158" t="s">
        <v>8959</v>
      </c>
      <c r="D38" s="158" t="s">
        <v>8960</v>
      </c>
      <c r="E38" s="162">
        <v>6000000</v>
      </c>
      <c r="F38" s="9" t="s">
        <v>13</v>
      </c>
    </row>
    <row r="39" spans="1:6" ht="63" x14ac:dyDescent="0.25">
      <c r="A39" s="69">
        <v>28</v>
      </c>
      <c r="B39" s="158" t="s">
        <v>8961</v>
      </c>
      <c r="C39" s="158" t="s">
        <v>8962</v>
      </c>
      <c r="D39" s="158" t="s">
        <v>8963</v>
      </c>
      <c r="E39" s="162">
        <v>500000</v>
      </c>
      <c r="F39" s="9" t="s">
        <v>13</v>
      </c>
    </row>
    <row r="40" spans="1:6" x14ac:dyDescent="0.25">
      <c r="A40" s="70"/>
      <c r="B40" s="576" t="s">
        <v>8964</v>
      </c>
      <c r="C40" s="576"/>
      <c r="D40" s="576"/>
      <c r="E40" s="577"/>
      <c r="F40" s="410"/>
    </row>
    <row r="41" spans="1:6" ht="157.5" x14ac:dyDescent="0.25">
      <c r="A41" s="69">
        <v>29</v>
      </c>
      <c r="B41" s="158" t="s">
        <v>8965</v>
      </c>
      <c r="C41" s="158" t="s">
        <v>8966</v>
      </c>
      <c r="D41" s="69" t="s">
        <v>8967</v>
      </c>
      <c r="E41" s="132">
        <v>1720000</v>
      </c>
      <c r="F41" s="9" t="s">
        <v>272</v>
      </c>
    </row>
    <row r="42" spans="1:6" x14ac:dyDescent="0.25">
      <c r="A42" s="69"/>
      <c r="B42" s="576" t="s">
        <v>8968</v>
      </c>
      <c r="C42" s="576"/>
      <c r="D42" s="130"/>
      <c r="E42" s="578"/>
      <c r="F42" s="410"/>
    </row>
    <row r="43" spans="1:6" ht="204.75" x14ac:dyDescent="0.25">
      <c r="A43" s="69">
        <v>30</v>
      </c>
      <c r="B43" s="158" t="s">
        <v>8969</v>
      </c>
      <c r="C43" s="158" t="s">
        <v>8970</v>
      </c>
      <c r="D43" s="158" t="s">
        <v>8971</v>
      </c>
      <c r="E43" s="162">
        <v>1720000</v>
      </c>
      <c r="F43" s="9" t="s">
        <v>272</v>
      </c>
    </row>
    <row r="44" spans="1:6" x14ac:dyDescent="0.25">
      <c r="A44" s="69"/>
      <c r="B44" s="576" t="s">
        <v>8972</v>
      </c>
      <c r="C44" s="576"/>
      <c r="D44" s="576"/>
      <c r="E44" s="577"/>
      <c r="F44" s="410"/>
    </row>
    <row r="45" spans="1:6" ht="236.25" x14ac:dyDescent="0.25">
      <c r="A45" s="69">
        <v>31</v>
      </c>
      <c r="B45" s="158" t="s">
        <v>8973</v>
      </c>
      <c r="C45" s="158" t="s">
        <v>8974</v>
      </c>
      <c r="D45" s="69" t="s">
        <v>7436</v>
      </c>
      <c r="E45" s="162">
        <v>1169256.75</v>
      </c>
      <c r="F45" s="9" t="s">
        <v>13</v>
      </c>
    </row>
    <row r="46" spans="1:6" ht="236.25" x14ac:dyDescent="0.25">
      <c r="A46" s="69">
        <v>32</v>
      </c>
      <c r="B46" s="158" t="s">
        <v>8975</v>
      </c>
      <c r="C46" s="158" t="s">
        <v>8976</v>
      </c>
      <c r="D46" s="69" t="s">
        <v>7436</v>
      </c>
      <c r="E46" s="162">
        <v>1169256.75</v>
      </c>
      <c r="F46" s="9" t="s">
        <v>13</v>
      </c>
    </row>
    <row r="47" spans="1:6" ht="236.25" x14ac:dyDescent="0.25">
      <c r="A47" s="69">
        <v>33</v>
      </c>
      <c r="B47" s="158" t="s">
        <v>8977</v>
      </c>
      <c r="C47" s="158" t="s">
        <v>8974</v>
      </c>
      <c r="D47" s="69" t="s">
        <v>7436</v>
      </c>
      <c r="E47" s="162">
        <v>1169256.75</v>
      </c>
      <c r="F47" s="9" t="s">
        <v>13</v>
      </c>
    </row>
    <row r="48" spans="1:6" ht="236.25" x14ac:dyDescent="0.25">
      <c r="A48" s="69">
        <v>34</v>
      </c>
      <c r="B48" s="158" t="s">
        <v>8978</v>
      </c>
      <c r="C48" s="158" t="s">
        <v>8974</v>
      </c>
      <c r="D48" s="69" t="s">
        <v>7436</v>
      </c>
      <c r="E48" s="162">
        <v>1169256.75</v>
      </c>
      <c r="F48" s="9" t="s">
        <v>13</v>
      </c>
    </row>
    <row r="49" spans="1:6" x14ac:dyDescent="0.25">
      <c r="A49" s="69"/>
      <c r="B49" s="576" t="s">
        <v>8979</v>
      </c>
      <c r="C49" s="576"/>
      <c r="D49" s="130"/>
      <c r="E49" s="577"/>
      <c r="F49" s="410"/>
    </row>
    <row r="50" spans="1:6" ht="110.25" x14ac:dyDescent="0.25">
      <c r="A50" s="69">
        <v>35</v>
      </c>
      <c r="B50" s="158" t="s">
        <v>8980</v>
      </c>
      <c r="C50" s="158" t="s">
        <v>8981</v>
      </c>
      <c r="D50" s="158" t="s">
        <v>8982</v>
      </c>
      <c r="E50" s="162">
        <v>1500000</v>
      </c>
      <c r="F50" s="9" t="s">
        <v>13</v>
      </c>
    </row>
    <row r="51" spans="1:6" x14ac:dyDescent="0.25">
      <c r="A51" s="69"/>
      <c r="B51" s="336" t="s">
        <v>4727</v>
      </c>
      <c r="C51" s="336"/>
      <c r="D51" s="336"/>
      <c r="E51" s="162"/>
      <c r="F51" s="9"/>
    </row>
    <row r="52" spans="1:6" ht="47.25" x14ac:dyDescent="0.25">
      <c r="A52" s="69">
        <v>36</v>
      </c>
      <c r="B52" s="158" t="s">
        <v>8983</v>
      </c>
      <c r="C52" s="158" t="s">
        <v>8984</v>
      </c>
      <c r="D52" s="158" t="s">
        <v>8985</v>
      </c>
      <c r="E52" s="162">
        <v>4568965.5199999996</v>
      </c>
      <c r="F52" s="9" t="s">
        <v>272</v>
      </c>
    </row>
    <row r="53" spans="1:6" x14ac:dyDescent="0.25">
      <c r="A53" s="69"/>
      <c r="B53" s="2348" t="s">
        <v>248</v>
      </c>
      <c r="C53" s="2579"/>
      <c r="D53" s="2497"/>
      <c r="E53" s="136">
        <f>SUM(E6:E52)</f>
        <v>81310344.629999995</v>
      </c>
      <c r="F53" s="69"/>
    </row>
    <row r="54" spans="1:6" x14ac:dyDescent="0.25">
      <c r="A54" s="357"/>
      <c r="B54" s="2427" t="s">
        <v>9</v>
      </c>
      <c r="C54" s="2427"/>
      <c r="D54" s="2427"/>
      <c r="E54" s="358"/>
      <c r="F54" s="359"/>
    </row>
    <row r="55" spans="1:6" ht="63" x14ac:dyDescent="0.25">
      <c r="A55" s="353">
        <v>1</v>
      </c>
      <c r="B55" s="69" t="s">
        <v>269</v>
      </c>
      <c r="C55" s="7" t="s">
        <v>8986</v>
      </c>
      <c r="D55" s="69" t="s">
        <v>271</v>
      </c>
      <c r="E55" s="187">
        <v>1000000</v>
      </c>
      <c r="F55" s="131" t="s">
        <v>272</v>
      </c>
    </row>
    <row r="56" spans="1:6" x14ac:dyDescent="0.25">
      <c r="A56" s="353"/>
      <c r="B56" s="70" t="s">
        <v>273</v>
      </c>
      <c r="C56" s="7"/>
      <c r="D56" s="69"/>
      <c r="E56" s="187"/>
      <c r="F56" s="131"/>
    </row>
    <row r="57" spans="1:6" ht="94.5" x14ac:dyDescent="0.25">
      <c r="A57" s="353">
        <v>2</v>
      </c>
      <c r="B57" s="69" t="s">
        <v>274</v>
      </c>
      <c r="C57" s="7" t="s">
        <v>8987</v>
      </c>
      <c r="D57" s="69" t="s">
        <v>276</v>
      </c>
      <c r="E57" s="187">
        <v>4500000</v>
      </c>
      <c r="F57" s="131" t="s">
        <v>277</v>
      </c>
    </row>
    <row r="58" spans="1:6" x14ac:dyDescent="0.25">
      <c r="A58" s="130"/>
      <c r="B58" s="70" t="s">
        <v>248</v>
      </c>
      <c r="C58" s="70"/>
      <c r="D58" s="70"/>
      <c r="E58" s="189">
        <v>5500000</v>
      </c>
      <c r="F58" s="130"/>
    </row>
    <row r="59" spans="1:6" x14ac:dyDescent="0.25">
      <c r="A59" s="88"/>
      <c r="B59" s="88" t="s">
        <v>8563</v>
      </c>
      <c r="C59" s="88"/>
      <c r="D59" s="88"/>
      <c r="E59" s="89">
        <f>E58+E53</f>
        <v>86810344.629999995</v>
      </c>
      <c r="F59" s="88"/>
    </row>
    <row r="63" spans="1:6" x14ac:dyDescent="0.25">
      <c r="A63" s="2553" t="s">
        <v>0</v>
      </c>
      <c r="B63" s="2554"/>
      <c r="C63" s="2554"/>
      <c r="D63" s="2554"/>
      <c r="E63" s="2554"/>
      <c r="F63" s="2555"/>
    </row>
    <row r="64" spans="1:6" x14ac:dyDescent="0.25">
      <c r="A64" s="2553" t="s">
        <v>8988</v>
      </c>
      <c r="B64" s="2554"/>
      <c r="C64" s="2554"/>
      <c r="D64" s="2554"/>
      <c r="E64" s="2554"/>
      <c r="F64" s="2555"/>
    </row>
    <row r="65" spans="1:6" x14ac:dyDescent="0.25">
      <c r="A65" s="2553" t="s">
        <v>281</v>
      </c>
      <c r="B65" s="2554"/>
      <c r="C65" s="2554"/>
      <c r="D65" s="2554"/>
      <c r="E65" s="2554"/>
      <c r="F65" s="2555"/>
    </row>
    <row r="66" spans="1:6" ht="31.5" x14ac:dyDescent="0.25">
      <c r="A66" s="39" t="s">
        <v>3</v>
      </c>
      <c r="B66" s="45" t="s">
        <v>283</v>
      </c>
      <c r="C66" s="45" t="s">
        <v>284</v>
      </c>
      <c r="D66" s="45" t="s">
        <v>5291</v>
      </c>
      <c r="E66" s="301" t="s">
        <v>286</v>
      </c>
      <c r="F66" s="115" t="s">
        <v>4467</v>
      </c>
    </row>
    <row r="67" spans="1:6" x14ac:dyDescent="0.25">
      <c r="A67" s="152"/>
      <c r="B67" s="2356" t="s">
        <v>9</v>
      </c>
      <c r="C67" s="2356"/>
      <c r="D67" s="2356"/>
      <c r="E67" s="301"/>
      <c r="F67" s="115"/>
    </row>
    <row r="68" spans="1:6" ht="94.5" x14ac:dyDescent="0.25">
      <c r="A68" s="154">
        <v>1</v>
      </c>
      <c r="B68" s="152" t="s">
        <v>23</v>
      </c>
      <c r="C68" s="237" t="s">
        <v>8891</v>
      </c>
      <c r="D68" s="152" t="s">
        <v>3056</v>
      </c>
      <c r="E68" s="56">
        <v>300000</v>
      </c>
      <c r="F68" s="152" t="s">
        <v>272</v>
      </c>
    </row>
    <row r="69" spans="1:6" ht="141.75" x14ac:dyDescent="0.25">
      <c r="A69" s="154">
        <v>2</v>
      </c>
      <c r="B69" s="152" t="s">
        <v>295</v>
      </c>
      <c r="C69" s="237" t="s">
        <v>8989</v>
      </c>
      <c r="D69" s="152" t="s">
        <v>535</v>
      </c>
      <c r="E69" s="56">
        <v>382758.62</v>
      </c>
      <c r="F69" s="152" t="s">
        <v>272</v>
      </c>
    </row>
    <row r="70" spans="1:6" x14ac:dyDescent="0.25">
      <c r="A70" s="154"/>
      <c r="B70" s="2609" t="s">
        <v>8990</v>
      </c>
      <c r="C70" s="2610"/>
      <c r="D70" s="2610"/>
      <c r="E70" s="579"/>
      <c r="F70" s="152"/>
    </row>
    <row r="71" spans="1:6" ht="126" x14ac:dyDescent="0.25">
      <c r="A71" s="154">
        <v>3</v>
      </c>
      <c r="B71" s="152" t="s">
        <v>299</v>
      </c>
      <c r="C71" s="237" t="s">
        <v>8991</v>
      </c>
      <c r="D71" s="152" t="s">
        <v>8992</v>
      </c>
      <c r="E71" s="56">
        <v>341379.32</v>
      </c>
      <c r="F71" s="152" t="s">
        <v>272</v>
      </c>
    </row>
    <row r="72" spans="1:6" ht="31.5" x14ac:dyDescent="0.25">
      <c r="A72" s="154"/>
      <c r="B72" s="580" t="s">
        <v>8993</v>
      </c>
      <c r="C72" s="581"/>
      <c r="D72" s="581"/>
      <c r="E72" s="582"/>
      <c r="F72" s="152"/>
    </row>
    <row r="73" spans="1:6" ht="47.25" x14ac:dyDescent="0.25">
      <c r="A73" s="154">
        <v>4</v>
      </c>
      <c r="B73" s="152" t="s">
        <v>309</v>
      </c>
      <c r="C73" s="237" t="s">
        <v>8904</v>
      </c>
      <c r="D73" s="152" t="s">
        <v>554</v>
      </c>
      <c r="E73" s="56">
        <v>2052606.89</v>
      </c>
      <c r="F73" s="152" t="s">
        <v>277</v>
      </c>
    </row>
    <row r="74" spans="1:6" ht="47.25" x14ac:dyDescent="0.25">
      <c r="A74" s="154">
        <v>5</v>
      </c>
      <c r="B74" s="152" t="s">
        <v>342</v>
      </c>
      <c r="C74" s="237" t="s">
        <v>8907</v>
      </c>
      <c r="D74" s="152" t="s">
        <v>554</v>
      </c>
      <c r="E74" s="56">
        <v>2000000</v>
      </c>
      <c r="F74" s="152" t="s">
        <v>277</v>
      </c>
    </row>
    <row r="75" spans="1:6" x14ac:dyDescent="0.25">
      <c r="A75" s="154"/>
      <c r="B75" s="2393" t="s">
        <v>8994</v>
      </c>
      <c r="C75" s="2394"/>
      <c r="D75" s="581"/>
      <c r="E75" s="582"/>
      <c r="F75" s="152"/>
    </row>
    <row r="76" spans="1:6" ht="47.25" x14ac:dyDescent="0.25">
      <c r="A76" s="154">
        <v>6</v>
      </c>
      <c r="B76" s="237" t="s">
        <v>8995</v>
      </c>
      <c r="C76" s="237" t="s">
        <v>8996</v>
      </c>
      <c r="D76" s="237" t="s">
        <v>8997</v>
      </c>
      <c r="E76" s="56">
        <v>2500000</v>
      </c>
      <c r="F76" s="152" t="s">
        <v>13</v>
      </c>
    </row>
    <row r="77" spans="1:6" x14ac:dyDescent="0.25">
      <c r="A77" s="154"/>
      <c r="B77" s="2393" t="s">
        <v>5872</v>
      </c>
      <c r="C77" s="2394"/>
      <c r="D77" s="581"/>
      <c r="E77" s="582"/>
      <c r="F77" s="152"/>
    </row>
    <row r="78" spans="1:6" ht="47.25" x14ac:dyDescent="0.25">
      <c r="A78" s="154">
        <v>7</v>
      </c>
      <c r="B78" s="152" t="s">
        <v>8998</v>
      </c>
      <c r="C78" s="152" t="s">
        <v>8999</v>
      </c>
      <c r="D78" s="152" t="s">
        <v>9000</v>
      </c>
      <c r="E78" s="56">
        <v>2500000</v>
      </c>
      <c r="F78" s="152" t="s">
        <v>13</v>
      </c>
    </row>
    <row r="79" spans="1:6" x14ac:dyDescent="0.25">
      <c r="A79" s="154"/>
      <c r="B79" s="240" t="s">
        <v>40</v>
      </c>
      <c r="C79" s="152"/>
      <c r="D79" s="152"/>
      <c r="E79" s="56"/>
      <c r="F79" s="152"/>
    </row>
    <row r="80" spans="1:6" ht="94.5" x14ac:dyDescent="0.25">
      <c r="A80" s="154">
        <v>8</v>
      </c>
      <c r="B80" s="152" t="s">
        <v>41</v>
      </c>
      <c r="C80" s="237" t="s">
        <v>9001</v>
      </c>
      <c r="D80" s="152" t="s">
        <v>9002</v>
      </c>
      <c r="E80" s="56">
        <v>568965.51</v>
      </c>
      <c r="F80" s="152" t="s">
        <v>272</v>
      </c>
    </row>
    <row r="81" spans="1:9" x14ac:dyDescent="0.25">
      <c r="A81" s="152"/>
      <c r="B81" s="240" t="s">
        <v>9003</v>
      </c>
      <c r="C81" s="152"/>
      <c r="D81" s="152"/>
      <c r="E81" s="583">
        <f>SUM(E68:E80)</f>
        <v>10645710.34</v>
      </c>
      <c r="F81" s="240"/>
    </row>
    <row r="82" spans="1:9" ht="18" customHeight="1" x14ac:dyDescent="0.25">
      <c r="A82" s="152"/>
      <c r="B82" s="2607" t="s">
        <v>9010</v>
      </c>
      <c r="C82" s="2608"/>
      <c r="D82" s="152"/>
      <c r="E82" s="583"/>
      <c r="F82" s="240"/>
    </row>
    <row r="83" spans="1:9" ht="63" x14ac:dyDescent="0.25">
      <c r="A83" s="152">
        <v>1</v>
      </c>
      <c r="B83" s="587" t="s">
        <v>9004</v>
      </c>
      <c r="C83" s="237" t="s">
        <v>9005</v>
      </c>
      <c r="D83" s="584" t="s">
        <v>9006</v>
      </c>
      <c r="E83" s="585">
        <v>633600</v>
      </c>
      <c r="F83" s="240" t="s">
        <v>13</v>
      </c>
    </row>
    <row r="84" spans="1:9" ht="78.75" x14ac:dyDescent="0.25">
      <c r="A84" s="152">
        <v>2</v>
      </c>
      <c r="B84" s="237" t="s">
        <v>9007</v>
      </c>
      <c r="C84" s="237" t="s">
        <v>9008</v>
      </c>
      <c r="D84" s="237" t="s">
        <v>9009</v>
      </c>
      <c r="E84" s="56">
        <v>100000</v>
      </c>
      <c r="F84" s="195"/>
    </row>
    <row r="85" spans="1:9" x14ac:dyDescent="0.25">
      <c r="A85" s="240"/>
      <c r="B85" s="195" t="s">
        <v>248</v>
      </c>
      <c r="C85" s="195"/>
      <c r="D85" s="195"/>
      <c r="E85" s="588">
        <f>SUM(E83:E84)</f>
        <v>733600</v>
      </c>
      <c r="F85" s="195"/>
      <c r="I85" s="589"/>
    </row>
    <row r="86" spans="1:9" x14ac:dyDescent="0.25">
      <c r="A86" s="88"/>
      <c r="B86" s="88" t="s">
        <v>324</v>
      </c>
      <c r="C86" s="88"/>
      <c r="D86" s="88"/>
      <c r="E86" s="89">
        <f>E85+E81</f>
        <v>11379310.34</v>
      </c>
      <c r="F86" s="88"/>
    </row>
  </sheetData>
  <mergeCells count="13">
    <mergeCell ref="A63:F63"/>
    <mergeCell ref="A1:F1"/>
    <mergeCell ref="A2:F2"/>
    <mergeCell ref="A3:F3"/>
    <mergeCell ref="B53:D53"/>
    <mergeCell ref="B54:D54"/>
    <mergeCell ref="B82:C82"/>
    <mergeCell ref="A64:F64"/>
    <mergeCell ref="A65:F65"/>
    <mergeCell ref="B67:D67"/>
    <mergeCell ref="B70:D70"/>
    <mergeCell ref="B75:C75"/>
    <mergeCell ref="B77:C77"/>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AA98"/>
  <sheetViews>
    <sheetView topLeftCell="A69" workbookViewId="0">
      <selection activeCell="C79" sqref="C79"/>
    </sheetView>
  </sheetViews>
  <sheetFormatPr defaultRowHeight="15.75" x14ac:dyDescent="0.25"/>
  <cols>
    <col min="1" max="1" width="6.7109375" style="128" customWidth="1"/>
    <col min="2" max="2" width="17.7109375" style="128" customWidth="1"/>
    <col min="3" max="3" width="44.140625" style="128" customWidth="1"/>
    <col min="4" max="4" width="18" style="128" customWidth="1"/>
    <col min="5" max="5" width="19.42578125" style="128" customWidth="1"/>
    <col min="6" max="6" width="12.140625" style="128" customWidth="1"/>
    <col min="7" max="16384" width="9.140625" style="128"/>
  </cols>
  <sheetData>
    <row r="1" spans="1:6" x14ac:dyDescent="0.25">
      <c r="A1" s="2493" t="s">
        <v>9011</v>
      </c>
      <c r="B1" s="2494"/>
      <c r="C1" s="2494"/>
      <c r="D1" s="2494"/>
      <c r="E1" s="2494"/>
      <c r="F1" s="2495"/>
    </row>
    <row r="2" spans="1:6" x14ac:dyDescent="0.25">
      <c r="A2" s="2493" t="s">
        <v>9012</v>
      </c>
      <c r="B2" s="2494"/>
      <c r="C2" s="2494"/>
      <c r="D2" s="2494"/>
      <c r="E2" s="2494"/>
      <c r="F2" s="2495"/>
    </row>
    <row r="3" spans="1:6" x14ac:dyDescent="0.25">
      <c r="A3" s="2493" t="s">
        <v>9013</v>
      </c>
      <c r="B3" s="2494"/>
      <c r="C3" s="2494"/>
      <c r="D3" s="2494"/>
      <c r="E3" s="2494"/>
      <c r="F3" s="2495"/>
    </row>
    <row r="4" spans="1:6" ht="31.5" x14ac:dyDescent="0.25">
      <c r="A4" s="130" t="s">
        <v>3</v>
      </c>
      <c r="B4" s="70" t="s">
        <v>283</v>
      </c>
      <c r="C4" s="70" t="s">
        <v>284</v>
      </c>
      <c r="D4" s="70" t="s">
        <v>285</v>
      </c>
      <c r="E4" s="71" t="s">
        <v>4708</v>
      </c>
      <c r="F4" s="70" t="s">
        <v>287</v>
      </c>
    </row>
    <row r="5" spans="1:6" x14ac:dyDescent="0.25">
      <c r="A5" s="590"/>
      <c r="B5" s="2427" t="s">
        <v>9</v>
      </c>
      <c r="C5" s="2427"/>
      <c r="D5" s="2427"/>
      <c r="E5" s="358"/>
      <c r="F5" s="359"/>
    </row>
    <row r="6" spans="1:6" ht="47.25" x14ac:dyDescent="0.25">
      <c r="A6" s="131">
        <v>1</v>
      </c>
      <c r="B6" s="69" t="s">
        <v>289</v>
      </c>
      <c r="C6" s="69" t="s">
        <v>9014</v>
      </c>
      <c r="D6" s="69" t="s">
        <v>12</v>
      </c>
      <c r="E6" s="74">
        <v>1200000</v>
      </c>
      <c r="F6" s="69" t="s">
        <v>135</v>
      </c>
    </row>
    <row r="7" spans="1:6" ht="126" x14ac:dyDescent="0.25">
      <c r="A7" s="131">
        <v>2</v>
      </c>
      <c r="B7" s="69" t="s">
        <v>295</v>
      </c>
      <c r="C7" s="69" t="s">
        <v>9015</v>
      </c>
      <c r="D7" s="69" t="s">
        <v>9016</v>
      </c>
      <c r="E7" s="74">
        <v>800000.1</v>
      </c>
      <c r="F7" s="69" t="s">
        <v>135</v>
      </c>
    </row>
    <row r="8" spans="1:6" ht="31.5" x14ac:dyDescent="0.25">
      <c r="A8" s="131">
        <v>3</v>
      </c>
      <c r="B8" s="69" t="s">
        <v>17</v>
      </c>
      <c r="C8" s="69" t="s">
        <v>9017</v>
      </c>
      <c r="D8" s="69" t="s">
        <v>537</v>
      </c>
      <c r="E8" s="74">
        <v>12000</v>
      </c>
      <c r="F8" s="69" t="s">
        <v>135</v>
      </c>
    </row>
    <row r="9" spans="1:6" ht="31.5" x14ac:dyDescent="0.25">
      <c r="A9" s="131">
        <v>4</v>
      </c>
      <c r="B9" s="69" t="s">
        <v>20</v>
      </c>
      <c r="C9" s="69" t="s">
        <v>9018</v>
      </c>
      <c r="D9" s="69" t="s">
        <v>539</v>
      </c>
      <c r="E9" s="74">
        <v>68000</v>
      </c>
      <c r="F9" s="69" t="s">
        <v>135</v>
      </c>
    </row>
    <row r="10" spans="1:6" ht="94.5" x14ac:dyDescent="0.25">
      <c r="A10" s="131">
        <v>5</v>
      </c>
      <c r="B10" s="69" t="s">
        <v>23</v>
      </c>
      <c r="C10" s="69" t="s">
        <v>9019</v>
      </c>
      <c r="D10" s="69" t="s">
        <v>541</v>
      </c>
      <c r="E10" s="74">
        <v>2128620</v>
      </c>
      <c r="F10" s="69" t="s">
        <v>135</v>
      </c>
    </row>
    <row r="11" spans="1:6" x14ac:dyDescent="0.25">
      <c r="A11" s="131"/>
      <c r="B11" s="130" t="s">
        <v>8023</v>
      </c>
      <c r="C11" s="69"/>
      <c r="D11" s="69"/>
      <c r="E11" s="552"/>
      <c r="F11" s="69"/>
    </row>
    <row r="12" spans="1:6" ht="110.25" x14ac:dyDescent="0.25">
      <c r="A12" s="131">
        <v>6</v>
      </c>
      <c r="B12" s="69" t="s">
        <v>295</v>
      </c>
      <c r="C12" s="69" t="s">
        <v>9020</v>
      </c>
      <c r="D12" s="69" t="s">
        <v>9021</v>
      </c>
      <c r="E12" s="74">
        <v>500000</v>
      </c>
      <c r="F12" s="69" t="s">
        <v>135</v>
      </c>
    </row>
    <row r="13" spans="1:6" ht="94.5" x14ac:dyDescent="0.25">
      <c r="A13" s="131">
        <v>7</v>
      </c>
      <c r="B13" s="69" t="s">
        <v>23</v>
      </c>
      <c r="C13" s="69" t="s">
        <v>9022</v>
      </c>
      <c r="D13" s="69" t="s">
        <v>541</v>
      </c>
      <c r="E13" s="74">
        <v>604310</v>
      </c>
      <c r="F13" s="69" t="s">
        <v>135</v>
      </c>
    </row>
    <row r="14" spans="1:6" ht="94.5" x14ac:dyDescent="0.25">
      <c r="A14" s="131">
        <v>8</v>
      </c>
      <c r="B14" s="69" t="s">
        <v>299</v>
      </c>
      <c r="C14" s="69" t="s">
        <v>9023</v>
      </c>
      <c r="D14" s="69" t="s">
        <v>1244</v>
      </c>
      <c r="E14" s="74">
        <v>1500000</v>
      </c>
      <c r="F14" s="69" t="s">
        <v>135</v>
      </c>
    </row>
    <row r="15" spans="1:6" x14ac:dyDescent="0.25">
      <c r="A15" s="131"/>
      <c r="B15" s="70" t="s">
        <v>40</v>
      </c>
      <c r="C15" s="69"/>
      <c r="D15" s="69"/>
      <c r="E15" s="74"/>
      <c r="F15" s="69"/>
    </row>
    <row r="16" spans="1:6" ht="94.5" x14ac:dyDescent="0.25">
      <c r="A16" s="131">
        <v>9</v>
      </c>
      <c r="B16" s="69" t="s">
        <v>41</v>
      </c>
      <c r="C16" s="69" t="s">
        <v>9024</v>
      </c>
      <c r="D16" s="69" t="s">
        <v>43</v>
      </c>
      <c r="E16" s="74">
        <v>4568965.5199999996</v>
      </c>
      <c r="F16" s="69" t="s">
        <v>135</v>
      </c>
    </row>
    <row r="17" spans="1:6" ht="31.5" x14ac:dyDescent="0.25">
      <c r="A17" s="131"/>
      <c r="B17" s="70" t="s">
        <v>9025</v>
      </c>
      <c r="C17" s="69"/>
      <c r="D17" s="69"/>
      <c r="E17" s="74"/>
      <c r="F17" s="69"/>
    </row>
    <row r="18" spans="1:6" ht="78.75" x14ac:dyDescent="0.25">
      <c r="A18" s="131">
        <v>10</v>
      </c>
      <c r="B18" s="69" t="s">
        <v>9026</v>
      </c>
      <c r="C18" s="69" t="s">
        <v>9027</v>
      </c>
      <c r="D18" s="69" t="s">
        <v>9028</v>
      </c>
      <c r="E18" s="74">
        <v>7000000</v>
      </c>
      <c r="F18" s="69" t="s">
        <v>13</v>
      </c>
    </row>
    <row r="19" spans="1:6" x14ac:dyDescent="0.25">
      <c r="A19" s="131"/>
      <c r="B19" s="130" t="s">
        <v>9029</v>
      </c>
      <c r="C19" s="69"/>
      <c r="D19" s="69"/>
      <c r="E19" s="552"/>
      <c r="F19" s="69"/>
    </row>
    <row r="20" spans="1:6" ht="47.25" x14ac:dyDescent="0.25">
      <c r="A20" s="131">
        <v>11</v>
      </c>
      <c r="B20" s="69" t="s">
        <v>9030</v>
      </c>
      <c r="C20" s="69" t="s">
        <v>9031</v>
      </c>
      <c r="D20" s="69" t="s">
        <v>9032</v>
      </c>
      <c r="E20" s="74">
        <v>5000000</v>
      </c>
      <c r="F20" s="69" t="s">
        <v>1294</v>
      </c>
    </row>
    <row r="21" spans="1:6" x14ac:dyDescent="0.25">
      <c r="A21" s="131"/>
      <c r="B21" s="70" t="s">
        <v>2066</v>
      </c>
      <c r="C21" s="69"/>
      <c r="D21" s="69"/>
      <c r="E21" s="74"/>
      <c r="F21" s="69"/>
    </row>
    <row r="22" spans="1:6" ht="126" x14ac:dyDescent="0.25">
      <c r="A22" s="131">
        <v>12</v>
      </c>
      <c r="B22" s="69" t="s">
        <v>2066</v>
      </c>
      <c r="C22" s="69" t="s">
        <v>9033</v>
      </c>
      <c r="D22" s="69" t="s">
        <v>9034</v>
      </c>
      <c r="E22" s="74">
        <v>1736206</v>
      </c>
      <c r="F22" s="69" t="s">
        <v>135</v>
      </c>
    </row>
    <row r="23" spans="1:6" x14ac:dyDescent="0.25">
      <c r="A23" s="131"/>
      <c r="B23" s="130" t="s">
        <v>9035</v>
      </c>
      <c r="C23" s="69"/>
      <c r="D23" s="69"/>
      <c r="E23" s="74"/>
      <c r="F23" s="69"/>
    </row>
    <row r="24" spans="1:6" ht="63" x14ac:dyDescent="0.25">
      <c r="A24" s="131">
        <v>13</v>
      </c>
      <c r="B24" s="69" t="s">
        <v>9036</v>
      </c>
      <c r="C24" s="69" t="s">
        <v>9037</v>
      </c>
      <c r="D24" s="69" t="s">
        <v>9038</v>
      </c>
      <c r="E24" s="74">
        <v>108000</v>
      </c>
      <c r="F24" s="69" t="s">
        <v>135</v>
      </c>
    </row>
    <row r="25" spans="1:6" ht="63" x14ac:dyDescent="0.25">
      <c r="A25" s="131">
        <v>14</v>
      </c>
      <c r="B25" s="69" t="s">
        <v>9039</v>
      </c>
      <c r="C25" s="69" t="s">
        <v>9040</v>
      </c>
      <c r="D25" s="69" t="s">
        <v>9038</v>
      </c>
      <c r="E25" s="74">
        <v>108000</v>
      </c>
      <c r="F25" s="69" t="s">
        <v>135</v>
      </c>
    </row>
    <row r="26" spans="1:6" ht="63" x14ac:dyDescent="0.25">
      <c r="A26" s="131">
        <v>15</v>
      </c>
      <c r="B26" s="69" t="s">
        <v>9041</v>
      </c>
      <c r="C26" s="69" t="s">
        <v>9042</v>
      </c>
      <c r="D26" s="69" t="s">
        <v>9038</v>
      </c>
      <c r="E26" s="74">
        <v>108000</v>
      </c>
      <c r="F26" s="69" t="s">
        <v>135</v>
      </c>
    </row>
    <row r="27" spans="1:6" ht="63" x14ac:dyDescent="0.25">
      <c r="A27" s="131">
        <v>16</v>
      </c>
      <c r="B27" s="69" t="s">
        <v>9043</v>
      </c>
      <c r="C27" s="69" t="s">
        <v>9044</v>
      </c>
      <c r="D27" s="69" t="s">
        <v>9038</v>
      </c>
      <c r="E27" s="74">
        <v>108000</v>
      </c>
      <c r="F27" s="69" t="s">
        <v>135</v>
      </c>
    </row>
    <row r="28" spans="1:6" ht="63" x14ac:dyDescent="0.25">
      <c r="A28" s="131">
        <v>17</v>
      </c>
      <c r="B28" s="69" t="s">
        <v>9045</v>
      </c>
      <c r="C28" s="69" t="s">
        <v>9046</v>
      </c>
      <c r="D28" s="69" t="s">
        <v>9038</v>
      </c>
      <c r="E28" s="74">
        <v>108000</v>
      </c>
      <c r="F28" s="69" t="s">
        <v>135</v>
      </c>
    </row>
    <row r="29" spans="1:6" ht="63" x14ac:dyDescent="0.25">
      <c r="A29" s="131">
        <v>18</v>
      </c>
      <c r="B29" s="69" t="s">
        <v>9047</v>
      </c>
      <c r="C29" s="69" t="s">
        <v>9048</v>
      </c>
      <c r="D29" s="69" t="s">
        <v>9038</v>
      </c>
      <c r="E29" s="74">
        <v>108000</v>
      </c>
      <c r="F29" s="69" t="s">
        <v>135</v>
      </c>
    </row>
    <row r="30" spans="1:6" ht="63" x14ac:dyDescent="0.25">
      <c r="A30" s="131">
        <v>19</v>
      </c>
      <c r="B30" s="69" t="s">
        <v>9049</v>
      </c>
      <c r="C30" s="69" t="s">
        <v>9050</v>
      </c>
      <c r="D30" s="69" t="s">
        <v>9038</v>
      </c>
      <c r="E30" s="74">
        <v>108000</v>
      </c>
      <c r="F30" s="69" t="s">
        <v>135</v>
      </c>
    </row>
    <row r="31" spans="1:6" ht="63" x14ac:dyDescent="0.25">
      <c r="A31" s="131">
        <v>20</v>
      </c>
      <c r="B31" s="69" t="s">
        <v>9051</v>
      </c>
      <c r="C31" s="69" t="s">
        <v>9052</v>
      </c>
      <c r="D31" s="69" t="s">
        <v>9038</v>
      </c>
      <c r="E31" s="74">
        <v>108000</v>
      </c>
      <c r="F31" s="69" t="s">
        <v>135</v>
      </c>
    </row>
    <row r="32" spans="1:6" ht="63" x14ac:dyDescent="0.25">
      <c r="A32" s="131">
        <v>21</v>
      </c>
      <c r="B32" s="69" t="s">
        <v>9053</v>
      </c>
      <c r="C32" s="69" t="s">
        <v>9054</v>
      </c>
      <c r="D32" s="69" t="s">
        <v>9038</v>
      </c>
      <c r="E32" s="74">
        <v>108000</v>
      </c>
      <c r="F32" s="69" t="s">
        <v>135</v>
      </c>
    </row>
    <row r="33" spans="1:6" ht="63" x14ac:dyDescent="0.25">
      <c r="A33" s="131">
        <v>22</v>
      </c>
      <c r="B33" s="69" t="s">
        <v>9055</v>
      </c>
      <c r="C33" s="69" t="s">
        <v>9056</v>
      </c>
      <c r="D33" s="69" t="s">
        <v>9038</v>
      </c>
      <c r="E33" s="74">
        <v>108000</v>
      </c>
      <c r="F33" s="69" t="s">
        <v>135</v>
      </c>
    </row>
    <row r="34" spans="1:6" ht="63" x14ac:dyDescent="0.25">
      <c r="A34" s="131">
        <v>23</v>
      </c>
      <c r="B34" s="69" t="s">
        <v>9057</v>
      </c>
      <c r="C34" s="69" t="s">
        <v>9058</v>
      </c>
      <c r="D34" s="69" t="s">
        <v>9038</v>
      </c>
      <c r="E34" s="74">
        <v>108000</v>
      </c>
      <c r="F34" s="69" t="s">
        <v>135</v>
      </c>
    </row>
    <row r="35" spans="1:6" ht="63" x14ac:dyDescent="0.25">
      <c r="A35" s="131">
        <v>24</v>
      </c>
      <c r="B35" s="69" t="s">
        <v>9059</v>
      </c>
      <c r="C35" s="69" t="s">
        <v>9060</v>
      </c>
      <c r="D35" s="69" t="s">
        <v>9038</v>
      </c>
      <c r="E35" s="74">
        <v>108000</v>
      </c>
      <c r="F35" s="69" t="s">
        <v>135</v>
      </c>
    </row>
    <row r="36" spans="1:6" ht="63" x14ac:dyDescent="0.25">
      <c r="A36" s="131">
        <v>25</v>
      </c>
      <c r="B36" s="69" t="s">
        <v>9061</v>
      </c>
      <c r="C36" s="69" t="s">
        <v>9062</v>
      </c>
      <c r="D36" s="69" t="s">
        <v>9038</v>
      </c>
      <c r="E36" s="74">
        <v>108000</v>
      </c>
      <c r="F36" s="69" t="s">
        <v>135</v>
      </c>
    </row>
    <row r="37" spans="1:6" ht="63" x14ac:dyDescent="0.25">
      <c r="A37" s="131">
        <v>26</v>
      </c>
      <c r="B37" s="69" t="s">
        <v>9063</v>
      </c>
      <c r="C37" s="69" t="s">
        <v>9064</v>
      </c>
      <c r="D37" s="69" t="s">
        <v>9038</v>
      </c>
      <c r="E37" s="74">
        <v>108000</v>
      </c>
      <c r="F37" s="69" t="s">
        <v>135</v>
      </c>
    </row>
    <row r="38" spans="1:6" ht="63" x14ac:dyDescent="0.25">
      <c r="A38" s="131">
        <v>27</v>
      </c>
      <c r="B38" s="69" t="s">
        <v>9065</v>
      </c>
      <c r="C38" s="69" t="s">
        <v>9066</v>
      </c>
      <c r="D38" s="69" t="s">
        <v>9038</v>
      </c>
      <c r="E38" s="74">
        <v>108000</v>
      </c>
      <c r="F38" s="69" t="s">
        <v>135</v>
      </c>
    </row>
    <row r="39" spans="1:6" ht="63" x14ac:dyDescent="0.25">
      <c r="A39" s="131">
        <v>28</v>
      </c>
      <c r="B39" s="69" t="s">
        <v>9067</v>
      </c>
      <c r="C39" s="69" t="s">
        <v>9068</v>
      </c>
      <c r="D39" s="69" t="s">
        <v>9038</v>
      </c>
      <c r="E39" s="74">
        <v>108000</v>
      </c>
      <c r="F39" s="69" t="s">
        <v>135</v>
      </c>
    </row>
    <row r="40" spans="1:6" x14ac:dyDescent="0.25">
      <c r="A40" s="131"/>
      <c r="B40" s="70" t="s">
        <v>34</v>
      </c>
      <c r="C40" s="69"/>
      <c r="D40" s="69"/>
      <c r="E40" s="74"/>
      <c r="F40" s="69"/>
    </row>
    <row r="41" spans="1:6" ht="47.25" x14ac:dyDescent="0.25">
      <c r="A41" s="131">
        <v>29</v>
      </c>
      <c r="B41" s="69" t="s">
        <v>9069</v>
      </c>
      <c r="C41" s="69" t="s">
        <v>9070</v>
      </c>
      <c r="D41" s="69" t="s">
        <v>341</v>
      </c>
      <c r="E41" s="74">
        <v>16000000</v>
      </c>
      <c r="F41" s="69" t="s">
        <v>135</v>
      </c>
    </row>
    <row r="42" spans="1:6" ht="78.75" x14ac:dyDescent="0.25">
      <c r="A42" s="131">
        <v>30</v>
      </c>
      <c r="B42" s="69" t="s">
        <v>9071</v>
      </c>
      <c r="C42" s="69" t="s">
        <v>9072</v>
      </c>
      <c r="D42" s="69" t="s">
        <v>341</v>
      </c>
      <c r="E42" s="74">
        <v>5500000</v>
      </c>
      <c r="F42" s="69" t="s">
        <v>135</v>
      </c>
    </row>
    <row r="43" spans="1:6" ht="31.5" x14ac:dyDescent="0.25">
      <c r="A43" s="131"/>
      <c r="B43" s="70" t="s">
        <v>481</v>
      </c>
      <c r="C43" s="69"/>
      <c r="D43" s="69"/>
      <c r="E43" s="74"/>
      <c r="F43" s="69"/>
    </row>
    <row r="44" spans="1:6" ht="31.5" x14ac:dyDescent="0.25">
      <c r="A44" s="131">
        <v>31</v>
      </c>
      <c r="B44" s="69" t="s">
        <v>683</v>
      </c>
      <c r="C44" s="69" t="s">
        <v>9073</v>
      </c>
      <c r="D44" s="69" t="s">
        <v>9074</v>
      </c>
      <c r="E44" s="552">
        <v>3500000</v>
      </c>
      <c r="F44" s="69" t="s">
        <v>13</v>
      </c>
    </row>
    <row r="45" spans="1:6" x14ac:dyDescent="0.25">
      <c r="A45" s="131"/>
      <c r="B45" s="130" t="s">
        <v>477</v>
      </c>
      <c r="C45" s="69"/>
      <c r="D45" s="69"/>
      <c r="E45" s="552"/>
      <c r="F45" s="69"/>
    </row>
    <row r="46" spans="1:6" ht="189" x14ac:dyDescent="0.25">
      <c r="A46" s="131">
        <v>32</v>
      </c>
      <c r="B46" s="69" t="s">
        <v>9075</v>
      </c>
      <c r="C46" s="69" t="s">
        <v>9076</v>
      </c>
      <c r="D46" s="69" t="s">
        <v>8848</v>
      </c>
      <c r="E46" s="74">
        <v>1169256.8</v>
      </c>
      <c r="F46" s="69" t="s">
        <v>13</v>
      </c>
    </row>
    <row r="47" spans="1:6" ht="189" x14ac:dyDescent="0.25">
      <c r="A47" s="131">
        <v>33</v>
      </c>
      <c r="B47" s="69" t="s">
        <v>9077</v>
      </c>
      <c r="C47" s="69" t="s">
        <v>9078</v>
      </c>
      <c r="D47" s="69" t="s">
        <v>8848</v>
      </c>
      <c r="E47" s="74">
        <v>1169256.8</v>
      </c>
      <c r="F47" s="69" t="s">
        <v>13</v>
      </c>
    </row>
    <row r="48" spans="1:6" ht="189" x14ac:dyDescent="0.25">
      <c r="A48" s="131">
        <v>34</v>
      </c>
      <c r="B48" s="69" t="s">
        <v>9079</v>
      </c>
      <c r="C48" s="69" t="s">
        <v>9080</v>
      </c>
      <c r="D48" s="69" t="s">
        <v>8848</v>
      </c>
      <c r="E48" s="74">
        <v>1169256.8</v>
      </c>
      <c r="F48" s="69" t="s">
        <v>13</v>
      </c>
    </row>
    <row r="49" spans="1:6" ht="189" x14ac:dyDescent="0.25">
      <c r="A49" s="131">
        <v>35</v>
      </c>
      <c r="B49" s="69" t="s">
        <v>9081</v>
      </c>
      <c r="C49" s="69" t="s">
        <v>9082</v>
      </c>
      <c r="D49" s="69" t="s">
        <v>8848</v>
      </c>
      <c r="E49" s="74">
        <v>1169256.8</v>
      </c>
      <c r="F49" s="69" t="s">
        <v>13</v>
      </c>
    </row>
    <row r="50" spans="1:6" x14ac:dyDescent="0.25">
      <c r="A50" s="131"/>
      <c r="B50" s="130" t="s">
        <v>8085</v>
      </c>
      <c r="C50" s="69"/>
      <c r="D50" s="69"/>
      <c r="E50" s="74"/>
      <c r="F50" s="69"/>
    </row>
    <row r="51" spans="1:6" ht="94.5" x14ac:dyDescent="0.25">
      <c r="A51" s="131">
        <v>36</v>
      </c>
      <c r="B51" s="69" t="s">
        <v>9083</v>
      </c>
      <c r="C51" s="69" t="s">
        <v>9084</v>
      </c>
      <c r="D51" s="69" t="s">
        <v>9085</v>
      </c>
      <c r="E51" s="74">
        <v>1000000</v>
      </c>
      <c r="F51" s="69" t="s">
        <v>13</v>
      </c>
    </row>
    <row r="52" spans="1:6" ht="94.5" x14ac:dyDescent="0.25">
      <c r="A52" s="131">
        <v>37</v>
      </c>
      <c r="B52" s="69" t="s">
        <v>9086</v>
      </c>
      <c r="C52" s="69" t="s">
        <v>9087</v>
      </c>
      <c r="D52" s="69" t="s">
        <v>9088</v>
      </c>
      <c r="E52" s="74">
        <v>1300000</v>
      </c>
      <c r="F52" s="69" t="s">
        <v>13</v>
      </c>
    </row>
    <row r="53" spans="1:6" ht="47.25" x14ac:dyDescent="0.25">
      <c r="A53" s="131">
        <v>38</v>
      </c>
      <c r="B53" s="69" t="s">
        <v>9089</v>
      </c>
      <c r="C53" s="69" t="s">
        <v>9090</v>
      </c>
      <c r="D53" s="69" t="s">
        <v>379</v>
      </c>
      <c r="E53" s="74">
        <v>2500000</v>
      </c>
      <c r="F53" s="69" t="s">
        <v>13</v>
      </c>
    </row>
    <row r="54" spans="1:6" ht="126" x14ac:dyDescent="0.25">
      <c r="A54" s="131">
        <v>39</v>
      </c>
      <c r="B54" s="69" t="s">
        <v>9091</v>
      </c>
      <c r="C54" s="69" t="s">
        <v>9092</v>
      </c>
      <c r="D54" s="69" t="s">
        <v>9093</v>
      </c>
      <c r="E54" s="74">
        <v>2000000</v>
      </c>
      <c r="F54" s="69" t="s">
        <v>13</v>
      </c>
    </row>
    <row r="55" spans="1:6" ht="31.5" x14ac:dyDescent="0.25">
      <c r="A55" s="131">
        <v>40</v>
      </c>
      <c r="B55" s="69" t="s">
        <v>9094</v>
      </c>
      <c r="C55" s="69" t="s">
        <v>9095</v>
      </c>
      <c r="D55" s="69" t="s">
        <v>9096</v>
      </c>
      <c r="E55" s="74">
        <v>3400000</v>
      </c>
      <c r="F55" s="69" t="s">
        <v>13</v>
      </c>
    </row>
    <row r="56" spans="1:6" ht="110.25" x14ac:dyDescent="0.25">
      <c r="A56" s="131">
        <v>41</v>
      </c>
      <c r="B56" s="69" t="s">
        <v>9047</v>
      </c>
      <c r="C56" s="69" t="s">
        <v>9097</v>
      </c>
      <c r="D56" s="69" t="s">
        <v>9098</v>
      </c>
      <c r="E56" s="74">
        <v>800000</v>
      </c>
      <c r="F56" s="69" t="s">
        <v>13</v>
      </c>
    </row>
    <row r="57" spans="1:6" ht="157.5" x14ac:dyDescent="0.25">
      <c r="A57" s="131">
        <v>42</v>
      </c>
      <c r="B57" s="69" t="s">
        <v>9099</v>
      </c>
      <c r="C57" s="69" t="s">
        <v>9100</v>
      </c>
      <c r="D57" s="69" t="s">
        <v>9101</v>
      </c>
      <c r="E57" s="74">
        <v>887216</v>
      </c>
      <c r="F57" s="69" t="s">
        <v>13</v>
      </c>
    </row>
    <row r="58" spans="1:6" ht="110.25" x14ac:dyDescent="0.25">
      <c r="A58" s="131">
        <v>43</v>
      </c>
      <c r="B58" s="69" t="s">
        <v>9102</v>
      </c>
      <c r="C58" s="69" t="s">
        <v>9103</v>
      </c>
      <c r="D58" s="69" t="s">
        <v>9104</v>
      </c>
      <c r="E58" s="74">
        <v>700000</v>
      </c>
      <c r="F58" s="69" t="s">
        <v>13</v>
      </c>
    </row>
    <row r="59" spans="1:6" ht="78.75" x14ac:dyDescent="0.25">
      <c r="A59" s="131">
        <v>44</v>
      </c>
      <c r="B59" s="69" t="s">
        <v>9105</v>
      </c>
      <c r="C59" s="69" t="s">
        <v>9106</v>
      </c>
      <c r="D59" s="69" t="s">
        <v>9107</v>
      </c>
      <c r="E59" s="74">
        <v>1000000</v>
      </c>
      <c r="F59" s="69" t="s">
        <v>1294</v>
      </c>
    </row>
    <row r="60" spans="1:6" ht="94.5" x14ac:dyDescent="0.25">
      <c r="A60" s="131">
        <v>45</v>
      </c>
      <c r="B60" s="69" t="s">
        <v>9108</v>
      </c>
      <c r="C60" s="69" t="s">
        <v>9109</v>
      </c>
      <c r="D60" s="69" t="s">
        <v>9110</v>
      </c>
      <c r="E60" s="74">
        <v>800000</v>
      </c>
      <c r="F60" s="69" t="s">
        <v>13</v>
      </c>
    </row>
    <row r="61" spans="1:6" ht="47.25" x14ac:dyDescent="0.25">
      <c r="A61" s="131">
        <v>46</v>
      </c>
      <c r="B61" s="69" t="s">
        <v>9111</v>
      </c>
      <c r="C61" s="69" t="s">
        <v>9112</v>
      </c>
      <c r="D61" s="69" t="s">
        <v>6895</v>
      </c>
      <c r="E61" s="74">
        <v>1100000</v>
      </c>
      <c r="F61" s="69" t="s">
        <v>13</v>
      </c>
    </row>
    <row r="62" spans="1:6" x14ac:dyDescent="0.25">
      <c r="A62" s="131"/>
      <c r="B62" s="130" t="s">
        <v>315</v>
      </c>
      <c r="C62" s="69"/>
      <c r="D62" s="69"/>
      <c r="E62" s="74"/>
      <c r="F62" s="69"/>
    </row>
    <row r="63" spans="1:6" ht="47.25" x14ac:dyDescent="0.25">
      <c r="A63" s="131">
        <v>47</v>
      </c>
      <c r="B63" s="69" t="s">
        <v>9113</v>
      </c>
      <c r="C63" s="69" t="s">
        <v>9114</v>
      </c>
      <c r="D63" s="69" t="s">
        <v>9115</v>
      </c>
      <c r="E63" s="74">
        <v>2500000</v>
      </c>
      <c r="F63" s="69" t="s">
        <v>1621</v>
      </c>
    </row>
    <row r="64" spans="1:6" ht="47.25" x14ac:dyDescent="0.25">
      <c r="A64" s="131">
        <v>48</v>
      </c>
      <c r="B64" s="69" t="s">
        <v>9116</v>
      </c>
      <c r="C64" s="69" t="s">
        <v>9117</v>
      </c>
      <c r="D64" s="69" t="s">
        <v>6895</v>
      </c>
      <c r="E64" s="74">
        <v>1000000</v>
      </c>
      <c r="F64" s="69" t="s">
        <v>1621</v>
      </c>
    </row>
    <row r="65" spans="1:27" x14ac:dyDescent="0.25">
      <c r="A65" s="131"/>
      <c r="B65" s="130" t="s">
        <v>1154</v>
      </c>
      <c r="C65" s="69"/>
      <c r="D65" s="69"/>
      <c r="E65" s="74"/>
      <c r="F65" s="69"/>
    </row>
    <row r="66" spans="1:27" ht="126" x14ac:dyDescent="0.25">
      <c r="A66" s="131">
        <v>49</v>
      </c>
      <c r="B66" s="69" t="s">
        <v>9118</v>
      </c>
      <c r="C66" s="69" t="s">
        <v>9119</v>
      </c>
      <c r="D66" s="69" t="s">
        <v>9120</v>
      </c>
      <c r="E66" s="74">
        <v>500000</v>
      </c>
      <c r="F66" s="69" t="s">
        <v>13</v>
      </c>
    </row>
    <row r="67" spans="1:27" ht="63" x14ac:dyDescent="0.25">
      <c r="A67" s="131">
        <v>50</v>
      </c>
      <c r="B67" s="69" t="s">
        <v>9121</v>
      </c>
      <c r="C67" s="69" t="s">
        <v>9122</v>
      </c>
      <c r="D67" s="69" t="s">
        <v>9123</v>
      </c>
      <c r="E67" s="74">
        <v>800000</v>
      </c>
      <c r="F67" s="69" t="s">
        <v>13</v>
      </c>
    </row>
    <row r="68" spans="1:27" ht="63" x14ac:dyDescent="0.25">
      <c r="A68" s="131">
        <v>51</v>
      </c>
      <c r="B68" s="69" t="s">
        <v>9124</v>
      </c>
      <c r="C68" s="69" t="s">
        <v>9125</v>
      </c>
      <c r="D68" s="69" t="s">
        <v>9126</v>
      </c>
      <c r="E68" s="74">
        <v>500000</v>
      </c>
      <c r="F68" s="69" t="s">
        <v>13</v>
      </c>
    </row>
    <row r="69" spans="1:27" ht="47.25" x14ac:dyDescent="0.25">
      <c r="A69" s="161">
        <v>52</v>
      </c>
      <c r="B69" s="158" t="s">
        <v>9127</v>
      </c>
      <c r="C69" s="158" t="s">
        <v>9128</v>
      </c>
      <c r="D69" s="158" t="s">
        <v>9129</v>
      </c>
      <c r="E69" s="102">
        <v>1000000</v>
      </c>
      <c r="F69" s="158" t="s">
        <v>13</v>
      </c>
    </row>
    <row r="70" spans="1:27" x14ac:dyDescent="0.25">
      <c r="A70" s="131"/>
      <c r="B70" s="70" t="s">
        <v>704</v>
      </c>
      <c r="C70" s="70"/>
      <c r="D70" s="70"/>
      <c r="E70" s="82">
        <f>SUM(E6:E69)</f>
        <v>78310344.819999993</v>
      </c>
      <c r="F70" s="69"/>
    </row>
    <row r="71" spans="1:27" x14ac:dyDescent="0.25">
      <c r="A71" s="69"/>
      <c r="B71" s="2472" t="s">
        <v>9</v>
      </c>
      <c r="C71" s="2472"/>
      <c r="D71" s="2472"/>
      <c r="E71" s="189"/>
      <c r="F71" s="70"/>
    </row>
    <row r="72" spans="1:27" ht="63" x14ac:dyDescent="0.25">
      <c r="A72" s="69">
        <v>1</v>
      </c>
      <c r="B72" s="69" t="s">
        <v>269</v>
      </c>
      <c r="C72" s="7" t="s">
        <v>9244</v>
      </c>
      <c r="D72" s="69" t="s">
        <v>271</v>
      </c>
      <c r="E72" s="187">
        <v>1000000</v>
      </c>
      <c r="F72" s="69" t="s">
        <v>272</v>
      </c>
    </row>
    <row r="73" spans="1:27" x14ac:dyDescent="0.25">
      <c r="A73" s="69"/>
      <c r="B73" s="70" t="s">
        <v>273</v>
      </c>
      <c r="C73" s="7"/>
      <c r="D73" s="69"/>
      <c r="E73" s="187"/>
      <c r="F73" s="69"/>
    </row>
    <row r="74" spans="1:27" ht="94.5" x14ac:dyDescent="0.25">
      <c r="A74" s="69">
        <v>2</v>
      </c>
      <c r="B74" s="69" t="s">
        <v>274</v>
      </c>
      <c r="C74" s="7" t="s">
        <v>9245</v>
      </c>
      <c r="D74" s="69" t="s">
        <v>276</v>
      </c>
      <c r="E74" s="187">
        <v>4500000</v>
      </c>
      <c r="F74" s="69" t="s">
        <v>277</v>
      </c>
    </row>
    <row r="75" spans="1:27" x14ac:dyDescent="0.25">
      <c r="A75" s="434"/>
      <c r="B75" s="434" t="s">
        <v>248</v>
      </c>
      <c r="C75" s="434"/>
      <c r="D75" s="434"/>
      <c r="E75" s="435">
        <v>5500000</v>
      </c>
      <c r="F75" s="434"/>
    </row>
    <row r="76" spans="1:27" s="90" customFormat="1" x14ac:dyDescent="0.25">
      <c r="A76" s="70"/>
      <c r="B76" s="2614" t="s">
        <v>9133</v>
      </c>
      <c r="C76" s="2614"/>
      <c r="D76" s="70"/>
      <c r="E76" s="189"/>
      <c r="F76" s="79"/>
      <c r="G76" s="593"/>
      <c r="H76" s="593"/>
      <c r="I76" s="593"/>
      <c r="J76" s="593"/>
      <c r="K76" s="593"/>
      <c r="L76" s="593"/>
      <c r="M76" s="593"/>
      <c r="N76" s="593"/>
      <c r="O76" s="593"/>
      <c r="P76" s="593"/>
      <c r="Q76" s="593"/>
      <c r="R76" s="593"/>
      <c r="S76" s="593"/>
      <c r="T76" s="593"/>
      <c r="U76" s="593"/>
      <c r="V76" s="593"/>
      <c r="W76" s="593"/>
      <c r="X76" s="593"/>
      <c r="Y76" s="593"/>
      <c r="Z76" s="593"/>
      <c r="AA76" s="593"/>
    </row>
    <row r="77" spans="1:27" s="90" customFormat="1" ht="362.25" x14ac:dyDescent="0.25">
      <c r="A77" s="131">
        <v>48</v>
      </c>
      <c r="B77" s="69" t="s">
        <v>9130</v>
      </c>
      <c r="C77" s="69" t="s">
        <v>9131</v>
      </c>
      <c r="D77" s="69" t="s">
        <v>9132</v>
      </c>
      <c r="E77" s="74">
        <v>3000000</v>
      </c>
      <c r="F77" s="70" t="s">
        <v>13</v>
      </c>
      <c r="G77" s="593"/>
      <c r="H77" s="593"/>
      <c r="I77" s="593"/>
      <c r="J77" s="593"/>
      <c r="K77" s="593"/>
      <c r="L77" s="593"/>
      <c r="M77" s="593"/>
      <c r="N77" s="593"/>
      <c r="O77" s="593"/>
      <c r="P77" s="593"/>
      <c r="Q77" s="593"/>
      <c r="R77" s="593"/>
      <c r="S77" s="593"/>
      <c r="T77" s="593"/>
      <c r="U77" s="593"/>
      <c r="V77" s="593"/>
      <c r="W77" s="593"/>
      <c r="X77" s="593"/>
      <c r="Y77" s="593"/>
      <c r="Z77" s="593"/>
      <c r="AA77" s="593"/>
    </row>
    <row r="78" spans="1:27" s="90" customFormat="1" x14ac:dyDescent="0.25">
      <c r="A78" s="88"/>
      <c r="B78" s="88" t="s">
        <v>248</v>
      </c>
      <c r="C78" s="88"/>
      <c r="D78" s="88"/>
      <c r="E78" s="82">
        <v>3000000</v>
      </c>
      <c r="F78" s="88"/>
      <c r="G78" s="593"/>
      <c r="H78" s="593"/>
      <c r="I78" s="593"/>
      <c r="J78" s="593"/>
      <c r="K78" s="593"/>
      <c r="L78" s="593"/>
      <c r="M78" s="593"/>
      <c r="N78" s="593"/>
      <c r="O78" s="593"/>
      <c r="P78" s="593"/>
      <c r="Q78" s="594"/>
      <c r="R78" s="595"/>
      <c r="S78" s="595"/>
      <c r="T78" s="595"/>
      <c r="U78" s="595"/>
      <c r="V78" s="595"/>
      <c r="W78" s="595"/>
      <c r="X78" s="595"/>
      <c r="Y78" s="595"/>
      <c r="Z78" s="595"/>
      <c r="AA78" s="595"/>
    </row>
    <row r="79" spans="1:27" x14ac:dyDescent="0.25">
      <c r="A79" s="88"/>
      <c r="B79" s="88" t="s">
        <v>324</v>
      </c>
      <c r="C79" s="88"/>
      <c r="D79" s="88"/>
      <c r="E79" s="89">
        <f>E78+E75+E70</f>
        <v>86810344.819999993</v>
      </c>
      <c r="F79" s="88"/>
    </row>
    <row r="83" spans="1:6" x14ac:dyDescent="0.25">
      <c r="A83" s="2352" t="s">
        <v>0</v>
      </c>
      <c r="B83" s="2352"/>
      <c r="C83" s="2352"/>
      <c r="D83" s="2352"/>
      <c r="E83" s="2352"/>
      <c r="F83" s="2352"/>
    </row>
    <row r="84" spans="1:6" x14ac:dyDescent="0.25">
      <c r="A84" s="2585" t="s">
        <v>9134</v>
      </c>
      <c r="B84" s="2585"/>
      <c r="C84" s="2585"/>
      <c r="D84" s="2585"/>
      <c r="E84" s="2585"/>
      <c r="F84" s="2585"/>
    </row>
    <row r="85" spans="1:6" x14ac:dyDescent="0.25">
      <c r="A85" s="2352" t="s">
        <v>281</v>
      </c>
      <c r="B85" s="2352"/>
      <c r="C85" s="2352"/>
      <c r="D85" s="2352"/>
      <c r="E85" s="2352"/>
      <c r="F85" s="2352"/>
    </row>
    <row r="86" spans="1:6" ht="31.5" x14ac:dyDescent="0.25">
      <c r="A86" s="464" t="s">
        <v>3</v>
      </c>
      <c r="B86" s="533" t="s">
        <v>5559</v>
      </c>
      <c r="C86" s="38" t="s">
        <v>284</v>
      </c>
      <c r="D86" s="464" t="s">
        <v>4426</v>
      </c>
      <c r="E86" s="464" t="s">
        <v>286</v>
      </c>
      <c r="F86" s="38" t="s">
        <v>1228</v>
      </c>
    </row>
    <row r="87" spans="1:6" x14ac:dyDescent="0.25">
      <c r="A87" s="464"/>
      <c r="B87" s="2580" t="s">
        <v>7590</v>
      </c>
      <c r="C87" s="2599"/>
      <c r="D87" s="2581"/>
      <c r="E87" s="38"/>
      <c r="F87" s="38"/>
    </row>
    <row r="88" spans="1:6" ht="94.5" x14ac:dyDescent="0.25">
      <c r="A88" s="417">
        <v>1</v>
      </c>
      <c r="B88" s="269" t="s">
        <v>295</v>
      </c>
      <c r="C88" s="269" t="s">
        <v>9014</v>
      </c>
      <c r="D88" s="269" t="s">
        <v>9135</v>
      </c>
      <c r="E88" s="591">
        <v>682758.62</v>
      </c>
      <c r="F88" s="44" t="s">
        <v>135</v>
      </c>
    </row>
    <row r="89" spans="1:6" x14ac:dyDescent="0.25">
      <c r="A89" s="417"/>
      <c r="B89" s="2595" t="s">
        <v>8000</v>
      </c>
      <c r="C89" s="2596"/>
      <c r="D89" s="269"/>
      <c r="E89" s="591"/>
      <c r="F89" s="44"/>
    </row>
    <row r="90" spans="1:6" ht="94.5" x14ac:dyDescent="0.25">
      <c r="A90" s="417">
        <v>2</v>
      </c>
      <c r="B90" s="269" t="s">
        <v>295</v>
      </c>
      <c r="C90" s="269" t="s">
        <v>9020</v>
      </c>
      <c r="D90" s="269" t="s">
        <v>9135</v>
      </c>
      <c r="E90" s="48">
        <v>341379.32</v>
      </c>
      <c r="F90" s="44" t="s">
        <v>135</v>
      </c>
    </row>
    <row r="91" spans="1:6" x14ac:dyDescent="0.25">
      <c r="A91" s="417"/>
      <c r="B91" s="437" t="s">
        <v>40</v>
      </c>
      <c r="C91" s="269"/>
      <c r="D91" s="269"/>
      <c r="E91" s="48"/>
      <c r="F91" s="44"/>
    </row>
    <row r="92" spans="1:6" ht="94.5" x14ac:dyDescent="0.25">
      <c r="A92" s="417">
        <v>3</v>
      </c>
      <c r="B92" s="269" t="s">
        <v>41</v>
      </c>
      <c r="C92" s="269" t="s">
        <v>9024</v>
      </c>
      <c r="D92" s="269" t="s">
        <v>43</v>
      </c>
      <c r="E92" s="48">
        <v>568965.51</v>
      </c>
      <c r="F92" s="44" t="s">
        <v>135</v>
      </c>
    </row>
    <row r="93" spans="1:6" x14ac:dyDescent="0.25">
      <c r="A93" s="417"/>
      <c r="B93" s="437" t="s">
        <v>306</v>
      </c>
      <c r="C93" s="269"/>
      <c r="D93" s="269"/>
      <c r="E93" s="48"/>
      <c r="F93" s="44"/>
    </row>
    <row r="94" spans="1:6" ht="141.75" x14ac:dyDescent="0.25">
      <c r="A94" s="417">
        <v>5</v>
      </c>
      <c r="B94" s="269" t="s">
        <v>9136</v>
      </c>
      <c r="C94" s="269" t="s">
        <v>9033</v>
      </c>
      <c r="D94" s="269" t="s">
        <v>9137</v>
      </c>
      <c r="E94" s="48">
        <v>227586.2</v>
      </c>
      <c r="F94" s="44" t="s">
        <v>135</v>
      </c>
    </row>
    <row r="95" spans="1:6" x14ac:dyDescent="0.25">
      <c r="A95" s="417"/>
      <c r="B95" s="269"/>
      <c r="C95" s="269"/>
      <c r="D95" s="269"/>
      <c r="E95" s="48"/>
      <c r="F95" s="44"/>
    </row>
    <row r="96" spans="1:6" ht="31.5" x14ac:dyDescent="0.25">
      <c r="A96" s="417">
        <v>4</v>
      </c>
      <c r="B96" s="269" t="s">
        <v>9138</v>
      </c>
      <c r="C96" s="269" t="s">
        <v>9139</v>
      </c>
      <c r="D96" s="269" t="s">
        <v>9140</v>
      </c>
      <c r="E96" s="48">
        <v>5058620.6900000004</v>
      </c>
      <c r="F96" s="44" t="s">
        <v>13</v>
      </c>
    </row>
    <row r="97" spans="1:6" ht="63" x14ac:dyDescent="0.25">
      <c r="A97" s="417">
        <v>6</v>
      </c>
      <c r="B97" s="182" t="s">
        <v>9141</v>
      </c>
      <c r="C97" s="269" t="s">
        <v>9142</v>
      </c>
      <c r="D97" s="269" t="s">
        <v>9143</v>
      </c>
      <c r="E97" s="48">
        <v>4500000</v>
      </c>
      <c r="F97" s="44" t="s">
        <v>13</v>
      </c>
    </row>
    <row r="98" spans="1:6" x14ac:dyDescent="0.25">
      <c r="A98" s="417"/>
      <c r="B98" s="416" t="s">
        <v>248</v>
      </c>
      <c r="C98" s="417"/>
      <c r="D98" s="417"/>
      <c r="E98" s="463">
        <f>SUM(E84:E97)</f>
        <v>11379310.34</v>
      </c>
      <c r="F98" s="164"/>
    </row>
  </sheetData>
  <mergeCells count="11">
    <mergeCell ref="A1:F1"/>
    <mergeCell ref="A2:F2"/>
    <mergeCell ref="A3:F3"/>
    <mergeCell ref="B5:D5"/>
    <mergeCell ref="B71:D71"/>
    <mergeCell ref="B89:C89"/>
    <mergeCell ref="B76:C76"/>
    <mergeCell ref="A83:F83"/>
    <mergeCell ref="A84:F84"/>
    <mergeCell ref="A85:F85"/>
    <mergeCell ref="B87:D87"/>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7"/>
  <sheetViews>
    <sheetView topLeftCell="A58" workbookViewId="0">
      <selection activeCell="C79" sqref="C79"/>
    </sheetView>
  </sheetViews>
  <sheetFormatPr defaultRowHeight="15.75" x14ac:dyDescent="0.25"/>
  <cols>
    <col min="1" max="1" width="7" style="128" customWidth="1"/>
    <col min="2" max="2" width="20.85546875" style="128" customWidth="1"/>
    <col min="3" max="3" width="45.140625" style="128" customWidth="1"/>
    <col min="4" max="4" width="18" style="128" customWidth="1"/>
    <col min="5" max="5" width="20.42578125" style="128" customWidth="1"/>
    <col min="6" max="6" width="9.7109375" style="128" customWidth="1"/>
    <col min="7" max="16384" width="9.140625" style="128"/>
  </cols>
  <sheetData>
    <row r="1" spans="1:6" x14ac:dyDescent="0.25">
      <c r="A1" s="353"/>
      <c r="B1" s="545" t="s">
        <v>7583</v>
      </c>
      <c r="C1" s="484"/>
      <c r="D1" s="484"/>
      <c r="E1" s="596"/>
      <c r="F1" s="546"/>
    </row>
    <row r="2" spans="1:6" x14ac:dyDescent="0.25">
      <c r="A2" s="2615" t="s">
        <v>9144</v>
      </c>
      <c r="B2" s="2616"/>
      <c r="C2" s="2616"/>
      <c r="D2" s="2616"/>
      <c r="E2" s="2616"/>
      <c r="F2" s="2617"/>
    </row>
    <row r="3" spans="1:6" x14ac:dyDescent="0.25">
      <c r="A3" s="353"/>
      <c r="B3" s="2618" t="s">
        <v>7585</v>
      </c>
      <c r="C3" s="2618"/>
      <c r="D3" s="2618"/>
      <c r="E3" s="596"/>
      <c r="F3" s="546"/>
    </row>
    <row r="4" spans="1:6" x14ac:dyDescent="0.25">
      <c r="A4" s="314" t="s">
        <v>282</v>
      </c>
      <c r="B4" s="314" t="s">
        <v>283</v>
      </c>
      <c r="C4" s="314" t="s">
        <v>284</v>
      </c>
      <c r="D4" s="314" t="s">
        <v>285</v>
      </c>
      <c r="E4" s="604" t="s">
        <v>286</v>
      </c>
      <c r="F4" s="605" t="s">
        <v>4467</v>
      </c>
    </row>
    <row r="5" spans="1:6" x14ac:dyDescent="0.25">
      <c r="A5" s="69"/>
      <c r="B5" s="2472" t="s">
        <v>9</v>
      </c>
      <c r="C5" s="2472"/>
      <c r="D5" s="2472"/>
      <c r="E5" s="257"/>
      <c r="F5" s="70"/>
    </row>
    <row r="6" spans="1:6" ht="47.25" x14ac:dyDescent="0.25">
      <c r="A6" s="69">
        <v>1</v>
      </c>
      <c r="B6" s="69" t="s">
        <v>2060</v>
      </c>
      <c r="C6" s="69" t="s">
        <v>9145</v>
      </c>
      <c r="D6" s="69" t="s">
        <v>9146</v>
      </c>
      <c r="E6" s="144">
        <v>1800000</v>
      </c>
      <c r="F6" s="75" t="s">
        <v>272</v>
      </c>
    </row>
    <row r="7" spans="1:6" ht="126" x14ac:dyDescent="0.25">
      <c r="A7" s="69">
        <v>2</v>
      </c>
      <c r="B7" s="69" t="s">
        <v>295</v>
      </c>
      <c r="C7" s="69" t="s">
        <v>9147</v>
      </c>
      <c r="D7" s="69" t="s">
        <v>9148</v>
      </c>
      <c r="E7" s="144">
        <v>1104393.68</v>
      </c>
      <c r="F7" s="75" t="s">
        <v>272</v>
      </c>
    </row>
    <row r="8" spans="1:6" ht="31.5" x14ac:dyDescent="0.25">
      <c r="A8" s="69">
        <v>3</v>
      </c>
      <c r="B8" s="69" t="s">
        <v>17</v>
      </c>
      <c r="C8" s="69" t="s">
        <v>9149</v>
      </c>
      <c r="D8" s="69" t="s">
        <v>9150</v>
      </c>
      <c r="E8" s="144">
        <v>20000</v>
      </c>
      <c r="F8" s="75" t="s">
        <v>272</v>
      </c>
    </row>
    <row r="9" spans="1:6" ht="31.5" x14ac:dyDescent="0.25">
      <c r="A9" s="69">
        <v>4</v>
      </c>
      <c r="B9" s="69" t="s">
        <v>20</v>
      </c>
      <c r="C9" s="69" t="s">
        <v>9151</v>
      </c>
      <c r="D9" s="69" t="s">
        <v>9152</v>
      </c>
      <c r="E9" s="144">
        <v>40200</v>
      </c>
      <c r="F9" s="75" t="s">
        <v>272</v>
      </c>
    </row>
    <row r="10" spans="1:6" ht="94.5" x14ac:dyDescent="0.25">
      <c r="A10" s="69">
        <v>5</v>
      </c>
      <c r="B10" s="69" t="s">
        <v>23</v>
      </c>
      <c r="C10" s="69" t="s">
        <v>9153</v>
      </c>
      <c r="D10" s="69" t="s">
        <v>9154</v>
      </c>
      <c r="E10" s="144">
        <v>1244027</v>
      </c>
      <c r="F10" s="75" t="s">
        <v>272</v>
      </c>
    </row>
    <row r="11" spans="1:6" x14ac:dyDescent="0.25">
      <c r="A11" s="69"/>
      <c r="B11" s="2348" t="s">
        <v>8023</v>
      </c>
      <c r="C11" s="2350"/>
      <c r="D11" s="69"/>
      <c r="E11" s="144"/>
      <c r="F11" s="75"/>
    </row>
    <row r="12" spans="1:6" ht="110.25" x14ac:dyDescent="0.25">
      <c r="A12" s="69">
        <v>6</v>
      </c>
      <c r="B12" s="69" t="s">
        <v>295</v>
      </c>
      <c r="C12" s="69" t="s">
        <v>9155</v>
      </c>
      <c r="D12" s="69" t="s">
        <v>336</v>
      </c>
      <c r="E12" s="144">
        <v>732327.55</v>
      </c>
      <c r="F12" s="75" t="s">
        <v>272</v>
      </c>
    </row>
    <row r="13" spans="1:6" ht="94.5" x14ac:dyDescent="0.25">
      <c r="A13" s="69">
        <v>7</v>
      </c>
      <c r="B13" s="69" t="s">
        <v>23</v>
      </c>
      <c r="C13" s="69" t="s">
        <v>9156</v>
      </c>
      <c r="D13" s="69" t="s">
        <v>9154</v>
      </c>
      <c r="E13" s="144">
        <v>571982.79</v>
      </c>
      <c r="F13" s="75" t="s">
        <v>272</v>
      </c>
    </row>
    <row r="14" spans="1:6" ht="94.5" x14ac:dyDescent="0.25">
      <c r="A14" s="69">
        <v>8</v>
      </c>
      <c r="B14" s="69" t="s">
        <v>299</v>
      </c>
      <c r="C14" s="69" t="s">
        <v>9157</v>
      </c>
      <c r="D14" s="69" t="s">
        <v>8025</v>
      </c>
      <c r="E14" s="144">
        <v>1300000</v>
      </c>
      <c r="F14" s="75" t="s">
        <v>272</v>
      </c>
    </row>
    <row r="15" spans="1:6" x14ac:dyDescent="0.25">
      <c r="A15" s="69"/>
      <c r="B15" s="70" t="s">
        <v>40</v>
      </c>
      <c r="C15" s="69"/>
      <c r="D15" s="69"/>
      <c r="E15" s="144"/>
      <c r="F15" s="75"/>
    </row>
    <row r="16" spans="1:6" ht="94.5" x14ac:dyDescent="0.25">
      <c r="A16" s="69">
        <v>9</v>
      </c>
      <c r="B16" s="69" t="s">
        <v>41</v>
      </c>
      <c r="C16" s="69" t="s">
        <v>9158</v>
      </c>
      <c r="D16" s="69" t="s">
        <v>7745</v>
      </c>
      <c r="E16" s="144">
        <v>4568965.5199999996</v>
      </c>
      <c r="F16" s="75" t="s">
        <v>272</v>
      </c>
    </row>
    <row r="17" spans="1:6" x14ac:dyDescent="0.25">
      <c r="A17" s="69"/>
      <c r="B17" s="2346" t="s">
        <v>8968</v>
      </c>
      <c r="C17" s="2417"/>
      <c r="D17" s="2347"/>
      <c r="E17" s="144"/>
      <c r="F17" s="75"/>
    </row>
    <row r="18" spans="1:6" ht="110.25" x14ac:dyDescent="0.25">
      <c r="A18" s="69">
        <v>10</v>
      </c>
      <c r="B18" s="69" t="s">
        <v>9159</v>
      </c>
      <c r="C18" s="69" t="s">
        <v>9160</v>
      </c>
      <c r="D18" s="69" t="s">
        <v>9161</v>
      </c>
      <c r="E18" s="144">
        <v>434051.72</v>
      </c>
      <c r="F18" s="75" t="s">
        <v>272</v>
      </c>
    </row>
    <row r="19" spans="1:6" ht="110.25" x14ac:dyDescent="0.25">
      <c r="A19" s="69">
        <v>11</v>
      </c>
      <c r="B19" s="69" t="s">
        <v>9162</v>
      </c>
      <c r="C19" s="69" t="s">
        <v>9163</v>
      </c>
      <c r="D19" s="69" t="s">
        <v>9161</v>
      </c>
      <c r="E19" s="144">
        <v>434051.72</v>
      </c>
      <c r="F19" s="75" t="s">
        <v>272</v>
      </c>
    </row>
    <row r="20" spans="1:6" ht="110.25" x14ac:dyDescent="0.25">
      <c r="A20" s="69">
        <v>12</v>
      </c>
      <c r="B20" s="69" t="s">
        <v>9164</v>
      </c>
      <c r="C20" s="69" t="s">
        <v>9165</v>
      </c>
      <c r="D20" s="69" t="s">
        <v>9161</v>
      </c>
      <c r="E20" s="144">
        <v>434051.72</v>
      </c>
      <c r="F20" s="75" t="s">
        <v>272</v>
      </c>
    </row>
    <row r="21" spans="1:6" ht="110.25" x14ac:dyDescent="0.25">
      <c r="A21" s="69">
        <v>13</v>
      </c>
      <c r="B21" s="69" t="s">
        <v>9166</v>
      </c>
      <c r="C21" s="69" t="s">
        <v>9167</v>
      </c>
      <c r="D21" s="69" t="s">
        <v>9161</v>
      </c>
      <c r="E21" s="144">
        <v>434051.73</v>
      </c>
      <c r="F21" s="75" t="s">
        <v>272</v>
      </c>
    </row>
    <row r="22" spans="1:6" x14ac:dyDescent="0.25">
      <c r="A22" s="69"/>
      <c r="B22" s="70" t="s">
        <v>34</v>
      </c>
      <c r="C22" s="69"/>
      <c r="D22" s="69"/>
      <c r="E22" s="144"/>
      <c r="F22" s="75"/>
    </row>
    <row r="23" spans="1:6" ht="47.25" x14ac:dyDescent="0.25">
      <c r="A23" s="69">
        <v>14</v>
      </c>
      <c r="B23" s="69" t="s">
        <v>309</v>
      </c>
      <c r="C23" s="69" t="s">
        <v>9168</v>
      </c>
      <c r="D23" s="69" t="s">
        <v>9169</v>
      </c>
      <c r="E23" s="144">
        <v>13543103.9</v>
      </c>
      <c r="F23" s="75" t="s">
        <v>272</v>
      </c>
    </row>
    <row r="24" spans="1:6" ht="63" x14ac:dyDescent="0.25">
      <c r="A24" s="69">
        <v>15</v>
      </c>
      <c r="B24" s="69" t="s">
        <v>9170</v>
      </c>
      <c r="C24" s="69" t="s">
        <v>9171</v>
      </c>
      <c r="D24" s="69" t="s">
        <v>9169</v>
      </c>
      <c r="E24" s="144">
        <v>8000000</v>
      </c>
      <c r="F24" s="75" t="s">
        <v>272</v>
      </c>
    </row>
    <row r="25" spans="1:6" x14ac:dyDescent="0.25">
      <c r="A25" s="69"/>
      <c r="B25" s="2348" t="s">
        <v>481</v>
      </c>
      <c r="C25" s="2350"/>
      <c r="D25" s="69"/>
      <c r="E25" s="144"/>
      <c r="F25" s="75"/>
    </row>
    <row r="26" spans="1:6" ht="78.75" x14ac:dyDescent="0.25">
      <c r="A26" s="69">
        <v>16</v>
      </c>
      <c r="B26" s="69" t="s">
        <v>944</v>
      </c>
      <c r="C26" s="69" t="s">
        <v>9172</v>
      </c>
      <c r="D26" s="69" t="s">
        <v>9173</v>
      </c>
      <c r="E26" s="144">
        <v>3500000</v>
      </c>
      <c r="F26" s="75" t="s">
        <v>13</v>
      </c>
    </row>
    <row r="27" spans="1:6" x14ac:dyDescent="0.25">
      <c r="A27" s="69"/>
      <c r="B27" s="2346" t="s">
        <v>477</v>
      </c>
      <c r="C27" s="2417"/>
      <c r="D27" s="2347"/>
      <c r="E27" s="2"/>
      <c r="F27" s="75"/>
    </row>
    <row r="28" spans="1:6" ht="189" x14ac:dyDescent="0.25">
      <c r="A28" s="69">
        <v>17</v>
      </c>
      <c r="B28" s="69" t="s">
        <v>9174</v>
      </c>
      <c r="C28" s="69" t="s">
        <v>9175</v>
      </c>
      <c r="D28" s="69" t="s">
        <v>7658</v>
      </c>
      <c r="E28" s="144">
        <v>1169256.8</v>
      </c>
      <c r="F28" s="75" t="s">
        <v>13</v>
      </c>
    </row>
    <row r="29" spans="1:6" ht="189" x14ac:dyDescent="0.25">
      <c r="A29" s="69">
        <v>18</v>
      </c>
      <c r="B29" s="69" t="s">
        <v>9176</v>
      </c>
      <c r="C29" s="69" t="s">
        <v>9177</v>
      </c>
      <c r="D29" s="69" t="s">
        <v>7658</v>
      </c>
      <c r="E29" s="144">
        <v>1169256.8</v>
      </c>
      <c r="F29" s="75" t="s">
        <v>13</v>
      </c>
    </row>
    <row r="30" spans="1:6" ht="189" x14ac:dyDescent="0.25">
      <c r="A30" s="69">
        <v>19</v>
      </c>
      <c r="B30" s="69" t="s">
        <v>9178</v>
      </c>
      <c r="C30" s="69" t="s">
        <v>9179</v>
      </c>
      <c r="D30" s="69" t="s">
        <v>7658</v>
      </c>
      <c r="E30" s="144">
        <v>1169256.8</v>
      </c>
      <c r="F30" s="75" t="s">
        <v>13</v>
      </c>
    </row>
    <row r="31" spans="1:6" ht="189" x14ac:dyDescent="0.25">
      <c r="A31" s="69">
        <v>20</v>
      </c>
      <c r="B31" s="69" t="s">
        <v>9180</v>
      </c>
      <c r="C31" s="69" t="s">
        <v>9181</v>
      </c>
      <c r="D31" s="69" t="s">
        <v>7658</v>
      </c>
      <c r="E31" s="144">
        <v>1169256.8</v>
      </c>
      <c r="F31" s="75" t="s">
        <v>13</v>
      </c>
    </row>
    <row r="32" spans="1:6" x14ac:dyDescent="0.25">
      <c r="A32" s="69"/>
      <c r="B32" s="2346" t="s">
        <v>5895</v>
      </c>
      <c r="C32" s="2417"/>
      <c r="D32" s="2347"/>
      <c r="E32" s="144"/>
      <c r="F32" s="75"/>
    </row>
    <row r="33" spans="1:6" ht="63" x14ac:dyDescent="0.25">
      <c r="A33" s="69">
        <v>21</v>
      </c>
      <c r="B33" s="69" t="s">
        <v>9182</v>
      </c>
      <c r="C33" s="69" t="s">
        <v>9183</v>
      </c>
      <c r="D33" s="69" t="s">
        <v>9184</v>
      </c>
      <c r="E33" s="144">
        <v>225000</v>
      </c>
      <c r="F33" s="75" t="s">
        <v>272</v>
      </c>
    </row>
    <row r="34" spans="1:6" ht="78.75" x14ac:dyDescent="0.25">
      <c r="A34" s="69">
        <v>22</v>
      </c>
      <c r="B34" s="69" t="s">
        <v>9185</v>
      </c>
      <c r="C34" s="69" t="s">
        <v>9186</v>
      </c>
      <c r="D34" s="69" t="s">
        <v>9187</v>
      </c>
      <c r="E34" s="144">
        <v>240000</v>
      </c>
      <c r="F34" s="75" t="s">
        <v>272</v>
      </c>
    </row>
    <row r="35" spans="1:6" ht="126" x14ac:dyDescent="0.25">
      <c r="A35" s="69">
        <v>23</v>
      </c>
      <c r="B35" s="69" t="s">
        <v>9188</v>
      </c>
      <c r="C35" s="69" t="s">
        <v>9189</v>
      </c>
      <c r="D35" s="69" t="s">
        <v>9190</v>
      </c>
      <c r="E35" s="144">
        <v>280000</v>
      </c>
      <c r="F35" s="75" t="s">
        <v>272</v>
      </c>
    </row>
    <row r="36" spans="1:6" ht="110.25" x14ac:dyDescent="0.25">
      <c r="A36" s="69">
        <v>24</v>
      </c>
      <c r="B36" s="69" t="s">
        <v>9191</v>
      </c>
      <c r="C36" s="69" t="s">
        <v>9192</v>
      </c>
      <c r="D36" s="69" t="s">
        <v>9193</v>
      </c>
      <c r="E36" s="144">
        <v>290000</v>
      </c>
      <c r="F36" s="75" t="s">
        <v>272</v>
      </c>
    </row>
    <row r="37" spans="1:6" ht="78.75" x14ac:dyDescent="0.25">
      <c r="A37" s="69">
        <v>25</v>
      </c>
      <c r="B37" s="69" t="s">
        <v>9162</v>
      </c>
      <c r="C37" s="69" t="s">
        <v>9194</v>
      </c>
      <c r="D37" s="69" t="s">
        <v>9195</v>
      </c>
      <c r="E37" s="144">
        <v>115000</v>
      </c>
      <c r="F37" s="75" t="s">
        <v>272</v>
      </c>
    </row>
    <row r="38" spans="1:6" ht="126" x14ac:dyDescent="0.25">
      <c r="A38" s="69">
        <v>26</v>
      </c>
      <c r="B38" s="69" t="s">
        <v>9196</v>
      </c>
      <c r="C38" s="69" t="s">
        <v>9197</v>
      </c>
      <c r="D38" s="69" t="s">
        <v>9190</v>
      </c>
      <c r="E38" s="144">
        <v>175000</v>
      </c>
      <c r="F38" s="75" t="s">
        <v>272</v>
      </c>
    </row>
    <row r="39" spans="1:6" ht="141.75" x14ac:dyDescent="0.25">
      <c r="A39" s="69">
        <v>27</v>
      </c>
      <c r="B39" s="69" t="s">
        <v>9162</v>
      </c>
      <c r="C39" s="69" t="s">
        <v>9198</v>
      </c>
      <c r="D39" s="69" t="s">
        <v>9199</v>
      </c>
      <c r="E39" s="144">
        <v>4000000</v>
      </c>
      <c r="F39" s="75" t="s">
        <v>13</v>
      </c>
    </row>
    <row r="40" spans="1:6" ht="220.5" x14ac:dyDescent="0.25">
      <c r="A40" s="69">
        <v>28</v>
      </c>
      <c r="B40" s="69" t="s">
        <v>9164</v>
      </c>
      <c r="C40" s="69" t="s">
        <v>9200</v>
      </c>
      <c r="D40" s="69" t="s">
        <v>9201</v>
      </c>
      <c r="E40" s="144">
        <v>5000000</v>
      </c>
      <c r="F40" s="75" t="s">
        <v>13</v>
      </c>
    </row>
    <row r="41" spans="1:6" ht="126" x14ac:dyDescent="0.25">
      <c r="A41" s="69">
        <v>29</v>
      </c>
      <c r="B41" s="69" t="s">
        <v>9202</v>
      </c>
      <c r="C41" s="69" t="s">
        <v>9203</v>
      </c>
      <c r="D41" s="69" t="s">
        <v>9204</v>
      </c>
      <c r="E41" s="144">
        <v>2000000</v>
      </c>
      <c r="F41" s="75" t="s">
        <v>13</v>
      </c>
    </row>
    <row r="42" spans="1:6" ht="141.75" x14ac:dyDescent="0.25">
      <c r="A42" s="69">
        <v>30</v>
      </c>
      <c r="B42" s="69" t="s">
        <v>9205</v>
      </c>
      <c r="C42" s="69" t="s">
        <v>9206</v>
      </c>
      <c r="D42" s="69" t="s">
        <v>9207</v>
      </c>
      <c r="E42" s="144">
        <v>1000000</v>
      </c>
      <c r="F42" s="75" t="s">
        <v>13</v>
      </c>
    </row>
    <row r="43" spans="1:6" ht="141.75" x14ac:dyDescent="0.25">
      <c r="A43" s="69">
        <v>31</v>
      </c>
      <c r="B43" s="69" t="s">
        <v>9208</v>
      </c>
      <c r="C43" s="69" t="s">
        <v>9209</v>
      </c>
      <c r="D43" s="69" t="s">
        <v>9210</v>
      </c>
      <c r="E43" s="144">
        <v>1347241.38</v>
      </c>
      <c r="F43" s="75" t="s">
        <v>13</v>
      </c>
    </row>
    <row r="44" spans="1:6" ht="141.75" x14ac:dyDescent="0.25">
      <c r="A44" s="69">
        <v>32</v>
      </c>
      <c r="B44" s="69" t="s">
        <v>9211</v>
      </c>
      <c r="C44" s="69" t="s">
        <v>9212</v>
      </c>
      <c r="D44" s="69" t="s">
        <v>9213</v>
      </c>
      <c r="E44" s="144">
        <v>3000000</v>
      </c>
      <c r="F44" s="75" t="s">
        <v>13</v>
      </c>
    </row>
    <row r="45" spans="1:6" ht="141.75" x14ac:dyDescent="0.25">
      <c r="A45" s="69">
        <v>33</v>
      </c>
      <c r="B45" s="69" t="s">
        <v>9099</v>
      </c>
      <c r="C45" s="69" t="s">
        <v>9214</v>
      </c>
      <c r="D45" s="69" t="s">
        <v>9215</v>
      </c>
      <c r="E45" s="144">
        <v>1000000</v>
      </c>
      <c r="F45" s="75" t="s">
        <v>13</v>
      </c>
    </row>
    <row r="46" spans="1:6" x14ac:dyDescent="0.25">
      <c r="A46" s="69"/>
      <c r="B46" s="2346" t="s">
        <v>5872</v>
      </c>
      <c r="C46" s="2417"/>
      <c r="D46" s="2347"/>
      <c r="E46" s="144"/>
      <c r="F46" s="75"/>
    </row>
    <row r="47" spans="1:6" ht="94.5" x14ac:dyDescent="0.25">
      <c r="A47" s="158">
        <v>34</v>
      </c>
      <c r="B47" s="158" t="s">
        <v>9216</v>
      </c>
      <c r="C47" s="158" t="s">
        <v>9217</v>
      </c>
      <c r="D47" s="158" t="s">
        <v>9218</v>
      </c>
      <c r="E47" s="144">
        <v>130000</v>
      </c>
      <c r="F47" s="101" t="s">
        <v>272</v>
      </c>
    </row>
    <row r="48" spans="1:6" ht="189" x14ac:dyDescent="0.25">
      <c r="A48" s="69">
        <v>35</v>
      </c>
      <c r="B48" s="69" t="s">
        <v>9219</v>
      </c>
      <c r="C48" s="69" t="s">
        <v>9220</v>
      </c>
      <c r="D48" s="69" t="s">
        <v>9221</v>
      </c>
      <c r="E48" s="144">
        <v>5000000</v>
      </c>
      <c r="F48" s="75" t="s">
        <v>13</v>
      </c>
    </row>
    <row r="49" spans="1:6" ht="141.75" x14ac:dyDescent="0.25">
      <c r="A49" s="69">
        <v>36</v>
      </c>
      <c r="B49" s="69" t="s">
        <v>9222</v>
      </c>
      <c r="C49" s="69" t="s">
        <v>9223</v>
      </c>
      <c r="D49" s="69" t="s">
        <v>9224</v>
      </c>
      <c r="E49" s="144">
        <v>3500000</v>
      </c>
      <c r="F49" s="75" t="s">
        <v>13</v>
      </c>
    </row>
    <row r="50" spans="1:6" ht="252" x14ac:dyDescent="0.25">
      <c r="A50" s="69">
        <v>37</v>
      </c>
      <c r="B50" s="69" t="s">
        <v>9225</v>
      </c>
      <c r="C50" s="69" t="s">
        <v>9226</v>
      </c>
      <c r="D50" s="69" t="s">
        <v>9227</v>
      </c>
      <c r="E50" s="144">
        <v>3200000</v>
      </c>
      <c r="F50" s="75" t="s">
        <v>13</v>
      </c>
    </row>
    <row r="51" spans="1:6" x14ac:dyDescent="0.25">
      <c r="A51" s="69"/>
      <c r="B51" s="2348" t="s">
        <v>1154</v>
      </c>
      <c r="C51" s="2350"/>
      <c r="D51" s="69"/>
      <c r="E51" s="97"/>
      <c r="F51" s="75"/>
    </row>
    <row r="52" spans="1:6" ht="204.75" x14ac:dyDescent="0.25">
      <c r="A52" s="69">
        <v>38</v>
      </c>
      <c r="B52" s="69" t="s">
        <v>9228</v>
      </c>
      <c r="C52" s="69" t="s">
        <v>9229</v>
      </c>
      <c r="D52" s="69" t="s">
        <v>9230</v>
      </c>
      <c r="E52" s="144">
        <v>1347241.37</v>
      </c>
      <c r="F52" s="75" t="s">
        <v>13</v>
      </c>
    </row>
    <row r="53" spans="1:6" ht="204.75" x14ac:dyDescent="0.25">
      <c r="A53" s="69">
        <v>39</v>
      </c>
      <c r="B53" s="69" t="s">
        <v>9231</v>
      </c>
      <c r="C53" s="69" t="s">
        <v>9232</v>
      </c>
      <c r="D53" s="69" t="s">
        <v>9230</v>
      </c>
      <c r="E53" s="144">
        <v>1347241.38</v>
      </c>
      <c r="F53" s="75" t="s">
        <v>13</v>
      </c>
    </row>
    <row r="54" spans="1:6" ht="204.75" x14ac:dyDescent="0.25">
      <c r="A54" s="69">
        <v>40</v>
      </c>
      <c r="B54" s="69" t="s">
        <v>9233</v>
      </c>
      <c r="C54" s="69" t="s">
        <v>9234</v>
      </c>
      <c r="D54" s="69" t="s">
        <v>9235</v>
      </c>
      <c r="E54" s="144">
        <v>1347241.38</v>
      </c>
      <c r="F54" s="75" t="s">
        <v>13</v>
      </c>
    </row>
    <row r="55" spans="1:6" ht="189" x14ac:dyDescent="0.25">
      <c r="A55" s="69">
        <v>41</v>
      </c>
      <c r="B55" s="69" t="s">
        <v>9236</v>
      </c>
      <c r="C55" s="69" t="s">
        <v>9237</v>
      </c>
      <c r="D55" s="69" t="s">
        <v>9238</v>
      </c>
      <c r="E55" s="144">
        <v>1347241.38</v>
      </c>
      <c r="F55" s="75" t="s">
        <v>13</v>
      </c>
    </row>
    <row r="56" spans="1:6" x14ac:dyDescent="0.25">
      <c r="A56" s="69"/>
      <c r="B56" s="2346" t="s">
        <v>4995</v>
      </c>
      <c r="C56" s="2417"/>
      <c r="D56" s="2347"/>
      <c r="E56" s="97"/>
      <c r="F56" s="75"/>
    </row>
    <row r="57" spans="1:6" ht="110.25" x14ac:dyDescent="0.25">
      <c r="A57" s="69">
        <v>42</v>
      </c>
      <c r="B57" s="69" t="s">
        <v>9239</v>
      </c>
      <c r="C57" s="69" t="s">
        <v>9240</v>
      </c>
      <c r="D57" s="69" t="s">
        <v>9241</v>
      </c>
      <c r="E57" s="144">
        <v>1580903.4</v>
      </c>
      <c r="F57" s="75" t="s">
        <v>13</v>
      </c>
    </row>
    <row r="58" spans="1:6" ht="47.25" x14ac:dyDescent="0.25">
      <c r="A58" s="69">
        <v>43</v>
      </c>
      <c r="B58" s="69" t="s">
        <v>9239</v>
      </c>
      <c r="C58" s="69" t="s">
        <v>9242</v>
      </c>
      <c r="D58" s="69" t="s">
        <v>9243</v>
      </c>
      <c r="E58" s="144">
        <v>1000000</v>
      </c>
      <c r="F58" s="75" t="s">
        <v>13</v>
      </c>
    </row>
    <row r="59" spans="1:6" x14ac:dyDescent="0.25">
      <c r="A59" s="131"/>
      <c r="B59" s="70" t="s">
        <v>949</v>
      </c>
      <c r="C59" s="69"/>
      <c r="D59" s="69"/>
      <c r="E59" s="223">
        <f>SUM(E6:E58)</f>
        <v>81310344.819999993</v>
      </c>
      <c r="F59" s="597"/>
    </row>
    <row r="60" spans="1:6" x14ac:dyDescent="0.25">
      <c r="A60" s="69"/>
      <c r="B60" s="2472" t="s">
        <v>9</v>
      </c>
      <c r="C60" s="2472"/>
      <c r="D60" s="2472"/>
      <c r="E60" s="189"/>
      <c r="F60" s="70"/>
    </row>
    <row r="61" spans="1:6" ht="63" x14ac:dyDescent="0.25">
      <c r="A61" s="69">
        <v>1</v>
      </c>
      <c r="B61" s="69" t="s">
        <v>269</v>
      </c>
      <c r="C61" s="7" t="s">
        <v>9246</v>
      </c>
      <c r="D61" s="69" t="s">
        <v>271</v>
      </c>
      <c r="E61" s="187">
        <v>1000000</v>
      </c>
      <c r="F61" s="69" t="s">
        <v>272</v>
      </c>
    </row>
    <row r="62" spans="1:6" x14ac:dyDescent="0.25">
      <c r="A62" s="69"/>
      <c r="B62" s="70" t="s">
        <v>273</v>
      </c>
      <c r="C62" s="7"/>
      <c r="D62" s="69"/>
      <c r="E62" s="187"/>
      <c r="F62" s="69"/>
    </row>
    <row r="63" spans="1:6" ht="94.5" x14ac:dyDescent="0.25">
      <c r="A63" s="69">
        <v>2</v>
      </c>
      <c r="B63" s="69" t="s">
        <v>274</v>
      </c>
      <c r="C63" s="7" t="s">
        <v>9247</v>
      </c>
      <c r="D63" s="69" t="s">
        <v>276</v>
      </c>
      <c r="E63" s="187">
        <v>4500000</v>
      </c>
      <c r="F63" s="69" t="s">
        <v>277</v>
      </c>
    </row>
    <row r="64" spans="1:6" x14ac:dyDescent="0.25">
      <c r="A64" s="70"/>
      <c r="B64" s="70" t="s">
        <v>248</v>
      </c>
      <c r="C64" s="70"/>
      <c r="D64" s="70"/>
      <c r="E64" s="189">
        <v>5500000</v>
      </c>
      <c r="F64" s="70"/>
    </row>
    <row r="65" spans="1:6" x14ac:dyDescent="0.25">
      <c r="A65" s="88"/>
      <c r="B65" s="88" t="s">
        <v>324</v>
      </c>
      <c r="C65" s="88"/>
      <c r="D65" s="88"/>
      <c r="E65" s="89">
        <f>E64+E59</f>
        <v>86810344.819999993</v>
      </c>
      <c r="F65" s="88"/>
    </row>
    <row r="68" spans="1:6" x14ac:dyDescent="0.25">
      <c r="A68" s="2352" t="s">
        <v>0</v>
      </c>
      <c r="B68" s="2352"/>
      <c r="C68" s="2352"/>
      <c r="D68" s="2352"/>
      <c r="E68" s="2352"/>
      <c r="F68" s="2352"/>
    </row>
    <row r="69" spans="1:6" x14ac:dyDescent="0.25">
      <c r="A69" s="2585" t="s">
        <v>9144</v>
      </c>
      <c r="B69" s="2585"/>
      <c r="C69" s="2585"/>
      <c r="D69" s="2585"/>
      <c r="E69" s="2585"/>
      <c r="F69" s="2585"/>
    </row>
    <row r="70" spans="1:6" x14ac:dyDescent="0.25">
      <c r="A70" s="2352" t="s">
        <v>281</v>
      </c>
      <c r="B70" s="2352"/>
      <c r="C70" s="2352"/>
      <c r="D70" s="2352"/>
      <c r="E70" s="2352"/>
      <c r="F70" s="2352"/>
    </row>
    <row r="71" spans="1:6" ht="31.5" x14ac:dyDescent="0.25">
      <c r="A71" s="464" t="s">
        <v>3</v>
      </c>
      <c r="B71" s="533" t="s">
        <v>5559</v>
      </c>
      <c r="C71" s="38" t="s">
        <v>284</v>
      </c>
      <c r="D71" s="464" t="s">
        <v>4426</v>
      </c>
      <c r="E71" s="464" t="s">
        <v>286</v>
      </c>
      <c r="F71" s="38" t="s">
        <v>7998</v>
      </c>
    </row>
    <row r="72" spans="1:6" x14ac:dyDescent="0.25">
      <c r="A72" s="464"/>
      <c r="B72" s="2580" t="s">
        <v>7590</v>
      </c>
      <c r="C72" s="2599"/>
      <c r="D72" s="2581"/>
      <c r="E72" s="38"/>
      <c r="F72" s="38"/>
    </row>
    <row r="73" spans="1:6" ht="126" x14ac:dyDescent="0.25">
      <c r="A73" s="43">
        <v>1</v>
      </c>
      <c r="B73" s="182" t="s">
        <v>295</v>
      </c>
      <c r="C73" s="182" t="s">
        <v>9147</v>
      </c>
      <c r="D73" s="182" t="s">
        <v>488</v>
      </c>
      <c r="E73" s="46">
        <v>682758.62</v>
      </c>
      <c r="F73" s="44" t="s">
        <v>272</v>
      </c>
    </row>
    <row r="74" spans="1:6" x14ac:dyDescent="0.25">
      <c r="A74" s="43"/>
      <c r="B74" s="2595" t="s">
        <v>8000</v>
      </c>
      <c r="C74" s="2596"/>
      <c r="D74" s="182"/>
      <c r="E74" s="46"/>
      <c r="F74" s="44"/>
    </row>
    <row r="75" spans="1:6" ht="94.5" x14ac:dyDescent="0.25">
      <c r="A75" s="43">
        <v>2</v>
      </c>
      <c r="B75" s="182" t="s">
        <v>23</v>
      </c>
      <c r="C75" s="182" t="s">
        <v>9156</v>
      </c>
      <c r="D75" s="182" t="s">
        <v>9154</v>
      </c>
      <c r="E75" s="46">
        <v>341379.32</v>
      </c>
      <c r="F75" s="44" t="s">
        <v>272</v>
      </c>
    </row>
    <row r="76" spans="1:6" x14ac:dyDescent="0.25">
      <c r="A76" s="598"/>
      <c r="B76" s="2381" t="s">
        <v>40</v>
      </c>
      <c r="C76" s="2382"/>
      <c r="D76" s="471"/>
      <c r="E76" s="599"/>
      <c r="F76" s="600"/>
    </row>
    <row r="77" spans="1:6" ht="94.5" x14ac:dyDescent="0.25">
      <c r="A77" s="601">
        <v>3</v>
      </c>
      <c r="B77" s="471" t="s">
        <v>41</v>
      </c>
      <c r="C77" s="471" t="s">
        <v>9158</v>
      </c>
      <c r="D77" s="471" t="s">
        <v>7745</v>
      </c>
      <c r="E77" s="599">
        <v>568965.51</v>
      </c>
      <c r="F77" s="600" t="s">
        <v>272</v>
      </c>
    </row>
    <row r="78" spans="1:6" x14ac:dyDescent="0.25">
      <c r="A78" s="601"/>
      <c r="B78" s="602" t="s">
        <v>34</v>
      </c>
      <c r="C78" s="471"/>
      <c r="D78" s="471"/>
      <c r="E78" s="599"/>
      <c r="F78" s="600"/>
    </row>
    <row r="79" spans="1:6" ht="47.25" x14ac:dyDescent="0.25">
      <c r="A79" s="417">
        <v>4</v>
      </c>
      <c r="B79" s="182" t="s">
        <v>309</v>
      </c>
      <c r="C79" s="182" t="s">
        <v>9168</v>
      </c>
      <c r="D79" s="182" t="s">
        <v>9169</v>
      </c>
      <c r="E79" s="48">
        <v>3982758.62</v>
      </c>
      <c r="F79" s="44" t="s">
        <v>272</v>
      </c>
    </row>
    <row r="80" spans="1:6" x14ac:dyDescent="0.25">
      <c r="A80" s="417"/>
      <c r="B80" s="2595" t="s">
        <v>2629</v>
      </c>
      <c r="C80" s="2596"/>
      <c r="D80" s="182"/>
      <c r="E80" s="48"/>
      <c r="F80" s="44"/>
    </row>
    <row r="81" spans="1:6" ht="110.25" x14ac:dyDescent="0.25">
      <c r="A81" s="417">
        <v>5</v>
      </c>
      <c r="B81" s="182" t="s">
        <v>9248</v>
      </c>
      <c r="C81" s="182" t="s">
        <v>9249</v>
      </c>
      <c r="D81" s="182" t="s">
        <v>9250</v>
      </c>
      <c r="E81" s="48">
        <v>650000</v>
      </c>
      <c r="F81" s="44" t="s">
        <v>13</v>
      </c>
    </row>
    <row r="82" spans="1:6" x14ac:dyDescent="0.25">
      <c r="A82" s="417"/>
      <c r="B82" s="2597" t="s">
        <v>3349</v>
      </c>
      <c r="C82" s="2598"/>
      <c r="D82" s="182"/>
      <c r="E82" s="48"/>
      <c r="F82" s="44"/>
    </row>
    <row r="83" spans="1:6" ht="110.25" x14ac:dyDescent="0.25">
      <c r="A83" s="417">
        <v>6</v>
      </c>
      <c r="B83" s="182" t="s">
        <v>9251</v>
      </c>
      <c r="C83" s="182" t="s">
        <v>9252</v>
      </c>
      <c r="D83" s="182" t="s">
        <v>9250</v>
      </c>
      <c r="E83" s="48">
        <v>650000</v>
      </c>
      <c r="F83" s="44" t="s">
        <v>13</v>
      </c>
    </row>
    <row r="84" spans="1:6" ht="204.75" x14ac:dyDescent="0.25">
      <c r="A84" s="417">
        <v>7</v>
      </c>
      <c r="B84" s="182" t="s">
        <v>9253</v>
      </c>
      <c r="C84" s="182" t="s">
        <v>9254</v>
      </c>
      <c r="D84" s="182" t="s">
        <v>9255</v>
      </c>
      <c r="E84" s="48">
        <v>3500000</v>
      </c>
      <c r="F84" s="44" t="s">
        <v>13</v>
      </c>
    </row>
    <row r="85" spans="1:6" x14ac:dyDescent="0.25">
      <c r="A85" s="417"/>
      <c r="B85" s="264" t="s">
        <v>4808</v>
      </c>
      <c r="C85" s="182"/>
      <c r="D85" s="182"/>
      <c r="E85" s="47"/>
      <c r="F85" s="44"/>
    </row>
    <row r="86" spans="1:6" ht="141.75" x14ac:dyDescent="0.25">
      <c r="A86" s="417">
        <v>8</v>
      </c>
      <c r="B86" s="182" t="s">
        <v>9239</v>
      </c>
      <c r="C86" s="182" t="s">
        <v>9256</v>
      </c>
      <c r="D86" s="269" t="s">
        <v>9257</v>
      </c>
      <c r="E86" s="48">
        <v>1003448.27</v>
      </c>
      <c r="F86" s="44" t="s">
        <v>13</v>
      </c>
    </row>
    <row r="87" spans="1:6" x14ac:dyDescent="0.25">
      <c r="A87" s="417"/>
      <c r="B87" s="264" t="s">
        <v>949</v>
      </c>
      <c r="C87" s="182"/>
      <c r="D87" s="182"/>
      <c r="E87" s="479">
        <v>11379310.34</v>
      </c>
      <c r="F87" s="603"/>
    </row>
  </sheetData>
  <mergeCells count="20">
    <mergeCell ref="B60:D60"/>
    <mergeCell ref="A2:F2"/>
    <mergeCell ref="B3:D3"/>
    <mergeCell ref="B5:D5"/>
    <mergeCell ref="B11:C11"/>
    <mergeCell ref="B17:D17"/>
    <mergeCell ref="B25:C25"/>
    <mergeCell ref="B27:D27"/>
    <mergeCell ref="B32:D32"/>
    <mergeCell ref="B46:D46"/>
    <mergeCell ref="B51:C51"/>
    <mergeCell ref="B56:D56"/>
    <mergeCell ref="B80:C80"/>
    <mergeCell ref="B82:C82"/>
    <mergeCell ref="A68:F68"/>
    <mergeCell ref="A69:F69"/>
    <mergeCell ref="A70:F70"/>
    <mergeCell ref="B72:D72"/>
    <mergeCell ref="B74:C74"/>
    <mergeCell ref="B76:C76"/>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3"/>
  <sheetViews>
    <sheetView topLeftCell="A81" workbookViewId="0">
      <selection activeCell="C79" sqref="C79"/>
    </sheetView>
  </sheetViews>
  <sheetFormatPr defaultRowHeight="15.75" x14ac:dyDescent="0.25"/>
  <cols>
    <col min="1" max="1" width="7.140625" style="128" customWidth="1"/>
    <col min="2" max="2" width="14.28515625" style="128" customWidth="1"/>
    <col min="3" max="3" width="43" style="128" customWidth="1"/>
    <col min="4" max="4" width="16.85546875" style="128" customWidth="1"/>
    <col min="5" max="5" width="20.5703125" style="128" customWidth="1"/>
    <col min="6" max="6" width="11.140625" style="128" customWidth="1"/>
    <col min="7" max="16384" width="9.140625" style="128"/>
  </cols>
  <sheetData>
    <row r="1" spans="1:6" x14ac:dyDescent="0.25">
      <c r="A1" s="2623" t="s">
        <v>7730</v>
      </c>
      <c r="B1" s="2623"/>
      <c r="C1" s="2623"/>
      <c r="D1" s="2623"/>
      <c r="E1" s="2623"/>
      <c r="F1" s="2623"/>
    </row>
    <row r="2" spans="1:6" x14ac:dyDescent="0.25">
      <c r="A2" s="2623" t="s">
        <v>9258</v>
      </c>
      <c r="B2" s="2623"/>
      <c r="C2" s="2623"/>
      <c r="D2" s="2623"/>
      <c r="E2" s="2623"/>
      <c r="F2" s="2623"/>
    </row>
    <row r="3" spans="1:6" x14ac:dyDescent="0.25">
      <c r="A3" s="2624" t="s">
        <v>281</v>
      </c>
      <c r="B3" s="2624"/>
      <c r="C3" s="2624"/>
      <c r="D3" s="2624"/>
      <c r="E3" s="2624"/>
      <c r="F3" s="2624"/>
    </row>
    <row r="4" spans="1:6" ht="31.5" x14ac:dyDescent="0.25">
      <c r="A4" s="630" t="s">
        <v>3</v>
      </c>
      <c r="B4" s="606" t="s">
        <v>5559</v>
      </c>
      <c r="C4" s="606" t="s">
        <v>9259</v>
      </c>
      <c r="D4" s="606" t="s">
        <v>4426</v>
      </c>
      <c r="E4" s="607" t="s">
        <v>286</v>
      </c>
      <c r="F4" s="606" t="s">
        <v>1228</v>
      </c>
    </row>
    <row r="5" spans="1:6" x14ac:dyDescent="0.25">
      <c r="A5" s="608"/>
      <c r="B5" s="2625" t="s">
        <v>9260</v>
      </c>
      <c r="C5" s="2625"/>
      <c r="D5" s="2625"/>
      <c r="E5" s="609"/>
      <c r="F5" s="610"/>
    </row>
    <row r="6" spans="1:6" ht="47.25" x14ac:dyDescent="0.25">
      <c r="A6" s="608">
        <v>1</v>
      </c>
      <c r="B6" s="611" t="s">
        <v>2060</v>
      </c>
      <c r="C6" s="611" t="s">
        <v>9261</v>
      </c>
      <c r="D6" s="611" t="s">
        <v>329</v>
      </c>
      <c r="E6" s="612">
        <v>2150000</v>
      </c>
      <c r="F6" s="613" t="s">
        <v>272</v>
      </c>
    </row>
    <row r="7" spans="1:6" ht="141.75" x14ac:dyDescent="0.25">
      <c r="A7" s="608">
        <v>2</v>
      </c>
      <c r="B7" s="611" t="s">
        <v>295</v>
      </c>
      <c r="C7" s="611" t="s">
        <v>9262</v>
      </c>
      <c r="D7" s="611" t="s">
        <v>535</v>
      </c>
      <c r="E7" s="612">
        <v>1258620.689</v>
      </c>
      <c r="F7" s="613" t="s">
        <v>272</v>
      </c>
    </row>
    <row r="8" spans="1:6" ht="47.25" x14ac:dyDescent="0.25">
      <c r="A8" s="608">
        <v>3</v>
      </c>
      <c r="B8" s="611" t="s">
        <v>17</v>
      </c>
      <c r="C8" s="611" t="s">
        <v>9263</v>
      </c>
      <c r="D8" s="611" t="s">
        <v>537</v>
      </c>
      <c r="E8" s="612">
        <v>34000</v>
      </c>
      <c r="F8" s="613" t="s">
        <v>272</v>
      </c>
    </row>
    <row r="9" spans="1:6" ht="47.25" x14ac:dyDescent="0.25">
      <c r="A9" s="608">
        <v>4</v>
      </c>
      <c r="B9" s="611" t="s">
        <v>20</v>
      </c>
      <c r="C9" s="611" t="s">
        <v>9264</v>
      </c>
      <c r="D9" s="611" t="s">
        <v>539</v>
      </c>
      <c r="E9" s="612">
        <v>55000</v>
      </c>
      <c r="F9" s="613" t="s">
        <v>272</v>
      </c>
    </row>
    <row r="10" spans="1:6" ht="94.5" x14ac:dyDescent="0.25">
      <c r="A10" s="608">
        <v>5</v>
      </c>
      <c r="B10" s="611" t="s">
        <v>23</v>
      </c>
      <c r="C10" s="611" t="s">
        <v>9265</v>
      </c>
      <c r="D10" s="611" t="s">
        <v>541</v>
      </c>
      <c r="E10" s="612">
        <v>711000</v>
      </c>
      <c r="F10" s="613" t="s">
        <v>272</v>
      </c>
    </row>
    <row r="11" spans="1:6" x14ac:dyDescent="0.25">
      <c r="A11" s="608"/>
      <c r="B11" s="2625" t="s">
        <v>7736</v>
      </c>
      <c r="C11" s="2625"/>
      <c r="D11" s="2625"/>
      <c r="E11" s="612"/>
      <c r="F11" s="613"/>
    </row>
    <row r="12" spans="1:6" ht="110.25" x14ac:dyDescent="0.25">
      <c r="A12" s="608">
        <v>6</v>
      </c>
      <c r="B12" s="611" t="s">
        <v>295</v>
      </c>
      <c r="C12" s="611" t="s">
        <v>9266</v>
      </c>
      <c r="D12" s="611" t="s">
        <v>544</v>
      </c>
      <c r="E12" s="612">
        <v>500000</v>
      </c>
      <c r="F12" s="613" t="s">
        <v>272</v>
      </c>
    </row>
    <row r="13" spans="1:6" ht="63" x14ac:dyDescent="0.25">
      <c r="A13" s="608">
        <v>7</v>
      </c>
      <c r="B13" s="611" t="s">
        <v>290</v>
      </c>
      <c r="C13" s="611" t="s">
        <v>9267</v>
      </c>
      <c r="D13" s="611" t="s">
        <v>1652</v>
      </c>
      <c r="E13" s="612">
        <v>800000</v>
      </c>
      <c r="F13" s="613" t="s">
        <v>272</v>
      </c>
    </row>
    <row r="14" spans="1:6" ht="94.5" x14ac:dyDescent="0.25">
      <c r="A14" s="608">
        <v>8</v>
      </c>
      <c r="B14" s="611" t="s">
        <v>299</v>
      </c>
      <c r="C14" s="611" t="s">
        <v>9268</v>
      </c>
      <c r="D14" s="611" t="s">
        <v>1244</v>
      </c>
      <c r="E14" s="612">
        <v>1304310.345</v>
      </c>
      <c r="F14" s="613" t="s">
        <v>272</v>
      </c>
    </row>
    <row r="15" spans="1:6" ht="31.5" x14ac:dyDescent="0.25">
      <c r="A15" s="608"/>
      <c r="B15" s="494" t="s">
        <v>6330</v>
      </c>
      <c r="C15" s="611"/>
      <c r="D15" s="611"/>
      <c r="E15" s="612"/>
      <c r="F15" s="613"/>
    </row>
    <row r="16" spans="1:6" ht="110.25" x14ac:dyDescent="0.25">
      <c r="A16" s="608">
        <v>9</v>
      </c>
      <c r="B16" s="611" t="s">
        <v>301</v>
      </c>
      <c r="C16" s="611" t="s">
        <v>9269</v>
      </c>
      <c r="D16" s="611" t="s">
        <v>43</v>
      </c>
      <c r="E16" s="612">
        <v>4568965.5199999996</v>
      </c>
      <c r="F16" s="613" t="s">
        <v>272</v>
      </c>
    </row>
    <row r="17" spans="1:6" x14ac:dyDescent="0.25">
      <c r="A17" s="608"/>
      <c r="B17" s="494" t="s">
        <v>273</v>
      </c>
      <c r="C17" s="611"/>
      <c r="D17" s="611"/>
      <c r="E17" s="612"/>
      <c r="F17" s="613"/>
    </row>
    <row r="18" spans="1:6" ht="47.25" x14ac:dyDescent="0.25">
      <c r="A18" s="608">
        <v>10</v>
      </c>
      <c r="B18" s="611" t="s">
        <v>309</v>
      </c>
      <c r="C18" s="611" t="s">
        <v>9270</v>
      </c>
      <c r="D18" s="611" t="s">
        <v>7095</v>
      </c>
      <c r="E18" s="612">
        <v>7023706</v>
      </c>
      <c r="F18" s="613" t="s">
        <v>272</v>
      </c>
    </row>
    <row r="19" spans="1:6" ht="94.5" x14ac:dyDescent="0.25">
      <c r="A19" s="608">
        <v>11</v>
      </c>
      <c r="B19" s="611" t="s">
        <v>342</v>
      </c>
      <c r="C19" s="611" t="s">
        <v>9271</v>
      </c>
      <c r="D19" s="611" t="s">
        <v>9272</v>
      </c>
      <c r="E19" s="612">
        <v>10178880.210000001</v>
      </c>
      <c r="F19" s="613" t="s">
        <v>13</v>
      </c>
    </row>
    <row r="20" spans="1:6" x14ac:dyDescent="0.25">
      <c r="A20" s="608"/>
      <c r="B20" s="2619" t="s">
        <v>8012</v>
      </c>
      <c r="C20" s="2620"/>
      <c r="D20" s="611"/>
      <c r="E20" s="612"/>
      <c r="F20" s="613"/>
    </row>
    <row r="21" spans="1:6" ht="94.5" x14ac:dyDescent="0.25">
      <c r="A21" s="608">
        <v>12</v>
      </c>
      <c r="B21" s="611" t="s">
        <v>9273</v>
      </c>
      <c r="C21" s="611" t="s">
        <v>9274</v>
      </c>
      <c r="D21" s="611" t="s">
        <v>9275</v>
      </c>
      <c r="E21" s="612">
        <v>500000</v>
      </c>
      <c r="F21" s="613" t="s">
        <v>13</v>
      </c>
    </row>
    <row r="22" spans="1:6" ht="94.5" x14ac:dyDescent="0.25">
      <c r="A22" s="608">
        <v>13</v>
      </c>
      <c r="B22" s="611" t="s">
        <v>9276</v>
      </c>
      <c r="C22" s="611" t="s">
        <v>9277</v>
      </c>
      <c r="D22" s="611" t="s">
        <v>9278</v>
      </c>
      <c r="E22" s="612">
        <v>500000</v>
      </c>
      <c r="F22" s="613" t="s">
        <v>13</v>
      </c>
    </row>
    <row r="23" spans="1:6" ht="78.75" x14ac:dyDescent="0.25">
      <c r="A23" s="608">
        <v>14</v>
      </c>
      <c r="B23" s="611" t="s">
        <v>9276</v>
      </c>
      <c r="C23" s="611" t="s">
        <v>9279</v>
      </c>
      <c r="D23" s="611" t="s">
        <v>9280</v>
      </c>
      <c r="E23" s="612">
        <v>500000</v>
      </c>
      <c r="F23" s="613" t="s">
        <v>13</v>
      </c>
    </row>
    <row r="24" spans="1:6" ht="47.25" x14ac:dyDescent="0.25">
      <c r="A24" s="608">
        <v>15</v>
      </c>
      <c r="B24" s="611" t="s">
        <v>9281</v>
      </c>
      <c r="C24" s="611" t="s">
        <v>9282</v>
      </c>
      <c r="D24" s="611" t="s">
        <v>2934</v>
      </c>
      <c r="E24" s="612">
        <v>1000000</v>
      </c>
      <c r="F24" s="613" t="s">
        <v>13</v>
      </c>
    </row>
    <row r="25" spans="1:6" ht="63" x14ac:dyDescent="0.25">
      <c r="A25" s="608">
        <v>16</v>
      </c>
      <c r="B25" s="611" t="s">
        <v>9283</v>
      </c>
      <c r="C25" s="611" t="s">
        <v>9284</v>
      </c>
      <c r="D25" s="611" t="s">
        <v>9285</v>
      </c>
      <c r="E25" s="612">
        <v>1000000</v>
      </c>
      <c r="F25" s="613" t="s">
        <v>272</v>
      </c>
    </row>
    <row r="26" spans="1:6" ht="157.5" x14ac:dyDescent="0.25">
      <c r="A26" s="608">
        <v>17</v>
      </c>
      <c r="B26" s="611" t="s">
        <v>9286</v>
      </c>
      <c r="C26" s="611" t="s">
        <v>9287</v>
      </c>
      <c r="D26" s="611" t="s">
        <v>9288</v>
      </c>
      <c r="E26" s="612">
        <v>1400000</v>
      </c>
      <c r="F26" s="613" t="s">
        <v>13</v>
      </c>
    </row>
    <row r="27" spans="1:6" ht="63" x14ac:dyDescent="0.25">
      <c r="A27" s="608">
        <v>18</v>
      </c>
      <c r="B27" s="611" t="s">
        <v>9289</v>
      </c>
      <c r="C27" s="611" t="s">
        <v>9290</v>
      </c>
      <c r="D27" s="611" t="s">
        <v>9291</v>
      </c>
      <c r="E27" s="612">
        <v>400000</v>
      </c>
      <c r="F27" s="613" t="s">
        <v>13</v>
      </c>
    </row>
    <row r="28" spans="1:6" ht="157.5" x14ac:dyDescent="0.25">
      <c r="A28" s="608">
        <v>19</v>
      </c>
      <c r="B28" s="608" t="s">
        <v>9292</v>
      </c>
      <c r="C28" s="608" t="s">
        <v>9293</v>
      </c>
      <c r="D28" s="608" t="s">
        <v>9288</v>
      </c>
      <c r="E28" s="612">
        <v>1400000</v>
      </c>
      <c r="F28" s="614" t="s">
        <v>13</v>
      </c>
    </row>
    <row r="29" spans="1:6" ht="47.25" x14ac:dyDescent="0.25">
      <c r="A29" s="608">
        <v>20</v>
      </c>
      <c r="B29" s="611" t="s">
        <v>9294</v>
      </c>
      <c r="C29" s="611" t="s">
        <v>9295</v>
      </c>
      <c r="D29" s="611" t="s">
        <v>2934</v>
      </c>
      <c r="E29" s="612">
        <v>1000000</v>
      </c>
      <c r="F29" s="613" t="s">
        <v>13</v>
      </c>
    </row>
    <row r="30" spans="1:6" ht="94.5" x14ac:dyDescent="0.25">
      <c r="A30" s="608">
        <v>21</v>
      </c>
      <c r="B30" s="611" t="s">
        <v>9296</v>
      </c>
      <c r="C30" s="611" t="s">
        <v>9297</v>
      </c>
      <c r="D30" s="611" t="s">
        <v>9298</v>
      </c>
      <c r="E30" s="612">
        <v>1500000</v>
      </c>
      <c r="F30" s="613" t="s">
        <v>13</v>
      </c>
    </row>
    <row r="31" spans="1:6" ht="47.25" x14ac:dyDescent="0.25">
      <c r="A31" s="608">
        <v>22</v>
      </c>
      <c r="B31" s="611" t="s">
        <v>9299</v>
      </c>
      <c r="C31" s="611" t="s">
        <v>9300</v>
      </c>
      <c r="D31" s="611" t="s">
        <v>9301</v>
      </c>
      <c r="E31" s="612">
        <v>1000000</v>
      </c>
      <c r="F31" s="613" t="s">
        <v>13</v>
      </c>
    </row>
    <row r="32" spans="1:6" ht="63" x14ac:dyDescent="0.25">
      <c r="A32" s="608">
        <v>23</v>
      </c>
      <c r="B32" s="611" t="s">
        <v>9302</v>
      </c>
      <c r="C32" s="611" t="s">
        <v>9303</v>
      </c>
      <c r="D32" s="611" t="s">
        <v>9291</v>
      </c>
      <c r="E32" s="612">
        <v>400000</v>
      </c>
      <c r="F32" s="613" t="s">
        <v>13</v>
      </c>
    </row>
    <row r="33" spans="1:6" ht="47.25" x14ac:dyDescent="0.25">
      <c r="A33" s="608">
        <v>24</v>
      </c>
      <c r="B33" s="611" t="s">
        <v>9304</v>
      </c>
      <c r="C33" s="611" t="s">
        <v>9305</v>
      </c>
      <c r="D33" s="611" t="s">
        <v>2934</v>
      </c>
      <c r="E33" s="612">
        <v>800000</v>
      </c>
      <c r="F33" s="613" t="s">
        <v>13</v>
      </c>
    </row>
    <row r="34" spans="1:6" ht="63" x14ac:dyDescent="0.25">
      <c r="A34" s="608">
        <v>25</v>
      </c>
      <c r="B34" s="611" t="s">
        <v>9306</v>
      </c>
      <c r="C34" s="611" t="s">
        <v>9307</v>
      </c>
      <c r="D34" s="611" t="s">
        <v>9291</v>
      </c>
      <c r="E34" s="612">
        <v>400000</v>
      </c>
      <c r="F34" s="613" t="s">
        <v>13</v>
      </c>
    </row>
    <row r="35" spans="1:6" ht="63" x14ac:dyDescent="0.25">
      <c r="A35" s="608">
        <v>26</v>
      </c>
      <c r="B35" s="611" t="s">
        <v>9308</v>
      </c>
      <c r="C35" s="611" t="s">
        <v>9309</v>
      </c>
      <c r="D35" s="611" t="s">
        <v>9291</v>
      </c>
      <c r="E35" s="612">
        <v>400000</v>
      </c>
      <c r="F35" s="613" t="s">
        <v>13</v>
      </c>
    </row>
    <row r="36" spans="1:6" ht="63" x14ac:dyDescent="0.25">
      <c r="A36" s="608">
        <v>27</v>
      </c>
      <c r="B36" s="611" t="s">
        <v>9310</v>
      </c>
      <c r="C36" s="611" t="s">
        <v>9311</v>
      </c>
      <c r="D36" s="611" t="s">
        <v>9291</v>
      </c>
      <c r="E36" s="612">
        <v>400000</v>
      </c>
      <c r="F36" s="613" t="s">
        <v>13</v>
      </c>
    </row>
    <row r="37" spans="1:6" ht="63" x14ac:dyDescent="0.25">
      <c r="A37" s="608">
        <v>28</v>
      </c>
      <c r="B37" s="611" t="s">
        <v>9312</v>
      </c>
      <c r="C37" s="611" t="s">
        <v>9313</v>
      </c>
      <c r="D37" s="611" t="s">
        <v>9291</v>
      </c>
      <c r="E37" s="612">
        <v>400000</v>
      </c>
      <c r="F37" s="613" t="s">
        <v>13</v>
      </c>
    </row>
    <row r="38" spans="1:6" ht="94.5" x14ac:dyDescent="0.25">
      <c r="A38" s="608">
        <v>29</v>
      </c>
      <c r="B38" s="611" t="s">
        <v>9314</v>
      </c>
      <c r="C38" s="611" t="s">
        <v>9315</v>
      </c>
      <c r="D38" s="611" t="s">
        <v>9316</v>
      </c>
      <c r="E38" s="612">
        <v>1500000</v>
      </c>
      <c r="F38" s="613" t="s">
        <v>13</v>
      </c>
    </row>
    <row r="39" spans="1:6" ht="47.25" x14ac:dyDescent="0.25">
      <c r="A39" s="608">
        <v>30</v>
      </c>
      <c r="B39" s="611" t="s">
        <v>9317</v>
      </c>
      <c r="C39" s="611" t="s">
        <v>9318</v>
      </c>
      <c r="D39" s="611" t="s">
        <v>9301</v>
      </c>
      <c r="E39" s="612">
        <v>1000000</v>
      </c>
      <c r="F39" s="613" t="s">
        <v>13</v>
      </c>
    </row>
    <row r="40" spans="1:6" ht="63" x14ac:dyDescent="0.25">
      <c r="A40" s="608">
        <v>31</v>
      </c>
      <c r="B40" s="611" t="s">
        <v>9319</v>
      </c>
      <c r="C40" s="611" t="s">
        <v>9320</v>
      </c>
      <c r="D40" s="611" t="s">
        <v>9291</v>
      </c>
      <c r="E40" s="612">
        <v>400000</v>
      </c>
      <c r="F40" s="613" t="s">
        <v>13</v>
      </c>
    </row>
    <row r="41" spans="1:6" ht="63" x14ac:dyDescent="0.25">
      <c r="A41" s="608">
        <v>32</v>
      </c>
      <c r="B41" s="611" t="s">
        <v>9321</v>
      </c>
      <c r="C41" s="611" t="s">
        <v>9322</v>
      </c>
      <c r="D41" s="611" t="s">
        <v>9291</v>
      </c>
      <c r="E41" s="612">
        <v>400000</v>
      </c>
      <c r="F41" s="613" t="s">
        <v>13</v>
      </c>
    </row>
    <row r="42" spans="1:6" ht="94.5" x14ac:dyDescent="0.25">
      <c r="A42" s="608">
        <v>33</v>
      </c>
      <c r="B42" s="611" t="s">
        <v>8048</v>
      </c>
      <c r="C42" s="611" t="s">
        <v>9323</v>
      </c>
      <c r="D42" s="611" t="s">
        <v>9324</v>
      </c>
      <c r="E42" s="612">
        <v>1500000</v>
      </c>
      <c r="F42" s="613" t="s">
        <v>13</v>
      </c>
    </row>
    <row r="43" spans="1:6" ht="63" x14ac:dyDescent="0.25">
      <c r="A43" s="608">
        <v>34</v>
      </c>
      <c r="B43" s="611" t="s">
        <v>9325</v>
      </c>
      <c r="C43" s="611" t="s">
        <v>9326</v>
      </c>
      <c r="D43" s="611" t="s">
        <v>9291</v>
      </c>
      <c r="E43" s="612">
        <v>400000</v>
      </c>
      <c r="F43" s="613" t="s">
        <v>13</v>
      </c>
    </row>
    <row r="44" spans="1:6" ht="47.25" x14ac:dyDescent="0.25">
      <c r="A44" s="608">
        <v>35</v>
      </c>
      <c r="B44" s="611" t="s">
        <v>9327</v>
      </c>
      <c r="C44" s="611" t="s">
        <v>9328</v>
      </c>
      <c r="D44" s="611" t="s">
        <v>9329</v>
      </c>
      <c r="E44" s="612">
        <v>1000000</v>
      </c>
      <c r="F44" s="613" t="s">
        <v>13</v>
      </c>
    </row>
    <row r="45" spans="1:6" ht="94.5" x14ac:dyDescent="0.25">
      <c r="A45" s="608">
        <v>36</v>
      </c>
      <c r="B45" s="611" t="s">
        <v>9330</v>
      </c>
      <c r="C45" s="611" t="s">
        <v>9331</v>
      </c>
      <c r="D45" s="611" t="s">
        <v>9324</v>
      </c>
      <c r="E45" s="612">
        <v>1500000</v>
      </c>
      <c r="F45" s="613" t="s">
        <v>13</v>
      </c>
    </row>
    <row r="46" spans="1:6" ht="94.5" x14ac:dyDescent="0.25">
      <c r="A46" s="608">
        <v>37</v>
      </c>
      <c r="B46" s="611" t="s">
        <v>9332</v>
      </c>
      <c r="C46" s="611" t="s">
        <v>9333</v>
      </c>
      <c r="D46" s="611" t="s">
        <v>9334</v>
      </c>
      <c r="E46" s="612">
        <v>1500000</v>
      </c>
      <c r="F46" s="613" t="s">
        <v>13</v>
      </c>
    </row>
    <row r="47" spans="1:6" ht="78.75" x14ac:dyDescent="0.25">
      <c r="A47" s="608">
        <v>38</v>
      </c>
      <c r="B47" s="611" t="s">
        <v>9335</v>
      </c>
      <c r="C47" s="611" t="s">
        <v>9336</v>
      </c>
      <c r="D47" s="611" t="s">
        <v>9337</v>
      </c>
      <c r="E47" s="612">
        <v>500000</v>
      </c>
      <c r="F47" s="613" t="s">
        <v>13</v>
      </c>
    </row>
    <row r="48" spans="1:6" ht="47.25" x14ac:dyDescent="0.25">
      <c r="A48" s="608">
        <v>39</v>
      </c>
      <c r="B48" s="611" t="s">
        <v>9338</v>
      </c>
      <c r="C48" s="611" t="s">
        <v>9339</v>
      </c>
      <c r="D48" s="611" t="s">
        <v>9329</v>
      </c>
      <c r="E48" s="612">
        <v>1000000</v>
      </c>
      <c r="F48" s="613" t="s">
        <v>13</v>
      </c>
    </row>
    <row r="49" spans="1:6" ht="47.25" x14ac:dyDescent="0.25">
      <c r="A49" s="608">
        <v>40</v>
      </c>
      <c r="B49" s="611" t="s">
        <v>9162</v>
      </c>
      <c r="C49" s="611" t="s">
        <v>9340</v>
      </c>
      <c r="D49" s="611" t="s">
        <v>9341</v>
      </c>
      <c r="E49" s="612">
        <v>400000</v>
      </c>
      <c r="F49" s="613" t="s">
        <v>13</v>
      </c>
    </row>
    <row r="50" spans="1:6" ht="47.25" x14ac:dyDescent="0.25">
      <c r="A50" s="608">
        <v>41</v>
      </c>
      <c r="B50" s="611" t="s">
        <v>9342</v>
      </c>
      <c r="C50" s="611" t="s">
        <v>9343</v>
      </c>
      <c r="D50" s="611" t="s">
        <v>9341</v>
      </c>
      <c r="E50" s="612">
        <v>400000</v>
      </c>
      <c r="F50" s="613" t="s">
        <v>13</v>
      </c>
    </row>
    <row r="51" spans="1:6" x14ac:dyDescent="0.25">
      <c r="A51" s="608"/>
      <c r="B51" s="615" t="s">
        <v>9344</v>
      </c>
      <c r="C51" s="611"/>
      <c r="D51" s="611"/>
      <c r="E51" s="612"/>
      <c r="F51" s="613"/>
    </row>
    <row r="52" spans="1:6" ht="47.25" x14ac:dyDescent="0.25">
      <c r="A52" s="608">
        <v>42</v>
      </c>
      <c r="B52" s="611" t="s">
        <v>9345</v>
      </c>
      <c r="C52" s="611" t="s">
        <v>9346</v>
      </c>
      <c r="D52" s="611" t="s">
        <v>9329</v>
      </c>
      <c r="E52" s="612">
        <v>1000000</v>
      </c>
      <c r="F52" s="613" t="s">
        <v>13</v>
      </c>
    </row>
    <row r="53" spans="1:6" ht="47.25" x14ac:dyDescent="0.25">
      <c r="A53" s="608">
        <v>43</v>
      </c>
      <c r="B53" s="611" t="s">
        <v>9347</v>
      </c>
      <c r="C53" s="611" t="s">
        <v>9348</v>
      </c>
      <c r="D53" s="611" t="s">
        <v>9341</v>
      </c>
      <c r="E53" s="612">
        <v>400000</v>
      </c>
      <c r="F53" s="613" t="s">
        <v>13</v>
      </c>
    </row>
    <row r="54" spans="1:6" ht="63" x14ac:dyDescent="0.25">
      <c r="A54" s="608">
        <v>44</v>
      </c>
      <c r="B54" s="611" t="s">
        <v>9349</v>
      </c>
      <c r="C54" s="611" t="s">
        <v>9350</v>
      </c>
      <c r="D54" s="611" t="s">
        <v>9351</v>
      </c>
      <c r="E54" s="612">
        <v>1500000</v>
      </c>
      <c r="F54" s="613" t="s">
        <v>13</v>
      </c>
    </row>
    <row r="55" spans="1:6" ht="47.25" x14ac:dyDescent="0.25">
      <c r="A55" s="608">
        <v>45</v>
      </c>
      <c r="B55" s="611" t="s">
        <v>9352</v>
      </c>
      <c r="C55" s="611" t="s">
        <v>9353</v>
      </c>
      <c r="D55" s="611" t="s">
        <v>9354</v>
      </c>
      <c r="E55" s="612">
        <v>400000</v>
      </c>
      <c r="F55" s="613" t="s">
        <v>13</v>
      </c>
    </row>
    <row r="56" spans="1:6" ht="63" x14ac:dyDescent="0.25">
      <c r="A56" s="608">
        <v>46</v>
      </c>
      <c r="B56" s="611" t="s">
        <v>9355</v>
      </c>
      <c r="C56" s="611" t="s">
        <v>9356</v>
      </c>
      <c r="D56" s="611" t="s">
        <v>9357</v>
      </c>
      <c r="E56" s="612">
        <v>1500000</v>
      </c>
      <c r="F56" s="613" t="s">
        <v>272</v>
      </c>
    </row>
    <row r="57" spans="1:6" ht="78.75" x14ac:dyDescent="0.25">
      <c r="A57" s="608">
        <v>47</v>
      </c>
      <c r="B57" s="611" t="s">
        <v>9358</v>
      </c>
      <c r="C57" s="611" t="s">
        <v>9359</v>
      </c>
      <c r="D57" s="611" t="s">
        <v>9360</v>
      </c>
      <c r="E57" s="612">
        <v>2000000</v>
      </c>
      <c r="F57" s="613" t="s">
        <v>272</v>
      </c>
    </row>
    <row r="58" spans="1:6" ht="141.75" x14ac:dyDescent="0.25">
      <c r="A58" s="608">
        <v>48</v>
      </c>
      <c r="B58" s="611" t="s">
        <v>9361</v>
      </c>
      <c r="C58" s="611" t="s">
        <v>9362</v>
      </c>
      <c r="D58" s="611" t="s">
        <v>9363</v>
      </c>
      <c r="E58" s="612">
        <v>1400000</v>
      </c>
      <c r="F58" s="613" t="s">
        <v>13</v>
      </c>
    </row>
    <row r="59" spans="1:6" ht="63" x14ac:dyDescent="0.25">
      <c r="A59" s="608">
        <v>49</v>
      </c>
      <c r="B59" s="611" t="s">
        <v>9364</v>
      </c>
      <c r="C59" s="611" t="s">
        <v>9365</v>
      </c>
      <c r="D59" s="611" t="s">
        <v>9366</v>
      </c>
      <c r="E59" s="612">
        <v>1000000</v>
      </c>
      <c r="F59" s="613" t="s">
        <v>13</v>
      </c>
    </row>
    <row r="60" spans="1:6" ht="47.25" x14ac:dyDescent="0.25">
      <c r="A60" s="608">
        <v>50</v>
      </c>
      <c r="B60" s="611" t="s">
        <v>9367</v>
      </c>
      <c r="C60" s="611" t="s">
        <v>9368</v>
      </c>
      <c r="D60" s="611" t="s">
        <v>2934</v>
      </c>
      <c r="E60" s="612">
        <v>1000000</v>
      </c>
      <c r="F60" s="613" t="s">
        <v>13</v>
      </c>
    </row>
    <row r="61" spans="1:6" ht="47.25" x14ac:dyDescent="0.25">
      <c r="A61" s="608">
        <v>51</v>
      </c>
      <c r="B61" s="611" t="s">
        <v>9369</v>
      </c>
      <c r="C61" s="611" t="s">
        <v>9370</v>
      </c>
      <c r="D61" s="611" t="s">
        <v>9371</v>
      </c>
      <c r="E61" s="612">
        <v>1000000</v>
      </c>
      <c r="F61" s="613" t="s">
        <v>272</v>
      </c>
    </row>
    <row r="62" spans="1:6" ht="47.25" x14ac:dyDescent="0.25">
      <c r="A62" s="608">
        <v>52</v>
      </c>
      <c r="B62" s="611" t="s">
        <v>9372</v>
      </c>
      <c r="C62" s="611" t="s">
        <v>9373</v>
      </c>
      <c r="D62" s="611" t="s">
        <v>9341</v>
      </c>
      <c r="E62" s="612">
        <v>400000</v>
      </c>
      <c r="F62" s="613" t="s">
        <v>13</v>
      </c>
    </row>
    <row r="63" spans="1:6" ht="63" x14ac:dyDescent="0.25">
      <c r="A63" s="608">
        <v>53</v>
      </c>
      <c r="B63" s="611" t="s">
        <v>9374</v>
      </c>
      <c r="C63" s="611" t="s">
        <v>9375</v>
      </c>
      <c r="D63" s="611" t="s">
        <v>9376</v>
      </c>
      <c r="E63" s="612">
        <v>1000000</v>
      </c>
      <c r="F63" s="613" t="s">
        <v>272</v>
      </c>
    </row>
    <row r="64" spans="1:6" ht="47.25" x14ac:dyDescent="0.25">
      <c r="A64" s="608">
        <v>54</v>
      </c>
      <c r="B64" s="611" t="s">
        <v>9377</v>
      </c>
      <c r="C64" s="611" t="s">
        <v>9378</v>
      </c>
      <c r="D64" s="611" t="s">
        <v>9341</v>
      </c>
      <c r="E64" s="612">
        <v>400000</v>
      </c>
      <c r="F64" s="613" t="s">
        <v>13</v>
      </c>
    </row>
    <row r="65" spans="1:6" x14ac:dyDescent="0.25">
      <c r="A65" s="616"/>
      <c r="B65" s="615" t="s">
        <v>9379</v>
      </c>
      <c r="C65" s="617"/>
      <c r="D65" s="617"/>
      <c r="E65" s="618"/>
      <c r="F65" s="619"/>
    </row>
    <row r="66" spans="1:6" ht="220.5" x14ac:dyDescent="0.25">
      <c r="A66" s="608">
        <v>55</v>
      </c>
      <c r="B66" s="611" t="s">
        <v>9380</v>
      </c>
      <c r="C66" s="611" t="s">
        <v>9381</v>
      </c>
      <c r="D66" s="69" t="s">
        <v>8848</v>
      </c>
      <c r="E66" s="612">
        <v>1169256.8</v>
      </c>
      <c r="F66" s="613" t="s">
        <v>13</v>
      </c>
    </row>
    <row r="67" spans="1:6" ht="220.5" x14ac:dyDescent="0.25">
      <c r="A67" s="620">
        <v>56</v>
      </c>
      <c r="B67" s="611" t="s">
        <v>9382</v>
      </c>
      <c r="C67" s="494" t="s">
        <v>9383</v>
      </c>
      <c r="D67" s="69" t="s">
        <v>8848</v>
      </c>
      <c r="E67" s="621">
        <v>1169256.8</v>
      </c>
      <c r="F67" s="613" t="s">
        <v>13</v>
      </c>
    </row>
    <row r="68" spans="1:6" ht="220.5" x14ac:dyDescent="0.25">
      <c r="A68" s="608">
        <v>57</v>
      </c>
      <c r="B68" s="611" t="s">
        <v>9384</v>
      </c>
      <c r="C68" s="611" t="s">
        <v>9385</v>
      </c>
      <c r="D68" s="69" t="s">
        <v>8848</v>
      </c>
      <c r="E68" s="621">
        <v>1169256.8</v>
      </c>
      <c r="F68" s="613" t="s">
        <v>13</v>
      </c>
    </row>
    <row r="69" spans="1:6" ht="220.5" x14ac:dyDescent="0.25">
      <c r="A69" s="608">
        <v>58</v>
      </c>
      <c r="B69" s="611" t="s">
        <v>9386</v>
      </c>
      <c r="C69" s="611" t="s">
        <v>9387</v>
      </c>
      <c r="D69" s="69" t="s">
        <v>8848</v>
      </c>
      <c r="E69" s="621">
        <v>1169256.8</v>
      </c>
      <c r="F69" s="613" t="s">
        <v>13</v>
      </c>
    </row>
    <row r="70" spans="1:6" x14ac:dyDescent="0.25">
      <c r="A70" s="608"/>
      <c r="B70" s="2619" t="s">
        <v>7808</v>
      </c>
      <c r="C70" s="2620"/>
      <c r="D70" s="611"/>
      <c r="E70" s="621"/>
      <c r="F70" s="613"/>
    </row>
    <row r="71" spans="1:6" ht="47.25" x14ac:dyDescent="0.25">
      <c r="A71" s="608">
        <v>59</v>
      </c>
      <c r="B71" s="611" t="s">
        <v>683</v>
      </c>
      <c r="C71" s="611" t="s">
        <v>9388</v>
      </c>
      <c r="D71" s="611" t="s">
        <v>9389</v>
      </c>
      <c r="E71" s="612">
        <v>3500000</v>
      </c>
      <c r="F71" s="613" t="s">
        <v>13</v>
      </c>
    </row>
    <row r="72" spans="1:6" x14ac:dyDescent="0.25">
      <c r="A72" s="608"/>
      <c r="B72" s="615" t="s">
        <v>3866</v>
      </c>
      <c r="C72" s="611"/>
      <c r="D72" s="611"/>
      <c r="E72" s="612"/>
      <c r="F72" s="613"/>
    </row>
    <row r="73" spans="1:6" ht="157.5" x14ac:dyDescent="0.25">
      <c r="A73" s="608">
        <v>60</v>
      </c>
      <c r="B73" s="611" t="s">
        <v>9390</v>
      </c>
      <c r="C73" s="611" t="s">
        <v>9391</v>
      </c>
      <c r="D73" s="611" t="s">
        <v>4483</v>
      </c>
      <c r="E73" s="612">
        <v>1736206.8959999999</v>
      </c>
      <c r="F73" s="613" t="s">
        <v>272</v>
      </c>
    </row>
    <row r="74" spans="1:6" ht="31.5" x14ac:dyDescent="0.25">
      <c r="A74" s="608"/>
      <c r="B74" s="494" t="s">
        <v>9392</v>
      </c>
      <c r="C74" s="611"/>
      <c r="D74" s="611"/>
      <c r="E74" s="612"/>
      <c r="F74" s="613"/>
    </row>
    <row r="75" spans="1:6" ht="378" x14ac:dyDescent="0.25">
      <c r="A75" s="608">
        <v>61</v>
      </c>
      <c r="B75" s="608" t="s">
        <v>9393</v>
      </c>
      <c r="C75" s="608" t="s">
        <v>9394</v>
      </c>
      <c r="D75" s="622" t="s">
        <v>9395</v>
      </c>
      <c r="E75" s="612">
        <v>1736206.8959999999</v>
      </c>
      <c r="F75" s="614" t="s">
        <v>272</v>
      </c>
    </row>
    <row r="76" spans="1:6" x14ac:dyDescent="0.25">
      <c r="A76" s="608"/>
      <c r="B76" s="494" t="s">
        <v>889</v>
      </c>
      <c r="C76" s="611"/>
      <c r="D76" s="623"/>
      <c r="E76" s="612"/>
      <c r="F76" s="613"/>
    </row>
    <row r="77" spans="1:6" ht="47.25" x14ac:dyDescent="0.25">
      <c r="A77" s="608">
        <v>62</v>
      </c>
      <c r="B77" s="611" t="s">
        <v>9396</v>
      </c>
      <c r="C77" s="611" t="s">
        <v>9397</v>
      </c>
      <c r="D77" s="611" t="s">
        <v>9398</v>
      </c>
      <c r="E77" s="612">
        <v>1500000</v>
      </c>
      <c r="F77" s="613" t="s">
        <v>13</v>
      </c>
    </row>
    <row r="78" spans="1:6" ht="47.25" x14ac:dyDescent="0.25">
      <c r="A78" s="608">
        <v>63</v>
      </c>
      <c r="B78" s="611" t="s">
        <v>9399</v>
      </c>
      <c r="C78" s="611" t="s">
        <v>9400</v>
      </c>
      <c r="D78" s="611" t="s">
        <v>9398</v>
      </c>
      <c r="E78" s="612">
        <v>1000000</v>
      </c>
      <c r="F78" s="613" t="s">
        <v>13</v>
      </c>
    </row>
    <row r="79" spans="1:6" ht="78.75" x14ac:dyDescent="0.25">
      <c r="A79" s="608">
        <v>64</v>
      </c>
      <c r="B79" s="611" t="s">
        <v>9401</v>
      </c>
      <c r="C79" s="611" t="s">
        <v>9402</v>
      </c>
      <c r="D79" s="611" t="s">
        <v>9403</v>
      </c>
      <c r="E79" s="612">
        <v>404869.34</v>
      </c>
      <c r="F79" s="613" t="s">
        <v>13</v>
      </c>
    </row>
    <row r="80" spans="1:6" x14ac:dyDescent="0.25">
      <c r="A80" s="608"/>
      <c r="B80" s="2619" t="s">
        <v>9404</v>
      </c>
      <c r="C80" s="2620"/>
      <c r="D80" s="611"/>
      <c r="E80" s="612"/>
      <c r="F80" s="613"/>
    </row>
    <row r="81" spans="1:6" ht="94.5" x14ac:dyDescent="0.25">
      <c r="A81" s="608">
        <v>65</v>
      </c>
      <c r="B81" s="611" t="s">
        <v>9405</v>
      </c>
      <c r="C81" s="611" t="s">
        <v>9406</v>
      </c>
      <c r="D81" s="611" t="s">
        <v>9407</v>
      </c>
      <c r="E81" s="612">
        <v>671551.72</v>
      </c>
      <c r="F81" s="613" t="s">
        <v>13</v>
      </c>
    </row>
    <row r="82" spans="1:6" x14ac:dyDescent="0.25">
      <c r="A82" s="608"/>
      <c r="B82" s="494" t="s">
        <v>248</v>
      </c>
      <c r="C82" s="611"/>
      <c r="D82" s="611"/>
      <c r="E82" s="609">
        <f>SUM(E6:E81)</f>
        <v>81310344.815999985</v>
      </c>
      <c r="F82" s="610"/>
    </row>
    <row r="83" spans="1:6" x14ac:dyDescent="0.25">
      <c r="A83" s="69"/>
      <c r="B83" s="2472" t="s">
        <v>9</v>
      </c>
      <c r="C83" s="2472"/>
      <c r="D83" s="2472"/>
      <c r="E83" s="189"/>
      <c r="F83" s="70"/>
    </row>
    <row r="84" spans="1:6" ht="63" x14ac:dyDescent="0.25">
      <c r="A84" s="69">
        <v>1</v>
      </c>
      <c r="B84" s="69" t="s">
        <v>269</v>
      </c>
      <c r="C84" s="7" t="s">
        <v>9408</v>
      </c>
      <c r="D84" s="69" t="s">
        <v>271</v>
      </c>
      <c r="E84" s="187">
        <v>1000000</v>
      </c>
      <c r="F84" s="69" t="s">
        <v>272</v>
      </c>
    </row>
    <row r="85" spans="1:6" x14ac:dyDescent="0.25">
      <c r="A85" s="69"/>
      <c r="B85" s="70" t="s">
        <v>273</v>
      </c>
      <c r="C85" s="7"/>
      <c r="D85" s="69"/>
      <c r="E85" s="187"/>
      <c r="F85" s="69"/>
    </row>
    <row r="86" spans="1:6" ht="94.5" x14ac:dyDescent="0.25">
      <c r="A86" s="69">
        <v>2</v>
      </c>
      <c r="B86" s="69" t="s">
        <v>274</v>
      </c>
      <c r="C86" s="7" t="s">
        <v>9409</v>
      </c>
      <c r="D86" s="69" t="s">
        <v>276</v>
      </c>
      <c r="E86" s="187">
        <v>4500000</v>
      </c>
      <c r="F86" s="69" t="s">
        <v>277</v>
      </c>
    </row>
    <row r="87" spans="1:6" x14ac:dyDescent="0.25">
      <c r="A87" s="70"/>
      <c r="B87" s="70" t="s">
        <v>248</v>
      </c>
      <c r="C87" s="70"/>
      <c r="D87" s="70"/>
      <c r="E87" s="189">
        <v>5500000</v>
      </c>
      <c r="F87" s="70"/>
    </row>
    <row r="88" spans="1:6" x14ac:dyDescent="0.25">
      <c r="A88" s="88"/>
      <c r="B88" s="88" t="s">
        <v>324</v>
      </c>
      <c r="C88" s="88"/>
      <c r="D88" s="88"/>
      <c r="E88" s="89">
        <f>E87+E82</f>
        <v>86810344.815999985</v>
      </c>
      <c r="F88" s="88"/>
    </row>
    <row r="91" spans="1:6" x14ac:dyDescent="0.25">
      <c r="A91" s="2352" t="s">
        <v>0</v>
      </c>
      <c r="B91" s="2352"/>
      <c r="C91" s="2352"/>
      <c r="D91" s="2352"/>
      <c r="E91" s="2352"/>
      <c r="F91" s="2352"/>
    </row>
    <row r="92" spans="1:6" x14ac:dyDescent="0.25">
      <c r="A92" s="2352" t="s">
        <v>9410</v>
      </c>
      <c r="B92" s="2352"/>
      <c r="C92" s="2352"/>
      <c r="D92" s="2352"/>
      <c r="E92" s="2352"/>
      <c r="F92" s="2352"/>
    </row>
    <row r="93" spans="1:6" x14ac:dyDescent="0.25">
      <c r="A93" s="2352" t="s">
        <v>281</v>
      </c>
      <c r="B93" s="2352"/>
      <c r="C93" s="2352"/>
      <c r="D93" s="2352"/>
      <c r="E93" s="2352"/>
      <c r="F93" s="2352"/>
    </row>
    <row r="94" spans="1:6" ht="31.5" x14ac:dyDescent="0.25">
      <c r="A94" s="464" t="s">
        <v>3</v>
      </c>
      <c r="B94" s="533" t="s">
        <v>5559</v>
      </c>
      <c r="C94" s="38" t="s">
        <v>284</v>
      </c>
      <c r="D94" s="464" t="s">
        <v>4426</v>
      </c>
      <c r="E94" s="268" t="s">
        <v>286</v>
      </c>
      <c r="F94" s="38" t="s">
        <v>1228</v>
      </c>
    </row>
    <row r="95" spans="1:6" x14ac:dyDescent="0.25">
      <c r="A95" s="624"/>
      <c r="B95" s="2580" t="s">
        <v>7590</v>
      </c>
      <c r="C95" s="2599"/>
      <c r="D95" s="2581"/>
      <c r="E95" s="625"/>
      <c r="F95" s="567"/>
    </row>
    <row r="96" spans="1:6" ht="141.75" x14ac:dyDescent="0.25">
      <c r="A96" s="626">
        <v>1</v>
      </c>
      <c r="B96" s="182" t="s">
        <v>295</v>
      </c>
      <c r="C96" s="182" t="s">
        <v>9411</v>
      </c>
      <c r="D96" s="182" t="s">
        <v>488</v>
      </c>
      <c r="E96" s="266">
        <v>682758.62</v>
      </c>
      <c r="F96" s="44" t="s">
        <v>272</v>
      </c>
    </row>
    <row r="97" spans="1:6" x14ac:dyDescent="0.25">
      <c r="A97" s="565"/>
      <c r="B97" s="2621" t="s">
        <v>9412</v>
      </c>
      <c r="C97" s="2622"/>
      <c r="D97" s="627"/>
      <c r="E97" s="628"/>
      <c r="F97" s="629"/>
    </row>
    <row r="98" spans="1:6" ht="110.25" x14ac:dyDescent="0.25">
      <c r="A98" s="626">
        <v>2</v>
      </c>
      <c r="B98" s="182" t="s">
        <v>295</v>
      </c>
      <c r="C98" s="182" t="s">
        <v>9266</v>
      </c>
      <c r="D98" s="182" t="s">
        <v>336</v>
      </c>
      <c r="E98" s="266">
        <v>100000</v>
      </c>
      <c r="F98" s="44" t="s">
        <v>272</v>
      </c>
    </row>
    <row r="99" spans="1:6" ht="94.5" x14ac:dyDescent="0.25">
      <c r="A99" s="182">
        <v>3</v>
      </c>
      <c r="B99" s="471" t="s">
        <v>299</v>
      </c>
      <c r="C99" s="471" t="s">
        <v>9268</v>
      </c>
      <c r="D99" s="471" t="s">
        <v>1244</v>
      </c>
      <c r="E99" s="406">
        <v>241379.32</v>
      </c>
      <c r="F99" s="600" t="s">
        <v>272</v>
      </c>
    </row>
    <row r="100" spans="1:6" ht="31.5" x14ac:dyDescent="0.25">
      <c r="A100" s="182"/>
      <c r="B100" s="566" t="s">
        <v>40</v>
      </c>
      <c r="C100" s="182"/>
      <c r="D100" s="182"/>
      <c r="E100" s="266"/>
      <c r="F100" s="44"/>
    </row>
    <row r="101" spans="1:6" ht="110.25" x14ac:dyDescent="0.25">
      <c r="A101" s="182">
        <v>4</v>
      </c>
      <c r="B101" s="269" t="s">
        <v>301</v>
      </c>
      <c r="C101" s="182" t="s">
        <v>9269</v>
      </c>
      <c r="D101" s="269" t="s">
        <v>43</v>
      </c>
      <c r="E101" s="150">
        <v>568965.51</v>
      </c>
      <c r="F101" s="44" t="s">
        <v>272</v>
      </c>
    </row>
    <row r="102" spans="1:6" x14ac:dyDescent="0.25">
      <c r="A102" s="182"/>
      <c r="B102" s="2595" t="s">
        <v>312</v>
      </c>
      <c r="C102" s="2596"/>
      <c r="D102" s="269"/>
      <c r="E102" s="150"/>
      <c r="F102" s="44"/>
    </row>
    <row r="103" spans="1:6" ht="204.75" x14ac:dyDescent="0.25">
      <c r="A103" s="182">
        <v>5</v>
      </c>
      <c r="B103" s="269" t="s">
        <v>9273</v>
      </c>
      <c r="C103" s="182" t="s">
        <v>9274</v>
      </c>
      <c r="D103" s="182" t="s">
        <v>9413</v>
      </c>
      <c r="E103" s="150">
        <v>4000000</v>
      </c>
      <c r="F103" s="44" t="s">
        <v>13</v>
      </c>
    </row>
    <row r="104" spans="1:6" ht="204.75" x14ac:dyDescent="0.25">
      <c r="A104" s="182">
        <v>6</v>
      </c>
      <c r="B104" s="269" t="s">
        <v>9332</v>
      </c>
      <c r="C104" s="182" t="s">
        <v>9414</v>
      </c>
      <c r="D104" s="182" t="s">
        <v>9413</v>
      </c>
      <c r="E104" s="150">
        <v>4000000</v>
      </c>
      <c r="F104" s="44" t="s">
        <v>13</v>
      </c>
    </row>
    <row r="105" spans="1:6" x14ac:dyDescent="0.25">
      <c r="A105" s="182"/>
      <c r="B105" s="2595" t="s">
        <v>315</v>
      </c>
      <c r="C105" s="2596"/>
      <c r="D105" s="182"/>
      <c r="E105" s="150"/>
      <c r="F105" s="44"/>
    </row>
    <row r="106" spans="1:6" ht="78.75" x14ac:dyDescent="0.25">
      <c r="A106" s="182">
        <v>7</v>
      </c>
      <c r="B106" s="182" t="s">
        <v>9372</v>
      </c>
      <c r="C106" s="182" t="s">
        <v>9415</v>
      </c>
      <c r="D106" s="182" t="s">
        <v>9416</v>
      </c>
      <c r="E106" s="150">
        <v>1000000</v>
      </c>
      <c r="F106" s="42" t="s">
        <v>13</v>
      </c>
    </row>
    <row r="107" spans="1:6" x14ac:dyDescent="0.25">
      <c r="A107" s="182"/>
      <c r="B107" s="264" t="s">
        <v>306</v>
      </c>
      <c r="C107" s="182"/>
      <c r="D107" s="182"/>
      <c r="E107" s="150"/>
      <c r="F107" s="42"/>
    </row>
    <row r="108" spans="1:6" ht="157.5" x14ac:dyDescent="0.25">
      <c r="A108" s="182">
        <v>8</v>
      </c>
      <c r="B108" s="269" t="s">
        <v>9417</v>
      </c>
      <c r="C108" s="182" t="s">
        <v>9391</v>
      </c>
      <c r="D108" s="269" t="s">
        <v>4483</v>
      </c>
      <c r="E108" s="157">
        <v>227586.2</v>
      </c>
      <c r="F108" s="44" t="s">
        <v>272</v>
      </c>
    </row>
    <row r="109" spans="1:6" x14ac:dyDescent="0.25">
      <c r="A109" s="182"/>
      <c r="B109" s="2330" t="s">
        <v>303</v>
      </c>
      <c r="C109" s="2331"/>
      <c r="D109" s="269"/>
      <c r="E109" s="157"/>
      <c r="F109" s="44"/>
    </row>
    <row r="110" spans="1:6" ht="173.25" x14ac:dyDescent="0.25">
      <c r="A110" s="182">
        <v>9</v>
      </c>
      <c r="B110" s="269" t="s">
        <v>9393</v>
      </c>
      <c r="C110" s="182" t="s">
        <v>9394</v>
      </c>
      <c r="D110" s="7" t="s">
        <v>9418</v>
      </c>
      <c r="E110" s="266">
        <v>227586.2</v>
      </c>
      <c r="F110" s="44" t="s">
        <v>272</v>
      </c>
    </row>
    <row r="111" spans="1:6" x14ac:dyDescent="0.25">
      <c r="A111" s="182"/>
      <c r="B111" s="2330" t="s">
        <v>4995</v>
      </c>
      <c r="C111" s="2331"/>
      <c r="D111" s="7"/>
      <c r="E111" s="266"/>
      <c r="F111" s="44"/>
    </row>
    <row r="112" spans="1:6" ht="94.5" x14ac:dyDescent="0.25">
      <c r="A112" s="182">
        <v>10</v>
      </c>
      <c r="B112" s="182" t="s">
        <v>700</v>
      </c>
      <c r="C112" s="182" t="s">
        <v>9419</v>
      </c>
      <c r="D112" s="269" t="s">
        <v>9420</v>
      </c>
      <c r="E112" s="150">
        <v>331034.49</v>
      </c>
      <c r="F112" s="42" t="s">
        <v>13</v>
      </c>
    </row>
    <row r="113" spans="1:6" x14ac:dyDescent="0.25">
      <c r="A113" s="182"/>
      <c r="B113" s="264" t="s">
        <v>704</v>
      </c>
      <c r="C113" s="182"/>
      <c r="D113" s="182"/>
      <c r="E113" s="301">
        <v>11379310.34</v>
      </c>
      <c r="F113" s="38"/>
    </row>
  </sheetData>
  <mergeCells count="18">
    <mergeCell ref="B20:C20"/>
    <mergeCell ref="A1:F1"/>
    <mergeCell ref="A2:F2"/>
    <mergeCell ref="A3:F3"/>
    <mergeCell ref="B5:D5"/>
    <mergeCell ref="B11:D11"/>
    <mergeCell ref="B105:C105"/>
    <mergeCell ref="B109:C109"/>
    <mergeCell ref="B111:C111"/>
    <mergeCell ref="B70:C70"/>
    <mergeCell ref="B80:C80"/>
    <mergeCell ref="B83:D83"/>
    <mergeCell ref="A91:F91"/>
    <mergeCell ref="A92:F92"/>
    <mergeCell ref="A93:F93"/>
    <mergeCell ref="B95:D95"/>
    <mergeCell ref="B97:C97"/>
    <mergeCell ref="B102:C102"/>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4"/>
  <sheetViews>
    <sheetView topLeftCell="A57" workbookViewId="0">
      <selection activeCell="C79" sqref="C79"/>
    </sheetView>
  </sheetViews>
  <sheetFormatPr defaultRowHeight="15.75" x14ac:dyDescent="0.25"/>
  <cols>
    <col min="1" max="1" width="7.140625" style="128" customWidth="1"/>
    <col min="2" max="2" width="15.42578125" style="128" customWidth="1"/>
    <col min="3" max="3" width="43.140625" style="128" customWidth="1"/>
    <col min="4" max="4" width="16" style="128" customWidth="1"/>
    <col min="5" max="5" width="20.7109375" style="128" customWidth="1"/>
    <col min="6" max="6" width="10.42578125" style="128" customWidth="1"/>
    <col min="7" max="16384" width="9.140625" style="128"/>
  </cols>
  <sheetData>
    <row r="1" spans="1:6" x14ac:dyDescent="0.25">
      <c r="A1" s="2629" t="s">
        <v>7730</v>
      </c>
      <c r="B1" s="2629"/>
      <c r="C1" s="2629"/>
      <c r="D1" s="2629"/>
      <c r="E1" s="2629"/>
      <c r="F1" s="2629"/>
    </row>
    <row r="2" spans="1:6" x14ac:dyDescent="0.25">
      <c r="A2" s="2629" t="s">
        <v>9421</v>
      </c>
      <c r="B2" s="2629"/>
      <c r="C2" s="2629"/>
      <c r="D2" s="2629"/>
      <c r="E2" s="2629"/>
      <c r="F2" s="2629"/>
    </row>
    <row r="3" spans="1:6" x14ac:dyDescent="0.25">
      <c r="A3" s="2360" t="s">
        <v>281</v>
      </c>
      <c r="B3" s="2360"/>
      <c r="C3" s="2360"/>
      <c r="D3" s="2360"/>
      <c r="E3" s="2360"/>
      <c r="F3" s="2360"/>
    </row>
    <row r="4" spans="1:6" ht="31.5" x14ac:dyDescent="0.25">
      <c r="A4" s="9" t="s">
        <v>3</v>
      </c>
      <c r="B4" s="39" t="s">
        <v>5559</v>
      </c>
      <c r="C4" s="39" t="s">
        <v>284</v>
      </c>
      <c r="D4" s="39" t="s">
        <v>4426</v>
      </c>
      <c r="E4" s="39" t="s">
        <v>286</v>
      </c>
      <c r="F4" s="39" t="s">
        <v>1228</v>
      </c>
    </row>
    <row r="5" spans="1:6" x14ac:dyDescent="0.25">
      <c r="A5" s="9"/>
      <c r="B5" s="631" t="s">
        <v>2081</v>
      </c>
      <c r="C5" s="39"/>
      <c r="D5" s="39"/>
      <c r="E5" s="39"/>
      <c r="F5" s="39"/>
    </row>
    <row r="6" spans="1:6" ht="47.25" x14ac:dyDescent="0.25">
      <c r="A6" s="2">
        <v>1</v>
      </c>
      <c r="B6" s="2" t="s">
        <v>2060</v>
      </c>
      <c r="C6" s="2" t="s">
        <v>9422</v>
      </c>
      <c r="D6" s="2" t="s">
        <v>329</v>
      </c>
      <c r="E6" s="144">
        <v>1776200</v>
      </c>
      <c r="F6" s="10" t="s">
        <v>272</v>
      </c>
    </row>
    <row r="7" spans="1:6" ht="157.5" x14ac:dyDescent="0.25">
      <c r="A7" s="2">
        <v>2</v>
      </c>
      <c r="B7" s="2" t="s">
        <v>295</v>
      </c>
      <c r="C7" s="2" t="s">
        <v>9423</v>
      </c>
      <c r="D7" s="2" t="s">
        <v>535</v>
      </c>
      <c r="E7" s="144">
        <v>1097860.6399999999</v>
      </c>
      <c r="F7" s="10" t="s">
        <v>272</v>
      </c>
    </row>
    <row r="8" spans="1:6" ht="47.25" x14ac:dyDescent="0.25">
      <c r="A8" s="2">
        <v>3</v>
      </c>
      <c r="B8" s="2" t="s">
        <v>17</v>
      </c>
      <c r="C8" s="2" t="s">
        <v>9424</v>
      </c>
      <c r="D8" s="2" t="s">
        <v>8480</v>
      </c>
      <c r="E8" s="144">
        <v>19200</v>
      </c>
      <c r="F8" s="10" t="s">
        <v>272</v>
      </c>
    </row>
    <row r="9" spans="1:6" ht="47.25" x14ac:dyDescent="0.25">
      <c r="A9" s="2">
        <v>4</v>
      </c>
      <c r="B9" s="2" t="s">
        <v>20</v>
      </c>
      <c r="C9" s="2" t="s">
        <v>9425</v>
      </c>
      <c r="D9" s="2" t="s">
        <v>8482</v>
      </c>
      <c r="E9" s="144">
        <v>15360</v>
      </c>
      <c r="F9" s="10" t="s">
        <v>272</v>
      </c>
    </row>
    <row r="10" spans="1:6" ht="94.5" x14ac:dyDescent="0.25">
      <c r="A10" s="2">
        <v>5</v>
      </c>
      <c r="B10" s="2" t="s">
        <v>23</v>
      </c>
      <c r="C10" s="2" t="s">
        <v>9426</v>
      </c>
      <c r="D10" s="2" t="s">
        <v>541</v>
      </c>
      <c r="E10" s="144">
        <v>1000000</v>
      </c>
      <c r="F10" s="10" t="s">
        <v>272</v>
      </c>
    </row>
    <row r="11" spans="1:6" x14ac:dyDescent="0.25">
      <c r="A11" s="18"/>
      <c r="B11" s="410" t="s">
        <v>7736</v>
      </c>
      <c r="C11" s="18"/>
      <c r="D11" s="18"/>
      <c r="E11" s="144"/>
      <c r="F11" s="10"/>
    </row>
    <row r="12" spans="1:6" ht="141.75" x14ac:dyDescent="0.25">
      <c r="A12" s="2">
        <v>6</v>
      </c>
      <c r="B12" s="2" t="s">
        <v>295</v>
      </c>
      <c r="C12" s="2" t="s">
        <v>9427</v>
      </c>
      <c r="D12" s="2" t="s">
        <v>544</v>
      </c>
      <c r="E12" s="144">
        <v>504310.32</v>
      </c>
      <c r="F12" s="10" t="s">
        <v>272</v>
      </c>
    </row>
    <row r="13" spans="1:6" ht="94.5" x14ac:dyDescent="0.25">
      <c r="A13" s="2">
        <v>7</v>
      </c>
      <c r="B13" s="2" t="s">
        <v>23</v>
      </c>
      <c r="C13" s="2" t="s">
        <v>9428</v>
      </c>
      <c r="D13" s="2" t="s">
        <v>541</v>
      </c>
      <c r="E13" s="144">
        <v>600000</v>
      </c>
      <c r="F13" s="10" t="s">
        <v>272</v>
      </c>
    </row>
    <row r="14" spans="1:6" ht="94.5" x14ac:dyDescent="0.25">
      <c r="A14" s="2">
        <v>8</v>
      </c>
      <c r="B14" s="2" t="s">
        <v>299</v>
      </c>
      <c r="C14" s="2" t="s">
        <v>9429</v>
      </c>
      <c r="D14" s="2" t="s">
        <v>300</v>
      </c>
      <c r="E14" s="144">
        <v>1500000</v>
      </c>
      <c r="F14" s="10" t="s">
        <v>272</v>
      </c>
    </row>
    <row r="15" spans="1:6" x14ac:dyDescent="0.25">
      <c r="A15" s="18"/>
      <c r="B15" s="9" t="s">
        <v>273</v>
      </c>
      <c r="C15" s="18"/>
      <c r="D15" s="18"/>
      <c r="E15" s="144"/>
      <c r="F15" s="10"/>
    </row>
    <row r="16" spans="1:6" ht="78.75" x14ac:dyDescent="0.25">
      <c r="A16" s="2">
        <v>9</v>
      </c>
      <c r="B16" s="2" t="s">
        <v>9430</v>
      </c>
      <c r="C16" s="2" t="s">
        <v>9431</v>
      </c>
      <c r="D16" s="2" t="s">
        <v>8489</v>
      </c>
      <c r="E16" s="144">
        <v>6500000</v>
      </c>
      <c r="F16" s="10" t="s">
        <v>272</v>
      </c>
    </row>
    <row r="17" spans="1:6" ht="78.75" x14ac:dyDescent="0.25">
      <c r="A17" s="2">
        <v>10</v>
      </c>
      <c r="B17" s="2" t="s">
        <v>342</v>
      </c>
      <c r="C17" s="2" t="s">
        <v>9432</v>
      </c>
      <c r="D17" s="2" t="s">
        <v>8491</v>
      </c>
      <c r="E17" s="144">
        <v>10702586.210000001</v>
      </c>
      <c r="F17" s="10" t="s">
        <v>13</v>
      </c>
    </row>
    <row r="18" spans="1:6" x14ac:dyDescent="0.25">
      <c r="A18" s="18"/>
      <c r="B18" s="9" t="s">
        <v>739</v>
      </c>
      <c r="C18" s="18"/>
      <c r="D18" s="18"/>
      <c r="E18" s="144"/>
      <c r="F18" s="10"/>
    </row>
    <row r="19" spans="1:6" ht="110.25" x14ac:dyDescent="0.25">
      <c r="A19" s="2">
        <v>11</v>
      </c>
      <c r="B19" s="2" t="s">
        <v>301</v>
      </c>
      <c r="C19" s="2" t="s">
        <v>9433</v>
      </c>
      <c r="D19" s="2" t="s">
        <v>43</v>
      </c>
      <c r="E19" s="144">
        <v>4568965.5199999996</v>
      </c>
      <c r="F19" s="10" t="s">
        <v>13</v>
      </c>
    </row>
    <row r="20" spans="1:6" x14ac:dyDescent="0.25">
      <c r="A20" s="18"/>
      <c r="B20" s="2628" t="s">
        <v>5895</v>
      </c>
      <c r="C20" s="2628"/>
      <c r="D20" s="2628"/>
      <c r="E20" s="144"/>
      <c r="F20" s="10"/>
    </row>
    <row r="21" spans="1:6" ht="236.25" x14ac:dyDescent="0.25">
      <c r="A21" s="2">
        <v>12</v>
      </c>
      <c r="B21" s="2" t="s">
        <v>9434</v>
      </c>
      <c r="C21" s="2" t="s">
        <v>9435</v>
      </c>
      <c r="D21" s="2" t="s">
        <v>9436</v>
      </c>
      <c r="E21" s="144">
        <v>4000000</v>
      </c>
      <c r="F21" s="10" t="s">
        <v>13</v>
      </c>
    </row>
    <row r="22" spans="1:6" ht="94.5" x14ac:dyDescent="0.25">
      <c r="A22" s="2">
        <v>13</v>
      </c>
      <c r="B22" s="2" t="s">
        <v>9434</v>
      </c>
      <c r="C22" s="2" t="s">
        <v>9437</v>
      </c>
      <c r="D22" s="2" t="s">
        <v>9438</v>
      </c>
      <c r="E22" s="144">
        <v>1000000</v>
      </c>
      <c r="F22" s="10" t="s">
        <v>13</v>
      </c>
    </row>
    <row r="23" spans="1:6" ht="63" x14ac:dyDescent="0.25">
      <c r="A23" s="2">
        <v>14</v>
      </c>
      <c r="B23" s="2" t="s">
        <v>9439</v>
      </c>
      <c r="C23" s="2" t="s">
        <v>9440</v>
      </c>
      <c r="D23" s="2" t="s">
        <v>9441</v>
      </c>
      <c r="E23" s="144">
        <v>1881034</v>
      </c>
      <c r="F23" s="10" t="s">
        <v>13</v>
      </c>
    </row>
    <row r="24" spans="1:6" ht="47.25" x14ac:dyDescent="0.25">
      <c r="A24" s="2">
        <v>15</v>
      </c>
      <c r="B24" s="2" t="s">
        <v>9442</v>
      </c>
      <c r="C24" s="2" t="s">
        <v>9443</v>
      </c>
      <c r="D24" s="2" t="s">
        <v>3027</v>
      </c>
      <c r="E24" s="144">
        <v>1400000</v>
      </c>
      <c r="F24" s="10" t="s">
        <v>13</v>
      </c>
    </row>
    <row r="25" spans="1:6" ht="157.5" x14ac:dyDescent="0.25">
      <c r="A25" s="2">
        <v>16</v>
      </c>
      <c r="B25" s="2" t="s">
        <v>9444</v>
      </c>
      <c r="C25" s="2" t="s">
        <v>9445</v>
      </c>
      <c r="D25" s="2" t="s">
        <v>9446</v>
      </c>
      <c r="E25" s="144">
        <v>2000000</v>
      </c>
      <c r="F25" s="10" t="s">
        <v>272</v>
      </c>
    </row>
    <row r="26" spans="1:6" x14ac:dyDescent="0.25">
      <c r="A26" s="18"/>
      <c r="B26" s="2628" t="s">
        <v>5872</v>
      </c>
      <c r="C26" s="2628"/>
      <c r="D26" s="2628"/>
      <c r="E26" s="144"/>
      <c r="F26" s="10"/>
    </row>
    <row r="27" spans="1:6" ht="126" x14ac:dyDescent="0.25">
      <c r="A27" s="2">
        <v>17</v>
      </c>
      <c r="B27" s="2" t="s">
        <v>9447</v>
      </c>
      <c r="C27" s="2" t="s">
        <v>9448</v>
      </c>
      <c r="D27" s="2" t="s">
        <v>9449</v>
      </c>
      <c r="E27" s="144">
        <v>1600000</v>
      </c>
      <c r="F27" s="10" t="s">
        <v>272</v>
      </c>
    </row>
    <row r="28" spans="1:6" ht="63" x14ac:dyDescent="0.25">
      <c r="A28" s="2">
        <v>18</v>
      </c>
      <c r="B28" s="2" t="s">
        <v>9450</v>
      </c>
      <c r="C28" s="2" t="s">
        <v>9451</v>
      </c>
      <c r="D28" s="2" t="s">
        <v>9452</v>
      </c>
      <c r="E28" s="144">
        <v>3000000</v>
      </c>
      <c r="F28" s="10" t="s">
        <v>13</v>
      </c>
    </row>
    <row r="29" spans="1:6" ht="47.25" x14ac:dyDescent="0.25">
      <c r="A29" s="2">
        <v>19</v>
      </c>
      <c r="B29" s="2" t="s">
        <v>9453</v>
      </c>
      <c r="C29" s="2" t="s">
        <v>9454</v>
      </c>
      <c r="D29" s="2" t="s">
        <v>3027</v>
      </c>
      <c r="E29" s="144">
        <v>1400000</v>
      </c>
      <c r="F29" s="10" t="s">
        <v>13</v>
      </c>
    </row>
    <row r="30" spans="1:6" x14ac:dyDescent="0.25">
      <c r="A30" s="18"/>
      <c r="B30" s="9" t="s">
        <v>7548</v>
      </c>
      <c r="C30" s="18"/>
      <c r="D30" s="2"/>
      <c r="E30" s="144"/>
      <c r="F30" s="10"/>
    </row>
    <row r="31" spans="1:6" ht="299.25" x14ac:dyDescent="0.25">
      <c r="A31" s="2">
        <v>20</v>
      </c>
      <c r="B31" s="2" t="s">
        <v>9455</v>
      </c>
      <c r="C31" s="2" t="s">
        <v>9456</v>
      </c>
      <c r="D31" s="2" t="s">
        <v>9457</v>
      </c>
      <c r="E31" s="144">
        <v>3000000</v>
      </c>
      <c r="F31" s="10" t="s">
        <v>13</v>
      </c>
    </row>
    <row r="32" spans="1:6" ht="220.5" x14ac:dyDescent="0.25">
      <c r="A32" s="2">
        <v>21</v>
      </c>
      <c r="B32" s="2" t="s">
        <v>9458</v>
      </c>
      <c r="C32" s="2" t="s">
        <v>9459</v>
      </c>
      <c r="D32" s="2" t="s">
        <v>9460</v>
      </c>
      <c r="E32" s="144">
        <v>2023834.68</v>
      </c>
      <c r="F32" s="10" t="s">
        <v>13</v>
      </c>
    </row>
    <row r="33" spans="1:6" ht="283.5" x14ac:dyDescent="0.25">
      <c r="A33" s="2">
        <v>22</v>
      </c>
      <c r="B33" s="2" t="s">
        <v>9524</v>
      </c>
      <c r="C33" s="2" t="s">
        <v>9461</v>
      </c>
      <c r="D33" s="2" t="s">
        <v>9462</v>
      </c>
      <c r="E33" s="144">
        <v>2885776.25</v>
      </c>
      <c r="F33" s="10" t="s">
        <v>13</v>
      </c>
    </row>
    <row r="34" spans="1:6" ht="220.5" x14ac:dyDescent="0.25">
      <c r="A34" s="2">
        <v>23</v>
      </c>
      <c r="B34" s="2" t="s">
        <v>9525</v>
      </c>
      <c r="C34" s="2" t="s">
        <v>9463</v>
      </c>
      <c r="D34" s="2" t="s">
        <v>9464</v>
      </c>
      <c r="E34" s="144">
        <v>2885776.25</v>
      </c>
      <c r="F34" s="10" t="s">
        <v>13</v>
      </c>
    </row>
    <row r="35" spans="1:6" ht="78.75" x14ac:dyDescent="0.25">
      <c r="A35" s="2">
        <v>24</v>
      </c>
      <c r="B35" s="2" t="s">
        <v>9465</v>
      </c>
      <c r="C35" s="2" t="s">
        <v>9466</v>
      </c>
      <c r="D35" s="2" t="s">
        <v>9467</v>
      </c>
      <c r="E35" s="144">
        <v>500000</v>
      </c>
      <c r="F35" s="10" t="s">
        <v>13</v>
      </c>
    </row>
    <row r="36" spans="1:6" ht="236.25" x14ac:dyDescent="0.25">
      <c r="A36" s="2">
        <v>25</v>
      </c>
      <c r="B36" s="2" t="s">
        <v>9468</v>
      </c>
      <c r="C36" s="2" t="s">
        <v>9469</v>
      </c>
      <c r="D36" s="2" t="s">
        <v>9470</v>
      </c>
      <c r="E36" s="144">
        <v>2500000</v>
      </c>
      <c r="F36" s="10" t="s">
        <v>13</v>
      </c>
    </row>
    <row r="37" spans="1:6" x14ac:dyDescent="0.25">
      <c r="A37" s="18"/>
      <c r="B37" s="9" t="s">
        <v>2065</v>
      </c>
      <c r="C37" s="18"/>
      <c r="D37" s="2"/>
      <c r="E37" s="144"/>
      <c r="F37" s="10"/>
    </row>
    <row r="38" spans="1:6" ht="173.25" x14ac:dyDescent="0.25">
      <c r="A38" s="2">
        <v>26</v>
      </c>
      <c r="B38" s="2" t="s">
        <v>4481</v>
      </c>
      <c r="C38" s="2" t="s">
        <v>9471</v>
      </c>
      <c r="D38" s="2" t="s">
        <v>8540</v>
      </c>
      <c r="E38" s="144">
        <v>1736206.88</v>
      </c>
      <c r="F38" s="10" t="s">
        <v>13</v>
      </c>
    </row>
    <row r="39" spans="1:6" x14ac:dyDescent="0.25">
      <c r="A39" s="18"/>
      <c r="B39" s="410" t="s">
        <v>477</v>
      </c>
      <c r="C39" s="18"/>
      <c r="D39" s="18"/>
      <c r="E39" s="144"/>
      <c r="F39" s="632"/>
    </row>
    <row r="40" spans="1:6" ht="236.25" x14ac:dyDescent="0.25">
      <c r="A40" s="2">
        <v>27</v>
      </c>
      <c r="B40" s="7" t="s">
        <v>9472</v>
      </c>
      <c r="C40" s="2" t="s">
        <v>9473</v>
      </c>
      <c r="D40" s="2" t="s">
        <v>7655</v>
      </c>
      <c r="E40" s="144">
        <v>1169256.75</v>
      </c>
      <c r="F40" s="10" t="s">
        <v>13</v>
      </c>
    </row>
    <row r="41" spans="1:6" ht="236.25" x14ac:dyDescent="0.25">
      <c r="A41" s="2">
        <v>28</v>
      </c>
      <c r="B41" s="2" t="s">
        <v>9474</v>
      </c>
      <c r="C41" s="2" t="s">
        <v>9475</v>
      </c>
      <c r="D41" s="2" t="s">
        <v>7655</v>
      </c>
      <c r="E41" s="144">
        <v>1169256.75</v>
      </c>
      <c r="F41" s="10" t="s">
        <v>13</v>
      </c>
    </row>
    <row r="42" spans="1:6" ht="236.25" x14ac:dyDescent="0.25">
      <c r="A42" s="2">
        <v>29</v>
      </c>
      <c r="B42" s="2" t="s">
        <v>9476</v>
      </c>
      <c r="C42" s="2" t="s">
        <v>9477</v>
      </c>
      <c r="D42" s="2" t="s">
        <v>7655</v>
      </c>
      <c r="E42" s="144">
        <v>1169256.75</v>
      </c>
      <c r="F42" s="10" t="s">
        <v>13</v>
      </c>
    </row>
    <row r="43" spans="1:6" ht="236.25" x14ac:dyDescent="0.25">
      <c r="A43" s="2">
        <v>30</v>
      </c>
      <c r="B43" s="2" t="s">
        <v>9478</v>
      </c>
      <c r="C43" s="2" t="s">
        <v>9479</v>
      </c>
      <c r="D43" s="2" t="s">
        <v>7655</v>
      </c>
      <c r="E43" s="144">
        <v>1169256.75</v>
      </c>
      <c r="F43" s="10" t="s">
        <v>13</v>
      </c>
    </row>
    <row r="44" spans="1:6" ht="31.5" x14ac:dyDescent="0.25">
      <c r="A44" s="18"/>
      <c r="B44" s="9" t="s">
        <v>8553</v>
      </c>
      <c r="C44" s="18"/>
      <c r="D44" s="18"/>
      <c r="E44" s="144"/>
      <c r="F44" s="632"/>
    </row>
    <row r="45" spans="1:6" ht="204.75" x14ac:dyDescent="0.25">
      <c r="A45" s="2">
        <v>31</v>
      </c>
      <c r="B45" s="2" t="s">
        <v>9480</v>
      </c>
      <c r="C45" s="2" t="s">
        <v>9481</v>
      </c>
      <c r="D45" s="2" t="s">
        <v>9482</v>
      </c>
      <c r="E45" s="144">
        <v>3500000</v>
      </c>
      <c r="F45" s="10" t="s">
        <v>272</v>
      </c>
    </row>
    <row r="46" spans="1:6" ht="220.5" x14ac:dyDescent="0.25">
      <c r="A46" s="2">
        <v>32</v>
      </c>
      <c r="B46" s="2" t="s">
        <v>9483</v>
      </c>
      <c r="C46" s="2" t="s">
        <v>9484</v>
      </c>
      <c r="D46" s="2" t="s">
        <v>9485</v>
      </c>
      <c r="E46" s="144">
        <v>1800000</v>
      </c>
      <c r="F46" s="10" t="s">
        <v>13</v>
      </c>
    </row>
    <row r="47" spans="1:6" x14ac:dyDescent="0.25">
      <c r="A47" s="18"/>
      <c r="B47" s="410" t="s">
        <v>7808</v>
      </c>
      <c r="C47" s="18"/>
      <c r="D47" s="18"/>
      <c r="E47" s="144"/>
      <c r="F47" s="10"/>
    </row>
    <row r="48" spans="1:6" ht="78.75" x14ac:dyDescent="0.25">
      <c r="A48" s="2">
        <v>33</v>
      </c>
      <c r="B48" s="2" t="s">
        <v>1194</v>
      </c>
      <c r="C48" s="2" t="s">
        <v>9486</v>
      </c>
      <c r="D48" s="2" t="s">
        <v>9487</v>
      </c>
      <c r="E48" s="144">
        <v>3500000</v>
      </c>
      <c r="F48" s="10" t="s">
        <v>13</v>
      </c>
    </row>
    <row r="49" spans="1:6" x14ac:dyDescent="0.25">
      <c r="A49" s="206"/>
      <c r="B49" s="2628" t="s">
        <v>8968</v>
      </c>
      <c r="C49" s="2628"/>
      <c r="D49" s="2628"/>
      <c r="E49" s="144"/>
      <c r="F49" s="10"/>
    </row>
    <row r="50" spans="1:6" ht="315" x14ac:dyDescent="0.25">
      <c r="A50" s="206">
        <v>34</v>
      </c>
      <c r="B50" s="2" t="s">
        <v>9488</v>
      </c>
      <c r="C50" s="2" t="s">
        <v>9489</v>
      </c>
      <c r="D50" s="2" t="s">
        <v>9490</v>
      </c>
      <c r="E50" s="144">
        <v>173620.68</v>
      </c>
      <c r="F50" s="10" t="s">
        <v>13</v>
      </c>
    </row>
    <row r="51" spans="1:6" ht="315" x14ac:dyDescent="0.25">
      <c r="A51" s="206">
        <v>35</v>
      </c>
      <c r="B51" s="2" t="s">
        <v>9491</v>
      </c>
      <c r="C51" s="2" t="s">
        <v>9492</v>
      </c>
      <c r="D51" s="2" t="s">
        <v>9490</v>
      </c>
      <c r="E51" s="144">
        <v>173620.68</v>
      </c>
      <c r="F51" s="10" t="s">
        <v>13</v>
      </c>
    </row>
    <row r="52" spans="1:6" ht="315" x14ac:dyDescent="0.25">
      <c r="A52" s="206">
        <v>36</v>
      </c>
      <c r="B52" s="2" t="s">
        <v>9493</v>
      </c>
      <c r="C52" s="2" t="s">
        <v>9494</v>
      </c>
      <c r="D52" s="2" t="s">
        <v>9490</v>
      </c>
      <c r="E52" s="144">
        <v>173620.68</v>
      </c>
      <c r="F52" s="10" t="s">
        <v>13</v>
      </c>
    </row>
    <row r="53" spans="1:6" ht="315" x14ac:dyDescent="0.25">
      <c r="A53" s="206">
        <v>37</v>
      </c>
      <c r="B53" s="2" t="s">
        <v>9495</v>
      </c>
      <c r="C53" s="2" t="s">
        <v>9496</v>
      </c>
      <c r="D53" s="2" t="s">
        <v>9490</v>
      </c>
      <c r="E53" s="144">
        <v>173620.68</v>
      </c>
      <c r="F53" s="10" t="s">
        <v>13</v>
      </c>
    </row>
    <row r="54" spans="1:6" ht="315" x14ac:dyDescent="0.25">
      <c r="A54" s="206">
        <v>38</v>
      </c>
      <c r="B54" s="2" t="s">
        <v>9497</v>
      </c>
      <c r="C54" s="2" t="s">
        <v>9498</v>
      </c>
      <c r="D54" s="2" t="s">
        <v>9490</v>
      </c>
      <c r="E54" s="144">
        <v>173620.68</v>
      </c>
      <c r="F54" s="10" t="s">
        <v>13</v>
      </c>
    </row>
    <row r="55" spans="1:6" ht="315" x14ac:dyDescent="0.25">
      <c r="A55" s="206">
        <v>39</v>
      </c>
      <c r="B55" s="2" t="s">
        <v>9499</v>
      </c>
      <c r="C55" s="2" t="s">
        <v>9500</v>
      </c>
      <c r="D55" s="2" t="s">
        <v>9490</v>
      </c>
      <c r="E55" s="144">
        <v>173620.68</v>
      </c>
      <c r="F55" s="10" t="s">
        <v>13</v>
      </c>
    </row>
    <row r="56" spans="1:6" ht="315" x14ac:dyDescent="0.25">
      <c r="A56" s="206">
        <v>40</v>
      </c>
      <c r="B56" s="2" t="s">
        <v>9501</v>
      </c>
      <c r="C56" s="2" t="s">
        <v>9502</v>
      </c>
      <c r="D56" s="2" t="s">
        <v>9490</v>
      </c>
      <c r="E56" s="144">
        <v>173620.68</v>
      </c>
      <c r="F56" s="10" t="s">
        <v>13</v>
      </c>
    </row>
    <row r="57" spans="1:6" ht="315" x14ac:dyDescent="0.25">
      <c r="A57" s="206">
        <v>41</v>
      </c>
      <c r="B57" s="2" t="s">
        <v>9503</v>
      </c>
      <c r="C57" s="2" t="s">
        <v>9504</v>
      </c>
      <c r="D57" s="2" t="s">
        <v>9490</v>
      </c>
      <c r="E57" s="144">
        <v>173620.68</v>
      </c>
      <c r="F57" s="10" t="s">
        <v>13</v>
      </c>
    </row>
    <row r="58" spans="1:6" ht="315" x14ac:dyDescent="0.25">
      <c r="A58" s="206">
        <v>42</v>
      </c>
      <c r="B58" s="2" t="s">
        <v>9505</v>
      </c>
      <c r="C58" s="2" t="s">
        <v>9506</v>
      </c>
      <c r="D58" s="2" t="s">
        <v>9507</v>
      </c>
      <c r="E58" s="144">
        <v>347241.63</v>
      </c>
      <c r="F58" s="10" t="s">
        <v>13</v>
      </c>
    </row>
    <row r="59" spans="1:6" ht="189" x14ac:dyDescent="0.25">
      <c r="A59" s="206">
        <v>43</v>
      </c>
      <c r="B59" s="2" t="s">
        <v>9508</v>
      </c>
      <c r="C59" s="2" t="s">
        <v>9509</v>
      </c>
      <c r="D59" s="2" t="s">
        <v>9510</v>
      </c>
      <c r="E59" s="144">
        <v>6000000</v>
      </c>
      <c r="F59" s="10" t="s">
        <v>13</v>
      </c>
    </row>
    <row r="60" spans="1:6" x14ac:dyDescent="0.25">
      <c r="A60" s="18"/>
      <c r="B60" s="2626" t="s">
        <v>248</v>
      </c>
      <c r="C60" s="2626"/>
      <c r="D60" s="2626"/>
      <c r="E60" s="223">
        <f>SUM(E6:E59)</f>
        <v>81310344.820000052</v>
      </c>
      <c r="F60" s="633"/>
    </row>
    <row r="61" spans="1:6" x14ac:dyDescent="0.25">
      <c r="A61" s="69"/>
      <c r="B61" s="2472" t="s">
        <v>9</v>
      </c>
      <c r="C61" s="2472"/>
      <c r="D61" s="2472"/>
      <c r="E61" s="189"/>
      <c r="F61" s="70"/>
    </row>
    <row r="62" spans="1:6" ht="63" x14ac:dyDescent="0.25">
      <c r="A62" s="69">
        <v>1</v>
      </c>
      <c r="B62" s="69" t="s">
        <v>269</v>
      </c>
      <c r="C62" s="7" t="s">
        <v>9526</v>
      </c>
      <c r="D62" s="69" t="s">
        <v>271</v>
      </c>
      <c r="E62" s="187">
        <v>1000000</v>
      </c>
      <c r="F62" s="69" t="s">
        <v>272</v>
      </c>
    </row>
    <row r="63" spans="1:6" x14ac:dyDescent="0.25">
      <c r="A63" s="69"/>
      <c r="B63" s="70" t="s">
        <v>273</v>
      </c>
      <c r="C63" s="7"/>
      <c r="D63" s="69"/>
      <c r="E63" s="187"/>
      <c r="F63" s="69"/>
    </row>
    <row r="64" spans="1:6" ht="94.5" x14ac:dyDescent="0.25">
      <c r="A64" s="69">
        <v>2</v>
      </c>
      <c r="B64" s="69" t="s">
        <v>274</v>
      </c>
      <c r="C64" s="7" t="s">
        <v>9527</v>
      </c>
      <c r="D64" s="69" t="s">
        <v>276</v>
      </c>
      <c r="E64" s="187">
        <v>4500000</v>
      </c>
      <c r="F64" s="69" t="s">
        <v>277</v>
      </c>
    </row>
    <row r="65" spans="1:6" x14ac:dyDescent="0.25">
      <c r="A65" s="70"/>
      <c r="B65" s="70" t="s">
        <v>248</v>
      </c>
      <c r="C65" s="70"/>
      <c r="D65" s="70"/>
      <c r="E65" s="189">
        <v>5500000</v>
      </c>
      <c r="F65" s="70"/>
    </row>
    <row r="66" spans="1:6" x14ac:dyDescent="0.25">
      <c r="A66" s="88"/>
      <c r="B66" s="88" t="s">
        <v>324</v>
      </c>
      <c r="C66" s="88"/>
      <c r="D66" s="88"/>
      <c r="E66" s="89">
        <f>E65+E60</f>
        <v>86810344.820000052</v>
      </c>
      <c r="F66" s="88"/>
    </row>
    <row r="70" spans="1:6" x14ac:dyDescent="0.25">
      <c r="A70" s="2627" t="s">
        <v>7730</v>
      </c>
      <c r="B70" s="2627"/>
      <c r="C70" s="2627"/>
      <c r="D70" s="2627"/>
      <c r="E70" s="2627"/>
      <c r="F70" s="2627"/>
    </row>
    <row r="71" spans="1:6" x14ac:dyDescent="0.25">
      <c r="A71" s="2627" t="s">
        <v>9421</v>
      </c>
      <c r="B71" s="2627"/>
      <c r="C71" s="2627"/>
      <c r="D71" s="2627"/>
      <c r="E71" s="2627"/>
      <c r="F71" s="2627"/>
    </row>
    <row r="72" spans="1:6" x14ac:dyDescent="0.25">
      <c r="A72" s="2352" t="s">
        <v>281</v>
      </c>
      <c r="B72" s="2352"/>
      <c r="C72" s="2352"/>
      <c r="D72" s="2352"/>
      <c r="E72" s="2352"/>
      <c r="F72" s="2352"/>
    </row>
    <row r="73" spans="1:6" ht="31.5" x14ac:dyDescent="0.25">
      <c r="A73" s="264" t="s">
        <v>3</v>
      </c>
      <c r="B73" s="39" t="s">
        <v>5559</v>
      </c>
      <c r="C73" s="39" t="s">
        <v>284</v>
      </c>
      <c r="D73" s="39" t="s">
        <v>4426</v>
      </c>
      <c r="E73" s="39" t="s">
        <v>286</v>
      </c>
      <c r="F73" s="39" t="s">
        <v>1228</v>
      </c>
    </row>
    <row r="74" spans="1:6" x14ac:dyDescent="0.25">
      <c r="A74" s="264"/>
      <c r="B74" s="2388" t="s">
        <v>2081</v>
      </c>
      <c r="C74" s="2390"/>
      <c r="D74" s="39"/>
      <c r="E74" s="39"/>
      <c r="F74" s="39"/>
    </row>
    <row r="75" spans="1:6" ht="157.5" x14ac:dyDescent="0.25">
      <c r="A75" s="182">
        <v>1</v>
      </c>
      <c r="B75" s="182" t="s">
        <v>295</v>
      </c>
      <c r="C75" s="182" t="s">
        <v>9511</v>
      </c>
      <c r="D75" s="182" t="s">
        <v>710</v>
      </c>
      <c r="E75" s="450">
        <v>682758.62</v>
      </c>
      <c r="F75" s="182" t="s">
        <v>272</v>
      </c>
    </row>
    <row r="76" spans="1:6" x14ac:dyDescent="0.25">
      <c r="A76" s="182"/>
      <c r="B76" s="264" t="s">
        <v>301</v>
      </c>
      <c r="C76" s="182"/>
      <c r="D76" s="182"/>
      <c r="E76" s="450"/>
      <c r="F76" s="182"/>
    </row>
    <row r="77" spans="1:6" ht="110.25" x14ac:dyDescent="0.25">
      <c r="A77" s="182">
        <v>2</v>
      </c>
      <c r="B77" s="182" t="s">
        <v>301</v>
      </c>
      <c r="C77" s="182" t="s">
        <v>9512</v>
      </c>
      <c r="D77" s="182" t="s">
        <v>43</v>
      </c>
      <c r="E77" s="450">
        <v>568965.51</v>
      </c>
      <c r="F77" s="182" t="s">
        <v>13</v>
      </c>
    </row>
    <row r="78" spans="1:6" x14ac:dyDescent="0.25">
      <c r="A78" s="182"/>
      <c r="B78" s="2474" t="s">
        <v>788</v>
      </c>
      <c r="C78" s="2474"/>
      <c r="D78" s="2474"/>
      <c r="E78" s="450"/>
      <c r="F78" s="182"/>
    </row>
    <row r="79" spans="1:6" ht="220.5" x14ac:dyDescent="0.25">
      <c r="A79" s="182">
        <v>3</v>
      </c>
      <c r="B79" s="182" t="s">
        <v>9513</v>
      </c>
      <c r="C79" s="182" t="s">
        <v>9514</v>
      </c>
      <c r="D79" s="182" t="s">
        <v>9515</v>
      </c>
      <c r="E79" s="450">
        <v>1913793.11</v>
      </c>
      <c r="F79" s="182" t="s">
        <v>13</v>
      </c>
    </row>
    <row r="80" spans="1:6" ht="220.5" x14ac:dyDescent="0.25">
      <c r="A80" s="182">
        <v>4</v>
      </c>
      <c r="B80" s="182" t="s">
        <v>9516</v>
      </c>
      <c r="C80" s="182" t="s">
        <v>9517</v>
      </c>
      <c r="D80" s="182" t="s">
        <v>9518</v>
      </c>
      <c r="E80" s="450">
        <v>1913793.1</v>
      </c>
      <c r="F80" s="182" t="s">
        <v>13</v>
      </c>
    </row>
    <row r="81" spans="1:6" x14ac:dyDescent="0.25">
      <c r="A81" s="182"/>
      <c r="B81" s="2474" t="s">
        <v>850</v>
      </c>
      <c r="C81" s="2474"/>
      <c r="D81" s="2474"/>
      <c r="E81" s="450"/>
      <c r="F81" s="182"/>
    </row>
    <row r="82" spans="1:6" ht="47.25" x14ac:dyDescent="0.25">
      <c r="A82" s="182">
        <v>5</v>
      </c>
      <c r="B82" s="182" t="s">
        <v>9519</v>
      </c>
      <c r="C82" s="182" t="s">
        <v>9520</v>
      </c>
      <c r="D82" s="182" t="s">
        <v>9452</v>
      </c>
      <c r="E82" s="450">
        <v>3800000</v>
      </c>
      <c r="F82" s="182" t="s">
        <v>13</v>
      </c>
    </row>
    <row r="83" spans="1:6" ht="63" x14ac:dyDescent="0.25">
      <c r="A83" s="182">
        <v>6</v>
      </c>
      <c r="B83" s="182" t="s">
        <v>9521</v>
      </c>
      <c r="C83" s="182" t="s">
        <v>9522</v>
      </c>
      <c r="D83" s="182" t="s">
        <v>9523</v>
      </c>
      <c r="E83" s="450">
        <v>2500000</v>
      </c>
      <c r="F83" s="182" t="s">
        <v>13</v>
      </c>
    </row>
    <row r="84" spans="1:6" x14ac:dyDescent="0.25">
      <c r="A84" s="182"/>
      <c r="B84" s="264" t="s">
        <v>248</v>
      </c>
      <c r="C84" s="264"/>
      <c r="D84" s="264"/>
      <c r="E84" s="463">
        <f>SUM(E75:E83)</f>
        <v>11379310.34</v>
      </c>
      <c r="F84" s="264"/>
    </row>
  </sheetData>
  <mergeCells count="14">
    <mergeCell ref="B49:D49"/>
    <mergeCell ref="A1:F1"/>
    <mergeCell ref="A2:F2"/>
    <mergeCell ref="A3:F3"/>
    <mergeCell ref="B20:D20"/>
    <mergeCell ref="B26:D26"/>
    <mergeCell ref="B78:D78"/>
    <mergeCell ref="B81:D81"/>
    <mergeCell ref="B60:D60"/>
    <mergeCell ref="B61:D61"/>
    <mergeCell ref="A70:F70"/>
    <mergeCell ref="A71:F71"/>
    <mergeCell ref="A72:F72"/>
    <mergeCell ref="B74:C74"/>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8"/>
  <sheetViews>
    <sheetView topLeftCell="A56" workbookViewId="0">
      <selection activeCell="C79" sqref="C79"/>
    </sheetView>
  </sheetViews>
  <sheetFormatPr defaultRowHeight="15.75" x14ac:dyDescent="0.25"/>
  <cols>
    <col min="1" max="1" width="7.7109375" style="128" customWidth="1"/>
    <col min="2" max="2" width="13.140625" style="128" customWidth="1"/>
    <col min="3" max="3" width="43.7109375" style="128" customWidth="1"/>
    <col min="4" max="4" width="15.42578125" style="128" customWidth="1"/>
    <col min="5" max="5" width="20.7109375" style="128" customWidth="1"/>
    <col min="6" max="6" width="11.7109375" style="128" customWidth="1"/>
    <col min="7" max="16384" width="9.140625" style="128"/>
  </cols>
  <sheetData>
    <row r="1" spans="1:6" x14ac:dyDescent="0.25">
      <c r="A1" s="73"/>
      <c r="B1" s="2611" t="s">
        <v>9528</v>
      </c>
      <c r="C1" s="2611"/>
      <c r="D1" s="2611"/>
      <c r="E1" s="2611"/>
      <c r="F1" s="2414"/>
    </row>
    <row r="2" spans="1:6" x14ac:dyDescent="0.25">
      <c r="A2" s="2348" t="s">
        <v>9529</v>
      </c>
      <c r="B2" s="2349"/>
      <c r="C2" s="2349"/>
      <c r="D2" s="2349"/>
      <c r="E2" s="2349"/>
      <c r="F2" s="2350"/>
    </row>
    <row r="3" spans="1:6" x14ac:dyDescent="0.25">
      <c r="A3" s="69"/>
      <c r="B3" s="2413" t="s">
        <v>9530</v>
      </c>
      <c r="C3" s="2611"/>
      <c r="D3" s="2611"/>
      <c r="E3" s="2611"/>
      <c r="F3" s="2414"/>
    </row>
    <row r="4" spans="1:6" ht="31.5" x14ac:dyDescent="0.25">
      <c r="A4" s="76" t="s">
        <v>3</v>
      </c>
      <c r="B4" s="76" t="s">
        <v>4</v>
      </c>
      <c r="C4" s="76" t="s">
        <v>5</v>
      </c>
      <c r="D4" s="76" t="s">
        <v>6948</v>
      </c>
      <c r="E4" s="233" t="s">
        <v>2786</v>
      </c>
      <c r="F4" s="76" t="s">
        <v>8</v>
      </c>
    </row>
    <row r="5" spans="1:6" x14ac:dyDescent="0.25">
      <c r="A5" s="70"/>
      <c r="B5" s="2348" t="s">
        <v>9531</v>
      </c>
      <c r="C5" s="2350"/>
      <c r="D5" s="310"/>
      <c r="E5" s="138"/>
      <c r="F5" s="71"/>
    </row>
    <row r="6" spans="1:6" ht="47.25" x14ac:dyDescent="0.25">
      <c r="A6" s="69">
        <v>1</v>
      </c>
      <c r="B6" s="152" t="s">
        <v>4143</v>
      </c>
      <c r="C6" s="158" t="s">
        <v>9532</v>
      </c>
      <c r="D6" s="237" t="s">
        <v>12</v>
      </c>
      <c r="E6" s="144">
        <v>1000000</v>
      </c>
      <c r="F6" s="103" t="s">
        <v>135</v>
      </c>
    </row>
    <row r="7" spans="1:6" ht="157.5" x14ac:dyDescent="0.25">
      <c r="A7" s="69">
        <v>2</v>
      </c>
      <c r="B7" s="152" t="s">
        <v>295</v>
      </c>
      <c r="C7" s="158" t="s">
        <v>9533</v>
      </c>
      <c r="D7" s="237" t="s">
        <v>16</v>
      </c>
      <c r="E7" s="144">
        <v>1574220.69</v>
      </c>
      <c r="F7" s="103" t="s">
        <v>135</v>
      </c>
    </row>
    <row r="8" spans="1:6" ht="47.25" x14ac:dyDescent="0.25">
      <c r="A8" s="69">
        <v>3</v>
      </c>
      <c r="B8" s="152" t="s">
        <v>9534</v>
      </c>
      <c r="C8" s="158" t="s">
        <v>9535</v>
      </c>
      <c r="D8" s="237" t="s">
        <v>9536</v>
      </c>
      <c r="E8" s="144">
        <v>60000</v>
      </c>
      <c r="F8" s="103" t="s">
        <v>135</v>
      </c>
    </row>
    <row r="9" spans="1:6" ht="47.25" x14ac:dyDescent="0.25">
      <c r="A9" s="69">
        <v>4</v>
      </c>
      <c r="B9" s="152" t="s">
        <v>17</v>
      </c>
      <c r="C9" s="158" t="s">
        <v>9537</v>
      </c>
      <c r="D9" s="237" t="s">
        <v>19</v>
      </c>
      <c r="E9" s="144">
        <v>16800</v>
      </c>
      <c r="F9" s="103" t="s">
        <v>135</v>
      </c>
    </row>
    <row r="10" spans="1:6" ht="47.25" x14ac:dyDescent="0.25">
      <c r="A10" s="69">
        <v>5</v>
      </c>
      <c r="B10" s="152" t="s">
        <v>20</v>
      </c>
      <c r="C10" s="158" t="s">
        <v>9538</v>
      </c>
      <c r="D10" s="237" t="s">
        <v>22</v>
      </c>
      <c r="E10" s="144">
        <v>57600</v>
      </c>
      <c r="F10" s="103" t="s">
        <v>135</v>
      </c>
    </row>
    <row r="11" spans="1:6" ht="94.5" x14ac:dyDescent="0.25">
      <c r="A11" s="69">
        <v>6</v>
      </c>
      <c r="B11" s="152" t="s">
        <v>23</v>
      </c>
      <c r="C11" s="158" t="s">
        <v>9539</v>
      </c>
      <c r="D11" s="152" t="s">
        <v>25</v>
      </c>
      <c r="E11" s="144">
        <v>1500000</v>
      </c>
      <c r="F11" s="103" t="s">
        <v>135</v>
      </c>
    </row>
    <row r="12" spans="1:6" x14ac:dyDescent="0.25">
      <c r="A12" s="70"/>
      <c r="B12" s="2348" t="s">
        <v>334</v>
      </c>
      <c r="C12" s="2349"/>
      <c r="D12" s="2350"/>
      <c r="E12" s="138"/>
      <c r="F12" s="71"/>
    </row>
    <row r="13" spans="1:6" ht="141.75" x14ac:dyDescent="0.25">
      <c r="A13" s="69">
        <v>7</v>
      </c>
      <c r="B13" s="152" t="s">
        <v>295</v>
      </c>
      <c r="C13" s="69" t="s">
        <v>9540</v>
      </c>
      <c r="D13" s="152" t="s">
        <v>3235</v>
      </c>
      <c r="E13" s="144">
        <v>400000</v>
      </c>
      <c r="F13" s="103" t="s">
        <v>135</v>
      </c>
    </row>
    <row r="14" spans="1:6" ht="94.5" x14ac:dyDescent="0.25">
      <c r="A14" s="69">
        <v>8</v>
      </c>
      <c r="B14" s="152" t="s">
        <v>23</v>
      </c>
      <c r="C14" s="69" t="s">
        <v>9541</v>
      </c>
      <c r="D14" s="152" t="s">
        <v>541</v>
      </c>
      <c r="E14" s="144">
        <v>800000</v>
      </c>
      <c r="F14" s="103" t="s">
        <v>135</v>
      </c>
    </row>
    <row r="15" spans="1:6" ht="94.5" x14ac:dyDescent="0.25">
      <c r="A15" s="69">
        <v>9</v>
      </c>
      <c r="B15" s="152" t="s">
        <v>299</v>
      </c>
      <c r="C15" s="69" t="s">
        <v>9542</v>
      </c>
      <c r="D15" s="152" t="s">
        <v>2498</v>
      </c>
      <c r="E15" s="144">
        <v>1404310</v>
      </c>
      <c r="F15" s="103" t="s">
        <v>135</v>
      </c>
    </row>
    <row r="16" spans="1:6" x14ac:dyDescent="0.25">
      <c r="A16" s="70"/>
      <c r="B16" s="79" t="s">
        <v>34</v>
      </c>
      <c r="C16" s="64"/>
      <c r="D16" s="310"/>
      <c r="E16" s="138"/>
      <c r="F16" s="71"/>
    </row>
    <row r="17" spans="1:6" ht="47.25" x14ac:dyDescent="0.25">
      <c r="A17" s="69">
        <v>10</v>
      </c>
      <c r="B17" s="69" t="s">
        <v>309</v>
      </c>
      <c r="C17" s="69" t="s">
        <v>9543</v>
      </c>
      <c r="D17" s="152" t="s">
        <v>341</v>
      </c>
      <c r="E17" s="144">
        <v>9202586.2100000009</v>
      </c>
      <c r="F17" s="103" t="s">
        <v>135</v>
      </c>
    </row>
    <row r="18" spans="1:6" ht="47.25" x14ac:dyDescent="0.25">
      <c r="A18" s="69">
        <v>11</v>
      </c>
      <c r="B18" s="69" t="s">
        <v>4152</v>
      </c>
      <c r="C18" s="69" t="s">
        <v>9544</v>
      </c>
      <c r="D18" s="152" t="s">
        <v>341</v>
      </c>
      <c r="E18" s="144">
        <v>8000000</v>
      </c>
      <c r="F18" s="103" t="s">
        <v>135</v>
      </c>
    </row>
    <row r="19" spans="1:6" ht="31.5" x14ac:dyDescent="0.25">
      <c r="A19" s="69"/>
      <c r="B19" s="79" t="s">
        <v>739</v>
      </c>
      <c r="C19" s="64"/>
      <c r="D19" s="152"/>
      <c r="E19" s="144"/>
      <c r="F19" s="103"/>
    </row>
    <row r="20" spans="1:6" ht="126" x14ac:dyDescent="0.25">
      <c r="A20" s="69">
        <v>12</v>
      </c>
      <c r="B20" s="69" t="s">
        <v>4157</v>
      </c>
      <c r="C20" s="69" t="s">
        <v>9545</v>
      </c>
      <c r="D20" s="69" t="s">
        <v>43</v>
      </c>
      <c r="E20" s="144">
        <v>4568965</v>
      </c>
      <c r="F20" s="103" t="s">
        <v>135</v>
      </c>
    </row>
    <row r="21" spans="1:6" x14ac:dyDescent="0.25">
      <c r="A21" s="634"/>
      <c r="B21" s="2393" t="s">
        <v>3866</v>
      </c>
      <c r="C21" s="2395"/>
      <c r="D21" s="152"/>
      <c r="E21" s="288"/>
      <c r="F21" s="154"/>
    </row>
    <row r="22" spans="1:6" ht="157.5" x14ac:dyDescent="0.25">
      <c r="A22" s="69">
        <v>13</v>
      </c>
      <c r="B22" s="152" t="s">
        <v>3241</v>
      </c>
      <c r="C22" s="69" t="s">
        <v>9546</v>
      </c>
      <c r="D22" s="152" t="s">
        <v>4160</v>
      </c>
      <c r="E22" s="144">
        <v>1736206.9</v>
      </c>
      <c r="F22" s="103" t="s">
        <v>135</v>
      </c>
    </row>
    <row r="23" spans="1:6" x14ac:dyDescent="0.25">
      <c r="A23" s="634"/>
      <c r="B23" s="2393" t="s">
        <v>3244</v>
      </c>
      <c r="C23" s="2395"/>
      <c r="D23" s="152"/>
      <c r="E23" s="288"/>
      <c r="F23" s="154"/>
    </row>
    <row r="24" spans="1:6" ht="378" x14ac:dyDescent="0.25">
      <c r="A24" s="69">
        <v>14</v>
      </c>
      <c r="B24" s="69" t="s">
        <v>4704</v>
      </c>
      <c r="C24" s="69" t="s">
        <v>9547</v>
      </c>
      <c r="D24" s="69" t="s">
        <v>9548</v>
      </c>
      <c r="E24" s="144">
        <v>1736206.9</v>
      </c>
      <c r="F24" s="72" t="s">
        <v>13</v>
      </c>
    </row>
    <row r="25" spans="1:6" x14ac:dyDescent="0.25">
      <c r="A25" s="70"/>
      <c r="B25" s="2348" t="s">
        <v>2629</v>
      </c>
      <c r="C25" s="2350"/>
      <c r="D25" s="310"/>
      <c r="E25" s="138"/>
      <c r="F25" s="71"/>
    </row>
    <row r="26" spans="1:6" ht="126" x14ac:dyDescent="0.25">
      <c r="A26" s="69">
        <v>15</v>
      </c>
      <c r="B26" s="158" t="s">
        <v>9099</v>
      </c>
      <c r="C26" s="158" t="s">
        <v>9549</v>
      </c>
      <c r="D26" s="158" t="s">
        <v>9550</v>
      </c>
      <c r="E26" s="144">
        <v>3849195</v>
      </c>
      <c r="F26" s="103" t="s">
        <v>13</v>
      </c>
    </row>
    <row r="27" spans="1:6" ht="126" x14ac:dyDescent="0.25">
      <c r="A27" s="69">
        <v>16</v>
      </c>
      <c r="B27" s="158" t="s">
        <v>9551</v>
      </c>
      <c r="C27" s="158" t="s">
        <v>9552</v>
      </c>
      <c r="D27" s="158" t="s">
        <v>9553</v>
      </c>
      <c r="E27" s="144">
        <v>3211813.5</v>
      </c>
      <c r="F27" s="103" t="s">
        <v>13</v>
      </c>
    </row>
    <row r="28" spans="1:6" ht="47.25" x14ac:dyDescent="0.25">
      <c r="A28" s="69">
        <v>17</v>
      </c>
      <c r="B28" s="158" t="s">
        <v>9554</v>
      </c>
      <c r="C28" s="158" t="s">
        <v>9555</v>
      </c>
      <c r="D28" s="158" t="s">
        <v>9556</v>
      </c>
      <c r="E28" s="144">
        <v>2000000</v>
      </c>
      <c r="F28" s="103" t="s">
        <v>13</v>
      </c>
    </row>
    <row r="29" spans="1:6" ht="126" x14ac:dyDescent="0.25">
      <c r="A29" s="69">
        <v>18</v>
      </c>
      <c r="B29" s="158" t="s">
        <v>9557</v>
      </c>
      <c r="C29" s="158" t="s">
        <v>9558</v>
      </c>
      <c r="D29" s="158" t="s">
        <v>9559</v>
      </c>
      <c r="E29" s="144">
        <v>1421784</v>
      </c>
      <c r="F29" s="103" t="s">
        <v>135</v>
      </c>
    </row>
    <row r="30" spans="1:6" ht="63" x14ac:dyDescent="0.25">
      <c r="A30" s="69">
        <v>19</v>
      </c>
      <c r="B30" s="158" t="s">
        <v>9560</v>
      </c>
      <c r="C30" s="158" t="s">
        <v>9561</v>
      </c>
      <c r="D30" s="158" t="s">
        <v>1915</v>
      </c>
      <c r="E30" s="144">
        <v>2555840</v>
      </c>
      <c r="F30" s="103" t="s">
        <v>13</v>
      </c>
    </row>
    <row r="31" spans="1:6" ht="126" x14ac:dyDescent="0.25">
      <c r="A31" s="69">
        <v>20</v>
      </c>
      <c r="B31" s="158" t="s">
        <v>2271</v>
      </c>
      <c r="C31" s="158" t="s">
        <v>9562</v>
      </c>
      <c r="D31" s="158" t="s">
        <v>9563</v>
      </c>
      <c r="E31" s="144">
        <v>1059786</v>
      </c>
      <c r="F31" s="103" t="s">
        <v>135</v>
      </c>
    </row>
    <row r="32" spans="1:6" ht="110.25" x14ac:dyDescent="0.25">
      <c r="A32" s="69">
        <v>21</v>
      </c>
      <c r="B32" s="158" t="s">
        <v>9564</v>
      </c>
      <c r="C32" s="158" t="s">
        <v>9565</v>
      </c>
      <c r="D32" s="158" t="s">
        <v>9566</v>
      </c>
      <c r="E32" s="144">
        <v>1791619.35</v>
      </c>
      <c r="F32" s="103" t="s">
        <v>135</v>
      </c>
    </row>
    <row r="33" spans="1:6" ht="141.75" x14ac:dyDescent="0.25">
      <c r="A33" s="69">
        <v>22</v>
      </c>
      <c r="B33" s="158" t="s">
        <v>9567</v>
      </c>
      <c r="C33" s="158" t="s">
        <v>9568</v>
      </c>
      <c r="D33" s="158" t="s">
        <v>9569</v>
      </c>
      <c r="E33" s="144">
        <v>2000000</v>
      </c>
      <c r="F33" s="103" t="s">
        <v>135</v>
      </c>
    </row>
    <row r="34" spans="1:6" ht="141.75" x14ac:dyDescent="0.25">
      <c r="A34" s="69">
        <v>23</v>
      </c>
      <c r="B34" s="158" t="s">
        <v>9570</v>
      </c>
      <c r="C34" s="158" t="s">
        <v>9571</v>
      </c>
      <c r="D34" s="158" t="s">
        <v>9572</v>
      </c>
      <c r="E34" s="144">
        <v>813750</v>
      </c>
      <c r="F34" s="103" t="s">
        <v>135</v>
      </c>
    </row>
    <row r="35" spans="1:6" ht="126" x14ac:dyDescent="0.25">
      <c r="A35" s="69">
        <v>24</v>
      </c>
      <c r="B35" s="158" t="s">
        <v>9573</v>
      </c>
      <c r="C35" s="158" t="s">
        <v>9574</v>
      </c>
      <c r="D35" s="158" t="s">
        <v>9575</v>
      </c>
      <c r="E35" s="144">
        <v>473697</v>
      </c>
      <c r="F35" s="103" t="s">
        <v>135</v>
      </c>
    </row>
    <row r="36" spans="1:6" ht="141.75" x14ac:dyDescent="0.25">
      <c r="A36" s="69">
        <v>25</v>
      </c>
      <c r="B36" s="158" t="s">
        <v>9576</v>
      </c>
      <c r="C36" s="158" t="s">
        <v>9577</v>
      </c>
      <c r="D36" s="158" t="s">
        <v>9569</v>
      </c>
      <c r="E36" s="144">
        <v>1378125</v>
      </c>
      <c r="F36" s="103" t="s">
        <v>135</v>
      </c>
    </row>
    <row r="37" spans="1:6" ht="141.75" x14ac:dyDescent="0.25">
      <c r="A37" s="69">
        <v>26</v>
      </c>
      <c r="B37" s="158" t="s">
        <v>9578</v>
      </c>
      <c r="C37" s="158" t="s">
        <v>9579</v>
      </c>
      <c r="D37" s="158" t="s">
        <v>9572</v>
      </c>
      <c r="E37" s="144">
        <v>311293.5</v>
      </c>
      <c r="F37" s="103" t="s">
        <v>135</v>
      </c>
    </row>
    <row r="38" spans="1:6" ht="141.75" x14ac:dyDescent="0.25">
      <c r="A38" s="69">
        <v>27</v>
      </c>
      <c r="B38" s="158" t="s">
        <v>9580</v>
      </c>
      <c r="C38" s="158" t="s">
        <v>9581</v>
      </c>
      <c r="D38" s="158" t="s">
        <v>9569</v>
      </c>
      <c r="E38" s="144">
        <v>2188020</v>
      </c>
      <c r="F38" s="103" t="s">
        <v>135</v>
      </c>
    </row>
    <row r="39" spans="1:6" ht="141.75" x14ac:dyDescent="0.25">
      <c r="A39" s="69">
        <v>28</v>
      </c>
      <c r="B39" s="158" t="s">
        <v>9582</v>
      </c>
      <c r="C39" s="158" t="s">
        <v>9583</v>
      </c>
      <c r="D39" s="158" t="s">
        <v>9584</v>
      </c>
      <c r="E39" s="144">
        <v>134305.5</v>
      </c>
      <c r="F39" s="103" t="s">
        <v>135</v>
      </c>
    </row>
    <row r="40" spans="1:6" ht="157.5" x14ac:dyDescent="0.25">
      <c r="A40" s="69">
        <v>29</v>
      </c>
      <c r="B40" s="158" t="s">
        <v>9585</v>
      </c>
      <c r="C40" s="158" t="s">
        <v>9586</v>
      </c>
      <c r="D40" s="158" t="s">
        <v>9587</v>
      </c>
      <c r="E40" s="144">
        <v>448633.5</v>
      </c>
      <c r="F40" s="103" t="s">
        <v>135</v>
      </c>
    </row>
    <row r="41" spans="1:6" ht="283.5" x14ac:dyDescent="0.25">
      <c r="A41" s="69">
        <v>30</v>
      </c>
      <c r="B41" s="158" t="s">
        <v>9588</v>
      </c>
      <c r="C41" s="158" t="s">
        <v>9589</v>
      </c>
      <c r="D41" s="158" t="s">
        <v>9590</v>
      </c>
      <c r="E41" s="144">
        <v>1767350</v>
      </c>
      <c r="F41" s="103" t="s">
        <v>135</v>
      </c>
    </row>
    <row r="42" spans="1:6" ht="173.25" x14ac:dyDescent="0.25">
      <c r="A42" s="69">
        <v>31</v>
      </c>
      <c r="B42" s="158" t="s">
        <v>9591</v>
      </c>
      <c r="C42" s="158" t="s">
        <v>9592</v>
      </c>
      <c r="D42" s="158" t="s">
        <v>9593</v>
      </c>
      <c r="E42" s="144">
        <v>1206334.5</v>
      </c>
      <c r="F42" s="103" t="s">
        <v>135</v>
      </c>
    </row>
    <row r="43" spans="1:6" x14ac:dyDescent="0.25">
      <c r="A43" s="70"/>
      <c r="B43" s="2348" t="s">
        <v>315</v>
      </c>
      <c r="C43" s="2350"/>
      <c r="D43" s="310"/>
      <c r="E43" s="138"/>
      <c r="F43" s="71"/>
    </row>
    <row r="44" spans="1:6" ht="126" x14ac:dyDescent="0.25">
      <c r="A44" s="69">
        <v>32</v>
      </c>
      <c r="B44" s="69" t="s">
        <v>9594</v>
      </c>
      <c r="C44" s="69" t="s">
        <v>9595</v>
      </c>
      <c r="D44" s="69" t="s">
        <v>9596</v>
      </c>
      <c r="E44" s="144">
        <v>3332146.5</v>
      </c>
      <c r="F44" s="72" t="s">
        <v>135</v>
      </c>
    </row>
    <row r="45" spans="1:6" ht="126" x14ac:dyDescent="0.25">
      <c r="A45" s="69">
        <v>33</v>
      </c>
      <c r="B45" s="69" t="s">
        <v>9597</v>
      </c>
      <c r="C45" s="69" t="s">
        <v>9598</v>
      </c>
      <c r="D45" s="69" t="s">
        <v>9599</v>
      </c>
      <c r="E45" s="144">
        <v>2129460</v>
      </c>
      <c r="F45" s="72" t="s">
        <v>135</v>
      </c>
    </row>
    <row r="46" spans="1:6" ht="283.5" x14ac:dyDescent="0.25">
      <c r="A46" s="69">
        <v>34</v>
      </c>
      <c r="B46" s="69" t="s">
        <v>9600</v>
      </c>
      <c r="C46" s="69" t="s">
        <v>9601</v>
      </c>
      <c r="D46" s="69" t="s">
        <v>9602</v>
      </c>
      <c r="E46" s="144">
        <v>3700000</v>
      </c>
      <c r="F46" s="72" t="s">
        <v>135</v>
      </c>
    </row>
    <row r="47" spans="1:6" ht="78.75" x14ac:dyDescent="0.25">
      <c r="A47" s="69">
        <v>35</v>
      </c>
      <c r="B47" s="69" t="s">
        <v>9603</v>
      </c>
      <c r="C47" s="69" t="s">
        <v>9604</v>
      </c>
      <c r="D47" s="69" t="s">
        <v>9605</v>
      </c>
      <c r="E47" s="144">
        <v>1000430</v>
      </c>
      <c r="F47" s="72" t="s">
        <v>135</v>
      </c>
    </row>
    <row r="48" spans="1:6" ht="78.75" x14ac:dyDescent="0.25">
      <c r="A48" s="69">
        <v>36</v>
      </c>
      <c r="B48" s="69" t="s">
        <v>9606</v>
      </c>
      <c r="C48" s="69" t="s">
        <v>9607</v>
      </c>
      <c r="D48" s="69" t="s">
        <v>9608</v>
      </c>
      <c r="E48" s="144">
        <v>2710172.24</v>
      </c>
      <c r="F48" s="72" t="s">
        <v>135</v>
      </c>
    </row>
    <row r="49" spans="1:6" x14ac:dyDescent="0.25">
      <c r="A49" s="70"/>
      <c r="B49" s="2348" t="s">
        <v>1154</v>
      </c>
      <c r="C49" s="2350"/>
      <c r="D49" s="310"/>
      <c r="E49" s="138"/>
      <c r="F49" s="71"/>
    </row>
    <row r="50" spans="1:6" ht="94.5" x14ac:dyDescent="0.25">
      <c r="A50" s="69">
        <v>37</v>
      </c>
      <c r="B50" s="69" t="s">
        <v>9609</v>
      </c>
      <c r="C50" s="69" t="s">
        <v>9610</v>
      </c>
      <c r="D50" s="69" t="s">
        <v>9611</v>
      </c>
      <c r="E50" s="144">
        <v>792666</v>
      </c>
      <c r="F50" s="72" t="s">
        <v>135</v>
      </c>
    </row>
    <row r="51" spans="1:6" x14ac:dyDescent="0.25">
      <c r="A51" s="69"/>
      <c r="B51" s="2348" t="s">
        <v>9612</v>
      </c>
      <c r="C51" s="2350"/>
      <c r="D51" s="69"/>
      <c r="E51" s="144"/>
      <c r="F51" s="103"/>
    </row>
    <row r="52" spans="1:6" ht="283.5" x14ac:dyDescent="0.25">
      <c r="A52" s="69">
        <v>38</v>
      </c>
      <c r="B52" s="69" t="s">
        <v>9613</v>
      </c>
      <c r="C52" s="69" t="s">
        <v>9614</v>
      </c>
      <c r="D52" s="69" t="s">
        <v>9615</v>
      </c>
      <c r="E52" s="144">
        <v>1169256.8</v>
      </c>
      <c r="F52" s="72" t="s">
        <v>13</v>
      </c>
    </row>
    <row r="53" spans="1:6" ht="283.5" x14ac:dyDescent="0.25">
      <c r="A53" s="69">
        <v>39</v>
      </c>
      <c r="B53" s="69" t="s">
        <v>9616</v>
      </c>
      <c r="C53" s="69" t="s">
        <v>9617</v>
      </c>
      <c r="D53" s="69" t="s">
        <v>9615</v>
      </c>
      <c r="E53" s="144">
        <v>1169256.8</v>
      </c>
      <c r="F53" s="72" t="s">
        <v>13</v>
      </c>
    </row>
    <row r="54" spans="1:6" ht="283.5" x14ac:dyDescent="0.25">
      <c r="A54" s="69">
        <v>40</v>
      </c>
      <c r="B54" s="69" t="s">
        <v>9618</v>
      </c>
      <c r="C54" s="69" t="s">
        <v>9619</v>
      </c>
      <c r="D54" s="69" t="s">
        <v>9615</v>
      </c>
      <c r="E54" s="144">
        <v>1169256.8</v>
      </c>
      <c r="F54" s="72" t="s">
        <v>13</v>
      </c>
    </row>
    <row r="55" spans="1:6" ht="283.5" x14ac:dyDescent="0.25">
      <c r="A55" s="69">
        <v>41</v>
      </c>
      <c r="B55" s="69" t="s">
        <v>9620</v>
      </c>
      <c r="C55" s="69" t="s">
        <v>9621</v>
      </c>
      <c r="D55" s="69" t="s">
        <v>9615</v>
      </c>
      <c r="E55" s="144">
        <v>1169256.8</v>
      </c>
      <c r="F55" s="72" t="s">
        <v>13</v>
      </c>
    </row>
    <row r="56" spans="1:6" x14ac:dyDescent="0.25">
      <c r="A56" s="69"/>
      <c r="B56" s="2348" t="s">
        <v>481</v>
      </c>
      <c r="C56" s="2350"/>
      <c r="D56" s="69"/>
      <c r="E56" s="144"/>
      <c r="F56" s="72"/>
    </row>
    <row r="57" spans="1:6" ht="63" x14ac:dyDescent="0.25">
      <c r="A57" s="69">
        <v>42</v>
      </c>
      <c r="B57" s="69" t="s">
        <v>683</v>
      </c>
      <c r="C57" s="69" t="s">
        <v>9622</v>
      </c>
      <c r="D57" s="69" t="s">
        <v>9623</v>
      </c>
      <c r="E57" s="144">
        <v>2500000</v>
      </c>
      <c r="F57" s="103" t="s">
        <v>135</v>
      </c>
    </row>
    <row r="58" spans="1:6" x14ac:dyDescent="0.25">
      <c r="A58" s="634"/>
      <c r="B58" s="239" t="s">
        <v>248</v>
      </c>
      <c r="C58" s="309"/>
      <c r="D58" s="152"/>
      <c r="E58" s="292">
        <f>SUM(E6:E57)</f>
        <v>79510344.48999998</v>
      </c>
      <c r="F58" s="154"/>
    </row>
    <row r="59" spans="1:6" x14ac:dyDescent="0.25">
      <c r="A59" s="69"/>
      <c r="B59" s="2472" t="s">
        <v>9</v>
      </c>
      <c r="C59" s="2472"/>
      <c r="D59" s="2472"/>
      <c r="E59" s="189"/>
      <c r="F59" s="70"/>
    </row>
    <row r="60" spans="1:6" ht="63" x14ac:dyDescent="0.25">
      <c r="A60" s="69">
        <v>1</v>
      </c>
      <c r="B60" s="69" t="s">
        <v>269</v>
      </c>
      <c r="C60" s="7" t="s">
        <v>10037</v>
      </c>
      <c r="D60" s="69" t="s">
        <v>271</v>
      </c>
      <c r="E60" s="187">
        <v>1000000</v>
      </c>
      <c r="F60" s="69" t="s">
        <v>272</v>
      </c>
    </row>
    <row r="61" spans="1:6" x14ac:dyDescent="0.25">
      <c r="A61" s="69"/>
      <c r="B61" s="70" t="s">
        <v>273</v>
      </c>
      <c r="C61" s="7"/>
      <c r="D61" s="69"/>
      <c r="E61" s="187"/>
      <c r="F61" s="69"/>
    </row>
    <row r="62" spans="1:6" ht="94.5" x14ac:dyDescent="0.25">
      <c r="A62" s="69">
        <v>2</v>
      </c>
      <c r="B62" s="69" t="s">
        <v>274</v>
      </c>
      <c r="C62" s="7" t="s">
        <v>10038</v>
      </c>
      <c r="D62" s="69" t="s">
        <v>276</v>
      </c>
      <c r="E62" s="187">
        <v>4500000</v>
      </c>
      <c r="F62" s="69" t="s">
        <v>277</v>
      </c>
    </row>
    <row r="63" spans="1:6" x14ac:dyDescent="0.25">
      <c r="A63" s="70"/>
      <c r="B63" s="70" t="s">
        <v>248</v>
      </c>
      <c r="C63" s="70"/>
      <c r="D63" s="70"/>
      <c r="E63" s="189">
        <v>5500000</v>
      </c>
      <c r="F63" s="70"/>
    </row>
    <row r="64" spans="1:6" ht="16.5" customHeight="1" x14ac:dyDescent="0.25">
      <c r="A64" s="70"/>
      <c r="B64" s="2348" t="s">
        <v>323</v>
      </c>
      <c r="C64" s="2350"/>
      <c r="D64" s="70"/>
      <c r="E64" s="189"/>
      <c r="F64" s="70"/>
    </row>
    <row r="65" spans="1:6" ht="220.5" x14ac:dyDescent="0.25">
      <c r="A65" s="158">
        <v>36</v>
      </c>
      <c r="B65" s="158" t="s">
        <v>9624</v>
      </c>
      <c r="C65" s="158" t="s">
        <v>9625</v>
      </c>
      <c r="D65" s="158" t="s">
        <v>9626</v>
      </c>
      <c r="E65" s="102">
        <v>1800000</v>
      </c>
      <c r="F65" s="103" t="s">
        <v>13</v>
      </c>
    </row>
    <row r="66" spans="1:6" x14ac:dyDescent="0.25">
      <c r="A66" s="88"/>
      <c r="B66" s="88" t="s">
        <v>248</v>
      </c>
      <c r="C66" s="88"/>
      <c r="D66" s="88"/>
      <c r="E66" s="325">
        <v>1800000</v>
      </c>
      <c r="F66" s="88"/>
    </row>
    <row r="67" spans="1:6" x14ac:dyDescent="0.25">
      <c r="A67" s="88"/>
      <c r="B67" s="88" t="s">
        <v>324</v>
      </c>
      <c r="C67" s="88"/>
      <c r="D67" s="88"/>
      <c r="E67" s="89">
        <f>E66+E63+E58</f>
        <v>86810344.48999998</v>
      </c>
      <c r="F67" s="88"/>
    </row>
    <row r="70" spans="1:6" x14ac:dyDescent="0.25">
      <c r="A70" s="2352" t="s">
        <v>0</v>
      </c>
      <c r="B70" s="2352"/>
      <c r="C70" s="2352"/>
      <c r="D70" s="2352"/>
      <c r="E70" s="2352"/>
      <c r="F70" s="2352"/>
    </row>
    <row r="71" spans="1:6" x14ac:dyDescent="0.25">
      <c r="A71" s="2352" t="s">
        <v>9627</v>
      </c>
      <c r="B71" s="2352"/>
      <c r="C71" s="2352"/>
      <c r="D71" s="2352"/>
      <c r="E71" s="2352"/>
      <c r="F71" s="2352"/>
    </row>
    <row r="72" spans="1:6" x14ac:dyDescent="0.25">
      <c r="A72" s="2352" t="s">
        <v>281</v>
      </c>
      <c r="B72" s="2352"/>
      <c r="C72" s="2352"/>
      <c r="D72" s="2352"/>
      <c r="E72" s="2352"/>
      <c r="F72" s="2352"/>
    </row>
    <row r="73" spans="1:6" ht="31.5" x14ac:dyDescent="0.25">
      <c r="A73" s="464" t="s">
        <v>3</v>
      </c>
      <c r="B73" s="533" t="s">
        <v>5559</v>
      </c>
      <c r="C73" s="38" t="s">
        <v>284</v>
      </c>
      <c r="D73" s="38" t="s">
        <v>4426</v>
      </c>
      <c r="E73" s="268" t="s">
        <v>286</v>
      </c>
      <c r="F73" s="38" t="s">
        <v>1228</v>
      </c>
    </row>
    <row r="74" spans="1:6" x14ac:dyDescent="0.25">
      <c r="A74" s="464"/>
      <c r="B74" s="2580" t="s">
        <v>9</v>
      </c>
      <c r="C74" s="2599"/>
      <c r="D74" s="2581"/>
      <c r="E74" s="196"/>
      <c r="F74" s="38"/>
    </row>
    <row r="75" spans="1:6" ht="47.25" x14ac:dyDescent="0.25">
      <c r="A75" s="43">
        <v>1</v>
      </c>
      <c r="B75" s="269" t="s">
        <v>289</v>
      </c>
      <c r="C75" s="269" t="s">
        <v>9532</v>
      </c>
      <c r="D75" s="269" t="s">
        <v>12</v>
      </c>
      <c r="E75" s="153">
        <v>427986.41</v>
      </c>
      <c r="F75" s="44" t="s">
        <v>272</v>
      </c>
    </row>
    <row r="76" spans="1:6" x14ac:dyDescent="0.25">
      <c r="A76" s="264"/>
      <c r="B76" s="2595" t="s">
        <v>8990</v>
      </c>
      <c r="C76" s="2596"/>
      <c r="D76" s="533"/>
      <c r="E76" s="436"/>
      <c r="F76" s="38"/>
    </row>
    <row r="77" spans="1:6" ht="94.5" x14ac:dyDescent="0.25">
      <c r="A77" s="182">
        <v>2</v>
      </c>
      <c r="B77" s="182" t="s">
        <v>299</v>
      </c>
      <c r="C77" s="182" t="s">
        <v>9542</v>
      </c>
      <c r="D77" s="182" t="s">
        <v>1244</v>
      </c>
      <c r="E77" s="153">
        <v>341379.92</v>
      </c>
      <c r="F77" s="44" t="s">
        <v>272</v>
      </c>
    </row>
    <row r="78" spans="1:6" ht="31.5" x14ac:dyDescent="0.25">
      <c r="A78" s="182"/>
      <c r="B78" s="264" t="s">
        <v>40</v>
      </c>
      <c r="C78" s="182"/>
      <c r="D78" s="182"/>
      <c r="E78" s="153"/>
      <c r="F78" s="44"/>
    </row>
    <row r="79" spans="1:6" ht="126" x14ac:dyDescent="0.25">
      <c r="A79" s="182">
        <v>3</v>
      </c>
      <c r="B79" s="269" t="s">
        <v>9628</v>
      </c>
      <c r="C79" s="182" t="s">
        <v>9545</v>
      </c>
      <c r="D79" s="269" t="s">
        <v>43</v>
      </c>
      <c r="E79" s="150">
        <v>568965.51</v>
      </c>
      <c r="F79" s="44" t="s">
        <v>272</v>
      </c>
    </row>
    <row r="80" spans="1:6" x14ac:dyDescent="0.25">
      <c r="A80" s="264"/>
      <c r="B80" s="2595" t="s">
        <v>312</v>
      </c>
      <c r="C80" s="2596"/>
      <c r="D80" s="533"/>
      <c r="E80" s="436"/>
      <c r="F80" s="38"/>
    </row>
    <row r="81" spans="1:6" ht="110.25" x14ac:dyDescent="0.25">
      <c r="A81" s="182">
        <v>4</v>
      </c>
      <c r="B81" s="269" t="s">
        <v>9582</v>
      </c>
      <c r="C81" s="269" t="s">
        <v>9629</v>
      </c>
      <c r="D81" s="182" t="s">
        <v>9630</v>
      </c>
      <c r="E81" s="438">
        <v>500000</v>
      </c>
      <c r="F81" s="42" t="s">
        <v>13</v>
      </c>
    </row>
    <row r="82" spans="1:6" ht="157.5" x14ac:dyDescent="0.25">
      <c r="A82" s="182">
        <v>5</v>
      </c>
      <c r="B82" s="269" t="s">
        <v>9631</v>
      </c>
      <c r="C82" s="269" t="s">
        <v>9632</v>
      </c>
      <c r="D82" s="182" t="s">
        <v>9633</v>
      </c>
      <c r="E82" s="438">
        <v>3247986</v>
      </c>
      <c r="F82" s="44" t="s">
        <v>13</v>
      </c>
    </row>
    <row r="83" spans="1:6" ht="157.5" x14ac:dyDescent="0.25">
      <c r="A83" s="182">
        <v>6</v>
      </c>
      <c r="B83" s="269" t="s">
        <v>4903</v>
      </c>
      <c r="C83" s="269" t="s">
        <v>9634</v>
      </c>
      <c r="D83" s="182" t="s">
        <v>9635</v>
      </c>
      <c r="E83" s="438">
        <v>3992992.5</v>
      </c>
      <c r="F83" s="44" t="s">
        <v>13</v>
      </c>
    </row>
    <row r="84" spans="1:6" x14ac:dyDescent="0.25">
      <c r="A84" s="264"/>
      <c r="B84" s="2595" t="s">
        <v>315</v>
      </c>
      <c r="C84" s="2596"/>
      <c r="D84" s="533"/>
      <c r="E84" s="436"/>
      <c r="F84" s="38"/>
    </row>
    <row r="85" spans="1:6" ht="47.25" x14ac:dyDescent="0.25">
      <c r="A85" s="182">
        <v>7</v>
      </c>
      <c r="B85" s="269" t="s">
        <v>9636</v>
      </c>
      <c r="C85" s="269" t="s">
        <v>9637</v>
      </c>
      <c r="D85" s="269" t="s">
        <v>9638</v>
      </c>
      <c r="E85" s="153">
        <v>1800000</v>
      </c>
      <c r="F85" s="44" t="s">
        <v>13</v>
      </c>
    </row>
    <row r="86" spans="1:6" ht="31.5" x14ac:dyDescent="0.25">
      <c r="A86" s="264"/>
      <c r="B86" s="264" t="s">
        <v>9639</v>
      </c>
      <c r="C86" s="264"/>
      <c r="D86" s="533"/>
      <c r="E86" s="436"/>
      <c r="F86" s="38"/>
    </row>
    <row r="87" spans="1:6" ht="63" x14ac:dyDescent="0.25">
      <c r="A87" s="182">
        <v>8</v>
      </c>
      <c r="B87" s="269" t="s">
        <v>9640</v>
      </c>
      <c r="C87" s="269" t="s">
        <v>9641</v>
      </c>
      <c r="D87" s="182" t="s">
        <v>9642</v>
      </c>
      <c r="E87" s="150">
        <v>500000</v>
      </c>
      <c r="F87" s="44" t="s">
        <v>13</v>
      </c>
    </row>
    <row r="88" spans="1:6" x14ac:dyDescent="0.25">
      <c r="A88" s="182"/>
      <c r="B88" s="264" t="s">
        <v>248</v>
      </c>
      <c r="C88" s="264"/>
      <c r="D88" s="264"/>
      <c r="E88" s="436">
        <f>SUM(E73:E87)</f>
        <v>11379310.34</v>
      </c>
      <c r="F88" s="42"/>
    </row>
  </sheetData>
  <mergeCells count="21">
    <mergeCell ref="B56:C56"/>
    <mergeCell ref="B51:C51"/>
    <mergeCell ref="B21:C21"/>
    <mergeCell ref="B74:D74"/>
    <mergeCell ref="B25:C25"/>
    <mergeCell ref="B49:C49"/>
    <mergeCell ref="B43:C43"/>
    <mergeCell ref="A72:F72"/>
    <mergeCell ref="B23:C23"/>
    <mergeCell ref="B1:F1"/>
    <mergeCell ref="A2:F2"/>
    <mergeCell ref="B3:F3"/>
    <mergeCell ref="B5:C5"/>
    <mergeCell ref="B12:D12"/>
    <mergeCell ref="B84:C84"/>
    <mergeCell ref="B59:D59"/>
    <mergeCell ref="B64:C64"/>
    <mergeCell ref="A70:F70"/>
    <mergeCell ref="A71:F71"/>
    <mergeCell ref="B80:C80"/>
    <mergeCell ref="B76:C76"/>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5"/>
  <sheetViews>
    <sheetView workbookViewId="0">
      <selection activeCell="C7" sqref="C7"/>
    </sheetView>
  </sheetViews>
  <sheetFormatPr defaultRowHeight="15" x14ac:dyDescent="0.25"/>
  <cols>
    <col min="1" max="1" width="6.7109375" customWidth="1"/>
    <col min="2" max="2" width="18.28515625" customWidth="1"/>
    <col min="3" max="3" width="45.140625" customWidth="1"/>
    <col min="4" max="4" width="15.5703125" customWidth="1"/>
    <col min="5" max="5" width="20" customWidth="1"/>
    <col min="6" max="6" width="12.28515625" customWidth="1"/>
  </cols>
  <sheetData>
    <row r="1" spans="1:6" x14ac:dyDescent="0.25">
      <c r="A1" s="2631" t="s">
        <v>9643</v>
      </c>
      <c r="B1" s="2631"/>
      <c r="C1" s="2631"/>
      <c r="D1" s="2631"/>
      <c r="E1" s="2631"/>
      <c r="F1" s="2631"/>
    </row>
    <row r="2" spans="1:6" x14ac:dyDescent="0.25">
      <c r="A2" s="2632" t="s">
        <v>9644</v>
      </c>
      <c r="B2" s="2632"/>
      <c r="C2" s="2632"/>
      <c r="D2" s="2632"/>
      <c r="E2" s="2632"/>
      <c r="F2" s="2632"/>
    </row>
    <row r="3" spans="1:6" x14ac:dyDescent="0.25">
      <c r="A3" s="2632" t="s">
        <v>281</v>
      </c>
      <c r="B3" s="2632"/>
      <c r="C3" s="2632"/>
      <c r="D3" s="2632"/>
      <c r="E3" s="2632"/>
      <c r="F3" s="2632"/>
    </row>
    <row r="4" spans="1:6" ht="31.5" x14ac:dyDescent="0.25">
      <c r="A4" s="635" t="s">
        <v>282</v>
      </c>
      <c r="B4" s="9" t="s">
        <v>283</v>
      </c>
      <c r="C4" s="9" t="s">
        <v>284</v>
      </c>
      <c r="D4" s="9" t="s">
        <v>285</v>
      </c>
      <c r="E4" s="233" t="s">
        <v>286</v>
      </c>
      <c r="F4" s="96" t="s">
        <v>4467</v>
      </c>
    </row>
    <row r="5" spans="1:6" ht="15.75" x14ac:dyDescent="0.25">
      <c r="A5" s="592"/>
      <c r="B5" s="410" t="s">
        <v>9645</v>
      </c>
      <c r="C5" s="636"/>
      <c r="D5" s="636"/>
      <c r="E5" s="637"/>
      <c r="F5" s="638"/>
    </row>
    <row r="6" spans="1:6" ht="47.25" x14ac:dyDescent="0.25">
      <c r="A6" s="592">
        <v>1</v>
      </c>
      <c r="B6" s="2" t="s">
        <v>2060</v>
      </c>
      <c r="C6" s="2" t="s">
        <v>9646</v>
      </c>
      <c r="D6" s="2" t="s">
        <v>12</v>
      </c>
      <c r="E6" s="639">
        <v>970689.62</v>
      </c>
      <c r="F6" s="10" t="s">
        <v>135</v>
      </c>
    </row>
    <row r="7" spans="1:6" ht="157.5" x14ac:dyDescent="0.25">
      <c r="A7" s="592">
        <v>2</v>
      </c>
      <c r="B7" s="2" t="s">
        <v>295</v>
      </c>
      <c r="C7" s="2" t="s">
        <v>9647</v>
      </c>
      <c r="D7" s="2" t="s">
        <v>488</v>
      </c>
      <c r="E7" s="639">
        <v>1360993.13</v>
      </c>
      <c r="F7" s="10" t="s">
        <v>135</v>
      </c>
    </row>
    <row r="8" spans="1:6" ht="47.25" x14ac:dyDescent="0.25">
      <c r="A8" s="592">
        <v>3</v>
      </c>
      <c r="B8" s="2" t="s">
        <v>17</v>
      </c>
      <c r="C8" s="2" t="s">
        <v>9648</v>
      </c>
      <c r="D8" s="2" t="s">
        <v>537</v>
      </c>
      <c r="E8" s="639">
        <v>36600</v>
      </c>
      <c r="F8" s="10" t="s">
        <v>135</v>
      </c>
    </row>
    <row r="9" spans="1:6" ht="31.5" x14ac:dyDescent="0.25">
      <c r="A9" s="592">
        <v>4</v>
      </c>
      <c r="B9" s="2" t="s">
        <v>20</v>
      </c>
      <c r="C9" s="2" t="s">
        <v>9649</v>
      </c>
      <c r="D9" s="2" t="s">
        <v>9650</v>
      </c>
      <c r="E9" s="639">
        <v>66200</v>
      </c>
      <c r="F9" s="10" t="s">
        <v>135</v>
      </c>
    </row>
    <row r="10" spans="1:6" ht="94.5" x14ac:dyDescent="0.25">
      <c r="A10" s="592">
        <v>5</v>
      </c>
      <c r="B10" s="2" t="s">
        <v>23</v>
      </c>
      <c r="C10" s="2" t="s">
        <v>9651</v>
      </c>
      <c r="D10" s="2" t="s">
        <v>541</v>
      </c>
      <c r="E10" s="639">
        <v>1500000</v>
      </c>
      <c r="F10" s="10" t="s">
        <v>135</v>
      </c>
    </row>
    <row r="11" spans="1:6" ht="15.75" x14ac:dyDescent="0.25">
      <c r="A11" s="592"/>
      <c r="B11" s="410" t="s">
        <v>8023</v>
      </c>
      <c r="C11" s="640"/>
      <c r="D11" s="640"/>
      <c r="E11" s="637"/>
      <c r="F11" s="638"/>
    </row>
    <row r="12" spans="1:6" ht="141.75" x14ac:dyDescent="0.25">
      <c r="A12" s="592">
        <v>6</v>
      </c>
      <c r="B12" s="2" t="s">
        <v>295</v>
      </c>
      <c r="C12" s="2" t="s">
        <v>9652</v>
      </c>
      <c r="D12" s="2" t="s">
        <v>336</v>
      </c>
      <c r="E12" s="639">
        <v>500000</v>
      </c>
      <c r="F12" s="10" t="s">
        <v>135</v>
      </c>
    </row>
    <row r="13" spans="1:6" ht="94.5" x14ac:dyDescent="0.25">
      <c r="A13" s="592">
        <v>7</v>
      </c>
      <c r="B13" s="2" t="s">
        <v>23</v>
      </c>
      <c r="C13" s="2" t="s">
        <v>9653</v>
      </c>
      <c r="D13" s="2" t="s">
        <v>541</v>
      </c>
      <c r="E13" s="639">
        <v>1200000</v>
      </c>
      <c r="F13" s="10" t="s">
        <v>135</v>
      </c>
    </row>
    <row r="14" spans="1:6" ht="94.5" x14ac:dyDescent="0.25">
      <c r="A14" s="592">
        <v>8</v>
      </c>
      <c r="B14" s="2" t="s">
        <v>299</v>
      </c>
      <c r="C14" s="2" t="s">
        <v>9654</v>
      </c>
      <c r="D14" s="2" t="s">
        <v>1244</v>
      </c>
      <c r="E14" s="639">
        <v>767241.38</v>
      </c>
      <c r="F14" s="10" t="s">
        <v>135</v>
      </c>
    </row>
    <row r="15" spans="1:6" ht="15.75" x14ac:dyDescent="0.25">
      <c r="A15" s="592"/>
      <c r="B15" s="2384" t="s">
        <v>40</v>
      </c>
      <c r="C15" s="2384"/>
      <c r="D15" s="636"/>
      <c r="E15" s="637"/>
      <c r="F15" s="638"/>
    </row>
    <row r="16" spans="1:6" ht="126" x14ac:dyDescent="0.25">
      <c r="A16" s="592">
        <v>9</v>
      </c>
      <c r="B16" s="2" t="s">
        <v>41</v>
      </c>
      <c r="C16" s="2" t="s">
        <v>9655</v>
      </c>
      <c r="D16" s="2" t="s">
        <v>302</v>
      </c>
      <c r="E16" s="639">
        <v>4568965</v>
      </c>
      <c r="F16" s="10" t="s">
        <v>135</v>
      </c>
    </row>
    <row r="17" spans="1:6" ht="15.75" x14ac:dyDescent="0.25">
      <c r="A17" s="592"/>
      <c r="B17" s="410" t="s">
        <v>3866</v>
      </c>
      <c r="C17" s="636"/>
      <c r="D17" s="636"/>
      <c r="E17" s="637"/>
      <c r="F17" s="638"/>
    </row>
    <row r="18" spans="1:6" ht="173.25" x14ac:dyDescent="0.25">
      <c r="A18" s="592">
        <v>10</v>
      </c>
      <c r="B18" s="2" t="s">
        <v>7793</v>
      </c>
      <c r="C18" s="2" t="s">
        <v>9656</v>
      </c>
      <c r="D18" s="2" t="s">
        <v>4483</v>
      </c>
      <c r="E18" s="639">
        <v>1644827.59</v>
      </c>
      <c r="F18" s="10" t="s">
        <v>135</v>
      </c>
    </row>
    <row r="19" spans="1:6" ht="15.75" x14ac:dyDescent="0.25">
      <c r="A19" s="592"/>
      <c r="B19" s="9" t="s">
        <v>34</v>
      </c>
      <c r="C19" s="636"/>
      <c r="D19" s="636"/>
      <c r="E19" s="637"/>
      <c r="F19" s="638"/>
    </row>
    <row r="20" spans="1:6" ht="47.25" x14ac:dyDescent="0.25">
      <c r="A20" s="592">
        <v>11</v>
      </c>
      <c r="B20" s="2" t="s">
        <v>309</v>
      </c>
      <c r="C20" s="2" t="s">
        <v>9657</v>
      </c>
      <c r="D20" s="2" t="s">
        <v>554</v>
      </c>
      <c r="E20" s="639">
        <v>7060344.8300000001</v>
      </c>
      <c r="F20" s="10" t="s">
        <v>135</v>
      </c>
    </row>
    <row r="21" spans="1:6" ht="47.25" x14ac:dyDescent="0.25">
      <c r="A21" s="592">
        <v>12</v>
      </c>
      <c r="B21" s="2" t="s">
        <v>342</v>
      </c>
      <c r="C21" s="2" t="s">
        <v>9658</v>
      </c>
      <c r="D21" s="2" t="s">
        <v>554</v>
      </c>
      <c r="E21" s="639">
        <v>7000000</v>
      </c>
      <c r="F21" s="10" t="s">
        <v>135</v>
      </c>
    </row>
    <row r="22" spans="1:6" ht="15.75" x14ac:dyDescent="0.25">
      <c r="A22" s="592"/>
      <c r="B22" s="410" t="s">
        <v>477</v>
      </c>
      <c r="C22" s="636"/>
      <c r="D22" s="636"/>
      <c r="E22" s="637"/>
      <c r="F22" s="638"/>
    </row>
    <row r="23" spans="1:6" ht="173.25" x14ac:dyDescent="0.25">
      <c r="A23" s="592">
        <v>13</v>
      </c>
      <c r="B23" s="2" t="s">
        <v>9659</v>
      </c>
      <c r="C23" s="2" t="s">
        <v>9660</v>
      </c>
      <c r="D23" s="2" t="s">
        <v>9661</v>
      </c>
      <c r="E23" s="639">
        <v>1169256.8</v>
      </c>
      <c r="F23" s="10" t="s">
        <v>13</v>
      </c>
    </row>
    <row r="24" spans="1:6" ht="141.75" x14ac:dyDescent="0.25">
      <c r="A24" s="592">
        <v>14</v>
      </c>
      <c r="B24" s="2" t="s">
        <v>9662</v>
      </c>
      <c r="C24" s="2" t="s">
        <v>9660</v>
      </c>
      <c r="D24" s="2" t="s">
        <v>9663</v>
      </c>
      <c r="E24" s="639">
        <v>1169256.8</v>
      </c>
      <c r="F24" s="10" t="s">
        <v>13</v>
      </c>
    </row>
    <row r="25" spans="1:6" ht="157.5" x14ac:dyDescent="0.25">
      <c r="A25" s="592">
        <v>15</v>
      </c>
      <c r="B25" s="2" t="s">
        <v>9664</v>
      </c>
      <c r="C25" s="2" t="s">
        <v>9660</v>
      </c>
      <c r="D25" s="2" t="s">
        <v>9665</v>
      </c>
      <c r="E25" s="639">
        <v>1169256.8</v>
      </c>
      <c r="F25" s="10" t="s">
        <v>13</v>
      </c>
    </row>
    <row r="26" spans="1:6" ht="141.75" x14ac:dyDescent="0.25">
      <c r="A26" s="592">
        <v>16</v>
      </c>
      <c r="B26" s="2" t="s">
        <v>9666</v>
      </c>
      <c r="C26" s="2" t="s">
        <v>9660</v>
      </c>
      <c r="D26" s="2" t="s">
        <v>9667</v>
      </c>
      <c r="E26" s="639">
        <v>1169256.8</v>
      </c>
      <c r="F26" s="10" t="s">
        <v>13</v>
      </c>
    </row>
    <row r="27" spans="1:6" ht="15.75" x14ac:dyDescent="0.25">
      <c r="A27" s="592"/>
      <c r="B27" s="641" t="s">
        <v>481</v>
      </c>
      <c r="C27" s="636"/>
      <c r="D27" s="636"/>
      <c r="E27" s="637"/>
      <c r="F27" s="638"/>
    </row>
    <row r="28" spans="1:6" ht="31.5" x14ac:dyDescent="0.25">
      <c r="A28" s="592">
        <v>17</v>
      </c>
      <c r="B28" s="2" t="s">
        <v>683</v>
      </c>
      <c r="C28" s="2" t="s">
        <v>9660</v>
      </c>
      <c r="D28" s="2" t="s">
        <v>9668</v>
      </c>
      <c r="E28" s="639">
        <v>500000</v>
      </c>
      <c r="F28" s="10" t="s">
        <v>135</v>
      </c>
    </row>
    <row r="29" spans="1:6" ht="15.75" x14ac:dyDescent="0.25">
      <c r="A29" s="592"/>
      <c r="B29" s="410" t="s">
        <v>8085</v>
      </c>
      <c r="C29" s="636"/>
      <c r="D29" s="636"/>
      <c r="E29" s="637"/>
      <c r="F29" s="638"/>
    </row>
    <row r="30" spans="1:6" ht="141.75" x14ac:dyDescent="0.25">
      <c r="A30" s="592">
        <v>18</v>
      </c>
      <c r="B30" s="2" t="s">
        <v>9669</v>
      </c>
      <c r="C30" s="2" t="s">
        <v>9670</v>
      </c>
      <c r="D30" s="2" t="s">
        <v>9671</v>
      </c>
      <c r="E30" s="639">
        <v>250000</v>
      </c>
      <c r="F30" s="10" t="s">
        <v>135</v>
      </c>
    </row>
    <row r="31" spans="1:6" ht="63" x14ac:dyDescent="0.25">
      <c r="A31" s="592">
        <v>19</v>
      </c>
      <c r="B31" s="2" t="s">
        <v>9672</v>
      </c>
      <c r="C31" s="2" t="s">
        <v>9673</v>
      </c>
      <c r="D31" s="2" t="s">
        <v>9674</v>
      </c>
      <c r="E31" s="639">
        <v>125000</v>
      </c>
      <c r="F31" s="10" t="s">
        <v>135</v>
      </c>
    </row>
    <row r="32" spans="1:6" ht="126" x14ac:dyDescent="0.25">
      <c r="A32" s="592">
        <v>20</v>
      </c>
      <c r="B32" s="2" t="s">
        <v>9675</v>
      </c>
      <c r="C32" s="2" t="s">
        <v>9676</v>
      </c>
      <c r="D32" s="2" t="s">
        <v>9677</v>
      </c>
      <c r="E32" s="639">
        <v>750000</v>
      </c>
      <c r="F32" s="10" t="s">
        <v>135</v>
      </c>
    </row>
    <row r="33" spans="1:6" ht="110.25" x14ac:dyDescent="0.25">
      <c r="A33" s="592">
        <v>21</v>
      </c>
      <c r="B33" s="2" t="s">
        <v>9678</v>
      </c>
      <c r="C33" s="2" t="s">
        <v>9679</v>
      </c>
      <c r="D33" s="2" t="s">
        <v>9680</v>
      </c>
      <c r="E33" s="639">
        <v>250000</v>
      </c>
      <c r="F33" s="10" t="s">
        <v>135</v>
      </c>
    </row>
    <row r="34" spans="1:6" ht="126" x14ac:dyDescent="0.25">
      <c r="A34" s="592">
        <v>22</v>
      </c>
      <c r="B34" s="2" t="s">
        <v>9681</v>
      </c>
      <c r="C34" s="2" t="s">
        <v>9682</v>
      </c>
      <c r="D34" s="2" t="s">
        <v>9683</v>
      </c>
      <c r="E34" s="639">
        <v>150000</v>
      </c>
      <c r="F34" s="10" t="s">
        <v>135</v>
      </c>
    </row>
    <row r="35" spans="1:6" ht="189" x14ac:dyDescent="0.25">
      <c r="A35" s="592">
        <v>23</v>
      </c>
      <c r="B35" s="2" t="s">
        <v>9684</v>
      </c>
      <c r="C35" s="2" t="s">
        <v>9685</v>
      </c>
      <c r="D35" s="2" t="s">
        <v>9686</v>
      </c>
      <c r="E35" s="639">
        <v>250000</v>
      </c>
      <c r="F35" s="10" t="s">
        <v>135</v>
      </c>
    </row>
    <row r="36" spans="1:6" ht="141.75" x14ac:dyDescent="0.25">
      <c r="A36" s="592">
        <v>24</v>
      </c>
      <c r="B36" s="2" t="s">
        <v>9687</v>
      </c>
      <c r="C36" s="2" t="s">
        <v>9688</v>
      </c>
      <c r="D36" s="2" t="s">
        <v>9689</v>
      </c>
      <c r="E36" s="639">
        <v>300000</v>
      </c>
      <c r="F36" s="10" t="s">
        <v>135</v>
      </c>
    </row>
    <row r="37" spans="1:6" ht="141.75" x14ac:dyDescent="0.25">
      <c r="A37" s="592">
        <v>25</v>
      </c>
      <c r="B37" s="2" t="s">
        <v>9690</v>
      </c>
      <c r="C37" s="2" t="s">
        <v>9691</v>
      </c>
      <c r="D37" s="2" t="s">
        <v>9689</v>
      </c>
      <c r="E37" s="639">
        <v>350000</v>
      </c>
      <c r="F37" s="10" t="s">
        <v>135</v>
      </c>
    </row>
    <row r="38" spans="1:6" ht="173.25" x14ac:dyDescent="0.25">
      <c r="A38" s="592">
        <v>26</v>
      </c>
      <c r="B38" s="2" t="s">
        <v>9692</v>
      </c>
      <c r="C38" s="2" t="s">
        <v>9693</v>
      </c>
      <c r="D38" s="2" t="s">
        <v>9694</v>
      </c>
      <c r="E38" s="639">
        <v>750000</v>
      </c>
      <c r="F38" s="10" t="s">
        <v>135</v>
      </c>
    </row>
    <row r="39" spans="1:6" ht="126" x14ac:dyDescent="0.25">
      <c r="A39" s="592">
        <v>27</v>
      </c>
      <c r="B39" s="2" t="s">
        <v>9695</v>
      </c>
      <c r="C39" s="2" t="s">
        <v>9696</v>
      </c>
      <c r="D39" s="2" t="s">
        <v>9697</v>
      </c>
      <c r="E39" s="639">
        <v>950000</v>
      </c>
      <c r="F39" s="10" t="s">
        <v>135</v>
      </c>
    </row>
    <row r="40" spans="1:6" ht="126" x14ac:dyDescent="0.25">
      <c r="A40" s="592">
        <v>28</v>
      </c>
      <c r="B40" s="2" t="s">
        <v>9698</v>
      </c>
      <c r="C40" s="2" t="s">
        <v>9699</v>
      </c>
      <c r="D40" s="2" t="s">
        <v>9700</v>
      </c>
      <c r="E40" s="639">
        <v>750000</v>
      </c>
      <c r="F40" s="10" t="s">
        <v>135</v>
      </c>
    </row>
    <row r="41" spans="1:6" ht="78.75" x14ac:dyDescent="0.25">
      <c r="A41" s="592">
        <v>29</v>
      </c>
      <c r="B41" s="2" t="s">
        <v>9701</v>
      </c>
      <c r="C41" s="2" t="s">
        <v>9702</v>
      </c>
      <c r="D41" s="2" t="s">
        <v>9703</v>
      </c>
      <c r="E41" s="639">
        <v>180000</v>
      </c>
      <c r="F41" s="10" t="s">
        <v>135</v>
      </c>
    </row>
    <row r="42" spans="1:6" ht="78.75" x14ac:dyDescent="0.25">
      <c r="A42" s="592">
        <v>30</v>
      </c>
      <c r="B42" s="2" t="s">
        <v>9704</v>
      </c>
      <c r="C42" s="2" t="s">
        <v>9705</v>
      </c>
      <c r="D42" s="2" t="s">
        <v>9703</v>
      </c>
      <c r="E42" s="639">
        <v>150000</v>
      </c>
      <c r="F42" s="10" t="s">
        <v>135</v>
      </c>
    </row>
    <row r="43" spans="1:6" ht="173.25" x14ac:dyDescent="0.25">
      <c r="A43" s="592">
        <v>31</v>
      </c>
      <c r="B43" s="2" t="s">
        <v>9706</v>
      </c>
      <c r="C43" s="2" t="s">
        <v>9707</v>
      </c>
      <c r="D43" s="2" t="s">
        <v>9708</v>
      </c>
      <c r="E43" s="639">
        <v>120000</v>
      </c>
      <c r="F43" s="10" t="s">
        <v>135</v>
      </c>
    </row>
    <row r="44" spans="1:6" ht="141.75" x14ac:dyDescent="0.25">
      <c r="A44" s="592">
        <v>32</v>
      </c>
      <c r="B44" s="2" t="s">
        <v>9709</v>
      </c>
      <c r="C44" s="2" t="s">
        <v>9710</v>
      </c>
      <c r="D44" s="2" t="s">
        <v>9711</v>
      </c>
      <c r="E44" s="639">
        <v>100000</v>
      </c>
      <c r="F44" s="10" t="s">
        <v>135</v>
      </c>
    </row>
    <row r="45" spans="1:6" ht="110.25" x14ac:dyDescent="0.25">
      <c r="A45" s="592">
        <v>33</v>
      </c>
      <c r="B45" s="2" t="s">
        <v>9712</v>
      </c>
      <c r="C45" s="2" t="s">
        <v>9713</v>
      </c>
      <c r="D45" s="2" t="s">
        <v>9714</v>
      </c>
      <c r="E45" s="639">
        <v>350000</v>
      </c>
      <c r="F45" s="10" t="s">
        <v>135</v>
      </c>
    </row>
    <row r="46" spans="1:6" ht="126" x14ac:dyDescent="0.25">
      <c r="A46" s="592">
        <v>34</v>
      </c>
      <c r="B46" s="2" t="s">
        <v>9715</v>
      </c>
      <c r="C46" s="2" t="s">
        <v>9716</v>
      </c>
      <c r="D46" s="2" t="s">
        <v>9717</v>
      </c>
      <c r="E46" s="639">
        <v>350000</v>
      </c>
      <c r="F46" s="10" t="s">
        <v>135</v>
      </c>
    </row>
    <row r="47" spans="1:6" ht="94.5" x14ac:dyDescent="0.25">
      <c r="A47" s="592">
        <v>35</v>
      </c>
      <c r="B47" s="2" t="s">
        <v>9718</v>
      </c>
      <c r="C47" s="2" t="s">
        <v>9719</v>
      </c>
      <c r="D47" s="2" t="s">
        <v>9720</v>
      </c>
      <c r="E47" s="639">
        <v>850000</v>
      </c>
      <c r="F47" s="10" t="s">
        <v>135</v>
      </c>
    </row>
    <row r="48" spans="1:6" ht="78.75" x14ac:dyDescent="0.25">
      <c r="A48" s="592">
        <v>36</v>
      </c>
      <c r="B48" s="2" t="s">
        <v>9721</v>
      </c>
      <c r="C48" s="2" t="s">
        <v>9722</v>
      </c>
      <c r="D48" s="2" t="s">
        <v>9723</v>
      </c>
      <c r="E48" s="639">
        <v>100000</v>
      </c>
      <c r="F48" s="10" t="s">
        <v>135</v>
      </c>
    </row>
    <row r="49" spans="1:6" ht="47.25" x14ac:dyDescent="0.25">
      <c r="A49" s="592">
        <v>37</v>
      </c>
      <c r="B49" s="2" t="s">
        <v>9724</v>
      </c>
      <c r="C49" s="2" t="s">
        <v>9725</v>
      </c>
      <c r="D49" s="2" t="s">
        <v>9726</v>
      </c>
      <c r="E49" s="639">
        <v>900000</v>
      </c>
      <c r="F49" s="10" t="s">
        <v>13</v>
      </c>
    </row>
    <row r="50" spans="1:6" ht="126" x14ac:dyDescent="0.25">
      <c r="A50" s="592">
        <v>38</v>
      </c>
      <c r="B50" s="2" t="s">
        <v>9727</v>
      </c>
      <c r="C50" s="2" t="s">
        <v>9728</v>
      </c>
      <c r="D50" s="2" t="s">
        <v>9729</v>
      </c>
      <c r="E50" s="639">
        <v>1000000</v>
      </c>
      <c r="F50" s="10" t="s">
        <v>13</v>
      </c>
    </row>
    <row r="51" spans="1:6" ht="47.25" x14ac:dyDescent="0.25">
      <c r="A51" s="592">
        <v>39</v>
      </c>
      <c r="B51" s="2" t="s">
        <v>9730</v>
      </c>
      <c r="C51" s="2" t="s">
        <v>9731</v>
      </c>
      <c r="D51" s="2" t="s">
        <v>9726</v>
      </c>
      <c r="E51" s="639">
        <v>800000</v>
      </c>
      <c r="F51" s="10" t="s">
        <v>13</v>
      </c>
    </row>
    <row r="52" spans="1:6" ht="110.25" x14ac:dyDescent="0.25">
      <c r="A52" s="592">
        <v>40</v>
      </c>
      <c r="B52" s="2" t="s">
        <v>9732</v>
      </c>
      <c r="C52" s="2" t="s">
        <v>9733</v>
      </c>
      <c r="D52" s="2" t="s">
        <v>9734</v>
      </c>
      <c r="E52" s="639">
        <v>800000</v>
      </c>
      <c r="F52" s="10" t="s">
        <v>13</v>
      </c>
    </row>
    <row r="53" spans="1:6" ht="126" x14ac:dyDescent="0.25">
      <c r="A53" s="592">
        <v>41</v>
      </c>
      <c r="B53" s="2" t="s">
        <v>9735</v>
      </c>
      <c r="C53" s="2" t="s">
        <v>9736</v>
      </c>
      <c r="D53" s="2" t="s">
        <v>9737</v>
      </c>
      <c r="E53" s="639">
        <v>800000</v>
      </c>
      <c r="F53" s="10" t="s">
        <v>13</v>
      </c>
    </row>
    <row r="54" spans="1:6" ht="47.25" x14ac:dyDescent="0.25">
      <c r="A54" s="592">
        <v>42</v>
      </c>
      <c r="B54" s="2" t="s">
        <v>9738</v>
      </c>
      <c r="C54" s="2" t="s">
        <v>9739</v>
      </c>
      <c r="D54" s="2" t="s">
        <v>9740</v>
      </c>
      <c r="E54" s="639">
        <v>824979.66</v>
      </c>
      <c r="F54" s="10" t="s">
        <v>13</v>
      </c>
    </row>
    <row r="55" spans="1:6" ht="94.5" x14ac:dyDescent="0.25">
      <c r="A55" s="592">
        <v>43</v>
      </c>
      <c r="B55" s="2" t="s">
        <v>9741</v>
      </c>
      <c r="C55" s="2" t="s">
        <v>9742</v>
      </c>
      <c r="D55" s="2" t="s">
        <v>9743</v>
      </c>
      <c r="E55" s="639">
        <v>1000000</v>
      </c>
      <c r="F55" s="10" t="s">
        <v>13</v>
      </c>
    </row>
    <row r="56" spans="1:6" ht="63" x14ac:dyDescent="0.25">
      <c r="A56" s="592">
        <v>44</v>
      </c>
      <c r="B56" s="2" t="s">
        <v>9715</v>
      </c>
      <c r="C56" s="2" t="s">
        <v>9744</v>
      </c>
      <c r="D56" s="2" t="s">
        <v>9745</v>
      </c>
      <c r="E56" s="639">
        <v>1500000</v>
      </c>
      <c r="F56" s="10" t="s">
        <v>13</v>
      </c>
    </row>
    <row r="57" spans="1:6" ht="47.25" x14ac:dyDescent="0.25">
      <c r="A57" s="592">
        <v>45</v>
      </c>
      <c r="B57" s="2" t="s">
        <v>9715</v>
      </c>
      <c r="C57" s="2" t="s">
        <v>9746</v>
      </c>
      <c r="D57" s="2" t="s">
        <v>9747</v>
      </c>
      <c r="E57" s="639">
        <v>837689.49</v>
      </c>
      <c r="F57" s="10" t="s">
        <v>13</v>
      </c>
    </row>
    <row r="58" spans="1:6" ht="15.75" x14ac:dyDescent="0.25">
      <c r="A58" s="592"/>
      <c r="B58" s="410" t="s">
        <v>8161</v>
      </c>
      <c r="C58" s="636"/>
      <c r="D58" s="636"/>
      <c r="E58" s="637"/>
      <c r="F58" s="638"/>
    </row>
    <row r="59" spans="1:6" ht="78.75" x14ac:dyDescent="0.25">
      <c r="A59" s="2">
        <v>47</v>
      </c>
      <c r="B59" s="2" t="s">
        <v>9748</v>
      </c>
      <c r="C59" s="2" t="s">
        <v>9749</v>
      </c>
      <c r="D59" s="2" t="s">
        <v>9750</v>
      </c>
      <c r="E59" s="639">
        <v>1500000</v>
      </c>
      <c r="F59" s="10" t="s">
        <v>135</v>
      </c>
    </row>
    <row r="60" spans="1:6" ht="189" x14ac:dyDescent="0.25">
      <c r="A60" s="592">
        <v>46</v>
      </c>
      <c r="B60" s="2" t="s">
        <v>9751</v>
      </c>
      <c r="C60" s="2" t="s">
        <v>9752</v>
      </c>
      <c r="D60" s="259" t="s">
        <v>9753</v>
      </c>
      <c r="E60" s="639">
        <v>2500000</v>
      </c>
      <c r="F60" s="10" t="s">
        <v>135</v>
      </c>
    </row>
    <row r="61" spans="1:6" ht="78.75" x14ac:dyDescent="0.25">
      <c r="A61" s="592">
        <v>47</v>
      </c>
      <c r="B61" s="2" t="s">
        <v>9754</v>
      </c>
      <c r="C61" s="2" t="s">
        <v>9755</v>
      </c>
      <c r="D61" s="2" t="s">
        <v>9756</v>
      </c>
      <c r="E61" s="639">
        <v>600000</v>
      </c>
      <c r="F61" s="10" t="s">
        <v>135</v>
      </c>
    </row>
    <row r="62" spans="1:6" ht="157.5" x14ac:dyDescent="0.25">
      <c r="A62" s="592">
        <v>48</v>
      </c>
      <c r="B62" s="2" t="s">
        <v>9757</v>
      </c>
      <c r="C62" s="2" t="s">
        <v>9758</v>
      </c>
      <c r="D62" s="259" t="s">
        <v>9759</v>
      </c>
      <c r="E62" s="639">
        <v>1500000</v>
      </c>
      <c r="F62" s="10" t="s">
        <v>135</v>
      </c>
    </row>
    <row r="63" spans="1:6" ht="63" x14ac:dyDescent="0.25">
      <c r="A63" s="592">
        <v>49</v>
      </c>
      <c r="B63" s="2" t="s">
        <v>9760</v>
      </c>
      <c r="C63" s="2" t="s">
        <v>9761</v>
      </c>
      <c r="D63" s="2" t="s">
        <v>9762</v>
      </c>
      <c r="E63" s="639">
        <v>150000</v>
      </c>
      <c r="F63" s="10" t="s">
        <v>135</v>
      </c>
    </row>
    <row r="64" spans="1:6" ht="126" x14ac:dyDescent="0.25">
      <c r="A64" s="592">
        <v>50</v>
      </c>
      <c r="B64" s="2" t="s">
        <v>9763</v>
      </c>
      <c r="C64" s="2" t="s">
        <v>9764</v>
      </c>
      <c r="D64" s="2" t="s">
        <v>9765</v>
      </c>
      <c r="E64" s="639">
        <v>750000</v>
      </c>
      <c r="F64" s="10" t="s">
        <v>135</v>
      </c>
    </row>
    <row r="65" spans="1:6" ht="141.75" x14ac:dyDescent="0.25">
      <c r="A65" s="592">
        <v>51</v>
      </c>
      <c r="B65" s="2" t="s">
        <v>9766</v>
      </c>
      <c r="C65" s="2" t="s">
        <v>9767</v>
      </c>
      <c r="D65" s="2" t="s">
        <v>9768</v>
      </c>
      <c r="E65" s="639">
        <v>1800000</v>
      </c>
      <c r="F65" s="10" t="s">
        <v>135</v>
      </c>
    </row>
    <row r="66" spans="1:6" ht="173.25" x14ac:dyDescent="0.25">
      <c r="A66" s="592">
        <v>52</v>
      </c>
      <c r="B66" s="2" t="s">
        <v>9760</v>
      </c>
      <c r="C66" s="2" t="s">
        <v>9769</v>
      </c>
      <c r="D66" s="2" t="s">
        <v>9770</v>
      </c>
      <c r="E66" s="639">
        <v>450000</v>
      </c>
      <c r="F66" s="10" t="s">
        <v>135</v>
      </c>
    </row>
    <row r="67" spans="1:6" ht="157.5" x14ac:dyDescent="0.25">
      <c r="A67" s="592">
        <v>53</v>
      </c>
      <c r="B67" s="2" t="s">
        <v>9771</v>
      </c>
      <c r="C67" s="2" t="s">
        <v>9772</v>
      </c>
      <c r="D67" s="2" t="s">
        <v>9773</v>
      </c>
      <c r="E67" s="639">
        <v>750000</v>
      </c>
      <c r="F67" s="10" t="s">
        <v>135</v>
      </c>
    </row>
    <row r="68" spans="1:6" ht="236.25" x14ac:dyDescent="0.25">
      <c r="A68" s="592">
        <v>54</v>
      </c>
      <c r="B68" s="2" t="s">
        <v>9774</v>
      </c>
      <c r="C68" s="2" t="s">
        <v>9775</v>
      </c>
      <c r="D68" s="2" t="s">
        <v>9776</v>
      </c>
      <c r="E68" s="639">
        <v>1400000</v>
      </c>
      <c r="F68" s="10" t="s">
        <v>135</v>
      </c>
    </row>
    <row r="69" spans="1:6" ht="157.5" x14ac:dyDescent="0.25">
      <c r="A69" s="592">
        <v>55</v>
      </c>
      <c r="B69" s="2" t="s">
        <v>9777</v>
      </c>
      <c r="C69" s="2" t="s">
        <v>9778</v>
      </c>
      <c r="D69" s="2" t="s">
        <v>9779</v>
      </c>
      <c r="E69" s="639">
        <v>350000</v>
      </c>
      <c r="F69" s="10" t="s">
        <v>135</v>
      </c>
    </row>
    <row r="70" spans="1:6" ht="173.25" x14ac:dyDescent="0.25">
      <c r="A70" s="592">
        <v>56</v>
      </c>
      <c r="B70" s="2" t="s">
        <v>9780</v>
      </c>
      <c r="C70" s="2" t="s">
        <v>9781</v>
      </c>
      <c r="D70" s="2" t="s">
        <v>9782</v>
      </c>
      <c r="E70" s="639">
        <v>750000</v>
      </c>
      <c r="F70" s="10" t="s">
        <v>135</v>
      </c>
    </row>
    <row r="71" spans="1:6" ht="126" x14ac:dyDescent="0.25">
      <c r="A71" s="592">
        <v>57</v>
      </c>
      <c r="B71" s="2" t="s">
        <v>9783</v>
      </c>
      <c r="C71" s="2" t="s">
        <v>9784</v>
      </c>
      <c r="D71" s="2" t="s">
        <v>9785</v>
      </c>
      <c r="E71" s="639">
        <v>300000</v>
      </c>
      <c r="F71" s="10" t="s">
        <v>135</v>
      </c>
    </row>
    <row r="72" spans="1:6" ht="141.75" x14ac:dyDescent="0.25">
      <c r="A72" s="592">
        <v>58</v>
      </c>
      <c r="B72" s="2" t="s">
        <v>9786</v>
      </c>
      <c r="C72" s="2" t="s">
        <v>9787</v>
      </c>
      <c r="D72" s="2" t="s">
        <v>9788</v>
      </c>
      <c r="E72" s="639">
        <v>650000</v>
      </c>
      <c r="F72" s="10" t="s">
        <v>135</v>
      </c>
    </row>
    <row r="73" spans="1:6" ht="78.75" x14ac:dyDescent="0.25">
      <c r="A73" s="592">
        <v>59</v>
      </c>
      <c r="B73" s="2" t="s">
        <v>9789</v>
      </c>
      <c r="C73" s="2" t="s">
        <v>9790</v>
      </c>
      <c r="D73" s="2" t="s">
        <v>9791</v>
      </c>
      <c r="E73" s="639">
        <v>250000</v>
      </c>
      <c r="F73" s="10" t="s">
        <v>135</v>
      </c>
    </row>
    <row r="74" spans="1:6" ht="63" x14ac:dyDescent="0.25">
      <c r="A74" s="592">
        <v>60</v>
      </c>
      <c r="B74" s="2" t="s">
        <v>9792</v>
      </c>
      <c r="C74" s="2" t="s">
        <v>9793</v>
      </c>
      <c r="D74" s="2" t="s">
        <v>9794</v>
      </c>
      <c r="E74" s="639">
        <v>300000</v>
      </c>
      <c r="F74" s="10" t="s">
        <v>13</v>
      </c>
    </row>
    <row r="75" spans="1:6" ht="63" x14ac:dyDescent="0.25">
      <c r="A75" s="592">
        <v>61</v>
      </c>
      <c r="B75" s="2" t="s">
        <v>9795</v>
      </c>
      <c r="C75" s="2" t="s">
        <v>9796</v>
      </c>
      <c r="D75" s="2" t="s">
        <v>9797</v>
      </c>
      <c r="E75" s="639">
        <v>800000</v>
      </c>
      <c r="F75" s="10" t="s">
        <v>13</v>
      </c>
    </row>
    <row r="76" spans="1:6" ht="15.75" x14ac:dyDescent="0.25">
      <c r="A76" s="592"/>
      <c r="B76" s="410" t="s">
        <v>1154</v>
      </c>
      <c r="C76" s="8"/>
      <c r="D76" s="636"/>
      <c r="E76" s="637"/>
      <c r="F76" s="638"/>
    </row>
    <row r="77" spans="1:6" ht="157.5" x14ac:dyDescent="0.25">
      <c r="A77" s="592">
        <v>62</v>
      </c>
      <c r="B77" s="2" t="s">
        <v>9798</v>
      </c>
      <c r="C77" s="2" t="s">
        <v>9799</v>
      </c>
      <c r="D77" s="2" t="s">
        <v>9800</v>
      </c>
      <c r="E77" s="639">
        <v>150000</v>
      </c>
      <c r="F77" s="10" t="s">
        <v>135</v>
      </c>
    </row>
    <row r="78" spans="1:6" ht="173.25" x14ac:dyDescent="0.25">
      <c r="A78" s="592">
        <v>63</v>
      </c>
      <c r="B78" s="2" t="s">
        <v>9801</v>
      </c>
      <c r="C78" s="2" t="s">
        <v>9802</v>
      </c>
      <c r="D78" s="2" t="s">
        <v>9803</v>
      </c>
      <c r="E78" s="639">
        <v>250000</v>
      </c>
      <c r="F78" s="10" t="s">
        <v>135</v>
      </c>
    </row>
    <row r="79" spans="1:6" ht="157.5" x14ac:dyDescent="0.25">
      <c r="A79" s="592">
        <v>64</v>
      </c>
      <c r="B79" s="2" t="s">
        <v>9804</v>
      </c>
      <c r="C79" s="2" t="s">
        <v>9805</v>
      </c>
      <c r="D79" s="2" t="s">
        <v>9806</v>
      </c>
      <c r="E79" s="639">
        <v>2000000</v>
      </c>
      <c r="F79" s="10" t="s">
        <v>135</v>
      </c>
    </row>
    <row r="80" spans="1:6" ht="94.5" x14ac:dyDescent="0.25">
      <c r="A80" s="592">
        <v>65</v>
      </c>
      <c r="B80" s="2" t="s">
        <v>9807</v>
      </c>
      <c r="C80" s="2" t="s">
        <v>9808</v>
      </c>
      <c r="D80" s="2" t="s">
        <v>9809</v>
      </c>
      <c r="E80" s="639">
        <v>150000</v>
      </c>
      <c r="F80" s="10" t="s">
        <v>135</v>
      </c>
    </row>
    <row r="81" spans="1:6" ht="157.5" x14ac:dyDescent="0.25">
      <c r="A81" s="592">
        <v>66</v>
      </c>
      <c r="B81" s="2" t="s">
        <v>9810</v>
      </c>
      <c r="C81" s="2" t="s">
        <v>9811</v>
      </c>
      <c r="D81" s="2" t="s">
        <v>9812</v>
      </c>
      <c r="E81" s="639">
        <v>400000</v>
      </c>
      <c r="F81" s="10" t="s">
        <v>135</v>
      </c>
    </row>
    <row r="82" spans="1:6" ht="110.25" x14ac:dyDescent="0.25">
      <c r="A82" s="592">
        <v>67</v>
      </c>
      <c r="B82" s="2" t="s">
        <v>9813</v>
      </c>
      <c r="C82" s="2" t="s">
        <v>9814</v>
      </c>
      <c r="D82" s="2" t="s">
        <v>9815</v>
      </c>
      <c r="E82" s="639">
        <v>450000</v>
      </c>
      <c r="F82" s="10" t="s">
        <v>135</v>
      </c>
    </row>
    <row r="83" spans="1:6" ht="110.25" x14ac:dyDescent="0.25">
      <c r="A83" s="592">
        <v>68</v>
      </c>
      <c r="B83" s="2" t="s">
        <v>9816</v>
      </c>
      <c r="C83" s="2" t="s">
        <v>9817</v>
      </c>
      <c r="D83" s="2" t="s">
        <v>9818</v>
      </c>
      <c r="E83" s="639">
        <v>750000</v>
      </c>
      <c r="F83" s="10" t="s">
        <v>135</v>
      </c>
    </row>
    <row r="84" spans="1:6" ht="141.75" x14ac:dyDescent="0.25">
      <c r="A84" s="592">
        <v>69</v>
      </c>
      <c r="B84" s="2" t="s">
        <v>9819</v>
      </c>
      <c r="C84" s="2" t="s">
        <v>9820</v>
      </c>
      <c r="D84" s="2" t="s">
        <v>9821</v>
      </c>
      <c r="E84" s="639">
        <v>150000</v>
      </c>
      <c r="F84" s="10" t="s">
        <v>135</v>
      </c>
    </row>
    <row r="85" spans="1:6" ht="157.5" x14ac:dyDescent="0.25">
      <c r="A85" s="592">
        <v>70</v>
      </c>
      <c r="B85" s="2" t="s">
        <v>9822</v>
      </c>
      <c r="C85" s="2" t="s">
        <v>9823</v>
      </c>
      <c r="D85" s="2" t="s">
        <v>9824</v>
      </c>
      <c r="E85" s="639">
        <v>125000</v>
      </c>
      <c r="F85" s="10" t="s">
        <v>135</v>
      </c>
    </row>
    <row r="86" spans="1:6" ht="236.25" x14ac:dyDescent="0.25">
      <c r="A86" s="592">
        <v>71</v>
      </c>
      <c r="B86" s="2" t="s">
        <v>9825</v>
      </c>
      <c r="C86" s="2" t="s">
        <v>9826</v>
      </c>
      <c r="D86" s="2" t="s">
        <v>9827</v>
      </c>
      <c r="E86" s="639">
        <v>1000000</v>
      </c>
      <c r="F86" s="10" t="s">
        <v>135</v>
      </c>
    </row>
    <row r="87" spans="1:6" ht="78.75" x14ac:dyDescent="0.25">
      <c r="A87" s="592">
        <v>72</v>
      </c>
      <c r="B87" s="2" t="s">
        <v>9828</v>
      </c>
      <c r="C87" s="2" t="s">
        <v>9829</v>
      </c>
      <c r="D87" s="2" t="s">
        <v>9830</v>
      </c>
      <c r="E87" s="639">
        <v>1000000</v>
      </c>
      <c r="F87" s="10" t="s">
        <v>13</v>
      </c>
    </row>
    <row r="88" spans="1:6" ht="47.25" x14ac:dyDescent="0.25">
      <c r="A88" s="592">
        <v>73</v>
      </c>
      <c r="B88" s="2" t="s">
        <v>9831</v>
      </c>
      <c r="C88" s="2" t="s">
        <v>9832</v>
      </c>
      <c r="D88" s="2" t="s">
        <v>9833</v>
      </c>
      <c r="E88" s="639">
        <v>574979.67000000004</v>
      </c>
      <c r="F88" s="10" t="s">
        <v>13</v>
      </c>
    </row>
    <row r="89" spans="1:6" ht="78.75" x14ac:dyDescent="0.25">
      <c r="A89" s="592">
        <v>74</v>
      </c>
      <c r="B89" s="2" t="s">
        <v>9831</v>
      </c>
      <c r="C89" s="2" t="s">
        <v>9834</v>
      </c>
      <c r="D89" s="2" t="s">
        <v>9835</v>
      </c>
      <c r="E89" s="639">
        <v>150000</v>
      </c>
      <c r="F89" s="10" t="s">
        <v>13</v>
      </c>
    </row>
    <row r="90" spans="1:6" ht="47.25" x14ac:dyDescent="0.25">
      <c r="A90" s="592">
        <v>75</v>
      </c>
      <c r="B90" s="2" t="s">
        <v>9836</v>
      </c>
      <c r="C90" s="2" t="s">
        <v>9837</v>
      </c>
      <c r="D90" s="2" t="s">
        <v>9838</v>
      </c>
      <c r="E90" s="639">
        <v>5000000</v>
      </c>
      <c r="F90" s="10" t="s">
        <v>13</v>
      </c>
    </row>
    <row r="91" spans="1:6" ht="47.25" x14ac:dyDescent="0.25">
      <c r="A91" s="592">
        <v>76</v>
      </c>
      <c r="B91" s="2" t="s">
        <v>9839</v>
      </c>
      <c r="C91" s="2" t="s">
        <v>9840</v>
      </c>
      <c r="D91" s="2" t="s">
        <v>9841</v>
      </c>
      <c r="E91" s="639">
        <v>600000</v>
      </c>
      <c r="F91" s="10" t="s">
        <v>13</v>
      </c>
    </row>
    <row r="92" spans="1:6" ht="78.75" x14ac:dyDescent="0.25">
      <c r="A92" s="592">
        <v>77</v>
      </c>
      <c r="B92" s="2" t="s">
        <v>9839</v>
      </c>
      <c r="C92" s="2" t="s">
        <v>9842</v>
      </c>
      <c r="D92" s="2" t="s">
        <v>9835</v>
      </c>
      <c r="E92" s="639">
        <v>200000</v>
      </c>
      <c r="F92" s="10" t="s">
        <v>13</v>
      </c>
    </row>
    <row r="93" spans="1:6" ht="47.25" x14ac:dyDescent="0.25">
      <c r="A93" s="592">
        <v>78</v>
      </c>
      <c r="B93" s="2" t="s">
        <v>9843</v>
      </c>
      <c r="C93" s="2" t="s">
        <v>9844</v>
      </c>
      <c r="D93" s="2" t="s">
        <v>9845</v>
      </c>
      <c r="E93" s="639">
        <v>1524979.66</v>
      </c>
      <c r="F93" s="10" t="s">
        <v>13</v>
      </c>
    </row>
    <row r="94" spans="1:6" ht="15.75" x14ac:dyDescent="0.25">
      <c r="A94" s="592"/>
      <c r="B94" s="2"/>
      <c r="C94" s="2"/>
      <c r="D94" s="2"/>
      <c r="E94" s="639"/>
      <c r="F94" s="10"/>
    </row>
    <row r="95" spans="1:6" ht="110.25" x14ac:dyDescent="0.25">
      <c r="A95" s="2">
        <v>81</v>
      </c>
      <c r="B95" s="2" t="s">
        <v>9846</v>
      </c>
      <c r="C95" s="10" t="s">
        <v>9799</v>
      </c>
      <c r="D95" s="2" t="s">
        <v>9847</v>
      </c>
      <c r="E95" s="639">
        <v>1000000</v>
      </c>
      <c r="F95" s="10" t="s">
        <v>13</v>
      </c>
    </row>
    <row r="96" spans="1:6" ht="15.75" x14ac:dyDescent="0.25">
      <c r="A96" s="592"/>
      <c r="B96" s="410" t="s">
        <v>9848</v>
      </c>
      <c r="C96" s="2"/>
      <c r="D96" s="2"/>
      <c r="E96" s="639"/>
      <c r="F96" s="10"/>
    </row>
    <row r="97" spans="1:6" ht="204.75" x14ac:dyDescent="0.25">
      <c r="A97" s="642">
        <v>11</v>
      </c>
      <c r="B97" s="2" t="s">
        <v>9849</v>
      </c>
      <c r="C97" s="2" t="s">
        <v>9850</v>
      </c>
      <c r="D97" s="2" t="s">
        <v>9851</v>
      </c>
      <c r="E97" s="639">
        <v>1644827.59</v>
      </c>
      <c r="F97" s="10" t="s">
        <v>135</v>
      </c>
    </row>
    <row r="98" spans="1:6" ht="15.75" x14ac:dyDescent="0.25">
      <c r="A98" s="592"/>
      <c r="B98" s="9" t="s">
        <v>248</v>
      </c>
      <c r="C98" s="65"/>
      <c r="D98" s="2"/>
      <c r="E98" s="138">
        <f>SUM(E6:E97)</f>
        <v>79310344.820000008</v>
      </c>
      <c r="F98" s="10"/>
    </row>
    <row r="99" spans="1:6" s="91" customFormat="1" ht="15.75" x14ac:dyDescent="0.25">
      <c r="A99" s="592"/>
      <c r="B99" s="18" t="s">
        <v>2609</v>
      </c>
      <c r="C99" s="18"/>
      <c r="D99" s="18"/>
      <c r="E99" s="214">
        <v>1000000</v>
      </c>
      <c r="F99" s="10"/>
    </row>
    <row r="100" spans="1:6" s="91" customFormat="1" ht="15.75" x14ac:dyDescent="0.25">
      <c r="A100" s="592"/>
      <c r="B100" s="18" t="s">
        <v>552</v>
      </c>
      <c r="C100" s="18"/>
      <c r="D100" s="18"/>
      <c r="E100" s="214">
        <v>4500000</v>
      </c>
      <c r="F100" s="10"/>
    </row>
    <row r="101" spans="1:6" s="91" customFormat="1" ht="15.75" x14ac:dyDescent="0.25">
      <c r="A101" s="592"/>
      <c r="B101" s="216" t="s">
        <v>704</v>
      </c>
      <c r="C101" s="18"/>
      <c r="D101" s="18"/>
      <c r="E101" s="644">
        <f>SUM(E99:E100)</f>
        <v>5500000</v>
      </c>
      <c r="F101" s="10"/>
    </row>
    <row r="102" spans="1:6" s="91" customFormat="1" ht="17.25" customHeight="1" x14ac:dyDescent="0.25">
      <c r="A102" s="592"/>
      <c r="B102" s="2384" t="s">
        <v>323</v>
      </c>
      <c r="C102" s="2384"/>
      <c r="D102" s="2"/>
      <c r="E102" s="138"/>
      <c r="F102" s="10"/>
    </row>
    <row r="103" spans="1:6" ht="63" x14ac:dyDescent="0.25">
      <c r="A103" s="18"/>
      <c r="B103" s="643" t="s">
        <v>9852</v>
      </c>
      <c r="C103" s="206"/>
      <c r="D103" s="2" t="s">
        <v>9853</v>
      </c>
      <c r="E103" s="205">
        <v>2000000</v>
      </c>
      <c r="F103" s="1731"/>
    </row>
    <row r="104" spans="1:6" ht="15.75" x14ac:dyDescent="0.25">
      <c r="A104" s="113"/>
      <c r="B104" s="216" t="s">
        <v>324</v>
      </c>
      <c r="C104" s="173"/>
      <c r="D104" s="173"/>
      <c r="E104" s="217">
        <f>E103+E101+E98</f>
        <v>86810344.820000008</v>
      </c>
      <c r="F104" s="1731"/>
    </row>
    <row r="107" spans="1:6" ht="15.75" x14ac:dyDescent="0.25">
      <c r="A107" s="2352" t="s">
        <v>0</v>
      </c>
      <c r="B107" s="2352"/>
      <c r="C107" s="2352"/>
      <c r="D107" s="2352"/>
      <c r="E107" s="2352"/>
      <c r="F107" s="2352"/>
    </row>
    <row r="108" spans="1:6" ht="15.75" x14ac:dyDescent="0.25">
      <c r="A108" s="2352" t="s">
        <v>9854</v>
      </c>
      <c r="B108" s="2352"/>
      <c r="C108" s="2352"/>
      <c r="D108" s="2352"/>
      <c r="E108" s="2352"/>
      <c r="F108" s="2352"/>
    </row>
    <row r="109" spans="1:6" ht="15.75" x14ac:dyDescent="0.25">
      <c r="A109" s="2352" t="s">
        <v>281</v>
      </c>
      <c r="B109" s="2352"/>
      <c r="C109" s="2352"/>
      <c r="D109" s="2352"/>
      <c r="E109" s="2352"/>
      <c r="F109" s="2352"/>
    </row>
    <row r="110" spans="1:6" ht="31.5" x14ac:dyDescent="0.25">
      <c r="A110" s="464" t="s">
        <v>3</v>
      </c>
      <c r="B110" s="437" t="s">
        <v>283</v>
      </c>
      <c r="C110" s="437" t="s">
        <v>284</v>
      </c>
      <c r="D110" s="45" t="s">
        <v>5291</v>
      </c>
      <c r="E110" s="301" t="s">
        <v>286</v>
      </c>
      <c r="F110" s="45" t="s">
        <v>287</v>
      </c>
    </row>
    <row r="111" spans="1:6" ht="15.75" x14ac:dyDescent="0.25">
      <c r="A111" s="464"/>
      <c r="B111" s="2474" t="s">
        <v>9</v>
      </c>
      <c r="C111" s="2474"/>
      <c r="D111" s="2474"/>
      <c r="E111" s="301"/>
      <c r="F111" s="38"/>
    </row>
    <row r="112" spans="1:6" ht="94.5" x14ac:dyDescent="0.25">
      <c r="A112" s="43">
        <v>1</v>
      </c>
      <c r="B112" s="182" t="s">
        <v>23</v>
      </c>
      <c r="C112" s="182" t="s">
        <v>9855</v>
      </c>
      <c r="D112" s="182" t="s">
        <v>541</v>
      </c>
      <c r="E112" s="438">
        <v>682758.62</v>
      </c>
      <c r="F112" s="49" t="s">
        <v>272</v>
      </c>
    </row>
    <row r="113" spans="1:6" ht="15.75" x14ac:dyDescent="0.25">
      <c r="A113" s="43"/>
      <c r="B113" s="2330" t="s">
        <v>8990</v>
      </c>
      <c r="C113" s="2535"/>
      <c r="D113" s="645"/>
      <c r="E113" s="646"/>
      <c r="F113" s="49"/>
    </row>
    <row r="114" spans="1:6" ht="94.5" x14ac:dyDescent="0.25">
      <c r="A114" s="43">
        <v>2</v>
      </c>
      <c r="B114" s="182" t="s">
        <v>23</v>
      </c>
      <c r="C114" s="182" t="s">
        <v>9653</v>
      </c>
      <c r="D114" s="182" t="s">
        <v>541</v>
      </c>
      <c r="E114" s="438">
        <v>341379.32</v>
      </c>
      <c r="F114" s="44" t="s">
        <v>272</v>
      </c>
    </row>
    <row r="115" spans="1:6" ht="15.75" x14ac:dyDescent="0.25">
      <c r="A115" s="55"/>
      <c r="B115" s="533" t="s">
        <v>40</v>
      </c>
      <c r="C115" s="7"/>
      <c r="D115" s="7"/>
      <c r="E115" s="7"/>
      <c r="F115" s="49"/>
    </row>
    <row r="116" spans="1:6" ht="126" x14ac:dyDescent="0.25">
      <c r="A116" s="55">
        <v>3</v>
      </c>
      <c r="B116" s="182" t="s">
        <v>41</v>
      </c>
      <c r="C116" s="182" t="s">
        <v>9856</v>
      </c>
      <c r="D116" s="182" t="s">
        <v>302</v>
      </c>
      <c r="E116" s="438">
        <v>568965.51</v>
      </c>
      <c r="F116" s="49" t="s">
        <v>272</v>
      </c>
    </row>
    <row r="117" spans="1:6" ht="15.75" x14ac:dyDescent="0.25">
      <c r="A117" s="55"/>
      <c r="B117" s="533" t="s">
        <v>306</v>
      </c>
      <c r="C117" s="7"/>
      <c r="D117" s="7"/>
      <c r="E117" s="306"/>
      <c r="F117" s="49"/>
    </row>
    <row r="118" spans="1:6" ht="173.25" x14ac:dyDescent="0.25">
      <c r="A118" s="55">
        <v>4</v>
      </c>
      <c r="B118" s="182" t="s">
        <v>4481</v>
      </c>
      <c r="C118" s="182" t="s">
        <v>9857</v>
      </c>
      <c r="D118" s="182" t="s">
        <v>4483</v>
      </c>
      <c r="E118" s="151">
        <v>227586.2</v>
      </c>
      <c r="F118" s="49" t="s">
        <v>272</v>
      </c>
    </row>
    <row r="119" spans="1:6" ht="15.75" x14ac:dyDescent="0.25">
      <c r="A119" s="55"/>
      <c r="B119" s="647" t="s">
        <v>6065</v>
      </c>
      <c r="C119" s="648"/>
      <c r="D119" s="648"/>
      <c r="E119" s="648"/>
      <c r="F119" s="579"/>
    </row>
    <row r="120" spans="1:6" ht="78.75" x14ac:dyDescent="0.25">
      <c r="A120" s="55">
        <v>5</v>
      </c>
      <c r="B120" s="269" t="s">
        <v>9846</v>
      </c>
      <c r="C120" s="182" t="s">
        <v>9858</v>
      </c>
      <c r="D120" s="269" t="s">
        <v>9859</v>
      </c>
      <c r="E120" s="151">
        <v>600000</v>
      </c>
      <c r="F120" s="42" t="s">
        <v>13</v>
      </c>
    </row>
    <row r="121" spans="1:6" ht="15.75" x14ac:dyDescent="0.25">
      <c r="A121" s="55"/>
      <c r="B121" s="533" t="s">
        <v>219</v>
      </c>
      <c r="C121" s="7"/>
      <c r="D121" s="7"/>
      <c r="E121" s="55"/>
      <c r="F121" s="39"/>
    </row>
    <row r="122" spans="1:6" ht="78.75" x14ac:dyDescent="0.25">
      <c r="A122" s="55">
        <v>6</v>
      </c>
      <c r="B122" s="269" t="s">
        <v>9860</v>
      </c>
      <c r="C122" s="182" t="s">
        <v>9861</v>
      </c>
      <c r="D122" s="269" t="s">
        <v>9862</v>
      </c>
      <c r="E122" s="151">
        <v>400000</v>
      </c>
      <c r="F122" s="44" t="s">
        <v>13</v>
      </c>
    </row>
    <row r="123" spans="1:6" ht="126" x14ac:dyDescent="0.25">
      <c r="A123" s="55">
        <v>7</v>
      </c>
      <c r="B123" s="269" t="s">
        <v>9863</v>
      </c>
      <c r="C123" s="182" t="s">
        <v>9864</v>
      </c>
      <c r="D123" s="269" t="s">
        <v>9865</v>
      </c>
      <c r="E123" s="151">
        <v>600000</v>
      </c>
      <c r="F123" s="44" t="s">
        <v>13</v>
      </c>
    </row>
    <row r="124" spans="1:6" ht="63" x14ac:dyDescent="0.25">
      <c r="A124" s="55">
        <v>8</v>
      </c>
      <c r="B124" s="269" t="s">
        <v>9866</v>
      </c>
      <c r="C124" s="182" t="s">
        <v>9867</v>
      </c>
      <c r="D124" s="269" t="s">
        <v>9868</v>
      </c>
      <c r="E124" s="151">
        <v>831034.62</v>
      </c>
      <c r="F124" s="44" t="s">
        <v>13</v>
      </c>
    </row>
    <row r="125" spans="1:6" ht="110.25" x14ac:dyDescent="0.25">
      <c r="A125" s="55">
        <v>9</v>
      </c>
      <c r="B125" s="269" t="s">
        <v>9866</v>
      </c>
      <c r="C125" s="182" t="s">
        <v>9869</v>
      </c>
      <c r="D125" s="269" t="s">
        <v>9870</v>
      </c>
      <c r="E125" s="153">
        <v>300000</v>
      </c>
      <c r="F125" s="44" t="s">
        <v>13</v>
      </c>
    </row>
    <row r="126" spans="1:6" ht="15.75" x14ac:dyDescent="0.25">
      <c r="A126" s="55"/>
      <c r="B126" s="2580" t="s">
        <v>788</v>
      </c>
      <c r="C126" s="2599"/>
      <c r="D126" s="2581"/>
      <c r="E126" s="55"/>
      <c r="F126" s="39"/>
    </row>
    <row r="127" spans="1:6" ht="47.25" x14ac:dyDescent="0.25">
      <c r="A127" s="55">
        <v>10</v>
      </c>
      <c r="B127" s="269" t="s">
        <v>9692</v>
      </c>
      <c r="C127" s="269" t="s">
        <v>9871</v>
      </c>
      <c r="D127" s="269" t="s">
        <v>9872</v>
      </c>
      <c r="E127" s="151">
        <v>1800000</v>
      </c>
      <c r="F127" s="49" t="s">
        <v>1294</v>
      </c>
    </row>
    <row r="128" spans="1:6" ht="15.75" x14ac:dyDescent="0.25">
      <c r="A128" s="43"/>
      <c r="B128" s="2597" t="s">
        <v>850</v>
      </c>
      <c r="C128" s="2630"/>
      <c r="D128" s="2598"/>
      <c r="E128" s="153"/>
      <c r="F128" s="45"/>
    </row>
    <row r="129" spans="1:6" ht="47.25" x14ac:dyDescent="0.25">
      <c r="A129" s="55">
        <v>11</v>
      </c>
      <c r="B129" s="269" t="s">
        <v>9766</v>
      </c>
      <c r="C129" s="182" t="s">
        <v>9873</v>
      </c>
      <c r="D129" s="269" t="s">
        <v>9874</v>
      </c>
      <c r="E129" s="151">
        <v>2400000</v>
      </c>
      <c r="F129" s="44" t="s">
        <v>13</v>
      </c>
    </row>
    <row r="130" spans="1:6" ht="47.25" x14ac:dyDescent="0.25">
      <c r="A130" s="55">
        <v>12</v>
      </c>
      <c r="B130" s="269" t="s">
        <v>9777</v>
      </c>
      <c r="C130" s="182" t="s">
        <v>9875</v>
      </c>
      <c r="D130" s="269" t="s">
        <v>9874</v>
      </c>
      <c r="E130" s="153">
        <v>2400000</v>
      </c>
      <c r="F130" s="44" t="s">
        <v>13</v>
      </c>
    </row>
    <row r="131" spans="1:6" ht="15.75" x14ac:dyDescent="0.25">
      <c r="A131" s="437"/>
      <c r="B131" s="2597" t="s">
        <v>248</v>
      </c>
      <c r="C131" s="2630"/>
      <c r="D131" s="2598"/>
      <c r="E131" s="361">
        <f>SUM(E112:E130)</f>
        <v>11151724.27</v>
      </c>
      <c r="F131" s="100"/>
    </row>
    <row r="132" spans="1:6" ht="18" customHeight="1" x14ac:dyDescent="0.25">
      <c r="A132" s="93"/>
      <c r="B132" s="2384" t="s">
        <v>323</v>
      </c>
      <c r="C132" s="2384"/>
      <c r="D132" s="93"/>
      <c r="E132" s="93"/>
      <c r="F132" s="93"/>
    </row>
    <row r="133" spans="1:6" ht="15.75" x14ac:dyDescent="0.25">
      <c r="A133" s="572"/>
      <c r="B133" s="1752" t="s">
        <v>696</v>
      </c>
      <c r="C133" s="1753"/>
      <c r="D133" s="1753"/>
      <c r="E133" s="1753"/>
      <c r="F133" s="1754"/>
    </row>
    <row r="134" spans="1:6" ht="204.75" x14ac:dyDescent="0.25">
      <c r="A134" s="572">
        <v>13</v>
      </c>
      <c r="B134" s="1755" t="s">
        <v>9849</v>
      </c>
      <c r="C134" s="1756" t="s">
        <v>41685</v>
      </c>
      <c r="D134" s="1755" t="s">
        <v>9851</v>
      </c>
      <c r="E134" s="1757">
        <v>227586.2</v>
      </c>
      <c r="F134" s="1743" t="s">
        <v>135</v>
      </c>
    </row>
    <row r="135" spans="1:6" ht="15.75" x14ac:dyDescent="0.25">
      <c r="A135" s="1731"/>
      <c r="B135" s="1732" t="s">
        <v>324</v>
      </c>
      <c r="C135" s="1732"/>
      <c r="D135" s="1732"/>
      <c r="E135" s="1735">
        <f>E134+E131</f>
        <v>11379310.469999999</v>
      </c>
      <c r="F135" s="1731"/>
    </row>
  </sheetData>
  <mergeCells count="14">
    <mergeCell ref="A108:F108"/>
    <mergeCell ref="A109:F109"/>
    <mergeCell ref="A1:F1"/>
    <mergeCell ref="A2:F2"/>
    <mergeCell ref="A3:F3"/>
    <mergeCell ref="B15:C15"/>
    <mergeCell ref="A107:F107"/>
    <mergeCell ref="B102:C102"/>
    <mergeCell ref="B111:D111"/>
    <mergeCell ref="B113:C113"/>
    <mergeCell ref="B126:D126"/>
    <mergeCell ref="B128:D128"/>
    <mergeCell ref="B132:C132"/>
    <mergeCell ref="B131:D131"/>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0"/>
  <sheetViews>
    <sheetView topLeftCell="A87" workbookViewId="0">
      <selection activeCell="C79" sqref="C79"/>
    </sheetView>
  </sheetViews>
  <sheetFormatPr defaultRowHeight="15.75" x14ac:dyDescent="0.25"/>
  <cols>
    <col min="1" max="1" width="8.5703125" style="128" customWidth="1"/>
    <col min="2" max="2" width="13.28515625" style="128" customWidth="1"/>
    <col min="3" max="3" width="43.85546875" style="128" customWidth="1"/>
    <col min="4" max="4" width="18.5703125" style="128" customWidth="1"/>
    <col min="5" max="5" width="24.85546875" style="128" customWidth="1"/>
    <col min="6" max="6" width="11.7109375" style="128" customWidth="1"/>
    <col min="7" max="16384" width="9.140625" style="128"/>
  </cols>
  <sheetData>
    <row r="1" spans="1:6" x14ac:dyDescent="0.25">
      <c r="A1" s="2472" t="s">
        <v>10044</v>
      </c>
      <c r="B1" s="2472"/>
      <c r="C1" s="2472"/>
      <c r="D1" s="2472"/>
      <c r="E1" s="2472"/>
      <c r="F1" s="2472"/>
    </row>
    <row r="2" spans="1:6" x14ac:dyDescent="0.25">
      <c r="A2" s="2480" t="s">
        <v>10045</v>
      </c>
      <c r="B2" s="2480"/>
      <c r="C2" s="2480"/>
      <c r="D2" s="2480"/>
      <c r="E2" s="2480"/>
      <c r="F2" s="2480"/>
    </row>
    <row r="3" spans="1:6" x14ac:dyDescent="0.25">
      <c r="A3" s="69"/>
      <c r="B3" s="2633" t="s">
        <v>10046</v>
      </c>
      <c r="C3" s="2633"/>
      <c r="D3" s="2633"/>
      <c r="E3" s="257"/>
      <c r="F3" s="76"/>
    </row>
    <row r="4" spans="1:6" ht="31.5" x14ac:dyDescent="0.25">
      <c r="A4" s="70" t="s">
        <v>282</v>
      </c>
      <c r="B4" s="70" t="s">
        <v>6946</v>
      </c>
      <c r="C4" s="70" t="s">
        <v>5</v>
      </c>
      <c r="D4" s="70" t="s">
        <v>6</v>
      </c>
      <c r="E4" s="257" t="s">
        <v>10047</v>
      </c>
      <c r="F4" s="76" t="s">
        <v>10048</v>
      </c>
    </row>
    <row r="5" spans="1:6" x14ac:dyDescent="0.25">
      <c r="A5" s="69"/>
      <c r="B5" s="2348" t="s">
        <v>8599</v>
      </c>
      <c r="C5" s="2350"/>
      <c r="D5" s="69"/>
      <c r="E5" s="203"/>
      <c r="F5" s="75"/>
    </row>
    <row r="6" spans="1:6" ht="47.25" x14ac:dyDescent="0.25">
      <c r="A6" s="69">
        <v>1</v>
      </c>
      <c r="B6" s="69" t="s">
        <v>289</v>
      </c>
      <c r="C6" s="69" t="s">
        <v>10049</v>
      </c>
      <c r="D6" s="69" t="s">
        <v>329</v>
      </c>
      <c r="E6" s="203">
        <v>1214571</v>
      </c>
      <c r="F6" s="75" t="s">
        <v>10050</v>
      </c>
    </row>
    <row r="7" spans="1:6" ht="126" x14ac:dyDescent="0.25">
      <c r="A7" s="69">
        <v>2</v>
      </c>
      <c r="B7" s="69" t="s">
        <v>295</v>
      </c>
      <c r="C7" s="69" t="s">
        <v>10051</v>
      </c>
      <c r="D7" s="69" t="s">
        <v>488</v>
      </c>
      <c r="E7" s="203">
        <v>1290049.69</v>
      </c>
      <c r="F7" s="75" t="s">
        <v>10050</v>
      </c>
    </row>
    <row r="8" spans="1:6" ht="31.5" x14ac:dyDescent="0.25">
      <c r="A8" s="69">
        <v>3</v>
      </c>
      <c r="B8" s="69" t="s">
        <v>17</v>
      </c>
      <c r="C8" s="69" t="s">
        <v>10052</v>
      </c>
      <c r="D8" s="69" t="s">
        <v>537</v>
      </c>
      <c r="E8" s="203">
        <v>60000</v>
      </c>
      <c r="F8" s="75" t="s">
        <v>10050</v>
      </c>
    </row>
    <row r="9" spans="1:6" ht="31.5" x14ac:dyDescent="0.25">
      <c r="A9" s="69">
        <v>4</v>
      </c>
      <c r="B9" s="69" t="s">
        <v>20</v>
      </c>
      <c r="C9" s="69" t="s">
        <v>10053</v>
      </c>
      <c r="D9" s="69" t="s">
        <v>539</v>
      </c>
      <c r="E9" s="203">
        <v>204000</v>
      </c>
      <c r="F9" s="75" t="s">
        <v>10050</v>
      </c>
    </row>
    <row r="10" spans="1:6" ht="78.75" x14ac:dyDescent="0.25">
      <c r="A10" s="69">
        <v>5</v>
      </c>
      <c r="B10" s="69" t="s">
        <v>23</v>
      </c>
      <c r="C10" s="69" t="s">
        <v>10054</v>
      </c>
      <c r="D10" s="69" t="s">
        <v>541</v>
      </c>
      <c r="E10" s="203">
        <v>1440000</v>
      </c>
      <c r="F10" s="75" t="s">
        <v>10050</v>
      </c>
    </row>
    <row r="11" spans="1:6" x14ac:dyDescent="0.25">
      <c r="A11" s="69"/>
      <c r="B11" s="2413" t="s">
        <v>8023</v>
      </c>
      <c r="C11" s="2414"/>
      <c r="D11" s="69"/>
      <c r="E11" s="203"/>
      <c r="F11" s="75"/>
    </row>
    <row r="12" spans="1:6" ht="110.25" x14ac:dyDescent="0.25">
      <c r="A12" s="69">
        <v>6</v>
      </c>
      <c r="B12" s="69" t="s">
        <v>295</v>
      </c>
      <c r="C12" s="69" t="s">
        <v>10055</v>
      </c>
      <c r="D12" s="69" t="s">
        <v>336</v>
      </c>
      <c r="E12" s="203">
        <v>780000</v>
      </c>
      <c r="F12" s="75" t="s">
        <v>10050</v>
      </c>
    </row>
    <row r="13" spans="1:6" ht="78.75" x14ac:dyDescent="0.25">
      <c r="A13" s="69">
        <v>7</v>
      </c>
      <c r="B13" s="69" t="s">
        <v>23</v>
      </c>
      <c r="C13" s="69" t="s">
        <v>10056</v>
      </c>
      <c r="D13" s="69" t="s">
        <v>541</v>
      </c>
      <c r="E13" s="203">
        <v>624000</v>
      </c>
      <c r="F13" s="75" t="s">
        <v>10050</v>
      </c>
    </row>
    <row r="14" spans="1:6" ht="78.75" x14ac:dyDescent="0.25">
      <c r="A14" s="69">
        <v>8</v>
      </c>
      <c r="B14" s="69" t="s">
        <v>299</v>
      </c>
      <c r="C14" s="69" t="s">
        <v>10057</v>
      </c>
      <c r="D14" s="69" t="s">
        <v>1244</v>
      </c>
      <c r="E14" s="203">
        <v>1200310.3400000001</v>
      </c>
      <c r="F14" s="75" t="s">
        <v>10050</v>
      </c>
    </row>
    <row r="15" spans="1:6" x14ac:dyDescent="0.25">
      <c r="A15" s="69"/>
      <c r="B15" s="2348" t="s">
        <v>4584</v>
      </c>
      <c r="C15" s="2350"/>
      <c r="D15" s="69"/>
      <c r="E15" s="203"/>
      <c r="F15" s="75"/>
    </row>
    <row r="16" spans="1:6" ht="94.5" x14ac:dyDescent="0.25">
      <c r="A16" s="69">
        <v>9</v>
      </c>
      <c r="B16" s="69" t="s">
        <v>301</v>
      </c>
      <c r="C16" s="69" t="s">
        <v>10058</v>
      </c>
      <c r="D16" s="69" t="s">
        <v>43</v>
      </c>
      <c r="E16" s="203">
        <v>4568965.5199999996</v>
      </c>
      <c r="F16" s="75" t="s">
        <v>10050</v>
      </c>
    </row>
    <row r="17" spans="1:6" x14ac:dyDescent="0.25">
      <c r="A17" s="69"/>
      <c r="B17" s="2348" t="s">
        <v>3866</v>
      </c>
      <c r="C17" s="2350"/>
      <c r="D17" s="69"/>
      <c r="E17" s="203"/>
      <c r="F17" s="75"/>
    </row>
    <row r="18" spans="1:6" ht="110.25" x14ac:dyDescent="0.25">
      <c r="A18" s="69">
        <v>10</v>
      </c>
      <c r="B18" s="69" t="s">
        <v>307</v>
      </c>
      <c r="C18" s="69" t="s">
        <v>10059</v>
      </c>
      <c r="D18" s="69" t="s">
        <v>10060</v>
      </c>
      <c r="E18" s="203">
        <v>1736206.9</v>
      </c>
      <c r="F18" s="75" t="s">
        <v>10050</v>
      </c>
    </row>
    <row r="19" spans="1:6" x14ac:dyDescent="0.25">
      <c r="A19" s="69"/>
      <c r="B19" s="2348" t="s">
        <v>9848</v>
      </c>
      <c r="C19" s="2350"/>
      <c r="D19" s="69"/>
      <c r="E19" s="203"/>
      <c r="F19" s="75"/>
    </row>
    <row r="20" spans="1:6" ht="63" x14ac:dyDescent="0.25">
      <c r="A20" s="69">
        <v>11</v>
      </c>
      <c r="B20" s="69" t="s">
        <v>10061</v>
      </c>
      <c r="C20" s="69" t="s">
        <v>10062</v>
      </c>
      <c r="D20" s="69" t="s">
        <v>10063</v>
      </c>
      <c r="E20" s="203">
        <v>72341.95</v>
      </c>
      <c r="F20" s="75" t="s">
        <v>13</v>
      </c>
    </row>
    <row r="21" spans="1:6" ht="78.75" x14ac:dyDescent="0.25">
      <c r="A21" s="69">
        <v>12</v>
      </c>
      <c r="B21" s="69" t="s">
        <v>10064</v>
      </c>
      <c r="C21" s="69" t="s">
        <v>10065</v>
      </c>
      <c r="D21" s="69" t="s">
        <v>10066</v>
      </c>
      <c r="E21" s="203">
        <v>72341.95</v>
      </c>
      <c r="F21" s="75" t="s">
        <v>13</v>
      </c>
    </row>
    <row r="22" spans="1:6" ht="63" x14ac:dyDescent="0.25">
      <c r="A22" s="69">
        <v>13</v>
      </c>
      <c r="B22" s="69" t="s">
        <v>10067</v>
      </c>
      <c r="C22" s="69" t="s">
        <v>10068</v>
      </c>
      <c r="D22" s="69" t="s">
        <v>10069</v>
      </c>
      <c r="E22" s="203">
        <v>72341.95</v>
      </c>
      <c r="F22" s="75" t="s">
        <v>13</v>
      </c>
    </row>
    <row r="23" spans="1:6" ht="63" x14ac:dyDescent="0.25">
      <c r="A23" s="69">
        <v>14</v>
      </c>
      <c r="B23" s="69" t="s">
        <v>10070</v>
      </c>
      <c r="C23" s="69" t="s">
        <v>10071</v>
      </c>
      <c r="D23" s="69" t="s">
        <v>10072</v>
      </c>
      <c r="E23" s="203">
        <v>72341.95</v>
      </c>
      <c r="F23" s="75" t="s">
        <v>13</v>
      </c>
    </row>
    <row r="24" spans="1:6" ht="63" x14ac:dyDescent="0.25">
      <c r="A24" s="69">
        <v>15</v>
      </c>
      <c r="B24" s="69" t="s">
        <v>10073</v>
      </c>
      <c r="C24" s="69" t="s">
        <v>10074</v>
      </c>
      <c r="D24" s="69" t="s">
        <v>10075</v>
      </c>
      <c r="E24" s="203">
        <v>72341.95</v>
      </c>
      <c r="F24" s="75" t="s">
        <v>13</v>
      </c>
    </row>
    <row r="25" spans="1:6" ht="63" x14ac:dyDescent="0.25">
      <c r="A25" s="69">
        <v>16</v>
      </c>
      <c r="B25" s="69" t="s">
        <v>10076</v>
      </c>
      <c r="C25" s="69" t="s">
        <v>10077</v>
      </c>
      <c r="D25" s="69" t="s">
        <v>10078</v>
      </c>
      <c r="E25" s="203">
        <v>72341.95</v>
      </c>
      <c r="F25" s="75" t="s">
        <v>13</v>
      </c>
    </row>
    <row r="26" spans="1:6" ht="63" x14ac:dyDescent="0.25">
      <c r="A26" s="69">
        <v>17</v>
      </c>
      <c r="B26" s="69" t="s">
        <v>10079</v>
      </c>
      <c r="C26" s="69" t="s">
        <v>10080</v>
      </c>
      <c r="D26" s="69" t="s">
        <v>10081</v>
      </c>
      <c r="E26" s="203">
        <v>72341.95</v>
      </c>
      <c r="F26" s="75" t="s">
        <v>13</v>
      </c>
    </row>
    <row r="27" spans="1:6" ht="78.75" x14ac:dyDescent="0.25">
      <c r="A27" s="69">
        <v>18</v>
      </c>
      <c r="B27" s="69" t="s">
        <v>10082</v>
      </c>
      <c r="C27" s="69" t="s">
        <v>10083</v>
      </c>
      <c r="D27" s="69" t="s">
        <v>10084</v>
      </c>
      <c r="E27" s="203">
        <v>72341.95</v>
      </c>
      <c r="F27" s="75" t="s">
        <v>13</v>
      </c>
    </row>
    <row r="28" spans="1:6" ht="63" x14ac:dyDescent="0.25">
      <c r="A28" s="69">
        <v>19</v>
      </c>
      <c r="B28" s="69" t="s">
        <v>10085</v>
      </c>
      <c r="C28" s="69" t="s">
        <v>10086</v>
      </c>
      <c r="D28" s="69" t="s">
        <v>10087</v>
      </c>
      <c r="E28" s="203">
        <v>72341.95</v>
      </c>
      <c r="F28" s="75" t="s">
        <v>13</v>
      </c>
    </row>
    <row r="29" spans="1:6" ht="63" x14ac:dyDescent="0.25">
      <c r="A29" s="69">
        <v>20</v>
      </c>
      <c r="B29" s="69" t="s">
        <v>10088</v>
      </c>
      <c r="C29" s="69" t="s">
        <v>10089</v>
      </c>
      <c r="D29" s="69" t="s">
        <v>10090</v>
      </c>
      <c r="E29" s="203">
        <v>72341.95</v>
      </c>
      <c r="F29" s="75" t="s">
        <v>13</v>
      </c>
    </row>
    <row r="30" spans="1:6" ht="63" x14ac:dyDescent="0.25">
      <c r="A30" s="69">
        <v>21</v>
      </c>
      <c r="B30" s="69" t="s">
        <v>10091</v>
      </c>
      <c r="C30" s="69" t="s">
        <v>10092</v>
      </c>
      <c r="D30" s="69" t="s">
        <v>10093</v>
      </c>
      <c r="E30" s="203">
        <v>72341.95</v>
      </c>
      <c r="F30" s="75" t="s">
        <v>13</v>
      </c>
    </row>
    <row r="31" spans="1:6" ht="63" x14ac:dyDescent="0.25">
      <c r="A31" s="69">
        <v>22</v>
      </c>
      <c r="B31" s="69" t="s">
        <v>10094</v>
      </c>
      <c r="C31" s="69" t="s">
        <v>10095</v>
      </c>
      <c r="D31" s="69" t="s">
        <v>10096</v>
      </c>
      <c r="E31" s="203">
        <v>72341.95</v>
      </c>
      <c r="F31" s="75" t="s">
        <v>13</v>
      </c>
    </row>
    <row r="32" spans="1:6" ht="78.75" x14ac:dyDescent="0.25">
      <c r="A32" s="69">
        <v>23</v>
      </c>
      <c r="B32" s="69" t="s">
        <v>10097</v>
      </c>
      <c r="C32" s="69" t="s">
        <v>10098</v>
      </c>
      <c r="D32" s="69" t="s">
        <v>10099</v>
      </c>
      <c r="E32" s="203">
        <v>72341.95</v>
      </c>
      <c r="F32" s="75" t="s">
        <v>13</v>
      </c>
    </row>
    <row r="33" spans="1:6" ht="63" x14ac:dyDescent="0.25">
      <c r="A33" s="69">
        <v>24</v>
      </c>
      <c r="B33" s="69" t="s">
        <v>10100</v>
      </c>
      <c r="C33" s="69" t="s">
        <v>10101</v>
      </c>
      <c r="D33" s="69" t="s">
        <v>10102</v>
      </c>
      <c r="E33" s="203">
        <v>72341.95</v>
      </c>
      <c r="F33" s="75" t="s">
        <v>13</v>
      </c>
    </row>
    <row r="34" spans="1:6" ht="78.75" x14ac:dyDescent="0.25">
      <c r="A34" s="69">
        <v>25</v>
      </c>
      <c r="B34" s="69" t="s">
        <v>10103</v>
      </c>
      <c r="C34" s="69" t="s">
        <v>10104</v>
      </c>
      <c r="D34" s="69" t="s">
        <v>10105</v>
      </c>
      <c r="E34" s="203">
        <v>72341.95</v>
      </c>
      <c r="F34" s="75" t="s">
        <v>13</v>
      </c>
    </row>
    <row r="35" spans="1:6" ht="63" x14ac:dyDescent="0.25">
      <c r="A35" s="69">
        <v>26</v>
      </c>
      <c r="B35" s="69" t="s">
        <v>10106</v>
      </c>
      <c r="C35" s="69" t="s">
        <v>10107</v>
      </c>
      <c r="D35" s="69" t="s">
        <v>10108</v>
      </c>
      <c r="E35" s="203">
        <v>72341.95</v>
      </c>
      <c r="F35" s="75" t="s">
        <v>13</v>
      </c>
    </row>
    <row r="36" spans="1:6" ht="78.75" x14ac:dyDescent="0.25">
      <c r="A36" s="69">
        <v>27</v>
      </c>
      <c r="B36" s="69" t="s">
        <v>10109</v>
      </c>
      <c r="C36" s="69" t="s">
        <v>10110</v>
      </c>
      <c r="D36" s="69" t="s">
        <v>10111</v>
      </c>
      <c r="E36" s="203">
        <v>72341.95</v>
      </c>
      <c r="F36" s="75" t="s">
        <v>13</v>
      </c>
    </row>
    <row r="37" spans="1:6" ht="78.75" x14ac:dyDescent="0.25">
      <c r="A37" s="69">
        <v>28</v>
      </c>
      <c r="B37" s="69" t="s">
        <v>10112</v>
      </c>
      <c r="C37" s="69" t="s">
        <v>10113</v>
      </c>
      <c r="D37" s="69" t="s">
        <v>10114</v>
      </c>
      <c r="E37" s="203">
        <v>72341.95</v>
      </c>
      <c r="F37" s="75" t="s">
        <v>13</v>
      </c>
    </row>
    <row r="38" spans="1:6" ht="63" x14ac:dyDescent="0.25">
      <c r="A38" s="69">
        <v>29</v>
      </c>
      <c r="B38" s="69" t="s">
        <v>10115</v>
      </c>
      <c r="C38" s="69" t="s">
        <v>10116</v>
      </c>
      <c r="D38" s="69" t="s">
        <v>10117</v>
      </c>
      <c r="E38" s="203">
        <v>72341.95</v>
      </c>
      <c r="F38" s="75" t="s">
        <v>13</v>
      </c>
    </row>
    <row r="39" spans="1:6" ht="63" x14ac:dyDescent="0.25">
      <c r="A39" s="69">
        <v>30</v>
      </c>
      <c r="B39" s="69" t="s">
        <v>10118</v>
      </c>
      <c r="C39" s="69" t="s">
        <v>10119</v>
      </c>
      <c r="D39" s="69" t="s">
        <v>10120</v>
      </c>
      <c r="E39" s="203">
        <v>72341.95</v>
      </c>
      <c r="F39" s="75" t="s">
        <v>13</v>
      </c>
    </row>
    <row r="40" spans="1:6" ht="63" x14ac:dyDescent="0.25">
      <c r="A40" s="69">
        <v>31</v>
      </c>
      <c r="B40" s="69" t="s">
        <v>10121</v>
      </c>
      <c r="C40" s="69" t="s">
        <v>10122</v>
      </c>
      <c r="D40" s="69" t="s">
        <v>10123</v>
      </c>
      <c r="E40" s="203">
        <v>72341.95</v>
      </c>
      <c r="F40" s="75" t="s">
        <v>13</v>
      </c>
    </row>
    <row r="41" spans="1:6" ht="63" x14ac:dyDescent="0.25">
      <c r="A41" s="69">
        <v>32</v>
      </c>
      <c r="B41" s="69" t="s">
        <v>10124</v>
      </c>
      <c r="C41" s="69" t="s">
        <v>10125</v>
      </c>
      <c r="D41" s="69" t="s">
        <v>10126</v>
      </c>
      <c r="E41" s="203">
        <v>72341.95</v>
      </c>
      <c r="F41" s="75" t="s">
        <v>13</v>
      </c>
    </row>
    <row r="42" spans="1:6" ht="63" x14ac:dyDescent="0.25">
      <c r="A42" s="69">
        <v>33</v>
      </c>
      <c r="B42" s="69" t="s">
        <v>10127</v>
      </c>
      <c r="C42" s="69" t="s">
        <v>10128</v>
      </c>
      <c r="D42" s="69" t="s">
        <v>10129</v>
      </c>
      <c r="E42" s="203">
        <v>72341.95</v>
      </c>
      <c r="F42" s="75" t="s">
        <v>13</v>
      </c>
    </row>
    <row r="43" spans="1:6" ht="63" x14ac:dyDescent="0.25">
      <c r="A43" s="69">
        <v>34</v>
      </c>
      <c r="B43" s="69" t="s">
        <v>696</v>
      </c>
      <c r="C43" s="69" t="s">
        <v>10130</v>
      </c>
      <c r="D43" s="69" t="s">
        <v>10131</v>
      </c>
      <c r="E43" s="203">
        <v>72342.05</v>
      </c>
      <c r="F43" s="75" t="s">
        <v>13</v>
      </c>
    </row>
    <row r="44" spans="1:6" x14ac:dyDescent="0.25">
      <c r="A44" s="69"/>
      <c r="B44" s="70" t="s">
        <v>34</v>
      </c>
      <c r="C44" s="69"/>
      <c r="D44" s="69"/>
      <c r="E44" s="203"/>
      <c r="F44" s="75"/>
    </row>
    <row r="45" spans="1:6" ht="63" x14ac:dyDescent="0.25">
      <c r="A45" s="69">
        <v>35</v>
      </c>
      <c r="B45" s="69" t="s">
        <v>309</v>
      </c>
      <c r="C45" s="69" t="s">
        <v>10132</v>
      </c>
      <c r="D45" s="69" t="s">
        <v>10133</v>
      </c>
      <c r="E45" s="77">
        <v>8500000</v>
      </c>
      <c r="F45" s="75" t="s">
        <v>5827</v>
      </c>
    </row>
    <row r="46" spans="1:6" ht="78.75" x14ac:dyDescent="0.25">
      <c r="A46" s="69">
        <v>36</v>
      </c>
      <c r="B46" s="69" t="s">
        <v>342</v>
      </c>
      <c r="C46" s="69" t="s">
        <v>10134</v>
      </c>
      <c r="D46" s="69" t="s">
        <v>10135</v>
      </c>
      <c r="E46" s="77">
        <v>8000000</v>
      </c>
      <c r="F46" s="75" t="s">
        <v>10050</v>
      </c>
    </row>
    <row r="47" spans="1:6" ht="63" x14ac:dyDescent="0.25">
      <c r="A47" s="69">
        <v>37</v>
      </c>
      <c r="B47" s="69" t="s">
        <v>10136</v>
      </c>
      <c r="C47" s="69" t="s">
        <v>10137</v>
      </c>
      <c r="D47" s="69" t="s">
        <v>10138</v>
      </c>
      <c r="E47" s="77">
        <v>1000000</v>
      </c>
      <c r="F47" s="75" t="s">
        <v>10050</v>
      </c>
    </row>
    <row r="48" spans="1:6" x14ac:dyDescent="0.25">
      <c r="A48" s="69"/>
      <c r="B48" s="2348" t="s">
        <v>8085</v>
      </c>
      <c r="C48" s="2350"/>
      <c r="D48" s="69"/>
      <c r="E48" s="203"/>
      <c r="F48" s="75"/>
    </row>
    <row r="49" spans="1:6" ht="63" x14ac:dyDescent="0.25">
      <c r="A49" s="69">
        <v>38</v>
      </c>
      <c r="B49" s="69" t="s">
        <v>10139</v>
      </c>
      <c r="C49" s="69" t="s">
        <v>10140</v>
      </c>
      <c r="D49" s="69" t="s">
        <v>10141</v>
      </c>
      <c r="E49" s="203">
        <v>800000</v>
      </c>
      <c r="F49" s="75" t="s">
        <v>10142</v>
      </c>
    </row>
    <row r="50" spans="1:6" ht="63" x14ac:dyDescent="0.25">
      <c r="A50" s="69">
        <v>39</v>
      </c>
      <c r="B50" s="69" t="s">
        <v>10143</v>
      </c>
      <c r="C50" s="69" t="s">
        <v>10144</v>
      </c>
      <c r="D50" s="69" t="s">
        <v>10145</v>
      </c>
      <c r="E50" s="203">
        <v>600000</v>
      </c>
      <c r="F50" s="75" t="s">
        <v>10142</v>
      </c>
    </row>
    <row r="51" spans="1:6" ht="94.5" x14ac:dyDescent="0.25">
      <c r="A51" s="69">
        <v>40</v>
      </c>
      <c r="B51" s="69" t="s">
        <v>10146</v>
      </c>
      <c r="C51" s="69" t="s">
        <v>10147</v>
      </c>
      <c r="D51" s="69" t="s">
        <v>10148</v>
      </c>
      <c r="E51" s="203">
        <v>2000000</v>
      </c>
      <c r="F51" s="75" t="s">
        <v>10142</v>
      </c>
    </row>
    <row r="52" spans="1:6" ht="63" x14ac:dyDescent="0.25">
      <c r="A52" s="69">
        <v>41</v>
      </c>
      <c r="B52" s="69" t="s">
        <v>10149</v>
      </c>
      <c r="C52" s="69" t="s">
        <v>10150</v>
      </c>
      <c r="D52" s="69" t="s">
        <v>10151</v>
      </c>
      <c r="E52" s="203">
        <v>550000</v>
      </c>
      <c r="F52" s="75" t="s">
        <v>10050</v>
      </c>
    </row>
    <row r="53" spans="1:6" ht="47.25" x14ac:dyDescent="0.25">
      <c r="A53" s="69">
        <v>42</v>
      </c>
      <c r="B53" s="69" t="s">
        <v>10152</v>
      </c>
      <c r="C53" s="69" t="s">
        <v>10153</v>
      </c>
      <c r="D53" s="69" t="s">
        <v>2934</v>
      </c>
      <c r="E53" s="203">
        <v>1200000</v>
      </c>
      <c r="F53" s="75" t="s">
        <v>10142</v>
      </c>
    </row>
    <row r="54" spans="1:6" ht="94.5" x14ac:dyDescent="0.25">
      <c r="A54" s="69">
        <v>43</v>
      </c>
      <c r="B54" s="69" t="s">
        <v>10154</v>
      </c>
      <c r="C54" s="69" t="s">
        <v>10155</v>
      </c>
      <c r="D54" s="69" t="s">
        <v>10148</v>
      </c>
      <c r="E54" s="203">
        <v>2000000</v>
      </c>
      <c r="F54" s="75" t="s">
        <v>10142</v>
      </c>
    </row>
    <row r="55" spans="1:6" ht="63" x14ac:dyDescent="0.25">
      <c r="A55" s="69">
        <v>44</v>
      </c>
      <c r="B55" s="69" t="s">
        <v>10156</v>
      </c>
      <c r="C55" s="69" t="s">
        <v>10157</v>
      </c>
      <c r="D55" s="69" t="s">
        <v>10158</v>
      </c>
      <c r="E55" s="203">
        <v>600000</v>
      </c>
      <c r="F55" s="75" t="s">
        <v>10142</v>
      </c>
    </row>
    <row r="56" spans="1:6" ht="78.75" x14ac:dyDescent="0.25">
      <c r="A56" s="69">
        <v>45</v>
      </c>
      <c r="B56" s="69" t="s">
        <v>10159</v>
      </c>
      <c r="C56" s="69" t="s">
        <v>10160</v>
      </c>
      <c r="D56" s="2" t="s">
        <v>10161</v>
      </c>
      <c r="E56" s="203">
        <v>300000</v>
      </c>
      <c r="F56" s="75" t="s">
        <v>10142</v>
      </c>
    </row>
    <row r="57" spans="1:6" x14ac:dyDescent="0.25">
      <c r="A57" s="69"/>
      <c r="B57" s="2348" t="s">
        <v>8161</v>
      </c>
      <c r="C57" s="2350"/>
      <c r="D57" s="69"/>
      <c r="E57" s="203"/>
      <c r="F57" s="75"/>
    </row>
    <row r="58" spans="1:6" ht="63" x14ac:dyDescent="0.25">
      <c r="A58" s="69">
        <v>46</v>
      </c>
      <c r="B58" s="69" t="s">
        <v>10162</v>
      </c>
      <c r="C58" s="69" t="s">
        <v>10163</v>
      </c>
      <c r="D58" s="69" t="s">
        <v>10164</v>
      </c>
      <c r="E58" s="203">
        <v>1000000</v>
      </c>
      <c r="F58" s="75" t="s">
        <v>4853</v>
      </c>
    </row>
    <row r="59" spans="1:6" ht="78.75" x14ac:dyDescent="0.25">
      <c r="A59" s="69">
        <v>47</v>
      </c>
      <c r="B59" s="69" t="s">
        <v>10165</v>
      </c>
      <c r="C59" s="69" t="s">
        <v>10166</v>
      </c>
      <c r="D59" s="69" t="s">
        <v>10167</v>
      </c>
      <c r="E59" s="203">
        <v>2500000</v>
      </c>
      <c r="F59" s="75" t="s">
        <v>4853</v>
      </c>
    </row>
    <row r="60" spans="1:6" ht="47.25" x14ac:dyDescent="0.25">
      <c r="A60" s="69">
        <v>48</v>
      </c>
      <c r="B60" s="69" t="s">
        <v>10168</v>
      </c>
      <c r="C60" s="69" t="s">
        <v>10169</v>
      </c>
      <c r="D60" s="69" t="s">
        <v>2934</v>
      </c>
      <c r="E60" s="203">
        <v>1200000</v>
      </c>
      <c r="F60" s="75" t="s">
        <v>4853</v>
      </c>
    </row>
    <row r="61" spans="1:6" ht="47.25" x14ac:dyDescent="0.25">
      <c r="A61" s="69">
        <v>49</v>
      </c>
      <c r="B61" s="69" t="s">
        <v>10170</v>
      </c>
      <c r="C61" s="69" t="s">
        <v>10171</v>
      </c>
      <c r="D61" s="69" t="s">
        <v>2934</v>
      </c>
      <c r="E61" s="203">
        <v>1200000</v>
      </c>
      <c r="F61" s="75" t="s">
        <v>4853</v>
      </c>
    </row>
    <row r="62" spans="1:6" ht="47.25" x14ac:dyDescent="0.25">
      <c r="A62" s="69">
        <v>50</v>
      </c>
      <c r="B62" s="69" t="s">
        <v>10172</v>
      </c>
      <c r="C62" s="69" t="s">
        <v>10173</v>
      </c>
      <c r="D62" s="69" t="s">
        <v>2934</v>
      </c>
      <c r="E62" s="203">
        <v>1200000</v>
      </c>
      <c r="F62" s="75" t="s">
        <v>4853</v>
      </c>
    </row>
    <row r="63" spans="1:6" ht="47.25" x14ac:dyDescent="0.25">
      <c r="A63" s="69">
        <v>51</v>
      </c>
      <c r="B63" s="69" t="s">
        <v>10174</v>
      </c>
      <c r="C63" s="69" t="s">
        <v>10175</v>
      </c>
      <c r="D63" s="69" t="s">
        <v>2934</v>
      </c>
      <c r="E63" s="203">
        <v>1200000</v>
      </c>
      <c r="F63" s="75" t="s">
        <v>4853</v>
      </c>
    </row>
    <row r="64" spans="1:6" ht="47.25" x14ac:dyDescent="0.25">
      <c r="A64" s="69">
        <v>52</v>
      </c>
      <c r="B64" s="69" t="s">
        <v>10176</v>
      </c>
      <c r="C64" s="69" t="s">
        <v>10177</v>
      </c>
      <c r="D64" s="69" t="s">
        <v>2934</v>
      </c>
      <c r="E64" s="203">
        <v>1200000</v>
      </c>
      <c r="F64" s="75" t="s">
        <v>4853</v>
      </c>
    </row>
    <row r="65" spans="1:6" x14ac:dyDescent="0.25">
      <c r="A65" s="69"/>
      <c r="B65" s="2348" t="s">
        <v>1222</v>
      </c>
      <c r="C65" s="2350"/>
      <c r="D65" s="70"/>
      <c r="E65" s="203"/>
      <c r="F65" s="75"/>
    </row>
    <row r="66" spans="1:6" ht="31.5" x14ac:dyDescent="0.25">
      <c r="A66" s="69">
        <v>53</v>
      </c>
      <c r="B66" s="69" t="s">
        <v>10178</v>
      </c>
      <c r="C66" s="69" t="s">
        <v>10140</v>
      </c>
      <c r="D66" s="69" t="s">
        <v>10179</v>
      </c>
      <c r="E66" s="203">
        <v>5329007.28</v>
      </c>
      <c r="F66" s="75" t="s">
        <v>10142</v>
      </c>
    </row>
    <row r="67" spans="1:6" x14ac:dyDescent="0.25">
      <c r="A67" s="69"/>
      <c r="B67" s="2348" t="s">
        <v>1154</v>
      </c>
      <c r="C67" s="2350"/>
      <c r="D67" s="69"/>
      <c r="E67" s="203"/>
      <c r="F67" s="75"/>
    </row>
    <row r="68" spans="1:6" ht="78.75" x14ac:dyDescent="0.25">
      <c r="A68" s="69">
        <v>54</v>
      </c>
      <c r="B68" s="69" t="s">
        <v>10180</v>
      </c>
      <c r="C68" s="69" t="s">
        <v>10181</v>
      </c>
      <c r="D68" s="69" t="s">
        <v>10182</v>
      </c>
      <c r="E68" s="203">
        <v>400000</v>
      </c>
      <c r="F68" s="75" t="s">
        <v>10183</v>
      </c>
    </row>
    <row r="69" spans="1:6" ht="141.75" x14ac:dyDescent="0.25">
      <c r="A69" s="69">
        <v>55</v>
      </c>
      <c r="B69" s="69" t="s">
        <v>10184</v>
      </c>
      <c r="C69" s="69" t="s">
        <v>10185</v>
      </c>
      <c r="D69" s="69" t="s">
        <v>10186</v>
      </c>
      <c r="E69" s="203">
        <v>1200000</v>
      </c>
      <c r="F69" s="75" t="s">
        <v>10183</v>
      </c>
    </row>
    <row r="70" spans="1:6" ht="78.75" x14ac:dyDescent="0.25">
      <c r="A70" s="69">
        <v>56</v>
      </c>
      <c r="B70" s="69" t="s">
        <v>10187</v>
      </c>
      <c r="C70" s="69" t="s">
        <v>10188</v>
      </c>
      <c r="D70" s="69" t="s">
        <v>10189</v>
      </c>
      <c r="E70" s="203">
        <v>2000000</v>
      </c>
      <c r="F70" s="75" t="s">
        <v>4853</v>
      </c>
    </row>
    <row r="71" spans="1:6" ht="110.25" x14ac:dyDescent="0.25">
      <c r="A71" s="69">
        <v>57</v>
      </c>
      <c r="B71" s="69" t="s">
        <v>10190</v>
      </c>
      <c r="C71" s="69" t="s">
        <v>10191</v>
      </c>
      <c r="D71" s="69" t="s">
        <v>10192</v>
      </c>
      <c r="E71" s="203">
        <v>2000000</v>
      </c>
      <c r="F71" s="75" t="s">
        <v>4853</v>
      </c>
    </row>
    <row r="72" spans="1:6" ht="78.75" x14ac:dyDescent="0.25">
      <c r="A72" s="69">
        <v>58</v>
      </c>
      <c r="B72" s="69" t="s">
        <v>10193</v>
      </c>
      <c r="C72" s="69" t="s">
        <v>10194</v>
      </c>
      <c r="D72" s="69" t="s">
        <v>10195</v>
      </c>
      <c r="E72" s="203">
        <v>2000000</v>
      </c>
      <c r="F72" s="75" t="s">
        <v>4853</v>
      </c>
    </row>
    <row r="73" spans="1:6" ht="78.75" x14ac:dyDescent="0.25">
      <c r="A73" s="69">
        <v>59</v>
      </c>
      <c r="B73" s="69" t="s">
        <v>10196</v>
      </c>
      <c r="C73" s="69" t="s">
        <v>10197</v>
      </c>
      <c r="D73" s="69" t="s">
        <v>10195</v>
      </c>
      <c r="E73" s="203">
        <v>2000000</v>
      </c>
      <c r="F73" s="75" t="s">
        <v>4853</v>
      </c>
    </row>
    <row r="74" spans="1:6" ht="63" x14ac:dyDescent="0.25">
      <c r="A74" s="69">
        <v>60</v>
      </c>
      <c r="B74" s="69" t="s">
        <v>10198</v>
      </c>
      <c r="C74" s="69" t="s">
        <v>10199</v>
      </c>
      <c r="D74" s="69" t="s">
        <v>10200</v>
      </c>
      <c r="E74" s="203">
        <v>200000</v>
      </c>
      <c r="F74" s="75" t="s">
        <v>10142</v>
      </c>
    </row>
    <row r="75" spans="1:6" ht="63" x14ac:dyDescent="0.25">
      <c r="A75" s="69">
        <v>61</v>
      </c>
      <c r="B75" s="69" t="s">
        <v>10201</v>
      </c>
      <c r="C75" s="69" t="s">
        <v>10202</v>
      </c>
      <c r="D75" s="69" t="s">
        <v>10203</v>
      </c>
      <c r="E75" s="203">
        <v>500000</v>
      </c>
      <c r="F75" s="75" t="s">
        <v>4853</v>
      </c>
    </row>
    <row r="76" spans="1:6" ht="78.75" x14ac:dyDescent="0.25">
      <c r="A76" s="69">
        <v>62</v>
      </c>
      <c r="B76" s="69" t="s">
        <v>10204</v>
      </c>
      <c r="C76" s="69" t="s">
        <v>10205</v>
      </c>
      <c r="D76" s="69" t="s">
        <v>10206</v>
      </c>
      <c r="E76" s="203">
        <v>2000000</v>
      </c>
      <c r="F76" s="75" t="s">
        <v>4853</v>
      </c>
    </row>
    <row r="77" spans="1:6" ht="110.25" x14ac:dyDescent="0.25">
      <c r="A77" s="69">
        <v>63</v>
      </c>
      <c r="B77" s="69" t="s">
        <v>10207</v>
      </c>
      <c r="C77" s="69" t="s">
        <v>10208</v>
      </c>
      <c r="D77" s="69" t="s">
        <v>10192</v>
      </c>
      <c r="E77" s="203">
        <v>2000000</v>
      </c>
      <c r="F77" s="75" t="s">
        <v>4853</v>
      </c>
    </row>
    <row r="78" spans="1:6" ht="110.25" x14ac:dyDescent="0.25">
      <c r="A78" s="69">
        <v>64</v>
      </c>
      <c r="B78" s="69" t="s">
        <v>10209</v>
      </c>
      <c r="C78" s="69" t="s">
        <v>10210</v>
      </c>
      <c r="D78" s="69" t="s">
        <v>10192</v>
      </c>
      <c r="E78" s="203">
        <v>2000000</v>
      </c>
      <c r="F78" s="75" t="s">
        <v>4853</v>
      </c>
    </row>
    <row r="79" spans="1:6" ht="47.25" x14ac:dyDescent="0.25">
      <c r="A79" s="69">
        <v>65</v>
      </c>
      <c r="B79" s="69" t="s">
        <v>10211</v>
      </c>
      <c r="C79" s="69" t="s">
        <v>10210</v>
      </c>
      <c r="D79" s="69" t="s">
        <v>10212</v>
      </c>
      <c r="E79" s="203">
        <v>600000</v>
      </c>
      <c r="F79" s="75" t="s">
        <v>10050</v>
      </c>
    </row>
    <row r="80" spans="1:6" x14ac:dyDescent="0.25">
      <c r="A80" s="69"/>
      <c r="B80" s="2348" t="s">
        <v>481</v>
      </c>
      <c r="C80" s="2350"/>
      <c r="D80" s="69"/>
      <c r="E80" s="203"/>
      <c r="F80" s="75"/>
    </row>
    <row r="81" spans="1:6" ht="31.5" x14ac:dyDescent="0.25">
      <c r="A81" s="69">
        <v>66</v>
      </c>
      <c r="B81" s="69" t="s">
        <v>683</v>
      </c>
      <c r="C81" s="69" t="s">
        <v>10213</v>
      </c>
      <c r="D81" s="69" t="s">
        <v>10214</v>
      </c>
      <c r="E81" s="203">
        <v>3500000</v>
      </c>
      <c r="F81" s="75" t="s">
        <v>10142</v>
      </c>
    </row>
    <row r="82" spans="1:6" x14ac:dyDescent="0.25">
      <c r="A82" s="69"/>
      <c r="B82" s="2348" t="s">
        <v>477</v>
      </c>
      <c r="C82" s="2350"/>
      <c r="D82" s="69"/>
      <c r="E82" s="203"/>
      <c r="F82" s="75"/>
    </row>
    <row r="83" spans="1:6" ht="204.75" x14ac:dyDescent="0.25">
      <c r="A83" s="69">
        <v>67</v>
      </c>
      <c r="B83" s="303" t="s">
        <v>10215</v>
      </c>
      <c r="C83" s="303" t="s">
        <v>10213</v>
      </c>
      <c r="D83" s="69" t="s">
        <v>10216</v>
      </c>
      <c r="E83" s="203">
        <v>1169256.8</v>
      </c>
      <c r="F83" s="75" t="s">
        <v>4853</v>
      </c>
    </row>
    <row r="84" spans="1:6" ht="204.75" x14ac:dyDescent="0.25">
      <c r="A84" s="69">
        <v>68</v>
      </c>
      <c r="B84" s="303" t="s">
        <v>10215</v>
      </c>
      <c r="C84" s="303" t="s">
        <v>10217</v>
      </c>
      <c r="D84" s="69" t="s">
        <v>10218</v>
      </c>
      <c r="E84" s="203">
        <v>1169256.8</v>
      </c>
      <c r="F84" s="75" t="s">
        <v>4853</v>
      </c>
    </row>
    <row r="85" spans="1:6" ht="236.25" x14ac:dyDescent="0.25">
      <c r="A85" s="69">
        <v>69</v>
      </c>
      <c r="B85" s="303" t="s">
        <v>10215</v>
      </c>
      <c r="C85" s="303" t="s">
        <v>10219</v>
      </c>
      <c r="D85" s="69" t="s">
        <v>10220</v>
      </c>
      <c r="E85" s="203">
        <v>1169256.8</v>
      </c>
      <c r="F85" s="75" t="s">
        <v>4853</v>
      </c>
    </row>
    <row r="86" spans="1:6" ht="204.75" x14ac:dyDescent="0.25">
      <c r="A86" s="69">
        <v>70</v>
      </c>
      <c r="B86" s="303" t="s">
        <v>10215</v>
      </c>
      <c r="C86" s="303" t="s">
        <v>10221</v>
      </c>
      <c r="D86" s="69" t="s">
        <v>10222</v>
      </c>
      <c r="E86" s="203">
        <v>1169256.8</v>
      </c>
      <c r="F86" s="75" t="s">
        <v>4853</v>
      </c>
    </row>
    <row r="87" spans="1:6" x14ac:dyDescent="0.25">
      <c r="A87" s="69"/>
      <c r="B87" s="70" t="s">
        <v>704</v>
      </c>
      <c r="C87" s="70"/>
      <c r="D87" s="70"/>
      <c r="E87" s="257">
        <f>SUM(E6:E86)</f>
        <v>80310344.829999968</v>
      </c>
      <c r="F87" s="75"/>
    </row>
    <row r="88" spans="1:6" x14ac:dyDescent="0.25">
      <c r="A88" s="69"/>
      <c r="B88" s="2472" t="s">
        <v>9</v>
      </c>
      <c r="C88" s="2472"/>
      <c r="D88" s="2472"/>
      <c r="E88" s="189"/>
      <c r="F88" s="70"/>
    </row>
    <row r="89" spans="1:6" ht="63" x14ac:dyDescent="0.25">
      <c r="A89" s="69">
        <v>1</v>
      </c>
      <c r="B89" s="69" t="s">
        <v>269</v>
      </c>
      <c r="C89" s="7" t="s">
        <v>10223</v>
      </c>
      <c r="D89" s="69" t="s">
        <v>271</v>
      </c>
      <c r="E89" s="187">
        <v>1000000</v>
      </c>
      <c r="F89" s="69" t="s">
        <v>272</v>
      </c>
    </row>
    <row r="90" spans="1:6" x14ac:dyDescent="0.25">
      <c r="A90" s="69"/>
      <c r="B90" s="70" t="s">
        <v>273</v>
      </c>
      <c r="C90" s="7"/>
      <c r="D90" s="69"/>
      <c r="E90" s="187"/>
      <c r="F90" s="69"/>
    </row>
    <row r="91" spans="1:6" ht="94.5" x14ac:dyDescent="0.25">
      <c r="A91" s="69">
        <v>2</v>
      </c>
      <c r="B91" s="69" t="s">
        <v>274</v>
      </c>
      <c r="C91" s="7" t="s">
        <v>10224</v>
      </c>
      <c r="D91" s="69" t="s">
        <v>276</v>
      </c>
      <c r="E91" s="187">
        <v>4500000</v>
      </c>
      <c r="F91" s="69" t="s">
        <v>277</v>
      </c>
    </row>
    <row r="92" spans="1:6" x14ac:dyDescent="0.25">
      <c r="A92" s="70"/>
      <c r="B92" s="70" t="s">
        <v>248</v>
      </c>
      <c r="C92" s="70"/>
      <c r="D92" s="70"/>
      <c r="E92" s="189">
        <v>5500000</v>
      </c>
      <c r="F92" s="70"/>
    </row>
    <row r="93" spans="1:6" ht="63" x14ac:dyDescent="0.25">
      <c r="A93" s="69">
        <v>51</v>
      </c>
      <c r="B93" s="69" t="s">
        <v>10225</v>
      </c>
      <c r="C93" s="69" t="s">
        <v>10226</v>
      </c>
      <c r="D93" s="69" t="s">
        <v>10227</v>
      </c>
      <c r="E93" s="203">
        <v>1000000</v>
      </c>
      <c r="F93" s="75" t="s">
        <v>10183</v>
      </c>
    </row>
    <row r="94" spans="1:6" x14ac:dyDescent="0.25">
      <c r="A94" s="251"/>
      <c r="B94" s="251" t="s">
        <v>248</v>
      </c>
      <c r="C94" s="251"/>
      <c r="D94" s="251"/>
      <c r="E94" s="655">
        <v>1000000</v>
      </c>
      <c r="F94" s="115"/>
    </row>
    <row r="95" spans="1:6" x14ac:dyDescent="0.25">
      <c r="A95" s="88"/>
      <c r="B95" s="2353" t="s">
        <v>324</v>
      </c>
      <c r="C95" s="2354"/>
      <c r="D95" s="88"/>
      <c r="E95" s="89">
        <f>E94+E92+E87</f>
        <v>86810344.829999968</v>
      </c>
      <c r="F95" s="88"/>
    </row>
    <row r="99" spans="1:6" x14ac:dyDescent="0.25">
      <c r="A99" s="2352" t="s">
        <v>0</v>
      </c>
      <c r="B99" s="2352"/>
      <c r="C99" s="2352"/>
      <c r="D99" s="2352"/>
      <c r="E99" s="2352"/>
      <c r="F99" s="2352"/>
    </row>
    <row r="100" spans="1:6" x14ac:dyDescent="0.25">
      <c r="A100" s="2352" t="s">
        <v>10228</v>
      </c>
      <c r="B100" s="2352"/>
      <c r="C100" s="2352"/>
      <c r="D100" s="2352"/>
      <c r="E100" s="2352"/>
      <c r="F100" s="2352"/>
    </row>
    <row r="101" spans="1:6" x14ac:dyDescent="0.25">
      <c r="A101" s="2352" t="s">
        <v>281</v>
      </c>
      <c r="B101" s="2352"/>
      <c r="C101" s="2352"/>
      <c r="D101" s="2352"/>
      <c r="E101" s="2352"/>
      <c r="F101" s="2352"/>
    </row>
    <row r="102" spans="1:6" ht="31.5" x14ac:dyDescent="0.25">
      <c r="A102" s="464" t="s">
        <v>3</v>
      </c>
      <c r="B102" s="533" t="s">
        <v>5559</v>
      </c>
      <c r="C102" s="38" t="s">
        <v>284</v>
      </c>
      <c r="D102" s="464" t="s">
        <v>4426</v>
      </c>
      <c r="E102" s="464" t="s">
        <v>286</v>
      </c>
      <c r="F102" s="264" t="s">
        <v>7998</v>
      </c>
    </row>
    <row r="103" spans="1:6" x14ac:dyDescent="0.25">
      <c r="A103" s="464"/>
      <c r="B103" s="2580" t="s">
        <v>7590</v>
      </c>
      <c r="C103" s="2599"/>
      <c r="D103" s="2581"/>
      <c r="E103" s="38"/>
      <c r="F103" s="264"/>
    </row>
    <row r="104" spans="1:6" ht="126" x14ac:dyDescent="0.25">
      <c r="A104" s="182">
        <v>1</v>
      </c>
      <c r="B104" s="7" t="s">
        <v>295</v>
      </c>
      <c r="C104" s="7" t="s">
        <v>10229</v>
      </c>
      <c r="D104" s="7" t="s">
        <v>10230</v>
      </c>
      <c r="E104" s="306">
        <v>482758.62</v>
      </c>
      <c r="F104" s="7" t="s">
        <v>7532</v>
      </c>
    </row>
    <row r="105" spans="1:6" ht="78.75" x14ac:dyDescent="0.25">
      <c r="A105" s="182">
        <v>2</v>
      </c>
      <c r="B105" s="7" t="s">
        <v>23</v>
      </c>
      <c r="C105" s="7" t="s">
        <v>10054</v>
      </c>
      <c r="D105" s="7" t="s">
        <v>541</v>
      </c>
      <c r="E105" s="306">
        <v>200000</v>
      </c>
      <c r="F105" s="7" t="s">
        <v>7532</v>
      </c>
    </row>
    <row r="106" spans="1:6" x14ac:dyDescent="0.25">
      <c r="A106" s="182"/>
      <c r="B106" s="2595" t="s">
        <v>8990</v>
      </c>
      <c r="C106" s="2596"/>
      <c r="D106" s="7"/>
      <c r="E106" s="306"/>
      <c r="F106" s="7"/>
    </row>
    <row r="107" spans="1:6" ht="110.25" x14ac:dyDescent="0.25">
      <c r="A107" s="182">
        <v>3</v>
      </c>
      <c r="B107" s="7" t="s">
        <v>295</v>
      </c>
      <c r="C107" s="7" t="s">
        <v>10055</v>
      </c>
      <c r="D107" s="7" t="s">
        <v>336</v>
      </c>
      <c r="E107" s="306">
        <v>200000</v>
      </c>
      <c r="F107" s="7" t="s">
        <v>7532</v>
      </c>
    </row>
    <row r="108" spans="1:6" ht="78.75" x14ac:dyDescent="0.25">
      <c r="A108" s="182">
        <v>4</v>
      </c>
      <c r="B108" s="7" t="s">
        <v>23</v>
      </c>
      <c r="C108" s="7" t="s">
        <v>10056</v>
      </c>
      <c r="D108" s="7" t="s">
        <v>541</v>
      </c>
      <c r="E108" s="306">
        <v>141379.32</v>
      </c>
      <c r="F108" s="7" t="s">
        <v>7532</v>
      </c>
    </row>
    <row r="109" spans="1:6" ht="31.5" x14ac:dyDescent="0.25">
      <c r="A109" s="182"/>
      <c r="B109" s="437" t="s">
        <v>40</v>
      </c>
      <c r="C109" s="7"/>
      <c r="D109" s="7"/>
      <c r="E109" s="306"/>
      <c r="F109" s="7"/>
    </row>
    <row r="110" spans="1:6" ht="94.5" x14ac:dyDescent="0.25">
      <c r="A110" s="182">
        <v>5</v>
      </c>
      <c r="B110" s="7" t="s">
        <v>301</v>
      </c>
      <c r="C110" s="7" t="s">
        <v>10058</v>
      </c>
      <c r="D110" s="7" t="s">
        <v>43</v>
      </c>
      <c r="E110" s="306">
        <v>568965.51</v>
      </c>
      <c r="F110" s="7" t="s">
        <v>7532</v>
      </c>
    </row>
    <row r="111" spans="1:6" x14ac:dyDescent="0.25">
      <c r="A111" s="182"/>
      <c r="B111" s="533" t="s">
        <v>306</v>
      </c>
      <c r="C111" s="7"/>
      <c r="D111" s="7"/>
      <c r="E111" s="306"/>
      <c r="F111" s="7"/>
    </row>
    <row r="112" spans="1:6" ht="126" x14ac:dyDescent="0.25">
      <c r="A112" s="182">
        <v>6</v>
      </c>
      <c r="B112" s="7" t="s">
        <v>307</v>
      </c>
      <c r="C112" s="7" t="s">
        <v>10231</v>
      </c>
      <c r="D112" s="7" t="s">
        <v>10232</v>
      </c>
      <c r="E112" s="306">
        <v>227586.2</v>
      </c>
      <c r="F112" s="7" t="s">
        <v>7532</v>
      </c>
    </row>
    <row r="113" spans="1:6" ht="31.5" x14ac:dyDescent="0.25">
      <c r="A113" s="182"/>
      <c r="B113" s="533" t="s">
        <v>303</v>
      </c>
      <c r="C113" s="7"/>
      <c r="D113" s="7"/>
      <c r="E113" s="306"/>
      <c r="F113" s="7"/>
    </row>
    <row r="114" spans="1:6" ht="110.25" x14ac:dyDescent="0.25">
      <c r="A114" s="182">
        <v>7</v>
      </c>
      <c r="B114" s="7" t="s">
        <v>696</v>
      </c>
      <c r="C114" s="7" t="s">
        <v>10062</v>
      </c>
      <c r="D114" s="7" t="s">
        <v>10233</v>
      </c>
      <c r="E114" s="306">
        <v>28448.275000000001</v>
      </c>
      <c r="F114" s="7" t="s">
        <v>7532</v>
      </c>
    </row>
    <row r="115" spans="1:6" ht="110.25" x14ac:dyDescent="0.25">
      <c r="A115" s="182">
        <v>8</v>
      </c>
      <c r="B115" s="7" t="s">
        <v>696</v>
      </c>
      <c r="C115" s="7" t="s">
        <v>10065</v>
      </c>
      <c r="D115" s="7" t="s">
        <v>10234</v>
      </c>
      <c r="E115" s="306">
        <v>28448.275000000001</v>
      </c>
      <c r="F115" s="7" t="s">
        <v>7532</v>
      </c>
    </row>
    <row r="116" spans="1:6" ht="94.5" x14ac:dyDescent="0.25">
      <c r="A116" s="182">
        <v>9</v>
      </c>
      <c r="B116" s="7" t="s">
        <v>696</v>
      </c>
      <c r="C116" s="7" t="s">
        <v>10068</v>
      </c>
      <c r="D116" s="7" t="s">
        <v>10235</v>
      </c>
      <c r="E116" s="306">
        <v>28448.275000000001</v>
      </c>
      <c r="F116" s="7" t="s">
        <v>7532</v>
      </c>
    </row>
    <row r="117" spans="1:6" ht="110.25" x14ac:dyDescent="0.25">
      <c r="A117" s="182">
        <v>10</v>
      </c>
      <c r="B117" s="7" t="s">
        <v>696</v>
      </c>
      <c r="C117" s="7" t="s">
        <v>10071</v>
      </c>
      <c r="D117" s="7" t="s">
        <v>10236</v>
      </c>
      <c r="E117" s="306">
        <v>28448.275000000001</v>
      </c>
      <c r="F117" s="7" t="s">
        <v>7532</v>
      </c>
    </row>
    <row r="118" spans="1:6" ht="94.5" x14ac:dyDescent="0.25">
      <c r="A118" s="182">
        <v>11</v>
      </c>
      <c r="B118" s="7" t="s">
        <v>696</v>
      </c>
      <c r="C118" s="7" t="s">
        <v>10074</v>
      </c>
      <c r="D118" s="7" t="s">
        <v>10237</v>
      </c>
      <c r="E118" s="306">
        <v>28448.275000000001</v>
      </c>
      <c r="F118" s="7" t="s">
        <v>7532</v>
      </c>
    </row>
    <row r="119" spans="1:6" ht="110.25" x14ac:dyDescent="0.25">
      <c r="A119" s="182">
        <v>12</v>
      </c>
      <c r="B119" s="7" t="s">
        <v>696</v>
      </c>
      <c r="C119" s="7" t="s">
        <v>10077</v>
      </c>
      <c r="D119" s="7" t="s">
        <v>10238</v>
      </c>
      <c r="E119" s="306">
        <v>28448.275000000001</v>
      </c>
      <c r="F119" s="7" t="s">
        <v>7532</v>
      </c>
    </row>
    <row r="120" spans="1:6" ht="94.5" x14ac:dyDescent="0.25">
      <c r="A120" s="182">
        <v>13</v>
      </c>
      <c r="B120" s="7" t="s">
        <v>696</v>
      </c>
      <c r="C120" s="7" t="s">
        <v>10080</v>
      </c>
      <c r="D120" s="7" t="s">
        <v>10239</v>
      </c>
      <c r="E120" s="306">
        <v>28448.275000000001</v>
      </c>
      <c r="F120" s="7" t="s">
        <v>7532</v>
      </c>
    </row>
    <row r="121" spans="1:6" ht="94.5" x14ac:dyDescent="0.25">
      <c r="A121" s="182">
        <v>14</v>
      </c>
      <c r="B121" s="7" t="s">
        <v>696</v>
      </c>
      <c r="C121" s="7" t="s">
        <v>10083</v>
      </c>
      <c r="D121" s="7" t="s">
        <v>10240</v>
      </c>
      <c r="E121" s="306">
        <v>28448.275000000001</v>
      </c>
      <c r="F121" s="7" t="s">
        <v>7532</v>
      </c>
    </row>
    <row r="122" spans="1:6" x14ac:dyDescent="0.25">
      <c r="A122" s="182"/>
      <c r="B122" s="533" t="s">
        <v>34</v>
      </c>
      <c r="C122" s="7"/>
      <c r="D122" s="7"/>
      <c r="E122" s="306"/>
      <c r="F122" s="7"/>
    </row>
    <row r="123" spans="1:6" ht="63" x14ac:dyDescent="0.25">
      <c r="A123" s="182">
        <v>15</v>
      </c>
      <c r="B123" s="7" t="s">
        <v>309</v>
      </c>
      <c r="C123" s="7" t="s">
        <v>10132</v>
      </c>
      <c r="D123" s="7" t="s">
        <v>10133</v>
      </c>
      <c r="E123" s="306">
        <v>2000000</v>
      </c>
      <c r="F123" s="7" t="s">
        <v>7532</v>
      </c>
    </row>
    <row r="124" spans="1:6" ht="78.75" x14ac:dyDescent="0.25">
      <c r="A124" s="182">
        <v>16</v>
      </c>
      <c r="B124" s="7" t="s">
        <v>342</v>
      </c>
      <c r="C124" s="7" t="s">
        <v>10134</v>
      </c>
      <c r="D124" s="7" t="s">
        <v>10135</v>
      </c>
      <c r="E124" s="306">
        <v>1000000</v>
      </c>
      <c r="F124" s="7" t="s">
        <v>7532</v>
      </c>
    </row>
    <row r="125" spans="1:6" x14ac:dyDescent="0.25">
      <c r="A125" s="182"/>
      <c r="B125" s="2595" t="s">
        <v>312</v>
      </c>
      <c r="C125" s="2596"/>
      <c r="D125" s="7"/>
      <c r="E125" s="306"/>
      <c r="F125" s="7"/>
    </row>
    <row r="126" spans="1:6" ht="63" x14ac:dyDescent="0.25">
      <c r="A126" s="182">
        <v>17</v>
      </c>
      <c r="B126" s="7" t="s">
        <v>10241</v>
      </c>
      <c r="C126" s="7" t="s">
        <v>10242</v>
      </c>
      <c r="D126" s="7" t="s">
        <v>10243</v>
      </c>
      <c r="E126" s="306">
        <v>400000</v>
      </c>
      <c r="F126" s="7" t="s">
        <v>7532</v>
      </c>
    </row>
    <row r="127" spans="1:6" ht="63" x14ac:dyDescent="0.25">
      <c r="A127" s="182">
        <v>18</v>
      </c>
      <c r="B127" s="7" t="s">
        <v>10244</v>
      </c>
      <c r="C127" s="7" t="s">
        <v>10245</v>
      </c>
      <c r="D127" s="7" t="s">
        <v>10243</v>
      </c>
      <c r="E127" s="306">
        <v>450000</v>
      </c>
      <c r="F127" s="7" t="s">
        <v>7532</v>
      </c>
    </row>
    <row r="128" spans="1:6" ht="63" x14ac:dyDescent="0.25">
      <c r="A128" s="182">
        <v>19</v>
      </c>
      <c r="B128" s="7" t="s">
        <v>10246</v>
      </c>
      <c r="C128" s="7" t="s">
        <v>10247</v>
      </c>
      <c r="D128" s="7" t="s">
        <v>10151</v>
      </c>
      <c r="E128" s="306">
        <v>450000</v>
      </c>
      <c r="F128" s="7" t="s">
        <v>7532</v>
      </c>
    </row>
    <row r="129" spans="1:6" ht="63" x14ac:dyDescent="0.25">
      <c r="A129" s="182">
        <v>20</v>
      </c>
      <c r="B129" s="7" t="s">
        <v>10248</v>
      </c>
      <c r="C129" s="7" t="s">
        <v>10249</v>
      </c>
      <c r="D129" s="7" t="s">
        <v>10151</v>
      </c>
      <c r="E129" s="306">
        <v>450000</v>
      </c>
      <c r="F129" s="7" t="s">
        <v>7532</v>
      </c>
    </row>
    <row r="130" spans="1:6" ht="63" x14ac:dyDescent="0.25">
      <c r="A130" s="182">
        <v>21</v>
      </c>
      <c r="B130" s="7" t="s">
        <v>10250</v>
      </c>
      <c r="C130" s="7" t="s">
        <v>10251</v>
      </c>
      <c r="D130" s="7" t="s">
        <v>10151</v>
      </c>
      <c r="E130" s="306">
        <v>450000</v>
      </c>
      <c r="F130" s="7" t="s">
        <v>7532</v>
      </c>
    </row>
    <row r="131" spans="1:6" ht="63" x14ac:dyDescent="0.25">
      <c r="A131" s="182">
        <v>22</v>
      </c>
      <c r="B131" s="7" t="s">
        <v>10252</v>
      </c>
      <c r="C131" s="7" t="s">
        <v>10253</v>
      </c>
      <c r="D131" s="7" t="s">
        <v>10151</v>
      </c>
      <c r="E131" s="306">
        <v>450000</v>
      </c>
      <c r="F131" s="7" t="s">
        <v>7532</v>
      </c>
    </row>
    <row r="132" spans="1:6" ht="63" x14ac:dyDescent="0.25">
      <c r="A132" s="182">
        <v>23</v>
      </c>
      <c r="B132" s="7" t="s">
        <v>10254</v>
      </c>
      <c r="C132" s="7" t="s">
        <v>10255</v>
      </c>
      <c r="D132" s="7" t="s">
        <v>10151</v>
      </c>
      <c r="E132" s="306">
        <v>450000</v>
      </c>
      <c r="F132" s="7" t="s">
        <v>7532</v>
      </c>
    </row>
    <row r="133" spans="1:6" ht="63" x14ac:dyDescent="0.25">
      <c r="A133" s="182">
        <v>24</v>
      </c>
      <c r="B133" s="7" t="s">
        <v>10256</v>
      </c>
      <c r="C133" s="7" t="s">
        <v>10257</v>
      </c>
      <c r="D133" s="7" t="s">
        <v>10151</v>
      </c>
      <c r="E133" s="306">
        <v>450000</v>
      </c>
      <c r="F133" s="7" t="s">
        <v>7532</v>
      </c>
    </row>
    <row r="134" spans="1:6" ht="63" x14ac:dyDescent="0.25">
      <c r="A134" s="182">
        <v>25</v>
      </c>
      <c r="B134" s="7" t="s">
        <v>10258</v>
      </c>
      <c r="C134" s="7" t="s">
        <v>10259</v>
      </c>
      <c r="D134" s="7" t="s">
        <v>10151</v>
      </c>
      <c r="E134" s="306">
        <v>450000</v>
      </c>
      <c r="F134" s="7" t="s">
        <v>7532</v>
      </c>
    </row>
    <row r="135" spans="1:6" ht="63" x14ac:dyDescent="0.25">
      <c r="A135" s="182">
        <v>26</v>
      </c>
      <c r="B135" s="7" t="s">
        <v>10260</v>
      </c>
      <c r="C135" s="7" t="s">
        <v>10261</v>
      </c>
      <c r="D135" s="7" t="s">
        <v>10262</v>
      </c>
      <c r="E135" s="306">
        <v>331034.49</v>
      </c>
      <c r="F135" s="7" t="s">
        <v>7532</v>
      </c>
    </row>
    <row r="136" spans="1:6" x14ac:dyDescent="0.25">
      <c r="A136" s="182"/>
      <c r="B136" s="2595" t="s">
        <v>315</v>
      </c>
      <c r="C136" s="2596"/>
      <c r="D136" s="7"/>
      <c r="E136" s="306"/>
      <c r="F136" s="7"/>
    </row>
    <row r="137" spans="1:6" ht="78.75" x14ac:dyDescent="0.25">
      <c r="A137" s="182">
        <v>27</v>
      </c>
      <c r="B137" s="7" t="s">
        <v>10263</v>
      </c>
      <c r="C137" s="7" t="s">
        <v>10264</v>
      </c>
      <c r="D137" s="7" t="s">
        <v>2934</v>
      </c>
      <c r="E137" s="306">
        <v>1300000</v>
      </c>
      <c r="F137" s="7" t="s">
        <v>4853</v>
      </c>
    </row>
    <row r="138" spans="1:6" x14ac:dyDescent="0.25">
      <c r="A138" s="182"/>
      <c r="B138" s="2580" t="s">
        <v>8810</v>
      </c>
      <c r="C138" s="2581"/>
      <c r="D138" s="7"/>
      <c r="E138" s="306"/>
      <c r="F138" s="7"/>
    </row>
    <row r="139" spans="1:6" ht="47.25" x14ac:dyDescent="0.25">
      <c r="A139" s="182">
        <v>28</v>
      </c>
      <c r="B139" s="7" t="s">
        <v>10178</v>
      </c>
      <c r="C139" s="7" t="s">
        <v>10140</v>
      </c>
      <c r="D139" s="7" t="s">
        <v>10265</v>
      </c>
      <c r="E139" s="306">
        <v>700000</v>
      </c>
      <c r="F139" s="7" t="s">
        <v>7532</v>
      </c>
    </row>
    <row r="140" spans="1:6" x14ac:dyDescent="0.25">
      <c r="A140" s="182"/>
      <c r="B140" s="533" t="s">
        <v>704</v>
      </c>
      <c r="C140" s="533"/>
      <c r="D140" s="533"/>
      <c r="E140" s="575">
        <f>SUM(E104:E139)</f>
        <v>11379310.34</v>
      </c>
      <c r="F140" s="7"/>
    </row>
  </sheetData>
  <mergeCells count="24">
    <mergeCell ref="A1:F1"/>
    <mergeCell ref="A2:F2"/>
    <mergeCell ref="B3:D3"/>
    <mergeCell ref="B5:C5"/>
    <mergeCell ref="B11:C11"/>
    <mergeCell ref="B17:C17"/>
    <mergeCell ref="B19:C19"/>
    <mergeCell ref="B48:C48"/>
    <mergeCell ref="B125:C125"/>
    <mergeCell ref="B15:C15"/>
    <mergeCell ref="A99:F99"/>
    <mergeCell ref="A100:F100"/>
    <mergeCell ref="A101:F101"/>
    <mergeCell ref="B103:D103"/>
    <mergeCell ref="B136:C136"/>
    <mergeCell ref="B57:C57"/>
    <mergeCell ref="B65:C65"/>
    <mergeCell ref="B67:C67"/>
    <mergeCell ref="B138:C138"/>
    <mergeCell ref="B80:C80"/>
    <mergeCell ref="B82:C82"/>
    <mergeCell ref="B88:D88"/>
    <mergeCell ref="B95:C95"/>
    <mergeCell ref="B106:C106"/>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9"/>
  <sheetViews>
    <sheetView topLeftCell="A101" workbookViewId="0">
      <selection activeCell="C63" sqref="C63"/>
    </sheetView>
  </sheetViews>
  <sheetFormatPr defaultRowHeight="15.75" x14ac:dyDescent="0.25"/>
  <cols>
    <col min="1" max="1" width="7.140625" style="128" customWidth="1"/>
    <col min="2" max="2" width="17.140625" style="128" customWidth="1"/>
    <col min="3" max="3" width="42.5703125" style="128" customWidth="1"/>
    <col min="4" max="4" width="14" style="128" customWidth="1"/>
    <col min="5" max="5" width="20.7109375" style="128" customWidth="1"/>
    <col min="6" max="6" width="11.28515625" style="128" customWidth="1"/>
    <col min="7" max="16384" width="9.140625" style="128"/>
  </cols>
  <sheetData>
    <row r="1" spans="1:6" x14ac:dyDescent="0.25">
      <c r="A1" s="2650" t="s">
        <v>10412</v>
      </c>
      <c r="B1" s="2651"/>
      <c r="C1" s="2651"/>
      <c r="D1" s="2651"/>
      <c r="E1" s="2651"/>
      <c r="F1" s="2652"/>
    </row>
    <row r="2" spans="1:6" x14ac:dyDescent="0.25">
      <c r="A2" s="2650" t="s">
        <v>10413</v>
      </c>
      <c r="B2" s="2651"/>
      <c r="C2" s="2651"/>
      <c r="D2" s="2651"/>
      <c r="E2" s="2651"/>
      <c r="F2" s="2652"/>
    </row>
    <row r="3" spans="1:6" x14ac:dyDescent="0.25">
      <c r="A3" s="2360" t="s">
        <v>281</v>
      </c>
      <c r="B3" s="2360"/>
      <c r="C3" s="2360"/>
      <c r="D3" s="2360"/>
      <c r="E3" s="2360"/>
      <c r="F3" s="2360"/>
    </row>
    <row r="4" spans="1:6" ht="31.5" x14ac:dyDescent="0.25">
      <c r="A4" s="70" t="s">
        <v>3</v>
      </c>
      <c r="B4" s="240" t="s">
        <v>5559</v>
      </c>
      <c r="C4" s="240" t="s">
        <v>9259</v>
      </c>
      <c r="D4" s="673" t="s">
        <v>4426</v>
      </c>
      <c r="E4" s="674" t="s">
        <v>286</v>
      </c>
      <c r="F4" s="673" t="s">
        <v>1228</v>
      </c>
    </row>
    <row r="5" spans="1:6" x14ac:dyDescent="0.25">
      <c r="A5" s="70"/>
      <c r="B5" s="2393" t="s">
        <v>10414</v>
      </c>
      <c r="C5" s="2394"/>
      <c r="D5" s="2394"/>
      <c r="E5" s="2395"/>
      <c r="F5" s="673"/>
    </row>
    <row r="6" spans="1:6" ht="47.25" x14ac:dyDescent="0.25">
      <c r="A6" s="69">
        <v>1</v>
      </c>
      <c r="B6" s="69" t="s">
        <v>3454</v>
      </c>
      <c r="C6" s="69" t="s">
        <v>10415</v>
      </c>
      <c r="D6" s="69" t="s">
        <v>12</v>
      </c>
      <c r="E6" s="203">
        <v>1000000</v>
      </c>
      <c r="F6" s="69" t="s">
        <v>272</v>
      </c>
    </row>
    <row r="7" spans="1:6" ht="126" x14ac:dyDescent="0.25">
      <c r="A7" s="69">
        <v>2</v>
      </c>
      <c r="B7" s="69" t="s">
        <v>1660</v>
      </c>
      <c r="C7" s="69" t="s">
        <v>10416</v>
      </c>
      <c r="D7" s="69" t="s">
        <v>10417</v>
      </c>
      <c r="E7" s="203">
        <v>658620.68999999994</v>
      </c>
      <c r="F7" s="69" t="s">
        <v>272</v>
      </c>
    </row>
    <row r="8" spans="1:6" ht="47.25" x14ac:dyDescent="0.25">
      <c r="A8" s="69">
        <v>3</v>
      </c>
      <c r="B8" s="69" t="s">
        <v>17</v>
      </c>
      <c r="C8" s="69" t="s">
        <v>10418</v>
      </c>
      <c r="D8" s="69" t="s">
        <v>537</v>
      </c>
      <c r="E8" s="203">
        <v>100000</v>
      </c>
      <c r="F8" s="69" t="s">
        <v>272</v>
      </c>
    </row>
    <row r="9" spans="1:6" ht="47.25" x14ac:dyDescent="0.25">
      <c r="A9" s="69">
        <v>4</v>
      </c>
      <c r="B9" s="69" t="s">
        <v>20</v>
      </c>
      <c r="C9" s="69" t="s">
        <v>10419</v>
      </c>
      <c r="D9" s="69" t="s">
        <v>539</v>
      </c>
      <c r="E9" s="203">
        <v>100000</v>
      </c>
      <c r="F9" s="69" t="s">
        <v>272</v>
      </c>
    </row>
    <row r="10" spans="1:6" ht="110.25" x14ac:dyDescent="0.25">
      <c r="A10" s="69">
        <v>5</v>
      </c>
      <c r="B10" s="69" t="s">
        <v>23</v>
      </c>
      <c r="C10" s="69" t="s">
        <v>10420</v>
      </c>
      <c r="D10" s="69" t="s">
        <v>25</v>
      </c>
      <c r="E10" s="203">
        <v>2350000</v>
      </c>
      <c r="F10" s="69" t="s">
        <v>272</v>
      </c>
    </row>
    <row r="11" spans="1:6" x14ac:dyDescent="0.25">
      <c r="A11" s="69"/>
      <c r="B11" s="2346" t="s">
        <v>10421</v>
      </c>
      <c r="C11" s="2417"/>
      <c r="D11" s="2347"/>
      <c r="E11" s="203"/>
      <c r="F11" s="69"/>
    </row>
    <row r="12" spans="1:6" ht="141.75" x14ac:dyDescent="0.25">
      <c r="A12" s="69">
        <v>6</v>
      </c>
      <c r="B12" s="69" t="s">
        <v>1660</v>
      </c>
      <c r="C12" s="69" t="s">
        <v>10422</v>
      </c>
      <c r="D12" s="69" t="s">
        <v>336</v>
      </c>
      <c r="E12" s="203">
        <v>504310.34</v>
      </c>
      <c r="F12" s="69" t="s">
        <v>272</v>
      </c>
    </row>
    <row r="13" spans="1:6" ht="94.5" x14ac:dyDescent="0.25">
      <c r="A13" s="69">
        <v>7</v>
      </c>
      <c r="B13" s="69" t="s">
        <v>23</v>
      </c>
      <c r="C13" s="69" t="s">
        <v>10423</v>
      </c>
      <c r="D13" s="69" t="s">
        <v>541</v>
      </c>
      <c r="E13" s="203">
        <v>800000</v>
      </c>
      <c r="F13" s="69" t="s">
        <v>272</v>
      </c>
    </row>
    <row r="14" spans="1:6" ht="126" x14ac:dyDescent="0.25">
      <c r="A14" s="69">
        <v>8</v>
      </c>
      <c r="B14" s="69" t="s">
        <v>299</v>
      </c>
      <c r="C14" s="69" t="s">
        <v>10424</v>
      </c>
      <c r="D14" s="69" t="s">
        <v>1244</v>
      </c>
      <c r="E14" s="203">
        <v>1300000</v>
      </c>
      <c r="F14" s="69" t="s">
        <v>272</v>
      </c>
    </row>
    <row r="15" spans="1:6" x14ac:dyDescent="0.25">
      <c r="A15" s="69"/>
      <c r="B15" s="2346" t="s">
        <v>5895</v>
      </c>
      <c r="C15" s="2417"/>
      <c r="D15" s="2347"/>
      <c r="E15" s="203"/>
      <c r="F15" s="69"/>
    </row>
    <row r="16" spans="1:6" ht="157.5" x14ac:dyDescent="0.25">
      <c r="A16" s="69">
        <v>9</v>
      </c>
      <c r="B16" s="69" t="s">
        <v>10425</v>
      </c>
      <c r="C16" s="69" t="s">
        <v>10426</v>
      </c>
      <c r="D16" s="69" t="s">
        <v>10427</v>
      </c>
      <c r="E16" s="203">
        <v>1200000</v>
      </c>
      <c r="F16" s="69" t="s">
        <v>272</v>
      </c>
    </row>
    <row r="17" spans="1:6" ht="173.25" x14ac:dyDescent="0.25">
      <c r="A17" s="69">
        <v>10</v>
      </c>
      <c r="B17" s="69" t="s">
        <v>10428</v>
      </c>
      <c r="C17" s="69" t="s">
        <v>10429</v>
      </c>
      <c r="D17" s="69" t="s">
        <v>10430</v>
      </c>
      <c r="E17" s="203">
        <v>1500000</v>
      </c>
      <c r="F17" s="69" t="s">
        <v>13</v>
      </c>
    </row>
    <row r="18" spans="1:6" ht="141.75" x14ac:dyDescent="0.25">
      <c r="A18" s="69">
        <v>11</v>
      </c>
      <c r="B18" s="69" t="s">
        <v>10431</v>
      </c>
      <c r="C18" s="69" t="s">
        <v>10432</v>
      </c>
      <c r="D18" s="69" t="s">
        <v>10433</v>
      </c>
      <c r="E18" s="203">
        <v>1500000</v>
      </c>
      <c r="F18" s="69" t="s">
        <v>13</v>
      </c>
    </row>
    <row r="19" spans="1:6" ht="63" x14ac:dyDescent="0.25">
      <c r="A19" s="69">
        <v>12</v>
      </c>
      <c r="B19" s="69" t="s">
        <v>10434</v>
      </c>
      <c r="C19" s="69" t="s">
        <v>10435</v>
      </c>
      <c r="D19" s="69" t="s">
        <v>10436</v>
      </c>
      <c r="E19" s="203">
        <v>800000</v>
      </c>
      <c r="F19" s="69" t="s">
        <v>13</v>
      </c>
    </row>
    <row r="20" spans="1:6" ht="173.25" x14ac:dyDescent="0.25">
      <c r="A20" s="69">
        <v>13</v>
      </c>
      <c r="B20" s="69" t="s">
        <v>10437</v>
      </c>
      <c r="C20" s="69" t="s">
        <v>10438</v>
      </c>
      <c r="D20" s="69" t="s">
        <v>10439</v>
      </c>
      <c r="E20" s="203">
        <v>1600000</v>
      </c>
      <c r="F20" s="69" t="s">
        <v>13</v>
      </c>
    </row>
    <row r="21" spans="1:6" ht="63" x14ac:dyDescent="0.25">
      <c r="A21" s="69">
        <v>14</v>
      </c>
      <c r="B21" s="69" t="s">
        <v>10440</v>
      </c>
      <c r="C21" s="69" t="s">
        <v>10441</v>
      </c>
      <c r="D21" s="69" t="s">
        <v>10442</v>
      </c>
      <c r="E21" s="203">
        <v>800000</v>
      </c>
      <c r="F21" s="69" t="s">
        <v>13</v>
      </c>
    </row>
    <row r="22" spans="1:6" ht="173.25" x14ac:dyDescent="0.25">
      <c r="A22" s="69">
        <v>15</v>
      </c>
      <c r="B22" s="69" t="s">
        <v>10443</v>
      </c>
      <c r="C22" s="69" t="s">
        <v>10444</v>
      </c>
      <c r="D22" s="69" t="s">
        <v>10439</v>
      </c>
      <c r="E22" s="203">
        <v>1600000</v>
      </c>
      <c r="F22" s="69" t="s">
        <v>13</v>
      </c>
    </row>
    <row r="23" spans="1:6" ht="189" x14ac:dyDescent="0.25">
      <c r="A23" s="69">
        <v>16</v>
      </c>
      <c r="B23" s="69" t="s">
        <v>10445</v>
      </c>
      <c r="C23" s="69" t="s">
        <v>10446</v>
      </c>
      <c r="D23" s="69" t="s">
        <v>10447</v>
      </c>
      <c r="E23" s="203">
        <v>1600000</v>
      </c>
      <c r="F23" s="69" t="s">
        <v>13</v>
      </c>
    </row>
    <row r="24" spans="1:6" ht="141.75" x14ac:dyDescent="0.25">
      <c r="A24" s="69">
        <v>17</v>
      </c>
      <c r="B24" s="69" t="s">
        <v>10448</v>
      </c>
      <c r="C24" s="69" t="s">
        <v>10449</v>
      </c>
      <c r="D24" s="69" t="s">
        <v>10450</v>
      </c>
      <c r="E24" s="203">
        <v>1600000</v>
      </c>
      <c r="F24" s="69" t="s">
        <v>13</v>
      </c>
    </row>
    <row r="25" spans="1:6" ht="204.75" x14ac:dyDescent="0.25">
      <c r="A25" s="69">
        <v>18</v>
      </c>
      <c r="B25" s="69" t="s">
        <v>10451</v>
      </c>
      <c r="C25" s="69" t="s">
        <v>10452</v>
      </c>
      <c r="D25" s="69" t="s">
        <v>10453</v>
      </c>
      <c r="E25" s="203">
        <v>1600000</v>
      </c>
      <c r="F25" s="69" t="s">
        <v>13</v>
      </c>
    </row>
    <row r="26" spans="1:6" ht="189" x14ac:dyDescent="0.25">
      <c r="A26" s="69">
        <v>19</v>
      </c>
      <c r="B26" s="69" t="s">
        <v>10454</v>
      </c>
      <c r="C26" s="69" t="s">
        <v>10455</v>
      </c>
      <c r="D26" s="69" t="s">
        <v>10456</v>
      </c>
      <c r="E26" s="203">
        <v>1600000</v>
      </c>
      <c r="F26" s="69" t="s">
        <v>13</v>
      </c>
    </row>
    <row r="27" spans="1:6" ht="204.75" x14ac:dyDescent="0.25">
      <c r="A27" s="69">
        <v>20</v>
      </c>
      <c r="B27" s="69" t="s">
        <v>10457</v>
      </c>
      <c r="C27" s="69" t="s">
        <v>10458</v>
      </c>
      <c r="D27" s="69" t="s">
        <v>10459</v>
      </c>
      <c r="E27" s="203">
        <v>500000</v>
      </c>
      <c r="F27" s="69" t="s">
        <v>272</v>
      </c>
    </row>
    <row r="28" spans="1:6" x14ac:dyDescent="0.25">
      <c r="A28" s="69"/>
      <c r="B28" s="2346" t="s">
        <v>5872</v>
      </c>
      <c r="C28" s="2417"/>
      <c r="D28" s="2347"/>
      <c r="E28" s="203"/>
      <c r="F28" s="69"/>
    </row>
    <row r="29" spans="1:6" ht="94.5" x14ac:dyDescent="0.25">
      <c r="A29" s="69">
        <v>21</v>
      </c>
      <c r="B29" s="69" t="s">
        <v>10460</v>
      </c>
      <c r="C29" s="69" t="s">
        <v>10461</v>
      </c>
      <c r="D29" s="69" t="s">
        <v>10462</v>
      </c>
      <c r="E29" s="203">
        <v>1000000</v>
      </c>
      <c r="F29" s="69" t="s">
        <v>272</v>
      </c>
    </row>
    <row r="30" spans="1:6" ht="78.75" x14ac:dyDescent="0.25">
      <c r="A30" s="69">
        <v>22</v>
      </c>
      <c r="B30" s="69" t="s">
        <v>10463</v>
      </c>
      <c r="C30" s="69" t="s">
        <v>10464</v>
      </c>
      <c r="D30" s="69" t="s">
        <v>10465</v>
      </c>
      <c r="E30" s="203">
        <v>1400000</v>
      </c>
      <c r="F30" s="69" t="s">
        <v>272</v>
      </c>
    </row>
    <row r="31" spans="1:6" x14ac:dyDescent="0.25">
      <c r="A31" s="69"/>
      <c r="B31" s="70" t="s">
        <v>219</v>
      </c>
      <c r="C31" s="69"/>
      <c r="D31" s="69"/>
      <c r="E31" s="203"/>
      <c r="F31" s="69"/>
    </row>
    <row r="32" spans="1:6" ht="63" x14ac:dyDescent="0.25">
      <c r="A32" s="69">
        <v>23</v>
      </c>
      <c r="B32" s="69" t="s">
        <v>10466</v>
      </c>
      <c r="C32" s="69" t="s">
        <v>10467</v>
      </c>
      <c r="D32" s="69" t="s">
        <v>10468</v>
      </c>
      <c r="E32" s="203">
        <v>800000</v>
      </c>
      <c r="F32" s="69" t="s">
        <v>13</v>
      </c>
    </row>
    <row r="33" spans="1:6" ht="236.25" x14ac:dyDescent="0.25">
      <c r="A33" s="69">
        <v>24</v>
      </c>
      <c r="B33" s="69" t="s">
        <v>10469</v>
      </c>
      <c r="C33" s="69" t="s">
        <v>10467</v>
      </c>
      <c r="D33" s="69" t="s">
        <v>10470</v>
      </c>
      <c r="E33" s="203">
        <v>1200000</v>
      </c>
      <c r="F33" s="69" t="s">
        <v>13</v>
      </c>
    </row>
    <row r="34" spans="1:6" ht="110.25" x14ac:dyDescent="0.25">
      <c r="A34" s="69">
        <v>25</v>
      </c>
      <c r="B34" s="69" t="s">
        <v>10471</v>
      </c>
      <c r="C34" s="69" t="s">
        <v>10472</v>
      </c>
      <c r="D34" s="69" t="s">
        <v>10473</v>
      </c>
      <c r="E34" s="203">
        <v>2771544.11</v>
      </c>
      <c r="F34" s="69" t="s">
        <v>13</v>
      </c>
    </row>
    <row r="35" spans="1:6" ht="173.25" x14ac:dyDescent="0.25">
      <c r="A35" s="69">
        <v>26</v>
      </c>
      <c r="B35" s="69" t="s">
        <v>10474</v>
      </c>
      <c r="C35" s="69" t="s">
        <v>10475</v>
      </c>
      <c r="D35" s="69" t="s">
        <v>10476</v>
      </c>
      <c r="E35" s="203">
        <v>2800000</v>
      </c>
      <c r="F35" s="69" t="s">
        <v>13</v>
      </c>
    </row>
    <row r="36" spans="1:6" ht="157.5" x14ac:dyDescent="0.25">
      <c r="A36" s="69">
        <v>27</v>
      </c>
      <c r="B36" s="69" t="s">
        <v>10477</v>
      </c>
      <c r="C36" s="69" t="s">
        <v>10478</v>
      </c>
      <c r="D36" s="69" t="s">
        <v>10479</v>
      </c>
      <c r="E36" s="203">
        <v>400000</v>
      </c>
      <c r="F36" s="69" t="s">
        <v>13</v>
      </c>
    </row>
    <row r="37" spans="1:6" ht="204.75" x14ac:dyDescent="0.25">
      <c r="A37" s="69">
        <v>28</v>
      </c>
      <c r="B37" s="69" t="s">
        <v>10480</v>
      </c>
      <c r="C37" s="69" t="s">
        <v>10481</v>
      </c>
      <c r="D37" s="69" t="s">
        <v>10482</v>
      </c>
      <c r="E37" s="203">
        <v>200000</v>
      </c>
      <c r="F37" s="69" t="s">
        <v>13</v>
      </c>
    </row>
    <row r="38" spans="1:6" ht="110.25" x14ac:dyDescent="0.25">
      <c r="A38" s="69">
        <v>29</v>
      </c>
      <c r="B38" s="69" t="s">
        <v>10483</v>
      </c>
      <c r="C38" s="69" t="s">
        <v>10484</v>
      </c>
      <c r="D38" s="69" t="s">
        <v>10485</v>
      </c>
      <c r="E38" s="203">
        <v>2600000</v>
      </c>
      <c r="F38" s="69" t="s">
        <v>13</v>
      </c>
    </row>
    <row r="39" spans="1:6" ht="110.25" x14ac:dyDescent="0.25">
      <c r="A39" s="69">
        <v>30</v>
      </c>
      <c r="B39" s="69" t="s">
        <v>10486</v>
      </c>
      <c r="C39" s="69" t="s">
        <v>10487</v>
      </c>
      <c r="D39" s="69" t="s">
        <v>10488</v>
      </c>
      <c r="E39" s="203">
        <v>2600000</v>
      </c>
      <c r="F39" s="69" t="s">
        <v>13</v>
      </c>
    </row>
    <row r="40" spans="1:6" ht="78.75" x14ac:dyDescent="0.25">
      <c r="A40" s="69">
        <v>31</v>
      </c>
      <c r="B40" s="69" t="s">
        <v>10489</v>
      </c>
      <c r="C40" s="69" t="s">
        <v>10490</v>
      </c>
      <c r="D40" s="69" t="s">
        <v>10491</v>
      </c>
      <c r="E40" s="203">
        <f>1004876.59+0.36</f>
        <v>1004876.95</v>
      </c>
      <c r="F40" s="69" t="s">
        <v>272</v>
      </c>
    </row>
    <row r="41" spans="1:6" x14ac:dyDescent="0.25">
      <c r="A41" s="69"/>
      <c r="B41" s="2346" t="s">
        <v>4995</v>
      </c>
      <c r="C41" s="2417"/>
      <c r="D41" s="2347"/>
      <c r="E41" s="203"/>
      <c r="F41" s="69"/>
    </row>
    <row r="42" spans="1:6" ht="141.75" x14ac:dyDescent="0.25">
      <c r="A42" s="69">
        <v>32</v>
      </c>
      <c r="B42" s="69" t="s">
        <v>10492</v>
      </c>
      <c r="C42" s="69" t="s">
        <v>10493</v>
      </c>
      <c r="D42" s="69" t="s">
        <v>10494</v>
      </c>
      <c r="E42" s="203">
        <v>700000</v>
      </c>
      <c r="F42" s="69" t="s">
        <v>13</v>
      </c>
    </row>
    <row r="43" spans="1:6" ht="78.75" x14ac:dyDescent="0.25">
      <c r="A43" s="69">
        <v>33</v>
      </c>
      <c r="B43" s="69" t="s">
        <v>10492</v>
      </c>
      <c r="C43" s="69" t="s">
        <v>10495</v>
      </c>
      <c r="D43" s="69" t="s">
        <v>10496</v>
      </c>
      <c r="E43" s="247">
        <v>500000</v>
      </c>
      <c r="F43" s="69" t="s">
        <v>13</v>
      </c>
    </row>
    <row r="44" spans="1:6" x14ac:dyDescent="0.25">
      <c r="A44" s="69"/>
      <c r="B44" s="2346" t="s">
        <v>7808</v>
      </c>
      <c r="C44" s="2417"/>
      <c r="D44" s="2347"/>
      <c r="E44" s="247"/>
      <c r="F44" s="69"/>
    </row>
    <row r="45" spans="1:6" ht="94.5" x14ac:dyDescent="0.25">
      <c r="A45" s="69">
        <v>34</v>
      </c>
      <c r="B45" s="69" t="s">
        <v>683</v>
      </c>
      <c r="C45" s="69" t="s">
        <v>10497</v>
      </c>
      <c r="D45" s="69" t="s">
        <v>10498</v>
      </c>
      <c r="E45" s="203">
        <v>3200000</v>
      </c>
      <c r="F45" s="69" t="s">
        <v>13</v>
      </c>
    </row>
    <row r="46" spans="1:6" x14ac:dyDescent="0.25">
      <c r="A46" s="69"/>
      <c r="B46" s="70" t="s">
        <v>273</v>
      </c>
      <c r="C46" s="69"/>
      <c r="D46" s="69"/>
      <c r="E46" s="203"/>
      <c r="F46" s="69"/>
    </row>
    <row r="47" spans="1:6" ht="63" x14ac:dyDescent="0.25">
      <c r="A47" s="69">
        <v>35</v>
      </c>
      <c r="B47" s="69" t="s">
        <v>309</v>
      </c>
      <c r="C47" s="69" t="s">
        <v>10499</v>
      </c>
      <c r="D47" s="69" t="s">
        <v>341</v>
      </c>
      <c r="E47" s="203">
        <v>12702500</v>
      </c>
      <c r="F47" s="69" t="s">
        <v>272</v>
      </c>
    </row>
    <row r="48" spans="1:6" ht="63" x14ac:dyDescent="0.25">
      <c r="A48" s="69">
        <v>36</v>
      </c>
      <c r="B48" s="69" t="s">
        <v>342</v>
      </c>
      <c r="C48" s="69" t="s">
        <v>10500</v>
      </c>
      <c r="D48" s="69" t="s">
        <v>341</v>
      </c>
      <c r="E48" s="203">
        <v>2500000</v>
      </c>
      <c r="F48" s="69" t="s">
        <v>272</v>
      </c>
    </row>
    <row r="49" spans="1:6" ht="63" x14ac:dyDescent="0.25">
      <c r="A49" s="69">
        <v>37</v>
      </c>
      <c r="B49" s="69" t="s">
        <v>4431</v>
      </c>
      <c r="C49" s="69" t="s">
        <v>10501</v>
      </c>
      <c r="D49" s="69" t="s">
        <v>341</v>
      </c>
      <c r="E49" s="203">
        <v>2000086.21</v>
      </c>
      <c r="F49" s="69" t="s">
        <v>272</v>
      </c>
    </row>
    <row r="50" spans="1:6" x14ac:dyDescent="0.25">
      <c r="A50" s="69"/>
      <c r="B50" s="70" t="s">
        <v>739</v>
      </c>
      <c r="C50" s="69"/>
      <c r="D50" s="69"/>
      <c r="E50" s="203"/>
      <c r="F50" s="69"/>
    </row>
    <row r="51" spans="1:6" ht="141.75" x14ac:dyDescent="0.25">
      <c r="A51" s="69">
        <v>38</v>
      </c>
      <c r="B51" s="69" t="s">
        <v>41</v>
      </c>
      <c r="C51" s="69" t="s">
        <v>10502</v>
      </c>
      <c r="D51" s="69" t="s">
        <v>302</v>
      </c>
      <c r="E51" s="203">
        <v>4568965.5199999996</v>
      </c>
      <c r="F51" s="69" t="s">
        <v>272</v>
      </c>
    </row>
    <row r="52" spans="1:6" x14ac:dyDescent="0.25">
      <c r="A52" s="69"/>
      <c r="B52" s="70" t="s">
        <v>306</v>
      </c>
      <c r="C52" s="69"/>
      <c r="D52" s="69"/>
      <c r="E52" s="203"/>
      <c r="F52" s="69"/>
    </row>
    <row r="53" spans="1:6" ht="409.5" x14ac:dyDescent="0.25">
      <c r="A53" s="69">
        <v>39</v>
      </c>
      <c r="B53" s="69" t="s">
        <v>10503</v>
      </c>
      <c r="C53" s="69" t="s">
        <v>10504</v>
      </c>
      <c r="D53" s="69" t="s">
        <v>10505</v>
      </c>
      <c r="E53" s="203">
        <v>1736206.9</v>
      </c>
      <c r="F53" s="69" t="s">
        <v>272</v>
      </c>
    </row>
    <row r="54" spans="1:6" x14ac:dyDescent="0.25">
      <c r="A54" s="69"/>
      <c r="B54" s="2346" t="s">
        <v>10506</v>
      </c>
      <c r="C54" s="2417"/>
      <c r="D54" s="2347"/>
      <c r="E54" s="203"/>
      <c r="F54" s="69"/>
    </row>
    <row r="55" spans="1:6" ht="267.75" x14ac:dyDescent="0.25">
      <c r="A55" s="69">
        <v>40</v>
      </c>
      <c r="B55" s="69" t="s">
        <v>10507</v>
      </c>
      <c r="C55" s="69" t="s">
        <v>10508</v>
      </c>
      <c r="D55" s="69" t="s">
        <v>10509</v>
      </c>
      <c r="E55" s="203">
        <v>1169256.8</v>
      </c>
      <c r="F55" s="69" t="s">
        <v>13</v>
      </c>
    </row>
    <row r="56" spans="1:6" ht="267.75" x14ac:dyDescent="0.25">
      <c r="A56" s="69">
        <v>41</v>
      </c>
      <c r="B56" s="69" t="s">
        <v>10510</v>
      </c>
      <c r="C56" s="69" t="s">
        <v>10511</v>
      </c>
      <c r="D56" s="69" t="s">
        <v>10509</v>
      </c>
      <c r="E56" s="203">
        <v>1169256.8</v>
      </c>
      <c r="F56" s="69" t="s">
        <v>13</v>
      </c>
    </row>
    <row r="57" spans="1:6" ht="267.75" x14ac:dyDescent="0.25">
      <c r="A57" s="69">
        <v>42</v>
      </c>
      <c r="B57" s="69" t="s">
        <v>10512</v>
      </c>
      <c r="C57" s="69" t="s">
        <v>10513</v>
      </c>
      <c r="D57" s="69" t="s">
        <v>10509</v>
      </c>
      <c r="E57" s="203">
        <v>1169256.8</v>
      </c>
      <c r="F57" s="69" t="s">
        <v>13</v>
      </c>
    </row>
    <row r="58" spans="1:6" ht="267.75" x14ac:dyDescent="0.25">
      <c r="A58" s="69">
        <v>43</v>
      </c>
      <c r="B58" s="69" t="s">
        <v>10514</v>
      </c>
      <c r="C58" s="69" t="s">
        <v>10515</v>
      </c>
      <c r="D58" s="69" t="s">
        <v>10509</v>
      </c>
      <c r="E58" s="203">
        <v>1169256.8</v>
      </c>
      <c r="F58" s="69" t="s">
        <v>13</v>
      </c>
    </row>
    <row r="59" spans="1:6" x14ac:dyDescent="0.25">
      <c r="A59" s="70"/>
      <c r="B59" s="70" t="s">
        <v>704</v>
      </c>
      <c r="C59" s="70"/>
      <c r="D59" s="70"/>
      <c r="E59" s="257">
        <f>SUM(E6:E58)</f>
        <v>72074137.920000002</v>
      </c>
      <c r="F59" s="70"/>
    </row>
    <row r="60" spans="1:6" x14ac:dyDescent="0.25">
      <c r="A60" s="69"/>
      <c r="B60" s="2472" t="s">
        <v>9</v>
      </c>
      <c r="C60" s="2472"/>
      <c r="D60" s="2472"/>
      <c r="E60" s="189"/>
      <c r="F60" s="70"/>
    </row>
    <row r="61" spans="1:6" ht="78.75" x14ac:dyDescent="0.25">
      <c r="A61" s="69">
        <v>1</v>
      </c>
      <c r="B61" s="69" t="s">
        <v>269</v>
      </c>
      <c r="C61" s="7" t="s">
        <v>10516</v>
      </c>
      <c r="D61" s="69" t="s">
        <v>271</v>
      </c>
      <c r="E61" s="187">
        <v>1000000</v>
      </c>
      <c r="F61" s="69" t="s">
        <v>272</v>
      </c>
    </row>
    <row r="62" spans="1:6" x14ac:dyDescent="0.25">
      <c r="A62" s="69"/>
      <c r="B62" s="70" t="s">
        <v>273</v>
      </c>
      <c r="C62" s="7"/>
      <c r="D62" s="69"/>
      <c r="E62" s="187"/>
      <c r="F62" s="69"/>
    </row>
    <row r="63" spans="1:6" ht="110.25" x14ac:dyDescent="0.25">
      <c r="A63" s="69">
        <v>2</v>
      </c>
      <c r="B63" s="69" t="s">
        <v>274</v>
      </c>
      <c r="C63" s="7" t="s">
        <v>10517</v>
      </c>
      <c r="D63" s="69" t="s">
        <v>276</v>
      </c>
      <c r="E63" s="187">
        <v>4500000</v>
      </c>
      <c r="F63" s="69" t="s">
        <v>277</v>
      </c>
    </row>
    <row r="64" spans="1:6" x14ac:dyDescent="0.25">
      <c r="A64" s="70"/>
      <c r="B64" s="70" t="s">
        <v>248</v>
      </c>
      <c r="C64" s="70"/>
      <c r="D64" s="70"/>
      <c r="E64" s="189">
        <v>5500000</v>
      </c>
      <c r="F64" s="70"/>
    </row>
    <row r="65" spans="1:6" ht="17.25" customHeight="1" x14ac:dyDescent="0.25">
      <c r="A65" s="70"/>
      <c r="B65" s="2465" t="s">
        <v>323</v>
      </c>
      <c r="C65" s="2466"/>
      <c r="D65" s="70"/>
      <c r="E65" s="189"/>
      <c r="F65" s="70"/>
    </row>
    <row r="66" spans="1:6" ht="283.5" x14ac:dyDescent="0.25">
      <c r="A66" s="69">
        <v>23</v>
      </c>
      <c r="B66" s="69" t="s">
        <v>10518</v>
      </c>
      <c r="C66" s="69" t="s">
        <v>10519</v>
      </c>
      <c r="D66" s="69" t="s">
        <v>10520</v>
      </c>
      <c r="E66" s="203">
        <v>1500000</v>
      </c>
      <c r="F66" s="70" t="s">
        <v>13</v>
      </c>
    </row>
    <row r="67" spans="1:6" ht="315" x14ac:dyDescent="0.25">
      <c r="A67" s="69">
        <v>24</v>
      </c>
      <c r="B67" s="69" t="s">
        <v>10521</v>
      </c>
      <c r="C67" s="69" t="s">
        <v>10522</v>
      </c>
      <c r="D67" s="69" t="s">
        <v>10523</v>
      </c>
      <c r="E67" s="203">
        <v>2000000</v>
      </c>
      <c r="F67" s="70" t="s">
        <v>13</v>
      </c>
    </row>
    <row r="68" spans="1:6" ht="283.5" x14ac:dyDescent="0.25">
      <c r="A68" s="69">
        <v>25</v>
      </c>
      <c r="B68" s="69" t="s">
        <v>10524</v>
      </c>
      <c r="C68" s="69" t="s">
        <v>10525</v>
      </c>
      <c r="D68" s="69" t="s">
        <v>10526</v>
      </c>
      <c r="E68" s="203">
        <v>1500000</v>
      </c>
      <c r="F68" s="70" t="s">
        <v>13</v>
      </c>
    </row>
    <row r="69" spans="1:6" ht="283.5" x14ac:dyDescent="0.25">
      <c r="A69" s="69">
        <v>26</v>
      </c>
      <c r="B69" s="69" t="s">
        <v>10527</v>
      </c>
      <c r="C69" s="69" t="s">
        <v>10528</v>
      </c>
      <c r="D69" s="69" t="s">
        <v>10529</v>
      </c>
      <c r="E69" s="203">
        <v>1500000</v>
      </c>
      <c r="F69" s="70" t="s">
        <v>13</v>
      </c>
    </row>
    <row r="70" spans="1:6" ht="236.25" x14ac:dyDescent="0.25">
      <c r="A70" s="69">
        <v>27</v>
      </c>
      <c r="B70" s="69" t="s">
        <v>10530</v>
      </c>
      <c r="C70" s="69" t="s">
        <v>10531</v>
      </c>
      <c r="D70" s="69" t="s">
        <v>10532</v>
      </c>
      <c r="E70" s="203">
        <v>1000000</v>
      </c>
      <c r="F70" s="70" t="s">
        <v>13</v>
      </c>
    </row>
    <row r="71" spans="1:6" x14ac:dyDescent="0.25">
      <c r="A71" s="69"/>
      <c r="B71" s="2348" t="s">
        <v>10533</v>
      </c>
      <c r="C71" s="2349"/>
      <c r="D71" s="2350"/>
      <c r="E71" s="203"/>
      <c r="F71" s="70"/>
    </row>
    <row r="72" spans="1:6" ht="31.5" x14ac:dyDescent="0.25">
      <c r="A72" s="69">
        <v>40</v>
      </c>
      <c r="B72" s="69" t="s">
        <v>10443</v>
      </c>
      <c r="C72" s="69" t="s">
        <v>10534</v>
      </c>
      <c r="D72" s="2" t="s">
        <v>10535</v>
      </c>
      <c r="E72" s="203">
        <v>100000</v>
      </c>
      <c r="F72" s="70" t="s">
        <v>13</v>
      </c>
    </row>
    <row r="73" spans="1:6" ht="47.25" x14ac:dyDescent="0.25">
      <c r="A73" s="69">
        <v>41</v>
      </c>
      <c r="B73" s="69" t="s">
        <v>10536</v>
      </c>
      <c r="C73" s="69" t="s">
        <v>10537</v>
      </c>
      <c r="D73" s="2" t="s">
        <v>10535</v>
      </c>
      <c r="E73" s="203">
        <v>100000</v>
      </c>
      <c r="F73" s="70" t="s">
        <v>13</v>
      </c>
    </row>
    <row r="74" spans="1:6" ht="47.25" x14ac:dyDescent="0.25">
      <c r="A74" s="69">
        <v>42</v>
      </c>
      <c r="B74" s="69" t="s">
        <v>10538</v>
      </c>
      <c r="C74" s="69" t="s">
        <v>10539</v>
      </c>
      <c r="D74" s="2" t="s">
        <v>10535</v>
      </c>
      <c r="E74" s="203">
        <v>100000</v>
      </c>
      <c r="F74" s="70" t="s">
        <v>13</v>
      </c>
    </row>
    <row r="75" spans="1:6" ht="31.5" x14ac:dyDescent="0.25">
      <c r="A75" s="69">
        <v>43</v>
      </c>
      <c r="B75" s="69" t="s">
        <v>10540</v>
      </c>
      <c r="C75" s="69" t="s">
        <v>10541</v>
      </c>
      <c r="D75" s="2" t="s">
        <v>10535</v>
      </c>
      <c r="E75" s="203">
        <v>100000</v>
      </c>
      <c r="F75" s="70" t="s">
        <v>13</v>
      </c>
    </row>
    <row r="76" spans="1:6" ht="31.5" x14ac:dyDescent="0.25">
      <c r="A76" s="69">
        <v>44</v>
      </c>
      <c r="B76" s="69" t="s">
        <v>10445</v>
      </c>
      <c r="C76" s="69" t="s">
        <v>10542</v>
      </c>
      <c r="D76" s="2" t="s">
        <v>10535</v>
      </c>
      <c r="E76" s="203">
        <v>100000</v>
      </c>
      <c r="F76" s="70" t="s">
        <v>13</v>
      </c>
    </row>
    <row r="77" spans="1:6" ht="47.25" x14ac:dyDescent="0.25">
      <c r="A77" s="69">
        <v>45</v>
      </c>
      <c r="B77" s="69" t="s">
        <v>10543</v>
      </c>
      <c r="C77" s="69" t="s">
        <v>10544</v>
      </c>
      <c r="D77" s="2" t="s">
        <v>10535</v>
      </c>
      <c r="E77" s="203">
        <v>100000</v>
      </c>
      <c r="F77" s="70" t="s">
        <v>13</v>
      </c>
    </row>
    <row r="78" spans="1:6" ht="47.25" x14ac:dyDescent="0.25">
      <c r="A78" s="69">
        <v>46</v>
      </c>
      <c r="B78" s="69" t="s">
        <v>10545</v>
      </c>
      <c r="C78" s="69" t="s">
        <v>10546</v>
      </c>
      <c r="D78" s="2" t="s">
        <v>10535</v>
      </c>
      <c r="E78" s="203">
        <v>100000</v>
      </c>
      <c r="F78" s="70" t="s">
        <v>13</v>
      </c>
    </row>
    <row r="79" spans="1:6" ht="31.5" x14ac:dyDescent="0.25">
      <c r="A79" s="69">
        <v>47</v>
      </c>
      <c r="B79" s="69" t="s">
        <v>10428</v>
      </c>
      <c r="C79" s="69" t="s">
        <v>10547</v>
      </c>
      <c r="D79" s="2" t="s">
        <v>10535</v>
      </c>
      <c r="E79" s="203">
        <v>100000</v>
      </c>
      <c r="F79" s="70" t="s">
        <v>13</v>
      </c>
    </row>
    <row r="80" spans="1:6" ht="31.5" x14ac:dyDescent="0.25">
      <c r="A80" s="69">
        <v>48</v>
      </c>
      <c r="B80" s="69" t="s">
        <v>10548</v>
      </c>
      <c r="C80" s="69" t="s">
        <v>10549</v>
      </c>
      <c r="D80" s="2" t="s">
        <v>10535</v>
      </c>
      <c r="E80" s="203">
        <v>100000</v>
      </c>
      <c r="F80" s="70" t="s">
        <v>13</v>
      </c>
    </row>
    <row r="81" spans="1:6" ht="31.5" x14ac:dyDescent="0.25">
      <c r="A81" s="69">
        <v>49</v>
      </c>
      <c r="B81" s="69" t="s">
        <v>10550</v>
      </c>
      <c r="C81" s="69" t="s">
        <v>10551</v>
      </c>
      <c r="D81" s="2" t="s">
        <v>10535</v>
      </c>
      <c r="E81" s="203">
        <v>100000</v>
      </c>
      <c r="F81" s="70" t="s">
        <v>13</v>
      </c>
    </row>
    <row r="82" spans="1:6" ht="47.25" x14ac:dyDescent="0.25">
      <c r="A82" s="69">
        <v>50</v>
      </c>
      <c r="B82" s="69" t="s">
        <v>10552</v>
      </c>
      <c r="C82" s="69" t="s">
        <v>10553</v>
      </c>
      <c r="D82" s="2" t="s">
        <v>10535</v>
      </c>
      <c r="E82" s="203">
        <v>100000</v>
      </c>
      <c r="F82" s="70" t="s">
        <v>13</v>
      </c>
    </row>
    <row r="83" spans="1:6" ht="31.5" x14ac:dyDescent="0.25">
      <c r="A83" s="69">
        <v>51</v>
      </c>
      <c r="B83" s="69" t="s">
        <v>10554</v>
      </c>
      <c r="C83" s="69" t="s">
        <v>10555</v>
      </c>
      <c r="D83" s="2" t="s">
        <v>10535</v>
      </c>
      <c r="E83" s="203">
        <v>100000</v>
      </c>
      <c r="F83" s="70" t="s">
        <v>13</v>
      </c>
    </row>
    <row r="84" spans="1:6" ht="31.5" x14ac:dyDescent="0.25">
      <c r="A84" s="69">
        <v>52</v>
      </c>
      <c r="B84" s="69" t="s">
        <v>10556</v>
      </c>
      <c r="C84" s="69" t="s">
        <v>10557</v>
      </c>
      <c r="D84" s="2" t="s">
        <v>10535</v>
      </c>
      <c r="E84" s="203">
        <v>100000</v>
      </c>
      <c r="F84" s="70" t="s">
        <v>13</v>
      </c>
    </row>
    <row r="85" spans="1:6" ht="47.25" x14ac:dyDescent="0.25">
      <c r="A85" s="69">
        <v>53</v>
      </c>
      <c r="B85" s="69" t="s">
        <v>10558</v>
      </c>
      <c r="C85" s="69" t="s">
        <v>10559</v>
      </c>
      <c r="D85" s="2" t="s">
        <v>10535</v>
      </c>
      <c r="E85" s="203">
        <v>100000</v>
      </c>
      <c r="F85" s="70" t="s">
        <v>13</v>
      </c>
    </row>
    <row r="86" spans="1:6" ht="31.5" x14ac:dyDescent="0.25">
      <c r="A86" s="69">
        <v>54</v>
      </c>
      <c r="B86" s="69" t="s">
        <v>10560</v>
      </c>
      <c r="C86" s="69" t="s">
        <v>10561</v>
      </c>
      <c r="D86" s="2" t="s">
        <v>10535</v>
      </c>
      <c r="E86" s="203">
        <v>100000</v>
      </c>
      <c r="F86" s="70" t="s">
        <v>13</v>
      </c>
    </row>
    <row r="87" spans="1:6" ht="47.25" x14ac:dyDescent="0.25">
      <c r="A87" s="69">
        <v>55</v>
      </c>
      <c r="B87" s="69" t="s">
        <v>10562</v>
      </c>
      <c r="C87" s="69" t="s">
        <v>10563</v>
      </c>
      <c r="D87" s="2" t="s">
        <v>10535</v>
      </c>
      <c r="E87" s="203">
        <v>100000</v>
      </c>
      <c r="F87" s="70" t="s">
        <v>13</v>
      </c>
    </row>
    <row r="88" spans="1:6" ht="31.5" x14ac:dyDescent="0.25">
      <c r="A88" s="69">
        <v>56</v>
      </c>
      <c r="B88" s="69" t="s">
        <v>10564</v>
      </c>
      <c r="C88" s="69" t="s">
        <v>10565</v>
      </c>
      <c r="D88" s="2" t="s">
        <v>10535</v>
      </c>
      <c r="E88" s="203">
        <v>136206.9</v>
      </c>
      <c r="F88" s="70" t="s">
        <v>13</v>
      </c>
    </row>
    <row r="89" spans="1:6" x14ac:dyDescent="0.25">
      <c r="A89" s="70"/>
      <c r="B89" s="70" t="s">
        <v>248</v>
      </c>
      <c r="C89" s="70"/>
      <c r="D89" s="70"/>
      <c r="E89" s="257">
        <f>SUM(E66:E88)</f>
        <v>9236206.9000000004</v>
      </c>
      <c r="F89" s="70"/>
    </row>
    <row r="90" spans="1:6" ht="17.25" customHeight="1" x14ac:dyDescent="0.25">
      <c r="A90" s="88"/>
      <c r="B90" s="2340" t="s">
        <v>324</v>
      </c>
      <c r="C90" s="2342"/>
      <c r="D90" s="88"/>
      <c r="E90" s="89">
        <f>E89+E64+E59</f>
        <v>86810344.820000008</v>
      </c>
      <c r="F90" s="88"/>
    </row>
    <row r="93" spans="1:6" x14ac:dyDescent="0.25">
      <c r="A93" s="2352" t="s">
        <v>0</v>
      </c>
      <c r="B93" s="2352"/>
      <c r="C93" s="2352"/>
      <c r="D93" s="2352"/>
      <c r="E93" s="2352"/>
      <c r="F93" s="2352"/>
    </row>
    <row r="94" spans="1:6" x14ac:dyDescent="0.25">
      <c r="A94" s="2352" t="s">
        <v>10266</v>
      </c>
      <c r="B94" s="2352"/>
      <c r="C94" s="2352"/>
      <c r="D94" s="2352"/>
      <c r="E94" s="2352"/>
      <c r="F94" s="2352"/>
    </row>
    <row r="95" spans="1:6" x14ac:dyDescent="0.25">
      <c r="A95" s="2352" t="s">
        <v>281</v>
      </c>
      <c r="B95" s="2352"/>
      <c r="C95" s="2352"/>
      <c r="D95" s="2352"/>
      <c r="E95" s="2352"/>
      <c r="F95" s="2352"/>
    </row>
    <row r="96" spans="1:6" ht="31.5" x14ac:dyDescent="0.25">
      <c r="A96" s="129" t="s">
        <v>3</v>
      </c>
      <c r="B96" s="662" t="s">
        <v>5559</v>
      </c>
      <c r="C96" s="366" t="s">
        <v>284</v>
      </c>
      <c r="D96" s="366" t="s">
        <v>8474</v>
      </c>
      <c r="E96" s="254" t="s">
        <v>4708</v>
      </c>
      <c r="F96" s="663" t="s">
        <v>5563</v>
      </c>
    </row>
    <row r="97" spans="1:6" x14ac:dyDescent="0.25">
      <c r="A97" s="90"/>
      <c r="B97" s="2648" t="s">
        <v>7590</v>
      </c>
      <c r="C97" s="2649"/>
      <c r="D97" s="115"/>
      <c r="E97" s="381"/>
      <c r="F97" s="120"/>
    </row>
    <row r="98" spans="1:6" ht="94.5" x14ac:dyDescent="0.25">
      <c r="A98" s="277">
        <v>1</v>
      </c>
      <c r="B98" s="156" t="s">
        <v>23</v>
      </c>
      <c r="C98" s="156" t="s">
        <v>10403</v>
      </c>
      <c r="D98" s="156" t="s">
        <v>541</v>
      </c>
      <c r="E98" s="397">
        <v>682758.62</v>
      </c>
      <c r="F98" s="193" t="s">
        <v>135</v>
      </c>
    </row>
    <row r="99" spans="1:6" x14ac:dyDescent="0.25">
      <c r="A99" s="277"/>
      <c r="B99" s="2646" t="s">
        <v>10404</v>
      </c>
      <c r="C99" s="2647"/>
      <c r="D99" s="277"/>
      <c r="E99" s="671"/>
      <c r="F99" s="193"/>
    </row>
    <row r="100" spans="1:6" ht="94.5" x14ac:dyDescent="0.25">
      <c r="A100" s="277">
        <v>2</v>
      </c>
      <c r="B100" s="156" t="s">
        <v>23</v>
      </c>
      <c r="C100" s="156" t="s">
        <v>10405</v>
      </c>
      <c r="D100" s="156" t="s">
        <v>541</v>
      </c>
      <c r="E100" s="672">
        <v>341379.31</v>
      </c>
      <c r="F100" s="193" t="s">
        <v>135</v>
      </c>
    </row>
    <row r="101" spans="1:6" x14ac:dyDescent="0.25">
      <c r="A101" s="277"/>
      <c r="B101" s="280" t="s">
        <v>40</v>
      </c>
      <c r="C101" s="277"/>
      <c r="D101" s="277"/>
      <c r="E101" s="421"/>
      <c r="F101" s="193"/>
    </row>
    <row r="102" spans="1:6" ht="141.75" x14ac:dyDescent="0.25">
      <c r="A102" s="277">
        <v>3</v>
      </c>
      <c r="B102" s="156" t="s">
        <v>301</v>
      </c>
      <c r="C102" s="156" t="s">
        <v>10279</v>
      </c>
      <c r="D102" s="156" t="s">
        <v>43</v>
      </c>
      <c r="E102" s="672">
        <v>568965.51</v>
      </c>
      <c r="F102" s="120" t="s">
        <v>10406</v>
      </c>
    </row>
    <row r="103" spans="1:6" x14ac:dyDescent="0.25">
      <c r="A103" s="277"/>
      <c r="B103" s="2636" t="s">
        <v>5895</v>
      </c>
      <c r="C103" s="2637"/>
      <c r="D103" s="277"/>
      <c r="E103" s="421"/>
      <c r="F103" s="193"/>
    </row>
    <row r="104" spans="1:6" x14ac:dyDescent="0.25">
      <c r="A104" s="2638">
        <v>4</v>
      </c>
      <c r="B104" s="2640" t="s">
        <v>10407</v>
      </c>
      <c r="C104" s="2642" t="s">
        <v>10315</v>
      </c>
      <c r="D104" s="2642" t="s">
        <v>10408</v>
      </c>
      <c r="E104" s="2644">
        <v>2559500</v>
      </c>
      <c r="F104" s="2634" t="s">
        <v>13</v>
      </c>
    </row>
    <row r="105" spans="1:6" x14ac:dyDescent="0.25">
      <c r="A105" s="2639"/>
      <c r="B105" s="2641"/>
      <c r="C105" s="2643"/>
      <c r="D105" s="2643"/>
      <c r="E105" s="2645"/>
      <c r="F105" s="2635"/>
    </row>
    <row r="106" spans="1:6" ht="315" x14ac:dyDescent="0.25">
      <c r="A106" s="277">
        <v>5</v>
      </c>
      <c r="B106" s="149" t="s">
        <v>10409</v>
      </c>
      <c r="C106" s="156" t="s">
        <v>10318</v>
      </c>
      <c r="D106" s="156" t="s">
        <v>10408</v>
      </c>
      <c r="E106" s="397">
        <v>1241000</v>
      </c>
      <c r="F106" s="148" t="s">
        <v>13</v>
      </c>
    </row>
    <row r="107" spans="1:6" x14ac:dyDescent="0.25">
      <c r="A107" s="277"/>
      <c r="B107" s="280" t="s">
        <v>4808</v>
      </c>
      <c r="C107" s="277"/>
      <c r="D107" s="277"/>
      <c r="E107" s="421"/>
      <c r="F107" s="193"/>
    </row>
    <row r="108" spans="1:6" ht="204.75" x14ac:dyDescent="0.25">
      <c r="A108" s="277">
        <v>6</v>
      </c>
      <c r="B108" s="149" t="s">
        <v>10410</v>
      </c>
      <c r="C108" s="156" t="s">
        <v>10566</v>
      </c>
      <c r="D108" s="149" t="s">
        <v>10411</v>
      </c>
      <c r="E108" s="672">
        <v>5985706.9000000004</v>
      </c>
      <c r="F108" s="193" t="s">
        <v>13</v>
      </c>
    </row>
    <row r="109" spans="1:6" x14ac:dyDescent="0.25">
      <c r="A109" s="90"/>
      <c r="B109" s="277"/>
      <c r="C109" s="277"/>
      <c r="D109" s="280"/>
      <c r="E109" s="670">
        <v>11379310.34</v>
      </c>
      <c r="F109" s="193"/>
    </row>
  </sheetData>
  <mergeCells count="26">
    <mergeCell ref="B15:D15"/>
    <mergeCell ref="A1:F1"/>
    <mergeCell ref="A2:F2"/>
    <mergeCell ref="A3:F3"/>
    <mergeCell ref="B5:E5"/>
    <mergeCell ref="B11:D11"/>
    <mergeCell ref="B99:C99"/>
    <mergeCell ref="B28:D28"/>
    <mergeCell ref="B41:D41"/>
    <mergeCell ref="B44:D44"/>
    <mergeCell ref="B54:D54"/>
    <mergeCell ref="B60:D60"/>
    <mergeCell ref="B71:D71"/>
    <mergeCell ref="B65:C65"/>
    <mergeCell ref="B90:C90"/>
    <mergeCell ref="A93:F93"/>
    <mergeCell ref="A94:F94"/>
    <mergeCell ref="A95:F95"/>
    <mergeCell ref="B97:C97"/>
    <mergeCell ref="F104:F105"/>
    <mergeCell ref="B103:C103"/>
    <mergeCell ref="A104:A105"/>
    <mergeCell ref="B104:B105"/>
    <mergeCell ref="C104:C105"/>
    <mergeCell ref="D104:D105"/>
    <mergeCell ref="E104:E105"/>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91" workbookViewId="0">
      <selection activeCell="C79" sqref="C79"/>
    </sheetView>
  </sheetViews>
  <sheetFormatPr defaultRowHeight="15.75" x14ac:dyDescent="0.25"/>
  <cols>
    <col min="1" max="1" width="7.42578125" style="128" customWidth="1"/>
    <col min="2" max="2" width="14.140625" style="128" customWidth="1"/>
    <col min="3" max="3" width="42.5703125" style="128" customWidth="1"/>
    <col min="4" max="4" width="13.28515625" style="128" customWidth="1"/>
    <col min="5" max="5" width="21" style="128" customWidth="1"/>
    <col min="6" max="6" width="11.85546875" style="128" customWidth="1"/>
    <col min="7" max="16384" width="9.140625" style="128"/>
  </cols>
  <sheetData>
    <row r="1" spans="1:6" x14ac:dyDescent="0.25">
      <c r="A1" s="2345" t="s">
        <v>0</v>
      </c>
      <c r="B1" s="2345"/>
      <c r="C1" s="2345"/>
      <c r="D1" s="2345"/>
      <c r="E1" s="2345"/>
      <c r="F1" s="2345"/>
    </row>
    <row r="2" spans="1:6" x14ac:dyDescent="0.25">
      <c r="A2" s="2345" t="s">
        <v>10567</v>
      </c>
      <c r="B2" s="2345"/>
      <c r="C2" s="2345"/>
      <c r="D2" s="2345"/>
      <c r="E2" s="2345"/>
      <c r="F2" s="2345"/>
    </row>
    <row r="3" spans="1:6" x14ac:dyDescent="0.25">
      <c r="A3" s="2345" t="s">
        <v>2</v>
      </c>
      <c r="B3" s="2345"/>
      <c r="C3" s="2345"/>
      <c r="D3" s="2345"/>
      <c r="E3" s="2345"/>
      <c r="F3" s="2345"/>
    </row>
    <row r="4" spans="1:6" ht="31.5" x14ac:dyDescent="0.25">
      <c r="A4" s="9" t="s">
        <v>3</v>
      </c>
      <c r="B4" s="9" t="s">
        <v>6946</v>
      </c>
      <c r="C4" s="9" t="s">
        <v>5</v>
      </c>
      <c r="D4" s="257" t="s">
        <v>10568</v>
      </c>
      <c r="E4" s="257" t="s">
        <v>2786</v>
      </c>
      <c r="F4" s="96" t="s">
        <v>8</v>
      </c>
    </row>
    <row r="5" spans="1:6" x14ac:dyDescent="0.25">
      <c r="A5" s="219"/>
      <c r="B5" s="2383" t="s">
        <v>9</v>
      </c>
      <c r="C5" s="2383"/>
      <c r="D5" s="2383"/>
      <c r="E5" s="138"/>
      <c r="F5" s="96"/>
    </row>
    <row r="6" spans="1:6" ht="47.25" x14ac:dyDescent="0.25">
      <c r="A6" s="2">
        <v>1</v>
      </c>
      <c r="B6" s="49" t="s">
        <v>3047</v>
      </c>
      <c r="C6" s="10" t="s">
        <v>10569</v>
      </c>
      <c r="D6" s="49" t="s">
        <v>12</v>
      </c>
      <c r="E6" s="77">
        <v>1168000</v>
      </c>
      <c r="F6" s="10" t="s">
        <v>272</v>
      </c>
    </row>
    <row r="7" spans="1:6" ht="173.25" x14ac:dyDescent="0.25">
      <c r="A7" s="2">
        <v>2</v>
      </c>
      <c r="B7" s="49" t="s">
        <v>14</v>
      </c>
      <c r="C7" s="10" t="s">
        <v>10570</v>
      </c>
      <c r="D7" s="49" t="s">
        <v>16</v>
      </c>
      <c r="E7" s="77">
        <v>1000000</v>
      </c>
      <c r="F7" s="10" t="s">
        <v>272</v>
      </c>
    </row>
    <row r="8" spans="1:6" ht="47.25" x14ac:dyDescent="0.25">
      <c r="A8" s="2">
        <v>3</v>
      </c>
      <c r="B8" s="49" t="s">
        <v>17</v>
      </c>
      <c r="C8" s="10" t="s">
        <v>10571</v>
      </c>
      <c r="D8" s="49" t="s">
        <v>19</v>
      </c>
      <c r="E8" s="77">
        <v>100000</v>
      </c>
      <c r="F8" s="10" t="s">
        <v>272</v>
      </c>
    </row>
    <row r="9" spans="1:6" ht="47.25" x14ac:dyDescent="0.25">
      <c r="A9" s="2">
        <v>4</v>
      </c>
      <c r="B9" s="49" t="s">
        <v>20</v>
      </c>
      <c r="C9" s="10" t="s">
        <v>10572</v>
      </c>
      <c r="D9" s="49" t="s">
        <v>22</v>
      </c>
      <c r="E9" s="77">
        <v>92620.1</v>
      </c>
      <c r="F9" s="10" t="s">
        <v>272</v>
      </c>
    </row>
    <row r="10" spans="1:6" ht="110.25" x14ac:dyDescent="0.25">
      <c r="A10" s="2">
        <v>5</v>
      </c>
      <c r="B10" s="49" t="s">
        <v>23</v>
      </c>
      <c r="C10" s="10" t="s">
        <v>10573</v>
      </c>
      <c r="D10" s="49" t="s">
        <v>291</v>
      </c>
      <c r="E10" s="77">
        <v>1848000</v>
      </c>
      <c r="F10" s="10" t="s">
        <v>272</v>
      </c>
    </row>
    <row r="11" spans="1:6" x14ac:dyDescent="0.25">
      <c r="A11" s="2"/>
      <c r="B11" s="2606" t="s">
        <v>3053</v>
      </c>
      <c r="C11" s="2606"/>
      <c r="D11" s="2606"/>
      <c r="E11" s="97"/>
      <c r="F11" s="10"/>
    </row>
    <row r="12" spans="1:6" ht="141.75" x14ac:dyDescent="0.25">
      <c r="A12" s="2">
        <v>6</v>
      </c>
      <c r="B12" s="2" t="s">
        <v>295</v>
      </c>
      <c r="C12" s="10" t="s">
        <v>10574</v>
      </c>
      <c r="D12" s="49" t="s">
        <v>3235</v>
      </c>
      <c r="E12" s="77">
        <v>600000</v>
      </c>
      <c r="F12" s="10" t="s">
        <v>272</v>
      </c>
    </row>
    <row r="13" spans="1:6" ht="110.25" x14ac:dyDescent="0.25">
      <c r="A13" s="2">
        <v>7</v>
      </c>
      <c r="B13" s="2" t="s">
        <v>23</v>
      </c>
      <c r="C13" s="10" t="s">
        <v>10575</v>
      </c>
      <c r="D13" s="49" t="s">
        <v>291</v>
      </c>
      <c r="E13" s="77">
        <v>1200000</v>
      </c>
      <c r="F13" s="10" t="s">
        <v>272</v>
      </c>
    </row>
    <row r="14" spans="1:6" ht="126" x14ac:dyDescent="0.25">
      <c r="A14" s="2">
        <v>8</v>
      </c>
      <c r="B14" s="10" t="s">
        <v>299</v>
      </c>
      <c r="C14" s="10" t="s">
        <v>10576</v>
      </c>
      <c r="D14" s="49" t="s">
        <v>2498</v>
      </c>
      <c r="E14" s="77">
        <v>804310</v>
      </c>
      <c r="F14" s="10" t="s">
        <v>272</v>
      </c>
    </row>
    <row r="15" spans="1:6" ht="31.5" x14ac:dyDescent="0.25">
      <c r="A15" s="2"/>
      <c r="B15" s="96" t="s">
        <v>739</v>
      </c>
      <c r="C15" s="2"/>
      <c r="D15" s="2"/>
      <c r="E15" s="97"/>
      <c r="F15" s="10"/>
    </row>
    <row r="16" spans="1:6" ht="141.75" x14ac:dyDescent="0.25">
      <c r="A16" s="2">
        <v>9</v>
      </c>
      <c r="B16" s="2" t="s">
        <v>41</v>
      </c>
      <c r="C16" s="10" t="s">
        <v>10577</v>
      </c>
      <c r="D16" s="10" t="s">
        <v>10578</v>
      </c>
      <c r="E16" s="77">
        <v>4568965.5199999996</v>
      </c>
      <c r="F16" s="10" t="s">
        <v>272</v>
      </c>
    </row>
    <row r="17" spans="1:6" x14ac:dyDescent="0.25">
      <c r="A17" s="2"/>
      <c r="B17" s="9" t="s">
        <v>273</v>
      </c>
      <c r="C17" s="2"/>
      <c r="D17" s="2"/>
      <c r="E17" s="97"/>
      <c r="F17" s="10"/>
    </row>
    <row r="18" spans="1:6" ht="63" x14ac:dyDescent="0.25">
      <c r="A18" s="2">
        <v>10</v>
      </c>
      <c r="B18" s="2" t="s">
        <v>10579</v>
      </c>
      <c r="C18" s="10" t="s">
        <v>10580</v>
      </c>
      <c r="D18" s="49" t="s">
        <v>341</v>
      </c>
      <c r="E18" s="77">
        <v>10229010.199999999</v>
      </c>
      <c r="F18" s="10" t="s">
        <v>272</v>
      </c>
    </row>
    <row r="19" spans="1:6" ht="63" x14ac:dyDescent="0.25">
      <c r="A19" s="2">
        <v>11</v>
      </c>
      <c r="B19" s="2" t="s">
        <v>10581</v>
      </c>
      <c r="C19" s="10" t="s">
        <v>10582</v>
      </c>
      <c r="D19" s="49" t="s">
        <v>341</v>
      </c>
      <c r="E19" s="77">
        <v>7000000</v>
      </c>
      <c r="F19" s="10" t="s">
        <v>272</v>
      </c>
    </row>
    <row r="20" spans="1:6" x14ac:dyDescent="0.25">
      <c r="A20" s="2"/>
      <c r="B20" s="9" t="s">
        <v>2065</v>
      </c>
      <c r="C20" s="2"/>
      <c r="D20" s="2"/>
      <c r="E20" s="97"/>
      <c r="F20" s="10"/>
    </row>
    <row r="21" spans="1:6" ht="409.5" x14ac:dyDescent="0.25">
      <c r="A21" s="2">
        <v>12</v>
      </c>
      <c r="B21" s="2" t="s">
        <v>10583</v>
      </c>
      <c r="C21" s="10" t="s">
        <v>10584</v>
      </c>
      <c r="D21" s="10" t="s">
        <v>10585</v>
      </c>
      <c r="E21" s="77">
        <v>1736206</v>
      </c>
      <c r="F21" s="10" t="s">
        <v>272</v>
      </c>
    </row>
    <row r="22" spans="1:6" x14ac:dyDescent="0.25">
      <c r="A22" s="2"/>
      <c r="B22" s="2383" t="s">
        <v>5895</v>
      </c>
      <c r="C22" s="2383"/>
      <c r="D22" s="2383"/>
      <c r="E22" s="97"/>
      <c r="F22" s="10"/>
    </row>
    <row r="23" spans="1:6" ht="126" x14ac:dyDescent="0.25">
      <c r="A23" s="2">
        <v>14</v>
      </c>
      <c r="B23" s="2" t="s">
        <v>10586</v>
      </c>
      <c r="C23" s="10" t="s">
        <v>10587</v>
      </c>
      <c r="D23" s="10" t="s">
        <v>10588</v>
      </c>
      <c r="E23" s="77">
        <v>3000000</v>
      </c>
      <c r="F23" s="10" t="s">
        <v>13</v>
      </c>
    </row>
    <row r="24" spans="1:6" ht="252" x14ac:dyDescent="0.25">
      <c r="A24" s="2">
        <v>15</v>
      </c>
      <c r="B24" s="2" t="s">
        <v>10589</v>
      </c>
      <c r="C24" s="10" t="s">
        <v>10590</v>
      </c>
      <c r="D24" s="10" t="s">
        <v>10591</v>
      </c>
      <c r="E24" s="77">
        <v>1200000</v>
      </c>
      <c r="F24" s="10" t="s">
        <v>13</v>
      </c>
    </row>
    <row r="25" spans="1:6" ht="47.25" x14ac:dyDescent="0.25">
      <c r="A25" s="2">
        <v>16</v>
      </c>
      <c r="B25" s="2" t="s">
        <v>10592</v>
      </c>
      <c r="C25" s="10" t="s">
        <v>10593</v>
      </c>
      <c r="D25" s="10" t="s">
        <v>10594</v>
      </c>
      <c r="E25" s="77">
        <v>500000</v>
      </c>
      <c r="F25" s="10" t="s">
        <v>13</v>
      </c>
    </row>
    <row r="26" spans="1:6" ht="78.75" x14ac:dyDescent="0.25">
      <c r="A26" s="2">
        <v>17</v>
      </c>
      <c r="B26" s="2" t="s">
        <v>10595</v>
      </c>
      <c r="C26" s="10" t="s">
        <v>10596</v>
      </c>
      <c r="D26" s="10" t="s">
        <v>10597</v>
      </c>
      <c r="E26" s="77">
        <v>1000000</v>
      </c>
      <c r="F26" s="10" t="s">
        <v>13</v>
      </c>
    </row>
    <row r="27" spans="1:6" ht="252" x14ac:dyDescent="0.25">
      <c r="A27" s="2">
        <v>18</v>
      </c>
      <c r="B27" s="2" t="s">
        <v>10598</v>
      </c>
      <c r="C27" s="10" t="s">
        <v>10599</v>
      </c>
      <c r="D27" s="10" t="s">
        <v>10600</v>
      </c>
      <c r="E27" s="77">
        <v>2200000</v>
      </c>
      <c r="F27" s="10" t="s">
        <v>13</v>
      </c>
    </row>
    <row r="28" spans="1:6" ht="63" x14ac:dyDescent="0.25">
      <c r="A28" s="2">
        <v>19</v>
      </c>
      <c r="B28" s="2" t="s">
        <v>10601</v>
      </c>
      <c r="C28" s="10" t="s">
        <v>10602</v>
      </c>
      <c r="D28" s="10" t="s">
        <v>202</v>
      </c>
      <c r="E28" s="77">
        <v>1200000</v>
      </c>
      <c r="F28" s="10" t="s">
        <v>13</v>
      </c>
    </row>
    <row r="29" spans="1:6" ht="63" x14ac:dyDescent="0.25">
      <c r="A29" s="2">
        <v>20</v>
      </c>
      <c r="B29" s="2" t="s">
        <v>10603</v>
      </c>
      <c r="C29" s="10" t="s">
        <v>10604</v>
      </c>
      <c r="D29" s="10" t="s">
        <v>10605</v>
      </c>
      <c r="E29" s="77">
        <v>200000</v>
      </c>
      <c r="F29" s="10" t="s">
        <v>13</v>
      </c>
    </row>
    <row r="30" spans="1:6" ht="141.75" x14ac:dyDescent="0.25">
      <c r="A30" s="2">
        <v>21</v>
      </c>
      <c r="B30" s="2" t="s">
        <v>10606</v>
      </c>
      <c r="C30" s="10" t="s">
        <v>10607</v>
      </c>
      <c r="D30" s="10" t="s">
        <v>10608</v>
      </c>
      <c r="E30" s="77">
        <v>500000</v>
      </c>
      <c r="F30" s="10" t="s">
        <v>13</v>
      </c>
    </row>
    <row r="31" spans="1:6" ht="157.5" x14ac:dyDescent="0.25">
      <c r="A31" s="2">
        <v>22</v>
      </c>
      <c r="B31" s="2" t="s">
        <v>10609</v>
      </c>
      <c r="C31" s="10" t="s">
        <v>10610</v>
      </c>
      <c r="D31" s="10" t="s">
        <v>10611</v>
      </c>
      <c r="E31" s="77">
        <v>250000</v>
      </c>
      <c r="F31" s="10" t="s">
        <v>13</v>
      </c>
    </row>
    <row r="32" spans="1:6" x14ac:dyDescent="0.25">
      <c r="A32" s="2"/>
      <c r="B32" s="2383" t="s">
        <v>5872</v>
      </c>
      <c r="C32" s="2383"/>
      <c r="D32" s="2383"/>
      <c r="E32" s="77"/>
      <c r="F32" s="10"/>
    </row>
    <row r="33" spans="1:6" ht="110.25" x14ac:dyDescent="0.25">
      <c r="A33" s="2">
        <v>23</v>
      </c>
      <c r="B33" s="2" t="s">
        <v>10612</v>
      </c>
      <c r="C33" s="10" t="s">
        <v>10613</v>
      </c>
      <c r="D33" s="10" t="s">
        <v>10614</v>
      </c>
      <c r="E33" s="77">
        <v>1200000</v>
      </c>
      <c r="F33" s="10" t="s">
        <v>13</v>
      </c>
    </row>
    <row r="34" spans="1:6" ht="126" x14ac:dyDescent="0.25">
      <c r="A34" s="2">
        <v>24</v>
      </c>
      <c r="B34" s="2" t="s">
        <v>10615</v>
      </c>
      <c r="C34" s="10" t="s">
        <v>10616</v>
      </c>
      <c r="D34" s="10" t="s">
        <v>10617</v>
      </c>
      <c r="E34" s="77">
        <v>5500000</v>
      </c>
      <c r="F34" s="10" t="s">
        <v>13</v>
      </c>
    </row>
    <row r="35" spans="1:6" ht="110.25" x14ac:dyDescent="0.25">
      <c r="A35" s="2">
        <v>25</v>
      </c>
      <c r="B35" s="2" t="s">
        <v>10618</v>
      </c>
      <c r="C35" s="10" t="s">
        <v>10619</v>
      </c>
      <c r="D35" s="10" t="s">
        <v>10620</v>
      </c>
      <c r="E35" s="77">
        <v>3000000</v>
      </c>
      <c r="F35" s="10" t="s">
        <v>272</v>
      </c>
    </row>
    <row r="36" spans="1:6" ht="63" x14ac:dyDescent="0.25">
      <c r="A36" s="2">
        <v>26</v>
      </c>
      <c r="B36" s="2" t="s">
        <v>10621</v>
      </c>
      <c r="C36" s="10" t="s">
        <v>10622</v>
      </c>
      <c r="D36" s="10" t="s">
        <v>3027</v>
      </c>
      <c r="E36" s="77">
        <v>1200000</v>
      </c>
      <c r="F36" s="10" t="s">
        <v>13</v>
      </c>
    </row>
    <row r="37" spans="1:6" ht="141.75" x14ac:dyDescent="0.25">
      <c r="A37" s="2">
        <v>27</v>
      </c>
      <c r="B37" s="2" t="s">
        <v>10623</v>
      </c>
      <c r="C37" s="10" t="s">
        <v>10624</v>
      </c>
      <c r="D37" s="10" t="s">
        <v>10625</v>
      </c>
      <c r="E37" s="77">
        <v>1000000</v>
      </c>
      <c r="F37" s="10" t="s">
        <v>1259</v>
      </c>
    </row>
    <row r="38" spans="1:6" ht="47.25" x14ac:dyDescent="0.25">
      <c r="A38" s="2">
        <v>28</v>
      </c>
      <c r="B38" s="2" t="s">
        <v>10626</v>
      </c>
      <c r="C38" s="10" t="s">
        <v>10627</v>
      </c>
      <c r="D38" s="10" t="s">
        <v>10628</v>
      </c>
      <c r="E38" s="77">
        <v>2400000</v>
      </c>
      <c r="F38" s="10" t="s">
        <v>13</v>
      </c>
    </row>
    <row r="39" spans="1:6" ht="126" x14ac:dyDescent="0.25">
      <c r="A39" s="2">
        <v>29</v>
      </c>
      <c r="B39" s="2" t="s">
        <v>10629</v>
      </c>
      <c r="C39" s="10" t="s">
        <v>10630</v>
      </c>
      <c r="D39" s="10" t="s">
        <v>10631</v>
      </c>
      <c r="E39" s="77">
        <v>1650000</v>
      </c>
      <c r="F39" s="10" t="s">
        <v>1269</v>
      </c>
    </row>
    <row r="40" spans="1:6" ht="141.75" x14ac:dyDescent="0.25">
      <c r="A40" s="2">
        <v>30</v>
      </c>
      <c r="B40" s="2" t="s">
        <v>10632</v>
      </c>
      <c r="C40" s="10" t="s">
        <v>10633</v>
      </c>
      <c r="D40" s="10" t="s">
        <v>10634</v>
      </c>
      <c r="E40" s="77">
        <v>600000</v>
      </c>
      <c r="F40" s="10" t="s">
        <v>1259</v>
      </c>
    </row>
    <row r="41" spans="1:6" ht="63" x14ac:dyDescent="0.25">
      <c r="A41" s="2">
        <v>31</v>
      </c>
      <c r="B41" s="2" t="s">
        <v>10635</v>
      </c>
      <c r="C41" s="10" t="s">
        <v>10636</v>
      </c>
      <c r="D41" s="10" t="s">
        <v>649</v>
      </c>
      <c r="E41" s="77">
        <v>1200000</v>
      </c>
      <c r="F41" s="10" t="s">
        <v>1269</v>
      </c>
    </row>
    <row r="42" spans="1:6" ht="110.25" x14ac:dyDescent="0.25">
      <c r="A42" s="2">
        <v>32</v>
      </c>
      <c r="B42" s="2" t="s">
        <v>10637</v>
      </c>
      <c r="C42" s="10" t="s">
        <v>10638</v>
      </c>
      <c r="D42" s="10" t="s">
        <v>10639</v>
      </c>
      <c r="E42" s="77">
        <v>1300000</v>
      </c>
      <c r="F42" s="10" t="s">
        <v>13</v>
      </c>
    </row>
    <row r="43" spans="1:6" ht="110.25" x14ac:dyDescent="0.25">
      <c r="A43" s="2">
        <v>33</v>
      </c>
      <c r="B43" s="2" t="s">
        <v>10640</v>
      </c>
      <c r="C43" s="10" t="s">
        <v>10641</v>
      </c>
      <c r="D43" s="10" t="s">
        <v>10642</v>
      </c>
      <c r="E43" s="77">
        <v>1000000</v>
      </c>
      <c r="F43" s="10" t="s">
        <v>272</v>
      </c>
    </row>
    <row r="44" spans="1:6" x14ac:dyDescent="0.25">
      <c r="A44" s="2"/>
      <c r="B44" s="9" t="s">
        <v>889</v>
      </c>
      <c r="C44" s="10"/>
      <c r="D44" s="10"/>
      <c r="E44" s="77"/>
      <c r="F44" s="10"/>
    </row>
    <row r="45" spans="1:6" ht="63" x14ac:dyDescent="0.25">
      <c r="A45" s="2">
        <v>34</v>
      </c>
      <c r="B45" s="2" t="s">
        <v>10643</v>
      </c>
      <c r="C45" s="10" t="s">
        <v>10644</v>
      </c>
      <c r="D45" s="10" t="s">
        <v>8472</v>
      </c>
      <c r="E45" s="77">
        <v>2000000</v>
      </c>
      <c r="F45" s="10" t="s">
        <v>1269</v>
      </c>
    </row>
    <row r="46" spans="1:6" ht="78.75" x14ac:dyDescent="0.25">
      <c r="A46" s="2">
        <v>35</v>
      </c>
      <c r="B46" s="2" t="s">
        <v>10645</v>
      </c>
      <c r="C46" s="10" t="s">
        <v>10646</v>
      </c>
      <c r="D46" s="10" t="s">
        <v>10647</v>
      </c>
      <c r="E46" s="77">
        <v>1550000</v>
      </c>
      <c r="F46" s="10" t="s">
        <v>13</v>
      </c>
    </row>
    <row r="47" spans="1:6" ht="78.75" x14ac:dyDescent="0.25">
      <c r="A47" s="2">
        <v>36</v>
      </c>
      <c r="B47" s="2" t="s">
        <v>10648</v>
      </c>
      <c r="C47" s="10" t="s">
        <v>10649</v>
      </c>
      <c r="D47" s="10" t="s">
        <v>1157</v>
      </c>
      <c r="E47" s="77">
        <v>1550000</v>
      </c>
      <c r="F47" s="10" t="s">
        <v>13</v>
      </c>
    </row>
    <row r="48" spans="1:6" ht="63" x14ac:dyDescent="0.25">
      <c r="A48" s="2">
        <v>37</v>
      </c>
      <c r="B48" s="2" t="s">
        <v>10650</v>
      </c>
      <c r="C48" s="10" t="s">
        <v>10651</v>
      </c>
      <c r="D48" s="10" t="s">
        <v>1157</v>
      </c>
      <c r="E48" s="77">
        <v>1550000</v>
      </c>
      <c r="F48" s="10" t="s">
        <v>13</v>
      </c>
    </row>
    <row r="49" spans="1:6" ht="78.75" x14ac:dyDescent="0.25">
      <c r="A49" s="2">
        <v>38</v>
      </c>
      <c r="B49" s="2" t="s">
        <v>10652</v>
      </c>
      <c r="C49" s="10" t="s">
        <v>10653</v>
      </c>
      <c r="D49" s="10" t="s">
        <v>10654</v>
      </c>
      <c r="E49" s="77">
        <v>1000000</v>
      </c>
      <c r="F49" s="10" t="s">
        <v>13</v>
      </c>
    </row>
    <row r="50" spans="1:6" ht="78.75" x14ac:dyDescent="0.25">
      <c r="A50" s="2">
        <v>39</v>
      </c>
      <c r="B50" s="2" t="s">
        <v>10655</v>
      </c>
      <c r="C50" s="10" t="s">
        <v>10656</v>
      </c>
      <c r="D50" s="10" t="s">
        <v>10657</v>
      </c>
      <c r="E50" s="77">
        <v>800000</v>
      </c>
      <c r="F50" s="10" t="s">
        <v>13</v>
      </c>
    </row>
    <row r="51" spans="1:6" x14ac:dyDescent="0.25">
      <c r="A51" s="2"/>
      <c r="B51" s="2383" t="s">
        <v>712</v>
      </c>
      <c r="C51" s="2383"/>
      <c r="D51" s="2383"/>
      <c r="E51" s="77"/>
      <c r="F51" s="10"/>
    </row>
    <row r="52" spans="1:6" ht="299.25" x14ac:dyDescent="0.25">
      <c r="A52" s="2">
        <v>40</v>
      </c>
      <c r="B52" s="2" t="s">
        <v>10658</v>
      </c>
      <c r="C52" s="10" t="s">
        <v>10659</v>
      </c>
      <c r="D52" s="2" t="s">
        <v>10509</v>
      </c>
      <c r="E52" s="77">
        <v>1169256.75</v>
      </c>
      <c r="F52" s="10" t="s">
        <v>13</v>
      </c>
    </row>
    <row r="53" spans="1:6" ht="299.25" x14ac:dyDescent="0.25">
      <c r="A53" s="2">
        <v>41</v>
      </c>
      <c r="B53" s="2" t="s">
        <v>10660</v>
      </c>
      <c r="C53" s="10" t="s">
        <v>10661</v>
      </c>
      <c r="D53" s="2" t="s">
        <v>10509</v>
      </c>
      <c r="E53" s="77">
        <v>1169256.75</v>
      </c>
      <c r="F53" s="10" t="s">
        <v>13</v>
      </c>
    </row>
    <row r="54" spans="1:6" ht="299.25" x14ac:dyDescent="0.25">
      <c r="A54" s="2">
        <v>42</v>
      </c>
      <c r="B54" s="2" t="s">
        <v>10662</v>
      </c>
      <c r="C54" s="10" t="s">
        <v>10663</v>
      </c>
      <c r="D54" s="2" t="s">
        <v>10509</v>
      </c>
      <c r="E54" s="77">
        <v>1169256.75</v>
      </c>
      <c r="F54" s="10" t="s">
        <v>13</v>
      </c>
    </row>
    <row r="55" spans="1:6" ht="299.25" x14ac:dyDescent="0.25">
      <c r="A55" s="2">
        <v>43</v>
      </c>
      <c r="B55" s="2" t="s">
        <v>10664</v>
      </c>
      <c r="C55" s="10" t="s">
        <v>10665</v>
      </c>
      <c r="D55" s="2" t="s">
        <v>10509</v>
      </c>
      <c r="E55" s="77">
        <v>1169256.75</v>
      </c>
      <c r="F55" s="10" t="s">
        <v>13</v>
      </c>
    </row>
    <row r="56" spans="1:6" ht="78.75" x14ac:dyDescent="0.25">
      <c r="A56" s="2">
        <v>44</v>
      </c>
      <c r="B56" s="2" t="s">
        <v>683</v>
      </c>
      <c r="C56" s="10" t="s">
        <v>10666</v>
      </c>
      <c r="D56" s="10" t="s">
        <v>10667</v>
      </c>
      <c r="E56" s="77">
        <v>3000000</v>
      </c>
      <c r="F56" s="10" t="s">
        <v>13</v>
      </c>
    </row>
    <row r="57" spans="1:6" x14ac:dyDescent="0.25">
      <c r="A57" s="2"/>
      <c r="B57" s="96" t="s">
        <v>704</v>
      </c>
      <c r="C57" s="10"/>
      <c r="D57" s="96"/>
      <c r="E57" s="138">
        <f>SUM(E6:E56)</f>
        <v>76574138.819999993</v>
      </c>
      <c r="F57" s="96"/>
    </row>
    <row r="58" spans="1:6" x14ac:dyDescent="0.25">
      <c r="A58" s="69"/>
      <c r="B58" s="2472" t="s">
        <v>9</v>
      </c>
      <c r="C58" s="2472"/>
      <c r="D58" s="2472"/>
      <c r="E58" s="189"/>
      <c r="F58" s="70"/>
    </row>
    <row r="59" spans="1:6" ht="78.75" x14ac:dyDescent="0.25">
      <c r="A59" s="69">
        <v>1</v>
      </c>
      <c r="B59" s="69" t="s">
        <v>269</v>
      </c>
      <c r="C59" s="7" t="s">
        <v>10516</v>
      </c>
      <c r="D59" s="69" t="s">
        <v>271</v>
      </c>
      <c r="E59" s="187">
        <v>1000000</v>
      </c>
      <c r="F59" s="69" t="s">
        <v>272</v>
      </c>
    </row>
    <row r="60" spans="1:6" x14ac:dyDescent="0.25">
      <c r="A60" s="69"/>
      <c r="B60" s="70" t="s">
        <v>273</v>
      </c>
      <c r="C60" s="7"/>
      <c r="D60" s="69"/>
      <c r="E60" s="187"/>
      <c r="F60" s="69"/>
    </row>
    <row r="61" spans="1:6" ht="110.25" x14ac:dyDescent="0.25">
      <c r="A61" s="69">
        <v>2</v>
      </c>
      <c r="B61" s="69" t="s">
        <v>274</v>
      </c>
      <c r="C61" s="7" t="s">
        <v>10517</v>
      </c>
      <c r="D61" s="69" t="s">
        <v>276</v>
      </c>
      <c r="E61" s="187">
        <v>4500000</v>
      </c>
      <c r="F61" s="69" t="s">
        <v>277</v>
      </c>
    </row>
    <row r="62" spans="1:6" x14ac:dyDescent="0.25">
      <c r="A62" s="70"/>
      <c r="B62" s="70" t="s">
        <v>248</v>
      </c>
      <c r="C62" s="70"/>
      <c r="D62" s="70"/>
      <c r="E62" s="189">
        <v>5500000</v>
      </c>
      <c r="F62" s="70"/>
    </row>
    <row r="63" spans="1:6" x14ac:dyDescent="0.25">
      <c r="A63" s="380"/>
      <c r="B63" s="2373" t="s">
        <v>4987</v>
      </c>
      <c r="C63" s="2431"/>
      <c r="D63" s="2"/>
      <c r="E63" s="97"/>
      <c r="F63" s="96"/>
    </row>
    <row r="64" spans="1:6" ht="252" x14ac:dyDescent="0.25">
      <c r="A64" s="2">
        <v>13</v>
      </c>
      <c r="B64" s="2" t="s">
        <v>696</v>
      </c>
      <c r="C64" s="10" t="s">
        <v>10668</v>
      </c>
      <c r="D64" s="10" t="s">
        <v>10669</v>
      </c>
      <c r="E64" s="77">
        <v>1736206</v>
      </c>
      <c r="F64" s="96"/>
    </row>
    <row r="65" spans="1:6" ht="47.25" x14ac:dyDescent="0.25">
      <c r="A65" s="2">
        <v>45</v>
      </c>
      <c r="B65" s="2" t="s">
        <v>10670</v>
      </c>
      <c r="C65" s="10" t="s">
        <v>10671</v>
      </c>
      <c r="D65" s="10" t="s">
        <v>10672</v>
      </c>
      <c r="E65" s="77">
        <v>1500000</v>
      </c>
      <c r="F65" s="96" t="s">
        <v>13</v>
      </c>
    </row>
    <row r="66" spans="1:6" ht="47.25" x14ac:dyDescent="0.25">
      <c r="A66" s="2">
        <v>46</v>
      </c>
      <c r="B66" s="2" t="s">
        <v>10673</v>
      </c>
      <c r="C66" s="10" t="s">
        <v>10674</v>
      </c>
      <c r="D66" s="10" t="s">
        <v>10672</v>
      </c>
      <c r="E66" s="77">
        <v>1500000</v>
      </c>
      <c r="F66" s="96" t="s">
        <v>13</v>
      </c>
    </row>
    <row r="67" spans="1:6" x14ac:dyDescent="0.25">
      <c r="A67" s="9"/>
      <c r="B67" s="9" t="s">
        <v>248</v>
      </c>
      <c r="C67" s="9"/>
      <c r="D67" s="9"/>
      <c r="E67" s="679">
        <f>SUM(E64:E66)</f>
        <v>4736206</v>
      </c>
      <c r="F67" s="96"/>
    </row>
    <row r="68" spans="1:6" ht="18" customHeight="1" x14ac:dyDescent="0.25">
      <c r="A68" s="88"/>
      <c r="B68" s="2340" t="s">
        <v>324</v>
      </c>
      <c r="C68" s="2342"/>
      <c r="D68" s="88"/>
      <c r="E68" s="89">
        <f>E67+E62+E57</f>
        <v>86810344.819999993</v>
      </c>
      <c r="F68" s="88"/>
    </row>
    <row r="72" spans="1:6" x14ac:dyDescent="0.25">
      <c r="A72" s="2352" t="s">
        <v>0</v>
      </c>
      <c r="B72" s="2352"/>
      <c r="C72" s="2352"/>
      <c r="D72" s="2352"/>
      <c r="E72" s="2352"/>
      <c r="F72" s="2352"/>
    </row>
    <row r="73" spans="1:6" x14ac:dyDescent="0.25">
      <c r="A73" s="2352" t="s">
        <v>10567</v>
      </c>
      <c r="B73" s="2352"/>
      <c r="C73" s="2352"/>
      <c r="D73" s="2352"/>
      <c r="E73" s="2352"/>
      <c r="F73" s="2352"/>
    </row>
    <row r="74" spans="1:6" x14ac:dyDescent="0.25">
      <c r="A74" s="2352" t="s">
        <v>281</v>
      </c>
      <c r="B74" s="2352"/>
      <c r="C74" s="2352"/>
      <c r="D74" s="2352"/>
      <c r="E74" s="2352"/>
      <c r="F74" s="2352"/>
    </row>
    <row r="75" spans="1:6" ht="31.5" x14ac:dyDescent="0.25">
      <c r="A75" s="270" t="s">
        <v>3</v>
      </c>
      <c r="B75" s="310" t="s">
        <v>5559</v>
      </c>
      <c r="C75" s="115" t="s">
        <v>284</v>
      </c>
      <c r="D75" s="115" t="s">
        <v>8474</v>
      </c>
      <c r="E75" s="115" t="s">
        <v>286</v>
      </c>
      <c r="F75" s="115" t="s">
        <v>1228</v>
      </c>
    </row>
    <row r="76" spans="1:6" x14ac:dyDescent="0.25">
      <c r="A76" s="156"/>
      <c r="B76" s="2375" t="s">
        <v>7590</v>
      </c>
      <c r="C76" s="2449"/>
      <c r="D76" s="2376"/>
      <c r="E76" s="251"/>
      <c r="F76" s="115"/>
    </row>
    <row r="77" spans="1:6" ht="157.5" x14ac:dyDescent="0.25">
      <c r="A77" s="156">
        <v>1</v>
      </c>
      <c r="B77" s="123" t="s">
        <v>1660</v>
      </c>
      <c r="C77" s="123" t="s">
        <v>10675</v>
      </c>
      <c r="D77" s="156" t="s">
        <v>10676</v>
      </c>
      <c r="E77" s="450">
        <v>141379.31</v>
      </c>
      <c r="F77" s="123" t="s">
        <v>135</v>
      </c>
    </row>
    <row r="78" spans="1:6" x14ac:dyDescent="0.25">
      <c r="A78" s="156"/>
      <c r="B78" s="2393" t="s">
        <v>8000</v>
      </c>
      <c r="C78" s="2394"/>
      <c r="D78" s="2395"/>
      <c r="E78" s="463"/>
      <c r="F78" s="123"/>
    </row>
    <row r="79" spans="1:6" ht="126" x14ac:dyDescent="0.25">
      <c r="A79" s="156">
        <v>2</v>
      </c>
      <c r="B79" s="123" t="s">
        <v>299</v>
      </c>
      <c r="C79" s="123" t="s">
        <v>10677</v>
      </c>
      <c r="D79" s="156" t="s">
        <v>2498</v>
      </c>
      <c r="E79" s="450">
        <v>341379.39</v>
      </c>
      <c r="F79" s="123" t="s">
        <v>135</v>
      </c>
    </row>
    <row r="80" spans="1:6" ht="31.5" x14ac:dyDescent="0.25">
      <c r="A80" s="156"/>
      <c r="B80" s="115" t="s">
        <v>40</v>
      </c>
      <c r="C80" s="123"/>
      <c r="D80" s="156"/>
      <c r="E80" s="450"/>
      <c r="F80" s="123"/>
    </row>
    <row r="81" spans="1:6" ht="141.75" x14ac:dyDescent="0.25">
      <c r="A81" s="156">
        <v>3</v>
      </c>
      <c r="B81" s="123" t="s">
        <v>41</v>
      </c>
      <c r="C81" s="123" t="s">
        <v>10678</v>
      </c>
      <c r="D81" s="156" t="s">
        <v>10578</v>
      </c>
      <c r="E81" s="450">
        <v>568965.51</v>
      </c>
      <c r="F81" s="123" t="s">
        <v>135</v>
      </c>
    </row>
    <row r="82" spans="1:6" x14ac:dyDescent="0.25">
      <c r="A82" s="156"/>
      <c r="B82" s="115" t="s">
        <v>306</v>
      </c>
      <c r="C82" s="409"/>
      <c r="D82" s="156"/>
      <c r="E82" s="450"/>
      <c r="F82" s="123"/>
    </row>
    <row r="83" spans="1:6" ht="299.25" x14ac:dyDescent="0.25">
      <c r="A83" s="156">
        <v>4</v>
      </c>
      <c r="B83" s="123" t="s">
        <v>4481</v>
      </c>
      <c r="C83" s="409" t="s">
        <v>10679</v>
      </c>
      <c r="D83" s="156" t="s">
        <v>10680</v>
      </c>
      <c r="E83" s="450">
        <v>227586.2</v>
      </c>
      <c r="F83" s="123" t="s">
        <v>135</v>
      </c>
    </row>
    <row r="84" spans="1:6" x14ac:dyDescent="0.25">
      <c r="A84" s="156"/>
      <c r="B84" s="2375" t="s">
        <v>8012</v>
      </c>
      <c r="C84" s="2376"/>
      <c r="D84" s="251"/>
      <c r="E84" s="463"/>
      <c r="F84" s="123"/>
    </row>
    <row r="85" spans="1:6" ht="220.5" x14ac:dyDescent="0.25">
      <c r="A85" s="156">
        <v>5</v>
      </c>
      <c r="B85" s="121" t="s">
        <v>10681</v>
      </c>
      <c r="C85" s="149" t="s">
        <v>10682</v>
      </c>
      <c r="D85" s="156" t="s">
        <v>10683</v>
      </c>
      <c r="E85" s="392">
        <v>300000</v>
      </c>
      <c r="F85" s="123" t="s">
        <v>13</v>
      </c>
    </row>
    <row r="86" spans="1:6" ht="78.75" x14ac:dyDescent="0.25">
      <c r="A86" s="156">
        <v>6</v>
      </c>
      <c r="B86" s="121" t="s">
        <v>10684</v>
      </c>
      <c r="C86" s="149" t="s">
        <v>10685</v>
      </c>
      <c r="D86" s="156" t="s">
        <v>10686</v>
      </c>
      <c r="E86" s="392">
        <v>1100000</v>
      </c>
      <c r="F86" s="123" t="s">
        <v>13</v>
      </c>
    </row>
    <row r="87" spans="1:6" ht="220.5" x14ac:dyDescent="0.25">
      <c r="A87" s="156">
        <v>7</v>
      </c>
      <c r="B87" s="121" t="s">
        <v>8048</v>
      </c>
      <c r="C87" s="149" t="s">
        <v>10687</v>
      </c>
      <c r="D87" s="156" t="s">
        <v>10688</v>
      </c>
      <c r="E87" s="392">
        <v>300000</v>
      </c>
      <c r="F87" s="123" t="s">
        <v>13</v>
      </c>
    </row>
    <row r="88" spans="1:6" x14ac:dyDescent="0.25">
      <c r="A88" s="156"/>
      <c r="B88" s="2365" t="s">
        <v>3349</v>
      </c>
      <c r="C88" s="2367"/>
      <c r="D88" s="382"/>
      <c r="E88" s="675"/>
      <c r="F88" s="123"/>
    </row>
    <row r="89" spans="1:6" ht="283.5" x14ac:dyDescent="0.25">
      <c r="A89" s="156">
        <v>8</v>
      </c>
      <c r="B89" s="121" t="s">
        <v>10689</v>
      </c>
      <c r="C89" s="149" t="s">
        <v>10690</v>
      </c>
      <c r="D89" s="156" t="s">
        <v>10691</v>
      </c>
      <c r="E89" s="450">
        <v>4000000</v>
      </c>
      <c r="F89" s="123" t="s">
        <v>135</v>
      </c>
    </row>
    <row r="90" spans="1:6" ht="141.75" x14ac:dyDescent="0.25">
      <c r="A90" s="156">
        <v>9</v>
      </c>
      <c r="B90" s="121" t="s">
        <v>10692</v>
      </c>
      <c r="C90" s="149" t="s">
        <v>10693</v>
      </c>
      <c r="D90" s="156" t="s">
        <v>10694</v>
      </c>
      <c r="E90" s="450">
        <v>2000000</v>
      </c>
      <c r="F90" s="123" t="s">
        <v>13</v>
      </c>
    </row>
    <row r="91" spans="1:6" ht="63" x14ac:dyDescent="0.25">
      <c r="A91" s="156">
        <v>10</v>
      </c>
      <c r="B91" s="121" t="s">
        <v>10695</v>
      </c>
      <c r="C91" s="149" t="s">
        <v>10696</v>
      </c>
      <c r="D91" s="156" t="s">
        <v>202</v>
      </c>
      <c r="E91" s="450">
        <v>1200000</v>
      </c>
      <c r="F91" s="123" t="s">
        <v>13</v>
      </c>
    </row>
    <row r="92" spans="1:6" ht="63" x14ac:dyDescent="0.25">
      <c r="A92" s="156">
        <v>11</v>
      </c>
      <c r="B92" s="121" t="s">
        <v>10697</v>
      </c>
      <c r="C92" s="149" t="s">
        <v>10698</v>
      </c>
      <c r="D92" s="156" t="s">
        <v>202</v>
      </c>
      <c r="E92" s="450">
        <v>1200000</v>
      </c>
      <c r="F92" s="123" t="s">
        <v>13</v>
      </c>
    </row>
    <row r="93" spans="1:6" x14ac:dyDescent="0.25">
      <c r="A93" s="156"/>
      <c r="B93" s="116"/>
      <c r="C93" s="676" t="s">
        <v>248</v>
      </c>
      <c r="D93" s="677"/>
      <c r="E93" s="678">
        <f>SUM(E77:E92)</f>
        <v>11379310.41</v>
      </c>
      <c r="F93" s="115"/>
    </row>
  </sheetData>
  <mergeCells count="18">
    <mergeCell ref="B22:D22"/>
    <mergeCell ref="A1:F1"/>
    <mergeCell ref="A2:F2"/>
    <mergeCell ref="A3:F3"/>
    <mergeCell ref="B5:D5"/>
    <mergeCell ref="B11:D11"/>
    <mergeCell ref="B78:D78"/>
    <mergeCell ref="B84:C84"/>
    <mergeCell ref="B88:C88"/>
    <mergeCell ref="B32:D32"/>
    <mergeCell ref="B51:D51"/>
    <mergeCell ref="B58:D58"/>
    <mergeCell ref="B63:C63"/>
    <mergeCell ref="B68:C68"/>
    <mergeCell ref="A72:F72"/>
    <mergeCell ref="A73:F73"/>
    <mergeCell ref="A74:F74"/>
    <mergeCell ref="B76:D76"/>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6"/>
  <sheetViews>
    <sheetView topLeftCell="A60" workbookViewId="0">
      <selection activeCell="B79" sqref="B79:D79"/>
    </sheetView>
  </sheetViews>
  <sheetFormatPr defaultRowHeight="15.75" x14ac:dyDescent="0.25"/>
  <cols>
    <col min="1" max="1" width="7.85546875" style="128" customWidth="1"/>
    <col min="2" max="2" width="15.7109375" style="128" customWidth="1"/>
    <col min="3" max="3" width="42.5703125" style="128" customWidth="1"/>
    <col min="4" max="4" width="18.85546875" style="128" customWidth="1"/>
    <col min="5" max="5" width="21.7109375" style="128" customWidth="1"/>
    <col min="6" max="6" width="11.28515625" style="128" customWidth="1"/>
    <col min="7" max="16384" width="9.140625" style="128"/>
  </cols>
  <sheetData>
    <row r="1" spans="1:6" x14ac:dyDescent="0.25">
      <c r="A1" s="2360" t="s">
        <v>0</v>
      </c>
      <c r="B1" s="2360"/>
      <c r="C1" s="2360"/>
      <c r="D1" s="2360"/>
      <c r="E1" s="2360"/>
      <c r="F1" s="2360"/>
    </row>
    <row r="2" spans="1:6" x14ac:dyDescent="0.25">
      <c r="A2" s="2360" t="s">
        <v>10699</v>
      </c>
      <c r="B2" s="2360"/>
      <c r="C2" s="2360"/>
      <c r="D2" s="2360"/>
      <c r="E2" s="2360"/>
      <c r="F2" s="2360"/>
    </row>
    <row r="3" spans="1:6" x14ac:dyDescent="0.25">
      <c r="A3" s="2360" t="s">
        <v>281</v>
      </c>
      <c r="B3" s="2360"/>
      <c r="C3" s="2360"/>
      <c r="D3" s="2360"/>
      <c r="E3" s="2360"/>
      <c r="F3" s="2360"/>
    </row>
    <row r="4" spans="1:6" x14ac:dyDescent="0.25">
      <c r="A4" s="9" t="s">
        <v>3</v>
      </c>
      <c r="B4" s="9" t="s">
        <v>283</v>
      </c>
      <c r="C4" s="9" t="s">
        <v>284</v>
      </c>
      <c r="D4" s="96" t="s">
        <v>5291</v>
      </c>
      <c r="E4" s="138" t="s">
        <v>286</v>
      </c>
      <c r="F4" s="9" t="s">
        <v>287</v>
      </c>
    </row>
    <row r="5" spans="1:6" x14ac:dyDescent="0.25">
      <c r="A5" s="75"/>
      <c r="B5" s="2351" t="s">
        <v>9</v>
      </c>
      <c r="C5" s="2351"/>
      <c r="D5" s="2351"/>
      <c r="E5" s="138"/>
      <c r="F5" s="70"/>
    </row>
    <row r="6" spans="1:6" ht="47.25" x14ac:dyDescent="0.25">
      <c r="A6" s="78">
        <v>1</v>
      </c>
      <c r="B6" s="158" t="s">
        <v>2060</v>
      </c>
      <c r="C6" s="237" t="s">
        <v>10700</v>
      </c>
      <c r="D6" s="158" t="s">
        <v>329</v>
      </c>
      <c r="E6" s="680">
        <v>1460000</v>
      </c>
      <c r="F6" s="78" t="s">
        <v>135</v>
      </c>
    </row>
    <row r="7" spans="1:6" ht="141.75" x14ac:dyDescent="0.25">
      <c r="A7" s="78">
        <v>2</v>
      </c>
      <c r="B7" s="158" t="s">
        <v>295</v>
      </c>
      <c r="C7" s="158" t="s">
        <v>10701</v>
      </c>
      <c r="D7" s="158" t="s">
        <v>10702</v>
      </c>
      <c r="E7" s="680">
        <v>300000</v>
      </c>
      <c r="F7" s="78" t="s">
        <v>135</v>
      </c>
    </row>
    <row r="8" spans="1:6" ht="47.25" x14ac:dyDescent="0.25">
      <c r="A8" s="78">
        <v>3</v>
      </c>
      <c r="B8" s="158" t="s">
        <v>10703</v>
      </c>
      <c r="C8" s="158" t="s">
        <v>10704</v>
      </c>
      <c r="D8" s="158" t="s">
        <v>10705</v>
      </c>
      <c r="E8" s="680">
        <v>152000</v>
      </c>
      <c r="F8" s="78" t="s">
        <v>135</v>
      </c>
    </row>
    <row r="9" spans="1:6" ht="31.5" x14ac:dyDescent="0.25">
      <c r="A9" s="78">
        <v>4</v>
      </c>
      <c r="B9" s="158" t="s">
        <v>17</v>
      </c>
      <c r="C9" s="158" t="s">
        <v>10706</v>
      </c>
      <c r="D9" s="158" t="s">
        <v>537</v>
      </c>
      <c r="E9" s="680">
        <v>45000</v>
      </c>
      <c r="F9" s="78" t="s">
        <v>135</v>
      </c>
    </row>
    <row r="10" spans="1:6" ht="31.5" x14ac:dyDescent="0.25">
      <c r="A10" s="78">
        <v>5</v>
      </c>
      <c r="B10" s="158" t="s">
        <v>20</v>
      </c>
      <c r="C10" s="158" t="s">
        <v>10707</v>
      </c>
      <c r="D10" s="158" t="s">
        <v>539</v>
      </c>
      <c r="E10" s="680">
        <v>32000</v>
      </c>
      <c r="F10" s="78" t="s">
        <v>135</v>
      </c>
    </row>
    <row r="11" spans="1:6" ht="78.75" x14ac:dyDescent="0.25">
      <c r="A11" s="78">
        <v>6</v>
      </c>
      <c r="B11" s="158" t="s">
        <v>23</v>
      </c>
      <c r="C11" s="158" t="s">
        <v>10708</v>
      </c>
      <c r="D11" s="158" t="s">
        <v>541</v>
      </c>
      <c r="E11" s="680">
        <v>2211000.1</v>
      </c>
      <c r="F11" s="78" t="s">
        <v>135</v>
      </c>
    </row>
    <row r="12" spans="1:6" x14ac:dyDescent="0.25">
      <c r="A12" s="69"/>
      <c r="B12" s="2654" t="s">
        <v>10709</v>
      </c>
      <c r="C12" s="2654"/>
      <c r="D12" s="2654"/>
      <c r="E12" s="77"/>
      <c r="F12" s="681"/>
    </row>
    <row r="13" spans="1:6" ht="63" x14ac:dyDescent="0.25">
      <c r="A13" s="78">
        <v>7</v>
      </c>
      <c r="B13" s="158" t="s">
        <v>295</v>
      </c>
      <c r="C13" s="158" t="s">
        <v>10710</v>
      </c>
      <c r="D13" s="158" t="s">
        <v>10711</v>
      </c>
      <c r="E13" s="680">
        <v>150000</v>
      </c>
      <c r="F13" s="78" t="s">
        <v>135</v>
      </c>
    </row>
    <row r="14" spans="1:6" ht="78.75" x14ac:dyDescent="0.25">
      <c r="A14" s="78">
        <v>8</v>
      </c>
      <c r="B14" s="158" t="s">
        <v>23</v>
      </c>
      <c r="C14" s="158" t="s">
        <v>10712</v>
      </c>
      <c r="D14" s="158" t="s">
        <v>968</v>
      </c>
      <c r="E14" s="680">
        <v>1200000</v>
      </c>
      <c r="F14" s="78" t="s">
        <v>135</v>
      </c>
    </row>
    <row r="15" spans="1:6" ht="78.75" x14ac:dyDescent="0.25">
      <c r="A15" s="78">
        <v>9</v>
      </c>
      <c r="B15" s="158" t="s">
        <v>299</v>
      </c>
      <c r="C15" s="158" t="s">
        <v>10813</v>
      </c>
      <c r="D15" s="158" t="s">
        <v>1244</v>
      </c>
      <c r="E15" s="680">
        <v>1250000</v>
      </c>
      <c r="F15" s="78" t="s">
        <v>135</v>
      </c>
    </row>
    <row r="16" spans="1:6" x14ac:dyDescent="0.25">
      <c r="A16" s="78"/>
      <c r="B16" s="2565" t="s">
        <v>40</v>
      </c>
      <c r="C16" s="2565"/>
      <c r="D16" s="158"/>
      <c r="E16" s="680"/>
      <c r="F16" s="78"/>
    </row>
    <row r="17" spans="1:6" ht="94.5" x14ac:dyDescent="0.25">
      <c r="A17" s="78">
        <v>10</v>
      </c>
      <c r="B17" s="78" t="s">
        <v>41</v>
      </c>
      <c r="C17" s="237" t="s">
        <v>10714</v>
      </c>
      <c r="D17" s="78" t="s">
        <v>10715</v>
      </c>
      <c r="E17" s="682">
        <v>4568965.5199999996</v>
      </c>
      <c r="F17" s="78" t="s">
        <v>135</v>
      </c>
    </row>
    <row r="18" spans="1:6" x14ac:dyDescent="0.25">
      <c r="A18" s="78"/>
      <c r="B18" s="2653" t="s">
        <v>34</v>
      </c>
      <c r="C18" s="2653"/>
      <c r="D18" s="78"/>
      <c r="E18" s="682"/>
      <c r="F18" s="78"/>
    </row>
    <row r="19" spans="1:6" ht="63" x14ac:dyDescent="0.25">
      <c r="A19" s="78">
        <v>11</v>
      </c>
      <c r="B19" s="158" t="s">
        <v>309</v>
      </c>
      <c r="C19" s="158" t="s">
        <v>10716</v>
      </c>
      <c r="D19" s="158" t="s">
        <v>10717</v>
      </c>
      <c r="E19" s="683">
        <v>10202586</v>
      </c>
      <c r="F19" s="78" t="s">
        <v>135</v>
      </c>
    </row>
    <row r="20" spans="1:6" ht="78.75" x14ac:dyDescent="0.25">
      <c r="A20" s="78">
        <v>12</v>
      </c>
      <c r="B20" s="158" t="s">
        <v>38</v>
      </c>
      <c r="C20" s="158" t="s">
        <v>10718</v>
      </c>
      <c r="D20" s="158" t="s">
        <v>10719</v>
      </c>
      <c r="E20" s="683">
        <v>7000000</v>
      </c>
      <c r="F20" s="78" t="s">
        <v>135</v>
      </c>
    </row>
    <row r="21" spans="1:6" x14ac:dyDescent="0.25">
      <c r="A21" s="78"/>
      <c r="B21" s="2565" t="s">
        <v>306</v>
      </c>
      <c r="C21" s="2565"/>
      <c r="D21" s="158"/>
      <c r="E21" s="680"/>
      <c r="F21" s="78"/>
    </row>
    <row r="22" spans="1:6" ht="409.5" x14ac:dyDescent="0.25">
      <c r="A22" s="78">
        <v>13</v>
      </c>
      <c r="B22" s="237" t="s">
        <v>10720</v>
      </c>
      <c r="C22" s="237" t="s">
        <v>10721</v>
      </c>
      <c r="D22" s="78" t="s">
        <v>10722</v>
      </c>
      <c r="E22" s="682">
        <v>1730000</v>
      </c>
      <c r="F22" s="78" t="s">
        <v>135</v>
      </c>
    </row>
    <row r="23" spans="1:6" x14ac:dyDescent="0.25">
      <c r="A23" s="78"/>
      <c r="B23" s="2653" t="s">
        <v>10723</v>
      </c>
      <c r="C23" s="2653"/>
      <c r="D23" s="2653"/>
      <c r="E23" s="682"/>
      <c r="F23" s="78"/>
    </row>
    <row r="24" spans="1:6" ht="78.75" x14ac:dyDescent="0.25">
      <c r="A24" s="78">
        <v>14</v>
      </c>
      <c r="B24" s="237" t="s">
        <v>10724</v>
      </c>
      <c r="C24" s="237" t="s">
        <v>10725</v>
      </c>
      <c r="D24" s="78" t="s">
        <v>10726</v>
      </c>
      <c r="E24" s="682">
        <v>120000</v>
      </c>
      <c r="F24" s="78" t="s">
        <v>13</v>
      </c>
    </row>
    <row r="25" spans="1:6" ht="78.75" x14ac:dyDescent="0.25">
      <c r="A25" s="78">
        <v>15</v>
      </c>
      <c r="B25" s="237" t="s">
        <v>10727</v>
      </c>
      <c r="C25" s="237" t="s">
        <v>10728</v>
      </c>
      <c r="D25" s="78" t="s">
        <v>10726</v>
      </c>
      <c r="E25" s="682">
        <v>120000</v>
      </c>
      <c r="F25" s="78" t="s">
        <v>13</v>
      </c>
    </row>
    <row r="26" spans="1:6" ht="78.75" x14ac:dyDescent="0.25">
      <c r="A26" s="78">
        <v>16</v>
      </c>
      <c r="B26" s="237" t="s">
        <v>10729</v>
      </c>
      <c r="C26" s="237" t="s">
        <v>10730</v>
      </c>
      <c r="D26" s="78" t="s">
        <v>10726</v>
      </c>
      <c r="E26" s="682">
        <v>120000</v>
      </c>
      <c r="F26" s="78" t="s">
        <v>13</v>
      </c>
    </row>
    <row r="27" spans="1:6" ht="78.75" x14ac:dyDescent="0.25">
      <c r="A27" s="78">
        <v>17</v>
      </c>
      <c r="B27" s="237" t="s">
        <v>10731</v>
      </c>
      <c r="C27" s="237" t="s">
        <v>10732</v>
      </c>
      <c r="D27" s="78" t="s">
        <v>10726</v>
      </c>
      <c r="E27" s="682">
        <v>120000</v>
      </c>
      <c r="F27" s="78" t="s">
        <v>13</v>
      </c>
    </row>
    <row r="28" spans="1:6" ht="78.75" x14ac:dyDescent="0.25">
      <c r="A28" s="78">
        <v>18</v>
      </c>
      <c r="B28" s="237" t="s">
        <v>10733</v>
      </c>
      <c r="C28" s="237" t="s">
        <v>10734</v>
      </c>
      <c r="D28" s="78" t="s">
        <v>10726</v>
      </c>
      <c r="E28" s="682">
        <v>120000</v>
      </c>
      <c r="F28" s="78" t="s">
        <v>13</v>
      </c>
    </row>
    <row r="29" spans="1:6" ht="78.75" x14ac:dyDescent="0.25">
      <c r="A29" s="78">
        <v>19</v>
      </c>
      <c r="B29" s="237" t="s">
        <v>2265</v>
      </c>
      <c r="C29" s="237" t="s">
        <v>10735</v>
      </c>
      <c r="D29" s="78" t="s">
        <v>10726</v>
      </c>
      <c r="E29" s="682">
        <v>120000</v>
      </c>
      <c r="F29" s="78" t="s">
        <v>13</v>
      </c>
    </row>
    <row r="30" spans="1:6" ht="78.75" x14ac:dyDescent="0.25">
      <c r="A30" s="78">
        <v>20</v>
      </c>
      <c r="B30" s="237" t="s">
        <v>10736</v>
      </c>
      <c r="C30" s="237" t="s">
        <v>10737</v>
      </c>
      <c r="D30" s="78" t="s">
        <v>10726</v>
      </c>
      <c r="E30" s="682">
        <v>120000</v>
      </c>
      <c r="F30" s="78" t="s">
        <v>13</v>
      </c>
    </row>
    <row r="31" spans="1:6" ht="78.75" x14ac:dyDescent="0.25">
      <c r="A31" s="78">
        <v>21</v>
      </c>
      <c r="B31" s="237" t="s">
        <v>10738</v>
      </c>
      <c r="C31" s="237" t="s">
        <v>10739</v>
      </c>
      <c r="D31" s="78" t="s">
        <v>10726</v>
      </c>
      <c r="E31" s="682">
        <v>120000</v>
      </c>
      <c r="F31" s="78" t="s">
        <v>13</v>
      </c>
    </row>
    <row r="32" spans="1:6" ht="78.75" x14ac:dyDescent="0.25">
      <c r="A32" s="78">
        <v>22</v>
      </c>
      <c r="B32" s="237" t="s">
        <v>10740</v>
      </c>
      <c r="C32" s="237" t="s">
        <v>10741</v>
      </c>
      <c r="D32" s="78" t="s">
        <v>10726</v>
      </c>
      <c r="E32" s="682">
        <v>120000</v>
      </c>
      <c r="F32" s="78" t="s">
        <v>13</v>
      </c>
    </row>
    <row r="33" spans="1:6" x14ac:dyDescent="0.25">
      <c r="A33" s="78"/>
      <c r="B33" s="2653" t="s">
        <v>5872</v>
      </c>
      <c r="C33" s="2653"/>
      <c r="D33" s="2653"/>
      <c r="E33" s="682"/>
      <c r="F33" s="78"/>
    </row>
    <row r="34" spans="1:6" ht="189" x14ac:dyDescent="0.25">
      <c r="A34" s="78">
        <v>23</v>
      </c>
      <c r="B34" s="237" t="s">
        <v>10742</v>
      </c>
      <c r="C34" s="101" t="s">
        <v>10743</v>
      </c>
      <c r="D34" s="158" t="s">
        <v>10744</v>
      </c>
      <c r="E34" s="682">
        <v>1500000</v>
      </c>
      <c r="F34" s="78" t="s">
        <v>135</v>
      </c>
    </row>
    <row r="35" spans="1:6" ht="220.5" x14ac:dyDescent="0.25">
      <c r="A35" s="78">
        <v>24</v>
      </c>
      <c r="B35" s="237" t="s">
        <v>10745</v>
      </c>
      <c r="C35" s="101" t="s">
        <v>10746</v>
      </c>
      <c r="D35" s="78" t="s">
        <v>10747</v>
      </c>
      <c r="E35" s="680">
        <v>1000000</v>
      </c>
      <c r="F35" s="78" t="s">
        <v>135</v>
      </c>
    </row>
    <row r="36" spans="1:6" ht="173.25" x14ac:dyDescent="0.25">
      <c r="A36" s="78">
        <v>25</v>
      </c>
      <c r="B36" s="237" t="s">
        <v>10748</v>
      </c>
      <c r="C36" s="101" t="s">
        <v>10749</v>
      </c>
      <c r="D36" s="158" t="s">
        <v>10750</v>
      </c>
      <c r="E36" s="680">
        <v>4000000</v>
      </c>
      <c r="F36" s="78" t="s">
        <v>13</v>
      </c>
    </row>
    <row r="37" spans="1:6" x14ac:dyDescent="0.25">
      <c r="A37" s="78"/>
      <c r="B37" s="2653" t="s">
        <v>5895</v>
      </c>
      <c r="C37" s="2653"/>
      <c r="D37" s="2653"/>
      <c r="E37" s="680"/>
      <c r="F37" s="78"/>
    </row>
    <row r="38" spans="1:6" ht="299.25" x14ac:dyDescent="0.25">
      <c r="A38" s="78">
        <v>26</v>
      </c>
      <c r="B38" s="237" t="s">
        <v>10724</v>
      </c>
      <c r="C38" s="237" t="s">
        <v>10751</v>
      </c>
      <c r="D38" s="7" t="s">
        <v>10752</v>
      </c>
      <c r="E38" s="680">
        <v>3200000</v>
      </c>
      <c r="F38" s="78" t="s">
        <v>13</v>
      </c>
    </row>
    <row r="39" spans="1:6" ht="110.25" x14ac:dyDescent="0.25">
      <c r="A39" s="78">
        <v>27</v>
      </c>
      <c r="B39" s="237" t="s">
        <v>10727</v>
      </c>
      <c r="C39" s="237" t="s">
        <v>10753</v>
      </c>
      <c r="D39" s="78" t="s">
        <v>10754</v>
      </c>
      <c r="E39" s="680">
        <v>2200000</v>
      </c>
      <c r="F39" s="78" t="s">
        <v>13</v>
      </c>
    </row>
    <row r="40" spans="1:6" ht="204.75" x14ac:dyDescent="0.25">
      <c r="A40" s="78">
        <v>28</v>
      </c>
      <c r="B40" s="237" t="s">
        <v>10733</v>
      </c>
      <c r="C40" s="237" t="s">
        <v>10755</v>
      </c>
      <c r="D40" s="78" t="s">
        <v>10814</v>
      </c>
      <c r="E40" s="680">
        <v>3200000</v>
      </c>
      <c r="F40" s="78" t="s">
        <v>13</v>
      </c>
    </row>
    <row r="41" spans="1:6" ht="110.25" x14ac:dyDescent="0.25">
      <c r="A41" s="78">
        <v>29</v>
      </c>
      <c r="B41" s="237" t="s">
        <v>10731</v>
      </c>
      <c r="C41" s="237" t="s">
        <v>10756</v>
      </c>
      <c r="D41" s="78" t="s">
        <v>10757</v>
      </c>
      <c r="E41" s="680">
        <v>2150000</v>
      </c>
      <c r="F41" s="78" t="s">
        <v>13</v>
      </c>
    </row>
    <row r="42" spans="1:6" ht="204.75" x14ac:dyDescent="0.25">
      <c r="A42" s="78">
        <v>30</v>
      </c>
      <c r="B42" s="237" t="s">
        <v>10740</v>
      </c>
      <c r="C42" s="237" t="s">
        <v>10758</v>
      </c>
      <c r="D42" s="78" t="s">
        <v>10759</v>
      </c>
      <c r="E42" s="680">
        <v>2450000</v>
      </c>
      <c r="F42" s="78" t="s">
        <v>13</v>
      </c>
    </row>
    <row r="43" spans="1:6" ht="110.25" x14ac:dyDescent="0.25">
      <c r="A43" s="78">
        <v>31</v>
      </c>
      <c r="B43" s="237" t="s">
        <v>2265</v>
      </c>
      <c r="C43" s="237" t="s">
        <v>10760</v>
      </c>
      <c r="D43" s="78" t="s">
        <v>10761</v>
      </c>
      <c r="E43" s="680">
        <v>2150000</v>
      </c>
      <c r="F43" s="78" t="s">
        <v>13</v>
      </c>
    </row>
    <row r="44" spans="1:6" ht="220.5" x14ac:dyDescent="0.25">
      <c r="A44" s="78">
        <v>32</v>
      </c>
      <c r="B44" s="237" t="s">
        <v>10762</v>
      </c>
      <c r="C44" s="237" t="s">
        <v>10763</v>
      </c>
      <c r="D44" s="7" t="s">
        <v>10764</v>
      </c>
      <c r="E44" s="680">
        <v>2500000</v>
      </c>
      <c r="F44" s="78" t="s">
        <v>13</v>
      </c>
    </row>
    <row r="45" spans="1:6" ht="110.25" x14ac:dyDescent="0.25">
      <c r="A45" s="78">
        <v>33</v>
      </c>
      <c r="B45" s="237" t="s">
        <v>10738</v>
      </c>
      <c r="C45" s="237" t="s">
        <v>10765</v>
      </c>
      <c r="D45" s="78" t="s">
        <v>10761</v>
      </c>
      <c r="E45" s="680">
        <v>2200000</v>
      </c>
      <c r="F45" s="78" t="s">
        <v>13</v>
      </c>
    </row>
    <row r="46" spans="1:6" ht="110.25" x14ac:dyDescent="0.25">
      <c r="A46" s="78">
        <v>34</v>
      </c>
      <c r="B46" s="237" t="s">
        <v>9560</v>
      </c>
      <c r="C46" s="237" t="s">
        <v>10766</v>
      </c>
      <c r="D46" s="78" t="s">
        <v>10767</v>
      </c>
      <c r="E46" s="680">
        <v>2100000</v>
      </c>
      <c r="F46" s="78" t="s">
        <v>13</v>
      </c>
    </row>
    <row r="47" spans="1:6" ht="157.5" x14ac:dyDescent="0.25">
      <c r="A47" s="78">
        <v>35</v>
      </c>
      <c r="B47" s="237" t="s">
        <v>10768</v>
      </c>
      <c r="C47" s="237" t="s">
        <v>10769</v>
      </c>
      <c r="D47" s="78" t="s">
        <v>10770</v>
      </c>
      <c r="E47" s="680">
        <v>3500000</v>
      </c>
      <c r="F47" s="78" t="s">
        <v>13</v>
      </c>
    </row>
    <row r="48" spans="1:6" x14ac:dyDescent="0.25">
      <c r="A48" s="78"/>
      <c r="B48" s="2653" t="s">
        <v>1154</v>
      </c>
      <c r="C48" s="2653"/>
      <c r="D48" s="2653"/>
      <c r="E48" s="680"/>
      <c r="F48" s="78"/>
    </row>
    <row r="49" spans="1:6" ht="204.75" x14ac:dyDescent="0.25">
      <c r="A49" s="78">
        <v>36</v>
      </c>
      <c r="B49" s="237" t="s">
        <v>10771</v>
      </c>
      <c r="C49" s="101" t="s">
        <v>10772</v>
      </c>
      <c r="D49" s="78" t="s">
        <v>10773</v>
      </c>
      <c r="E49" s="680">
        <v>1901766</v>
      </c>
      <c r="F49" s="78" t="s">
        <v>13</v>
      </c>
    </row>
    <row r="50" spans="1:6" ht="63" x14ac:dyDescent="0.25">
      <c r="A50" s="158">
        <v>37</v>
      </c>
      <c r="B50" s="101" t="s">
        <v>10774</v>
      </c>
      <c r="C50" s="101" t="s">
        <v>10775</v>
      </c>
      <c r="D50" s="101" t="s">
        <v>10776</v>
      </c>
      <c r="E50" s="680">
        <v>200000</v>
      </c>
      <c r="F50" s="158" t="s">
        <v>13</v>
      </c>
    </row>
    <row r="51" spans="1:6" x14ac:dyDescent="0.25">
      <c r="A51" s="158"/>
      <c r="B51" s="2565" t="s">
        <v>4995</v>
      </c>
      <c r="C51" s="2565"/>
      <c r="D51" s="101"/>
      <c r="E51" s="680"/>
      <c r="F51" s="158"/>
    </row>
    <row r="52" spans="1:6" ht="157.5" x14ac:dyDescent="0.25">
      <c r="A52" s="158">
        <v>38</v>
      </c>
      <c r="B52" s="158" t="s">
        <v>10777</v>
      </c>
      <c r="C52" s="101" t="s">
        <v>10778</v>
      </c>
      <c r="D52" s="158" t="s">
        <v>10779</v>
      </c>
      <c r="E52" s="680">
        <v>8000000</v>
      </c>
      <c r="F52" s="158" t="s">
        <v>135</v>
      </c>
    </row>
    <row r="53" spans="1:6" x14ac:dyDescent="0.25">
      <c r="A53" s="158"/>
      <c r="B53" s="576" t="s">
        <v>481</v>
      </c>
      <c r="C53" s="576"/>
      <c r="D53" s="336"/>
      <c r="E53" s="680"/>
      <c r="F53" s="158"/>
    </row>
    <row r="54" spans="1:6" ht="94.5" x14ac:dyDescent="0.25">
      <c r="A54" s="158">
        <v>39</v>
      </c>
      <c r="B54" s="158" t="s">
        <v>10780</v>
      </c>
      <c r="C54" s="101" t="s">
        <v>10781</v>
      </c>
      <c r="D54" s="158" t="s">
        <v>10782</v>
      </c>
      <c r="E54" s="680">
        <v>3000000</v>
      </c>
      <c r="F54" s="158" t="s">
        <v>13</v>
      </c>
    </row>
    <row r="55" spans="1:6" x14ac:dyDescent="0.25">
      <c r="A55" s="158"/>
      <c r="B55" s="2578" t="s">
        <v>477</v>
      </c>
      <c r="C55" s="2578"/>
      <c r="D55" s="2578"/>
      <c r="E55" s="680"/>
      <c r="F55" s="158"/>
    </row>
    <row r="56" spans="1:6" ht="204.75" x14ac:dyDescent="0.25">
      <c r="A56" s="158">
        <v>40</v>
      </c>
      <c r="B56" s="158" t="s">
        <v>10783</v>
      </c>
      <c r="C56" s="101" t="s">
        <v>10784</v>
      </c>
      <c r="D56" s="69" t="s">
        <v>10785</v>
      </c>
      <c r="E56" s="680">
        <v>1169256.8</v>
      </c>
      <c r="F56" s="158" t="s">
        <v>13</v>
      </c>
    </row>
    <row r="57" spans="1:6" ht="204.75" x14ac:dyDescent="0.25">
      <c r="A57" s="158">
        <v>41</v>
      </c>
      <c r="B57" s="158" t="s">
        <v>10786</v>
      </c>
      <c r="C57" s="101" t="s">
        <v>10787</v>
      </c>
      <c r="D57" s="69" t="s">
        <v>10788</v>
      </c>
      <c r="E57" s="680">
        <v>1169256.8</v>
      </c>
      <c r="F57" s="158" t="s">
        <v>13</v>
      </c>
    </row>
    <row r="58" spans="1:6" ht="204.75" x14ac:dyDescent="0.25">
      <c r="A58" s="158">
        <v>42</v>
      </c>
      <c r="B58" s="158" t="s">
        <v>10789</v>
      </c>
      <c r="C58" s="101" t="s">
        <v>10790</v>
      </c>
      <c r="D58" s="69" t="s">
        <v>10791</v>
      </c>
      <c r="E58" s="680">
        <v>1169256.8</v>
      </c>
      <c r="F58" s="158" t="s">
        <v>13</v>
      </c>
    </row>
    <row r="59" spans="1:6" ht="204.75" x14ac:dyDescent="0.25">
      <c r="A59" s="158">
        <v>43</v>
      </c>
      <c r="B59" s="158" t="s">
        <v>10792</v>
      </c>
      <c r="C59" s="101" t="s">
        <v>10793</v>
      </c>
      <c r="D59" s="69" t="s">
        <v>10794</v>
      </c>
      <c r="E59" s="680">
        <v>1169256.8</v>
      </c>
      <c r="F59" s="158" t="s">
        <v>13</v>
      </c>
    </row>
    <row r="60" spans="1:6" x14ac:dyDescent="0.25">
      <c r="A60" s="158"/>
      <c r="B60" s="336" t="s">
        <v>248</v>
      </c>
      <c r="C60" s="158"/>
      <c r="D60" s="158"/>
      <c r="E60" s="684">
        <v>81310344.819999993</v>
      </c>
      <c r="F60" s="336"/>
    </row>
    <row r="61" spans="1:6" x14ac:dyDescent="0.25">
      <c r="A61" s="685"/>
      <c r="B61" s="2558" t="s">
        <v>9</v>
      </c>
      <c r="C61" s="2558"/>
      <c r="D61" s="2558"/>
      <c r="E61" s="168"/>
      <c r="F61" s="359"/>
    </row>
    <row r="62" spans="1:6" ht="63" x14ac:dyDescent="0.25">
      <c r="A62" s="73">
        <v>1</v>
      </c>
      <c r="B62" s="69" t="s">
        <v>269</v>
      </c>
      <c r="C62" s="7" t="s">
        <v>10795</v>
      </c>
      <c r="D62" s="69" t="s">
        <v>271</v>
      </c>
      <c r="E62" s="77">
        <v>1000000</v>
      </c>
      <c r="F62" s="69" t="s">
        <v>272</v>
      </c>
    </row>
    <row r="63" spans="1:6" x14ac:dyDescent="0.25">
      <c r="A63" s="73"/>
      <c r="B63" s="70" t="s">
        <v>273</v>
      </c>
      <c r="C63" s="7"/>
      <c r="D63" s="69"/>
      <c r="E63" s="77"/>
      <c r="F63" s="69"/>
    </row>
    <row r="64" spans="1:6" ht="94.5" x14ac:dyDescent="0.25">
      <c r="A64" s="73">
        <v>2</v>
      </c>
      <c r="B64" s="69" t="s">
        <v>274</v>
      </c>
      <c r="C64" s="7" t="s">
        <v>10796</v>
      </c>
      <c r="D64" s="69" t="s">
        <v>276</v>
      </c>
      <c r="E64" s="77">
        <v>4500000</v>
      </c>
      <c r="F64" s="69" t="s">
        <v>277</v>
      </c>
    </row>
    <row r="65" spans="1:6" x14ac:dyDescent="0.25">
      <c r="A65" s="70"/>
      <c r="B65" s="70" t="s">
        <v>248</v>
      </c>
      <c r="C65" s="70"/>
      <c r="D65" s="70"/>
      <c r="E65" s="138">
        <v>5500000</v>
      </c>
      <c r="F65" s="70"/>
    </row>
    <row r="66" spans="1:6" x14ac:dyDescent="0.25">
      <c r="A66" s="88"/>
      <c r="B66" s="88" t="s">
        <v>324</v>
      </c>
      <c r="C66" s="88"/>
      <c r="D66" s="88"/>
      <c r="E66" s="89">
        <f>E65+E60</f>
        <v>86810344.819999993</v>
      </c>
      <c r="F66" s="88"/>
    </row>
    <row r="70" spans="1:6" x14ac:dyDescent="0.25">
      <c r="A70" s="2352" t="s">
        <v>0</v>
      </c>
      <c r="B70" s="2352"/>
      <c r="C70" s="2352"/>
      <c r="D70" s="2352"/>
      <c r="E70" s="2352"/>
      <c r="F70" s="2352"/>
    </row>
    <row r="71" spans="1:6" x14ac:dyDescent="0.25">
      <c r="A71" s="2352" t="s">
        <v>10699</v>
      </c>
      <c r="B71" s="2352"/>
      <c r="C71" s="2352"/>
      <c r="D71" s="2352"/>
      <c r="E71" s="2352"/>
      <c r="F71" s="2352"/>
    </row>
    <row r="72" spans="1:6" x14ac:dyDescent="0.25">
      <c r="A72" s="2352" t="s">
        <v>281</v>
      </c>
      <c r="B72" s="2352"/>
      <c r="C72" s="2352"/>
      <c r="D72" s="2352"/>
      <c r="E72" s="2352"/>
      <c r="F72" s="2352"/>
    </row>
    <row r="73" spans="1:6" x14ac:dyDescent="0.25">
      <c r="A73" s="464" t="s">
        <v>3</v>
      </c>
      <c r="B73" s="533" t="s">
        <v>5559</v>
      </c>
      <c r="C73" s="38" t="s">
        <v>284</v>
      </c>
      <c r="D73" s="38" t="s">
        <v>8474</v>
      </c>
      <c r="E73" s="38" t="s">
        <v>286</v>
      </c>
      <c r="F73" s="38" t="s">
        <v>1228</v>
      </c>
    </row>
    <row r="74" spans="1:6" x14ac:dyDescent="0.25">
      <c r="A74" s="182"/>
      <c r="B74" s="2327" t="s">
        <v>40</v>
      </c>
      <c r="C74" s="2327"/>
      <c r="D74" s="464"/>
      <c r="E74" s="38"/>
      <c r="F74" s="38"/>
    </row>
    <row r="75" spans="1:6" ht="94.5" x14ac:dyDescent="0.25">
      <c r="A75" s="182">
        <v>1</v>
      </c>
      <c r="B75" s="7" t="s">
        <v>41</v>
      </c>
      <c r="C75" s="49" t="s">
        <v>10714</v>
      </c>
      <c r="D75" s="7" t="s">
        <v>302</v>
      </c>
      <c r="E75" s="682">
        <v>568965.51</v>
      </c>
      <c r="F75" s="42" t="s">
        <v>135</v>
      </c>
    </row>
    <row r="76" spans="1:6" x14ac:dyDescent="0.25">
      <c r="A76" s="182"/>
      <c r="B76" s="2327" t="s">
        <v>34</v>
      </c>
      <c r="C76" s="2327"/>
      <c r="D76" s="574"/>
      <c r="E76" s="574"/>
      <c r="F76" s="49"/>
    </row>
    <row r="77" spans="1:6" ht="63" x14ac:dyDescent="0.25">
      <c r="A77" s="182">
        <v>2</v>
      </c>
      <c r="B77" s="269" t="s">
        <v>309</v>
      </c>
      <c r="C77" s="182" t="s">
        <v>10716</v>
      </c>
      <c r="D77" s="269" t="s">
        <v>5365</v>
      </c>
      <c r="E77" s="687">
        <v>2463793.83</v>
      </c>
      <c r="F77" s="42" t="s">
        <v>135</v>
      </c>
    </row>
    <row r="78" spans="1:6" ht="78.75" x14ac:dyDescent="0.25">
      <c r="A78" s="182">
        <v>3</v>
      </c>
      <c r="B78" s="269" t="s">
        <v>38</v>
      </c>
      <c r="C78" s="182" t="s">
        <v>10718</v>
      </c>
      <c r="D78" s="269" t="s">
        <v>10797</v>
      </c>
      <c r="E78" s="687">
        <v>1000000</v>
      </c>
      <c r="F78" s="42" t="s">
        <v>135</v>
      </c>
    </row>
    <row r="79" spans="1:6" x14ac:dyDescent="0.25">
      <c r="A79" s="182"/>
      <c r="B79" s="2327" t="s">
        <v>8990</v>
      </c>
      <c r="C79" s="2327"/>
      <c r="D79" s="2327"/>
      <c r="E79" s="574"/>
      <c r="F79" s="49"/>
    </row>
    <row r="80" spans="1:6" ht="78.75" x14ac:dyDescent="0.25">
      <c r="A80" s="182">
        <v>4</v>
      </c>
      <c r="B80" s="182" t="s">
        <v>299</v>
      </c>
      <c r="C80" s="182" t="s">
        <v>10713</v>
      </c>
      <c r="D80" s="182" t="s">
        <v>1244</v>
      </c>
      <c r="E80" s="688">
        <v>341379</v>
      </c>
      <c r="F80" s="42" t="s">
        <v>135</v>
      </c>
    </row>
    <row r="81" spans="1:6" x14ac:dyDescent="0.25">
      <c r="A81" s="182"/>
      <c r="B81" s="2327" t="s">
        <v>10798</v>
      </c>
      <c r="C81" s="2327"/>
      <c r="D81" s="182"/>
      <c r="E81" s="688"/>
      <c r="F81" s="49"/>
    </row>
    <row r="82" spans="1:6" ht="409.5" x14ac:dyDescent="0.25">
      <c r="A82" s="182">
        <v>5</v>
      </c>
      <c r="B82" s="7" t="s">
        <v>307</v>
      </c>
      <c r="C82" s="7" t="s">
        <v>10721</v>
      </c>
      <c r="D82" s="7" t="s">
        <v>10799</v>
      </c>
      <c r="E82" s="682">
        <v>227586</v>
      </c>
      <c r="F82" s="42" t="s">
        <v>135</v>
      </c>
    </row>
    <row r="83" spans="1:6" ht="393.75" x14ac:dyDescent="0.25">
      <c r="A83" s="182"/>
      <c r="B83" s="7" t="s">
        <v>307</v>
      </c>
      <c r="C83" s="7" t="s">
        <v>10721</v>
      </c>
      <c r="D83" s="7" t="s">
        <v>10800</v>
      </c>
      <c r="E83" s="682"/>
      <c r="F83" s="42"/>
    </row>
    <row r="84" spans="1:6" ht="409.5" x14ac:dyDescent="0.25">
      <c r="A84" s="182"/>
      <c r="B84" s="7" t="s">
        <v>307</v>
      </c>
      <c r="C84" s="7" t="s">
        <v>10721</v>
      </c>
      <c r="D84" s="7" t="s">
        <v>10801</v>
      </c>
      <c r="E84" s="682"/>
      <c r="F84" s="42"/>
    </row>
    <row r="85" spans="1:6" x14ac:dyDescent="0.25">
      <c r="A85" s="182"/>
      <c r="B85" s="2327" t="s">
        <v>303</v>
      </c>
      <c r="C85" s="2327"/>
      <c r="D85" s="7"/>
      <c r="E85" s="682"/>
      <c r="F85" s="49"/>
    </row>
    <row r="86" spans="1:6" ht="189" x14ac:dyDescent="0.25">
      <c r="A86" s="182">
        <v>6</v>
      </c>
      <c r="B86" s="49" t="s">
        <v>696</v>
      </c>
      <c r="C86" s="49" t="s">
        <v>10725</v>
      </c>
      <c r="D86" s="7" t="s">
        <v>10802</v>
      </c>
      <c r="E86" s="682">
        <v>227586</v>
      </c>
      <c r="F86" s="49" t="s">
        <v>13</v>
      </c>
    </row>
    <row r="87" spans="1:6" x14ac:dyDescent="0.25">
      <c r="A87" s="182"/>
      <c r="B87" s="2327" t="s">
        <v>5895</v>
      </c>
      <c r="C87" s="2327"/>
      <c r="D87" s="182"/>
      <c r="E87" s="682"/>
      <c r="F87" s="49"/>
    </row>
    <row r="88" spans="1:6" ht="110.25" x14ac:dyDescent="0.25">
      <c r="A88" s="182">
        <v>7</v>
      </c>
      <c r="B88" s="49" t="s">
        <v>10724</v>
      </c>
      <c r="C88" s="49" t="s">
        <v>10751</v>
      </c>
      <c r="D88" s="7" t="s">
        <v>10803</v>
      </c>
      <c r="E88" s="688">
        <v>700000</v>
      </c>
      <c r="F88" s="49" t="s">
        <v>272</v>
      </c>
    </row>
    <row r="89" spans="1:6" ht="110.25" x14ac:dyDescent="0.25">
      <c r="A89" s="182">
        <v>8</v>
      </c>
      <c r="B89" s="49" t="s">
        <v>10727</v>
      </c>
      <c r="C89" s="49" t="s">
        <v>10753</v>
      </c>
      <c r="D89" s="7" t="s">
        <v>10804</v>
      </c>
      <c r="E89" s="688">
        <v>400000</v>
      </c>
      <c r="F89" s="49" t="s">
        <v>272</v>
      </c>
    </row>
    <row r="90" spans="1:6" ht="126" x14ac:dyDescent="0.25">
      <c r="A90" s="182">
        <v>9</v>
      </c>
      <c r="B90" s="49" t="s">
        <v>10733</v>
      </c>
      <c r="C90" s="49" t="s">
        <v>10755</v>
      </c>
      <c r="D90" s="7" t="s">
        <v>10805</v>
      </c>
      <c r="E90" s="688">
        <v>500000</v>
      </c>
      <c r="F90" s="49" t="s">
        <v>272</v>
      </c>
    </row>
    <row r="91" spans="1:6" ht="110.25" x14ac:dyDescent="0.25">
      <c r="A91" s="182">
        <v>10</v>
      </c>
      <c r="B91" s="49" t="s">
        <v>10740</v>
      </c>
      <c r="C91" s="49" t="s">
        <v>10758</v>
      </c>
      <c r="D91" s="7" t="s">
        <v>10806</v>
      </c>
      <c r="E91" s="688">
        <v>550000</v>
      </c>
      <c r="F91" s="49" t="s">
        <v>272</v>
      </c>
    </row>
    <row r="92" spans="1:6" ht="110.25" x14ac:dyDescent="0.25">
      <c r="A92" s="182">
        <v>11</v>
      </c>
      <c r="B92" s="49" t="s">
        <v>10762</v>
      </c>
      <c r="C92" s="49" t="s">
        <v>10763</v>
      </c>
      <c r="D92" s="7" t="s">
        <v>10807</v>
      </c>
      <c r="E92" s="688">
        <v>600000</v>
      </c>
      <c r="F92" s="49" t="s">
        <v>272</v>
      </c>
    </row>
    <row r="93" spans="1:6" ht="126" x14ac:dyDescent="0.25">
      <c r="A93" s="182">
        <v>12</v>
      </c>
      <c r="B93" s="49" t="s">
        <v>8408</v>
      </c>
      <c r="C93" s="49" t="s">
        <v>10808</v>
      </c>
      <c r="D93" s="7" t="s">
        <v>10809</v>
      </c>
      <c r="E93" s="688">
        <v>2300000</v>
      </c>
      <c r="F93" s="49" t="s">
        <v>13</v>
      </c>
    </row>
    <row r="94" spans="1:6" x14ac:dyDescent="0.25">
      <c r="A94" s="182"/>
      <c r="B94" s="2327" t="s">
        <v>9344</v>
      </c>
      <c r="C94" s="2327"/>
      <c r="D94" s="7"/>
      <c r="E94" s="682"/>
      <c r="F94" s="49"/>
    </row>
    <row r="95" spans="1:6" ht="173.25" x14ac:dyDescent="0.25">
      <c r="A95" s="182">
        <v>13</v>
      </c>
      <c r="B95" s="49" t="s">
        <v>10810</v>
      </c>
      <c r="C95" s="42" t="s">
        <v>10811</v>
      </c>
      <c r="D95" s="182" t="s">
        <v>10812</v>
      </c>
      <c r="E95" s="682">
        <v>1500000</v>
      </c>
      <c r="F95" s="42" t="s">
        <v>135</v>
      </c>
    </row>
    <row r="96" spans="1:6" x14ac:dyDescent="0.25">
      <c r="A96" s="182"/>
      <c r="B96" s="264" t="s">
        <v>248</v>
      </c>
      <c r="C96" s="182"/>
      <c r="D96" s="182"/>
      <c r="E96" s="463">
        <v>11379310.34</v>
      </c>
      <c r="F96" s="38"/>
    </row>
  </sheetData>
  <mergeCells count="25">
    <mergeCell ref="B18:C18"/>
    <mergeCell ref="B16:C16"/>
    <mergeCell ref="A1:F1"/>
    <mergeCell ref="A2:F2"/>
    <mergeCell ref="A3:F3"/>
    <mergeCell ref="B5:D5"/>
    <mergeCell ref="B12:D12"/>
    <mergeCell ref="B21:C21"/>
    <mergeCell ref="B23:D23"/>
    <mergeCell ref="B33:D33"/>
    <mergeCell ref="B37:D37"/>
    <mergeCell ref="B48:D48"/>
    <mergeCell ref="A70:F70"/>
    <mergeCell ref="B51:C51"/>
    <mergeCell ref="B55:D55"/>
    <mergeCell ref="B61:D61"/>
    <mergeCell ref="A71:F71"/>
    <mergeCell ref="A72:F72"/>
    <mergeCell ref="B94:C94"/>
    <mergeCell ref="B74:C74"/>
    <mergeCell ref="B76:C76"/>
    <mergeCell ref="B79:D79"/>
    <mergeCell ref="B81:C81"/>
    <mergeCell ref="B85:C85"/>
    <mergeCell ref="B87:C87"/>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3"/>
  <sheetViews>
    <sheetView topLeftCell="A78" workbookViewId="0">
      <selection activeCell="C79" sqref="C79"/>
    </sheetView>
  </sheetViews>
  <sheetFormatPr defaultRowHeight="15.75" x14ac:dyDescent="0.25"/>
  <cols>
    <col min="1" max="1" width="8.85546875" style="128" customWidth="1"/>
    <col min="2" max="2" width="17.5703125" style="128" customWidth="1"/>
    <col min="3" max="3" width="43.7109375" style="128" customWidth="1"/>
    <col min="4" max="4" width="22.140625" style="128" customWidth="1"/>
    <col min="5" max="5" width="21.7109375" style="128" customWidth="1"/>
    <col min="6" max="6" width="11.140625" style="128" customWidth="1"/>
    <col min="7" max="16384" width="9.140625" style="128"/>
  </cols>
  <sheetData>
    <row r="1" spans="1:6" x14ac:dyDescent="0.25">
      <c r="A1" s="2662" t="s">
        <v>0</v>
      </c>
      <c r="B1" s="2663"/>
      <c r="C1" s="2663"/>
      <c r="D1" s="2663"/>
      <c r="E1" s="2663"/>
      <c r="F1" s="2663"/>
    </row>
    <row r="2" spans="1:6" x14ac:dyDescent="0.25">
      <c r="A2" s="2591" t="s">
        <v>10815</v>
      </c>
      <c r="B2" s="2592"/>
      <c r="C2" s="2592"/>
      <c r="D2" s="2592"/>
      <c r="E2" s="2592"/>
      <c r="F2" s="2593"/>
    </row>
    <row r="3" spans="1:6" x14ac:dyDescent="0.25">
      <c r="A3" s="2591" t="s">
        <v>281</v>
      </c>
      <c r="B3" s="2592"/>
      <c r="C3" s="2592"/>
      <c r="D3" s="2592"/>
      <c r="E3" s="2592"/>
      <c r="F3" s="2593"/>
    </row>
    <row r="4" spans="1:6" x14ac:dyDescent="0.25">
      <c r="A4" s="9" t="s">
        <v>3</v>
      </c>
      <c r="B4" s="9" t="s">
        <v>283</v>
      </c>
      <c r="C4" s="96" t="s">
        <v>284</v>
      </c>
      <c r="D4" s="233" t="s">
        <v>10816</v>
      </c>
      <c r="E4" s="138" t="s">
        <v>708</v>
      </c>
      <c r="F4" s="96" t="s">
        <v>1228</v>
      </c>
    </row>
    <row r="5" spans="1:6" x14ac:dyDescent="0.25">
      <c r="A5" s="9"/>
      <c r="B5" s="2433" t="s">
        <v>9</v>
      </c>
      <c r="C5" s="2467"/>
      <c r="D5" s="2434"/>
      <c r="E5" s="138"/>
      <c r="F5" s="96"/>
    </row>
    <row r="6" spans="1:6" ht="31.5" x14ac:dyDescent="0.25">
      <c r="A6" s="2">
        <v>1</v>
      </c>
      <c r="B6" s="7" t="s">
        <v>2787</v>
      </c>
      <c r="C6" s="49" t="s">
        <v>10817</v>
      </c>
      <c r="D6" s="49" t="s">
        <v>7826</v>
      </c>
      <c r="E6" s="258">
        <v>1560960</v>
      </c>
      <c r="F6" s="49" t="s">
        <v>135</v>
      </c>
    </row>
    <row r="7" spans="1:6" ht="141.75" x14ac:dyDescent="0.25">
      <c r="A7" s="2">
        <v>2</v>
      </c>
      <c r="B7" s="7" t="s">
        <v>721</v>
      </c>
      <c r="C7" s="49" t="s">
        <v>10818</v>
      </c>
      <c r="D7" s="49" t="s">
        <v>10819</v>
      </c>
      <c r="E7" s="258">
        <v>1402660</v>
      </c>
      <c r="F7" s="49" t="s">
        <v>135</v>
      </c>
    </row>
    <row r="8" spans="1:6" ht="31.5" x14ac:dyDescent="0.25">
      <c r="A8" s="2">
        <v>3</v>
      </c>
      <c r="B8" s="7" t="s">
        <v>17</v>
      </c>
      <c r="C8" s="49" t="s">
        <v>10820</v>
      </c>
      <c r="D8" s="689" t="s">
        <v>19</v>
      </c>
      <c r="E8" s="258">
        <v>64800</v>
      </c>
      <c r="F8" s="49" t="s">
        <v>135</v>
      </c>
    </row>
    <row r="9" spans="1:6" ht="31.5" x14ac:dyDescent="0.25">
      <c r="A9" s="2">
        <v>4</v>
      </c>
      <c r="B9" s="7" t="s">
        <v>20</v>
      </c>
      <c r="C9" s="49" t="s">
        <v>10821</v>
      </c>
      <c r="D9" s="689" t="s">
        <v>22</v>
      </c>
      <c r="E9" s="258">
        <v>52200.67</v>
      </c>
      <c r="F9" s="49" t="s">
        <v>135</v>
      </c>
    </row>
    <row r="10" spans="1:6" ht="63" x14ac:dyDescent="0.25">
      <c r="A10" s="2">
        <v>5</v>
      </c>
      <c r="B10" s="7" t="s">
        <v>729</v>
      </c>
      <c r="C10" s="49" t="s">
        <v>10822</v>
      </c>
      <c r="D10" s="49" t="s">
        <v>10823</v>
      </c>
      <c r="E10" s="258">
        <v>1128000</v>
      </c>
      <c r="F10" s="49" t="s">
        <v>135</v>
      </c>
    </row>
    <row r="11" spans="1:6" x14ac:dyDescent="0.25">
      <c r="A11" s="2"/>
      <c r="B11" s="2388" t="s">
        <v>7832</v>
      </c>
      <c r="C11" s="2389"/>
      <c r="D11" s="2390"/>
      <c r="E11" s="258"/>
      <c r="F11" s="49"/>
    </row>
    <row r="12" spans="1:6" ht="63" x14ac:dyDescent="0.25">
      <c r="A12" s="2">
        <v>6</v>
      </c>
      <c r="B12" s="7" t="s">
        <v>721</v>
      </c>
      <c r="C12" s="49" t="s">
        <v>10824</v>
      </c>
      <c r="D12" s="49" t="s">
        <v>10825</v>
      </c>
      <c r="E12" s="258">
        <v>404310.34</v>
      </c>
      <c r="F12" s="49" t="s">
        <v>135</v>
      </c>
    </row>
    <row r="13" spans="1:6" ht="63" x14ac:dyDescent="0.25">
      <c r="A13" s="2">
        <v>7</v>
      </c>
      <c r="B13" s="7" t="s">
        <v>290</v>
      </c>
      <c r="C13" s="49" t="s">
        <v>10824</v>
      </c>
      <c r="D13" s="49" t="s">
        <v>10823</v>
      </c>
      <c r="E13" s="258">
        <v>1000000</v>
      </c>
      <c r="F13" s="49" t="s">
        <v>135</v>
      </c>
    </row>
    <row r="14" spans="1:6" ht="63" x14ac:dyDescent="0.25">
      <c r="A14" s="2">
        <v>8</v>
      </c>
      <c r="B14" s="7" t="s">
        <v>3544</v>
      </c>
      <c r="C14" s="49" t="s">
        <v>10826</v>
      </c>
      <c r="D14" s="49" t="s">
        <v>10827</v>
      </c>
      <c r="E14" s="258">
        <v>1200000</v>
      </c>
      <c r="F14" s="49" t="s">
        <v>135</v>
      </c>
    </row>
    <row r="15" spans="1:6" x14ac:dyDescent="0.25">
      <c r="A15" s="2"/>
      <c r="B15" s="2388" t="s">
        <v>7808</v>
      </c>
      <c r="C15" s="2390"/>
      <c r="D15" s="49"/>
      <c r="E15" s="258"/>
      <c r="F15" s="49"/>
    </row>
    <row r="16" spans="1:6" ht="47.25" x14ac:dyDescent="0.25">
      <c r="A16" s="2">
        <v>9</v>
      </c>
      <c r="B16" s="7" t="s">
        <v>683</v>
      </c>
      <c r="C16" s="49" t="s">
        <v>10828</v>
      </c>
      <c r="D16" s="49" t="s">
        <v>7843</v>
      </c>
      <c r="E16" s="258">
        <v>3500000</v>
      </c>
      <c r="F16" s="49" t="s">
        <v>13</v>
      </c>
    </row>
    <row r="17" spans="1:6" x14ac:dyDescent="0.25">
      <c r="A17" s="2"/>
      <c r="B17" s="2388" t="s">
        <v>306</v>
      </c>
      <c r="C17" s="2390"/>
      <c r="D17" s="49"/>
      <c r="E17" s="258"/>
      <c r="F17" s="49"/>
    </row>
    <row r="18" spans="1:6" ht="409.5" x14ac:dyDescent="0.25">
      <c r="A18" s="2">
        <v>10</v>
      </c>
      <c r="B18" s="7" t="s">
        <v>10829</v>
      </c>
      <c r="C18" s="49" t="s">
        <v>10830</v>
      </c>
      <c r="D18" s="49" t="s">
        <v>10831</v>
      </c>
      <c r="E18" s="258">
        <v>1736206.9</v>
      </c>
      <c r="F18" s="49" t="s">
        <v>135</v>
      </c>
    </row>
    <row r="19" spans="1:6" x14ac:dyDescent="0.25">
      <c r="A19" s="2"/>
      <c r="B19" s="2388" t="s">
        <v>739</v>
      </c>
      <c r="C19" s="2390"/>
      <c r="D19" s="49"/>
      <c r="E19" s="258"/>
      <c r="F19" s="49"/>
    </row>
    <row r="20" spans="1:6" ht="78.75" x14ac:dyDescent="0.25">
      <c r="A20" s="2">
        <v>11</v>
      </c>
      <c r="B20" s="7" t="s">
        <v>41</v>
      </c>
      <c r="C20" s="49" t="s">
        <v>10832</v>
      </c>
      <c r="D20" s="49" t="s">
        <v>10833</v>
      </c>
      <c r="E20" s="258">
        <v>4568965.5199999996</v>
      </c>
      <c r="F20" s="49" t="s">
        <v>135</v>
      </c>
    </row>
    <row r="21" spans="1:6" x14ac:dyDescent="0.25">
      <c r="A21" s="2"/>
      <c r="B21" s="2388" t="s">
        <v>303</v>
      </c>
      <c r="C21" s="2390"/>
      <c r="D21" s="49"/>
      <c r="E21" s="258"/>
      <c r="F21" s="49"/>
    </row>
    <row r="22" spans="1:6" ht="31.5" x14ac:dyDescent="0.25">
      <c r="A22" s="2">
        <v>12</v>
      </c>
      <c r="B22" s="7" t="s">
        <v>10834</v>
      </c>
      <c r="C22" s="49" t="s">
        <v>10835</v>
      </c>
      <c r="D22" s="49" t="s">
        <v>10836</v>
      </c>
      <c r="E22" s="258">
        <v>86810.345000000001</v>
      </c>
      <c r="F22" s="49" t="s">
        <v>13</v>
      </c>
    </row>
    <row r="23" spans="1:6" ht="31.5" x14ac:dyDescent="0.25">
      <c r="A23" s="2">
        <v>13</v>
      </c>
      <c r="B23" s="7" t="s">
        <v>10837</v>
      </c>
      <c r="C23" s="49" t="s">
        <v>10838</v>
      </c>
      <c r="D23" s="49" t="s">
        <v>10836</v>
      </c>
      <c r="E23" s="258">
        <v>86810.345000000001</v>
      </c>
      <c r="F23" s="49" t="s">
        <v>1269</v>
      </c>
    </row>
    <row r="24" spans="1:6" ht="31.5" x14ac:dyDescent="0.25">
      <c r="A24" s="2">
        <v>14</v>
      </c>
      <c r="B24" s="7" t="s">
        <v>10839</v>
      </c>
      <c r="C24" s="49" t="s">
        <v>10840</v>
      </c>
      <c r="D24" s="49" t="s">
        <v>10836</v>
      </c>
      <c r="E24" s="258">
        <v>86810.345000000001</v>
      </c>
      <c r="F24" s="49" t="s">
        <v>1269</v>
      </c>
    </row>
    <row r="25" spans="1:6" ht="31.5" x14ac:dyDescent="0.25">
      <c r="A25" s="2">
        <v>15</v>
      </c>
      <c r="B25" s="7" t="s">
        <v>10841</v>
      </c>
      <c r="C25" s="49" t="s">
        <v>10842</v>
      </c>
      <c r="D25" s="49" t="s">
        <v>10836</v>
      </c>
      <c r="E25" s="258">
        <v>86810.345000000001</v>
      </c>
      <c r="F25" s="49" t="s">
        <v>1269</v>
      </c>
    </row>
    <row r="26" spans="1:6" ht="31.5" x14ac:dyDescent="0.25">
      <c r="A26" s="2">
        <v>16</v>
      </c>
      <c r="B26" s="7" t="s">
        <v>10843</v>
      </c>
      <c r="C26" s="49" t="s">
        <v>10844</v>
      </c>
      <c r="D26" s="49" t="s">
        <v>10836</v>
      </c>
      <c r="E26" s="258">
        <v>86810.345000000001</v>
      </c>
      <c r="F26" s="49" t="s">
        <v>1269</v>
      </c>
    </row>
    <row r="27" spans="1:6" ht="47.25" x14ac:dyDescent="0.25">
      <c r="A27" s="2">
        <v>17</v>
      </c>
      <c r="B27" s="7" t="s">
        <v>10845</v>
      </c>
      <c r="C27" s="49" t="s">
        <v>10846</v>
      </c>
      <c r="D27" s="49" t="s">
        <v>10836</v>
      </c>
      <c r="E27" s="258">
        <v>86810.345000000001</v>
      </c>
      <c r="F27" s="49" t="s">
        <v>13</v>
      </c>
    </row>
    <row r="28" spans="1:6" ht="47.25" x14ac:dyDescent="0.25">
      <c r="A28" s="2">
        <v>18</v>
      </c>
      <c r="B28" s="7" t="s">
        <v>10847</v>
      </c>
      <c r="C28" s="49" t="s">
        <v>10848</v>
      </c>
      <c r="D28" s="49" t="s">
        <v>10836</v>
      </c>
      <c r="E28" s="258">
        <v>86810.345000000001</v>
      </c>
      <c r="F28" s="49" t="s">
        <v>1269</v>
      </c>
    </row>
    <row r="29" spans="1:6" ht="31.5" x14ac:dyDescent="0.25">
      <c r="A29" s="2">
        <v>19</v>
      </c>
      <c r="B29" s="7" t="s">
        <v>10849</v>
      </c>
      <c r="C29" s="49" t="s">
        <v>10850</v>
      </c>
      <c r="D29" s="49" t="s">
        <v>10836</v>
      </c>
      <c r="E29" s="258">
        <v>86810.345000000001</v>
      </c>
      <c r="F29" s="49" t="s">
        <v>13</v>
      </c>
    </row>
    <row r="30" spans="1:6" ht="31.5" x14ac:dyDescent="0.25">
      <c r="A30" s="2">
        <v>20</v>
      </c>
      <c r="B30" s="7" t="s">
        <v>8725</v>
      </c>
      <c r="C30" s="49" t="s">
        <v>10851</v>
      </c>
      <c r="D30" s="49" t="s">
        <v>10836</v>
      </c>
      <c r="E30" s="258">
        <v>86810.345000000001</v>
      </c>
      <c r="F30" s="49" t="s">
        <v>13</v>
      </c>
    </row>
    <row r="31" spans="1:6" ht="31.5" x14ac:dyDescent="0.25">
      <c r="A31" s="2">
        <v>21</v>
      </c>
      <c r="B31" s="7" t="s">
        <v>10852</v>
      </c>
      <c r="C31" s="49" t="s">
        <v>10853</v>
      </c>
      <c r="D31" s="49" t="s">
        <v>10836</v>
      </c>
      <c r="E31" s="258">
        <v>86810.345000000001</v>
      </c>
      <c r="F31" s="49" t="s">
        <v>13</v>
      </c>
    </row>
    <row r="32" spans="1:6" ht="31.5" x14ac:dyDescent="0.25">
      <c r="A32" s="2">
        <v>22</v>
      </c>
      <c r="B32" s="7" t="s">
        <v>10854</v>
      </c>
      <c r="C32" s="49" t="s">
        <v>10855</v>
      </c>
      <c r="D32" s="49" t="s">
        <v>10836</v>
      </c>
      <c r="E32" s="258">
        <v>86810.345000000001</v>
      </c>
      <c r="F32" s="49" t="s">
        <v>13</v>
      </c>
    </row>
    <row r="33" spans="1:6" ht="31.5" x14ac:dyDescent="0.25">
      <c r="A33" s="2">
        <v>23</v>
      </c>
      <c r="B33" s="7" t="s">
        <v>10856</v>
      </c>
      <c r="C33" s="49" t="s">
        <v>10857</v>
      </c>
      <c r="D33" s="49" t="s">
        <v>10836</v>
      </c>
      <c r="E33" s="258">
        <v>86810.345000000001</v>
      </c>
      <c r="F33" s="49" t="s">
        <v>1269</v>
      </c>
    </row>
    <row r="34" spans="1:6" ht="31.5" x14ac:dyDescent="0.25">
      <c r="A34" s="2">
        <v>24</v>
      </c>
      <c r="B34" s="7" t="s">
        <v>10858</v>
      </c>
      <c r="C34" s="49" t="s">
        <v>10859</v>
      </c>
      <c r="D34" s="49" t="s">
        <v>10836</v>
      </c>
      <c r="E34" s="258">
        <v>86810.345000000001</v>
      </c>
      <c r="F34" s="49" t="s">
        <v>13</v>
      </c>
    </row>
    <row r="35" spans="1:6" ht="31.5" x14ac:dyDescent="0.25">
      <c r="A35" s="2">
        <v>25</v>
      </c>
      <c r="B35" s="7" t="s">
        <v>10860</v>
      </c>
      <c r="C35" s="49" t="s">
        <v>10861</v>
      </c>
      <c r="D35" s="49" t="s">
        <v>10836</v>
      </c>
      <c r="E35" s="258">
        <v>86810.345000000001</v>
      </c>
      <c r="F35" s="49" t="s">
        <v>13</v>
      </c>
    </row>
    <row r="36" spans="1:6" ht="31.5" x14ac:dyDescent="0.25">
      <c r="A36" s="2">
        <v>26</v>
      </c>
      <c r="B36" s="7" t="s">
        <v>10862</v>
      </c>
      <c r="C36" s="49" t="s">
        <v>10863</v>
      </c>
      <c r="D36" s="49" t="s">
        <v>10836</v>
      </c>
      <c r="E36" s="258">
        <v>86810.345000000001</v>
      </c>
      <c r="F36" s="49" t="s">
        <v>13</v>
      </c>
    </row>
    <row r="37" spans="1:6" ht="31.5" x14ac:dyDescent="0.25">
      <c r="A37" s="2">
        <v>27</v>
      </c>
      <c r="B37" s="7" t="s">
        <v>10864</v>
      </c>
      <c r="C37" s="49" t="s">
        <v>10865</v>
      </c>
      <c r="D37" s="49" t="s">
        <v>10836</v>
      </c>
      <c r="E37" s="258">
        <v>86810.345000000001</v>
      </c>
      <c r="F37" s="49" t="s">
        <v>13</v>
      </c>
    </row>
    <row r="38" spans="1:6" ht="47.25" x14ac:dyDescent="0.25">
      <c r="A38" s="2">
        <v>28</v>
      </c>
      <c r="B38" s="7" t="s">
        <v>10866</v>
      </c>
      <c r="C38" s="49" t="s">
        <v>10867</v>
      </c>
      <c r="D38" s="49" t="s">
        <v>10836</v>
      </c>
      <c r="E38" s="258">
        <v>86810.345000000001</v>
      </c>
      <c r="F38" s="49" t="s">
        <v>13</v>
      </c>
    </row>
    <row r="39" spans="1:6" ht="31.5" x14ac:dyDescent="0.25">
      <c r="A39" s="2">
        <v>29</v>
      </c>
      <c r="B39" s="7" t="s">
        <v>10868</v>
      </c>
      <c r="C39" s="49" t="s">
        <v>10869</v>
      </c>
      <c r="D39" s="49" t="s">
        <v>10836</v>
      </c>
      <c r="E39" s="258">
        <v>86810.345000000001</v>
      </c>
      <c r="F39" s="49" t="s">
        <v>13</v>
      </c>
    </row>
    <row r="40" spans="1:6" ht="31.5" x14ac:dyDescent="0.25">
      <c r="A40" s="2">
        <v>30</v>
      </c>
      <c r="B40" s="7" t="s">
        <v>10870</v>
      </c>
      <c r="C40" s="49" t="s">
        <v>10871</v>
      </c>
      <c r="D40" s="49" t="s">
        <v>10836</v>
      </c>
      <c r="E40" s="258">
        <v>86810.345000000001</v>
      </c>
      <c r="F40" s="49" t="s">
        <v>1269</v>
      </c>
    </row>
    <row r="41" spans="1:6" ht="31.5" x14ac:dyDescent="0.25">
      <c r="A41" s="2">
        <v>31</v>
      </c>
      <c r="B41" s="7" t="s">
        <v>10872</v>
      </c>
      <c r="C41" s="49" t="s">
        <v>10873</v>
      </c>
      <c r="D41" s="49" t="s">
        <v>10836</v>
      </c>
      <c r="E41" s="258">
        <v>86810.345000000001</v>
      </c>
      <c r="F41" s="49" t="s">
        <v>13</v>
      </c>
    </row>
    <row r="42" spans="1:6" x14ac:dyDescent="0.25">
      <c r="A42" s="2"/>
      <c r="B42" s="2388" t="s">
        <v>7888</v>
      </c>
      <c r="C42" s="2390"/>
      <c r="D42" s="49"/>
      <c r="E42" s="258"/>
      <c r="F42" s="49"/>
    </row>
    <row r="43" spans="1:6" ht="47.25" x14ac:dyDescent="0.25">
      <c r="A43" s="2">
        <v>32</v>
      </c>
      <c r="B43" s="7" t="s">
        <v>10874</v>
      </c>
      <c r="C43" s="49" t="s">
        <v>10875</v>
      </c>
      <c r="D43" s="49" t="s">
        <v>10876</v>
      </c>
      <c r="E43" s="258">
        <v>7500000</v>
      </c>
      <c r="F43" s="49" t="s">
        <v>135</v>
      </c>
    </row>
    <row r="44" spans="1:6" ht="47.25" x14ac:dyDescent="0.25">
      <c r="A44" s="2">
        <v>33</v>
      </c>
      <c r="B44" s="7" t="s">
        <v>7892</v>
      </c>
      <c r="C44" s="49" t="s">
        <v>10877</v>
      </c>
      <c r="D44" s="49" t="s">
        <v>10878</v>
      </c>
      <c r="E44" s="258">
        <v>10000000</v>
      </c>
      <c r="F44" s="49" t="s">
        <v>13</v>
      </c>
    </row>
    <row r="45" spans="1:6" x14ac:dyDescent="0.25">
      <c r="A45" s="2"/>
      <c r="B45" s="2388" t="s">
        <v>8012</v>
      </c>
      <c r="C45" s="2390"/>
      <c r="D45" s="49"/>
      <c r="E45" s="258"/>
      <c r="F45" s="49"/>
    </row>
    <row r="46" spans="1:6" ht="110.25" x14ac:dyDescent="0.25">
      <c r="A46" s="2">
        <v>34</v>
      </c>
      <c r="B46" s="7" t="s">
        <v>10879</v>
      </c>
      <c r="C46" s="49" t="s">
        <v>10880</v>
      </c>
      <c r="D46" s="689" t="s">
        <v>10881</v>
      </c>
      <c r="E46" s="258">
        <v>1800000</v>
      </c>
      <c r="F46" s="49" t="s">
        <v>13</v>
      </c>
    </row>
    <row r="47" spans="1:6" ht="47.25" x14ac:dyDescent="0.25">
      <c r="A47" s="2">
        <v>35</v>
      </c>
      <c r="B47" s="7" t="s">
        <v>10882</v>
      </c>
      <c r="C47" s="49" t="s">
        <v>10883</v>
      </c>
      <c r="D47" s="689" t="s">
        <v>10884</v>
      </c>
      <c r="E47" s="258">
        <v>600000</v>
      </c>
      <c r="F47" s="49" t="s">
        <v>13</v>
      </c>
    </row>
    <row r="48" spans="1:6" ht="110.25" x14ac:dyDescent="0.25">
      <c r="A48" s="2">
        <v>36</v>
      </c>
      <c r="B48" s="7" t="s">
        <v>10885</v>
      </c>
      <c r="C48" s="49" t="s">
        <v>10886</v>
      </c>
      <c r="D48" s="49" t="s">
        <v>10887</v>
      </c>
      <c r="E48" s="258">
        <v>1800000</v>
      </c>
      <c r="F48" s="49" t="s">
        <v>13</v>
      </c>
    </row>
    <row r="49" spans="1:6" ht="63" x14ac:dyDescent="0.25">
      <c r="A49" s="2">
        <v>37</v>
      </c>
      <c r="B49" s="7" t="s">
        <v>10888</v>
      </c>
      <c r="C49" s="49" t="s">
        <v>10889</v>
      </c>
      <c r="D49" s="49" t="s">
        <v>10890</v>
      </c>
      <c r="E49" s="258">
        <v>500000</v>
      </c>
      <c r="F49" s="49" t="s">
        <v>1269</v>
      </c>
    </row>
    <row r="50" spans="1:6" ht="31.5" x14ac:dyDescent="0.25">
      <c r="A50" s="2">
        <v>38</v>
      </c>
      <c r="B50" s="7" t="s">
        <v>10843</v>
      </c>
      <c r="C50" s="49" t="s">
        <v>10891</v>
      </c>
      <c r="D50" s="49" t="s">
        <v>10892</v>
      </c>
      <c r="E50" s="258">
        <v>700000</v>
      </c>
      <c r="F50" s="49" t="s">
        <v>13</v>
      </c>
    </row>
    <row r="51" spans="1:6" ht="110.25" x14ac:dyDescent="0.25">
      <c r="A51" s="2">
        <v>39</v>
      </c>
      <c r="B51" s="7" t="s">
        <v>10893</v>
      </c>
      <c r="C51" s="49" t="s">
        <v>10894</v>
      </c>
      <c r="D51" s="49" t="s">
        <v>10895</v>
      </c>
      <c r="E51" s="258">
        <v>1800000</v>
      </c>
      <c r="F51" s="49" t="s">
        <v>13</v>
      </c>
    </row>
    <row r="52" spans="1:6" ht="47.25" x14ac:dyDescent="0.25">
      <c r="A52" s="2">
        <v>40</v>
      </c>
      <c r="B52" s="7" t="s">
        <v>10896</v>
      </c>
      <c r="C52" s="49" t="s">
        <v>10897</v>
      </c>
      <c r="D52" s="49" t="s">
        <v>1736</v>
      </c>
      <c r="E52" s="258">
        <v>1000000</v>
      </c>
      <c r="F52" s="49" t="s">
        <v>13</v>
      </c>
    </row>
    <row r="53" spans="1:6" ht="47.25" x14ac:dyDescent="0.25">
      <c r="A53" s="2">
        <v>41</v>
      </c>
      <c r="B53" s="7" t="s">
        <v>10898</v>
      </c>
      <c r="C53" s="49" t="s">
        <v>10899</v>
      </c>
      <c r="D53" s="49" t="s">
        <v>349</v>
      </c>
      <c r="E53" s="258">
        <v>2000000</v>
      </c>
      <c r="F53" s="49" t="s">
        <v>13</v>
      </c>
    </row>
    <row r="54" spans="1:6" ht="110.25" x14ac:dyDescent="0.25">
      <c r="A54" s="2">
        <v>42</v>
      </c>
      <c r="B54" s="7" t="s">
        <v>10900</v>
      </c>
      <c r="C54" s="49" t="s">
        <v>10901</v>
      </c>
      <c r="D54" s="49" t="s">
        <v>10902</v>
      </c>
      <c r="E54" s="258">
        <v>1800000</v>
      </c>
      <c r="F54" s="49" t="s">
        <v>13</v>
      </c>
    </row>
    <row r="55" spans="1:6" ht="31.5" x14ac:dyDescent="0.25">
      <c r="A55" s="2">
        <v>43</v>
      </c>
      <c r="B55" s="7" t="s">
        <v>10903</v>
      </c>
      <c r="C55" s="49" t="s">
        <v>10904</v>
      </c>
      <c r="D55" s="49" t="s">
        <v>10905</v>
      </c>
      <c r="E55" s="258">
        <v>400000</v>
      </c>
      <c r="F55" s="49" t="s">
        <v>13</v>
      </c>
    </row>
    <row r="56" spans="1:6" ht="47.25" x14ac:dyDescent="0.25">
      <c r="A56" s="2">
        <v>44</v>
      </c>
      <c r="B56" s="7" t="s">
        <v>10906</v>
      </c>
      <c r="C56" s="49" t="s">
        <v>10907</v>
      </c>
      <c r="D56" s="49" t="s">
        <v>349</v>
      </c>
      <c r="E56" s="258">
        <v>2000000</v>
      </c>
      <c r="F56" s="49" t="s">
        <v>13</v>
      </c>
    </row>
    <row r="57" spans="1:6" ht="47.25" x14ac:dyDescent="0.25">
      <c r="A57" s="2">
        <v>45</v>
      </c>
      <c r="B57" s="7" t="s">
        <v>10908</v>
      </c>
      <c r="C57" s="49" t="s">
        <v>10909</v>
      </c>
      <c r="D57" s="49" t="s">
        <v>10910</v>
      </c>
      <c r="E57" s="258">
        <v>1000000</v>
      </c>
      <c r="F57" s="49" t="s">
        <v>13</v>
      </c>
    </row>
    <row r="58" spans="1:6" ht="141.75" x14ac:dyDescent="0.25">
      <c r="A58" s="2">
        <v>46</v>
      </c>
      <c r="B58" s="7" t="s">
        <v>10911</v>
      </c>
      <c r="C58" s="49" t="s">
        <v>10912</v>
      </c>
      <c r="D58" s="49" t="s">
        <v>10913</v>
      </c>
      <c r="E58" s="258">
        <v>1500000</v>
      </c>
      <c r="F58" s="49" t="s">
        <v>1259</v>
      </c>
    </row>
    <row r="59" spans="1:6" ht="110.25" x14ac:dyDescent="0.25">
      <c r="A59" s="2">
        <v>47</v>
      </c>
      <c r="B59" s="7" t="s">
        <v>10914</v>
      </c>
      <c r="C59" s="49" t="s">
        <v>10915</v>
      </c>
      <c r="D59" s="49" t="s">
        <v>10902</v>
      </c>
      <c r="E59" s="258">
        <v>1800000</v>
      </c>
      <c r="F59" s="49" t="s">
        <v>13</v>
      </c>
    </row>
    <row r="60" spans="1:6" ht="47.25" x14ac:dyDescent="0.25">
      <c r="A60" s="2">
        <v>48</v>
      </c>
      <c r="B60" s="7" t="s">
        <v>10916</v>
      </c>
      <c r="C60" s="49" t="s">
        <v>10917</v>
      </c>
      <c r="D60" s="49" t="s">
        <v>10918</v>
      </c>
      <c r="E60" s="258">
        <v>500000</v>
      </c>
      <c r="F60" s="49" t="s">
        <v>13</v>
      </c>
    </row>
    <row r="61" spans="1:6" ht="47.25" x14ac:dyDescent="0.25">
      <c r="A61" s="2">
        <v>49</v>
      </c>
      <c r="B61" s="7" t="s">
        <v>10919</v>
      </c>
      <c r="C61" s="49" t="s">
        <v>10920</v>
      </c>
      <c r="D61" s="49" t="s">
        <v>10921</v>
      </c>
      <c r="E61" s="258">
        <v>1000000</v>
      </c>
      <c r="F61" s="49" t="s">
        <v>13</v>
      </c>
    </row>
    <row r="62" spans="1:6" x14ac:dyDescent="0.25">
      <c r="A62" s="2"/>
      <c r="B62" s="2388" t="s">
        <v>9344</v>
      </c>
      <c r="C62" s="2390"/>
      <c r="D62" s="49"/>
      <c r="E62" s="258"/>
      <c r="F62" s="49"/>
    </row>
    <row r="63" spans="1:6" ht="78.75" x14ac:dyDescent="0.25">
      <c r="A63" s="2">
        <v>50</v>
      </c>
      <c r="B63" s="7" t="s">
        <v>10922</v>
      </c>
      <c r="C63" s="49" t="s">
        <v>10923</v>
      </c>
      <c r="D63" s="10" t="s">
        <v>10924</v>
      </c>
      <c r="E63" s="258">
        <v>500000</v>
      </c>
      <c r="F63" s="10" t="s">
        <v>1259</v>
      </c>
    </row>
    <row r="64" spans="1:6" ht="47.25" x14ac:dyDescent="0.25">
      <c r="A64" s="2">
        <v>51</v>
      </c>
      <c r="B64" s="2" t="s">
        <v>10925</v>
      </c>
      <c r="C64" s="49" t="s">
        <v>10926</v>
      </c>
      <c r="D64" s="10" t="s">
        <v>202</v>
      </c>
      <c r="E64" s="258">
        <v>1000000</v>
      </c>
      <c r="F64" s="49" t="s">
        <v>13</v>
      </c>
    </row>
    <row r="65" spans="1:6" x14ac:dyDescent="0.25">
      <c r="A65" s="2"/>
      <c r="B65" s="2373" t="s">
        <v>889</v>
      </c>
      <c r="C65" s="2374"/>
      <c r="D65" s="10"/>
      <c r="E65" s="258"/>
      <c r="F65" s="49"/>
    </row>
    <row r="66" spans="1:6" ht="78.75" x14ac:dyDescent="0.25">
      <c r="A66" s="2">
        <v>52</v>
      </c>
      <c r="B66" s="7" t="s">
        <v>10927</v>
      </c>
      <c r="C66" s="49" t="s">
        <v>10928</v>
      </c>
      <c r="D66" s="49" t="s">
        <v>10929</v>
      </c>
      <c r="E66" s="258">
        <v>500000</v>
      </c>
      <c r="F66" s="49" t="s">
        <v>1259</v>
      </c>
    </row>
    <row r="67" spans="1:6" ht="94.5" x14ac:dyDescent="0.25">
      <c r="A67" s="2">
        <v>53</v>
      </c>
      <c r="B67" s="7" t="s">
        <v>10930</v>
      </c>
      <c r="C67" s="49" t="s">
        <v>10931</v>
      </c>
      <c r="D67" s="10" t="s">
        <v>10932</v>
      </c>
      <c r="E67" s="258">
        <v>300000</v>
      </c>
      <c r="F67" s="49" t="s">
        <v>13</v>
      </c>
    </row>
    <row r="68" spans="1:6" ht="47.25" x14ac:dyDescent="0.25">
      <c r="A68" s="2">
        <v>54</v>
      </c>
      <c r="B68" s="7" t="s">
        <v>10933</v>
      </c>
      <c r="C68" s="49" t="s">
        <v>10934</v>
      </c>
      <c r="D68" s="49" t="s">
        <v>10935</v>
      </c>
      <c r="E68" s="258">
        <v>656035.16</v>
      </c>
      <c r="F68" s="49" t="s">
        <v>13</v>
      </c>
    </row>
    <row r="69" spans="1:6" ht="63" x14ac:dyDescent="0.25">
      <c r="A69" s="2">
        <v>55</v>
      </c>
      <c r="B69" s="7" t="s">
        <v>10936</v>
      </c>
      <c r="C69" s="49" t="s">
        <v>10937</v>
      </c>
      <c r="D69" s="49" t="s">
        <v>10938</v>
      </c>
      <c r="E69" s="258">
        <v>1200000</v>
      </c>
      <c r="F69" s="49" t="s">
        <v>13</v>
      </c>
    </row>
    <row r="70" spans="1:6" ht="47.25" x14ac:dyDescent="0.25">
      <c r="A70" s="2">
        <v>56</v>
      </c>
      <c r="B70" s="7" t="s">
        <v>10939</v>
      </c>
      <c r="C70" s="49" t="s">
        <v>10940</v>
      </c>
      <c r="D70" s="49" t="s">
        <v>10941</v>
      </c>
      <c r="E70" s="258">
        <v>1000000</v>
      </c>
      <c r="F70" s="49" t="s">
        <v>13</v>
      </c>
    </row>
    <row r="71" spans="1:6" ht="63" x14ac:dyDescent="0.25">
      <c r="A71" s="2">
        <v>57</v>
      </c>
      <c r="B71" s="7" t="s">
        <v>10942</v>
      </c>
      <c r="C71" s="49" t="s">
        <v>10943</v>
      </c>
      <c r="D71" s="49" t="s">
        <v>10944</v>
      </c>
      <c r="E71" s="258">
        <v>300000</v>
      </c>
      <c r="F71" s="49" t="s">
        <v>13</v>
      </c>
    </row>
    <row r="72" spans="1:6" x14ac:dyDescent="0.25">
      <c r="A72" s="2"/>
      <c r="B72" s="2388" t="s">
        <v>8455</v>
      </c>
      <c r="C72" s="2390"/>
      <c r="D72" s="49"/>
      <c r="E72" s="258"/>
      <c r="F72" s="49"/>
    </row>
    <row r="73" spans="1:6" ht="267.75" x14ac:dyDescent="0.25">
      <c r="A73" s="2">
        <v>58</v>
      </c>
      <c r="B73" s="7" t="s">
        <v>10945</v>
      </c>
      <c r="C73" s="49" t="s">
        <v>10946</v>
      </c>
      <c r="D73" s="2" t="s">
        <v>10947</v>
      </c>
      <c r="E73" s="258">
        <v>3500000</v>
      </c>
      <c r="F73" s="49" t="s">
        <v>1269</v>
      </c>
    </row>
    <row r="74" spans="1:6" ht="267.75" x14ac:dyDescent="0.25">
      <c r="A74" s="2">
        <v>59</v>
      </c>
      <c r="B74" s="7" t="s">
        <v>10948</v>
      </c>
      <c r="C74" s="49" t="s">
        <v>10949</v>
      </c>
      <c r="D74" s="2" t="s">
        <v>10947</v>
      </c>
      <c r="E74" s="258">
        <v>3500000</v>
      </c>
      <c r="F74" s="49" t="s">
        <v>13</v>
      </c>
    </row>
    <row r="75" spans="1:6" ht="267.75" x14ac:dyDescent="0.25">
      <c r="A75" s="2">
        <v>60</v>
      </c>
      <c r="B75" s="7" t="s">
        <v>10950</v>
      </c>
      <c r="C75" s="49" t="s">
        <v>10951</v>
      </c>
      <c r="D75" s="2" t="s">
        <v>10947</v>
      </c>
      <c r="E75" s="258">
        <v>3000000</v>
      </c>
      <c r="F75" s="49" t="s">
        <v>1269</v>
      </c>
    </row>
    <row r="76" spans="1:6" ht="267.75" x14ac:dyDescent="0.25">
      <c r="A76" s="2">
        <v>61</v>
      </c>
      <c r="B76" s="7" t="s">
        <v>10952</v>
      </c>
      <c r="C76" s="49" t="s">
        <v>10953</v>
      </c>
      <c r="D76" s="2" t="s">
        <v>10947</v>
      </c>
      <c r="E76" s="258">
        <v>3500000</v>
      </c>
      <c r="F76" s="49" t="s">
        <v>1269</v>
      </c>
    </row>
    <row r="77" spans="1:6" x14ac:dyDescent="0.25">
      <c r="A77" s="2"/>
      <c r="B77" s="533" t="s">
        <v>248</v>
      </c>
      <c r="C77" s="10"/>
      <c r="D77" s="49"/>
      <c r="E77" s="690">
        <f>SUM(E6:E76)</f>
        <v>75010345.48999998</v>
      </c>
      <c r="F77" s="49"/>
    </row>
    <row r="78" spans="1:6" x14ac:dyDescent="0.25">
      <c r="A78" s="685"/>
      <c r="B78" s="2558" t="s">
        <v>9</v>
      </c>
      <c r="C78" s="2558"/>
      <c r="D78" s="2558"/>
      <c r="E78" s="168"/>
      <c r="F78" s="359"/>
    </row>
    <row r="79" spans="1:6" ht="63" x14ac:dyDescent="0.25">
      <c r="A79" s="73">
        <v>1</v>
      </c>
      <c r="B79" s="69" t="s">
        <v>269</v>
      </c>
      <c r="C79" s="7" t="s">
        <v>10954</v>
      </c>
      <c r="D79" s="69" t="s">
        <v>271</v>
      </c>
      <c r="E79" s="77">
        <v>1000000</v>
      </c>
      <c r="F79" s="69" t="s">
        <v>272</v>
      </c>
    </row>
    <row r="80" spans="1:6" x14ac:dyDescent="0.25">
      <c r="A80" s="73"/>
      <c r="B80" s="70" t="s">
        <v>273</v>
      </c>
      <c r="C80" s="7"/>
      <c r="D80" s="69"/>
      <c r="E80" s="77"/>
      <c r="F80" s="69"/>
    </row>
    <row r="81" spans="1:6" ht="63" x14ac:dyDescent="0.25">
      <c r="A81" s="73">
        <v>2</v>
      </c>
      <c r="B81" s="69" t="s">
        <v>274</v>
      </c>
      <c r="C81" s="7" t="s">
        <v>10955</v>
      </c>
      <c r="D81" s="69" t="s">
        <v>276</v>
      </c>
      <c r="E81" s="77">
        <v>4500000</v>
      </c>
      <c r="F81" s="69" t="s">
        <v>277</v>
      </c>
    </row>
    <row r="82" spans="1:6" x14ac:dyDescent="0.25">
      <c r="A82" s="70"/>
      <c r="B82" s="70" t="s">
        <v>248</v>
      </c>
      <c r="C82" s="70"/>
      <c r="D82" s="70"/>
      <c r="E82" s="138">
        <v>5500000</v>
      </c>
      <c r="F82" s="70"/>
    </row>
    <row r="83" spans="1:6" x14ac:dyDescent="0.25">
      <c r="A83" s="70"/>
      <c r="B83" s="2465" t="s">
        <v>323</v>
      </c>
      <c r="C83" s="2466"/>
      <c r="D83" s="70"/>
      <c r="E83" s="138"/>
      <c r="F83" s="70"/>
    </row>
    <row r="84" spans="1:6" x14ac:dyDescent="0.25">
      <c r="A84" s="2"/>
      <c r="B84" s="2655" t="s">
        <v>10956</v>
      </c>
      <c r="C84" s="2656"/>
      <c r="D84" s="2"/>
      <c r="E84" s="258"/>
      <c r="F84" s="49"/>
    </row>
    <row r="85" spans="1:6" ht="78.75" x14ac:dyDescent="0.25">
      <c r="A85" s="2"/>
      <c r="B85" s="7" t="s">
        <v>10957</v>
      </c>
      <c r="C85" s="49" t="s">
        <v>10928</v>
      </c>
      <c r="D85" s="10" t="s">
        <v>10958</v>
      </c>
      <c r="E85" s="258">
        <v>300000</v>
      </c>
      <c r="F85" s="49" t="s">
        <v>1269</v>
      </c>
    </row>
    <row r="86" spans="1:6" ht="78.75" x14ac:dyDescent="0.25">
      <c r="A86" s="2"/>
      <c r="B86" s="7" t="s">
        <v>10959</v>
      </c>
      <c r="C86" s="49" t="s">
        <v>10960</v>
      </c>
      <c r="D86" s="10" t="s">
        <v>10958</v>
      </c>
      <c r="E86" s="258">
        <v>300000</v>
      </c>
      <c r="F86" s="49" t="s">
        <v>1269</v>
      </c>
    </row>
    <row r="87" spans="1:6" ht="78.75" x14ac:dyDescent="0.25">
      <c r="A87" s="2"/>
      <c r="B87" s="7" t="s">
        <v>10961</v>
      </c>
      <c r="C87" s="49" t="s">
        <v>10943</v>
      </c>
      <c r="D87" s="10" t="s">
        <v>10958</v>
      </c>
      <c r="E87" s="258">
        <v>300000</v>
      </c>
      <c r="F87" s="49" t="s">
        <v>13</v>
      </c>
    </row>
    <row r="88" spans="1:6" ht="78.75" x14ac:dyDescent="0.25">
      <c r="A88" s="2"/>
      <c r="B88" s="7" t="s">
        <v>10962</v>
      </c>
      <c r="C88" s="49" t="s">
        <v>10963</v>
      </c>
      <c r="D88" s="10" t="s">
        <v>10958</v>
      </c>
      <c r="E88" s="258">
        <v>300000</v>
      </c>
      <c r="F88" s="49" t="s">
        <v>1269</v>
      </c>
    </row>
    <row r="89" spans="1:6" ht="78.75" x14ac:dyDescent="0.25">
      <c r="A89" s="2"/>
      <c r="B89" s="7" t="s">
        <v>10964</v>
      </c>
      <c r="C89" s="49" t="s">
        <v>10940</v>
      </c>
      <c r="D89" s="10" t="s">
        <v>10958</v>
      </c>
      <c r="E89" s="258">
        <v>300000</v>
      </c>
      <c r="F89" s="49" t="s">
        <v>13</v>
      </c>
    </row>
    <row r="90" spans="1:6" ht="78.75" x14ac:dyDescent="0.25">
      <c r="A90" s="2"/>
      <c r="B90" s="7" t="s">
        <v>10965</v>
      </c>
      <c r="C90" s="49" t="s">
        <v>10966</v>
      </c>
      <c r="D90" s="10" t="s">
        <v>10958</v>
      </c>
      <c r="E90" s="258">
        <v>300000</v>
      </c>
      <c r="F90" s="49" t="s">
        <v>1269</v>
      </c>
    </row>
    <row r="91" spans="1:6" ht="78.75" x14ac:dyDescent="0.25">
      <c r="A91" s="2"/>
      <c r="B91" s="7" t="s">
        <v>10967</v>
      </c>
      <c r="C91" s="49" t="s">
        <v>10968</v>
      </c>
      <c r="D91" s="10" t="s">
        <v>10958</v>
      </c>
      <c r="E91" s="258">
        <v>300000</v>
      </c>
      <c r="F91" s="49" t="s">
        <v>1269</v>
      </c>
    </row>
    <row r="92" spans="1:6" ht="78.75" x14ac:dyDescent="0.25">
      <c r="A92" s="2"/>
      <c r="B92" s="7" t="s">
        <v>10969</v>
      </c>
      <c r="C92" s="49" t="s">
        <v>10970</v>
      </c>
      <c r="D92" s="10" t="s">
        <v>10958</v>
      </c>
      <c r="E92" s="258">
        <v>300000</v>
      </c>
      <c r="F92" s="49" t="s">
        <v>1269</v>
      </c>
    </row>
    <row r="93" spans="1:6" ht="78.75" x14ac:dyDescent="0.25">
      <c r="A93" s="2"/>
      <c r="B93" s="7" t="s">
        <v>10971</v>
      </c>
      <c r="C93" s="49" t="s">
        <v>10972</v>
      </c>
      <c r="D93" s="10" t="s">
        <v>10958</v>
      </c>
      <c r="E93" s="258">
        <v>300000</v>
      </c>
      <c r="F93" s="49" t="s">
        <v>1269</v>
      </c>
    </row>
    <row r="94" spans="1:6" ht="78.75" x14ac:dyDescent="0.25">
      <c r="A94" s="2"/>
      <c r="B94" s="7" t="s">
        <v>10973</v>
      </c>
      <c r="C94" s="49" t="s">
        <v>10974</v>
      </c>
      <c r="D94" s="10" t="s">
        <v>10958</v>
      </c>
      <c r="E94" s="258">
        <v>300000</v>
      </c>
      <c r="F94" s="49" t="s">
        <v>1269</v>
      </c>
    </row>
    <row r="95" spans="1:6" ht="299.25" x14ac:dyDescent="0.25">
      <c r="A95" s="2">
        <v>62</v>
      </c>
      <c r="B95" s="7" t="s">
        <v>10975</v>
      </c>
      <c r="C95" s="2" t="s">
        <v>10976</v>
      </c>
      <c r="D95" s="49" t="s">
        <v>10977</v>
      </c>
      <c r="E95" s="258">
        <v>3300000</v>
      </c>
      <c r="F95" s="49" t="s">
        <v>135</v>
      </c>
    </row>
    <row r="96" spans="1:6" x14ac:dyDescent="0.25">
      <c r="A96" s="227"/>
      <c r="B96" s="227" t="s">
        <v>248</v>
      </c>
      <c r="C96" s="227"/>
      <c r="D96" s="227"/>
      <c r="E96" s="691">
        <f>SUM(E85:E95)</f>
        <v>6300000</v>
      </c>
      <c r="F96" s="229"/>
    </row>
    <row r="97" spans="1:6" ht="31.5" x14ac:dyDescent="0.25">
      <c r="A97" s="88"/>
      <c r="B97" s="533" t="s">
        <v>324</v>
      </c>
      <c r="C97" s="88"/>
      <c r="D97" s="88"/>
      <c r="E97" s="89">
        <f>E96+E82+E77</f>
        <v>86810345.48999998</v>
      </c>
      <c r="F97" s="88"/>
    </row>
    <row r="101" spans="1:6" x14ac:dyDescent="0.25">
      <c r="A101" s="2352" t="s">
        <v>0</v>
      </c>
      <c r="B101" s="2352"/>
      <c r="C101" s="2352"/>
      <c r="D101" s="2352"/>
      <c r="E101" s="2352"/>
      <c r="F101" s="2352"/>
    </row>
    <row r="102" spans="1:6" x14ac:dyDescent="0.25">
      <c r="A102" s="2352" t="s">
        <v>10815</v>
      </c>
      <c r="B102" s="2352"/>
      <c r="C102" s="2352"/>
      <c r="D102" s="2352"/>
      <c r="E102" s="2352"/>
      <c r="F102" s="2352"/>
    </row>
    <row r="103" spans="1:6" x14ac:dyDescent="0.25">
      <c r="A103" s="2352" t="s">
        <v>281</v>
      </c>
      <c r="B103" s="2352"/>
      <c r="C103" s="2352"/>
      <c r="D103" s="2352"/>
      <c r="E103" s="2352"/>
      <c r="F103" s="2352"/>
    </row>
    <row r="104" spans="1:6" x14ac:dyDescent="0.25">
      <c r="A104" s="381" t="s">
        <v>3</v>
      </c>
      <c r="B104" s="310" t="s">
        <v>5559</v>
      </c>
      <c r="C104" s="115" t="s">
        <v>284</v>
      </c>
      <c r="D104" s="381" t="s">
        <v>4426</v>
      </c>
      <c r="E104" s="268" t="s">
        <v>286</v>
      </c>
      <c r="F104" s="115" t="s">
        <v>1228</v>
      </c>
    </row>
    <row r="105" spans="1:6" x14ac:dyDescent="0.25">
      <c r="A105" s="270"/>
      <c r="B105" s="2658" t="s">
        <v>7590</v>
      </c>
      <c r="C105" s="2658"/>
      <c r="D105" s="2658"/>
      <c r="E105" s="196"/>
      <c r="F105" s="115"/>
    </row>
    <row r="106" spans="1:6" ht="31.5" x14ac:dyDescent="0.25">
      <c r="A106" s="43">
        <v>1</v>
      </c>
      <c r="B106" s="7" t="s">
        <v>2787</v>
      </c>
      <c r="C106" s="7" t="s">
        <v>10978</v>
      </c>
      <c r="D106" s="7" t="s">
        <v>7826</v>
      </c>
      <c r="E106" s="95">
        <v>391260</v>
      </c>
      <c r="F106" s="49" t="s">
        <v>135</v>
      </c>
    </row>
    <row r="107" spans="1:6" ht="94.5" x14ac:dyDescent="0.25">
      <c r="A107" s="43">
        <v>2</v>
      </c>
      <c r="B107" s="7" t="s">
        <v>721</v>
      </c>
      <c r="C107" s="7" t="s">
        <v>10818</v>
      </c>
      <c r="D107" s="7" t="s">
        <v>7828</v>
      </c>
      <c r="E107" s="95">
        <v>167998.62</v>
      </c>
      <c r="F107" s="49" t="s">
        <v>135</v>
      </c>
    </row>
    <row r="108" spans="1:6" ht="31.5" x14ac:dyDescent="0.25">
      <c r="A108" s="156">
        <v>3</v>
      </c>
      <c r="B108" s="7" t="s">
        <v>17</v>
      </c>
      <c r="C108" s="7" t="s">
        <v>10820</v>
      </c>
      <c r="D108" s="429" t="s">
        <v>19</v>
      </c>
      <c r="E108" s="95">
        <v>10800</v>
      </c>
      <c r="F108" s="49" t="s">
        <v>135</v>
      </c>
    </row>
    <row r="109" spans="1:6" ht="31.5" x14ac:dyDescent="0.25">
      <c r="A109" s="156">
        <v>4</v>
      </c>
      <c r="B109" s="7" t="s">
        <v>20</v>
      </c>
      <c r="C109" s="7" t="s">
        <v>10979</v>
      </c>
      <c r="D109" s="429" t="s">
        <v>22</v>
      </c>
      <c r="E109" s="95">
        <v>8700</v>
      </c>
      <c r="F109" s="49" t="s">
        <v>135</v>
      </c>
    </row>
    <row r="110" spans="1:6" ht="47.25" x14ac:dyDescent="0.25">
      <c r="A110" s="156">
        <v>5</v>
      </c>
      <c r="B110" s="7" t="s">
        <v>729</v>
      </c>
      <c r="C110" s="7" t="s">
        <v>10822</v>
      </c>
      <c r="D110" s="7" t="s">
        <v>7835</v>
      </c>
      <c r="E110" s="95">
        <v>104000</v>
      </c>
      <c r="F110" s="49" t="s">
        <v>135</v>
      </c>
    </row>
    <row r="111" spans="1:6" x14ac:dyDescent="0.25">
      <c r="A111" s="156"/>
      <c r="B111" s="2475" t="s">
        <v>10980</v>
      </c>
      <c r="C111" s="2475"/>
      <c r="D111" s="7"/>
      <c r="E111" s="95"/>
      <c r="F111" s="49"/>
    </row>
    <row r="112" spans="1:6" ht="47.25" x14ac:dyDescent="0.25">
      <c r="A112" s="156">
        <v>6</v>
      </c>
      <c r="B112" s="78" t="s">
        <v>290</v>
      </c>
      <c r="C112" s="78" t="s">
        <v>10824</v>
      </c>
      <c r="D112" s="78" t="s">
        <v>7835</v>
      </c>
      <c r="E112" s="95">
        <v>70689.66</v>
      </c>
      <c r="F112" s="237" t="s">
        <v>135</v>
      </c>
    </row>
    <row r="113" spans="1:6" ht="94.5" x14ac:dyDescent="0.25">
      <c r="A113" s="156">
        <v>7</v>
      </c>
      <c r="B113" s="78" t="s">
        <v>721</v>
      </c>
      <c r="C113" s="78" t="s">
        <v>10981</v>
      </c>
      <c r="D113" s="78" t="s">
        <v>7837</v>
      </c>
      <c r="E113" s="95">
        <v>70689.66</v>
      </c>
      <c r="F113" s="237" t="s">
        <v>135</v>
      </c>
    </row>
    <row r="114" spans="1:6" ht="47.25" x14ac:dyDescent="0.25">
      <c r="A114" s="156">
        <v>8</v>
      </c>
      <c r="B114" s="78" t="s">
        <v>3544</v>
      </c>
      <c r="C114" s="78" t="s">
        <v>10826</v>
      </c>
      <c r="D114" s="78" t="s">
        <v>10982</v>
      </c>
      <c r="E114" s="95">
        <v>200000</v>
      </c>
      <c r="F114" s="237" t="s">
        <v>135</v>
      </c>
    </row>
    <row r="115" spans="1:6" x14ac:dyDescent="0.25">
      <c r="A115" s="156"/>
      <c r="B115" s="2653" t="s">
        <v>40</v>
      </c>
      <c r="C115" s="2653"/>
      <c r="D115" s="78"/>
      <c r="E115" s="95"/>
      <c r="F115" s="237"/>
    </row>
    <row r="116" spans="1:6" ht="94.5" x14ac:dyDescent="0.25">
      <c r="A116" s="156">
        <v>9</v>
      </c>
      <c r="B116" s="7" t="s">
        <v>41</v>
      </c>
      <c r="C116" s="7" t="s">
        <v>10832</v>
      </c>
      <c r="D116" s="7" t="s">
        <v>7841</v>
      </c>
      <c r="E116" s="95">
        <v>568965.51</v>
      </c>
      <c r="F116" s="49" t="s">
        <v>135</v>
      </c>
    </row>
    <row r="117" spans="1:6" x14ac:dyDescent="0.25">
      <c r="A117" s="156"/>
      <c r="B117" s="2475" t="s">
        <v>696</v>
      </c>
      <c r="C117" s="2475"/>
      <c r="D117" s="7"/>
      <c r="E117" s="95"/>
      <c r="F117" s="49"/>
    </row>
    <row r="118" spans="1:6" ht="31.5" x14ac:dyDescent="0.25">
      <c r="A118" s="156">
        <v>10</v>
      </c>
      <c r="B118" s="7" t="s">
        <v>10983</v>
      </c>
      <c r="C118" s="7" t="s">
        <v>10984</v>
      </c>
      <c r="D118" s="7" t="s">
        <v>10985</v>
      </c>
      <c r="E118" s="95">
        <v>75862.100000000006</v>
      </c>
      <c r="F118" s="49" t="s">
        <v>13</v>
      </c>
    </row>
    <row r="119" spans="1:6" ht="31.5" x14ac:dyDescent="0.25">
      <c r="A119" s="156">
        <v>11</v>
      </c>
      <c r="B119" s="7" t="s">
        <v>10986</v>
      </c>
      <c r="C119" s="7" t="s">
        <v>10987</v>
      </c>
      <c r="D119" s="7" t="s">
        <v>10985</v>
      </c>
      <c r="E119" s="95">
        <v>75862.100000000006</v>
      </c>
      <c r="F119" s="49" t="s">
        <v>13</v>
      </c>
    </row>
    <row r="120" spans="1:6" ht="31.5" x14ac:dyDescent="0.25">
      <c r="A120" s="156">
        <v>12</v>
      </c>
      <c r="B120" s="7" t="s">
        <v>10988</v>
      </c>
      <c r="C120" s="7" t="s">
        <v>10989</v>
      </c>
      <c r="D120" s="7" t="s">
        <v>10985</v>
      </c>
      <c r="E120" s="95">
        <v>75862.100000000006</v>
      </c>
      <c r="F120" s="49" t="s">
        <v>13</v>
      </c>
    </row>
    <row r="121" spans="1:6" x14ac:dyDescent="0.25">
      <c r="A121" s="156"/>
      <c r="B121" s="382" t="s">
        <v>306</v>
      </c>
      <c r="C121" s="7"/>
      <c r="D121" s="7"/>
      <c r="E121" s="95"/>
      <c r="F121" s="49"/>
    </row>
    <row r="122" spans="1:6" ht="78.75" x14ac:dyDescent="0.25">
      <c r="A122" s="156">
        <v>13</v>
      </c>
      <c r="B122" s="7" t="s">
        <v>307</v>
      </c>
      <c r="C122" s="7" t="s">
        <v>10990</v>
      </c>
      <c r="D122" s="7" t="s">
        <v>10991</v>
      </c>
      <c r="E122" s="95">
        <v>227586.2</v>
      </c>
      <c r="F122" s="49" t="s">
        <v>135</v>
      </c>
    </row>
    <row r="123" spans="1:6" x14ac:dyDescent="0.25">
      <c r="A123" s="156"/>
      <c r="B123" s="2664" t="s">
        <v>34</v>
      </c>
      <c r="C123" s="2664"/>
      <c r="D123" s="7"/>
      <c r="E123" s="95"/>
      <c r="F123" s="49"/>
    </row>
    <row r="124" spans="1:6" ht="47.25" x14ac:dyDescent="0.25">
      <c r="A124" s="156">
        <v>14</v>
      </c>
      <c r="B124" s="7" t="s">
        <v>10992</v>
      </c>
      <c r="C124" s="7" t="s">
        <v>10875</v>
      </c>
      <c r="D124" s="7" t="s">
        <v>10993</v>
      </c>
      <c r="E124" s="95">
        <v>1991379.31</v>
      </c>
      <c r="F124" s="49" t="s">
        <v>135</v>
      </c>
    </row>
    <row r="125" spans="1:6" ht="31.5" x14ac:dyDescent="0.25">
      <c r="A125" s="156">
        <v>15</v>
      </c>
      <c r="B125" s="7" t="s">
        <v>7892</v>
      </c>
      <c r="C125" s="7" t="s">
        <v>10877</v>
      </c>
      <c r="D125" s="7" t="s">
        <v>10994</v>
      </c>
      <c r="E125" s="95">
        <v>1991379.31</v>
      </c>
      <c r="F125" s="49" t="s">
        <v>135</v>
      </c>
    </row>
    <row r="126" spans="1:6" x14ac:dyDescent="0.25">
      <c r="A126" s="156"/>
      <c r="B126" s="2476" t="s">
        <v>315</v>
      </c>
      <c r="C126" s="2476"/>
      <c r="D126" s="7"/>
      <c r="E126" s="95"/>
      <c r="F126" s="49"/>
    </row>
    <row r="127" spans="1:6" ht="47.25" x14ac:dyDescent="0.25">
      <c r="A127" s="156">
        <v>16</v>
      </c>
      <c r="B127" s="7" t="s">
        <v>10995</v>
      </c>
      <c r="C127" s="7" t="s">
        <v>10996</v>
      </c>
      <c r="D127" s="7" t="s">
        <v>10997</v>
      </c>
      <c r="E127" s="95">
        <v>3000000</v>
      </c>
      <c r="F127" s="49" t="s">
        <v>135</v>
      </c>
    </row>
    <row r="128" spans="1:6" x14ac:dyDescent="0.25">
      <c r="A128" s="156"/>
      <c r="B128" s="533" t="s">
        <v>219</v>
      </c>
      <c r="C128" s="7"/>
      <c r="D128" s="7"/>
      <c r="E128" s="95"/>
      <c r="F128" s="49"/>
    </row>
    <row r="129" spans="1:6" ht="47.25" x14ac:dyDescent="0.25">
      <c r="A129" s="156">
        <v>17</v>
      </c>
      <c r="B129" s="7" t="s">
        <v>10998</v>
      </c>
      <c r="C129" s="7" t="s">
        <v>10963</v>
      </c>
      <c r="D129" s="182" t="s">
        <v>10999</v>
      </c>
      <c r="E129" s="95">
        <v>1548275.83</v>
      </c>
      <c r="F129" s="49" t="s">
        <v>13</v>
      </c>
    </row>
    <row r="130" spans="1:6" x14ac:dyDescent="0.25">
      <c r="A130" s="156"/>
      <c r="B130" s="533" t="s">
        <v>4808</v>
      </c>
      <c r="C130" s="7"/>
      <c r="D130" s="182"/>
      <c r="E130" s="95"/>
      <c r="F130" s="49"/>
    </row>
    <row r="131" spans="1:6" ht="236.25" x14ac:dyDescent="0.25">
      <c r="A131" s="2659">
        <v>18</v>
      </c>
      <c r="B131" s="2661" t="s">
        <v>11000</v>
      </c>
      <c r="C131" s="2660" t="s">
        <v>11001</v>
      </c>
      <c r="D131" s="7" t="s">
        <v>11002</v>
      </c>
      <c r="E131" s="2657">
        <v>800000</v>
      </c>
      <c r="F131" s="2600" t="s">
        <v>13</v>
      </c>
    </row>
    <row r="132" spans="1:6" ht="378" x14ac:dyDescent="0.25">
      <c r="A132" s="2659"/>
      <c r="B132" s="2661"/>
      <c r="C132" s="2660"/>
      <c r="D132" s="7" t="s">
        <v>11003</v>
      </c>
      <c r="E132" s="2657"/>
      <c r="F132" s="2600"/>
    </row>
    <row r="133" spans="1:6" x14ac:dyDescent="0.25">
      <c r="A133" s="156"/>
      <c r="B133" s="533" t="s">
        <v>248</v>
      </c>
      <c r="C133" s="7"/>
      <c r="D133" s="7"/>
      <c r="E133" s="692">
        <f>SUM(E103:E131)</f>
        <v>11379310.4</v>
      </c>
      <c r="F133" s="39"/>
    </row>
  </sheetData>
  <mergeCells count="31">
    <mergeCell ref="B17:C17"/>
    <mergeCell ref="B21:C21"/>
    <mergeCell ref="A102:F102"/>
    <mergeCell ref="B62:C62"/>
    <mergeCell ref="B123:C123"/>
    <mergeCell ref="B19:C19"/>
    <mergeCell ref="A101:F101"/>
    <mergeCell ref="B42:C42"/>
    <mergeCell ref="B45:C45"/>
    <mergeCell ref="B117:C117"/>
    <mergeCell ref="B65:C65"/>
    <mergeCell ref="B72:C72"/>
    <mergeCell ref="B15:C15"/>
    <mergeCell ref="A1:F1"/>
    <mergeCell ref="A2:F2"/>
    <mergeCell ref="A3:F3"/>
    <mergeCell ref="B5:D5"/>
    <mergeCell ref="B11:D11"/>
    <mergeCell ref="B126:C126"/>
    <mergeCell ref="B83:C83"/>
    <mergeCell ref="B84:C84"/>
    <mergeCell ref="B78:D78"/>
    <mergeCell ref="E131:E132"/>
    <mergeCell ref="A103:F103"/>
    <mergeCell ref="B105:D105"/>
    <mergeCell ref="B111:C111"/>
    <mergeCell ref="B115:C115"/>
    <mergeCell ref="F131:F132"/>
    <mergeCell ref="A131:A132"/>
    <mergeCell ref="C131:C132"/>
    <mergeCell ref="B131:B132"/>
  </mergeCell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4"/>
  <sheetViews>
    <sheetView topLeftCell="A91" workbookViewId="0">
      <selection activeCell="B79" sqref="B79:C79"/>
    </sheetView>
  </sheetViews>
  <sheetFormatPr defaultRowHeight="15.75" x14ac:dyDescent="0.25"/>
  <cols>
    <col min="1" max="1" width="7.28515625" style="128" customWidth="1"/>
    <col min="2" max="2" width="15.140625" style="128" customWidth="1"/>
    <col min="3" max="3" width="42.28515625" style="128" customWidth="1"/>
    <col min="4" max="4" width="16" style="128" customWidth="1"/>
    <col min="5" max="5" width="20.28515625"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11004</v>
      </c>
      <c r="B2" s="2345"/>
      <c r="C2" s="2345"/>
      <c r="D2" s="2345"/>
      <c r="E2" s="2345"/>
      <c r="F2" s="2345"/>
    </row>
    <row r="3" spans="1:6" x14ac:dyDescent="0.25">
      <c r="A3" s="2345" t="s">
        <v>281</v>
      </c>
      <c r="B3" s="2345"/>
      <c r="C3" s="2345"/>
      <c r="D3" s="2345"/>
      <c r="E3" s="2345"/>
      <c r="F3" s="2345"/>
    </row>
    <row r="4" spans="1:6" ht="31.5" x14ac:dyDescent="0.25">
      <c r="A4" s="246" t="s">
        <v>3</v>
      </c>
      <c r="B4" s="76" t="s">
        <v>4</v>
      </c>
      <c r="C4" s="246" t="s">
        <v>5</v>
      </c>
      <c r="D4" s="76" t="s">
        <v>6948</v>
      </c>
      <c r="E4" s="693" t="s">
        <v>2786</v>
      </c>
      <c r="F4" s="246" t="s">
        <v>8</v>
      </c>
    </row>
    <row r="5" spans="1:6" x14ac:dyDescent="0.25">
      <c r="A5" s="69"/>
      <c r="B5" s="2351" t="s">
        <v>9</v>
      </c>
      <c r="C5" s="2351"/>
      <c r="D5" s="2351"/>
      <c r="E5" s="694"/>
      <c r="F5" s="76"/>
    </row>
    <row r="6" spans="1:6" ht="47.25" x14ac:dyDescent="0.25">
      <c r="A6" s="2">
        <v>1</v>
      </c>
      <c r="B6" s="10" t="s">
        <v>4143</v>
      </c>
      <c r="C6" s="10" t="s">
        <v>11005</v>
      </c>
      <c r="D6" s="237" t="s">
        <v>12</v>
      </c>
      <c r="E6" s="144">
        <v>849000</v>
      </c>
      <c r="F6" s="10" t="s">
        <v>272</v>
      </c>
    </row>
    <row r="7" spans="1:6" ht="157.5" x14ac:dyDescent="0.25">
      <c r="A7" s="2">
        <v>2</v>
      </c>
      <c r="B7" s="10" t="s">
        <v>295</v>
      </c>
      <c r="C7" s="10" t="s">
        <v>11006</v>
      </c>
      <c r="D7" s="237" t="s">
        <v>16</v>
      </c>
      <c r="E7" s="144">
        <v>1688620</v>
      </c>
      <c r="F7" s="10" t="s">
        <v>272</v>
      </c>
    </row>
    <row r="8" spans="1:6" ht="47.25" x14ac:dyDescent="0.25">
      <c r="A8" s="2">
        <v>3</v>
      </c>
      <c r="B8" s="10" t="s">
        <v>17</v>
      </c>
      <c r="C8" s="10" t="s">
        <v>11007</v>
      </c>
      <c r="D8" s="237" t="s">
        <v>19</v>
      </c>
      <c r="E8" s="144">
        <v>21000</v>
      </c>
      <c r="F8" s="10" t="s">
        <v>272</v>
      </c>
    </row>
    <row r="9" spans="1:6" ht="47.25" x14ac:dyDescent="0.25">
      <c r="A9" s="2">
        <v>4</v>
      </c>
      <c r="B9" s="10" t="s">
        <v>20</v>
      </c>
      <c r="C9" s="10" t="s">
        <v>11008</v>
      </c>
      <c r="D9" s="237" t="s">
        <v>22</v>
      </c>
      <c r="E9" s="144">
        <v>50000</v>
      </c>
      <c r="F9" s="10" t="s">
        <v>272</v>
      </c>
    </row>
    <row r="10" spans="1:6" ht="94.5" x14ac:dyDescent="0.25">
      <c r="A10" s="2">
        <v>5</v>
      </c>
      <c r="B10" s="10" t="s">
        <v>23</v>
      </c>
      <c r="C10" s="10" t="s">
        <v>11009</v>
      </c>
      <c r="D10" s="152" t="s">
        <v>291</v>
      </c>
      <c r="E10" s="144">
        <v>1600000</v>
      </c>
      <c r="F10" s="10" t="s">
        <v>272</v>
      </c>
    </row>
    <row r="11" spans="1:6" x14ac:dyDescent="0.25">
      <c r="A11" s="336"/>
      <c r="B11" s="2351" t="s">
        <v>334</v>
      </c>
      <c r="C11" s="2351"/>
      <c r="D11" s="2351"/>
      <c r="E11" s="694"/>
      <c r="F11" s="246"/>
    </row>
    <row r="12" spans="1:6" ht="141.75" x14ac:dyDescent="0.25">
      <c r="A12" s="2">
        <v>6</v>
      </c>
      <c r="B12" s="152" t="s">
        <v>295</v>
      </c>
      <c r="C12" s="10" t="s">
        <v>11010</v>
      </c>
      <c r="D12" s="152" t="s">
        <v>3235</v>
      </c>
      <c r="E12" s="144">
        <v>1024310</v>
      </c>
      <c r="F12" s="10" t="s">
        <v>272</v>
      </c>
    </row>
    <row r="13" spans="1:6" ht="94.5" x14ac:dyDescent="0.25">
      <c r="A13" s="2">
        <v>7</v>
      </c>
      <c r="B13" s="152" t="s">
        <v>23</v>
      </c>
      <c r="C13" s="10" t="s">
        <v>11011</v>
      </c>
      <c r="D13" s="152" t="s">
        <v>3056</v>
      </c>
      <c r="E13" s="144">
        <v>780000</v>
      </c>
      <c r="F13" s="10" t="s">
        <v>272</v>
      </c>
    </row>
    <row r="14" spans="1:6" ht="94.5" x14ac:dyDescent="0.25">
      <c r="A14" s="2">
        <v>8</v>
      </c>
      <c r="B14" s="152" t="s">
        <v>299</v>
      </c>
      <c r="C14" s="10" t="s">
        <v>11012</v>
      </c>
      <c r="D14" s="152" t="s">
        <v>11013</v>
      </c>
      <c r="E14" s="144">
        <v>800000</v>
      </c>
      <c r="F14" s="10" t="s">
        <v>272</v>
      </c>
    </row>
    <row r="15" spans="1:6" ht="31.5" x14ac:dyDescent="0.25">
      <c r="A15" s="158"/>
      <c r="B15" s="70" t="s">
        <v>739</v>
      </c>
      <c r="C15" s="336"/>
      <c r="D15" s="152"/>
      <c r="E15" s="144"/>
      <c r="F15" s="101"/>
    </row>
    <row r="16" spans="1:6" ht="110.25" x14ac:dyDescent="0.25">
      <c r="A16" s="2">
        <v>9</v>
      </c>
      <c r="B16" s="10" t="s">
        <v>41</v>
      </c>
      <c r="C16" s="10" t="s">
        <v>11014</v>
      </c>
      <c r="D16" s="10" t="s">
        <v>43</v>
      </c>
      <c r="E16" s="144">
        <v>4568965.5199999996</v>
      </c>
      <c r="F16" s="10" t="s">
        <v>272</v>
      </c>
    </row>
    <row r="17" spans="1:6" x14ac:dyDescent="0.25">
      <c r="A17" s="317"/>
      <c r="B17" s="2364" t="s">
        <v>2065</v>
      </c>
      <c r="C17" s="2364"/>
      <c r="D17" s="152"/>
      <c r="E17" s="306"/>
      <c r="F17" s="237"/>
    </row>
    <row r="18" spans="1:6" ht="157.5" x14ac:dyDescent="0.25">
      <c r="A18" s="2">
        <v>10</v>
      </c>
      <c r="B18" s="10" t="s">
        <v>3241</v>
      </c>
      <c r="C18" s="10" t="s">
        <v>11015</v>
      </c>
      <c r="D18" s="10" t="s">
        <v>11016</v>
      </c>
      <c r="E18" s="144">
        <v>1736206</v>
      </c>
      <c r="F18" s="10" t="s">
        <v>272</v>
      </c>
    </row>
    <row r="19" spans="1:6" x14ac:dyDescent="0.25">
      <c r="A19" s="336"/>
      <c r="B19" s="70" t="s">
        <v>34</v>
      </c>
      <c r="C19" s="336"/>
      <c r="D19" s="310"/>
      <c r="E19" s="694"/>
      <c r="F19" s="246"/>
    </row>
    <row r="20" spans="1:6" ht="78.75" x14ac:dyDescent="0.25">
      <c r="A20" s="2">
        <v>12</v>
      </c>
      <c r="B20" s="10" t="s">
        <v>309</v>
      </c>
      <c r="C20" s="10" t="s">
        <v>11017</v>
      </c>
      <c r="D20" s="695" t="s">
        <v>11018</v>
      </c>
      <c r="E20" s="144">
        <v>5456037</v>
      </c>
      <c r="F20" s="10" t="s">
        <v>272</v>
      </c>
    </row>
    <row r="21" spans="1:6" ht="189" x14ac:dyDescent="0.25">
      <c r="A21" s="7">
        <v>13</v>
      </c>
      <c r="B21" s="49" t="s">
        <v>311</v>
      </c>
      <c r="C21" s="10" t="s">
        <v>11019</v>
      </c>
      <c r="D21" s="695" t="s">
        <v>11020</v>
      </c>
      <c r="E21" s="144">
        <v>8711000</v>
      </c>
      <c r="F21" s="49" t="s">
        <v>272</v>
      </c>
    </row>
    <row r="22" spans="1:6" x14ac:dyDescent="0.25">
      <c r="A22" s="336"/>
      <c r="B22" s="2351" t="s">
        <v>5895</v>
      </c>
      <c r="C22" s="2351"/>
      <c r="D22" s="310"/>
      <c r="E22" s="694"/>
      <c r="F22" s="246"/>
    </row>
    <row r="23" spans="1:6" ht="283.5" x14ac:dyDescent="0.25">
      <c r="A23" s="7">
        <v>14</v>
      </c>
      <c r="B23" s="49" t="s">
        <v>11021</v>
      </c>
      <c r="C23" s="49" t="s">
        <v>11022</v>
      </c>
      <c r="D23" s="242" t="s">
        <v>11023</v>
      </c>
      <c r="E23" s="306">
        <v>1500000</v>
      </c>
      <c r="F23" s="49" t="s">
        <v>1259</v>
      </c>
    </row>
    <row r="24" spans="1:6" ht="236.25" x14ac:dyDescent="0.25">
      <c r="A24" s="7">
        <v>15</v>
      </c>
      <c r="B24" s="10" t="s">
        <v>11024</v>
      </c>
      <c r="C24" s="49" t="s">
        <v>11025</v>
      </c>
      <c r="D24" s="10" t="s">
        <v>11026</v>
      </c>
      <c r="E24" s="650">
        <v>900000</v>
      </c>
      <c r="F24" s="49" t="s">
        <v>1259</v>
      </c>
    </row>
    <row r="25" spans="1:6" ht="78.75" x14ac:dyDescent="0.25">
      <c r="A25" s="7">
        <v>16</v>
      </c>
      <c r="B25" s="10" t="s">
        <v>11027</v>
      </c>
      <c r="C25" s="49" t="s">
        <v>11028</v>
      </c>
      <c r="D25" s="10" t="s">
        <v>11029</v>
      </c>
      <c r="E25" s="144">
        <v>1500000</v>
      </c>
      <c r="F25" s="49" t="s">
        <v>1259</v>
      </c>
    </row>
    <row r="26" spans="1:6" ht="110.25" x14ac:dyDescent="0.25">
      <c r="A26" s="7">
        <v>17</v>
      </c>
      <c r="B26" s="49" t="s">
        <v>11030</v>
      </c>
      <c r="C26" s="49" t="s">
        <v>11031</v>
      </c>
      <c r="D26" s="49" t="s">
        <v>11032</v>
      </c>
      <c r="E26" s="696">
        <v>700000</v>
      </c>
      <c r="F26" s="49" t="s">
        <v>1259</v>
      </c>
    </row>
    <row r="27" spans="1:6" ht="94.5" x14ac:dyDescent="0.25">
      <c r="A27" s="7">
        <v>18</v>
      </c>
      <c r="B27" s="10" t="s">
        <v>11033</v>
      </c>
      <c r="C27" s="49" t="s">
        <v>11034</v>
      </c>
      <c r="D27" s="10" t="s">
        <v>11035</v>
      </c>
      <c r="E27" s="650">
        <v>500000</v>
      </c>
      <c r="F27" s="49" t="s">
        <v>1259</v>
      </c>
    </row>
    <row r="28" spans="1:6" ht="110.25" x14ac:dyDescent="0.25">
      <c r="A28" s="7">
        <v>19</v>
      </c>
      <c r="B28" s="10" t="s">
        <v>11036</v>
      </c>
      <c r="C28" s="49" t="s">
        <v>11037</v>
      </c>
      <c r="D28" s="10" t="s">
        <v>11038</v>
      </c>
      <c r="E28" s="650">
        <v>3000000</v>
      </c>
      <c r="F28" s="49" t="s">
        <v>1259</v>
      </c>
    </row>
    <row r="29" spans="1:6" ht="252" x14ac:dyDescent="0.25">
      <c r="A29" s="7">
        <v>20</v>
      </c>
      <c r="B29" s="10" t="s">
        <v>11039</v>
      </c>
      <c r="C29" s="49" t="s">
        <v>11040</v>
      </c>
      <c r="D29" s="10" t="s">
        <v>11041</v>
      </c>
      <c r="E29" s="144">
        <v>900000</v>
      </c>
      <c r="F29" s="49" t="s">
        <v>13</v>
      </c>
    </row>
    <row r="30" spans="1:6" ht="220.5" x14ac:dyDescent="0.25">
      <c r="A30" s="7">
        <v>21</v>
      </c>
      <c r="B30" s="10" t="s">
        <v>11042</v>
      </c>
      <c r="C30" s="49" t="s">
        <v>11043</v>
      </c>
      <c r="D30" s="697" t="s">
        <v>11044</v>
      </c>
      <c r="E30" s="650">
        <v>3500000</v>
      </c>
      <c r="F30" s="49" t="s">
        <v>1259</v>
      </c>
    </row>
    <row r="31" spans="1:6" ht="94.5" x14ac:dyDescent="0.25">
      <c r="A31" s="7">
        <v>22</v>
      </c>
      <c r="B31" s="10" t="s">
        <v>11045</v>
      </c>
      <c r="C31" s="49" t="s">
        <v>11046</v>
      </c>
      <c r="D31" s="10" t="s">
        <v>11047</v>
      </c>
      <c r="E31" s="650">
        <v>2500000</v>
      </c>
      <c r="F31" s="49" t="s">
        <v>13</v>
      </c>
    </row>
    <row r="32" spans="1:6" ht="63" x14ac:dyDescent="0.25">
      <c r="A32" s="7">
        <v>23</v>
      </c>
      <c r="B32" s="10" t="s">
        <v>11048</v>
      </c>
      <c r="C32" s="49" t="s">
        <v>11049</v>
      </c>
      <c r="D32" s="10" t="s">
        <v>11050</v>
      </c>
      <c r="E32" s="650">
        <v>500000</v>
      </c>
      <c r="F32" s="49" t="s">
        <v>13</v>
      </c>
    </row>
    <row r="33" spans="1:6" ht="63" x14ac:dyDescent="0.25">
      <c r="A33" s="7">
        <v>24</v>
      </c>
      <c r="B33" s="10" t="s">
        <v>11051</v>
      </c>
      <c r="C33" s="49" t="s">
        <v>11052</v>
      </c>
      <c r="D33" s="10" t="s">
        <v>11053</v>
      </c>
      <c r="E33" s="650">
        <v>900000</v>
      </c>
      <c r="F33" s="49" t="s">
        <v>13</v>
      </c>
    </row>
    <row r="34" spans="1:6" ht="157.5" x14ac:dyDescent="0.25">
      <c r="A34" s="7">
        <v>25</v>
      </c>
      <c r="B34" s="10" t="s">
        <v>11054</v>
      </c>
      <c r="C34" s="49" t="s">
        <v>11055</v>
      </c>
      <c r="D34" s="49" t="s">
        <v>11056</v>
      </c>
      <c r="E34" s="144">
        <v>1200000</v>
      </c>
      <c r="F34" s="49" t="s">
        <v>13</v>
      </c>
    </row>
    <row r="35" spans="1:6" x14ac:dyDescent="0.25">
      <c r="A35" s="158"/>
      <c r="B35" s="2565" t="s">
        <v>11057</v>
      </c>
      <c r="C35" s="2565"/>
      <c r="D35" s="158"/>
      <c r="E35" s="144"/>
      <c r="F35" s="101"/>
    </row>
    <row r="36" spans="1:6" ht="141.75" x14ac:dyDescent="0.25">
      <c r="A36" s="2">
        <v>26</v>
      </c>
      <c r="B36" s="10" t="s">
        <v>11058</v>
      </c>
      <c r="C36" s="10" t="s">
        <v>11059</v>
      </c>
      <c r="D36" s="10" t="s">
        <v>11060</v>
      </c>
      <c r="E36" s="650">
        <v>3000000</v>
      </c>
      <c r="F36" s="10" t="s">
        <v>1259</v>
      </c>
    </row>
    <row r="37" spans="1:6" ht="110.25" x14ac:dyDescent="0.25">
      <c r="A37" s="2">
        <v>27</v>
      </c>
      <c r="B37" s="10" t="s">
        <v>11061</v>
      </c>
      <c r="C37" s="10" t="s">
        <v>11062</v>
      </c>
      <c r="D37" s="10" t="s">
        <v>11063</v>
      </c>
      <c r="E37" s="650">
        <v>750000</v>
      </c>
      <c r="F37" s="10" t="s">
        <v>1259</v>
      </c>
    </row>
    <row r="38" spans="1:6" ht="110.25" x14ac:dyDescent="0.25">
      <c r="A38" s="2">
        <v>28</v>
      </c>
      <c r="B38" s="49" t="s">
        <v>11064</v>
      </c>
      <c r="C38" s="10" t="s">
        <v>11065</v>
      </c>
      <c r="D38" s="10" t="s">
        <v>11066</v>
      </c>
      <c r="E38" s="696">
        <v>4000000</v>
      </c>
      <c r="F38" s="10" t="s">
        <v>1259</v>
      </c>
    </row>
    <row r="39" spans="1:6" ht="47.25" x14ac:dyDescent="0.25">
      <c r="A39" s="2">
        <v>29</v>
      </c>
      <c r="B39" s="49" t="s">
        <v>11067</v>
      </c>
      <c r="C39" s="10" t="s">
        <v>11068</v>
      </c>
      <c r="D39" s="10" t="s">
        <v>11069</v>
      </c>
      <c r="E39" s="696">
        <v>2000000</v>
      </c>
      <c r="F39" s="10" t="s">
        <v>13</v>
      </c>
    </row>
    <row r="40" spans="1:6" ht="63" x14ac:dyDescent="0.25">
      <c r="A40" s="2">
        <v>30</v>
      </c>
      <c r="B40" s="49" t="s">
        <v>11070</v>
      </c>
      <c r="C40" s="10" t="s">
        <v>11071</v>
      </c>
      <c r="D40" s="49" t="s">
        <v>11072</v>
      </c>
      <c r="E40" s="696">
        <v>1000000</v>
      </c>
      <c r="F40" s="10" t="s">
        <v>1259</v>
      </c>
    </row>
    <row r="41" spans="1:6" ht="141.75" x14ac:dyDescent="0.25">
      <c r="A41" s="2">
        <v>31</v>
      </c>
      <c r="B41" s="49" t="s">
        <v>11073</v>
      </c>
      <c r="C41" s="10" t="s">
        <v>11074</v>
      </c>
      <c r="D41" s="49" t="s">
        <v>11075</v>
      </c>
      <c r="E41" s="696">
        <v>1200000</v>
      </c>
      <c r="F41" s="10" t="s">
        <v>1259</v>
      </c>
    </row>
    <row r="42" spans="1:6" ht="141.75" x14ac:dyDescent="0.25">
      <c r="A42" s="2">
        <v>32</v>
      </c>
      <c r="B42" s="10" t="s">
        <v>11076</v>
      </c>
      <c r="C42" s="10" t="s">
        <v>11077</v>
      </c>
      <c r="D42" s="49" t="s">
        <v>11078</v>
      </c>
      <c r="E42" s="650">
        <v>2000000</v>
      </c>
      <c r="F42" s="10" t="s">
        <v>1259</v>
      </c>
    </row>
    <row r="43" spans="1:6" ht="94.5" x14ac:dyDescent="0.25">
      <c r="A43" s="2">
        <v>33</v>
      </c>
      <c r="B43" s="49" t="s">
        <v>11079</v>
      </c>
      <c r="C43" s="10" t="s">
        <v>11080</v>
      </c>
      <c r="D43" s="49" t="s">
        <v>11081</v>
      </c>
      <c r="E43" s="696">
        <v>350000</v>
      </c>
      <c r="F43" s="10" t="s">
        <v>1259</v>
      </c>
    </row>
    <row r="44" spans="1:6" ht="110.25" x14ac:dyDescent="0.25">
      <c r="A44" s="2">
        <v>34</v>
      </c>
      <c r="B44" s="49" t="s">
        <v>11082</v>
      </c>
      <c r="C44" s="10" t="s">
        <v>11083</v>
      </c>
      <c r="D44" s="10" t="s">
        <v>11084</v>
      </c>
      <c r="E44" s="696">
        <v>4500000</v>
      </c>
      <c r="F44" s="49" t="s">
        <v>1259</v>
      </c>
    </row>
    <row r="45" spans="1:6" ht="63" x14ac:dyDescent="0.25">
      <c r="A45" s="2">
        <v>35</v>
      </c>
      <c r="B45" s="49" t="s">
        <v>11085</v>
      </c>
      <c r="C45" s="10" t="s">
        <v>11086</v>
      </c>
      <c r="D45" s="49" t="s">
        <v>11087</v>
      </c>
      <c r="E45" s="696">
        <v>3000000</v>
      </c>
      <c r="F45" s="49" t="s">
        <v>1259</v>
      </c>
    </row>
    <row r="46" spans="1:6" ht="94.5" x14ac:dyDescent="0.25">
      <c r="A46" s="2">
        <v>36</v>
      </c>
      <c r="B46" s="49" t="s">
        <v>11088</v>
      </c>
      <c r="C46" s="10" t="s">
        <v>11089</v>
      </c>
      <c r="D46" s="49" t="s">
        <v>11090</v>
      </c>
      <c r="E46" s="696">
        <v>600000</v>
      </c>
      <c r="F46" s="49" t="s">
        <v>1259</v>
      </c>
    </row>
    <row r="47" spans="1:6" ht="63" x14ac:dyDescent="0.25">
      <c r="A47" s="2">
        <v>37</v>
      </c>
      <c r="B47" s="49" t="s">
        <v>11091</v>
      </c>
      <c r="C47" s="10" t="s">
        <v>11092</v>
      </c>
      <c r="D47" s="49" t="s">
        <v>11093</v>
      </c>
      <c r="E47" s="696">
        <v>1500000</v>
      </c>
      <c r="F47" s="49" t="s">
        <v>1259</v>
      </c>
    </row>
    <row r="48" spans="1:6" x14ac:dyDescent="0.25">
      <c r="A48" s="158"/>
      <c r="B48" s="2565" t="s">
        <v>3145</v>
      </c>
      <c r="C48" s="2565"/>
      <c r="D48" s="158"/>
      <c r="E48" s="144"/>
      <c r="F48" s="101"/>
    </row>
    <row r="49" spans="1:6" ht="126" x14ac:dyDescent="0.25">
      <c r="A49" s="2">
        <v>38</v>
      </c>
      <c r="B49" s="10" t="s">
        <v>11094</v>
      </c>
      <c r="C49" s="10" t="s">
        <v>11095</v>
      </c>
      <c r="D49" s="10" t="s">
        <v>11096</v>
      </c>
      <c r="E49" s="650">
        <v>1500000</v>
      </c>
      <c r="F49" s="10" t="s">
        <v>13</v>
      </c>
    </row>
    <row r="50" spans="1:6" x14ac:dyDescent="0.25">
      <c r="A50" s="158"/>
      <c r="B50" s="336" t="s">
        <v>219</v>
      </c>
      <c r="C50" s="158"/>
      <c r="D50" s="158"/>
      <c r="E50" s="144"/>
      <c r="F50" s="101"/>
    </row>
    <row r="51" spans="1:6" ht="283.5" x14ac:dyDescent="0.25">
      <c r="A51" s="2">
        <v>39</v>
      </c>
      <c r="B51" s="10" t="s">
        <v>11097</v>
      </c>
      <c r="C51" s="10" t="s">
        <v>11098</v>
      </c>
      <c r="D51" s="10" t="s">
        <v>11099</v>
      </c>
      <c r="E51" s="144">
        <v>1150000</v>
      </c>
      <c r="F51" s="10" t="s">
        <v>13</v>
      </c>
    </row>
    <row r="52" spans="1:6" ht="94.5" x14ac:dyDescent="0.25">
      <c r="A52" s="2">
        <v>40</v>
      </c>
      <c r="B52" s="10" t="s">
        <v>11100</v>
      </c>
      <c r="C52" s="10" t="s">
        <v>11101</v>
      </c>
      <c r="D52" s="10" t="s">
        <v>11102</v>
      </c>
      <c r="E52" s="144">
        <v>350000</v>
      </c>
      <c r="F52" s="10" t="s">
        <v>13</v>
      </c>
    </row>
    <row r="53" spans="1:6" ht="157.5" x14ac:dyDescent="0.25">
      <c r="A53" s="2">
        <v>41</v>
      </c>
      <c r="B53" s="10" t="s">
        <v>11103</v>
      </c>
      <c r="C53" s="10" t="s">
        <v>11104</v>
      </c>
      <c r="D53" s="10" t="s">
        <v>11105</v>
      </c>
      <c r="E53" s="144">
        <v>850000</v>
      </c>
      <c r="F53" s="10" t="s">
        <v>13</v>
      </c>
    </row>
    <row r="54" spans="1:6" ht="78.75" x14ac:dyDescent="0.25">
      <c r="A54" s="2">
        <v>42</v>
      </c>
      <c r="B54" s="10" t="s">
        <v>11106</v>
      </c>
      <c r="C54" s="10" t="s">
        <v>11107</v>
      </c>
      <c r="D54" s="10" t="s">
        <v>11108</v>
      </c>
      <c r="E54" s="144">
        <v>350000</v>
      </c>
      <c r="F54" s="10" t="s">
        <v>13</v>
      </c>
    </row>
    <row r="55" spans="1:6" x14ac:dyDescent="0.25">
      <c r="A55" s="158"/>
      <c r="B55" s="2351" t="s">
        <v>712</v>
      </c>
      <c r="C55" s="2351"/>
      <c r="D55" s="69"/>
      <c r="E55" s="144"/>
      <c r="F55" s="101"/>
    </row>
    <row r="56" spans="1:6" ht="47.25" x14ac:dyDescent="0.25">
      <c r="A56" s="2">
        <v>43</v>
      </c>
      <c r="B56" s="10" t="s">
        <v>1194</v>
      </c>
      <c r="C56" s="10" t="s">
        <v>11109</v>
      </c>
      <c r="D56" s="10" t="s">
        <v>11110</v>
      </c>
      <c r="E56" s="144">
        <v>2500000</v>
      </c>
      <c r="F56" s="10" t="s">
        <v>13</v>
      </c>
    </row>
    <row r="57" spans="1:6" ht="94.5" x14ac:dyDescent="0.25">
      <c r="A57" s="2">
        <v>44</v>
      </c>
      <c r="B57" s="10" t="s">
        <v>11111</v>
      </c>
      <c r="C57" s="10" t="s">
        <v>11112</v>
      </c>
      <c r="D57" s="10" t="s">
        <v>11113</v>
      </c>
      <c r="E57" s="144">
        <v>300000</v>
      </c>
      <c r="F57" s="10" t="s">
        <v>13</v>
      </c>
    </row>
    <row r="58" spans="1:6" x14ac:dyDescent="0.25">
      <c r="A58" s="2"/>
      <c r="B58" s="10"/>
      <c r="C58" s="96" t="s">
        <v>248</v>
      </c>
      <c r="D58" s="10"/>
      <c r="E58" s="223">
        <f>SUM(E6:E57)</f>
        <v>75785138.519999996</v>
      </c>
      <c r="F58" s="10"/>
    </row>
    <row r="59" spans="1:6" x14ac:dyDescent="0.25">
      <c r="A59" s="685"/>
      <c r="B59" s="2558" t="s">
        <v>9</v>
      </c>
      <c r="C59" s="2558"/>
      <c r="D59" s="2558"/>
      <c r="E59" s="168"/>
      <c r="F59" s="359"/>
    </row>
    <row r="60" spans="1:6" ht="63" x14ac:dyDescent="0.25">
      <c r="A60" s="73">
        <v>1</v>
      </c>
      <c r="B60" s="69" t="s">
        <v>269</v>
      </c>
      <c r="C60" s="7" t="s">
        <v>10954</v>
      </c>
      <c r="D60" s="69" t="s">
        <v>271</v>
      </c>
      <c r="E60" s="77">
        <v>1000000</v>
      </c>
      <c r="F60" s="69" t="s">
        <v>272</v>
      </c>
    </row>
    <row r="61" spans="1:6" x14ac:dyDescent="0.25">
      <c r="A61" s="73"/>
      <c r="B61" s="70" t="s">
        <v>273</v>
      </c>
      <c r="C61" s="7"/>
      <c r="D61" s="69"/>
      <c r="E61" s="77"/>
      <c r="F61" s="69"/>
    </row>
    <row r="62" spans="1:6" ht="94.5" x14ac:dyDescent="0.25">
      <c r="A62" s="73">
        <v>2</v>
      </c>
      <c r="B62" s="69" t="s">
        <v>274</v>
      </c>
      <c r="C62" s="7" t="s">
        <v>10955</v>
      </c>
      <c r="D62" s="69" t="s">
        <v>276</v>
      </c>
      <c r="E62" s="77">
        <v>4500000</v>
      </c>
      <c r="F62" s="69" t="s">
        <v>277</v>
      </c>
    </row>
    <row r="63" spans="1:6" x14ac:dyDescent="0.25">
      <c r="A63" s="70"/>
      <c r="B63" s="70" t="s">
        <v>248</v>
      </c>
      <c r="C63" s="70"/>
      <c r="D63" s="70"/>
      <c r="E63" s="138">
        <v>5500000</v>
      </c>
      <c r="F63" s="70"/>
    </row>
    <row r="64" spans="1:6" ht="31.5" x14ac:dyDescent="0.25">
      <c r="A64" s="314"/>
      <c r="B64" s="79" t="s">
        <v>323</v>
      </c>
      <c r="C64" s="64"/>
      <c r="D64" s="314"/>
      <c r="E64" s="231"/>
      <c r="F64" s="314"/>
    </row>
    <row r="65" spans="1:6" ht="18" customHeight="1" x14ac:dyDescent="0.25">
      <c r="A65" s="698"/>
      <c r="B65" s="2465" t="s">
        <v>303</v>
      </c>
      <c r="C65" s="2466"/>
      <c r="D65" s="315"/>
      <c r="E65" s="220"/>
      <c r="F65" s="699"/>
    </row>
    <row r="66" spans="1:6" ht="346.5" x14ac:dyDescent="0.25">
      <c r="A66" s="158">
        <v>11</v>
      </c>
      <c r="B66" s="101" t="s">
        <v>696</v>
      </c>
      <c r="C66" s="101" t="s">
        <v>11114</v>
      </c>
      <c r="D66" s="101" t="s">
        <v>11115</v>
      </c>
      <c r="E66" s="102">
        <v>1736206</v>
      </c>
      <c r="F66" s="101" t="s">
        <v>272</v>
      </c>
    </row>
    <row r="67" spans="1:6" ht="141.75" x14ac:dyDescent="0.25">
      <c r="A67" s="158">
        <v>12</v>
      </c>
      <c r="B67" s="101" t="s">
        <v>309</v>
      </c>
      <c r="C67" s="101" t="s">
        <v>11017</v>
      </c>
      <c r="D67" s="700" t="s">
        <v>11116</v>
      </c>
      <c r="E67" s="102">
        <v>3789000</v>
      </c>
      <c r="F67" s="101" t="s">
        <v>272</v>
      </c>
    </row>
    <row r="68" spans="1:6" x14ac:dyDescent="0.25">
      <c r="A68" s="400"/>
      <c r="B68" s="402" t="s">
        <v>248</v>
      </c>
      <c r="C68" s="402"/>
      <c r="D68" s="402"/>
      <c r="E68" s="702">
        <f>SUM(E66:E67)</f>
        <v>5525206</v>
      </c>
      <c r="F68" s="402"/>
    </row>
    <row r="69" spans="1:6" x14ac:dyDescent="0.25">
      <c r="A69" s="88"/>
      <c r="B69" s="88" t="s">
        <v>324</v>
      </c>
      <c r="C69" s="88"/>
      <c r="D69" s="88"/>
      <c r="E69" s="89">
        <f>E68+E63+E58</f>
        <v>86810344.519999996</v>
      </c>
      <c r="F69" s="88"/>
    </row>
    <row r="73" spans="1:6" x14ac:dyDescent="0.25">
      <c r="A73" s="2352" t="s">
        <v>0</v>
      </c>
      <c r="B73" s="2352"/>
      <c r="C73" s="2352"/>
      <c r="D73" s="2352"/>
      <c r="E73" s="2352"/>
      <c r="F73" s="2352"/>
    </row>
    <row r="74" spans="1:6" x14ac:dyDescent="0.25">
      <c r="A74" s="2352" t="s">
        <v>11004</v>
      </c>
      <c r="B74" s="2352"/>
      <c r="C74" s="2352"/>
      <c r="D74" s="2352"/>
      <c r="E74" s="2352"/>
      <c r="F74" s="2352"/>
    </row>
    <row r="75" spans="1:6" x14ac:dyDescent="0.25">
      <c r="A75" s="2352" t="s">
        <v>281</v>
      </c>
      <c r="B75" s="2352"/>
      <c r="C75" s="2352"/>
      <c r="D75" s="2352"/>
      <c r="E75" s="2352"/>
      <c r="F75" s="2352"/>
    </row>
    <row r="76" spans="1:6" ht="31.5" x14ac:dyDescent="0.25">
      <c r="A76" s="381" t="s">
        <v>3</v>
      </c>
      <c r="B76" s="310" t="s">
        <v>5559</v>
      </c>
      <c r="C76" s="115" t="s">
        <v>284</v>
      </c>
      <c r="D76" s="115" t="s">
        <v>4426</v>
      </c>
      <c r="E76" s="268" t="s">
        <v>286</v>
      </c>
      <c r="F76" s="115" t="s">
        <v>7998</v>
      </c>
    </row>
    <row r="77" spans="1:6" x14ac:dyDescent="0.25">
      <c r="A77" s="270"/>
      <c r="B77" s="2375" t="s">
        <v>7590</v>
      </c>
      <c r="C77" s="2449"/>
      <c r="D77" s="2376"/>
      <c r="E77" s="701"/>
      <c r="F77" s="38"/>
    </row>
    <row r="78" spans="1:6" ht="157.5" x14ac:dyDescent="0.25">
      <c r="A78" s="156">
        <v>1</v>
      </c>
      <c r="B78" s="149" t="s">
        <v>295</v>
      </c>
      <c r="C78" s="149" t="s">
        <v>11006</v>
      </c>
      <c r="D78" s="149" t="s">
        <v>488</v>
      </c>
      <c r="E78" s="150">
        <v>682758</v>
      </c>
      <c r="F78" s="121" t="s">
        <v>135</v>
      </c>
    </row>
    <row r="79" spans="1:6" x14ac:dyDescent="0.25">
      <c r="A79" s="156"/>
      <c r="B79" s="2393" t="s">
        <v>8000</v>
      </c>
      <c r="C79" s="2394"/>
      <c r="D79" s="149"/>
      <c r="E79" s="150"/>
      <c r="F79" s="121"/>
    </row>
    <row r="80" spans="1:6" ht="94.5" x14ac:dyDescent="0.25">
      <c r="A80" s="156">
        <v>2</v>
      </c>
      <c r="B80" s="149" t="s">
        <v>23</v>
      </c>
      <c r="C80" s="149" t="s">
        <v>11011</v>
      </c>
      <c r="D80" s="149" t="s">
        <v>541</v>
      </c>
      <c r="E80" s="150">
        <v>341379</v>
      </c>
      <c r="F80" s="121" t="s">
        <v>135</v>
      </c>
    </row>
    <row r="81" spans="1:6" ht="31.5" x14ac:dyDescent="0.25">
      <c r="A81" s="156"/>
      <c r="B81" s="382" t="s">
        <v>40</v>
      </c>
      <c r="C81" s="149"/>
      <c r="D81" s="149"/>
      <c r="E81" s="150"/>
      <c r="F81" s="121"/>
    </row>
    <row r="82" spans="1:6" ht="110.25" x14ac:dyDescent="0.25">
      <c r="A82" s="156">
        <v>3</v>
      </c>
      <c r="B82" s="149" t="s">
        <v>41</v>
      </c>
      <c r="C82" s="149" t="s">
        <v>11117</v>
      </c>
      <c r="D82" s="149" t="s">
        <v>43</v>
      </c>
      <c r="E82" s="150">
        <v>568965.51</v>
      </c>
      <c r="F82" s="121" t="s">
        <v>135</v>
      </c>
    </row>
    <row r="83" spans="1:6" x14ac:dyDescent="0.25">
      <c r="A83" s="156"/>
      <c r="B83" s="382" t="s">
        <v>306</v>
      </c>
      <c r="C83" s="149"/>
      <c r="D83" s="149"/>
      <c r="E83" s="150"/>
      <c r="F83" s="121"/>
    </row>
    <row r="84" spans="1:6" ht="157.5" x14ac:dyDescent="0.25">
      <c r="A84" s="156">
        <v>4</v>
      </c>
      <c r="B84" s="149" t="s">
        <v>307</v>
      </c>
      <c r="C84" s="149" t="s">
        <v>11118</v>
      </c>
      <c r="D84" s="149" t="s">
        <v>11119</v>
      </c>
      <c r="E84" s="150">
        <v>227586</v>
      </c>
      <c r="F84" s="121" t="s">
        <v>135</v>
      </c>
    </row>
    <row r="85" spans="1:6" x14ac:dyDescent="0.25">
      <c r="A85" s="156"/>
      <c r="B85" s="2365" t="s">
        <v>303</v>
      </c>
      <c r="C85" s="2367"/>
      <c r="D85" s="149"/>
      <c r="E85" s="150"/>
      <c r="F85" s="121"/>
    </row>
    <row r="86" spans="1:6" ht="409.5" x14ac:dyDescent="0.25">
      <c r="A86" s="156">
        <v>5</v>
      </c>
      <c r="B86" s="149" t="s">
        <v>696</v>
      </c>
      <c r="C86" s="149" t="s">
        <v>11120</v>
      </c>
      <c r="D86" s="149" t="s">
        <v>11121</v>
      </c>
      <c r="E86" s="150">
        <v>227586</v>
      </c>
      <c r="F86" s="121" t="s">
        <v>135</v>
      </c>
    </row>
    <row r="87" spans="1:6" x14ac:dyDescent="0.25">
      <c r="A87" s="156"/>
      <c r="B87" s="382" t="s">
        <v>34</v>
      </c>
      <c r="C87" s="149"/>
      <c r="D87" s="149"/>
      <c r="E87" s="150"/>
      <c r="F87" s="121"/>
    </row>
    <row r="88" spans="1:6" ht="63" x14ac:dyDescent="0.25">
      <c r="A88" s="156">
        <v>6</v>
      </c>
      <c r="B88" s="149" t="s">
        <v>309</v>
      </c>
      <c r="C88" s="149" t="s">
        <v>11017</v>
      </c>
      <c r="D88" s="405" t="s">
        <v>11122</v>
      </c>
      <c r="E88" s="157">
        <v>3982758</v>
      </c>
      <c r="F88" s="121" t="s">
        <v>135</v>
      </c>
    </row>
    <row r="89" spans="1:6" x14ac:dyDescent="0.25">
      <c r="A89" s="156"/>
      <c r="B89" s="2421" t="s">
        <v>315</v>
      </c>
      <c r="C89" s="2437"/>
      <c r="D89" s="405"/>
      <c r="E89" s="157"/>
      <c r="F89" s="121"/>
    </row>
    <row r="90" spans="1:6" ht="78.75" x14ac:dyDescent="0.25">
      <c r="A90" s="156">
        <v>7</v>
      </c>
      <c r="B90" s="194" t="s">
        <v>11123</v>
      </c>
      <c r="C90" s="372" t="s">
        <v>11124</v>
      </c>
      <c r="D90" s="182" t="s">
        <v>11125</v>
      </c>
      <c r="E90" s="157">
        <v>1000000</v>
      </c>
      <c r="F90" s="199" t="s">
        <v>13</v>
      </c>
    </row>
    <row r="91" spans="1:6" ht="63" x14ac:dyDescent="0.25">
      <c r="A91" s="156">
        <v>8</v>
      </c>
      <c r="B91" s="194" t="s">
        <v>11126</v>
      </c>
      <c r="C91" s="372" t="s">
        <v>11127</v>
      </c>
      <c r="D91" s="182" t="s">
        <v>349</v>
      </c>
      <c r="E91" s="157">
        <v>2000000</v>
      </c>
      <c r="F91" s="199" t="s">
        <v>13</v>
      </c>
    </row>
    <row r="92" spans="1:6" ht="173.25" x14ac:dyDescent="0.25">
      <c r="A92" s="156">
        <v>9</v>
      </c>
      <c r="B92" s="237" t="s">
        <v>11079</v>
      </c>
      <c r="C92" s="372" t="s">
        <v>11128</v>
      </c>
      <c r="D92" s="149" t="s">
        <v>11129</v>
      </c>
      <c r="E92" s="150">
        <v>1848277.84</v>
      </c>
      <c r="F92" s="199" t="s">
        <v>13</v>
      </c>
    </row>
    <row r="93" spans="1:6" ht="78.75" x14ac:dyDescent="0.25">
      <c r="A93" s="156">
        <v>10</v>
      </c>
      <c r="B93" s="237" t="s">
        <v>11130</v>
      </c>
      <c r="C93" s="372" t="s">
        <v>11131</v>
      </c>
      <c r="D93" s="182" t="s">
        <v>11132</v>
      </c>
      <c r="E93" s="429">
        <v>500000</v>
      </c>
      <c r="F93" s="199" t="s">
        <v>13</v>
      </c>
    </row>
    <row r="94" spans="1:6" x14ac:dyDescent="0.25">
      <c r="A94" s="156"/>
      <c r="B94" s="437" t="s">
        <v>248</v>
      </c>
      <c r="C94" s="383"/>
      <c r="D94" s="269"/>
      <c r="E94" s="301">
        <f>SUM(E78:E93)</f>
        <v>11379310.35</v>
      </c>
      <c r="F94" s="45"/>
    </row>
  </sheetData>
  <mergeCells count="19">
    <mergeCell ref="B22:C22"/>
    <mergeCell ref="B35:C35"/>
    <mergeCell ref="B48:C48"/>
    <mergeCell ref="A1:F1"/>
    <mergeCell ref="A2:F2"/>
    <mergeCell ref="A3:F3"/>
    <mergeCell ref="B5:D5"/>
    <mergeCell ref="B11:D11"/>
    <mergeCell ref="B17:C17"/>
    <mergeCell ref="B55:C55"/>
    <mergeCell ref="B59:D59"/>
    <mergeCell ref="B89:C89"/>
    <mergeCell ref="A73:F73"/>
    <mergeCell ref="A74:F74"/>
    <mergeCell ref="A75:F75"/>
    <mergeCell ref="B77:D77"/>
    <mergeCell ref="B79:C79"/>
    <mergeCell ref="B85:C85"/>
    <mergeCell ref="B65:C65"/>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2"/>
  <sheetViews>
    <sheetView topLeftCell="A46" workbookViewId="0">
      <selection activeCell="C79" sqref="C79"/>
    </sheetView>
  </sheetViews>
  <sheetFormatPr defaultRowHeight="15.75" x14ac:dyDescent="0.25"/>
  <cols>
    <col min="1" max="1" width="7.28515625" style="128" customWidth="1"/>
    <col min="2" max="2" width="15.7109375" style="128" customWidth="1"/>
    <col min="3" max="3" width="42.28515625" style="128" customWidth="1"/>
    <col min="4" max="4" width="15.140625" style="128" customWidth="1"/>
    <col min="5" max="5" width="23" style="128" customWidth="1"/>
    <col min="6" max="6" width="11.85546875" style="128" customWidth="1"/>
    <col min="7" max="16384" width="9.140625" style="128"/>
  </cols>
  <sheetData>
    <row r="1" spans="1:6" x14ac:dyDescent="0.25">
      <c r="A1" s="2586" t="s">
        <v>0</v>
      </c>
      <c r="B1" s="2586"/>
      <c r="C1" s="2586"/>
      <c r="D1" s="2586"/>
      <c r="E1" s="2586"/>
      <c r="F1" s="2586"/>
    </row>
    <row r="2" spans="1:6" x14ac:dyDescent="0.25">
      <c r="A2" s="2586" t="s">
        <v>11250</v>
      </c>
      <c r="B2" s="2586"/>
      <c r="C2" s="2586"/>
      <c r="D2" s="2586"/>
      <c r="E2" s="2586"/>
      <c r="F2" s="2586"/>
    </row>
    <row r="3" spans="1:6" x14ac:dyDescent="0.25">
      <c r="A3" s="2586" t="s">
        <v>281</v>
      </c>
      <c r="B3" s="2586"/>
      <c r="C3" s="2586"/>
      <c r="D3" s="2586"/>
      <c r="E3" s="2586"/>
      <c r="F3" s="2586"/>
    </row>
    <row r="4" spans="1:6" ht="31.5" x14ac:dyDescent="0.25">
      <c r="A4" s="336" t="s">
        <v>3</v>
      </c>
      <c r="B4" s="336" t="s">
        <v>283</v>
      </c>
      <c r="C4" s="336" t="s">
        <v>284</v>
      </c>
      <c r="D4" s="336" t="s">
        <v>285</v>
      </c>
      <c r="E4" s="138" t="s">
        <v>286</v>
      </c>
      <c r="F4" s="336" t="s">
        <v>287</v>
      </c>
    </row>
    <row r="5" spans="1:6" x14ac:dyDescent="0.25">
      <c r="A5" s="158"/>
      <c r="B5" s="2565" t="s">
        <v>11251</v>
      </c>
      <c r="C5" s="2565"/>
      <c r="D5" s="336"/>
      <c r="E5" s="138"/>
      <c r="F5" s="336"/>
    </row>
    <row r="6" spans="1:6" ht="47.25" x14ac:dyDescent="0.25">
      <c r="A6" s="158">
        <v>1</v>
      </c>
      <c r="B6" s="69" t="s">
        <v>289</v>
      </c>
      <c r="C6" s="69" t="s">
        <v>11252</v>
      </c>
      <c r="D6" s="69" t="s">
        <v>329</v>
      </c>
      <c r="E6" s="144">
        <v>1729200</v>
      </c>
      <c r="F6" s="158" t="s">
        <v>5827</v>
      </c>
    </row>
    <row r="7" spans="1:6" ht="157.5" x14ac:dyDescent="0.25">
      <c r="A7" s="158">
        <v>2</v>
      </c>
      <c r="B7" s="69" t="s">
        <v>295</v>
      </c>
      <c r="C7" s="69" t="s">
        <v>11253</v>
      </c>
      <c r="D7" s="69" t="s">
        <v>488</v>
      </c>
      <c r="E7" s="144">
        <v>1300000</v>
      </c>
      <c r="F7" s="158" t="s">
        <v>5827</v>
      </c>
    </row>
    <row r="8" spans="1:6" ht="47.25" x14ac:dyDescent="0.25">
      <c r="A8" s="158">
        <v>3</v>
      </c>
      <c r="B8" s="69" t="s">
        <v>17</v>
      </c>
      <c r="C8" s="69" t="s">
        <v>11254</v>
      </c>
      <c r="D8" s="69" t="s">
        <v>537</v>
      </c>
      <c r="E8" s="144">
        <v>100000</v>
      </c>
      <c r="F8" s="158" t="s">
        <v>5827</v>
      </c>
    </row>
    <row r="9" spans="1:6" ht="47.25" x14ac:dyDescent="0.25">
      <c r="A9" s="158">
        <v>5</v>
      </c>
      <c r="B9" s="69" t="s">
        <v>20</v>
      </c>
      <c r="C9" s="69" t="s">
        <v>11255</v>
      </c>
      <c r="D9" s="69" t="s">
        <v>537</v>
      </c>
      <c r="E9" s="144">
        <v>79420.69</v>
      </c>
      <c r="F9" s="158" t="s">
        <v>5827</v>
      </c>
    </row>
    <row r="10" spans="1:6" ht="94.5" x14ac:dyDescent="0.25">
      <c r="A10" s="158">
        <v>6</v>
      </c>
      <c r="B10" s="69" t="s">
        <v>23</v>
      </c>
      <c r="C10" s="69" t="s">
        <v>11256</v>
      </c>
      <c r="D10" s="69" t="s">
        <v>541</v>
      </c>
      <c r="E10" s="144">
        <v>1000000</v>
      </c>
      <c r="F10" s="158" t="s">
        <v>5827</v>
      </c>
    </row>
    <row r="11" spans="1:6" x14ac:dyDescent="0.25">
      <c r="A11" s="158"/>
      <c r="B11" s="2565" t="s">
        <v>8990</v>
      </c>
      <c r="C11" s="2565"/>
      <c r="D11" s="2565"/>
      <c r="E11" s="243"/>
      <c r="F11" s="158"/>
    </row>
    <row r="12" spans="1:6" ht="141.75" x14ac:dyDescent="0.25">
      <c r="A12" s="158">
        <v>7</v>
      </c>
      <c r="B12" s="303" t="s">
        <v>295</v>
      </c>
      <c r="C12" s="303" t="s">
        <v>11257</v>
      </c>
      <c r="D12" s="303" t="s">
        <v>2063</v>
      </c>
      <c r="E12" s="306">
        <v>700000</v>
      </c>
      <c r="F12" s="158" t="s">
        <v>5827</v>
      </c>
    </row>
    <row r="13" spans="1:6" ht="94.5" x14ac:dyDescent="0.25">
      <c r="A13" s="158">
        <v>8</v>
      </c>
      <c r="B13" s="303" t="s">
        <v>23</v>
      </c>
      <c r="C13" s="303" t="s">
        <v>11258</v>
      </c>
      <c r="D13" s="303" t="s">
        <v>541</v>
      </c>
      <c r="E13" s="306">
        <v>1500000</v>
      </c>
      <c r="F13" s="158" t="s">
        <v>5827</v>
      </c>
    </row>
    <row r="14" spans="1:6" ht="78.75" x14ac:dyDescent="0.25">
      <c r="A14" s="158">
        <v>9</v>
      </c>
      <c r="B14" s="303" t="s">
        <v>299</v>
      </c>
      <c r="C14" s="303" t="s">
        <v>11259</v>
      </c>
      <c r="D14" s="303" t="s">
        <v>11260</v>
      </c>
      <c r="E14" s="306">
        <v>404310.34</v>
      </c>
      <c r="F14" s="158" t="s">
        <v>5827</v>
      </c>
    </row>
    <row r="15" spans="1:6" x14ac:dyDescent="0.25">
      <c r="A15" s="158"/>
      <c r="B15" s="524" t="s">
        <v>34</v>
      </c>
      <c r="C15" s="524"/>
      <c r="D15" s="158"/>
      <c r="E15" s="690"/>
      <c r="F15" s="158"/>
    </row>
    <row r="16" spans="1:6" ht="63" x14ac:dyDescent="0.25">
      <c r="A16" s="158">
        <v>10</v>
      </c>
      <c r="B16" s="78" t="s">
        <v>309</v>
      </c>
      <c r="C16" s="78" t="s">
        <v>11261</v>
      </c>
      <c r="D16" s="303" t="s">
        <v>11262</v>
      </c>
      <c r="E16" s="306">
        <v>8000000</v>
      </c>
      <c r="F16" s="158" t="s">
        <v>5827</v>
      </c>
    </row>
    <row r="17" spans="1:6" ht="63" x14ac:dyDescent="0.25">
      <c r="A17" s="158">
        <v>11</v>
      </c>
      <c r="B17" s="78" t="s">
        <v>311</v>
      </c>
      <c r="C17" s="78" t="s">
        <v>11263</v>
      </c>
      <c r="D17" s="303" t="s">
        <v>11262</v>
      </c>
      <c r="E17" s="306">
        <v>5500000</v>
      </c>
      <c r="F17" s="158" t="s">
        <v>5827</v>
      </c>
    </row>
    <row r="18" spans="1:6" ht="63" x14ac:dyDescent="0.25">
      <c r="A18" s="158">
        <v>12</v>
      </c>
      <c r="B18" s="78" t="s">
        <v>4431</v>
      </c>
      <c r="C18" s="78" t="s">
        <v>11264</v>
      </c>
      <c r="D18" s="303" t="s">
        <v>11262</v>
      </c>
      <c r="E18" s="306">
        <v>2000000</v>
      </c>
      <c r="F18" s="158" t="s">
        <v>5827</v>
      </c>
    </row>
    <row r="19" spans="1:6" ht="47.25" x14ac:dyDescent="0.25">
      <c r="A19" s="158">
        <v>13</v>
      </c>
      <c r="B19" s="78" t="s">
        <v>11265</v>
      </c>
      <c r="C19" s="78" t="s">
        <v>11266</v>
      </c>
      <c r="D19" s="303" t="s">
        <v>11267</v>
      </c>
      <c r="E19" s="306">
        <v>8681034.4800000004</v>
      </c>
      <c r="F19" s="158" t="s">
        <v>5827</v>
      </c>
    </row>
    <row r="20" spans="1:6" x14ac:dyDescent="0.25">
      <c r="A20" s="158"/>
      <c r="B20" s="2565" t="s">
        <v>5895</v>
      </c>
      <c r="C20" s="2565"/>
      <c r="D20" s="586"/>
      <c r="E20" s="572"/>
      <c r="F20" s="586"/>
    </row>
    <row r="21" spans="1:6" ht="126" x14ac:dyDescent="0.25">
      <c r="A21" s="158">
        <v>14</v>
      </c>
      <c r="B21" s="303" t="s">
        <v>11268</v>
      </c>
      <c r="C21" s="303" t="s">
        <v>11269</v>
      </c>
      <c r="D21" s="303" t="s">
        <v>11270</v>
      </c>
      <c r="E21" s="306">
        <v>1800000</v>
      </c>
      <c r="F21" s="158" t="s">
        <v>13</v>
      </c>
    </row>
    <row r="22" spans="1:6" ht="189" x14ac:dyDescent="0.25">
      <c r="A22" s="158">
        <v>15</v>
      </c>
      <c r="B22" s="303" t="s">
        <v>11271</v>
      </c>
      <c r="C22" s="303" t="s">
        <v>11272</v>
      </c>
      <c r="D22" s="303" t="s">
        <v>11273</v>
      </c>
      <c r="E22" s="306">
        <v>4295386.58</v>
      </c>
      <c r="F22" s="158" t="s">
        <v>13</v>
      </c>
    </row>
    <row r="23" spans="1:6" ht="63" x14ac:dyDescent="0.25">
      <c r="A23" s="158">
        <v>16</v>
      </c>
      <c r="B23" s="303" t="s">
        <v>11274</v>
      </c>
      <c r="C23" s="303" t="s">
        <v>11275</v>
      </c>
      <c r="D23" s="303" t="s">
        <v>11276</v>
      </c>
      <c r="E23" s="203">
        <v>2600000</v>
      </c>
      <c r="F23" s="158" t="s">
        <v>5827</v>
      </c>
    </row>
    <row r="24" spans="1:6" ht="126" x14ac:dyDescent="0.25">
      <c r="A24" s="158">
        <v>17</v>
      </c>
      <c r="B24" s="303" t="s">
        <v>3639</v>
      </c>
      <c r="C24" s="303" t="s">
        <v>11277</v>
      </c>
      <c r="D24" s="303" t="s">
        <v>11278</v>
      </c>
      <c r="E24" s="306">
        <v>700000</v>
      </c>
      <c r="F24" s="158" t="s">
        <v>5827</v>
      </c>
    </row>
    <row r="25" spans="1:6" x14ac:dyDescent="0.25">
      <c r="A25" s="158"/>
      <c r="B25" s="2653" t="s">
        <v>5872</v>
      </c>
      <c r="C25" s="2653"/>
      <c r="D25" s="78"/>
      <c r="E25" s="690"/>
      <c r="F25" s="158"/>
    </row>
    <row r="26" spans="1:6" ht="63" x14ac:dyDescent="0.25">
      <c r="A26" s="158">
        <v>18</v>
      </c>
      <c r="B26" s="158" t="s">
        <v>11279</v>
      </c>
      <c r="C26" s="78" t="s">
        <v>11280</v>
      </c>
      <c r="D26" s="78" t="s">
        <v>11281</v>
      </c>
      <c r="E26" s="203">
        <v>2600000</v>
      </c>
      <c r="F26" s="158" t="s">
        <v>13</v>
      </c>
    </row>
    <row r="27" spans="1:6" x14ac:dyDescent="0.25">
      <c r="A27" s="158"/>
      <c r="B27" s="2565" t="s">
        <v>219</v>
      </c>
      <c r="C27" s="2565"/>
      <c r="D27" s="78"/>
      <c r="E27" s="203"/>
      <c r="F27" s="158"/>
    </row>
    <row r="28" spans="1:6" ht="141.75" x14ac:dyDescent="0.25">
      <c r="A28" s="158">
        <v>19</v>
      </c>
      <c r="B28" s="158" t="s">
        <v>11282</v>
      </c>
      <c r="C28" s="78" t="s">
        <v>11283</v>
      </c>
      <c r="D28" s="303" t="s">
        <v>11284</v>
      </c>
      <c r="E28" s="203">
        <v>2100000</v>
      </c>
      <c r="F28" s="158" t="s">
        <v>13</v>
      </c>
    </row>
    <row r="29" spans="1:6" ht="141.75" x14ac:dyDescent="0.25">
      <c r="A29" s="158">
        <v>20</v>
      </c>
      <c r="B29" s="303" t="s">
        <v>11285</v>
      </c>
      <c r="C29" s="78" t="s">
        <v>11286</v>
      </c>
      <c r="D29" s="303" t="s">
        <v>11284</v>
      </c>
      <c r="E29" s="203">
        <v>2100000</v>
      </c>
      <c r="F29" s="158" t="s">
        <v>13</v>
      </c>
    </row>
    <row r="30" spans="1:6" ht="141.75" x14ac:dyDescent="0.25">
      <c r="A30" s="158">
        <v>21</v>
      </c>
      <c r="B30" s="158" t="s">
        <v>11287</v>
      </c>
      <c r="C30" s="78" t="s">
        <v>11288</v>
      </c>
      <c r="D30" s="303" t="s">
        <v>11289</v>
      </c>
      <c r="E30" s="203">
        <v>3100000</v>
      </c>
      <c r="F30" s="158" t="s">
        <v>13</v>
      </c>
    </row>
    <row r="31" spans="1:6" ht="220.5" x14ac:dyDescent="0.25">
      <c r="A31" s="158">
        <v>22</v>
      </c>
      <c r="B31" s="158" t="s">
        <v>11290</v>
      </c>
      <c r="C31" s="78" t="s">
        <v>11291</v>
      </c>
      <c r="D31" s="303" t="s">
        <v>11292</v>
      </c>
      <c r="E31" s="203">
        <v>1100000</v>
      </c>
      <c r="F31" s="158" t="s">
        <v>13</v>
      </c>
    </row>
    <row r="32" spans="1:6" x14ac:dyDescent="0.25">
      <c r="A32" s="158"/>
      <c r="B32" s="2565" t="s">
        <v>11293</v>
      </c>
      <c r="C32" s="2565"/>
      <c r="D32" s="78"/>
      <c r="E32" s="203"/>
      <c r="F32" s="158"/>
    </row>
    <row r="33" spans="1:6" ht="126" x14ac:dyDescent="0.25">
      <c r="A33" s="158">
        <v>23</v>
      </c>
      <c r="B33" s="303" t="s">
        <v>11294</v>
      </c>
      <c r="C33" s="78" t="s">
        <v>11295</v>
      </c>
      <c r="D33" s="303" t="s">
        <v>11296</v>
      </c>
      <c r="E33" s="203">
        <v>4500000</v>
      </c>
      <c r="F33" s="158" t="s">
        <v>13</v>
      </c>
    </row>
    <row r="34" spans="1:6" ht="126" x14ac:dyDescent="0.25">
      <c r="A34" s="158">
        <v>24</v>
      </c>
      <c r="B34" s="303" t="s">
        <v>11297</v>
      </c>
      <c r="C34" s="78" t="s">
        <v>11298</v>
      </c>
      <c r="D34" s="303" t="s">
        <v>11296</v>
      </c>
      <c r="E34" s="203">
        <v>2000000</v>
      </c>
      <c r="F34" s="158" t="s">
        <v>13</v>
      </c>
    </row>
    <row r="35" spans="1:6" ht="126" x14ac:dyDescent="0.25">
      <c r="A35" s="158">
        <v>25</v>
      </c>
      <c r="B35" s="303" t="s">
        <v>11299</v>
      </c>
      <c r="C35" s="78" t="s">
        <v>11300</v>
      </c>
      <c r="D35" s="303" t="s">
        <v>11296</v>
      </c>
      <c r="E35" s="203">
        <v>5500000</v>
      </c>
      <c r="F35" s="158" t="s">
        <v>13</v>
      </c>
    </row>
    <row r="36" spans="1:6" x14ac:dyDescent="0.25">
      <c r="A36" s="158"/>
      <c r="B36" s="2565" t="s">
        <v>306</v>
      </c>
      <c r="C36" s="2565"/>
      <c r="D36" s="78"/>
      <c r="E36" s="203"/>
      <c r="F36" s="158"/>
    </row>
    <row r="37" spans="1:6" ht="236.25" x14ac:dyDescent="0.25">
      <c r="A37" s="158">
        <v>26</v>
      </c>
      <c r="B37" s="101" t="s">
        <v>4481</v>
      </c>
      <c r="C37" s="78" t="s">
        <v>11301</v>
      </c>
      <c r="D37" s="158" t="s">
        <v>11302</v>
      </c>
      <c r="E37" s="144">
        <v>1736206.9</v>
      </c>
      <c r="F37" s="158" t="s">
        <v>5827</v>
      </c>
    </row>
    <row r="38" spans="1:6" x14ac:dyDescent="0.25">
      <c r="A38" s="158"/>
      <c r="B38" s="2364" t="s">
        <v>477</v>
      </c>
      <c r="C38" s="2364"/>
      <c r="D38" s="303"/>
      <c r="E38" s="247"/>
      <c r="F38" s="158"/>
    </row>
    <row r="39" spans="1:6" ht="252" x14ac:dyDescent="0.25">
      <c r="A39" s="158">
        <v>27</v>
      </c>
      <c r="B39" s="303" t="s">
        <v>11303</v>
      </c>
      <c r="C39" s="303" t="s">
        <v>11304</v>
      </c>
      <c r="D39" s="303" t="s">
        <v>8848</v>
      </c>
      <c r="E39" s="247">
        <v>1169256.8</v>
      </c>
      <c r="F39" s="158" t="s">
        <v>13</v>
      </c>
    </row>
    <row r="40" spans="1:6" ht="252" x14ac:dyDescent="0.25">
      <c r="A40" s="158">
        <v>28</v>
      </c>
      <c r="B40" s="303" t="s">
        <v>11305</v>
      </c>
      <c r="C40" s="303" t="s">
        <v>11306</v>
      </c>
      <c r="D40" s="303" t="s">
        <v>8848</v>
      </c>
      <c r="E40" s="247">
        <v>1169256.8</v>
      </c>
      <c r="F40" s="158" t="s">
        <v>13</v>
      </c>
    </row>
    <row r="41" spans="1:6" ht="252" x14ac:dyDescent="0.25">
      <c r="A41" s="158">
        <v>29</v>
      </c>
      <c r="B41" s="303" t="s">
        <v>11307</v>
      </c>
      <c r="C41" s="303" t="s">
        <v>11308</v>
      </c>
      <c r="D41" s="303" t="s">
        <v>8848</v>
      </c>
      <c r="E41" s="247">
        <v>1169256.8</v>
      </c>
      <c r="F41" s="158" t="s">
        <v>13</v>
      </c>
    </row>
    <row r="42" spans="1:6" ht="252" x14ac:dyDescent="0.25">
      <c r="A42" s="158">
        <v>30</v>
      </c>
      <c r="B42" s="303" t="s">
        <v>11309</v>
      </c>
      <c r="C42" s="303" t="s">
        <v>11310</v>
      </c>
      <c r="D42" s="303" t="s">
        <v>8848</v>
      </c>
      <c r="E42" s="247">
        <v>1169256.8</v>
      </c>
      <c r="F42" s="158" t="s">
        <v>13</v>
      </c>
    </row>
    <row r="43" spans="1:6" x14ac:dyDescent="0.25">
      <c r="A43" s="158"/>
      <c r="B43" s="2364" t="s">
        <v>11311</v>
      </c>
      <c r="C43" s="2364"/>
      <c r="D43" s="303"/>
      <c r="E43" s="247"/>
      <c r="F43" s="158"/>
    </row>
    <row r="44" spans="1:6" ht="126" x14ac:dyDescent="0.25">
      <c r="A44" s="158">
        <v>31</v>
      </c>
      <c r="B44" s="303" t="s">
        <v>944</v>
      </c>
      <c r="C44" s="303" t="s">
        <v>11312</v>
      </c>
      <c r="D44" s="303" t="s">
        <v>11313</v>
      </c>
      <c r="E44" s="247">
        <v>3500000</v>
      </c>
      <c r="F44" s="158" t="s">
        <v>13</v>
      </c>
    </row>
    <row r="45" spans="1:6" x14ac:dyDescent="0.25">
      <c r="A45" s="158"/>
      <c r="B45" s="310" t="s">
        <v>739</v>
      </c>
      <c r="C45" s="303"/>
      <c r="D45" s="303"/>
      <c r="E45" s="247"/>
      <c r="F45" s="158"/>
    </row>
    <row r="46" spans="1:6" ht="94.5" x14ac:dyDescent="0.25">
      <c r="A46" s="158">
        <v>32</v>
      </c>
      <c r="B46" s="158" t="s">
        <v>41</v>
      </c>
      <c r="C46" s="158" t="s">
        <v>11314</v>
      </c>
      <c r="D46" s="158" t="s">
        <v>11315</v>
      </c>
      <c r="E46" s="568">
        <v>4568965.5199999996</v>
      </c>
      <c r="F46" s="101" t="s">
        <v>1294</v>
      </c>
    </row>
    <row r="47" spans="1:6" x14ac:dyDescent="0.25">
      <c r="A47" s="158"/>
      <c r="B47" s="336" t="s">
        <v>248</v>
      </c>
      <c r="C47" s="336"/>
      <c r="D47" s="336"/>
      <c r="E47" s="257">
        <f>SUM(E6:E46)</f>
        <v>77871551.709999993</v>
      </c>
      <c r="F47" s="158"/>
    </row>
    <row r="48" spans="1:6" x14ac:dyDescent="0.25">
      <c r="A48" s="685"/>
      <c r="B48" s="2558" t="s">
        <v>9</v>
      </c>
      <c r="C48" s="2558"/>
      <c r="D48" s="2558"/>
      <c r="E48" s="168"/>
      <c r="F48" s="276"/>
    </row>
    <row r="49" spans="1:6" ht="78.75" x14ac:dyDescent="0.25">
      <c r="A49" s="73">
        <v>1</v>
      </c>
      <c r="B49" s="69" t="s">
        <v>269</v>
      </c>
      <c r="C49" s="7" t="s">
        <v>11316</v>
      </c>
      <c r="D49" s="69" t="s">
        <v>271</v>
      </c>
      <c r="E49" s="77">
        <v>1000000</v>
      </c>
      <c r="F49" s="75" t="s">
        <v>272</v>
      </c>
    </row>
    <row r="50" spans="1:6" x14ac:dyDescent="0.25">
      <c r="A50" s="73"/>
      <c r="B50" s="70" t="s">
        <v>273</v>
      </c>
      <c r="C50" s="7"/>
      <c r="D50" s="69"/>
      <c r="E50" s="77"/>
      <c r="F50" s="75"/>
    </row>
    <row r="51" spans="1:6" ht="110.25" x14ac:dyDescent="0.25">
      <c r="A51" s="73">
        <v>2</v>
      </c>
      <c r="B51" s="69" t="s">
        <v>274</v>
      </c>
      <c r="C51" s="7" t="s">
        <v>11317</v>
      </c>
      <c r="D51" s="69" t="s">
        <v>276</v>
      </c>
      <c r="E51" s="77">
        <v>4500000</v>
      </c>
      <c r="F51" s="75" t="s">
        <v>277</v>
      </c>
    </row>
    <row r="52" spans="1:6" x14ac:dyDescent="0.25">
      <c r="A52" s="69"/>
      <c r="B52" s="70" t="s">
        <v>248</v>
      </c>
      <c r="C52" s="69"/>
      <c r="D52" s="69"/>
      <c r="E52" s="138">
        <v>5500000</v>
      </c>
      <c r="F52" s="75"/>
    </row>
    <row r="53" spans="1:6" ht="16.5" customHeight="1" x14ac:dyDescent="0.25">
      <c r="A53" s="69"/>
      <c r="B53" s="2465" t="s">
        <v>323</v>
      </c>
      <c r="C53" s="2466"/>
      <c r="D53" s="69"/>
      <c r="E53" s="138"/>
      <c r="F53" s="75"/>
    </row>
    <row r="54" spans="1:6" ht="94.5" x14ac:dyDescent="0.25">
      <c r="A54" s="158">
        <v>12</v>
      </c>
      <c r="B54" s="78" t="s">
        <v>11318</v>
      </c>
      <c r="C54" s="78" t="s">
        <v>11319</v>
      </c>
      <c r="D54" s="78" t="s">
        <v>11320</v>
      </c>
      <c r="E54" s="419">
        <v>1702586.21</v>
      </c>
      <c r="F54" s="158" t="s">
        <v>5827</v>
      </c>
    </row>
    <row r="55" spans="1:6" x14ac:dyDescent="0.25">
      <c r="A55" s="158"/>
      <c r="B55" s="2565" t="s">
        <v>303</v>
      </c>
      <c r="C55" s="2565"/>
      <c r="D55" s="158"/>
      <c r="E55" s="337"/>
      <c r="F55" s="158"/>
    </row>
    <row r="56" spans="1:6" ht="63" x14ac:dyDescent="0.25">
      <c r="A56" s="158">
        <v>28</v>
      </c>
      <c r="B56" s="78" t="s">
        <v>11321</v>
      </c>
      <c r="C56" s="78" t="s">
        <v>11322</v>
      </c>
      <c r="D56" s="78" t="s">
        <v>11323</v>
      </c>
      <c r="E56" s="162">
        <v>736206.9</v>
      </c>
      <c r="F56" s="158" t="s">
        <v>5827</v>
      </c>
    </row>
    <row r="57" spans="1:6" ht="110.25" x14ac:dyDescent="0.25">
      <c r="A57" s="158">
        <v>29</v>
      </c>
      <c r="B57" s="78" t="s">
        <v>11324</v>
      </c>
      <c r="C57" s="78" t="s">
        <v>11325</v>
      </c>
      <c r="D57" s="78" t="s">
        <v>11326</v>
      </c>
      <c r="E57" s="162">
        <v>1000000</v>
      </c>
      <c r="F57" s="158" t="s">
        <v>5827</v>
      </c>
    </row>
    <row r="58" spans="1:6" x14ac:dyDescent="0.25">
      <c r="A58" s="336"/>
      <c r="B58" s="336" t="s">
        <v>248</v>
      </c>
      <c r="C58" s="336"/>
      <c r="D58" s="336"/>
      <c r="E58" s="257">
        <f>SUM(E54:E57)</f>
        <v>3438793.11</v>
      </c>
      <c r="F58" s="336"/>
    </row>
    <row r="59" spans="1:6" ht="21" customHeight="1" x14ac:dyDescent="0.25">
      <c r="A59" s="88"/>
      <c r="B59" s="2665" t="s">
        <v>324</v>
      </c>
      <c r="C59" s="2666"/>
      <c r="D59" s="88"/>
      <c r="E59" s="89">
        <f>E58+E52+E47</f>
        <v>86810344.819999993</v>
      </c>
      <c r="F59" s="88"/>
    </row>
    <row r="63" spans="1:6" x14ac:dyDescent="0.25">
      <c r="A63" s="2352" t="s">
        <v>0</v>
      </c>
      <c r="B63" s="2352"/>
      <c r="C63" s="2352"/>
      <c r="D63" s="2352"/>
      <c r="E63" s="2352"/>
      <c r="F63" s="2352"/>
    </row>
    <row r="64" spans="1:6" x14ac:dyDescent="0.25">
      <c r="A64" s="2352" t="s">
        <v>11250</v>
      </c>
      <c r="B64" s="2352"/>
      <c r="C64" s="2352"/>
      <c r="D64" s="2352"/>
      <c r="E64" s="2352"/>
      <c r="F64" s="2352"/>
    </row>
    <row r="65" spans="1:6" x14ac:dyDescent="0.25">
      <c r="A65" s="2352" t="s">
        <v>281</v>
      </c>
      <c r="B65" s="2352"/>
      <c r="C65" s="2352"/>
      <c r="D65" s="2352"/>
      <c r="E65" s="2352"/>
      <c r="F65" s="2352"/>
    </row>
    <row r="66" spans="1:6" ht="31.5" x14ac:dyDescent="0.25">
      <c r="A66" s="264" t="s">
        <v>3</v>
      </c>
      <c r="B66" s="437" t="s">
        <v>283</v>
      </c>
      <c r="C66" s="437" t="s">
        <v>284</v>
      </c>
      <c r="D66" s="437" t="s">
        <v>285</v>
      </c>
      <c r="E66" s="301" t="s">
        <v>286</v>
      </c>
      <c r="F66" s="437" t="s">
        <v>287</v>
      </c>
    </row>
    <row r="67" spans="1:6" x14ac:dyDescent="0.25">
      <c r="A67" s="182"/>
      <c r="B67" s="2328" t="s">
        <v>11251</v>
      </c>
      <c r="C67" s="2328"/>
      <c r="D67" s="264"/>
      <c r="E67" s="268"/>
      <c r="F67" s="264"/>
    </row>
    <row r="68" spans="1:6" ht="157.5" x14ac:dyDescent="0.25">
      <c r="A68" s="182">
        <v>1</v>
      </c>
      <c r="B68" s="182" t="s">
        <v>295</v>
      </c>
      <c r="C68" s="182" t="s">
        <v>11327</v>
      </c>
      <c r="D68" s="182" t="s">
        <v>488</v>
      </c>
      <c r="E68" s="157">
        <v>682758.62</v>
      </c>
      <c r="F68" s="182" t="s">
        <v>5827</v>
      </c>
    </row>
    <row r="69" spans="1:6" x14ac:dyDescent="0.25">
      <c r="A69" s="182"/>
      <c r="B69" s="2328" t="s">
        <v>8990</v>
      </c>
      <c r="C69" s="2328"/>
      <c r="D69" s="2328"/>
      <c r="E69" s="583"/>
      <c r="F69" s="182"/>
    </row>
    <row r="70" spans="1:6" ht="78.75" x14ac:dyDescent="0.25">
      <c r="A70" s="182">
        <v>2</v>
      </c>
      <c r="B70" s="7" t="s">
        <v>299</v>
      </c>
      <c r="C70" s="7" t="s">
        <v>11328</v>
      </c>
      <c r="D70" s="7" t="s">
        <v>11260</v>
      </c>
      <c r="E70" s="157">
        <v>341379.32</v>
      </c>
      <c r="F70" s="182" t="s">
        <v>5827</v>
      </c>
    </row>
    <row r="71" spans="1:6" x14ac:dyDescent="0.25">
      <c r="A71" s="182"/>
      <c r="B71" s="533" t="s">
        <v>34</v>
      </c>
      <c r="C71" s="533"/>
      <c r="D71" s="182"/>
      <c r="E71" s="430"/>
      <c r="F71" s="182"/>
    </row>
    <row r="72" spans="1:6" ht="63" x14ac:dyDescent="0.25">
      <c r="A72" s="182">
        <v>3</v>
      </c>
      <c r="B72" s="7" t="s">
        <v>11265</v>
      </c>
      <c r="C72" s="7" t="s">
        <v>11329</v>
      </c>
      <c r="D72" s="7" t="s">
        <v>11330</v>
      </c>
      <c r="E72" s="56">
        <v>4362068.58</v>
      </c>
      <c r="F72" s="182" t="s">
        <v>5827</v>
      </c>
    </row>
    <row r="73" spans="1:6" x14ac:dyDescent="0.25">
      <c r="A73" s="182"/>
      <c r="B73" s="2328" t="s">
        <v>788</v>
      </c>
      <c r="C73" s="2328"/>
      <c r="D73" s="572"/>
      <c r="E73" s="704"/>
      <c r="F73" s="572"/>
    </row>
    <row r="74" spans="1:6" ht="63" x14ac:dyDescent="0.25">
      <c r="A74" s="182">
        <v>4</v>
      </c>
      <c r="B74" s="7" t="s">
        <v>11331</v>
      </c>
      <c r="C74" s="7" t="s">
        <v>11332</v>
      </c>
      <c r="D74" s="7" t="s">
        <v>1915</v>
      </c>
      <c r="E74" s="56">
        <v>1900000</v>
      </c>
      <c r="F74" s="42" t="s">
        <v>1294</v>
      </c>
    </row>
    <row r="75" spans="1:6" ht="204.75" x14ac:dyDescent="0.25">
      <c r="A75" s="182">
        <v>5</v>
      </c>
      <c r="B75" s="7" t="s">
        <v>11333</v>
      </c>
      <c r="C75" s="7" t="s">
        <v>11334</v>
      </c>
      <c r="D75" s="7" t="s">
        <v>11335</v>
      </c>
      <c r="E75" s="56">
        <v>3068965</v>
      </c>
      <c r="F75" s="42" t="s">
        <v>1294</v>
      </c>
    </row>
    <row r="76" spans="1:6" x14ac:dyDescent="0.25">
      <c r="A76" s="182"/>
      <c r="B76" s="2328" t="s">
        <v>306</v>
      </c>
      <c r="C76" s="2328"/>
      <c r="D76" s="7"/>
      <c r="E76" s="157"/>
      <c r="F76" s="182"/>
    </row>
    <row r="77" spans="1:6" ht="252" x14ac:dyDescent="0.25">
      <c r="A77" s="182">
        <v>6</v>
      </c>
      <c r="B77" s="42" t="s">
        <v>4481</v>
      </c>
      <c r="C77" s="7" t="s">
        <v>11336</v>
      </c>
      <c r="D77" s="182" t="s">
        <v>11337</v>
      </c>
      <c r="E77" s="157">
        <v>227586.62</v>
      </c>
      <c r="F77" s="182" t="s">
        <v>5827</v>
      </c>
    </row>
    <row r="78" spans="1:6" x14ac:dyDescent="0.25">
      <c r="A78" s="182"/>
      <c r="B78" s="2328" t="s">
        <v>303</v>
      </c>
      <c r="C78" s="2328"/>
      <c r="D78" s="182"/>
      <c r="E78" s="157"/>
      <c r="F78" s="182"/>
    </row>
    <row r="79" spans="1:6" ht="409.5" x14ac:dyDescent="0.25">
      <c r="A79" s="182">
        <v>7</v>
      </c>
      <c r="B79" s="7" t="s">
        <v>11338</v>
      </c>
      <c r="C79" s="7" t="s">
        <v>11322</v>
      </c>
      <c r="D79" s="7" t="s">
        <v>11339</v>
      </c>
      <c r="E79" s="153">
        <v>227586.4</v>
      </c>
      <c r="F79" s="182" t="s">
        <v>5827</v>
      </c>
    </row>
    <row r="80" spans="1:6" x14ac:dyDescent="0.25">
      <c r="A80" s="182"/>
      <c r="B80" s="533" t="s">
        <v>739</v>
      </c>
      <c r="C80" s="7"/>
      <c r="D80" s="7"/>
      <c r="E80" s="153"/>
      <c r="F80" s="182"/>
    </row>
    <row r="81" spans="1:6" ht="94.5" x14ac:dyDescent="0.25">
      <c r="A81" s="182">
        <v>8</v>
      </c>
      <c r="B81" s="269" t="s">
        <v>41</v>
      </c>
      <c r="C81" s="182" t="s">
        <v>11340</v>
      </c>
      <c r="D81" s="269" t="s">
        <v>11315</v>
      </c>
      <c r="E81" s="157">
        <v>568965.51</v>
      </c>
      <c r="F81" s="42" t="s">
        <v>1294</v>
      </c>
    </row>
    <row r="82" spans="1:6" x14ac:dyDescent="0.25">
      <c r="A82" s="182"/>
      <c r="B82" s="264" t="s">
        <v>248</v>
      </c>
      <c r="C82" s="264"/>
      <c r="D82" s="264"/>
      <c r="E82" s="428">
        <f>SUM(E68:E81)</f>
        <v>11379310.049999999</v>
      </c>
      <c r="F82" s="264"/>
    </row>
  </sheetData>
  <mergeCells count="24">
    <mergeCell ref="A1:F1"/>
    <mergeCell ref="A2:F2"/>
    <mergeCell ref="A3:F3"/>
    <mergeCell ref="B5:C5"/>
    <mergeCell ref="B11:D11"/>
    <mergeCell ref="B25:C25"/>
    <mergeCell ref="B27:C27"/>
    <mergeCell ref="B32:C32"/>
    <mergeCell ref="B73:C73"/>
    <mergeCell ref="B20:C20"/>
    <mergeCell ref="A63:F63"/>
    <mergeCell ref="A64:F64"/>
    <mergeCell ref="A65:F65"/>
    <mergeCell ref="B67:C67"/>
    <mergeCell ref="B76:C76"/>
    <mergeCell ref="B36:C36"/>
    <mergeCell ref="B38:C38"/>
    <mergeCell ref="B43:C43"/>
    <mergeCell ref="B78:C78"/>
    <mergeCell ref="B48:D48"/>
    <mergeCell ref="B55:C55"/>
    <mergeCell ref="B53:C53"/>
    <mergeCell ref="B59:C59"/>
    <mergeCell ref="B69:D69"/>
  </mergeCell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1"/>
  <sheetViews>
    <sheetView topLeftCell="A99" workbookViewId="0">
      <selection activeCell="D105" sqref="D105"/>
    </sheetView>
  </sheetViews>
  <sheetFormatPr defaultRowHeight="15" x14ac:dyDescent="0.25"/>
  <cols>
    <col min="1" max="1" width="8.85546875" customWidth="1"/>
    <col min="2" max="2" width="13.28515625" customWidth="1"/>
    <col min="3" max="3" width="41.85546875" customWidth="1"/>
    <col min="4" max="4" width="20.42578125" customWidth="1"/>
    <col min="5" max="5" width="21.42578125" customWidth="1"/>
    <col min="6" max="6" width="9.5703125" customWidth="1"/>
  </cols>
  <sheetData>
    <row r="1" spans="1:6" ht="15.75" x14ac:dyDescent="0.25">
      <c r="A1" s="2345" t="s">
        <v>0</v>
      </c>
      <c r="B1" s="2345"/>
      <c r="C1" s="2345"/>
      <c r="D1" s="2345"/>
      <c r="E1" s="2345"/>
      <c r="F1" s="2345"/>
    </row>
    <row r="2" spans="1:6" ht="15.75" x14ac:dyDescent="0.25">
      <c r="A2" s="2345" t="s">
        <v>11749</v>
      </c>
      <c r="B2" s="2345"/>
      <c r="C2" s="2345"/>
      <c r="D2" s="2345"/>
      <c r="E2" s="2345"/>
      <c r="F2" s="2345"/>
    </row>
    <row r="3" spans="1:6" ht="15.75" x14ac:dyDescent="0.25">
      <c r="A3" s="2345" t="s">
        <v>2</v>
      </c>
      <c r="B3" s="2345"/>
      <c r="C3" s="2345"/>
      <c r="D3" s="2345"/>
      <c r="E3" s="2345"/>
      <c r="F3" s="2345"/>
    </row>
    <row r="4" spans="1:6" ht="31.5" x14ac:dyDescent="0.25">
      <c r="A4" s="9" t="s">
        <v>282</v>
      </c>
      <c r="B4" s="715" t="s">
        <v>4</v>
      </c>
      <c r="C4" s="715" t="s">
        <v>5</v>
      </c>
      <c r="D4" s="715" t="s">
        <v>6</v>
      </c>
      <c r="E4" s="716" t="s">
        <v>2786</v>
      </c>
      <c r="F4" s="8" t="s">
        <v>1228</v>
      </c>
    </row>
    <row r="5" spans="1:6" ht="15.75" x14ac:dyDescent="0.25">
      <c r="A5" s="259"/>
      <c r="B5" s="2384" t="s">
        <v>11750</v>
      </c>
      <c r="C5" s="2384"/>
      <c r="D5" s="6"/>
      <c r="E5" s="621"/>
      <c r="F5" s="653"/>
    </row>
    <row r="6" spans="1:6" ht="47.25" x14ac:dyDescent="0.25">
      <c r="A6" s="2">
        <v>1</v>
      </c>
      <c r="B6" s="2" t="s">
        <v>289</v>
      </c>
      <c r="C6" s="2" t="s">
        <v>11751</v>
      </c>
      <c r="D6" s="2" t="s">
        <v>329</v>
      </c>
      <c r="E6" s="77">
        <v>1400000</v>
      </c>
      <c r="F6" s="717" t="s">
        <v>13</v>
      </c>
    </row>
    <row r="7" spans="1:6" ht="110.25" x14ac:dyDescent="0.25">
      <c r="A7" s="2">
        <v>2</v>
      </c>
      <c r="B7" s="2" t="s">
        <v>295</v>
      </c>
      <c r="C7" s="2" t="s">
        <v>11752</v>
      </c>
      <c r="D7" s="2" t="s">
        <v>11753</v>
      </c>
      <c r="E7" s="77">
        <v>908620.3</v>
      </c>
      <c r="F7" s="717" t="s">
        <v>13</v>
      </c>
    </row>
    <row r="8" spans="1:6" ht="31.5" x14ac:dyDescent="0.25">
      <c r="A8" s="2">
        <v>3</v>
      </c>
      <c r="B8" s="2" t="s">
        <v>17</v>
      </c>
      <c r="C8" s="2" t="s">
        <v>11754</v>
      </c>
      <c r="D8" s="2" t="s">
        <v>537</v>
      </c>
      <c r="E8" s="77">
        <v>40000</v>
      </c>
      <c r="F8" s="717" t="s">
        <v>13</v>
      </c>
    </row>
    <row r="9" spans="1:6" ht="31.5" x14ac:dyDescent="0.25">
      <c r="A9" s="2">
        <v>4</v>
      </c>
      <c r="B9" s="2" t="s">
        <v>20</v>
      </c>
      <c r="C9" s="2" t="s">
        <v>11755</v>
      </c>
      <c r="D9" s="2" t="s">
        <v>539</v>
      </c>
      <c r="E9" s="77">
        <v>80000</v>
      </c>
      <c r="F9" s="717" t="s">
        <v>13</v>
      </c>
    </row>
    <row r="10" spans="1:6" ht="78.75" x14ac:dyDescent="0.25">
      <c r="A10" s="2">
        <v>5</v>
      </c>
      <c r="B10" s="2" t="s">
        <v>23</v>
      </c>
      <c r="C10" s="2" t="s">
        <v>11756</v>
      </c>
      <c r="D10" s="2" t="s">
        <v>541</v>
      </c>
      <c r="E10" s="77">
        <v>1780000</v>
      </c>
      <c r="F10" s="717" t="s">
        <v>13</v>
      </c>
    </row>
    <row r="11" spans="1:6" ht="15.75" x14ac:dyDescent="0.25">
      <c r="A11" s="2"/>
      <c r="B11" s="2384" t="s">
        <v>11757</v>
      </c>
      <c r="C11" s="2384"/>
      <c r="D11" s="2"/>
      <c r="E11" s="77"/>
      <c r="F11" s="10"/>
    </row>
    <row r="12" spans="1:6" ht="63" x14ac:dyDescent="0.25">
      <c r="A12" s="2">
        <v>6</v>
      </c>
      <c r="B12" s="2" t="s">
        <v>295</v>
      </c>
      <c r="C12" s="2" t="s">
        <v>11758</v>
      </c>
      <c r="D12" s="2" t="s">
        <v>11759</v>
      </c>
      <c r="E12" s="77">
        <v>604310</v>
      </c>
      <c r="F12" s="717" t="s">
        <v>13</v>
      </c>
    </row>
    <row r="13" spans="1:6" ht="47.25" x14ac:dyDescent="0.25">
      <c r="A13" s="2">
        <v>7</v>
      </c>
      <c r="B13" s="2" t="s">
        <v>23</v>
      </c>
      <c r="C13" s="2" t="s">
        <v>11760</v>
      </c>
      <c r="D13" s="2" t="s">
        <v>11761</v>
      </c>
      <c r="E13" s="77">
        <v>1000000</v>
      </c>
      <c r="F13" s="717" t="s">
        <v>13</v>
      </c>
    </row>
    <row r="14" spans="1:6" ht="63" x14ac:dyDescent="0.25">
      <c r="A14" s="2">
        <v>8</v>
      </c>
      <c r="B14" s="2" t="s">
        <v>11762</v>
      </c>
      <c r="C14" s="2" t="s">
        <v>11763</v>
      </c>
      <c r="D14" s="2" t="s">
        <v>11764</v>
      </c>
      <c r="E14" s="77">
        <v>1000000</v>
      </c>
      <c r="F14" s="717" t="s">
        <v>13</v>
      </c>
    </row>
    <row r="15" spans="1:6" ht="15.75" x14ac:dyDescent="0.25">
      <c r="A15" s="2"/>
      <c r="B15" s="9" t="s">
        <v>307</v>
      </c>
      <c r="C15" s="2"/>
      <c r="D15" s="2"/>
      <c r="E15" s="77"/>
      <c r="F15" s="10"/>
    </row>
    <row r="16" spans="1:6" ht="110.25" x14ac:dyDescent="0.25">
      <c r="A16" s="2">
        <v>9</v>
      </c>
      <c r="B16" s="2" t="s">
        <v>4847</v>
      </c>
      <c r="C16" s="2" t="s">
        <v>11765</v>
      </c>
      <c r="D16" s="2" t="s">
        <v>11766</v>
      </c>
      <c r="E16" s="77">
        <v>1736206</v>
      </c>
      <c r="F16" s="717" t="s">
        <v>13</v>
      </c>
    </row>
    <row r="17" spans="1:6" ht="15.75" x14ac:dyDescent="0.25">
      <c r="A17" s="2"/>
      <c r="B17" s="2373" t="s">
        <v>11767</v>
      </c>
      <c r="C17" s="2374"/>
      <c r="D17" s="2"/>
      <c r="E17" s="77"/>
      <c r="F17" s="10"/>
    </row>
    <row r="18" spans="1:6" ht="189" x14ac:dyDescent="0.25">
      <c r="A18" s="2">
        <v>10</v>
      </c>
      <c r="B18" s="2" t="s">
        <v>301</v>
      </c>
      <c r="C18" s="2" t="s">
        <v>11768</v>
      </c>
      <c r="D18" s="2" t="s">
        <v>11769</v>
      </c>
      <c r="E18" s="77">
        <v>4568965.5199999996</v>
      </c>
      <c r="F18" s="717" t="s">
        <v>13</v>
      </c>
    </row>
    <row r="19" spans="1:6" ht="31.5" x14ac:dyDescent="0.25">
      <c r="A19" s="2"/>
      <c r="B19" s="9" t="s">
        <v>11770</v>
      </c>
      <c r="C19" s="2"/>
      <c r="D19" s="2"/>
      <c r="E19" s="77"/>
      <c r="F19" s="10"/>
    </row>
    <row r="20" spans="1:6" ht="63" x14ac:dyDescent="0.25">
      <c r="A20" s="2">
        <v>11</v>
      </c>
      <c r="B20" s="2" t="s">
        <v>309</v>
      </c>
      <c r="C20" s="2" t="s">
        <v>11771</v>
      </c>
      <c r="D20" s="2" t="s">
        <v>11772</v>
      </c>
      <c r="E20" s="77">
        <v>16500000</v>
      </c>
      <c r="F20" s="717" t="s">
        <v>13</v>
      </c>
    </row>
    <row r="21" spans="1:6" ht="63" x14ac:dyDescent="0.25">
      <c r="A21" s="2">
        <v>12</v>
      </c>
      <c r="B21" s="2" t="s">
        <v>311</v>
      </c>
      <c r="C21" s="2" t="s">
        <v>11773</v>
      </c>
      <c r="D21" s="2" t="s">
        <v>11774</v>
      </c>
      <c r="E21" s="77">
        <v>8000000</v>
      </c>
      <c r="F21" s="717" t="s">
        <v>13</v>
      </c>
    </row>
    <row r="22" spans="1:6" ht="47.25" x14ac:dyDescent="0.25">
      <c r="A22" s="2">
        <v>13</v>
      </c>
      <c r="B22" s="2" t="s">
        <v>4431</v>
      </c>
      <c r="C22" s="2" t="s">
        <v>11775</v>
      </c>
      <c r="D22" s="2" t="s">
        <v>11776</v>
      </c>
      <c r="E22" s="77">
        <v>1383620</v>
      </c>
      <c r="F22" s="717" t="s">
        <v>13</v>
      </c>
    </row>
    <row r="23" spans="1:6" ht="15.75" x14ac:dyDescent="0.25">
      <c r="A23" s="2"/>
      <c r="B23" s="2373" t="s">
        <v>11777</v>
      </c>
      <c r="C23" s="2374"/>
      <c r="D23" s="2"/>
      <c r="E23" s="77"/>
      <c r="F23" s="717"/>
    </row>
    <row r="24" spans="1:6" ht="220.5" x14ac:dyDescent="0.25">
      <c r="A24" s="2">
        <v>14</v>
      </c>
      <c r="B24" s="2" t="s">
        <v>11778</v>
      </c>
      <c r="C24" s="2" t="s">
        <v>11779</v>
      </c>
      <c r="D24" s="2" t="s">
        <v>11780</v>
      </c>
      <c r="E24" s="77">
        <v>166206</v>
      </c>
      <c r="F24" s="717" t="s">
        <v>13</v>
      </c>
    </row>
    <row r="25" spans="1:6" ht="236.25" x14ac:dyDescent="0.25">
      <c r="A25" s="2">
        <v>15</v>
      </c>
      <c r="B25" s="2" t="s">
        <v>11781</v>
      </c>
      <c r="C25" s="2" t="s">
        <v>11782</v>
      </c>
      <c r="D25" s="2" t="s">
        <v>11783</v>
      </c>
      <c r="E25" s="77">
        <v>166000</v>
      </c>
      <c r="F25" s="717" t="s">
        <v>13</v>
      </c>
    </row>
    <row r="26" spans="1:6" ht="252" x14ac:dyDescent="0.25">
      <c r="A26" s="2">
        <v>16</v>
      </c>
      <c r="B26" s="2" t="s">
        <v>11784</v>
      </c>
      <c r="C26" s="2" t="s">
        <v>11785</v>
      </c>
      <c r="D26" s="2" t="s">
        <v>11786</v>
      </c>
      <c r="E26" s="77">
        <v>156000</v>
      </c>
      <c r="F26" s="717" t="s">
        <v>13</v>
      </c>
    </row>
    <row r="27" spans="1:6" ht="236.25" x14ac:dyDescent="0.25">
      <c r="A27" s="2">
        <v>17</v>
      </c>
      <c r="B27" s="2" t="s">
        <v>11787</v>
      </c>
      <c r="C27" s="2" t="s">
        <v>11788</v>
      </c>
      <c r="D27" s="2" t="s">
        <v>11789</v>
      </c>
      <c r="E27" s="77">
        <v>156000</v>
      </c>
      <c r="F27" s="717" t="s">
        <v>13</v>
      </c>
    </row>
    <row r="28" spans="1:6" ht="267.75" x14ac:dyDescent="0.25">
      <c r="A28" s="2">
        <v>18</v>
      </c>
      <c r="B28" s="2" t="s">
        <v>11790</v>
      </c>
      <c r="C28" s="2" t="s">
        <v>11791</v>
      </c>
      <c r="D28" s="2" t="s">
        <v>11792</v>
      </c>
      <c r="E28" s="77">
        <v>156000</v>
      </c>
      <c r="F28" s="717" t="s">
        <v>13</v>
      </c>
    </row>
    <row r="29" spans="1:6" ht="204.75" x14ac:dyDescent="0.25">
      <c r="A29" s="2">
        <v>19</v>
      </c>
      <c r="B29" s="2" t="s">
        <v>11793</v>
      </c>
      <c r="C29" s="2" t="s">
        <v>11794</v>
      </c>
      <c r="D29" s="2" t="s">
        <v>11795</v>
      </c>
      <c r="E29" s="77">
        <v>156000</v>
      </c>
      <c r="F29" s="717" t="s">
        <v>13</v>
      </c>
    </row>
    <row r="30" spans="1:6" ht="220.5" x14ac:dyDescent="0.25">
      <c r="A30" s="2">
        <v>20</v>
      </c>
      <c r="B30" s="2" t="s">
        <v>11796</v>
      </c>
      <c r="C30" s="2" t="s">
        <v>11797</v>
      </c>
      <c r="D30" s="2" t="s">
        <v>11798</v>
      </c>
      <c r="E30" s="77">
        <v>156000</v>
      </c>
      <c r="F30" s="717" t="s">
        <v>13</v>
      </c>
    </row>
    <row r="31" spans="1:6" ht="236.25" x14ac:dyDescent="0.25">
      <c r="A31" s="2">
        <v>21</v>
      </c>
      <c r="B31" s="2" t="s">
        <v>11799</v>
      </c>
      <c r="C31" s="2" t="s">
        <v>11800</v>
      </c>
      <c r="D31" s="2" t="s">
        <v>11801</v>
      </c>
      <c r="E31" s="77">
        <v>156000</v>
      </c>
      <c r="F31" s="717" t="s">
        <v>13</v>
      </c>
    </row>
    <row r="32" spans="1:6" ht="252" x14ac:dyDescent="0.25">
      <c r="A32" s="2">
        <v>22</v>
      </c>
      <c r="B32" s="2" t="s">
        <v>11802</v>
      </c>
      <c r="C32" s="2" t="s">
        <v>11803</v>
      </c>
      <c r="D32" s="2" t="s">
        <v>11804</v>
      </c>
      <c r="E32" s="77">
        <v>156000</v>
      </c>
      <c r="F32" s="717" t="s">
        <v>13</v>
      </c>
    </row>
    <row r="33" spans="1:6" ht="252" x14ac:dyDescent="0.25">
      <c r="A33" s="2">
        <v>23</v>
      </c>
      <c r="B33" s="2" t="s">
        <v>11805</v>
      </c>
      <c r="C33" s="2" t="s">
        <v>11806</v>
      </c>
      <c r="D33" s="2" t="s">
        <v>11807</v>
      </c>
      <c r="E33" s="77">
        <v>156000</v>
      </c>
      <c r="F33" s="717" t="s">
        <v>13</v>
      </c>
    </row>
    <row r="34" spans="1:6" ht="252" x14ac:dyDescent="0.25">
      <c r="A34" s="2">
        <v>24</v>
      </c>
      <c r="B34" s="2" t="s">
        <v>11808</v>
      </c>
      <c r="C34" s="2" t="s">
        <v>11809</v>
      </c>
      <c r="D34" s="2" t="s">
        <v>11810</v>
      </c>
      <c r="E34" s="77">
        <v>156000</v>
      </c>
      <c r="F34" s="717" t="s">
        <v>13</v>
      </c>
    </row>
    <row r="35" spans="1:6" ht="15.75" x14ac:dyDescent="0.25">
      <c r="A35" s="2"/>
      <c r="B35" s="2373" t="s">
        <v>5895</v>
      </c>
      <c r="C35" s="2374"/>
      <c r="D35" s="2"/>
      <c r="E35" s="138"/>
      <c r="F35" s="10"/>
    </row>
    <row r="36" spans="1:6" ht="126" x14ac:dyDescent="0.25">
      <c r="A36" s="2">
        <v>25</v>
      </c>
      <c r="B36" s="2" t="s">
        <v>756</v>
      </c>
      <c r="C36" s="2" t="s">
        <v>11811</v>
      </c>
      <c r="D36" s="2" t="s">
        <v>11812</v>
      </c>
      <c r="E36" s="77">
        <v>800000</v>
      </c>
      <c r="F36" s="717" t="s">
        <v>13</v>
      </c>
    </row>
    <row r="37" spans="1:6" ht="126" x14ac:dyDescent="0.25">
      <c r="A37" s="2">
        <v>26</v>
      </c>
      <c r="B37" s="2" t="s">
        <v>11813</v>
      </c>
      <c r="C37" s="2" t="s">
        <v>11814</v>
      </c>
      <c r="D37" s="2" t="s">
        <v>11815</v>
      </c>
      <c r="E37" s="77">
        <v>1000000</v>
      </c>
      <c r="F37" s="717" t="s">
        <v>13</v>
      </c>
    </row>
    <row r="38" spans="1:6" ht="126" x14ac:dyDescent="0.25">
      <c r="A38" s="2">
        <v>27</v>
      </c>
      <c r="B38" s="2" t="s">
        <v>11816</v>
      </c>
      <c r="C38" s="2" t="s">
        <v>11817</v>
      </c>
      <c r="D38" s="2" t="s">
        <v>11818</v>
      </c>
      <c r="E38" s="77">
        <v>600000</v>
      </c>
      <c r="F38" s="717" t="s">
        <v>13</v>
      </c>
    </row>
    <row r="39" spans="1:6" ht="63" x14ac:dyDescent="0.25">
      <c r="A39" s="2">
        <v>28</v>
      </c>
      <c r="B39" s="2" t="s">
        <v>11819</v>
      </c>
      <c r="C39" s="2" t="s">
        <v>11820</v>
      </c>
      <c r="D39" s="2" t="s">
        <v>11821</v>
      </c>
      <c r="E39" s="77">
        <v>500000</v>
      </c>
      <c r="F39" s="717" t="s">
        <v>13</v>
      </c>
    </row>
    <row r="40" spans="1:6" ht="126" x14ac:dyDescent="0.25">
      <c r="A40" s="2">
        <v>29</v>
      </c>
      <c r="B40" s="2" t="s">
        <v>11822</v>
      </c>
      <c r="C40" s="2" t="s">
        <v>11823</v>
      </c>
      <c r="D40" s="2" t="s">
        <v>11824</v>
      </c>
      <c r="E40" s="77">
        <v>400000</v>
      </c>
      <c r="F40" s="717" t="s">
        <v>13</v>
      </c>
    </row>
    <row r="41" spans="1:6" ht="126" x14ac:dyDescent="0.25">
      <c r="A41" s="2">
        <v>30</v>
      </c>
      <c r="B41" s="2" t="s">
        <v>11825</v>
      </c>
      <c r="C41" s="2" t="s">
        <v>11826</v>
      </c>
      <c r="D41" s="2" t="s">
        <v>11818</v>
      </c>
      <c r="E41" s="77">
        <v>500000</v>
      </c>
      <c r="F41" s="717" t="s">
        <v>13</v>
      </c>
    </row>
    <row r="42" spans="1:6" ht="126" x14ac:dyDescent="0.25">
      <c r="A42" s="2">
        <v>31</v>
      </c>
      <c r="B42" s="2" t="s">
        <v>11827</v>
      </c>
      <c r="C42" s="2" t="s">
        <v>11828</v>
      </c>
      <c r="D42" s="2" t="s">
        <v>11818</v>
      </c>
      <c r="E42" s="77">
        <v>500000</v>
      </c>
      <c r="F42" s="717" t="s">
        <v>13</v>
      </c>
    </row>
    <row r="43" spans="1:6" ht="126" x14ac:dyDescent="0.25">
      <c r="A43" s="2">
        <v>32</v>
      </c>
      <c r="B43" s="2" t="s">
        <v>11829</v>
      </c>
      <c r="C43" s="2" t="s">
        <v>11830</v>
      </c>
      <c r="D43" s="2" t="s">
        <v>11818</v>
      </c>
      <c r="E43" s="77">
        <v>500000</v>
      </c>
      <c r="F43" s="717" t="s">
        <v>13</v>
      </c>
    </row>
    <row r="44" spans="1:6" ht="63" x14ac:dyDescent="0.25">
      <c r="A44" s="2">
        <v>33</v>
      </c>
      <c r="B44" s="2" t="s">
        <v>11831</v>
      </c>
      <c r="C44" s="2" t="s">
        <v>11832</v>
      </c>
      <c r="D44" s="2" t="s">
        <v>11821</v>
      </c>
      <c r="E44" s="77">
        <v>500000</v>
      </c>
      <c r="F44" s="717" t="s">
        <v>13</v>
      </c>
    </row>
    <row r="45" spans="1:6" ht="63" x14ac:dyDescent="0.25">
      <c r="A45" s="2">
        <v>34</v>
      </c>
      <c r="B45" s="2" t="s">
        <v>11833</v>
      </c>
      <c r="C45" s="2" t="s">
        <v>11834</v>
      </c>
      <c r="D45" s="2" t="s">
        <v>11835</v>
      </c>
      <c r="E45" s="77">
        <v>200000</v>
      </c>
      <c r="F45" s="717" t="s">
        <v>13</v>
      </c>
    </row>
    <row r="46" spans="1:6" ht="110.25" x14ac:dyDescent="0.25">
      <c r="A46" s="2">
        <v>35</v>
      </c>
      <c r="B46" s="2" t="s">
        <v>8056</v>
      </c>
      <c r="C46" s="2" t="s">
        <v>11836</v>
      </c>
      <c r="D46" s="2" t="s">
        <v>11837</v>
      </c>
      <c r="E46" s="77">
        <v>600000</v>
      </c>
      <c r="F46" s="717" t="s">
        <v>13</v>
      </c>
    </row>
    <row r="47" spans="1:6" ht="47.25" x14ac:dyDescent="0.25">
      <c r="A47" s="2">
        <v>36</v>
      </c>
      <c r="B47" s="2" t="s">
        <v>11838</v>
      </c>
      <c r="C47" s="2" t="s">
        <v>11839</v>
      </c>
      <c r="D47" s="2" t="s">
        <v>11840</v>
      </c>
      <c r="E47" s="77">
        <v>800000</v>
      </c>
      <c r="F47" s="717" t="s">
        <v>13</v>
      </c>
    </row>
    <row r="48" spans="1:6" ht="126" x14ac:dyDescent="0.25">
      <c r="A48" s="2">
        <v>37</v>
      </c>
      <c r="B48" s="2" t="s">
        <v>11841</v>
      </c>
      <c r="C48" s="2" t="s">
        <v>11842</v>
      </c>
      <c r="D48" s="2" t="s">
        <v>11818</v>
      </c>
      <c r="E48" s="77">
        <v>500000</v>
      </c>
      <c r="F48" s="717" t="s">
        <v>13</v>
      </c>
    </row>
    <row r="49" spans="1:6" ht="126" x14ac:dyDescent="0.25">
      <c r="A49" s="2">
        <v>38</v>
      </c>
      <c r="B49" s="2" t="s">
        <v>11843</v>
      </c>
      <c r="C49" s="2" t="s">
        <v>11844</v>
      </c>
      <c r="D49" s="2" t="s">
        <v>11818</v>
      </c>
      <c r="E49" s="77">
        <v>600000</v>
      </c>
      <c r="F49" s="717" t="s">
        <v>13</v>
      </c>
    </row>
    <row r="50" spans="1:6" ht="126" x14ac:dyDescent="0.25">
      <c r="A50" s="2">
        <v>39</v>
      </c>
      <c r="B50" s="2" t="s">
        <v>11845</v>
      </c>
      <c r="C50" s="2" t="s">
        <v>11846</v>
      </c>
      <c r="D50" s="2" t="s">
        <v>11818</v>
      </c>
      <c r="E50" s="77">
        <v>600000</v>
      </c>
      <c r="F50" s="717" t="s">
        <v>13</v>
      </c>
    </row>
    <row r="51" spans="1:6" ht="126" x14ac:dyDescent="0.25">
      <c r="A51" s="2">
        <v>40</v>
      </c>
      <c r="B51" s="2" t="s">
        <v>11847</v>
      </c>
      <c r="C51" s="2" t="s">
        <v>11848</v>
      </c>
      <c r="D51" s="2" t="s">
        <v>11818</v>
      </c>
      <c r="E51" s="77">
        <v>600000</v>
      </c>
      <c r="F51" s="717" t="s">
        <v>13</v>
      </c>
    </row>
    <row r="52" spans="1:6" ht="126" x14ac:dyDescent="0.25">
      <c r="A52" s="2">
        <v>41</v>
      </c>
      <c r="B52" s="2" t="s">
        <v>11849</v>
      </c>
      <c r="C52" s="2" t="s">
        <v>11850</v>
      </c>
      <c r="D52" s="2" t="s">
        <v>11818</v>
      </c>
      <c r="E52" s="77">
        <v>600000</v>
      </c>
      <c r="F52" s="717" t="s">
        <v>13</v>
      </c>
    </row>
    <row r="53" spans="1:6" ht="126" x14ac:dyDescent="0.25">
      <c r="A53" s="2">
        <v>42</v>
      </c>
      <c r="B53" s="2" t="s">
        <v>11851</v>
      </c>
      <c r="C53" s="2" t="s">
        <v>11852</v>
      </c>
      <c r="D53" s="2" t="s">
        <v>11818</v>
      </c>
      <c r="E53" s="77">
        <v>500000</v>
      </c>
      <c r="F53" s="717" t="s">
        <v>13</v>
      </c>
    </row>
    <row r="54" spans="1:6" ht="126" x14ac:dyDescent="0.25">
      <c r="A54" s="2">
        <v>43</v>
      </c>
      <c r="B54" s="2" t="s">
        <v>11853</v>
      </c>
      <c r="C54" s="2" t="s">
        <v>11854</v>
      </c>
      <c r="D54" s="2" t="s">
        <v>11818</v>
      </c>
      <c r="E54" s="77">
        <v>600000</v>
      </c>
      <c r="F54" s="717" t="s">
        <v>13</v>
      </c>
    </row>
    <row r="55" spans="1:6" ht="126" x14ac:dyDescent="0.25">
      <c r="A55" s="2">
        <v>44</v>
      </c>
      <c r="B55" s="2" t="s">
        <v>11855</v>
      </c>
      <c r="C55" s="2" t="s">
        <v>11856</v>
      </c>
      <c r="D55" s="2" t="s">
        <v>11857</v>
      </c>
      <c r="E55" s="77">
        <v>822417</v>
      </c>
      <c r="F55" s="717" t="s">
        <v>13</v>
      </c>
    </row>
    <row r="56" spans="1:6" ht="126" x14ac:dyDescent="0.25">
      <c r="A56" s="2">
        <v>45</v>
      </c>
      <c r="B56" s="2" t="s">
        <v>11858</v>
      </c>
      <c r="C56" s="2" t="s">
        <v>11859</v>
      </c>
      <c r="D56" s="2" t="s">
        <v>11818</v>
      </c>
      <c r="E56" s="77">
        <v>600000</v>
      </c>
      <c r="F56" s="717" t="s">
        <v>13</v>
      </c>
    </row>
    <row r="57" spans="1:6" ht="78.75" x14ac:dyDescent="0.25">
      <c r="A57" s="2">
        <v>46</v>
      </c>
      <c r="B57" s="2" t="s">
        <v>11860</v>
      </c>
      <c r="C57" s="2" t="s">
        <v>11861</v>
      </c>
      <c r="D57" s="2" t="s">
        <v>11862</v>
      </c>
      <c r="E57" s="77">
        <v>600000</v>
      </c>
      <c r="F57" s="717" t="s">
        <v>13</v>
      </c>
    </row>
    <row r="58" spans="1:6" ht="126" x14ac:dyDescent="0.25">
      <c r="A58" s="2">
        <v>47</v>
      </c>
      <c r="B58" s="2" t="s">
        <v>11863</v>
      </c>
      <c r="C58" s="2" t="s">
        <v>11864</v>
      </c>
      <c r="D58" s="2" t="s">
        <v>11818</v>
      </c>
      <c r="E58" s="77">
        <v>600000</v>
      </c>
      <c r="F58" s="717" t="s">
        <v>13</v>
      </c>
    </row>
    <row r="59" spans="1:6" ht="126" x14ac:dyDescent="0.25">
      <c r="A59" s="2">
        <v>48</v>
      </c>
      <c r="B59" s="2" t="s">
        <v>8042</v>
      </c>
      <c r="C59" s="2" t="s">
        <v>11865</v>
      </c>
      <c r="D59" s="2" t="s">
        <v>11818</v>
      </c>
      <c r="E59" s="77">
        <v>500000</v>
      </c>
      <c r="F59" s="717" t="s">
        <v>13</v>
      </c>
    </row>
    <row r="60" spans="1:6" ht="126" x14ac:dyDescent="0.25">
      <c r="A60" s="2">
        <v>49</v>
      </c>
      <c r="B60" s="2" t="s">
        <v>11866</v>
      </c>
      <c r="C60" s="2" t="s">
        <v>11867</v>
      </c>
      <c r="D60" s="2" t="s">
        <v>11818</v>
      </c>
      <c r="E60" s="77">
        <v>600000</v>
      </c>
      <c r="F60" s="717" t="s">
        <v>13</v>
      </c>
    </row>
    <row r="61" spans="1:6" ht="126" x14ac:dyDescent="0.25">
      <c r="A61" s="2">
        <v>50</v>
      </c>
      <c r="B61" s="2" t="s">
        <v>11868</v>
      </c>
      <c r="C61" s="2" t="s">
        <v>11869</v>
      </c>
      <c r="D61" s="2" t="s">
        <v>11818</v>
      </c>
      <c r="E61" s="77">
        <v>600000</v>
      </c>
      <c r="F61" s="717" t="s">
        <v>13</v>
      </c>
    </row>
    <row r="62" spans="1:6" ht="126" x14ac:dyDescent="0.25">
      <c r="A62" s="2">
        <v>51</v>
      </c>
      <c r="B62" s="2" t="s">
        <v>11870</v>
      </c>
      <c r="C62" s="2" t="s">
        <v>11871</v>
      </c>
      <c r="D62" s="2" t="s">
        <v>11818</v>
      </c>
      <c r="E62" s="77">
        <v>500000</v>
      </c>
      <c r="F62" s="717" t="s">
        <v>13</v>
      </c>
    </row>
    <row r="63" spans="1:6" ht="126" x14ac:dyDescent="0.25">
      <c r="A63" s="2">
        <v>52</v>
      </c>
      <c r="B63" s="2" t="s">
        <v>997</v>
      </c>
      <c r="C63" s="2" t="s">
        <v>11872</v>
      </c>
      <c r="D63" s="2" t="s">
        <v>11818</v>
      </c>
      <c r="E63" s="77">
        <v>600000</v>
      </c>
      <c r="F63" s="717" t="s">
        <v>13</v>
      </c>
    </row>
    <row r="64" spans="1:6" ht="126" x14ac:dyDescent="0.25">
      <c r="A64" s="2">
        <v>53</v>
      </c>
      <c r="B64" s="2" t="s">
        <v>11873</v>
      </c>
      <c r="C64" s="2" t="s">
        <v>11874</v>
      </c>
      <c r="D64" s="2" t="s">
        <v>11818</v>
      </c>
      <c r="E64" s="77">
        <v>600000</v>
      </c>
      <c r="F64" s="717" t="s">
        <v>13</v>
      </c>
    </row>
    <row r="65" spans="1:6" ht="94.5" x14ac:dyDescent="0.25">
      <c r="A65" s="2">
        <v>54</v>
      </c>
      <c r="B65" s="2" t="s">
        <v>11875</v>
      </c>
      <c r="C65" s="2" t="s">
        <v>11876</v>
      </c>
      <c r="D65" s="2" t="s">
        <v>11877</v>
      </c>
      <c r="E65" s="77">
        <v>1000000</v>
      </c>
      <c r="F65" s="717" t="s">
        <v>272</v>
      </c>
    </row>
    <row r="66" spans="1:6" ht="204.75" x14ac:dyDescent="0.25">
      <c r="A66" s="2">
        <v>55</v>
      </c>
      <c r="B66" s="2" t="s">
        <v>11878</v>
      </c>
      <c r="C66" s="2" t="s">
        <v>11879</v>
      </c>
      <c r="D66" s="2" t="s">
        <v>11880</v>
      </c>
      <c r="E66" s="77">
        <v>800000</v>
      </c>
      <c r="F66" s="717" t="s">
        <v>13</v>
      </c>
    </row>
    <row r="67" spans="1:6" ht="126" x14ac:dyDescent="0.25">
      <c r="A67" s="2">
        <v>56</v>
      </c>
      <c r="B67" s="2" t="s">
        <v>11881</v>
      </c>
      <c r="C67" s="2" t="s">
        <v>11882</v>
      </c>
      <c r="D67" s="2" t="s">
        <v>11818</v>
      </c>
      <c r="E67" s="77">
        <v>600000</v>
      </c>
      <c r="F67" s="717" t="s">
        <v>13</v>
      </c>
    </row>
    <row r="68" spans="1:6" ht="126" x14ac:dyDescent="0.25">
      <c r="A68" s="2">
        <v>57</v>
      </c>
      <c r="B68" s="2" t="s">
        <v>11883</v>
      </c>
      <c r="C68" s="2" t="s">
        <v>11884</v>
      </c>
      <c r="D68" s="2" t="s">
        <v>11818</v>
      </c>
      <c r="E68" s="77">
        <v>500000</v>
      </c>
      <c r="F68" s="717" t="s">
        <v>13</v>
      </c>
    </row>
    <row r="69" spans="1:6" ht="126" x14ac:dyDescent="0.25">
      <c r="A69" s="2">
        <v>58</v>
      </c>
      <c r="B69" s="2" t="s">
        <v>11885</v>
      </c>
      <c r="C69" s="2" t="s">
        <v>11886</v>
      </c>
      <c r="D69" s="2" t="s">
        <v>11818</v>
      </c>
      <c r="E69" s="77">
        <v>600000</v>
      </c>
      <c r="F69" s="717" t="s">
        <v>13</v>
      </c>
    </row>
    <row r="70" spans="1:6" ht="126" x14ac:dyDescent="0.25">
      <c r="A70" s="2">
        <v>59</v>
      </c>
      <c r="B70" s="2" t="s">
        <v>11887</v>
      </c>
      <c r="C70" s="2" t="s">
        <v>11888</v>
      </c>
      <c r="D70" s="2" t="s">
        <v>11857</v>
      </c>
      <c r="E70" s="77">
        <v>800000</v>
      </c>
      <c r="F70" s="717" t="s">
        <v>13</v>
      </c>
    </row>
    <row r="71" spans="1:6" ht="126" x14ac:dyDescent="0.25">
      <c r="A71" s="2">
        <v>60</v>
      </c>
      <c r="B71" s="2" t="s">
        <v>11889</v>
      </c>
      <c r="C71" s="2" t="s">
        <v>11890</v>
      </c>
      <c r="D71" s="2" t="s">
        <v>11818</v>
      </c>
      <c r="E71" s="77">
        <v>600000</v>
      </c>
      <c r="F71" s="717" t="s">
        <v>13</v>
      </c>
    </row>
    <row r="72" spans="1:6" ht="126" x14ac:dyDescent="0.25">
      <c r="A72" s="2">
        <v>61</v>
      </c>
      <c r="B72" s="2" t="s">
        <v>11891</v>
      </c>
      <c r="C72" s="2" t="s">
        <v>11892</v>
      </c>
      <c r="D72" s="2" t="s">
        <v>11857</v>
      </c>
      <c r="E72" s="77">
        <v>800000</v>
      </c>
      <c r="F72" s="717" t="s">
        <v>13</v>
      </c>
    </row>
    <row r="73" spans="1:6" ht="126" x14ac:dyDescent="0.25">
      <c r="A73" s="2">
        <v>62</v>
      </c>
      <c r="B73" s="2" t="s">
        <v>11893</v>
      </c>
      <c r="C73" s="2" t="s">
        <v>11894</v>
      </c>
      <c r="D73" s="2" t="s">
        <v>11857</v>
      </c>
      <c r="E73" s="77">
        <v>800000</v>
      </c>
      <c r="F73" s="717" t="s">
        <v>13</v>
      </c>
    </row>
    <row r="74" spans="1:6" ht="126" x14ac:dyDescent="0.25">
      <c r="A74" s="2">
        <v>63</v>
      </c>
      <c r="B74" s="2" t="s">
        <v>11895</v>
      </c>
      <c r="C74" s="2" t="s">
        <v>11896</v>
      </c>
      <c r="D74" s="2" t="s">
        <v>11818</v>
      </c>
      <c r="E74" s="77">
        <v>500000</v>
      </c>
      <c r="F74" s="717" t="s">
        <v>13</v>
      </c>
    </row>
    <row r="75" spans="1:6" ht="126" x14ac:dyDescent="0.25">
      <c r="A75" s="2">
        <v>64</v>
      </c>
      <c r="B75" s="2" t="s">
        <v>11897</v>
      </c>
      <c r="C75" s="2" t="s">
        <v>11898</v>
      </c>
      <c r="D75" s="2" t="s">
        <v>11818</v>
      </c>
      <c r="E75" s="77">
        <v>600000</v>
      </c>
      <c r="F75" s="717" t="s">
        <v>13</v>
      </c>
    </row>
    <row r="76" spans="1:6" ht="126" x14ac:dyDescent="0.25">
      <c r="A76" s="2">
        <v>65</v>
      </c>
      <c r="B76" s="2" t="s">
        <v>11899</v>
      </c>
      <c r="C76" s="2" t="s">
        <v>11900</v>
      </c>
      <c r="D76" s="2" t="s">
        <v>11818</v>
      </c>
      <c r="E76" s="77">
        <v>600000</v>
      </c>
      <c r="F76" s="717" t="s">
        <v>13</v>
      </c>
    </row>
    <row r="77" spans="1:6" ht="126" x14ac:dyDescent="0.25">
      <c r="A77" s="2">
        <v>66</v>
      </c>
      <c r="B77" s="2" t="s">
        <v>11901</v>
      </c>
      <c r="C77" s="2" t="s">
        <v>11902</v>
      </c>
      <c r="D77" s="2" t="s">
        <v>11818</v>
      </c>
      <c r="E77" s="77">
        <v>600000</v>
      </c>
      <c r="F77" s="717" t="s">
        <v>13</v>
      </c>
    </row>
    <row r="78" spans="1:6" ht="126" x14ac:dyDescent="0.25">
      <c r="A78" s="2">
        <v>67</v>
      </c>
      <c r="B78" s="2" t="s">
        <v>11903</v>
      </c>
      <c r="C78" s="2" t="s">
        <v>11904</v>
      </c>
      <c r="D78" s="2" t="s">
        <v>11818</v>
      </c>
      <c r="E78" s="77">
        <v>600000</v>
      </c>
      <c r="F78" s="717" t="s">
        <v>13</v>
      </c>
    </row>
    <row r="79" spans="1:6" ht="126" x14ac:dyDescent="0.25">
      <c r="A79" s="2">
        <v>68</v>
      </c>
      <c r="B79" s="2" t="s">
        <v>11905</v>
      </c>
      <c r="C79" s="2" t="s">
        <v>11906</v>
      </c>
      <c r="D79" s="2" t="s">
        <v>11907</v>
      </c>
      <c r="E79" s="77">
        <v>700000</v>
      </c>
      <c r="F79" s="717" t="s">
        <v>13</v>
      </c>
    </row>
    <row r="80" spans="1:6" ht="97.5" x14ac:dyDescent="0.25">
      <c r="A80" s="2">
        <v>69</v>
      </c>
      <c r="B80" s="2" t="s">
        <v>11908</v>
      </c>
      <c r="C80" s="2" t="s">
        <v>11909</v>
      </c>
      <c r="D80" s="2" t="s">
        <v>11910</v>
      </c>
      <c r="E80" s="77">
        <v>800000</v>
      </c>
      <c r="F80" s="717" t="s">
        <v>13</v>
      </c>
    </row>
    <row r="81" spans="1:6" ht="126" x14ac:dyDescent="0.25">
      <c r="A81" s="2">
        <v>70</v>
      </c>
      <c r="B81" s="2" t="s">
        <v>11911</v>
      </c>
      <c r="C81" s="2" t="s">
        <v>11912</v>
      </c>
      <c r="D81" s="2" t="s">
        <v>11818</v>
      </c>
      <c r="E81" s="77">
        <v>600000</v>
      </c>
      <c r="F81" s="717" t="s">
        <v>13</v>
      </c>
    </row>
    <row r="82" spans="1:6" ht="15.75" x14ac:dyDescent="0.25">
      <c r="A82" s="2"/>
      <c r="B82" s="2373" t="s">
        <v>5872</v>
      </c>
      <c r="C82" s="2374"/>
      <c r="D82" s="2"/>
      <c r="E82" s="77"/>
      <c r="F82" s="10"/>
    </row>
    <row r="83" spans="1:6" ht="47.25" x14ac:dyDescent="0.25">
      <c r="A83" s="2">
        <v>71</v>
      </c>
      <c r="B83" s="2" t="s">
        <v>11913</v>
      </c>
      <c r="C83" s="2" t="s">
        <v>11914</v>
      </c>
      <c r="D83" s="2" t="s">
        <v>11915</v>
      </c>
      <c r="E83" s="77">
        <v>600000</v>
      </c>
      <c r="F83" s="717" t="s">
        <v>13</v>
      </c>
    </row>
    <row r="84" spans="1:6" ht="78.75" x14ac:dyDescent="0.25">
      <c r="A84" s="2">
        <v>72</v>
      </c>
      <c r="B84" s="2" t="s">
        <v>11916</v>
      </c>
      <c r="C84" s="2" t="s">
        <v>11917</v>
      </c>
      <c r="D84" s="2" t="s">
        <v>11918</v>
      </c>
      <c r="E84" s="77">
        <v>800000</v>
      </c>
      <c r="F84" s="717" t="s">
        <v>13</v>
      </c>
    </row>
    <row r="85" spans="1:6" ht="47.25" x14ac:dyDescent="0.25">
      <c r="A85" s="2">
        <v>73</v>
      </c>
      <c r="B85" s="2" t="s">
        <v>11919</v>
      </c>
      <c r="C85" s="2" t="s">
        <v>11920</v>
      </c>
      <c r="D85" s="2" t="s">
        <v>11918</v>
      </c>
      <c r="E85" s="77">
        <v>600000</v>
      </c>
      <c r="F85" s="717" t="s">
        <v>13</v>
      </c>
    </row>
    <row r="86" spans="1:6" ht="63" x14ac:dyDescent="0.25">
      <c r="A86" s="2">
        <v>74</v>
      </c>
      <c r="B86" s="2" t="s">
        <v>11921</v>
      </c>
      <c r="C86" s="2" t="s">
        <v>11922</v>
      </c>
      <c r="D86" s="2" t="s">
        <v>11923</v>
      </c>
      <c r="E86" s="77">
        <v>800000</v>
      </c>
      <c r="F86" s="717" t="s">
        <v>13</v>
      </c>
    </row>
    <row r="87" spans="1:6" ht="126" x14ac:dyDescent="0.25">
      <c r="A87" s="2">
        <v>75</v>
      </c>
      <c r="B87" s="2" t="s">
        <v>11924</v>
      </c>
      <c r="C87" s="2" t="s">
        <v>11925</v>
      </c>
      <c r="D87" s="2" t="s">
        <v>11926</v>
      </c>
      <c r="E87" s="77">
        <v>500000</v>
      </c>
      <c r="F87" s="717" t="s">
        <v>272</v>
      </c>
    </row>
    <row r="88" spans="1:6" ht="63" x14ac:dyDescent="0.25">
      <c r="A88" s="2">
        <v>76</v>
      </c>
      <c r="B88" s="2" t="s">
        <v>11927</v>
      </c>
      <c r="C88" s="2" t="s">
        <v>11928</v>
      </c>
      <c r="D88" s="2" t="s">
        <v>11929</v>
      </c>
      <c r="E88" s="77">
        <v>300000</v>
      </c>
      <c r="F88" s="717" t="s">
        <v>272</v>
      </c>
    </row>
    <row r="89" spans="1:6" ht="110.25" x14ac:dyDescent="0.25">
      <c r="A89" s="2">
        <v>77</v>
      </c>
      <c r="B89" s="2" t="s">
        <v>11930</v>
      </c>
      <c r="C89" s="2" t="s">
        <v>11931</v>
      </c>
      <c r="D89" s="2" t="s">
        <v>11932</v>
      </c>
      <c r="E89" s="77">
        <v>600000</v>
      </c>
      <c r="F89" s="717" t="s">
        <v>272</v>
      </c>
    </row>
    <row r="90" spans="1:6" ht="47.25" x14ac:dyDescent="0.25">
      <c r="A90" s="2">
        <v>78</v>
      </c>
      <c r="B90" s="2" t="s">
        <v>11933</v>
      </c>
      <c r="C90" s="2" t="s">
        <v>11934</v>
      </c>
      <c r="D90" s="2" t="s">
        <v>511</v>
      </c>
      <c r="E90" s="77">
        <v>700000</v>
      </c>
      <c r="F90" s="717" t="s">
        <v>13</v>
      </c>
    </row>
    <row r="91" spans="1:6" ht="94.5" x14ac:dyDescent="0.25">
      <c r="A91" s="2">
        <v>79</v>
      </c>
      <c r="B91" s="2" t="s">
        <v>11935</v>
      </c>
      <c r="C91" s="2" t="s">
        <v>11936</v>
      </c>
      <c r="D91" s="2" t="s">
        <v>11937</v>
      </c>
      <c r="E91" s="77">
        <v>500000</v>
      </c>
      <c r="F91" s="717" t="s">
        <v>272</v>
      </c>
    </row>
    <row r="92" spans="1:6" ht="47.25" x14ac:dyDescent="0.25">
      <c r="A92" s="2">
        <v>80</v>
      </c>
      <c r="B92" s="2" t="s">
        <v>11938</v>
      </c>
      <c r="C92" s="2" t="s">
        <v>11939</v>
      </c>
      <c r="D92" s="2" t="s">
        <v>4534</v>
      </c>
      <c r="E92" s="77">
        <v>600000</v>
      </c>
      <c r="F92" s="717" t="s">
        <v>13</v>
      </c>
    </row>
    <row r="93" spans="1:6" ht="15.75" x14ac:dyDescent="0.25">
      <c r="A93" s="2"/>
      <c r="B93" s="2373" t="s">
        <v>1154</v>
      </c>
      <c r="C93" s="2374"/>
      <c r="D93" s="2"/>
      <c r="E93" s="77"/>
      <c r="F93" s="10"/>
    </row>
    <row r="94" spans="1:6" ht="47.25" x14ac:dyDescent="0.25">
      <c r="A94" s="2">
        <v>81</v>
      </c>
      <c r="B94" s="2" t="s">
        <v>11940</v>
      </c>
      <c r="C94" s="2" t="s">
        <v>11941</v>
      </c>
      <c r="D94" s="2" t="s">
        <v>11923</v>
      </c>
      <c r="E94" s="77">
        <v>600000</v>
      </c>
      <c r="F94" s="717" t="s">
        <v>13</v>
      </c>
    </row>
    <row r="95" spans="1:6" ht="47.25" x14ac:dyDescent="0.25">
      <c r="A95" s="2">
        <v>82</v>
      </c>
      <c r="B95" s="2" t="s">
        <v>11942</v>
      </c>
      <c r="C95" s="2" t="s">
        <v>11943</v>
      </c>
      <c r="D95" s="2" t="s">
        <v>11923</v>
      </c>
      <c r="E95" s="77">
        <v>800000</v>
      </c>
      <c r="F95" s="717" t="s">
        <v>13</v>
      </c>
    </row>
    <row r="96" spans="1:6" ht="31.5" x14ac:dyDescent="0.25">
      <c r="A96" s="2">
        <v>83</v>
      </c>
      <c r="B96" s="2" t="s">
        <v>11944</v>
      </c>
      <c r="C96" s="2" t="s">
        <v>11945</v>
      </c>
      <c r="D96" s="2" t="s">
        <v>11946</v>
      </c>
      <c r="E96" s="77">
        <v>800000</v>
      </c>
      <c r="F96" s="717" t="s">
        <v>13</v>
      </c>
    </row>
    <row r="97" spans="1:6" ht="78.75" x14ac:dyDescent="0.25">
      <c r="A97" s="2">
        <v>84</v>
      </c>
      <c r="B97" s="2" t="s">
        <v>11947</v>
      </c>
      <c r="C97" s="2" t="s">
        <v>11948</v>
      </c>
      <c r="D97" s="2" t="s">
        <v>11949</v>
      </c>
      <c r="E97" s="77">
        <v>50000</v>
      </c>
      <c r="F97" s="717" t="s">
        <v>13</v>
      </c>
    </row>
    <row r="98" spans="1:6" ht="63" x14ac:dyDescent="0.25">
      <c r="A98" s="2">
        <v>85</v>
      </c>
      <c r="B98" s="2" t="s">
        <v>11950</v>
      </c>
      <c r="C98" s="2" t="s">
        <v>11951</v>
      </c>
      <c r="D98" s="2" t="s">
        <v>11952</v>
      </c>
      <c r="E98" s="77">
        <v>300000</v>
      </c>
      <c r="F98" s="717" t="s">
        <v>13</v>
      </c>
    </row>
    <row r="99" spans="1:6" ht="47.25" x14ac:dyDescent="0.25">
      <c r="A99" s="2">
        <v>86</v>
      </c>
      <c r="B99" s="2" t="s">
        <v>11953</v>
      </c>
      <c r="C99" s="2" t="s">
        <v>11954</v>
      </c>
      <c r="D99" s="2" t="s">
        <v>11955</v>
      </c>
      <c r="E99" s="77">
        <v>3000000</v>
      </c>
      <c r="F99" s="717" t="s">
        <v>13</v>
      </c>
    </row>
    <row r="100" spans="1:6" ht="47.25" x14ac:dyDescent="0.25">
      <c r="A100" s="2">
        <v>87</v>
      </c>
      <c r="B100" s="2" t="s">
        <v>11956</v>
      </c>
      <c r="C100" s="2" t="s">
        <v>11957</v>
      </c>
      <c r="D100" s="2" t="s">
        <v>11946</v>
      </c>
      <c r="E100" s="77">
        <v>600000</v>
      </c>
      <c r="F100" s="717" t="s">
        <v>13</v>
      </c>
    </row>
    <row r="101" spans="1:6" ht="15.75" x14ac:dyDescent="0.25">
      <c r="A101" s="259"/>
      <c r="B101" s="718" t="s">
        <v>248</v>
      </c>
      <c r="C101" s="6"/>
      <c r="D101" s="6"/>
      <c r="E101" s="609">
        <f>SUM(E6:E100)</f>
        <v>81310344.819999993</v>
      </c>
      <c r="F101" s="653"/>
    </row>
    <row r="102" spans="1:6" ht="15.75" x14ac:dyDescent="0.25">
      <c r="A102" s="685"/>
      <c r="B102" s="2558" t="s">
        <v>9</v>
      </c>
      <c r="C102" s="2558"/>
      <c r="D102" s="2558"/>
      <c r="E102" s="168"/>
      <c r="F102" s="276"/>
    </row>
    <row r="103" spans="1:6" ht="63" x14ac:dyDescent="0.25">
      <c r="A103" s="73">
        <v>1</v>
      </c>
      <c r="B103" s="69" t="s">
        <v>269</v>
      </c>
      <c r="C103" s="7" t="s">
        <v>11747</v>
      </c>
      <c r="D103" s="69" t="s">
        <v>271</v>
      </c>
      <c r="E103" s="77">
        <v>1000000</v>
      </c>
      <c r="F103" s="75" t="s">
        <v>272</v>
      </c>
    </row>
    <row r="104" spans="1:6" ht="15.75" x14ac:dyDescent="0.25">
      <c r="A104" s="73"/>
      <c r="B104" s="70" t="s">
        <v>273</v>
      </c>
      <c r="C104" s="7"/>
      <c r="D104" s="69"/>
      <c r="E104" s="77"/>
      <c r="F104" s="75"/>
    </row>
    <row r="105" spans="1:6" ht="63" x14ac:dyDescent="0.25">
      <c r="A105" s="73">
        <v>2</v>
      </c>
      <c r="B105" s="69" t="s">
        <v>274</v>
      </c>
      <c r="C105" s="7" t="s">
        <v>11748</v>
      </c>
      <c r="D105" s="69" t="s">
        <v>276</v>
      </c>
      <c r="E105" s="77">
        <v>4500000</v>
      </c>
      <c r="F105" s="75" t="s">
        <v>277</v>
      </c>
    </row>
    <row r="106" spans="1:6" ht="15.75" x14ac:dyDescent="0.25">
      <c r="A106" s="70"/>
      <c r="B106" s="70" t="s">
        <v>248</v>
      </c>
      <c r="C106" s="70"/>
      <c r="D106" s="70"/>
      <c r="E106" s="138">
        <v>5500000</v>
      </c>
      <c r="F106" s="76"/>
    </row>
    <row r="107" spans="1:6" ht="15.75" x14ac:dyDescent="0.25">
      <c r="A107" s="88"/>
      <c r="B107" s="2391" t="s">
        <v>324</v>
      </c>
      <c r="C107" s="2391"/>
      <c r="D107" s="88"/>
      <c r="E107" s="89">
        <f>E106+E101</f>
        <v>86810344.819999993</v>
      </c>
      <c r="F107" s="88"/>
    </row>
    <row r="111" spans="1:6" ht="15.75" x14ac:dyDescent="0.25">
      <c r="A111" s="2352" t="s">
        <v>0</v>
      </c>
      <c r="B111" s="2352"/>
      <c r="C111" s="2352"/>
      <c r="D111" s="2352"/>
      <c r="E111" s="2352"/>
      <c r="F111" s="2352"/>
    </row>
    <row r="112" spans="1:6" ht="15.75" x14ac:dyDescent="0.25">
      <c r="A112" s="2352" t="s">
        <v>11749</v>
      </c>
      <c r="B112" s="2352"/>
      <c r="C112" s="2352"/>
      <c r="D112" s="2352"/>
      <c r="E112" s="2352"/>
      <c r="F112" s="2352"/>
    </row>
    <row r="113" spans="1:6" ht="15.75" x14ac:dyDescent="0.25">
      <c r="A113" s="2352" t="s">
        <v>2</v>
      </c>
      <c r="B113" s="2352"/>
      <c r="C113" s="2352"/>
      <c r="D113" s="2352"/>
      <c r="E113" s="2352"/>
      <c r="F113" s="2352"/>
    </row>
    <row r="114" spans="1:6" ht="31.5" x14ac:dyDescent="0.25">
      <c r="A114" s="264" t="s">
        <v>3</v>
      </c>
      <c r="B114" s="263" t="s">
        <v>4</v>
      </c>
      <c r="C114" s="383" t="s">
        <v>5</v>
      </c>
      <c r="D114" s="383" t="s">
        <v>6</v>
      </c>
      <c r="E114" s="386" t="s">
        <v>2786</v>
      </c>
      <c r="F114" s="45" t="s">
        <v>8</v>
      </c>
    </row>
    <row r="115" spans="1:6" ht="15.75" x14ac:dyDescent="0.25">
      <c r="A115" s="182"/>
      <c r="B115" s="2595" t="s">
        <v>11958</v>
      </c>
      <c r="C115" s="2667"/>
      <c r="D115" s="2596"/>
      <c r="E115" s="182"/>
      <c r="F115" s="38"/>
    </row>
    <row r="116" spans="1:6" ht="78.75" x14ac:dyDescent="0.25">
      <c r="A116" s="182">
        <v>1</v>
      </c>
      <c r="B116" s="182" t="s">
        <v>23</v>
      </c>
      <c r="C116" s="269" t="s">
        <v>11959</v>
      </c>
      <c r="D116" s="269" t="s">
        <v>541</v>
      </c>
      <c r="E116" s="48">
        <v>682758.83</v>
      </c>
      <c r="F116" s="44" t="s">
        <v>13</v>
      </c>
    </row>
    <row r="117" spans="1:6" ht="15.75" x14ac:dyDescent="0.25">
      <c r="A117" s="182"/>
      <c r="B117" s="2597" t="s">
        <v>11960</v>
      </c>
      <c r="C117" s="2630"/>
      <c r="D117" s="2598"/>
      <c r="E117" s="47"/>
      <c r="F117" s="44"/>
    </row>
    <row r="118" spans="1:6" ht="63" x14ac:dyDescent="0.25">
      <c r="A118" s="182">
        <v>2</v>
      </c>
      <c r="B118" s="182" t="s">
        <v>295</v>
      </c>
      <c r="C118" s="269" t="s">
        <v>11758</v>
      </c>
      <c r="D118" s="182" t="s">
        <v>11961</v>
      </c>
      <c r="E118" s="48">
        <v>341379</v>
      </c>
      <c r="F118" s="44" t="s">
        <v>13</v>
      </c>
    </row>
    <row r="119" spans="1:6" ht="15.75" x14ac:dyDescent="0.25">
      <c r="A119" s="182"/>
      <c r="B119" s="437" t="s">
        <v>306</v>
      </c>
      <c r="C119" s="182"/>
      <c r="D119" s="269"/>
      <c r="E119" s="47"/>
      <c r="F119" s="44"/>
    </row>
    <row r="120" spans="1:6" ht="110.25" x14ac:dyDescent="0.25">
      <c r="A120" s="182">
        <v>3</v>
      </c>
      <c r="B120" s="269" t="s">
        <v>4847</v>
      </c>
      <c r="C120" s="182" t="s">
        <v>11765</v>
      </c>
      <c r="D120" s="269" t="s">
        <v>11766</v>
      </c>
      <c r="E120" s="48">
        <v>227587</v>
      </c>
      <c r="F120" s="44" t="s">
        <v>13</v>
      </c>
    </row>
    <row r="121" spans="1:6" ht="15.75" x14ac:dyDescent="0.25">
      <c r="A121" s="182"/>
      <c r="B121" s="2330" t="s">
        <v>303</v>
      </c>
      <c r="C121" s="2331"/>
      <c r="D121" s="269"/>
      <c r="E121" s="47"/>
      <c r="F121" s="44"/>
    </row>
    <row r="122" spans="1:6" ht="220.5" x14ac:dyDescent="0.25">
      <c r="A122" s="182">
        <v>4</v>
      </c>
      <c r="B122" s="269" t="s">
        <v>11778</v>
      </c>
      <c r="C122" s="182" t="s">
        <v>11962</v>
      </c>
      <c r="D122" s="269" t="s">
        <v>11963</v>
      </c>
      <c r="E122" s="48">
        <v>227587</v>
      </c>
      <c r="F122" s="44" t="s">
        <v>13</v>
      </c>
    </row>
    <row r="123" spans="1:6" ht="15.75" x14ac:dyDescent="0.25">
      <c r="A123" s="182"/>
      <c r="B123" s="437" t="s">
        <v>301</v>
      </c>
      <c r="C123" s="182"/>
      <c r="D123" s="269"/>
      <c r="E123" s="48"/>
      <c r="F123" s="44"/>
    </row>
    <row r="124" spans="1:6" ht="78.75" x14ac:dyDescent="0.25">
      <c r="A124" s="182">
        <v>5</v>
      </c>
      <c r="B124" s="269" t="s">
        <v>301</v>
      </c>
      <c r="C124" s="182" t="s">
        <v>11768</v>
      </c>
      <c r="D124" s="269" t="s">
        <v>43</v>
      </c>
      <c r="E124" s="48">
        <v>568965.51</v>
      </c>
      <c r="F124" s="44" t="s">
        <v>13</v>
      </c>
    </row>
    <row r="125" spans="1:6" ht="15.75" x14ac:dyDescent="0.25">
      <c r="A125" s="182"/>
      <c r="B125" s="437" t="s">
        <v>274</v>
      </c>
      <c r="C125" s="269"/>
      <c r="D125" s="269"/>
      <c r="E125" s="47"/>
      <c r="F125" s="44"/>
    </row>
    <row r="126" spans="1:6" ht="63" x14ac:dyDescent="0.25">
      <c r="A126" s="182">
        <v>6</v>
      </c>
      <c r="B126" s="269" t="s">
        <v>311</v>
      </c>
      <c r="C126" s="269" t="s">
        <v>11773</v>
      </c>
      <c r="D126" s="269" t="s">
        <v>11774</v>
      </c>
      <c r="E126" s="48">
        <v>3982759</v>
      </c>
      <c r="F126" s="44" t="s">
        <v>13</v>
      </c>
    </row>
    <row r="127" spans="1:6" ht="15.75" x14ac:dyDescent="0.25">
      <c r="A127" s="182"/>
      <c r="B127" s="2597" t="s">
        <v>312</v>
      </c>
      <c r="C127" s="2598"/>
      <c r="D127" s="269"/>
      <c r="E127" s="386"/>
      <c r="F127" s="44"/>
    </row>
    <row r="128" spans="1:6" ht="173.25" x14ac:dyDescent="0.25">
      <c r="A128" s="182">
        <v>7</v>
      </c>
      <c r="B128" s="269" t="s">
        <v>11964</v>
      </c>
      <c r="C128" s="269" t="s">
        <v>11965</v>
      </c>
      <c r="D128" s="269" t="s">
        <v>11966</v>
      </c>
      <c r="E128" s="48">
        <v>500000</v>
      </c>
      <c r="F128" s="44" t="s">
        <v>13</v>
      </c>
    </row>
    <row r="129" spans="1:6" ht="126" x14ac:dyDescent="0.25">
      <c r="A129" s="182">
        <v>8</v>
      </c>
      <c r="B129" s="269" t="s">
        <v>11967</v>
      </c>
      <c r="C129" s="269" t="s">
        <v>11968</v>
      </c>
      <c r="D129" s="269" t="s">
        <v>11969</v>
      </c>
      <c r="E129" s="48">
        <v>500000</v>
      </c>
      <c r="F129" s="44" t="s">
        <v>13</v>
      </c>
    </row>
    <row r="130" spans="1:6" ht="47.25" x14ac:dyDescent="0.25">
      <c r="A130" s="182">
        <v>9</v>
      </c>
      <c r="B130" s="269" t="s">
        <v>10287</v>
      </c>
      <c r="C130" s="269" t="s">
        <v>11970</v>
      </c>
      <c r="D130" s="269" t="s">
        <v>11971</v>
      </c>
      <c r="E130" s="48">
        <v>500000</v>
      </c>
      <c r="F130" s="44" t="s">
        <v>13</v>
      </c>
    </row>
    <row r="131" spans="1:6" ht="126" x14ac:dyDescent="0.25">
      <c r="A131" s="182">
        <v>10</v>
      </c>
      <c r="B131" s="269" t="s">
        <v>11972</v>
      </c>
      <c r="C131" s="269" t="s">
        <v>11973</v>
      </c>
      <c r="D131" s="269" t="s">
        <v>11969</v>
      </c>
      <c r="E131" s="48">
        <v>500000</v>
      </c>
      <c r="F131" s="44" t="s">
        <v>13</v>
      </c>
    </row>
    <row r="132" spans="1:6" ht="126" x14ac:dyDescent="0.25">
      <c r="A132" s="182">
        <v>11</v>
      </c>
      <c r="B132" s="269" t="s">
        <v>11974</v>
      </c>
      <c r="C132" s="269" t="s">
        <v>11975</v>
      </c>
      <c r="D132" s="269" t="s">
        <v>11812</v>
      </c>
      <c r="E132" s="48">
        <v>700000</v>
      </c>
      <c r="F132" s="44" t="s">
        <v>13</v>
      </c>
    </row>
    <row r="133" spans="1:6" ht="126" x14ac:dyDescent="0.25">
      <c r="A133" s="182">
        <v>12</v>
      </c>
      <c r="B133" s="269" t="s">
        <v>11976</v>
      </c>
      <c r="C133" s="269" t="s">
        <v>11977</v>
      </c>
      <c r="D133" s="269" t="s">
        <v>11978</v>
      </c>
      <c r="E133" s="48">
        <v>548274</v>
      </c>
      <c r="F133" s="44" t="s">
        <v>13</v>
      </c>
    </row>
    <row r="134" spans="1:6" ht="15.75" x14ac:dyDescent="0.25">
      <c r="A134" s="182"/>
      <c r="B134" s="2597" t="s">
        <v>5872</v>
      </c>
      <c r="C134" s="2598"/>
      <c r="D134" s="269"/>
      <c r="E134" s="47"/>
      <c r="F134" s="44"/>
    </row>
    <row r="135" spans="1:6" ht="126" x14ac:dyDescent="0.25">
      <c r="A135" s="182">
        <v>13</v>
      </c>
      <c r="B135" s="269" t="s">
        <v>11979</v>
      </c>
      <c r="C135" s="269" t="s">
        <v>11980</v>
      </c>
      <c r="D135" s="269" t="s">
        <v>11969</v>
      </c>
      <c r="E135" s="48">
        <v>500000</v>
      </c>
      <c r="F135" s="44" t="s">
        <v>13</v>
      </c>
    </row>
    <row r="136" spans="1:6" ht="204.75" x14ac:dyDescent="0.25">
      <c r="A136" s="182">
        <v>14</v>
      </c>
      <c r="B136" s="269" t="s">
        <v>11981</v>
      </c>
      <c r="C136" s="269" t="s">
        <v>11982</v>
      </c>
      <c r="D136" s="269" t="s">
        <v>11983</v>
      </c>
      <c r="E136" s="48">
        <v>500000</v>
      </c>
      <c r="F136" s="44" t="s">
        <v>13</v>
      </c>
    </row>
    <row r="137" spans="1:6" ht="63" x14ac:dyDescent="0.25">
      <c r="A137" s="182">
        <v>15</v>
      </c>
      <c r="B137" s="269" t="s">
        <v>11984</v>
      </c>
      <c r="C137" s="269" t="s">
        <v>11985</v>
      </c>
      <c r="D137" s="269" t="s">
        <v>11986</v>
      </c>
      <c r="E137" s="48">
        <v>500000</v>
      </c>
      <c r="F137" s="44" t="s">
        <v>13</v>
      </c>
    </row>
    <row r="138" spans="1:6" ht="15.75" x14ac:dyDescent="0.25">
      <c r="A138" s="182"/>
      <c r="B138" s="437" t="s">
        <v>219</v>
      </c>
      <c r="C138" s="269"/>
      <c r="D138" s="269"/>
      <c r="E138" s="47"/>
      <c r="F138" s="44"/>
    </row>
    <row r="139" spans="1:6" ht="94.5" x14ac:dyDescent="0.25">
      <c r="A139" s="182">
        <v>16</v>
      </c>
      <c r="B139" s="269" t="s">
        <v>11987</v>
      </c>
      <c r="C139" s="269" t="s">
        <v>11988</v>
      </c>
      <c r="D139" s="269" t="s">
        <v>11989</v>
      </c>
      <c r="E139" s="48">
        <v>300000</v>
      </c>
      <c r="F139" s="44" t="s">
        <v>13</v>
      </c>
    </row>
    <row r="140" spans="1:6" ht="94.5" x14ac:dyDescent="0.25">
      <c r="A140" s="182">
        <v>17</v>
      </c>
      <c r="B140" s="269" t="s">
        <v>11990</v>
      </c>
      <c r="C140" s="269" t="s">
        <v>11991</v>
      </c>
      <c r="D140" s="269" t="s">
        <v>11989</v>
      </c>
      <c r="E140" s="48">
        <v>300000</v>
      </c>
      <c r="F140" s="44" t="s">
        <v>13</v>
      </c>
    </row>
    <row r="141" spans="1:6" ht="15.75" x14ac:dyDescent="0.25">
      <c r="A141" s="182"/>
      <c r="B141" s="269"/>
      <c r="C141" s="182"/>
      <c r="D141" s="269"/>
      <c r="E141" s="50">
        <v>11379310.34</v>
      </c>
      <c r="F141" s="45"/>
    </row>
  </sheetData>
  <mergeCells count="20">
    <mergeCell ref="B107:C107"/>
    <mergeCell ref="A1:F1"/>
    <mergeCell ref="A2:F2"/>
    <mergeCell ref="A3:F3"/>
    <mergeCell ref="B5:C5"/>
    <mergeCell ref="B11:C11"/>
    <mergeCell ref="B17:C17"/>
    <mergeCell ref="B23:C23"/>
    <mergeCell ref="B35:C35"/>
    <mergeCell ref="B82:C82"/>
    <mergeCell ref="B93:C93"/>
    <mergeCell ref="B102:D102"/>
    <mergeCell ref="B127:C127"/>
    <mergeCell ref="B134:C134"/>
    <mergeCell ref="A111:F111"/>
    <mergeCell ref="A112:F112"/>
    <mergeCell ref="A113:F113"/>
    <mergeCell ref="B115:D115"/>
    <mergeCell ref="B117:D117"/>
    <mergeCell ref="B121:C121"/>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5"/>
  <sheetViews>
    <sheetView topLeftCell="A49" workbookViewId="0">
      <selection activeCell="C79" sqref="C79"/>
    </sheetView>
  </sheetViews>
  <sheetFormatPr defaultRowHeight="15.75" x14ac:dyDescent="0.25"/>
  <cols>
    <col min="1" max="1" width="7.28515625" style="128" customWidth="1"/>
    <col min="2" max="2" width="16.7109375" style="128" customWidth="1"/>
    <col min="3" max="3" width="42.5703125" style="128" customWidth="1"/>
    <col min="4" max="4" width="18.140625" style="128" customWidth="1"/>
    <col min="5" max="5" width="22.140625" style="128" customWidth="1"/>
    <col min="6" max="6" width="9.85546875" style="128" customWidth="1"/>
    <col min="7" max="16384" width="9.140625" style="128"/>
  </cols>
  <sheetData>
    <row r="1" spans="1:6" x14ac:dyDescent="0.25">
      <c r="A1" s="2345" t="s">
        <v>0</v>
      </c>
      <c r="B1" s="2345"/>
      <c r="C1" s="2345"/>
      <c r="D1" s="2345"/>
      <c r="E1" s="2345"/>
      <c r="F1" s="2345"/>
    </row>
    <row r="2" spans="1:6" x14ac:dyDescent="0.25">
      <c r="A2" s="2345" t="s">
        <v>11341</v>
      </c>
      <c r="B2" s="2345"/>
      <c r="C2" s="2345"/>
      <c r="D2" s="2345"/>
      <c r="E2" s="2345"/>
      <c r="F2" s="2345"/>
    </row>
    <row r="3" spans="1:6" x14ac:dyDescent="0.25">
      <c r="A3" s="2345" t="s">
        <v>281</v>
      </c>
      <c r="B3" s="2345"/>
      <c r="C3" s="2345"/>
      <c r="D3" s="2345"/>
      <c r="E3" s="2345"/>
      <c r="F3" s="2345"/>
    </row>
    <row r="4" spans="1:6" ht="31.5" x14ac:dyDescent="0.25">
      <c r="A4" s="96" t="s">
        <v>3</v>
      </c>
      <c r="B4" s="96" t="s">
        <v>4</v>
      </c>
      <c r="C4" s="96" t="s">
        <v>5</v>
      </c>
      <c r="D4" s="96" t="s">
        <v>6948</v>
      </c>
      <c r="E4" s="233" t="s">
        <v>2611</v>
      </c>
      <c r="F4" s="96" t="s">
        <v>8</v>
      </c>
    </row>
    <row r="5" spans="1:6" x14ac:dyDescent="0.25">
      <c r="A5" s="2"/>
      <c r="B5" s="2591" t="s">
        <v>11342</v>
      </c>
      <c r="C5" s="2593"/>
      <c r="D5" s="9"/>
      <c r="E5" s="2"/>
      <c r="F5" s="219"/>
    </row>
    <row r="6" spans="1:6" ht="47.25" x14ac:dyDescent="0.25">
      <c r="A6" s="2">
        <v>1</v>
      </c>
      <c r="B6" s="2" t="s">
        <v>3047</v>
      </c>
      <c r="C6" s="2" t="s">
        <v>11343</v>
      </c>
      <c r="D6" s="49" t="s">
        <v>12</v>
      </c>
      <c r="E6" s="203">
        <v>1000000</v>
      </c>
      <c r="F6" s="10" t="s">
        <v>272</v>
      </c>
    </row>
    <row r="7" spans="1:6" ht="126" x14ac:dyDescent="0.25">
      <c r="A7" s="2">
        <v>2</v>
      </c>
      <c r="B7" s="2" t="s">
        <v>295</v>
      </c>
      <c r="C7" s="2" t="s">
        <v>11344</v>
      </c>
      <c r="D7" s="49" t="s">
        <v>16</v>
      </c>
      <c r="E7" s="203">
        <v>1500000</v>
      </c>
      <c r="F7" s="10" t="s">
        <v>272</v>
      </c>
    </row>
    <row r="8" spans="1:6" ht="31.5" x14ac:dyDescent="0.25">
      <c r="A8" s="2">
        <v>3</v>
      </c>
      <c r="B8" s="2" t="s">
        <v>17</v>
      </c>
      <c r="C8" s="2" t="s">
        <v>11345</v>
      </c>
      <c r="D8" s="49" t="s">
        <v>19</v>
      </c>
      <c r="E8" s="77">
        <v>38880</v>
      </c>
      <c r="F8" s="10" t="s">
        <v>272</v>
      </c>
    </row>
    <row r="9" spans="1:6" ht="31.5" x14ac:dyDescent="0.25">
      <c r="A9" s="2">
        <v>4</v>
      </c>
      <c r="B9" s="2" t="s">
        <v>20</v>
      </c>
      <c r="C9" s="2" t="s">
        <v>11346</v>
      </c>
      <c r="D9" s="49" t="s">
        <v>22</v>
      </c>
      <c r="E9" s="77">
        <v>36000</v>
      </c>
      <c r="F9" s="10" t="s">
        <v>272</v>
      </c>
    </row>
    <row r="10" spans="1:6" ht="78.75" x14ac:dyDescent="0.25">
      <c r="A10" s="2">
        <v>5</v>
      </c>
      <c r="B10" s="2" t="s">
        <v>23</v>
      </c>
      <c r="C10" s="2" t="s">
        <v>11347</v>
      </c>
      <c r="D10" s="49" t="s">
        <v>291</v>
      </c>
      <c r="E10" s="203">
        <v>1633740.7</v>
      </c>
      <c r="F10" s="10" t="s">
        <v>272</v>
      </c>
    </row>
    <row r="11" spans="1:6" x14ac:dyDescent="0.25">
      <c r="A11" s="2"/>
      <c r="B11" s="2373" t="s">
        <v>8023</v>
      </c>
      <c r="C11" s="2431"/>
      <c r="D11" s="2374"/>
      <c r="E11" s="2"/>
      <c r="F11" s="10"/>
    </row>
    <row r="12" spans="1:6" ht="110.25" x14ac:dyDescent="0.25">
      <c r="A12" s="2">
        <v>6</v>
      </c>
      <c r="B12" s="2" t="s">
        <v>721</v>
      </c>
      <c r="C12" s="2" t="s">
        <v>11348</v>
      </c>
      <c r="D12" s="49" t="s">
        <v>3235</v>
      </c>
      <c r="E12" s="203">
        <v>804310.3</v>
      </c>
      <c r="F12" s="10" t="s">
        <v>272</v>
      </c>
    </row>
    <row r="13" spans="1:6" ht="94.5" x14ac:dyDescent="0.25">
      <c r="A13" s="2">
        <v>7</v>
      </c>
      <c r="B13" s="2" t="s">
        <v>23</v>
      </c>
      <c r="C13" s="2" t="s">
        <v>11349</v>
      </c>
      <c r="D13" s="49" t="s">
        <v>541</v>
      </c>
      <c r="E13" s="77">
        <v>800000</v>
      </c>
      <c r="F13" s="10" t="s">
        <v>272</v>
      </c>
    </row>
    <row r="14" spans="1:6" ht="94.5" x14ac:dyDescent="0.25">
      <c r="A14" s="2">
        <v>8</v>
      </c>
      <c r="B14" s="2" t="s">
        <v>11350</v>
      </c>
      <c r="C14" s="2" t="s">
        <v>11351</v>
      </c>
      <c r="D14" s="49" t="s">
        <v>2498</v>
      </c>
      <c r="E14" s="77">
        <v>1000000</v>
      </c>
      <c r="F14" s="10" t="s">
        <v>272</v>
      </c>
    </row>
    <row r="15" spans="1:6" x14ac:dyDescent="0.25">
      <c r="A15" s="2"/>
      <c r="B15" s="9" t="s">
        <v>34</v>
      </c>
      <c r="C15" s="2"/>
      <c r="D15" s="2"/>
      <c r="E15" s="2"/>
      <c r="F15" s="10"/>
    </row>
    <row r="16" spans="1:6" ht="47.25" x14ac:dyDescent="0.25">
      <c r="A16" s="2">
        <v>9</v>
      </c>
      <c r="B16" s="2" t="s">
        <v>309</v>
      </c>
      <c r="C16" s="2" t="s">
        <v>11352</v>
      </c>
      <c r="D16" s="2" t="s">
        <v>11353</v>
      </c>
      <c r="E16" s="77">
        <v>9529007.3000000007</v>
      </c>
      <c r="F16" s="10" t="s">
        <v>272</v>
      </c>
    </row>
    <row r="17" spans="1:6" ht="47.25" x14ac:dyDescent="0.25">
      <c r="A17" s="2">
        <v>10</v>
      </c>
      <c r="B17" s="2" t="s">
        <v>10581</v>
      </c>
      <c r="C17" s="2" t="s">
        <v>11354</v>
      </c>
      <c r="D17" s="2" t="s">
        <v>11353</v>
      </c>
      <c r="E17" s="77">
        <v>5700000</v>
      </c>
      <c r="F17" s="10" t="s">
        <v>272</v>
      </c>
    </row>
    <row r="18" spans="1:6" ht="47.25" x14ac:dyDescent="0.25">
      <c r="A18" s="2">
        <v>11</v>
      </c>
      <c r="B18" s="2" t="s">
        <v>4431</v>
      </c>
      <c r="C18" s="2" t="s">
        <v>11355</v>
      </c>
      <c r="D18" s="2" t="s">
        <v>11353</v>
      </c>
      <c r="E18" s="77">
        <v>1077027.2</v>
      </c>
      <c r="F18" s="10" t="s">
        <v>272</v>
      </c>
    </row>
    <row r="19" spans="1:6" x14ac:dyDescent="0.25">
      <c r="A19" s="2"/>
      <c r="B19" s="9" t="s">
        <v>40</v>
      </c>
      <c r="C19" s="2"/>
      <c r="D19" s="2"/>
      <c r="E19" s="2"/>
      <c r="F19" s="10"/>
    </row>
    <row r="20" spans="1:6" ht="110.25" x14ac:dyDescent="0.25">
      <c r="A20" s="2">
        <v>12</v>
      </c>
      <c r="B20" s="2" t="s">
        <v>41</v>
      </c>
      <c r="C20" s="2" t="s">
        <v>11356</v>
      </c>
      <c r="D20" s="2" t="s">
        <v>11357</v>
      </c>
      <c r="E20" s="77">
        <v>4568965.5</v>
      </c>
      <c r="F20" s="10" t="s">
        <v>272</v>
      </c>
    </row>
    <row r="21" spans="1:6" x14ac:dyDescent="0.25">
      <c r="A21" s="2"/>
      <c r="B21" s="2373" t="s">
        <v>481</v>
      </c>
      <c r="C21" s="2374"/>
      <c r="D21" s="2"/>
      <c r="E21" s="2"/>
      <c r="F21" s="10"/>
    </row>
    <row r="22" spans="1:6" ht="78.75" x14ac:dyDescent="0.25">
      <c r="A22" s="2">
        <v>13</v>
      </c>
      <c r="B22" s="2" t="s">
        <v>1194</v>
      </c>
      <c r="C22" s="2" t="s">
        <v>11358</v>
      </c>
      <c r="D22" s="2" t="s">
        <v>11359</v>
      </c>
      <c r="E22" s="77">
        <v>1500000</v>
      </c>
      <c r="F22" s="10" t="s">
        <v>13</v>
      </c>
    </row>
    <row r="23" spans="1:6" x14ac:dyDescent="0.25">
      <c r="A23" s="2"/>
      <c r="B23" s="9" t="s">
        <v>11360</v>
      </c>
      <c r="C23" s="2"/>
      <c r="D23" s="2"/>
      <c r="E23" s="2"/>
      <c r="F23" s="10"/>
    </row>
    <row r="24" spans="1:6" ht="141.75" x14ac:dyDescent="0.25">
      <c r="A24" s="2">
        <v>14</v>
      </c>
      <c r="B24" s="2" t="s">
        <v>4481</v>
      </c>
      <c r="C24" s="2" t="s">
        <v>7794</v>
      </c>
      <c r="D24" s="2" t="s">
        <v>11361</v>
      </c>
      <c r="E24" s="203">
        <v>1736206.9</v>
      </c>
      <c r="F24" s="10" t="s">
        <v>272</v>
      </c>
    </row>
    <row r="25" spans="1:6" x14ac:dyDescent="0.25">
      <c r="A25" s="2"/>
      <c r="B25" s="2373" t="s">
        <v>5895</v>
      </c>
      <c r="C25" s="2374"/>
      <c r="D25" s="2"/>
      <c r="E25" s="2"/>
      <c r="F25" s="10"/>
    </row>
    <row r="26" spans="1:6" ht="173.25" x14ac:dyDescent="0.25">
      <c r="A26" s="2">
        <v>15</v>
      </c>
      <c r="B26" s="2" t="s">
        <v>11362</v>
      </c>
      <c r="C26" s="2" t="s">
        <v>11363</v>
      </c>
      <c r="D26" s="2" t="s">
        <v>11364</v>
      </c>
      <c r="E26" s="203">
        <v>4000000</v>
      </c>
      <c r="F26" s="10" t="s">
        <v>13</v>
      </c>
    </row>
    <row r="27" spans="1:6" ht="173.25" x14ac:dyDescent="0.25">
      <c r="A27" s="2">
        <v>16</v>
      </c>
      <c r="B27" s="2" t="s">
        <v>11365</v>
      </c>
      <c r="C27" s="2" t="s">
        <v>11366</v>
      </c>
      <c r="D27" s="2" t="s">
        <v>11364</v>
      </c>
      <c r="E27" s="203">
        <v>4000000</v>
      </c>
      <c r="F27" s="10" t="s">
        <v>13</v>
      </c>
    </row>
    <row r="28" spans="1:6" ht="173.25" x14ac:dyDescent="0.25">
      <c r="A28" s="2">
        <v>17</v>
      </c>
      <c r="B28" s="2" t="s">
        <v>11367</v>
      </c>
      <c r="C28" s="2" t="s">
        <v>11368</v>
      </c>
      <c r="D28" s="2" t="s">
        <v>11364</v>
      </c>
      <c r="E28" s="203">
        <v>4000000</v>
      </c>
      <c r="F28" s="10" t="s">
        <v>13</v>
      </c>
    </row>
    <row r="29" spans="1:6" ht="173.25" x14ac:dyDescent="0.25">
      <c r="A29" s="2">
        <v>18</v>
      </c>
      <c r="B29" s="2" t="s">
        <v>11369</v>
      </c>
      <c r="C29" s="2" t="s">
        <v>11370</v>
      </c>
      <c r="D29" s="2" t="s">
        <v>11364</v>
      </c>
      <c r="E29" s="203">
        <v>4000000</v>
      </c>
      <c r="F29" s="10" t="s">
        <v>13</v>
      </c>
    </row>
    <row r="30" spans="1:6" ht="173.25" x14ac:dyDescent="0.25">
      <c r="A30" s="2">
        <v>19</v>
      </c>
      <c r="B30" s="2" t="s">
        <v>11371</v>
      </c>
      <c r="C30" s="2" t="s">
        <v>11372</v>
      </c>
      <c r="D30" s="2" t="s">
        <v>11364</v>
      </c>
      <c r="E30" s="203">
        <v>4000000</v>
      </c>
      <c r="F30" s="10" t="s">
        <v>13</v>
      </c>
    </row>
    <row r="31" spans="1:6" ht="252" x14ac:dyDescent="0.25">
      <c r="A31" s="2">
        <v>20</v>
      </c>
      <c r="B31" s="2" t="s">
        <v>11373</v>
      </c>
      <c r="C31" s="2" t="s">
        <v>11374</v>
      </c>
      <c r="D31" s="2" t="s">
        <v>11375</v>
      </c>
      <c r="E31" s="203">
        <v>1000000</v>
      </c>
      <c r="F31" s="10" t="s">
        <v>13</v>
      </c>
    </row>
    <row r="32" spans="1:6" ht="31.5" x14ac:dyDescent="0.25">
      <c r="A32" s="2">
        <v>21</v>
      </c>
      <c r="B32" s="2" t="s">
        <v>11376</v>
      </c>
      <c r="C32" s="2" t="s">
        <v>11377</v>
      </c>
      <c r="D32" s="2" t="s">
        <v>11378</v>
      </c>
      <c r="E32" s="203">
        <v>1300000</v>
      </c>
      <c r="F32" s="10" t="s">
        <v>13</v>
      </c>
    </row>
    <row r="33" spans="1:6" ht="94.5" x14ac:dyDescent="0.25">
      <c r="A33" s="2">
        <v>22</v>
      </c>
      <c r="B33" s="2" t="s">
        <v>11379</v>
      </c>
      <c r="C33" s="2" t="s">
        <v>11380</v>
      </c>
      <c r="D33" s="2" t="s">
        <v>11381</v>
      </c>
      <c r="E33" s="203">
        <v>800000</v>
      </c>
      <c r="F33" s="10" t="s">
        <v>13</v>
      </c>
    </row>
    <row r="34" spans="1:6" ht="94.5" x14ac:dyDescent="0.25">
      <c r="A34" s="2">
        <v>23</v>
      </c>
      <c r="B34" s="2" t="s">
        <v>10146</v>
      </c>
      <c r="C34" s="2" t="s">
        <v>11382</v>
      </c>
      <c r="D34" s="2" t="s">
        <v>11383</v>
      </c>
      <c r="E34" s="203">
        <v>800000</v>
      </c>
      <c r="F34" s="10" t="s">
        <v>13</v>
      </c>
    </row>
    <row r="35" spans="1:6" ht="94.5" x14ac:dyDescent="0.25">
      <c r="A35" s="2">
        <v>24</v>
      </c>
      <c r="B35" s="2" t="s">
        <v>11384</v>
      </c>
      <c r="C35" s="2" t="s">
        <v>11385</v>
      </c>
      <c r="D35" s="2" t="s">
        <v>11383</v>
      </c>
      <c r="E35" s="203">
        <v>800000</v>
      </c>
      <c r="F35" s="10" t="s">
        <v>13</v>
      </c>
    </row>
    <row r="36" spans="1:6" ht="94.5" x14ac:dyDescent="0.25">
      <c r="A36" s="2">
        <v>25</v>
      </c>
      <c r="B36" s="2" t="s">
        <v>11386</v>
      </c>
      <c r="C36" s="2" t="s">
        <v>11387</v>
      </c>
      <c r="D36" s="2" t="s">
        <v>11383</v>
      </c>
      <c r="E36" s="203">
        <v>800000</v>
      </c>
      <c r="F36" s="10" t="s">
        <v>13</v>
      </c>
    </row>
    <row r="37" spans="1:6" ht="315" x14ac:dyDescent="0.25">
      <c r="A37" s="2">
        <v>26</v>
      </c>
      <c r="B37" s="2" t="s">
        <v>11388</v>
      </c>
      <c r="C37" s="2" t="s">
        <v>11389</v>
      </c>
      <c r="D37" s="2" t="s">
        <v>11390</v>
      </c>
      <c r="E37" s="203">
        <v>4600000</v>
      </c>
      <c r="F37" s="10" t="s">
        <v>13</v>
      </c>
    </row>
    <row r="38" spans="1:6" ht="173.25" x14ac:dyDescent="0.25">
      <c r="A38" s="2">
        <v>27</v>
      </c>
      <c r="B38" s="2" t="s">
        <v>11391</v>
      </c>
      <c r="C38" s="2" t="s">
        <v>11392</v>
      </c>
      <c r="D38" s="2" t="s">
        <v>11364</v>
      </c>
      <c r="E38" s="203">
        <v>4000000</v>
      </c>
      <c r="F38" s="10" t="s">
        <v>13</v>
      </c>
    </row>
    <row r="39" spans="1:6" ht="31.5" x14ac:dyDescent="0.25">
      <c r="A39" s="2"/>
      <c r="B39" s="9" t="s">
        <v>11393</v>
      </c>
      <c r="C39" s="2"/>
      <c r="D39" s="2"/>
      <c r="E39" s="2"/>
      <c r="F39" s="10"/>
    </row>
    <row r="40" spans="1:6" ht="63" x14ac:dyDescent="0.25">
      <c r="A40" s="2">
        <v>28</v>
      </c>
      <c r="B40" s="2" t="s">
        <v>11394</v>
      </c>
      <c r="C40" s="2" t="s">
        <v>11395</v>
      </c>
      <c r="D40" s="2" t="s">
        <v>11396</v>
      </c>
      <c r="E40" s="203">
        <v>1500000</v>
      </c>
      <c r="F40" s="10" t="s">
        <v>13</v>
      </c>
    </row>
    <row r="41" spans="1:6" ht="141.75" x14ac:dyDescent="0.25">
      <c r="A41" s="2">
        <v>29</v>
      </c>
      <c r="B41" s="2" t="s">
        <v>11397</v>
      </c>
      <c r="C41" s="2" t="s">
        <v>11398</v>
      </c>
      <c r="D41" s="2" t="s">
        <v>11399</v>
      </c>
      <c r="E41" s="203">
        <v>1500000</v>
      </c>
      <c r="F41" s="10" t="s">
        <v>13</v>
      </c>
    </row>
    <row r="42" spans="1:6" ht="110.25" x14ac:dyDescent="0.25">
      <c r="A42" s="2">
        <v>30</v>
      </c>
      <c r="B42" s="2" t="s">
        <v>11400</v>
      </c>
      <c r="C42" s="2" t="s">
        <v>11401</v>
      </c>
      <c r="D42" s="2" t="s">
        <v>11402</v>
      </c>
      <c r="E42" s="203">
        <v>1000000</v>
      </c>
      <c r="F42" s="10" t="s">
        <v>13</v>
      </c>
    </row>
    <row r="43" spans="1:6" ht="94.5" x14ac:dyDescent="0.25">
      <c r="A43" s="2">
        <v>31</v>
      </c>
      <c r="B43" s="2" t="s">
        <v>11403</v>
      </c>
      <c r="C43" s="2" t="s">
        <v>11404</v>
      </c>
      <c r="D43" s="2" t="s">
        <v>11405</v>
      </c>
      <c r="E43" s="203">
        <v>750000</v>
      </c>
      <c r="F43" s="10" t="s">
        <v>13</v>
      </c>
    </row>
    <row r="44" spans="1:6" ht="94.5" x14ac:dyDescent="0.25">
      <c r="A44" s="2">
        <v>32</v>
      </c>
      <c r="B44" s="2" t="s">
        <v>11406</v>
      </c>
      <c r="C44" s="2" t="s">
        <v>11407</v>
      </c>
      <c r="D44" s="2" t="s">
        <v>11408</v>
      </c>
      <c r="E44" s="203">
        <v>800000</v>
      </c>
      <c r="F44" s="10" t="s">
        <v>13</v>
      </c>
    </row>
    <row r="45" spans="1:6" x14ac:dyDescent="0.25">
      <c r="A45" s="2"/>
      <c r="B45" s="2373" t="s">
        <v>1154</v>
      </c>
      <c r="C45" s="2374"/>
      <c r="D45" s="2"/>
      <c r="E45" s="2"/>
      <c r="F45" s="10"/>
    </row>
    <row r="46" spans="1:6" ht="110.25" x14ac:dyDescent="0.25">
      <c r="A46" s="2">
        <v>33</v>
      </c>
      <c r="B46" s="2" t="s">
        <v>11409</v>
      </c>
      <c r="C46" s="2" t="s">
        <v>11410</v>
      </c>
      <c r="D46" s="2" t="s">
        <v>11411</v>
      </c>
      <c r="E46" s="203">
        <v>4000000</v>
      </c>
      <c r="F46" s="10" t="s">
        <v>13</v>
      </c>
    </row>
    <row r="47" spans="1:6" ht="110.25" x14ac:dyDescent="0.25">
      <c r="A47" s="2">
        <v>34</v>
      </c>
      <c r="B47" s="2" t="s">
        <v>11412</v>
      </c>
      <c r="C47" s="2" t="s">
        <v>11413</v>
      </c>
      <c r="D47" s="2" t="s">
        <v>11411</v>
      </c>
      <c r="E47" s="203">
        <v>4000000</v>
      </c>
      <c r="F47" s="10" t="s">
        <v>13</v>
      </c>
    </row>
    <row r="48" spans="1:6" x14ac:dyDescent="0.25">
      <c r="A48" s="2"/>
      <c r="B48" s="9" t="s">
        <v>248</v>
      </c>
      <c r="C48" s="2"/>
      <c r="D48" s="2"/>
      <c r="E48" s="257">
        <f>SUM(E6:E47)</f>
        <v>78574137.900000006</v>
      </c>
      <c r="F48" s="219"/>
    </row>
    <row r="49" spans="1:6" x14ac:dyDescent="0.25">
      <c r="A49" s="685"/>
      <c r="B49" s="2558" t="s">
        <v>9</v>
      </c>
      <c r="C49" s="2558"/>
      <c r="D49" s="2558"/>
      <c r="E49" s="168"/>
      <c r="F49" s="276"/>
    </row>
    <row r="50" spans="1:6" ht="63" x14ac:dyDescent="0.25">
      <c r="A50" s="73">
        <v>1</v>
      </c>
      <c r="B50" s="69" t="s">
        <v>269</v>
      </c>
      <c r="C50" s="7" t="s">
        <v>11420</v>
      </c>
      <c r="D50" s="69" t="s">
        <v>271</v>
      </c>
      <c r="E50" s="77">
        <v>1000000</v>
      </c>
      <c r="F50" s="75" t="s">
        <v>272</v>
      </c>
    </row>
    <row r="51" spans="1:6" x14ac:dyDescent="0.25">
      <c r="A51" s="73"/>
      <c r="B51" s="70" t="s">
        <v>273</v>
      </c>
      <c r="C51" s="7"/>
      <c r="D51" s="69"/>
      <c r="E51" s="77"/>
      <c r="F51" s="75"/>
    </row>
    <row r="52" spans="1:6" ht="94.5" x14ac:dyDescent="0.25">
      <c r="A52" s="73">
        <v>2</v>
      </c>
      <c r="B52" s="69" t="s">
        <v>274</v>
      </c>
      <c r="C52" s="7" t="s">
        <v>11421</v>
      </c>
      <c r="D52" s="69" t="s">
        <v>276</v>
      </c>
      <c r="E52" s="77">
        <v>4500000</v>
      </c>
      <c r="F52" s="75" t="s">
        <v>277</v>
      </c>
    </row>
    <row r="53" spans="1:6" x14ac:dyDescent="0.25">
      <c r="A53" s="69"/>
      <c r="B53" s="70" t="s">
        <v>248</v>
      </c>
      <c r="C53" s="69"/>
      <c r="D53" s="69"/>
      <c r="E53" s="138">
        <v>5500000</v>
      </c>
      <c r="F53" s="75"/>
    </row>
    <row r="54" spans="1:6" ht="31.5" x14ac:dyDescent="0.25">
      <c r="A54" s="69"/>
      <c r="B54" s="70" t="s">
        <v>323</v>
      </c>
      <c r="C54" s="69"/>
      <c r="D54" s="69"/>
      <c r="E54" s="139"/>
      <c r="F54" s="75"/>
    </row>
    <row r="55" spans="1:6" ht="78.75" x14ac:dyDescent="0.25">
      <c r="A55" s="2">
        <v>12</v>
      </c>
      <c r="B55" s="2" t="s">
        <v>11414</v>
      </c>
      <c r="C55" s="2" t="s">
        <v>11415</v>
      </c>
      <c r="D55" s="2" t="s">
        <v>11416</v>
      </c>
      <c r="E55" s="112">
        <v>1000000</v>
      </c>
      <c r="F55" s="10" t="s">
        <v>272</v>
      </c>
    </row>
    <row r="56" spans="1:6" ht="31.5" x14ac:dyDescent="0.25">
      <c r="A56" s="2"/>
      <c r="B56" s="9" t="s">
        <v>303</v>
      </c>
      <c r="C56" s="705"/>
      <c r="D56" s="705"/>
      <c r="E56" s="705"/>
      <c r="F56" s="10"/>
    </row>
    <row r="57" spans="1:6" ht="189" x14ac:dyDescent="0.25">
      <c r="A57" s="2">
        <v>16</v>
      </c>
      <c r="B57" s="2" t="s">
        <v>11417</v>
      </c>
      <c r="C57" s="2" t="s">
        <v>11418</v>
      </c>
      <c r="D57" s="2" t="s">
        <v>11419</v>
      </c>
      <c r="E57" s="112">
        <v>1736206.9</v>
      </c>
      <c r="F57" s="10" t="s">
        <v>13</v>
      </c>
    </row>
    <row r="58" spans="1:6" x14ac:dyDescent="0.25">
      <c r="A58" s="9"/>
      <c r="B58" s="9" t="s">
        <v>248</v>
      </c>
      <c r="C58" s="9"/>
      <c r="D58" s="9"/>
      <c r="E58" s="257">
        <f>SUM(E55:E57)</f>
        <v>2736206.9</v>
      </c>
      <c r="F58" s="219"/>
    </row>
    <row r="59" spans="1:6" ht="18.75" customHeight="1" x14ac:dyDescent="0.25">
      <c r="A59" s="88"/>
      <c r="B59" s="2340" t="s">
        <v>324</v>
      </c>
      <c r="C59" s="2342"/>
      <c r="D59" s="88"/>
      <c r="E59" s="89">
        <f>E58+E53+E48</f>
        <v>86810344.800000012</v>
      </c>
      <c r="F59" s="88"/>
    </row>
    <row r="63" spans="1:6" x14ac:dyDescent="0.25">
      <c r="A63" s="2352" t="s">
        <v>0</v>
      </c>
      <c r="B63" s="2352"/>
      <c r="C63" s="2352"/>
      <c r="D63" s="2352"/>
      <c r="E63" s="2352"/>
      <c r="F63" s="2352"/>
    </row>
    <row r="64" spans="1:6" x14ac:dyDescent="0.25">
      <c r="A64" s="2585" t="s">
        <v>11341</v>
      </c>
      <c r="B64" s="2585"/>
      <c r="C64" s="2585"/>
      <c r="D64" s="2585"/>
      <c r="E64" s="2585"/>
      <c r="F64" s="2585"/>
    </row>
    <row r="65" spans="1:6" x14ac:dyDescent="0.25">
      <c r="A65" s="2352" t="s">
        <v>281</v>
      </c>
      <c r="B65" s="2352"/>
      <c r="C65" s="2352"/>
      <c r="D65" s="2352"/>
      <c r="E65" s="2352"/>
      <c r="F65" s="2352"/>
    </row>
    <row r="66" spans="1:6" x14ac:dyDescent="0.25">
      <c r="A66" s="227" t="s">
        <v>3</v>
      </c>
      <c r="B66" s="533" t="s">
        <v>5559</v>
      </c>
      <c r="C66" s="38" t="s">
        <v>284</v>
      </c>
      <c r="D66" s="38" t="s">
        <v>8474</v>
      </c>
      <c r="E66" s="38" t="s">
        <v>286</v>
      </c>
      <c r="F66" s="38" t="s">
        <v>1228</v>
      </c>
    </row>
    <row r="67" spans="1:6" ht="47.25" x14ac:dyDescent="0.25">
      <c r="A67" s="417">
        <v>1</v>
      </c>
      <c r="B67" s="182" t="s">
        <v>11422</v>
      </c>
      <c r="C67" s="182" t="s">
        <v>11343</v>
      </c>
      <c r="D67" s="269" t="s">
        <v>11423</v>
      </c>
      <c r="E67" s="48">
        <v>682758</v>
      </c>
      <c r="F67" s="44" t="s">
        <v>5827</v>
      </c>
    </row>
    <row r="68" spans="1:6" ht="126" x14ac:dyDescent="0.25">
      <c r="A68" s="417">
        <v>2</v>
      </c>
      <c r="B68" s="182" t="s">
        <v>11424</v>
      </c>
      <c r="C68" s="182" t="s">
        <v>11348</v>
      </c>
      <c r="D68" s="182" t="s">
        <v>11425</v>
      </c>
      <c r="E68" s="392">
        <v>341379</v>
      </c>
      <c r="F68" s="44" t="s">
        <v>5827</v>
      </c>
    </row>
    <row r="69" spans="1:6" ht="94.5" x14ac:dyDescent="0.25">
      <c r="A69" s="417">
        <v>3</v>
      </c>
      <c r="B69" s="269" t="s">
        <v>41</v>
      </c>
      <c r="C69" s="182" t="s">
        <v>11356</v>
      </c>
      <c r="D69" s="269" t="s">
        <v>302</v>
      </c>
      <c r="E69" s="392">
        <v>568965.5</v>
      </c>
      <c r="F69" s="44" t="s">
        <v>5827</v>
      </c>
    </row>
    <row r="70" spans="1:6" ht="78.75" x14ac:dyDescent="0.25">
      <c r="A70" s="417">
        <v>4</v>
      </c>
      <c r="B70" s="269" t="s">
        <v>1194</v>
      </c>
      <c r="C70" s="182" t="s">
        <v>11358</v>
      </c>
      <c r="D70" s="269" t="s">
        <v>7810</v>
      </c>
      <c r="E70" s="150">
        <v>2000000</v>
      </c>
      <c r="F70" s="44" t="s">
        <v>5827</v>
      </c>
    </row>
    <row r="71" spans="1:6" x14ac:dyDescent="0.25">
      <c r="A71" s="417"/>
      <c r="B71" s="2332" t="s">
        <v>5895</v>
      </c>
      <c r="C71" s="2332"/>
      <c r="D71" s="269"/>
      <c r="E71" s="150"/>
      <c r="F71" s="44"/>
    </row>
    <row r="72" spans="1:6" ht="63" x14ac:dyDescent="0.25">
      <c r="A72" s="417">
        <v>5</v>
      </c>
      <c r="B72" s="269" t="s">
        <v>11376</v>
      </c>
      <c r="C72" s="182" t="s">
        <v>11377</v>
      </c>
      <c r="D72" s="182" t="s">
        <v>11426</v>
      </c>
      <c r="E72" s="48">
        <v>700000</v>
      </c>
      <c r="F72" s="44" t="s">
        <v>5827</v>
      </c>
    </row>
    <row r="73" spans="1:6" ht="110.25" x14ac:dyDescent="0.25">
      <c r="A73" s="417">
        <v>6</v>
      </c>
      <c r="B73" s="269" t="s">
        <v>11379</v>
      </c>
      <c r="C73" s="182" t="s">
        <v>11427</v>
      </c>
      <c r="D73" s="182" t="s">
        <v>11428</v>
      </c>
      <c r="E73" s="48">
        <v>3086207.24</v>
      </c>
      <c r="F73" s="44" t="s">
        <v>13</v>
      </c>
    </row>
    <row r="74" spans="1:6" ht="126" x14ac:dyDescent="0.25">
      <c r="A74" s="417">
        <v>7</v>
      </c>
      <c r="B74" s="182" t="s">
        <v>11429</v>
      </c>
      <c r="C74" s="182" t="s">
        <v>11430</v>
      </c>
      <c r="D74" s="182" t="s">
        <v>11431</v>
      </c>
      <c r="E74" s="48">
        <v>4000000</v>
      </c>
      <c r="F74" s="164" t="s">
        <v>13</v>
      </c>
    </row>
    <row r="75" spans="1:6" x14ac:dyDescent="0.25">
      <c r="A75" s="417"/>
      <c r="B75" s="437" t="s">
        <v>248</v>
      </c>
      <c r="C75" s="182"/>
      <c r="D75" s="417"/>
      <c r="E75" s="706">
        <v>11379310.34</v>
      </c>
      <c r="F75" s="166"/>
    </row>
  </sheetData>
  <mergeCells count="14">
    <mergeCell ref="B21:C21"/>
    <mergeCell ref="A1:F1"/>
    <mergeCell ref="A2:F2"/>
    <mergeCell ref="A3:F3"/>
    <mergeCell ref="B5:C5"/>
    <mergeCell ref="B11:D11"/>
    <mergeCell ref="A65:F65"/>
    <mergeCell ref="B71:C71"/>
    <mergeCell ref="B25:C25"/>
    <mergeCell ref="B45:C45"/>
    <mergeCell ref="B49:D49"/>
    <mergeCell ref="B59:C59"/>
    <mergeCell ref="A63:F63"/>
    <mergeCell ref="A64:F64"/>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1"/>
  <sheetViews>
    <sheetView topLeftCell="A74" workbookViewId="0">
      <selection activeCell="C79" sqref="C79"/>
    </sheetView>
  </sheetViews>
  <sheetFormatPr defaultRowHeight="15" x14ac:dyDescent="0.25"/>
  <cols>
    <col min="1" max="1" width="8.140625" customWidth="1"/>
    <col min="2" max="2" width="17.140625" customWidth="1"/>
    <col min="3" max="3" width="43" customWidth="1"/>
    <col min="4" max="4" width="17.140625" customWidth="1"/>
    <col min="5" max="5" width="21.140625" customWidth="1"/>
    <col min="6" max="6" width="10.42578125" customWidth="1"/>
  </cols>
  <sheetData>
    <row r="1" spans="1:6" ht="15.75" x14ac:dyDescent="0.25">
      <c r="A1" s="2345" t="s">
        <v>0</v>
      </c>
      <c r="B1" s="2345"/>
      <c r="C1" s="2345"/>
      <c r="D1" s="2345"/>
      <c r="E1" s="2345"/>
      <c r="F1" s="2345"/>
    </row>
    <row r="2" spans="1:6" ht="15.75" x14ac:dyDescent="0.25">
      <c r="A2" s="2345" t="s">
        <v>11504</v>
      </c>
      <c r="B2" s="2345"/>
      <c r="C2" s="2345"/>
      <c r="D2" s="2345"/>
      <c r="E2" s="2345"/>
      <c r="F2" s="2345"/>
    </row>
    <row r="3" spans="1:6" ht="15.75" x14ac:dyDescent="0.25">
      <c r="A3" s="2345" t="s">
        <v>2</v>
      </c>
      <c r="B3" s="2345"/>
      <c r="C3" s="2345"/>
      <c r="D3" s="2345"/>
      <c r="E3" s="2345"/>
      <c r="F3" s="2345"/>
    </row>
    <row r="4" spans="1:6" ht="31.5" x14ac:dyDescent="0.25">
      <c r="A4" s="255" t="s">
        <v>3</v>
      </c>
      <c r="B4" s="9" t="s">
        <v>283</v>
      </c>
      <c r="C4" s="9" t="s">
        <v>284</v>
      </c>
      <c r="D4" s="96" t="s">
        <v>5291</v>
      </c>
      <c r="E4" s="138" t="s">
        <v>286</v>
      </c>
      <c r="F4" s="96" t="s">
        <v>287</v>
      </c>
    </row>
    <row r="5" spans="1:6" ht="15.75" x14ac:dyDescent="0.25">
      <c r="A5" s="69"/>
      <c r="B5" s="2472" t="s">
        <v>7590</v>
      </c>
      <c r="C5" s="2472"/>
      <c r="D5" s="2472"/>
      <c r="E5" s="2472"/>
      <c r="F5" s="2472"/>
    </row>
    <row r="6" spans="1:6" ht="63" x14ac:dyDescent="0.25">
      <c r="A6" s="69">
        <v>1</v>
      </c>
      <c r="B6" s="303" t="s">
        <v>2060</v>
      </c>
      <c r="C6" s="75" t="s">
        <v>11505</v>
      </c>
      <c r="D6" s="75" t="s">
        <v>11506</v>
      </c>
      <c r="E6" s="144">
        <v>1702000</v>
      </c>
      <c r="F6" s="75" t="s">
        <v>272</v>
      </c>
    </row>
    <row r="7" spans="1:6" ht="173.25" x14ac:dyDescent="0.25">
      <c r="A7" s="69">
        <v>2</v>
      </c>
      <c r="B7" s="303" t="s">
        <v>6956</v>
      </c>
      <c r="C7" s="75" t="s">
        <v>11507</v>
      </c>
      <c r="D7" s="75" t="s">
        <v>11508</v>
      </c>
      <c r="E7" s="144">
        <v>1353289.94</v>
      </c>
      <c r="F7" s="75" t="s">
        <v>272</v>
      </c>
    </row>
    <row r="8" spans="1:6" ht="31.5" x14ac:dyDescent="0.25">
      <c r="A8" s="69">
        <v>3</v>
      </c>
      <c r="B8" s="303" t="s">
        <v>17</v>
      </c>
      <c r="C8" s="75" t="s">
        <v>11509</v>
      </c>
      <c r="D8" s="75" t="s">
        <v>11510</v>
      </c>
      <c r="E8" s="144">
        <v>96680</v>
      </c>
      <c r="F8" s="75" t="s">
        <v>272</v>
      </c>
    </row>
    <row r="9" spans="1:6" ht="47.25" x14ac:dyDescent="0.25">
      <c r="A9" s="69">
        <v>4</v>
      </c>
      <c r="B9" s="303" t="s">
        <v>20</v>
      </c>
      <c r="C9" s="75" t="s">
        <v>11511</v>
      </c>
      <c r="D9" s="75" t="s">
        <v>11512</v>
      </c>
      <c r="E9" s="144">
        <v>32000</v>
      </c>
      <c r="F9" s="75" t="s">
        <v>272</v>
      </c>
    </row>
    <row r="10" spans="1:6" ht="110.25" x14ac:dyDescent="0.25">
      <c r="A10" s="69">
        <v>5</v>
      </c>
      <c r="B10" s="303" t="s">
        <v>23</v>
      </c>
      <c r="C10" s="75" t="s">
        <v>11513</v>
      </c>
      <c r="D10" s="75" t="s">
        <v>11514</v>
      </c>
      <c r="E10" s="144">
        <v>1024650.75</v>
      </c>
      <c r="F10" s="75" t="s">
        <v>272</v>
      </c>
    </row>
    <row r="11" spans="1:6" ht="15.75" x14ac:dyDescent="0.25">
      <c r="A11" s="69"/>
      <c r="B11" s="2668" t="s">
        <v>3053</v>
      </c>
      <c r="C11" s="2669"/>
      <c r="D11" s="2670"/>
      <c r="E11" s="144"/>
      <c r="F11" s="75"/>
    </row>
    <row r="12" spans="1:6" ht="94.5" x14ac:dyDescent="0.25">
      <c r="A12" s="69">
        <v>6</v>
      </c>
      <c r="B12" s="303" t="s">
        <v>31</v>
      </c>
      <c r="C12" s="75" t="s">
        <v>11515</v>
      </c>
      <c r="D12" s="75" t="s">
        <v>11516</v>
      </c>
      <c r="E12" s="144">
        <v>836207</v>
      </c>
      <c r="F12" s="75" t="s">
        <v>272</v>
      </c>
    </row>
    <row r="13" spans="1:6" ht="94.5" x14ac:dyDescent="0.25">
      <c r="A13" s="69">
        <v>7</v>
      </c>
      <c r="B13" s="303" t="s">
        <v>23</v>
      </c>
      <c r="C13" s="75" t="s">
        <v>11517</v>
      </c>
      <c r="D13" s="75" t="s">
        <v>11518</v>
      </c>
      <c r="E13" s="144">
        <v>868103</v>
      </c>
      <c r="F13" s="75" t="s">
        <v>272</v>
      </c>
    </row>
    <row r="14" spans="1:6" ht="126" x14ac:dyDescent="0.25">
      <c r="A14" s="69">
        <v>8</v>
      </c>
      <c r="B14" s="303" t="s">
        <v>721</v>
      </c>
      <c r="C14" s="75" t="s">
        <v>11519</v>
      </c>
      <c r="D14" s="75" t="s">
        <v>11520</v>
      </c>
      <c r="E14" s="144">
        <v>900000</v>
      </c>
      <c r="F14" s="75" t="s">
        <v>272</v>
      </c>
    </row>
    <row r="15" spans="1:6" ht="15.75" x14ac:dyDescent="0.25">
      <c r="A15" s="69"/>
      <c r="B15" s="310" t="s">
        <v>34</v>
      </c>
      <c r="C15" s="75"/>
      <c r="D15" s="75"/>
      <c r="E15" s="144"/>
      <c r="F15" s="75"/>
    </row>
    <row r="16" spans="1:6" ht="63" x14ac:dyDescent="0.25">
      <c r="A16" s="69">
        <v>9</v>
      </c>
      <c r="B16" s="303" t="s">
        <v>11521</v>
      </c>
      <c r="C16" s="75" t="s">
        <v>11522</v>
      </c>
      <c r="D16" s="75" t="s">
        <v>11523</v>
      </c>
      <c r="E16" s="144">
        <v>12202586</v>
      </c>
      <c r="F16" s="75" t="s">
        <v>272</v>
      </c>
    </row>
    <row r="17" spans="1:6" ht="63" x14ac:dyDescent="0.25">
      <c r="A17" s="69">
        <v>10</v>
      </c>
      <c r="B17" s="303" t="s">
        <v>11524</v>
      </c>
      <c r="C17" s="75" t="s">
        <v>11525</v>
      </c>
      <c r="D17" s="75" t="s">
        <v>11523</v>
      </c>
      <c r="E17" s="144">
        <v>5000000.2</v>
      </c>
      <c r="F17" s="75" t="s">
        <v>272</v>
      </c>
    </row>
    <row r="18" spans="1:6" ht="15.75" x14ac:dyDescent="0.25">
      <c r="A18" s="69"/>
      <c r="B18" s="2668" t="s">
        <v>477</v>
      </c>
      <c r="C18" s="2669"/>
      <c r="D18" s="2670"/>
      <c r="E18" s="144"/>
      <c r="F18" s="75"/>
    </row>
    <row r="19" spans="1:6" ht="236.25" x14ac:dyDescent="0.25">
      <c r="A19" s="69">
        <v>11</v>
      </c>
      <c r="B19" s="303" t="s">
        <v>11526</v>
      </c>
      <c r="C19" s="75" t="s">
        <v>11527</v>
      </c>
      <c r="D19" s="69" t="s">
        <v>7436</v>
      </c>
      <c r="E19" s="144">
        <v>1169257</v>
      </c>
      <c r="F19" s="75" t="s">
        <v>13</v>
      </c>
    </row>
    <row r="20" spans="1:6" ht="236.25" x14ac:dyDescent="0.25">
      <c r="A20" s="69">
        <v>12</v>
      </c>
      <c r="B20" s="303" t="s">
        <v>11528</v>
      </c>
      <c r="C20" s="75" t="s">
        <v>11529</v>
      </c>
      <c r="D20" s="69" t="s">
        <v>7436</v>
      </c>
      <c r="E20" s="144">
        <v>1169257</v>
      </c>
      <c r="F20" s="75" t="s">
        <v>13</v>
      </c>
    </row>
    <row r="21" spans="1:6" ht="236.25" x14ac:dyDescent="0.25">
      <c r="A21" s="69">
        <v>13</v>
      </c>
      <c r="B21" s="303" t="s">
        <v>11530</v>
      </c>
      <c r="C21" s="75" t="s">
        <v>11531</v>
      </c>
      <c r="D21" s="69" t="s">
        <v>7436</v>
      </c>
      <c r="E21" s="144">
        <v>1169257</v>
      </c>
      <c r="F21" s="75" t="s">
        <v>13</v>
      </c>
    </row>
    <row r="22" spans="1:6" ht="236.25" x14ac:dyDescent="0.25">
      <c r="A22" s="69">
        <v>14</v>
      </c>
      <c r="B22" s="303" t="s">
        <v>11532</v>
      </c>
      <c r="C22" s="75" t="s">
        <v>11533</v>
      </c>
      <c r="D22" s="69" t="s">
        <v>7436</v>
      </c>
      <c r="E22" s="144">
        <v>1169257</v>
      </c>
      <c r="F22" s="75" t="s">
        <v>13</v>
      </c>
    </row>
    <row r="23" spans="1:6" ht="15.75" x14ac:dyDescent="0.25">
      <c r="A23" s="69"/>
      <c r="B23" s="2393" t="s">
        <v>40</v>
      </c>
      <c r="C23" s="2395"/>
      <c r="D23" s="75"/>
      <c r="E23" s="144"/>
      <c r="F23" s="75"/>
    </row>
    <row r="24" spans="1:6" ht="94.5" x14ac:dyDescent="0.25">
      <c r="A24" s="69">
        <v>15</v>
      </c>
      <c r="B24" s="303" t="s">
        <v>41</v>
      </c>
      <c r="C24" s="75" t="s">
        <v>11534</v>
      </c>
      <c r="D24" s="611" t="s">
        <v>43</v>
      </c>
      <c r="E24" s="144">
        <v>4568965.22</v>
      </c>
      <c r="F24" s="75" t="s">
        <v>272</v>
      </c>
    </row>
    <row r="25" spans="1:6" ht="15.75" x14ac:dyDescent="0.25">
      <c r="A25" s="69"/>
      <c r="B25" s="2668" t="s">
        <v>4987</v>
      </c>
      <c r="C25" s="2669"/>
      <c r="D25" s="2670"/>
      <c r="E25" s="144"/>
      <c r="F25" s="75"/>
    </row>
    <row r="26" spans="1:6" ht="63" x14ac:dyDescent="0.25">
      <c r="A26" s="69">
        <v>16</v>
      </c>
      <c r="B26" s="303" t="s">
        <v>11535</v>
      </c>
      <c r="C26" s="69" t="s">
        <v>11536</v>
      </c>
      <c r="D26" s="69" t="s">
        <v>11537</v>
      </c>
      <c r="E26" s="247">
        <v>92857.14</v>
      </c>
      <c r="F26" s="75" t="s">
        <v>13</v>
      </c>
    </row>
    <row r="27" spans="1:6" ht="47.25" x14ac:dyDescent="0.25">
      <c r="A27" s="69">
        <v>17</v>
      </c>
      <c r="B27" s="303" t="s">
        <v>11538</v>
      </c>
      <c r="C27" s="69" t="s">
        <v>11539</v>
      </c>
      <c r="D27" s="69" t="s">
        <v>11540</v>
      </c>
      <c r="E27" s="247">
        <v>92857.14</v>
      </c>
      <c r="F27" s="75" t="s">
        <v>13</v>
      </c>
    </row>
    <row r="28" spans="1:6" ht="47.25" x14ac:dyDescent="0.25">
      <c r="A28" s="69">
        <v>18</v>
      </c>
      <c r="B28" s="303" t="s">
        <v>11541</v>
      </c>
      <c r="C28" s="69" t="s">
        <v>11542</v>
      </c>
      <c r="D28" s="69" t="s">
        <v>11543</v>
      </c>
      <c r="E28" s="247">
        <v>92857.14</v>
      </c>
      <c r="F28" s="75" t="s">
        <v>13</v>
      </c>
    </row>
    <row r="29" spans="1:6" ht="47.25" x14ac:dyDescent="0.25">
      <c r="A29" s="69">
        <v>19</v>
      </c>
      <c r="B29" s="303" t="s">
        <v>11544</v>
      </c>
      <c r="C29" s="69" t="s">
        <v>11545</v>
      </c>
      <c r="D29" s="69" t="s">
        <v>11546</v>
      </c>
      <c r="E29" s="247">
        <v>92857.14</v>
      </c>
      <c r="F29" s="75" t="s">
        <v>13</v>
      </c>
    </row>
    <row r="30" spans="1:6" ht="47.25" x14ac:dyDescent="0.25">
      <c r="A30" s="69">
        <v>20</v>
      </c>
      <c r="B30" s="303" t="s">
        <v>11547</v>
      </c>
      <c r="C30" s="69" t="s">
        <v>11548</v>
      </c>
      <c r="D30" s="69" t="s">
        <v>11549</v>
      </c>
      <c r="E30" s="247">
        <v>92857.14</v>
      </c>
      <c r="F30" s="75" t="s">
        <v>13</v>
      </c>
    </row>
    <row r="31" spans="1:6" ht="47.25" x14ac:dyDescent="0.25">
      <c r="A31" s="69">
        <v>21</v>
      </c>
      <c r="B31" s="303" t="s">
        <v>11550</v>
      </c>
      <c r="C31" s="69" t="s">
        <v>11551</v>
      </c>
      <c r="D31" s="69" t="s">
        <v>11552</v>
      </c>
      <c r="E31" s="247">
        <v>92857.14</v>
      </c>
      <c r="F31" s="75" t="s">
        <v>13</v>
      </c>
    </row>
    <row r="32" spans="1:6" ht="47.25" x14ac:dyDescent="0.25">
      <c r="A32" s="69">
        <v>22</v>
      </c>
      <c r="B32" s="303" t="s">
        <v>11553</v>
      </c>
      <c r="C32" s="69" t="s">
        <v>11554</v>
      </c>
      <c r="D32" s="69" t="s">
        <v>11555</v>
      </c>
      <c r="E32" s="247">
        <v>92857.16</v>
      </c>
      <c r="F32" s="75" t="s">
        <v>13</v>
      </c>
    </row>
    <row r="33" spans="1:6" ht="15.75" x14ac:dyDescent="0.25">
      <c r="A33" s="69"/>
      <c r="B33" s="310" t="s">
        <v>2065</v>
      </c>
      <c r="C33" s="69"/>
      <c r="D33" s="69"/>
      <c r="E33" s="247"/>
      <c r="F33" s="75"/>
    </row>
    <row r="34" spans="1:6" ht="157.5" x14ac:dyDescent="0.25">
      <c r="A34" s="69">
        <v>23</v>
      </c>
      <c r="B34" s="303" t="s">
        <v>307</v>
      </c>
      <c r="C34" s="75" t="s">
        <v>11556</v>
      </c>
      <c r="D34" s="75" t="s">
        <v>11557</v>
      </c>
      <c r="E34" s="144">
        <v>1436206.9</v>
      </c>
      <c r="F34" s="75" t="s">
        <v>272</v>
      </c>
    </row>
    <row r="35" spans="1:6" ht="47.25" x14ac:dyDescent="0.25">
      <c r="A35" s="69">
        <v>24</v>
      </c>
      <c r="B35" s="303" t="s">
        <v>11558</v>
      </c>
      <c r="C35" s="75" t="s">
        <v>11559</v>
      </c>
      <c r="D35" s="75" t="s">
        <v>11560</v>
      </c>
      <c r="E35" s="144">
        <v>100000</v>
      </c>
      <c r="F35" s="75" t="s">
        <v>13</v>
      </c>
    </row>
    <row r="36" spans="1:6" ht="63" x14ac:dyDescent="0.25">
      <c r="A36" s="69">
        <v>25</v>
      </c>
      <c r="B36" s="303" t="s">
        <v>11561</v>
      </c>
      <c r="C36" s="75" t="s">
        <v>11562</v>
      </c>
      <c r="D36" s="75" t="s">
        <v>11563</v>
      </c>
      <c r="E36" s="144">
        <v>100000</v>
      </c>
      <c r="F36" s="75" t="s">
        <v>13</v>
      </c>
    </row>
    <row r="37" spans="1:6" ht="63" x14ac:dyDescent="0.25">
      <c r="A37" s="69">
        <v>26</v>
      </c>
      <c r="B37" s="303" t="s">
        <v>11564</v>
      </c>
      <c r="C37" s="75" t="s">
        <v>11565</v>
      </c>
      <c r="D37" s="75" t="s">
        <v>11566</v>
      </c>
      <c r="E37" s="144">
        <v>100000</v>
      </c>
      <c r="F37" s="75" t="s">
        <v>13</v>
      </c>
    </row>
    <row r="38" spans="1:6" ht="15.75" x14ac:dyDescent="0.25">
      <c r="A38" s="69"/>
      <c r="B38" s="2668" t="s">
        <v>481</v>
      </c>
      <c r="C38" s="2669"/>
      <c r="D38" s="2670"/>
      <c r="E38" s="144"/>
      <c r="F38" s="75"/>
    </row>
    <row r="39" spans="1:6" ht="63" x14ac:dyDescent="0.25">
      <c r="A39" s="69">
        <v>27</v>
      </c>
      <c r="B39" s="303" t="s">
        <v>1194</v>
      </c>
      <c r="C39" s="75" t="s">
        <v>11567</v>
      </c>
      <c r="D39" s="75" t="s">
        <v>11568</v>
      </c>
      <c r="E39" s="144">
        <v>3500000</v>
      </c>
      <c r="F39" s="75" t="s">
        <v>272</v>
      </c>
    </row>
    <row r="40" spans="1:6" ht="15.75" x14ac:dyDescent="0.25">
      <c r="A40" s="69"/>
      <c r="B40" s="2668" t="s">
        <v>8553</v>
      </c>
      <c r="C40" s="2669"/>
      <c r="D40" s="2670"/>
      <c r="E40" s="144"/>
      <c r="F40" s="75"/>
    </row>
    <row r="41" spans="1:6" ht="252" x14ac:dyDescent="0.25">
      <c r="A41" s="69">
        <v>28</v>
      </c>
      <c r="B41" s="303" t="s">
        <v>11569</v>
      </c>
      <c r="C41" s="75" t="s">
        <v>11570</v>
      </c>
      <c r="D41" s="75" t="s">
        <v>11571</v>
      </c>
      <c r="E41" s="144">
        <v>550000</v>
      </c>
      <c r="F41" s="75" t="s">
        <v>13</v>
      </c>
    </row>
    <row r="42" spans="1:6" ht="15.75" x14ac:dyDescent="0.25">
      <c r="A42" s="69"/>
      <c r="B42" s="2393" t="s">
        <v>5895</v>
      </c>
      <c r="C42" s="2395"/>
      <c r="D42" s="75"/>
      <c r="E42" s="144"/>
      <c r="F42" s="75"/>
    </row>
    <row r="43" spans="1:6" ht="94.5" x14ac:dyDescent="0.25">
      <c r="A43" s="69">
        <v>26</v>
      </c>
      <c r="B43" s="303" t="s">
        <v>11572</v>
      </c>
      <c r="C43" s="75" t="s">
        <v>11573</v>
      </c>
      <c r="D43" s="75" t="s">
        <v>11574</v>
      </c>
      <c r="E43" s="144">
        <v>1000000</v>
      </c>
      <c r="F43" s="75" t="s">
        <v>13</v>
      </c>
    </row>
    <row r="44" spans="1:6" ht="94.5" x14ac:dyDescent="0.25">
      <c r="A44" s="69">
        <v>27</v>
      </c>
      <c r="B44" s="303" t="s">
        <v>11561</v>
      </c>
      <c r="C44" s="75" t="s">
        <v>11575</v>
      </c>
      <c r="D44" s="75" t="s">
        <v>11574</v>
      </c>
      <c r="E44" s="144">
        <v>1000000</v>
      </c>
      <c r="F44" s="75" t="s">
        <v>13</v>
      </c>
    </row>
    <row r="45" spans="1:6" ht="63" x14ac:dyDescent="0.25">
      <c r="A45" s="69">
        <v>28</v>
      </c>
      <c r="B45" s="303" t="s">
        <v>11576</v>
      </c>
      <c r="C45" s="75" t="s">
        <v>11577</v>
      </c>
      <c r="D45" s="69" t="s">
        <v>11578</v>
      </c>
      <c r="E45" s="144">
        <v>800000</v>
      </c>
      <c r="F45" s="75" t="s">
        <v>1294</v>
      </c>
    </row>
    <row r="46" spans="1:6" ht="94.5" x14ac:dyDescent="0.25">
      <c r="A46" s="69">
        <v>29</v>
      </c>
      <c r="B46" s="303" t="s">
        <v>11579</v>
      </c>
      <c r="C46" s="75" t="s">
        <v>11580</v>
      </c>
      <c r="D46" s="69" t="s">
        <v>11574</v>
      </c>
      <c r="E46" s="144">
        <v>1000000</v>
      </c>
      <c r="F46" s="75" t="s">
        <v>13</v>
      </c>
    </row>
    <row r="47" spans="1:6" ht="63" x14ac:dyDescent="0.25">
      <c r="A47" s="69">
        <v>30</v>
      </c>
      <c r="B47" s="303" t="s">
        <v>11581</v>
      </c>
      <c r="C47" s="75" t="s">
        <v>11582</v>
      </c>
      <c r="D47" s="69" t="s">
        <v>11583</v>
      </c>
      <c r="E47" s="77">
        <v>1000000</v>
      </c>
      <c r="F47" s="75" t="s">
        <v>13</v>
      </c>
    </row>
    <row r="48" spans="1:6" ht="63" x14ac:dyDescent="0.25">
      <c r="A48" s="69">
        <v>31</v>
      </c>
      <c r="B48" s="303" t="s">
        <v>11584</v>
      </c>
      <c r="C48" s="75" t="s">
        <v>11585</v>
      </c>
      <c r="D48" s="75" t="s">
        <v>11583</v>
      </c>
      <c r="E48" s="77">
        <v>1000000</v>
      </c>
      <c r="F48" s="75" t="s">
        <v>13</v>
      </c>
    </row>
    <row r="49" spans="1:6" ht="63" x14ac:dyDescent="0.25">
      <c r="A49" s="69">
        <v>32</v>
      </c>
      <c r="B49" s="303" t="s">
        <v>11586</v>
      </c>
      <c r="C49" s="75" t="s">
        <v>11587</v>
      </c>
      <c r="D49" s="69" t="s">
        <v>11583</v>
      </c>
      <c r="E49" s="144">
        <v>1000000</v>
      </c>
      <c r="F49" s="75" t="s">
        <v>13</v>
      </c>
    </row>
    <row r="50" spans="1:6" ht="63" x14ac:dyDescent="0.25">
      <c r="A50" s="69">
        <v>33</v>
      </c>
      <c r="B50" s="303" t="s">
        <v>11588</v>
      </c>
      <c r="C50" s="75" t="s">
        <v>11589</v>
      </c>
      <c r="D50" s="69" t="s">
        <v>11583</v>
      </c>
      <c r="E50" s="144">
        <v>1000000</v>
      </c>
      <c r="F50" s="75" t="s">
        <v>13</v>
      </c>
    </row>
    <row r="51" spans="1:6" ht="63" x14ac:dyDescent="0.25">
      <c r="A51" s="69">
        <v>34</v>
      </c>
      <c r="B51" s="303" t="s">
        <v>313</v>
      </c>
      <c r="C51" s="75" t="s">
        <v>11590</v>
      </c>
      <c r="D51" s="69" t="s">
        <v>11583</v>
      </c>
      <c r="E51" s="144">
        <v>1000000</v>
      </c>
      <c r="F51" s="75" t="s">
        <v>13</v>
      </c>
    </row>
    <row r="52" spans="1:6" ht="78.75" x14ac:dyDescent="0.25">
      <c r="A52" s="69">
        <v>35</v>
      </c>
      <c r="B52" s="303" t="s">
        <v>11591</v>
      </c>
      <c r="C52" s="75" t="s">
        <v>11592</v>
      </c>
      <c r="D52" s="69" t="s">
        <v>11593</v>
      </c>
      <c r="E52" s="144">
        <v>800000</v>
      </c>
      <c r="F52" s="75" t="s">
        <v>13</v>
      </c>
    </row>
    <row r="53" spans="1:6" ht="110.25" x14ac:dyDescent="0.25">
      <c r="A53" s="69">
        <v>36</v>
      </c>
      <c r="B53" s="303" t="s">
        <v>11594</v>
      </c>
      <c r="C53" s="75" t="s">
        <v>11595</v>
      </c>
      <c r="D53" s="69" t="s">
        <v>11596</v>
      </c>
      <c r="E53" s="144">
        <v>2500000</v>
      </c>
      <c r="F53" s="75" t="s">
        <v>13</v>
      </c>
    </row>
    <row r="54" spans="1:6" ht="110.25" x14ac:dyDescent="0.25">
      <c r="A54" s="69">
        <v>37</v>
      </c>
      <c r="B54" s="303" t="s">
        <v>11597</v>
      </c>
      <c r="C54" s="75" t="s">
        <v>11598</v>
      </c>
      <c r="D54" s="69" t="s">
        <v>11596</v>
      </c>
      <c r="E54" s="144">
        <v>2500000</v>
      </c>
      <c r="F54" s="75" t="s">
        <v>13</v>
      </c>
    </row>
    <row r="55" spans="1:6" ht="110.25" x14ac:dyDescent="0.25">
      <c r="A55" s="69">
        <v>38</v>
      </c>
      <c r="B55" s="303" t="s">
        <v>11599</v>
      </c>
      <c r="C55" s="75" t="s">
        <v>11600</v>
      </c>
      <c r="D55" s="69" t="s">
        <v>11596</v>
      </c>
      <c r="E55" s="144">
        <v>2500000</v>
      </c>
      <c r="F55" s="75" t="s">
        <v>13</v>
      </c>
    </row>
    <row r="56" spans="1:6" ht="110.25" x14ac:dyDescent="0.25">
      <c r="A56" s="69">
        <v>39</v>
      </c>
      <c r="B56" s="303" t="s">
        <v>11558</v>
      </c>
      <c r="C56" s="75" t="s">
        <v>11601</v>
      </c>
      <c r="D56" s="69" t="s">
        <v>11596</v>
      </c>
      <c r="E56" s="144">
        <v>2500000</v>
      </c>
      <c r="F56" s="75" t="s">
        <v>13</v>
      </c>
    </row>
    <row r="57" spans="1:6" ht="110.25" x14ac:dyDescent="0.25">
      <c r="A57" s="69">
        <v>40</v>
      </c>
      <c r="B57" s="303" t="s">
        <v>11602</v>
      </c>
      <c r="C57" s="75" t="s">
        <v>11603</v>
      </c>
      <c r="D57" s="69" t="s">
        <v>11596</v>
      </c>
      <c r="E57" s="144">
        <v>2500000</v>
      </c>
      <c r="F57" s="75" t="s">
        <v>13</v>
      </c>
    </row>
    <row r="58" spans="1:6" ht="78.75" x14ac:dyDescent="0.25">
      <c r="A58" s="69">
        <v>41</v>
      </c>
      <c r="B58" s="303" t="s">
        <v>11597</v>
      </c>
      <c r="C58" s="75" t="s">
        <v>11604</v>
      </c>
      <c r="D58" s="69" t="s">
        <v>11605</v>
      </c>
      <c r="E58" s="144">
        <v>2700000</v>
      </c>
      <c r="F58" s="75" t="s">
        <v>13</v>
      </c>
    </row>
    <row r="59" spans="1:6" ht="110.25" x14ac:dyDescent="0.25">
      <c r="A59" s="69">
        <v>42</v>
      </c>
      <c r="B59" s="303" t="s">
        <v>11606</v>
      </c>
      <c r="C59" s="75" t="s">
        <v>11607</v>
      </c>
      <c r="D59" s="69" t="s">
        <v>11608</v>
      </c>
      <c r="E59" s="144">
        <v>1600000</v>
      </c>
      <c r="F59" s="75" t="s">
        <v>13</v>
      </c>
    </row>
    <row r="60" spans="1:6" ht="110.25" x14ac:dyDescent="0.25">
      <c r="A60" s="69">
        <v>43</v>
      </c>
      <c r="B60" s="303" t="s">
        <v>11609</v>
      </c>
      <c r="C60" s="75" t="s">
        <v>11610</v>
      </c>
      <c r="D60" s="69" t="s">
        <v>11611</v>
      </c>
      <c r="E60" s="144">
        <v>1600000</v>
      </c>
      <c r="F60" s="75" t="s">
        <v>13</v>
      </c>
    </row>
    <row r="61" spans="1:6" ht="63" x14ac:dyDescent="0.25">
      <c r="A61" s="69">
        <v>44</v>
      </c>
      <c r="B61" s="303" t="s">
        <v>11612</v>
      </c>
      <c r="C61" s="75" t="s">
        <v>11613</v>
      </c>
      <c r="D61" s="69" t="s">
        <v>11614</v>
      </c>
      <c r="E61" s="144">
        <v>800000</v>
      </c>
      <c r="F61" s="75" t="s">
        <v>13</v>
      </c>
    </row>
    <row r="62" spans="1:6" ht="15.75" x14ac:dyDescent="0.25">
      <c r="A62" s="69"/>
      <c r="B62" s="2668" t="s">
        <v>3145</v>
      </c>
      <c r="C62" s="2669"/>
      <c r="D62" s="2670"/>
      <c r="E62" s="144"/>
      <c r="F62" s="75"/>
    </row>
    <row r="63" spans="1:6" ht="110.25" x14ac:dyDescent="0.25">
      <c r="A63" s="69">
        <v>45</v>
      </c>
      <c r="B63" s="303" t="s">
        <v>11615</v>
      </c>
      <c r="C63" s="75" t="s">
        <v>11616</v>
      </c>
      <c r="D63" s="69" t="s">
        <v>11596</v>
      </c>
      <c r="E63" s="144">
        <v>2500000</v>
      </c>
      <c r="F63" s="75" t="s">
        <v>13</v>
      </c>
    </row>
    <row r="64" spans="1:6" ht="15.75" x14ac:dyDescent="0.25">
      <c r="A64" s="69"/>
      <c r="B64" s="2668" t="s">
        <v>5872</v>
      </c>
      <c r="C64" s="2669"/>
      <c r="D64" s="2670"/>
      <c r="E64" s="144"/>
      <c r="F64" s="75"/>
    </row>
    <row r="65" spans="1:6" ht="110.25" x14ac:dyDescent="0.25">
      <c r="A65" s="69">
        <v>46</v>
      </c>
      <c r="B65" s="303" t="s">
        <v>11617</v>
      </c>
      <c r="C65" s="75" t="s">
        <v>11618</v>
      </c>
      <c r="D65" s="69" t="s">
        <v>11619</v>
      </c>
      <c r="E65" s="144">
        <v>1100000</v>
      </c>
      <c r="F65" s="75" t="s">
        <v>13</v>
      </c>
    </row>
    <row r="66" spans="1:6" ht="141.75" x14ac:dyDescent="0.25">
      <c r="A66" s="69">
        <v>47</v>
      </c>
      <c r="B66" s="303" t="s">
        <v>11620</v>
      </c>
      <c r="C66" s="75" t="s">
        <v>11621</v>
      </c>
      <c r="D66" s="69" t="s">
        <v>11622</v>
      </c>
      <c r="E66" s="144">
        <v>1800000</v>
      </c>
      <c r="F66" s="75" t="s">
        <v>13</v>
      </c>
    </row>
    <row r="67" spans="1:6" ht="78.75" x14ac:dyDescent="0.25">
      <c r="A67" s="69">
        <v>48</v>
      </c>
      <c r="B67" s="303" t="s">
        <v>11623</v>
      </c>
      <c r="C67" s="75" t="s">
        <v>11624</v>
      </c>
      <c r="D67" s="69" t="s">
        <v>11625</v>
      </c>
      <c r="E67" s="144">
        <v>1100000</v>
      </c>
      <c r="F67" s="75" t="s">
        <v>272</v>
      </c>
    </row>
    <row r="68" spans="1:6" ht="204.75" x14ac:dyDescent="0.25">
      <c r="A68" s="69">
        <v>49</v>
      </c>
      <c r="B68" s="303" t="s">
        <v>11626</v>
      </c>
      <c r="C68" s="75" t="s">
        <v>11627</v>
      </c>
      <c r="D68" s="69" t="s">
        <v>11628</v>
      </c>
      <c r="E68" s="144">
        <v>1000000</v>
      </c>
      <c r="F68" s="75" t="s">
        <v>13</v>
      </c>
    </row>
    <row r="69" spans="1:6" ht="15.75" x14ac:dyDescent="0.25">
      <c r="A69" s="69"/>
      <c r="B69" s="310" t="s">
        <v>219</v>
      </c>
      <c r="C69" s="75"/>
      <c r="D69" s="69"/>
      <c r="E69" s="144"/>
      <c r="F69" s="75"/>
    </row>
    <row r="70" spans="1:6" ht="110.25" x14ac:dyDescent="0.25">
      <c r="A70" s="69">
        <v>50</v>
      </c>
      <c r="B70" s="303" t="s">
        <v>11629</v>
      </c>
      <c r="C70" s="75" t="s">
        <v>11630</v>
      </c>
      <c r="D70" s="69" t="s">
        <v>11631</v>
      </c>
      <c r="E70" s="144">
        <v>1800000</v>
      </c>
      <c r="F70" s="75" t="s">
        <v>13</v>
      </c>
    </row>
    <row r="71" spans="1:6" ht="220.5" x14ac:dyDescent="0.25">
      <c r="A71" s="69">
        <v>51</v>
      </c>
      <c r="B71" s="303" t="s">
        <v>11632</v>
      </c>
      <c r="C71" s="75" t="s">
        <v>11633</v>
      </c>
      <c r="D71" s="69" t="s">
        <v>11634</v>
      </c>
      <c r="E71" s="144">
        <v>1000000</v>
      </c>
      <c r="F71" s="75" t="s">
        <v>272</v>
      </c>
    </row>
    <row r="72" spans="1:6" ht="110.25" x14ac:dyDescent="0.25">
      <c r="A72" s="69">
        <v>52</v>
      </c>
      <c r="B72" s="303" t="s">
        <v>11635</v>
      </c>
      <c r="C72" s="75" t="s">
        <v>11636</v>
      </c>
      <c r="D72" s="69" t="s">
        <v>11637</v>
      </c>
      <c r="E72" s="144">
        <v>1800000</v>
      </c>
      <c r="F72" s="75" t="s">
        <v>13</v>
      </c>
    </row>
    <row r="73" spans="1:6" ht="362.25" x14ac:dyDescent="0.25">
      <c r="A73" s="69">
        <v>53</v>
      </c>
      <c r="B73" s="303" t="s">
        <v>11638</v>
      </c>
      <c r="C73" s="75" t="s">
        <v>11639</v>
      </c>
      <c r="D73" s="69" t="s">
        <v>11640</v>
      </c>
      <c r="E73" s="77">
        <v>600000</v>
      </c>
      <c r="F73" s="75" t="s">
        <v>272</v>
      </c>
    </row>
    <row r="74" spans="1:6" ht="94.5" x14ac:dyDescent="0.25">
      <c r="A74" s="69">
        <v>54</v>
      </c>
      <c r="B74" s="303" t="s">
        <v>11641</v>
      </c>
      <c r="C74" s="75" t="s">
        <v>11642</v>
      </c>
      <c r="D74" s="69" t="s">
        <v>11643</v>
      </c>
      <c r="E74" s="144">
        <v>112628.81</v>
      </c>
      <c r="F74" s="75" t="s">
        <v>272</v>
      </c>
    </row>
    <row r="75" spans="1:6" ht="15.75" x14ac:dyDescent="0.25">
      <c r="A75" s="69"/>
      <c r="B75" s="2351" t="s">
        <v>248</v>
      </c>
      <c r="C75" s="2351"/>
      <c r="D75" s="201"/>
      <c r="E75" s="223">
        <f>SUM(E6:E74)</f>
        <v>81310345.819999993</v>
      </c>
      <c r="F75" s="76"/>
    </row>
    <row r="76" spans="1:6" ht="15.75" x14ac:dyDescent="0.25">
      <c r="A76" s="685"/>
      <c r="B76" s="2558" t="s">
        <v>9</v>
      </c>
      <c r="C76" s="2558"/>
      <c r="D76" s="2558"/>
      <c r="E76" s="168"/>
      <c r="F76" s="276"/>
    </row>
    <row r="77" spans="1:6" ht="63" x14ac:dyDescent="0.25">
      <c r="A77" s="73">
        <v>1</v>
      </c>
      <c r="B77" s="69" t="s">
        <v>269</v>
      </c>
      <c r="C77" s="7" t="s">
        <v>11745</v>
      </c>
      <c r="D77" s="69" t="s">
        <v>271</v>
      </c>
      <c r="E77" s="77">
        <v>1000000</v>
      </c>
      <c r="F77" s="75" t="s">
        <v>272</v>
      </c>
    </row>
    <row r="78" spans="1:6" ht="15.75" x14ac:dyDescent="0.25">
      <c r="A78" s="73"/>
      <c r="B78" s="70" t="s">
        <v>273</v>
      </c>
      <c r="C78" s="7"/>
      <c r="D78" s="69"/>
      <c r="E78" s="77"/>
      <c r="F78" s="75"/>
    </row>
    <row r="79" spans="1:6" ht="94.5" x14ac:dyDescent="0.25">
      <c r="A79" s="73">
        <v>2</v>
      </c>
      <c r="B79" s="69" t="s">
        <v>274</v>
      </c>
      <c r="C79" s="7" t="s">
        <v>11746</v>
      </c>
      <c r="D79" s="69" t="s">
        <v>276</v>
      </c>
      <c r="E79" s="77">
        <v>4500000</v>
      </c>
      <c r="F79" s="75" t="s">
        <v>277</v>
      </c>
    </row>
    <row r="80" spans="1:6" ht="15.75" x14ac:dyDescent="0.25">
      <c r="A80" s="70"/>
      <c r="B80" s="70" t="s">
        <v>248</v>
      </c>
      <c r="C80" s="70"/>
      <c r="D80" s="70"/>
      <c r="E80" s="138">
        <v>5500000</v>
      </c>
      <c r="F80" s="76"/>
    </row>
    <row r="81" spans="1:6" ht="15.75" x14ac:dyDescent="0.25">
      <c r="A81" s="88"/>
      <c r="B81" s="2391" t="s">
        <v>324</v>
      </c>
      <c r="C81" s="2391"/>
      <c r="D81" s="88"/>
      <c r="E81" s="89">
        <f>E80+E75</f>
        <v>86810345.819999993</v>
      </c>
      <c r="F81" s="88"/>
    </row>
    <row r="84" spans="1:6" ht="15.75" x14ac:dyDescent="0.25">
      <c r="A84" s="2352" t="s">
        <v>0</v>
      </c>
      <c r="B84" s="2352"/>
      <c r="C84" s="2352"/>
      <c r="D84" s="2352"/>
      <c r="E84" s="2352"/>
      <c r="F84" s="2352"/>
    </row>
    <row r="85" spans="1:6" ht="15.75" x14ac:dyDescent="0.25">
      <c r="A85" s="2352" t="s">
        <v>11504</v>
      </c>
      <c r="B85" s="2352"/>
      <c r="C85" s="2352"/>
      <c r="D85" s="2352"/>
      <c r="E85" s="2352"/>
      <c r="F85" s="2352"/>
    </row>
    <row r="86" spans="1:6" ht="15.75" x14ac:dyDescent="0.25">
      <c r="A86" s="2352" t="s">
        <v>281</v>
      </c>
      <c r="B86" s="2352"/>
      <c r="C86" s="2352"/>
      <c r="D86" s="2352"/>
      <c r="E86" s="2352"/>
      <c r="F86" s="2352"/>
    </row>
    <row r="87" spans="1:6" ht="31.5" x14ac:dyDescent="0.25">
      <c r="A87" s="713" t="s">
        <v>3</v>
      </c>
      <c r="B87" s="571" t="s">
        <v>5559</v>
      </c>
      <c r="C87" s="229" t="s">
        <v>284</v>
      </c>
      <c r="D87" s="229" t="s">
        <v>8474</v>
      </c>
      <c r="E87" s="713" t="s">
        <v>286</v>
      </c>
      <c r="F87" s="229" t="s">
        <v>7998</v>
      </c>
    </row>
    <row r="88" spans="1:6" ht="15.75" x14ac:dyDescent="0.25">
      <c r="A88" s="714"/>
      <c r="B88" s="2580" t="s">
        <v>7590</v>
      </c>
      <c r="C88" s="2581"/>
      <c r="D88" s="229"/>
      <c r="E88" s="713"/>
      <c r="F88" s="229"/>
    </row>
    <row r="89" spans="1:6" ht="63" x14ac:dyDescent="0.25">
      <c r="A89" s="182">
        <v>1</v>
      </c>
      <c r="B89" s="7" t="s">
        <v>2060</v>
      </c>
      <c r="C89" s="44" t="s">
        <v>11505</v>
      </c>
      <c r="D89" s="44" t="s">
        <v>11644</v>
      </c>
      <c r="E89" s="48">
        <v>200000</v>
      </c>
      <c r="F89" s="44" t="s">
        <v>272</v>
      </c>
    </row>
    <row r="90" spans="1:6" ht="173.25" x14ac:dyDescent="0.25">
      <c r="A90" s="182">
        <v>2</v>
      </c>
      <c r="B90" s="7" t="s">
        <v>6956</v>
      </c>
      <c r="C90" s="44" t="s">
        <v>11507</v>
      </c>
      <c r="D90" s="44" t="s">
        <v>11508</v>
      </c>
      <c r="E90" s="48">
        <v>282758</v>
      </c>
      <c r="F90" s="44" t="s">
        <v>272</v>
      </c>
    </row>
    <row r="91" spans="1:6" ht="110.25" x14ac:dyDescent="0.25">
      <c r="A91" s="182">
        <v>3</v>
      </c>
      <c r="B91" s="7" t="s">
        <v>23</v>
      </c>
      <c r="C91" s="44" t="s">
        <v>11645</v>
      </c>
      <c r="D91" s="44" t="s">
        <v>11646</v>
      </c>
      <c r="E91" s="48">
        <v>200000</v>
      </c>
      <c r="F91" s="44" t="s">
        <v>272</v>
      </c>
    </row>
    <row r="92" spans="1:6" ht="15.75" x14ac:dyDescent="0.25">
      <c r="A92" s="182"/>
      <c r="B92" s="2388" t="s">
        <v>8990</v>
      </c>
      <c r="C92" s="2390"/>
      <c r="D92" s="44"/>
      <c r="E92" s="48"/>
      <c r="F92" s="44"/>
    </row>
    <row r="93" spans="1:6" ht="94.5" x14ac:dyDescent="0.25">
      <c r="A93" s="182">
        <v>4</v>
      </c>
      <c r="B93" s="7" t="s">
        <v>31</v>
      </c>
      <c r="C93" s="44" t="s">
        <v>11515</v>
      </c>
      <c r="D93" s="44" t="s">
        <v>11647</v>
      </c>
      <c r="E93" s="48">
        <v>341379</v>
      </c>
      <c r="F93" s="44" t="s">
        <v>272</v>
      </c>
    </row>
    <row r="94" spans="1:6" ht="141.75" x14ac:dyDescent="0.25">
      <c r="A94" s="182">
        <v>5</v>
      </c>
      <c r="B94" s="7" t="s">
        <v>11569</v>
      </c>
      <c r="C94" s="44" t="s">
        <v>11529</v>
      </c>
      <c r="D94" s="182" t="s">
        <v>11648</v>
      </c>
      <c r="E94" s="48">
        <v>679273.34</v>
      </c>
      <c r="F94" s="44" t="s">
        <v>13</v>
      </c>
    </row>
    <row r="95" spans="1:6" ht="15.75" x14ac:dyDescent="0.25">
      <c r="A95" s="182"/>
      <c r="B95" s="2580" t="s">
        <v>5895</v>
      </c>
      <c r="C95" s="2581"/>
      <c r="D95" s="182"/>
      <c r="E95" s="48"/>
      <c r="F95" s="44"/>
    </row>
    <row r="96" spans="1:6" ht="78.75" x14ac:dyDescent="0.25">
      <c r="A96" s="182">
        <v>6</v>
      </c>
      <c r="B96" s="7" t="s">
        <v>11561</v>
      </c>
      <c r="C96" s="44" t="s">
        <v>11649</v>
      </c>
      <c r="D96" s="182" t="s">
        <v>11650</v>
      </c>
      <c r="E96" s="48">
        <v>656900</v>
      </c>
      <c r="F96" s="44" t="s">
        <v>13</v>
      </c>
    </row>
    <row r="97" spans="1:6" ht="78.75" x14ac:dyDescent="0.25">
      <c r="A97" s="182">
        <v>7</v>
      </c>
      <c r="B97" s="7" t="s">
        <v>11651</v>
      </c>
      <c r="C97" s="44" t="s">
        <v>11652</v>
      </c>
      <c r="D97" s="182" t="s">
        <v>11650</v>
      </c>
      <c r="E97" s="48">
        <v>656900</v>
      </c>
      <c r="F97" s="44" t="s">
        <v>1294</v>
      </c>
    </row>
    <row r="98" spans="1:6" ht="78.75" x14ac:dyDescent="0.25">
      <c r="A98" s="182">
        <v>8</v>
      </c>
      <c r="B98" s="7" t="s">
        <v>11579</v>
      </c>
      <c r="C98" s="44" t="s">
        <v>11653</v>
      </c>
      <c r="D98" s="182" t="s">
        <v>11650</v>
      </c>
      <c r="E98" s="48">
        <v>656900</v>
      </c>
      <c r="F98" s="44" t="s">
        <v>13</v>
      </c>
    </row>
    <row r="99" spans="1:6" ht="78.75" x14ac:dyDescent="0.25">
      <c r="A99" s="182">
        <v>9</v>
      </c>
      <c r="B99" s="7" t="s">
        <v>11654</v>
      </c>
      <c r="C99" s="44" t="s">
        <v>11655</v>
      </c>
      <c r="D99" s="182" t="s">
        <v>11650</v>
      </c>
      <c r="E99" s="48">
        <v>656900</v>
      </c>
      <c r="F99" s="42" t="s">
        <v>13</v>
      </c>
    </row>
    <row r="100" spans="1:6" ht="78.75" x14ac:dyDescent="0.25">
      <c r="A100" s="182">
        <v>10</v>
      </c>
      <c r="B100" s="7" t="s">
        <v>11656</v>
      </c>
      <c r="C100" s="44" t="s">
        <v>11657</v>
      </c>
      <c r="D100" s="182" t="s">
        <v>11650</v>
      </c>
      <c r="E100" s="48">
        <v>656900</v>
      </c>
      <c r="F100" s="42" t="s">
        <v>13</v>
      </c>
    </row>
    <row r="101" spans="1:6" ht="204.75" x14ac:dyDescent="0.25">
      <c r="A101" s="182">
        <v>11</v>
      </c>
      <c r="B101" s="7" t="s">
        <v>11586</v>
      </c>
      <c r="C101" s="44" t="s">
        <v>11587</v>
      </c>
      <c r="D101" s="182" t="s">
        <v>11658</v>
      </c>
      <c r="E101" s="48">
        <v>1156900</v>
      </c>
      <c r="F101" s="44" t="s">
        <v>272</v>
      </c>
    </row>
    <row r="102" spans="1:6" ht="78.75" x14ac:dyDescent="0.25">
      <c r="A102" s="182">
        <v>12</v>
      </c>
      <c r="B102" s="7" t="s">
        <v>11659</v>
      </c>
      <c r="C102" s="44" t="s">
        <v>11660</v>
      </c>
      <c r="D102" s="182" t="s">
        <v>11650</v>
      </c>
      <c r="E102" s="48">
        <v>656900</v>
      </c>
      <c r="F102" s="44" t="s">
        <v>13</v>
      </c>
    </row>
    <row r="103" spans="1:6" ht="78.75" x14ac:dyDescent="0.25">
      <c r="A103" s="182">
        <v>13</v>
      </c>
      <c r="B103" s="7" t="s">
        <v>11661</v>
      </c>
      <c r="C103" s="44" t="s">
        <v>11662</v>
      </c>
      <c r="D103" s="182" t="s">
        <v>11650</v>
      </c>
      <c r="E103" s="48">
        <v>656900</v>
      </c>
      <c r="F103" s="44" t="s">
        <v>272</v>
      </c>
    </row>
    <row r="104" spans="1:6" ht="78.75" x14ac:dyDescent="0.25">
      <c r="A104" s="182">
        <v>14</v>
      </c>
      <c r="B104" s="7" t="s">
        <v>11663</v>
      </c>
      <c r="C104" s="44" t="s">
        <v>11664</v>
      </c>
      <c r="D104" s="182" t="s">
        <v>11650</v>
      </c>
      <c r="E104" s="48">
        <v>656900</v>
      </c>
      <c r="F104" s="44" t="s">
        <v>11665</v>
      </c>
    </row>
    <row r="105" spans="1:6" ht="78.75" x14ac:dyDescent="0.25">
      <c r="A105" s="182">
        <v>15</v>
      </c>
      <c r="B105" s="7" t="s">
        <v>11666</v>
      </c>
      <c r="C105" s="44" t="s">
        <v>11667</v>
      </c>
      <c r="D105" s="182" t="s">
        <v>11650</v>
      </c>
      <c r="E105" s="48">
        <v>656900</v>
      </c>
      <c r="F105" s="44" t="s">
        <v>13</v>
      </c>
    </row>
    <row r="106" spans="1:6" ht="78.75" x14ac:dyDescent="0.25">
      <c r="A106" s="182">
        <v>16</v>
      </c>
      <c r="B106" s="7" t="s">
        <v>11599</v>
      </c>
      <c r="C106" s="44" t="s">
        <v>11668</v>
      </c>
      <c r="D106" s="182" t="s">
        <v>11650</v>
      </c>
      <c r="E106" s="48">
        <v>656900</v>
      </c>
      <c r="F106" s="44" t="s">
        <v>272</v>
      </c>
    </row>
    <row r="107" spans="1:6" ht="63" x14ac:dyDescent="0.25">
      <c r="A107" s="182">
        <v>17</v>
      </c>
      <c r="B107" s="7" t="s">
        <v>11669</v>
      </c>
      <c r="C107" s="44" t="s">
        <v>11670</v>
      </c>
      <c r="D107" s="182" t="s">
        <v>11671</v>
      </c>
      <c r="E107" s="48">
        <v>1000000</v>
      </c>
      <c r="F107" s="44" t="s">
        <v>13</v>
      </c>
    </row>
    <row r="108" spans="1:6" ht="15.75" x14ac:dyDescent="0.25">
      <c r="A108" s="182"/>
      <c r="B108" s="533" t="s">
        <v>219</v>
      </c>
      <c r="C108" s="44"/>
      <c r="D108" s="182"/>
      <c r="E108" s="48"/>
      <c r="F108" s="44"/>
    </row>
    <row r="109" spans="1:6" ht="110.25" x14ac:dyDescent="0.25">
      <c r="A109" s="182">
        <v>18</v>
      </c>
      <c r="B109" s="7" t="s">
        <v>11672</v>
      </c>
      <c r="C109" s="44" t="s">
        <v>11636</v>
      </c>
      <c r="D109" s="182" t="s">
        <v>11673</v>
      </c>
      <c r="E109" s="48">
        <v>450000</v>
      </c>
      <c r="F109" s="44" t="s">
        <v>13</v>
      </c>
    </row>
    <row r="110" spans="1:6" ht="141.75" x14ac:dyDescent="0.25">
      <c r="A110" s="182">
        <v>19</v>
      </c>
      <c r="B110" s="7" t="s">
        <v>11674</v>
      </c>
      <c r="C110" s="44" t="s">
        <v>11675</v>
      </c>
      <c r="D110" s="182" t="s">
        <v>11676</v>
      </c>
      <c r="E110" s="48">
        <v>500000</v>
      </c>
      <c r="F110" s="44" t="s">
        <v>272</v>
      </c>
    </row>
    <row r="111" spans="1:6" ht="15.75" x14ac:dyDescent="0.25">
      <c r="A111" s="182"/>
      <c r="B111" s="2352" t="s">
        <v>248</v>
      </c>
      <c r="C111" s="2352"/>
      <c r="D111" s="270"/>
      <c r="E111" s="479">
        <f>SUM(E89:E110)</f>
        <v>11379310.34</v>
      </c>
      <c r="F111" s="38"/>
    </row>
  </sheetData>
  <mergeCells count="23">
    <mergeCell ref="B23:C23"/>
    <mergeCell ref="B18:D18"/>
    <mergeCell ref="A1:F1"/>
    <mergeCell ref="A2:F2"/>
    <mergeCell ref="A3:F3"/>
    <mergeCell ref="B5:F5"/>
    <mergeCell ref="B11:D11"/>
    <mergeCell ref="B111:C111"/>
    <mergeCell ref="B81:C81"/>
    <mergeCell ref="A84:F84"/>
    <mergeCell ref="A86:F86"/>
    <mergeCell ref="B88:C88"/>
    <mergeCell ref="B64:D64"/>
    <mergeCell ref="B75:C75"/>
    <mergeCell ref="B76:D76"/>
    <mergeCell ref="B92:C92"/>
    <mergeCell ref="B95:C95"/>
    <mergeCell ref="A85:F85"/>
    <mergeCell ref="B25:D25"/>
    <mergeCell ref="B38:D38"/>
    <mergeCell ref="B40:D40"/>
    <mergeCell ref="B42:C42"/>
    <mergeCell ref="B62:D62"/>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topLeftCell="A68" workbookViewId="0">
      <selection activeCell="D72" sqref="D72"/>
    </sheetView>
  </sheetViews>
  <sheetFormatPr defaultRowHeight="15.75" x14ac:dyDescent="0.25"/>
  <cols>
    <col min="1" max="1" width="7" style="128" customWidth="1"/>
    <col min="2" max="2" width="12.5703125" style="128" customWidth="1"/>
    <col min="3" max="3" width="42.28515625" style="128" customWidth="1"/>
    <col min="4" max="4" width="17.5703125" style="128" customWidth="1"/>
    <col min="5" max="5" width="21"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11133</v>
      </c>
      <c r="B2" s="2345"/>
      <c r="C2" s="2345"/>
      <c r="D2" s="2345"/>
      <c r="E2" s="2345"/>
      <c r="F2" s="2345"/>
    </row>
    <row r="3" spans="1:6" x14ac:dyDescent="0.25">
      <c r="A3" s="2345" t="s">
        <v>2</v>
      </c>
      <c r="B3" s="2345"/>
      <c r="C3" s="2345"/>
      <c r="D3" s="2345"/>
      <c r="E3" s="2345"/>
      <c r="F3" s="2345"/>
    </row>
    <row r="4" spans="1:6" ht="31.5" x14ac:dyDescent="0.25">
      <c r="A4" s="76" t="s">
        <v>3</v>
      </c>
      <c r="B4" s="70" t="s">
        <v>4</v>
      </c>
      <c r="C4" s="70" t="s">
        <v>5</v>
      </c>
      <c r="D4" s="70" t="s">
        <v>6</v>
      </c>
      <c r="E4" s="138" t="s">
        <v>2611</v>
      </c>
      <c r="F4" s="76" t="s">
        <v>8</v>
      </c>
    </row>
    <row r="5" spans="1:6" x14ac:dyDescent="0.25">
      <c r="A5" s="493"/>
      <c r="B5" s="2676" t="s">
        <v>7590</v>
      </c>
      <c r="C5" s="2676"/>
      <c r="D5" s="2676"/>
      <c r="E5" s="620"/>
      <c r="F5" s="703"/>
    </row>
    <row r="6" spans="1:6" ht="47.25" x14ac:dyDescent="0.25">
      <c r="A6" s="72">
        <v>1</v>
      </c>
      <c r="B6" s="69" t="s">
        <v>2060</v>
      </c>
      <c r="C6" s="69" t="s">
        <v>11134</v>
      </c>
      <c r="D6" s="69" t="s">
        <v>329</v>
      </c>
      <c r="E6" s="77">
        <v>1400000</v>
      </c>
      <c r="F6" s="75" t="s">
        <v>272</v>
      </c>
    </row>
    <row r="7" spans="1:6" ht="141.75" x14ac:dyDescent="0.25">
      <c r="A7" s="72">
        <v>2</v>
      </c>
      <c r="B7" s="69" t="s">
        <v>295</v>
      </c>
      <c r="C7" s="69" t="s">
        <v>11135</v>
      </c>
      <c r="D7" s="69" t="s">
        <v>11136</v>
      </c>
      <c r="E7" s="77">
        <v>554220.68999999994</v>
      </c>
      <c r="F7" s="75" t="s">
        <v>272</v>
      </c>
    </row>
    <row r="8" spans="1:6" ht="31.5" x14ac:dyDescent="0.25">
      <c r="A8" s="72">
        <v>3</v>
      </c>
      <c r="B8" s="69" t="s">
        <v>17</v>
      </c>
      <c r="C8" s="69" t="s">
        <v>11137</v>
      </c>
      <c r="D8" s="69" t="s">
        <v>8480</v>
      </c>
      <c r="E8" s="77">
        <v>14400</v>
      </c>
      <c r="F8" s="75" t="s">
        <v>272</v>
      </c>
    </row>
    <row r="9" spans="1:6" ht="47.25" x14ac:dyDescent="0.25">
      <c r="A9" s="72">
        <v>4</v>
      </c>
      <c r="B9" s="69" t="s">
        <v>20</v>
      </c>
      <c r="C9" s="69" t="s">
        <v>11138</v>
      </c>
      <c r="D9" s="69" t="s">
        <v>8482</v>
      </c>
      <c r="E9" s="77">
        <v>40000</v>
      </c>
      <c r="F9" s="75" t="s">
        <v>272</v>
      </c>
    </row>
    <row r="10" spans="1:6" ht="94.5" x14ac:dyDescent="0.25">
      <c r="A10" s="72">
        <v>5</v>
      </c>
      <c r="B10" s="69" t="s">
        <v>23</v>
      </c>
      <c r="C10" s="69" t="s">
        <v>11139</v>
      </c>
      <c r="D10" s="69" t="s">
        <v>541</v>
      </c>
      <c r="E10" s="77">
        <v>2200000</v>
      </c>
      <c r="F10" s="75" t="s">
        <v>272</v>
      </c>
    </row>
    <row r="11" spans="1:6" x14ac:dyDescent="0.25">
      <c r="A11" s="71"/>
      <c r="B11" s="2472" t="s">
        <v>334</v>
      </c>
      <c r="C11" s="2472"/>
      <c r="D11" s="2472"/>
      <c r="E11" s="138"/>
      <c r="F11" s="75"/>
    </row>
    <row r="12" spans="1:6" ht="110.25" x14ac:dyDescent="0.25">
      <c r="A12" s="72">
        <v>6</v>
      </c>
      <c r="B12" s="69" t="s">
        <v>11140</v>
      </c>
      <c r="C12" s="69" t="s">
        <v>11141</v>
      </c>
      <c r="D12" s="69" t="s">
        <v>336</v>
      </c>
      <c r="E12" s="77">
        <v>404311</v>
      </c>
      <c r="F12" s="75" t="s">
        <v>1259</v>
      </c>
    </row>
    <row r="13" spans="1:6" ht="110.25" x14ac:dyDescent="0.25">
      <c r="A13" s="72">
        <v>7</v>
      </c>
      <c r="B13" s="69" t="s">
        <v>23</v>
      </c>
      <c r="C13" s="69" t="s">
        <v>11142</v>
      </c>
      <c r="D13" s="69" t="s">
        <v>11143</v>
      </c>
      <c r="E13" s="77">
        <v>800000</v>
      </c>
      <c r="F13" s="75" t="s">
        <v>272</v>
      </c>
    </row>
    <row r="14" spans="1:6" ht="94.5" x14ac:dyDescent="0.25">
      <c r="A14" s="72">
        <v>8</v>
      </c>
      <c r="B14" s="69" t="s">
        <v>299</v>
      </c>
      <c r="C14" s="69" t="s">
        <v>11144</v>
      </c>
      <c r="D14" s="69" t="s">
        <v>1244</v>
      </c>
      <c r="E14" s="77">
        <v>1400000</v>
      </c>
      <c r="F14" s="75" t="s">
        <v>272</v>
      </c>
    </row>
    <row r="15" spans="1:6" x14ac:dyDescent="0.25">
      <c r="A15" s="71"/>
      <c r="B15" s="70" t="s">
        <v>273</v>
      </c>
      <c r="C15" s="70"/>
      <c r="D15" s="70"/>
      <c r="E15" s="138"/>
      <c r="F15" s="75"/>
    </row>
    <row r="16" spans="1:6" ht="78.75" x14ac:dyDescent="0.25">
      <c r="A16" s="72">
        <v>9</v>
      </c>
      <c r="B16" s="69" t="s">
        <v>309</v>
      </c>
      <c r="C16" s="69" t="s">
        <v>11145</v>
      </c>
      <c r="D16" s="69" t="s">
        <v>8489</v>
      </c>
      <c r="E16" s="77">
        <v>11500000</v>
      </c>
      <c r="F16" s="75" t="s">
        <v>272</v>
      </c>
    </row>
    <row r="17" spans="1:6" ht="78.75" x14ac:dyDescent="0.25">
      <c r="A17" s="72">
        <v>10</v>
      </c>
      <c r="B17" s="69" t="s">
        <v>342</v>
      </c>
      <c r="C17" s="69" t="s">
        <v>11146</v>
      </c>
      <c r="D17" s="69" t="s">
        <v>8491</v>
      </c>
      <c r="E17" s="77">
        <v>5202586.2</v>
      </c>
      <c r="F17" s="75" t="s">
        <v>13</v>
      </c>
    </row>
    <row r="18" spans="1:6" ht="63" x14ac:dyDescent="0.25">
      <c r="A18" s="72">
        <v>11</v>
      </c>
      <c r="B18" s="69" t="s">
        <v>11147</v>
      </c>
      <c r="C18" s="69" t="s">
        <v>11148</v>
      </c>
      <c r="D18" s="69" t="s">
        <v>11149</v>
      </c>
      <c r="E18" s="77">
        <v>500000</v>
      </c>
      <c r="F18" s="75" t="s">
        <v>13</v>
      </c>
    </row>
    <row r="19" spans="1:6" ht="31.5" x14ac:dyDescent="0.25">
      <c r="A19" s="71"/>
      <c r="B19" s="70" t="s">
        <v>739</v>
      </c>
      <c r="C19" s="70"/>
      <c r="D19" s="70"/>
      <c r="E19" s="138"/>
      <c r="F19" s="75"/>
    </row>
    <row r="20" spans="1:6" ht="94.5" x14ac:dyDescent="0.25">
      <c r="A20" s="72">
        <v>12</v>
      </c>
      <c r="B20" s="69" t="s">
        <v>301</v>
      </c>
      <c r="C20" s="69" t="s">
        <v>11150</v>
      </c>
      <c r="D20" s="69" t="s">
        <v>43</v>
      </c>
      <c r="E20" s="77">
        <v>4568965.5199999996</v>
      </c>
      <c r="F20" s="75" t="s">
        <v>13</v>
      </c>
    </row>
    <row r="21" spans="1:6" x14ac:dyDescent="0.25">
      <c r="A21" s="71"/>
      <c r="B21" s="2472" t="s">
        <v>5895</v>
      </c>
      <c r="C21" s="2472"/>
      <c r="D21" s="2472"/>
      <c r="E21" s="138"/>
      <c r="F21" s="75"/>
    </row>
    <row r="22" spans="1:6" ht="299.25" x14ac:dyDescent="0.25">
      <c r="A22" s="72">
        <v>13</v>
      </c>
      <c r="B22" s="69" t="s">
        <v>11151</v>
      </c>
      <c r="C22" s="75" t="s">
        <v>11152</v>
      </c>
      <c r="D22" s="69" t="s">
        <v>11153</v>
      </c>
      <c r="E22" s="77">
        <v>2500000</v>
      </c>
      <c r="F22" s="75" t="s">
        <v>13</v>
      </c>
    </row>
    <row r="23" spans="1:6" ht="173.25" x14ac:dyDescent="0.25">
      <c r="A23" s="72">
        <v>14</v>
      </c>
      <c r="B23" s="69" t="s">
        <v>11154</v>
      </c>
      <c r="C23" s="69" t="s">
        <v>11155</v>
      </c>
      <c r="D23" s="69" t="s">
        <v>11156</v>
      </c>
      <c r="E23" s="77">
        <v>2000000</v>
      </c>
      <c r="F23" s="75" t="s">
        <v>13</v>
      </c>
    </row>
    <row r="24" spans="1:6" ht="141.75" x14ac:dyDescent="0.25">
      <c r="A24" s="72">
        <v>15</v>
      </c>
      <c r="B24" s="69" t="s">
        <v>11157</v>
      </c>
      <c r="C24" s="69" t="s">
        <v>11158</v>
      </c>
      <c r="D24" s="69" t="s">
        <v>11159</v>
      </c>
      <c r="E24" s="77">
        <v>500000</v>
      </c>
      <c r="F24" s="75" t="s">
        <v>13</v>
      </c>
    </row>
    <row r="25" spans="1:6" ht="173.25" x14ac:dyDescent="0.25">
      <c r="A25" s="72">
        <v>16</v>
      </c>
      <c r="B25" s="69" t="s">
        <v>11160</v>
      </c>
      <c r="C25" s="69" t="s">
        <v>11161</v>
      </c>
      <c r="D25" s="69" t="s">
        <v>11162</v>
      </c>
      <c r="E25" s="77">
        <v>1500000</v>
      </c>
      <c r="F25" s="75" t="s">
        <v>13</v>
      </c>
    </row>
    <row r="26" spans="1:6" ht="236.25" x14ac:dyDescent="0.25">
      <c r="A26" s="103">
        <v>17</v>
      </c>
      <c r="B26" s="158" t="s">
        <v>11163</v>
      </c>
      <c r="C26" s="158" t="s">
        <v>11164</v>
      </c>
      <c r="D26" s="158" t="s">
        <v>11165</v>
      </c>
      <c r="E26" s="77">
        <v>1500000</v>
      </c>
      <c r="F26" s="101" t="s">
        <v>13</v>
      </c>
    </row>
    <row r="27" spans="1:6" ht="78.75" x14ac:dyDescent="0.25">
      <c r="A27" s="103">
        <v>18</v>
      </c>
      <c r="B27" s="158" t="s">
        <v>11166</v>
      </c>
      <c r="C27" s="158" t="s">
        <v>11167</v>
      </c>
      <c r="D27" s="158" t="s">
        <v>11168</v>
      </c>
      <c r="E27" s="77">
        <v>1500000</v>
      </c>
      <c r="F27" s="101" t="s">
        <v>13</v>
      </c>
    </row>
    <row r="28" spans="1:6" ht="141.75" x14ac:dyDescent="0.25">
      <c r="A28" s="72">
        <v>19</v>
      </c>
      <c r="B28" s="69" t="s">
        <v>11169</v>
      </c>
      <c r="C28" s="69" t="s">
        <v>11170</v>
      </c>
      <c r="D28" s="69" t="s">
        <v>11171</v>
      </c>
      <c r="E28" s="77">
        <v>500000</v>
      </c>
      <c r="F28" s="75" t="s">
        <v>13</v>
      </c>
    </row>
    <row r="29" spans="1:6" ht="141.75" x14ac:dyDescent="0.25">
      <c r="A29" s="72">
        <v>20</v>
      </c>
      <c r="B29" s="69" t="s">
        <v>11172</v>
      </c>
      <c r="C29" s="69" t="s">
        <v>11173</v>
      </c>
      <c r="D29" s="69" t="s">
        <v>11174</v>
      </c>
      <c r="E29" s="77">
        <v>1500000</v>
      </c>
      <c r="F29" s="75" t="s">
        <v>13</v>
      </c>
    </row>
    <row r="30" spans="1:6" ht="141.75" x14ac:dyDescent="0.25">
      <c r="A30" s="72">
        <v>21</v>
      </c>
      <c r="B30" s="69" t="s">
        <v>11175</v>
      </c>
      <c r="C30" s="69" t="s">
        <v>11176</v>
      </c>
      <c r="D30" s="69" t="s">
        <v>11177</v>
      </c>
      <c r="E30" s="77">
        <v>1500000</v>
      </c>
      <c r="F30" s="75" t="s">
        <v>13</v>
      </c>
    </row>
    <row r="31" spans="1:6" ht="283.5" x14ac:dyDescent="0.25">
      <c r="A31" s="103">
        <v>22</v>
      </c>
      <c r="B31" s="158" t="s">
        <v>11178</v>
      </c>
      <c r="C31" s="158" t="s">
        <v>11179</v>
      </c>
      <c r="D31" s="158" t="s">
        <v>11180</v>
      </c>
      <c r="E31" s="77">
        <v>2000000</v>
      </c>
      <c r="F31" s="101" t="s">
        <v>13</v>
      </c>
    </row>
    <row r="32" spans="1:6" ht="110.25" x14ac:dyDescent="0.25">
      <c r="A32" s="72">
        <v>23</v>
      </c>
      <c r="B32" s="69" t="s">
        <v>11181</v>
      </c>
      <c r="C32" s="69" t="s">
        <v>11182</v>
      </c>
      <c r="D32" s="69" t="s">
        <v>11183</v>
      </c>
      <c r="E32" s="77">
        <v>2000000</v>
      </c>
      <c r="F32" s="75" t="s">
        <v>13</v>
      </c>
    </row>
    <row r="33" spans="1:6" ht="94.5" x14ac:dyDescent="0.25">
      <c r="A33" s="72">
        <v>24</v>
      </c>
      <c r="B33" s="69" t="s">
        <v>11184</v>
      </c>
      <c r="C33" s="69" t="s">
        <v>11185</v>
      </c>
      <c r="D33" s="69" t="s">
        <v>11186</v>
      </c>
      <c r="E33" s="77">
        <v>2500000</v>
      </c>
      <c r="F33" s="75" t="s">
        <v>13</v>
      </c>
    </row>
    <row r="34" spans="1:6" ht="141.75" x14ac:dyDescent="0.25">
      <c r="A34" s="72">
        <v>25</v>
      </c>
      <c r="B34" s="69" t="s">
        <v>11187</v>
      </c>
      <c r="C34" s="69" t="s">
        <v>11188</v>
      </c>
      <c r="D34" s="69" t="s">
        <v>11177</v>
      </c>
      <c r="E34" s="77">
        <v>1500000</v>
      </c>
      <c r="F34" s="75" t="s">
        <v>13</v>
      </c>
    </row>
    <row r="35" spans="1:6" ht="204.75" x14ac:dyDescent="0.25">
      <c r="A35" s="72">
        <v>26</v>
      </c>
      <c r="B35" s="69" t="s">
        <v>11189</v>
      </c>
      <c r="C35" s="69" t="s">
        <v>11190</v>
      </c>
      <c r="D35" s="69" t="s">
        <v>11191</v>
      </c>
      <c r="E35" s="77">
        <v>2300000</v>
      </c>
      <c r="F35" s="75" t="s">
        <v>13</v>
      </c>
    </row>
    <row r="36" spans="1:6" ht="94.5" x14ac:dyDescent="0.25">
      <c r="A36" s="72">
        <v>27</v>
      </c>
      <c r="B36" s="69" t="s">
        <v>11192</v>
      </c>
      <c r="C36" s="69" t="s">
        <v>11193</v>
      </c>
      <c r="D36" s="69" t="s">
        <v>11194</v>
      </c>
      <c r="E36" s="77">
        <v>500000</v>
      </c>
      <c r="F36" s="75" t="s">
        <v>13</v>
      </c>
    </row>
    <row r="37" spans="1:6" ht="110.25" x14ac:dyDescent="0.25">
      <c r="A37" s="72">
        <v>28</v>
      </c>
      <c r="B37" s="69" t="s">
        <v>11195</v>
      </c>
      <c r="C37" s="69" t="s">
        <v>11196</v>
      </c>
      <c r="D37" s="69" t="s">
        <v>11197</v>
      </c>
      <c r="E37" s="77">
        <v>3000000</v>
      </c>
      <c r="F37" s="75" t="s">
        <v>13</v>
      </c>
    </row>
    <row r="38" spans="1:6" ht="299.25" x14ac:dyDescent="0.25">
      <c r="A38" s="72">
        <v>29</v>
      </c>
      <c r="B38" s="69" t="s">
        <v>11198</v>
      </c>
      <c r="C38" s="69" t="s">
        <v>11199</v>
      </c>
      <c r="D38" s="69" t="s">
        <v>11200</v>
      </c>
      <c r="E38" s="77">
        <v>2000000</v>
      </c>
      <c r="F38" s="75" t="s">
        <v>13</v>
      </c>
    </row>
    <row r="39" spans="1:6" ht="78.75" x14ac:dyDescent="0.25">
      <c r="A39" s="72">
        <v>30</v>
      </c>
      <c r="B39" s="69" t="s">
        <v>11201</v>
      </c>
      <c r="C39" s="69" t="s">
        <v>11202</v>
      </c>
      <c r="D39" s="69" t="s">
        <v>11203</v>
      </c>
      <c r="E39" s="77">
        <v>1500000</v>
      </c>
      <c r="F39" s="75" t="s">
        <v>13</v>
      </c>
    </row>
    <row r="40" spans="1:6" ht="78.75" x14ac:dyDescent="0.25">
      <c r="A40" s="72">
        <v>31</v>
      </c>
      <c r="B40" s="69" t="s">
        <v>11204</v>
      </c>
      <c r="C40" s="69" t="s">
        <v>11205</v>
      </c>
      <c r="D40" s="69" t="s">
        <v>11206</v>
      </c>
      <c r="E40" s="77">
        <v>2000000</v>
      </c>
      <c r="F40" s="75" t="s">
        <v>13</v>
      </c>
    </row>
    <row r="41" spans="1:6" x14ac:dyDescent="0.25">
      <c r="A41" s="71"/>
      <c r="B41" s="2472" t="s">
        <v>5872</v>
      </c>
      <c r="C41" s="2472"/>
      <c r="D41" s="2472"/>
      <c r="E41" s="138"/>
      <c r="F41" s="75"/>
    </row>
    <row r="42" spans="1:6" ht="220.5" x14ac:dyDescent="0.25">
      <c r="A42" s="72">
        <v>32</v>
      </c>
      <c r="B42" s="69" t="s">
        <v>11207</v>
      </c>
      <c r="C42" s="69" t="s">
        <v>11208</v>
      </c>
      <c r="D42" s="69" t="s">
        <v>11209</v>
      </c>
      <c r="E42" s="77">
        <v>2000000</v>
      </c>
      <c r="F42" s="75" t="s">
        <v>13</v>
      </c>
    </row>
    <row r="43" spans="1:6" ht="204.75" x14ac:dyDescent="0.25">
      <c r="A43" s="72">
        <v>33</v>
      </c>
      <c r="B43" s="69" t="s">
        <v>11210</v>
      </c>
      <c r="C43" s="69" t="s">
        <v>11211</v>
      </c>
      <c r="D43" s="69" t="s">
        <v>11212</v>
      </c>
      <c r="E43" s="77">
        <v>2100000</v>
      </c>
      <c r="F43" s="75" t="s">
        <v>13</v>
      </c>
    </row>
    <row r="44" spans="1:6" ht="110.25" x14ac:dyDescent="0.25">
      <c r="A44" s="72">
        <v>34</v>
      </c>
      <c r="B44" s="69" t="s">
        <v>11213</v>
      </c>
      <c r="C44" s="69" t="s">
        <v>11214</v>
      </c>
      <c r="D44" s="69" t="s">
        <v>11215</v>
      </c>
      <c r="E44" s="77">
        <v>3000000</v>
      </c>
      <c r="F44" s="75" t="s">
        <v>13</v>
      </c>
    </row>
    <row r="45" spans="1:6" x14ac:dyDescent="0.25">
      <c r="A45" s="71"/>
      <c r="B45" s="2472" t="s">
        <v>219</v>
      </c>
      <c r="C45" s="2472"/>
      <c r="D45" s="2472"/>
      <c r="E45" s="138"/>
      <c r="F45" s="75"/>
    </row>
    <row r="46" spans="1:6" ht="110.25" x14ac:dyDescent="0.25">
      <c r="A46" s="72">
        <v>36</v>
      </c>
      <c r="B46" s="69" t="s">
        <v>11216</v>
      </c>
      <c r="C46" s="69" t="s">
        <v>11217</v>
      </c>
      <c r="D46" s="69" t="s">
        <v>11218</v>
      </c>
      <c r="E46" s="77">
        <v>500000</v>
      </c>
      <c r="F46" s="75" t="s">
        <v>13</v>
      </c>
    </row>
    <row r="47" spans="1:6" ht="220.5" x14ac:dyDescent="0.25">
      <c r="A47" s="72">
        <v>37</v>
      </c>
      <c r="B47" s="69" t="s">
        <v>11219</v>
      </c>
      <c r="C47" s="69" t="s">
        <v>11220</v>
      </c>
      <c r="D47" s="69" t="s">
        <v>11221</v>
      </c>
      <c r="E47" s="77">
        <v>600000</v>
      </c>
      <c r="F47" s="75" t="s">
        <v>13</v>
      </c>
    </row>
    <row r="48" spans="1:6" ht="220.5" x14ac:dyDescent="0.25">
      <c r="A48" s="72">
        <v>38</v>
      </c>
      <c r="B48" s="69" t="s">
        <v>11222</v>
      </c>
      <c r="C48" s="69" t="s">
        <v>11220</v>
      </c>
      <c r="D48" s="69" t="s">
        <v>11223</v>
      </c>
      <c r="E48" s="77">
        <v>1900000.68</v>
      </c>
      <c r="F48" s="75" t="s">
        <v>13</v>
      </c>
    </row>
    <row r="49" spans="1:6" x14ac:dyDescent="0.25">
      <c r="A49" s="72"/>
      <c r="B49" s="70" t="s">
        <v>306</v>
      </c>
      <c r="C49" s="69"/>
      <c r="D49" s="69"/>
      <c r="E49" s="77"/>
      <c r="F49" s="75"/>
    </row>
    <row r="50" spans="1:6" ht="141.75" x14ac:dyDescent="0.25">
      <c r="A50" s="72">
        <v>39</v>
      </c>
      <c r="B50" s="69" t="s">
        <v>4481</v>
      </c>
      <c r="C50" s="69" t="s">
        <v>11224</v>
      </c>
      <c r="D50" s="69" t="s">
        <v>8540</v>
      </c>
      <c r="E50" s="77">
        <v>1736206</v>
      </c>
      <c r="F50" s="75" t="s">
        <v>13</v>
      </c>
    </row>
    <row r="51" spans="1:6" x14ac:dyDescent="0.25">
      <c r="A51" s="71"/>
      <c r="B51" s="2472" t="s">
        <v>303</v>
      </c>
      <c r="C51" s="2472"/>
      <c r="D51" s="2472"/>
      <c r="E51" s="138"/>
      <c r="F51" s="75"/>
    </row>
    <row r="52" spans="1:6" ht="110.25" x14ac:dyDescent="0.25">
      <c r="A52" s="72">
        <v>40</v>
      </c>
      <c r="B52" s="69" t="s">
        <v>11225</v>
      </c>
      <c r="C52" s="69" t="s">
        <v>11226</v>
      </c>
      <c r="D52" s="69" t="s">
        <v>11227</v>
      </c>
      <c r="E52" s="77">
        <v>600000</v>
      </c>
      <c r="F52" s="75" t="s">
        <v>13</v>
      </c>
    </row>
    <row r="53" spans="1:6" ht="78.75" x14ac:dyDescent="0.25">
      <c r="A53" s="103">
        <v>41</v>
      </c>
      <c r="B53" s="158" t="s">
        <v>11228</v>
      </c>
      <c r="C53" s="69" t="s">
        <v>11229</v>
      </c>
      <c r="D53" s="158" t="s">
        <v>11230</v>
      </c>
      <c r="E53" s="77">
        <v>227241.2</v>
      </c>
      <c r="F53" s="101" t="s">
        <v>13</v>
      </c>
    </row>
    <row r="54" spans="1:6" ht="78.75" x14ac:dyDescent="0.25">
      <c r="A54" s="103">
        <v>42</v>
      </c>
      <c r="B54" s="158" t="s">
        <v>11231</v>
      </c>
      <c r="C54" s="69" t="s">
        <v>11232</v>
      </c>
      <c r="D54" s="158" t="s">
        <v>11230</v>
      </c>
      <c r="E54" s="77">
        <v>227241.2</v>
      </c>
      <c r="F54" s="101" t="s">
        <v>13</v>
      </c>
    </row>
    <row r="55" spans="1:6" ht="78.75" x14ac:dyDescent="0.25">
      <c r="A55" s="103">
        <v>43</v>
      </c>
      <c r="B55" s="158" t="s">
        <v>11233</v>
      </c>
      <c r="C55" s="69" t="s">
        <v>11234</v>
      </c>
      <c r="D55" s="158" t="s">
        <v>11230</v>
      </c>
      <c r="E55" s="77">
        <v>227241.2</v>
      </c>
      <c r="F55" s="101" t="s">
        <v>13</v>
      </c>
    </row>
    <row r="56" spans="1:6" ht="78.75" x14ac:dyDescent="0.25">
      <c r="A56" s="103">
        <v>44</v>
      </c>
      <c r="B56" s="158" t="s">
        <v>11235</v>
      </c>
      <c r="C56" s="69" t="s">
        <v>11236</v>
      </c>
      <c r="D56" s="158" t="s">
        <v>11230</v>
      </c>
      <c r="E56" s="77">
        <v>227241.2</v>
      </c>
      <c r="F56" s="101" t="s">
        <v>13</v>
      </c>
    </row>
    <row r="57" spans="1:6" ht="78.75" x14ac:dyDescent="0.25">
      <c r="A57" s="103">
        <v>45</v>
      </c>
      <c r="B57" s="158" t="s">
        <v>11237</v>
      </c>
      <c r="C57" s="69" t="s">
        <v>11238</v>
      </c>
      <c r="D57" s="158" t="s">
        <v>11230</v>
      </c>
      <c r="E57" s="77">
        <v>227241.2</v>
      </c>
      <c r="F57" s="101" t="s">
        <v>13</v>
      </c>
    </row>
    <row r="58" spans="1:6" x14ac:dyDescent="0.25">
      <c r="A58" s="71"/>
      <c r="B58" s="2472" t="s">
        <v>477</v>
      </c>
      <c r="C58" s="2472"/>
      <c r="D58" s="2472"/>
      <c r="E58" s="138"/>
      <c r="F58" s="75"/>
    </row>
    <row r="59" spans="1:6" ht="204.75" x14ac:dyDescent="0.25">
      <c r="A59" s="72">
        <v>46</v>
      </c>
      <c r="B59" s="69" t="s">
        <v>11239</v>
      </c>
      <c r="C59" s="69" t="s">
        <v>8546</v>
      </c>
      <c r="D59" s="69" t="s">
        <v>8848</v>
      </c>
      <c r="E59" s="77">
        <v>1169256.8</v>
      </c>
      <c r="F59" s="75" t="s">
        <v>13</v>
      </c>
    </row>
    <row r="60" spans="1:6" ht="204.75" x14ac:dyDescent="0.25">
      <c r="A60" s="72">
        <v>47</v>
      </c>
      <c r="B60" s="69" t="s">
        <v>11240</v>
      </c>
      <c r="C60" s="69" t="s">
        <v>8548</v>
      </c>
      <c r="D60" s="69" t="s">
        <v>8848</v>
      </c>
      <c r="E60" s="77">
        <v>1169256.8</v>
      </c>
      <c r="F60" s="75" t="s">
        <v>13</v>
      </c>
    </row>
    <row r="61" spans="1:6" x14ac:dyDescent="0.25">
      <c r="A61" s="71"/>
      <c r="B61" s="2472" t="s">
        <v>481</v>
      </c>
      <c r="C61" s="2472"/>
      <c r="D61" s="2472"/>
      <c r="E61" s="138"/>
      <c r="F61" s="75"/>
    </row>
    <row r="62" spans="1:6" ht="78.75" x14ac:dyDescent="0.25">
      <c r="A62" s="72">
        <v>48</v>
      </c>
      <c r="B62" s="69" t="s">
        <v>1194</v>
      </c>
      <c r="C62" s="69" t="s">
        <v>8561</v>
      </c>
      <c r="D62" s="69" t="s">
        <v>9487</v>
      </c>
      <c r="E62" s="77">
        <v>2514935.7999999998</v>
      </c>
      <c r="F62" s="75" t="s">
        <v>13</v>
      </c>
    </row>
    <row r="63" spans="1:6" x14ac:dyDescent="0.25">
      <c r="A63" s="367"/>
      <c r="B63" s="2675" t="s">
        <v>11241</v>
      </c>
      <c r="C63" s="2675"/>
      <c r="D63" s="2675"/>
      <c r="E63" s="138">
        <v>79310345.49000001</v>
      </c>
      <c r="F63" s="190"/>
    </row>
    <row r="64" spans="1:6" x14ac:dyDescent="0.25">
      <c r="A64" s="685"/>
      <c r="B64" s="2558" t="s">
        <v>9</v>
      </c>
      <c r="C64" s="2558"/>
      <c r="D64" s="2558"/>
      <c r="E64" s="168"/>
      <c r="F64" s="276"/>
    </row>
    <row r="65" spans="1:6" ht="78.75" x14ac:dyDescent="0.25">
      <c r="A65" s="73">
        <v>1</v>
      </c>
      <c r="B65" s="69" t="s">
        <v>269</v>
      </c>
      <c r="C65" s="7" t="s">
        <v>11242</v>
      </c>
      <c r="D65" s="69" t="s">
        <v>271</v>
      </c>
      <c r="E65" s="77">
        <v>1000000</v>
      </c>
      <c r="F65" s="75" t="s">
        <v>272</v>
      </c>
    </row>
    <row r="66" spans="1:6" x14ac:dyDescent="0.25">
      <c r="A66" s="73"/>
      <c r="B66" s="70" t="s">
        <v>273</v>
      </c>
      <c r="C66" s="7"/>
      <c r="D66" s="69"/>
      <c r="E66" s="77"/>
      <c r="F66" s="75"/>
    </row>
    <row r="67" spans="1:6" ht="94.5" x14ac:dyDescent="0.25">
      <c r="A67" s="73">
        <v>2</v>
      </c>
      <c r="B67" s="69" t="s">
        <v>274</v>
      </c>
      <c r="C67" s="7" t="s">
        <v>11243</v>
      </c>
      <c r="D67" s="69" t="s">
        <v>276</v>
      </c>
      <c r="E67" s="77">
        <v>4500000</v>
      </c>
      <c r="F67" s="75" t="s">
        <v>277</v>
      </c>
    </row>
    <row r="68" spans="1:6" x14ac:dyDescent="0.25">
      <c r="A68" s="69"/>
      <c r="B68" s="70" t="s">
        <v>248</v>
      </c>
      <c r="C68" s="69"/>
      <c r="D68" s="69"/>
      <c r="E68" s="138">
        <v>5500000</v>
      </c>
      <c r="F68" s="75"/>
    </row>
    <row r="69" spans="1:6" ht="16.5" customHeight="1" x14ac:dyDescent="0.25">
      <c r="A69" s="69"/>
      <c r="B69" s="2465" t="s">
        <v>323</v>
      </c>
      <c r="C69" s="2672"/>
      <c r="D69" s="485"/>
      <c r="E69" s="138"/>
      <c r="F69" s="75"/>
    </row>
    <row r="70" spans="1:6" x14ac:dyDescent="0.25">
      <c r="A70" s="71"/>
      <c r="B70" s="2346" t="s">
        <v>11244</v>
      </c>
      <c r="C70" s="2417"/>
      <c r="D70" s="2347"/>
      <c r="E70" s="138"/>
      <c r="F70" s="76"/>
    </row>
    <row r="71" spans="1:6" ht="126" x14ac:dyDescent="0.25">
      <c r="A71" s="103">
        <v>35</v>
      </c>
      <c r="B71" s="158" t="s">
        <v>11245</v>
      </c>
      <c r="C71" s="158" t="s">
        <v>11246</v>
      </c>
      <c r="D71" s="158" t="s">
        <v>11247</v>
      </c>
      <c r="E71" s="186">
        <v>1000000</v>
      </c>
      <c r="F71" s="246" t="s">
        <v>13</v>
      </c>
    </row>
    <row r="72" spans="1:6" ht="126" x14ac:dyDescent="0.25">
      <c r="A72" s="103">
        <v>36</v>
      </c>
      <c r="B72" s="158" t="s">
        <v>11248</v>
      </c>
      <c r="C72" s="158" t="s">
        <v>11249</v>
      </c>
      <c r="D72" s="158" t="s">
        <v>11247</v>
      </c>
      <c r="E72" s="186">
        <v>1000000</v>
      </c>
      <c r="F72" s="246" t="s">
        <v>13</v>
      </c>
    </row>
    <row r="73" spans="1:6" x14ac:dyDescent="0.25">
      <c r="A73" s="321"/>
      <c r="B73" s="336" t="s">
        <v>248</v>
      </c>
      <c r="C73" s="336"/>
      <c r="D73" s="336"/>
      <c r="E73" s="520">
        <f>SUM(E71:E72)</f>
        <v>2000000</v>
      </c>
      <c r="F73" s="246"/>
    </row>
    <row r="74" spans="1:6" ht="20.25" customHeight="1" x14ac:dyDescent="0.25">
      <c r="A74" s="88"/>
      <c r="B74" s="2673" t="s">
        <v>324</v>
      </c>
      <c r="C74" s="2674"/>
      <c r="D74" s="88"/>
      <c r="E74" s="89">
        <f>E73+E68+E63</f>
        <v>86810345.49000001</v>
      </c>
      <c r="F74" s="88"/>
    </row>
    <row r="78" spans="1:6" x14ac:dyDescent="0.25">
      <c r="A78" s="2454" t="s">
        <v>0</v>
      </c>
      <c r="B78" s="2454"/>
      <c r="C78" s="2454"/>
      <c r="D78" s="2454"/>
      <c r="E78" s="2454"/>
      <c r="F78" s="2454"/>
    </row>
    <row r="79" spans="1:6" x14ac:dyDescent="0.25">
      <c r="A79" s="2454" t="s">
        <v>41744</v>
      </c>
      <c r="B79" s="2454"/>
      <c r="C79" s="2454"/>
      <c r="D79" s="2454"/>
      <c r="E79" s="2454"/>
      <c r="F79" s="2454"/>
    </row>
    <row r="80" spans="1:6" x14ac:dyDescent="0.25">
      <c r="A80" s="2454" t="s">
        <v>281</v>
      </c>
      <c r="B80" s="2454"/>
      <c r="C80" s="2454"/>
      <c r="D80" s="2454"/>
      <c r="E80" s="2454"/>
      <c r="F80" s="2454"/>
    </row>
    <row r="81" spans="1:6" ht="31.5" x14ac:dyDescent="0.25">
      <c r="A81" s="1807" t="s">
        <v>3</v>
      </c>
      <c r="B81" s="1745" t="s">
        <v>5559</v>
      </c>
      <c r="C81" s="1777" t="s">
        <v>284</v>
      </c>
      <c r="D81" s="1777" t="s">
        <v>8474</v>
      </c>
      <c r="E81" s="1769" t="s">
        <v>286</v>
      </c>
      <c r="F81" s="1745" t="s">
        <v>1228</v>
      </c>
    </row>
    <row r="82" spans="1:6" x14ac:dyDescent="0.25">
      <c r="A82" s="1758"/>
      <c r="B82" s="2484" t="s">
        <v>9</v>
      </c>
      <c r="C82" s="2485"/>
      <c r="D82" s="1758"/>
      <c r="E82" s="1808"/>
      <c r="F82" s="1745"/>
    </row>
    <row r="83" spans="1:6" ht="126" x14ac:dyDescent="0.25">
      <c r="A83" s="1756">
        <v>1</v>
      </c>
      <c r="B83" s="1756" t="s">
        <v>295</v>
      </c>
      <c r="C83" s="1756" t="s">
        <v>41745</v>
      </c>
      <c r="D83" s="1756" t="s">
        <v>2062</v>
      </c>
      <c r="E83" s="1744">
        <v>400000</v>
      </c>
      <c r="F83" s="1741" t="s">
        <v>272</v>
      </c>
    </row>
    <row r="84" spans="1:6" ht="94.5" x14ac:dyDescent="0.25">
      <c r="A84" s="1756">
        <v>2</v>
      </c>
      <c r="B84" s="1756" t="s">
        <v>23</v>
      </c>
      <c r="C84" s="1756" t="s">
        <v>41746</v>
      </c>
      <c r="D84" s="1756" t="s">
        <v>541</v>
      </c>
      <c r="E84" s="1744">
        <v>282758.62</v>
      </c>
      <c r="F84" s="1741" t="s">
        <v>272</v>
      </c>
    </row>
    <row r="85" spans="1:6" x14ac:dyDescent="0.25">
      <c r="A85" s="1758"/>
      <c r="B85" s="2484" t="s">
        <v>8990</v>
      </c>
      <c r="C85" s="2511"/>
      <c r="D85" s="2485"/>
      <c r="E85" s="1808"/>
      <c r="F85" s="1741"/>
    </row>
    <row r="86" spans="1:6" ht="94.5" x14ac:dyDescent="0.25">
      <c r="A86" s="1756">
        <v>3</v>
      </c>
      <c r="B86" s="1756" t="s">
        <v>23</v>
      </c>
      <c r="C86" s="1756" t="s">
        <v>41747</v>
      </c>
      <c r="D86" s="1755" t="s">
        <v>41748</v>
      </c>
      <c r="E86" s="1744">
        <v>200000</v>
      </c>
      <c r="F86" s="1741" t="s">
        <v>272</v>
      </c>
    </row>
    <row r="87" spans="1:6" ht="94.5" x14ac:dyDescent="0.25">
      <c r="A87" s="1756">
        <v>4</v>
      </c>
      <c r="B87" s="1756" t="s">
        <v>299</v>
      </c>
      <c r="C87" s="1756" t="s">
        <v>41749</v>
      </c>
      <c r="D87" s="1756" t="s">
        <v>1244</v>
      </c>
      <c r="E87" s="1744">
        <v>141379.32</v>
      </c>
      <c r="F87" s="1741" t="s">
        <v>272</v>
      </c>
    </row>
    <row r="88" spans="1:6" x14ac:dyDescent="0.25">
      <c r="A88" s="1758"/>
      <c r="B88" s="1758" t="s">
        <v>34</v>
      </c>
      <c r="C88" s="1758"/>
      <c r="D88" s="1758"/>
      <c r="E88" s="1808"/>
      <c r="F88" s="1741"/>
    </row>
    <row r="89" spans="1:6" ht="78.75" x14ac:dyDescent="0.25">
      <c r="A89" s="1756">
        <v>5</v>
      </c>
      <c r="B89" s="1756" t="s">
        <v>342</v>
      </c>
      <c r="C89" s="1756" t="s">
        <v>41750</v>
      </c>
      <c r="D89" s="1756" t="s">
        <v>8491</v>
      </c>
      <c r="E89" s="1744">
        <v>1000000</v>
      </c>
      <c r="F89" s="1741" t="s">
        <v>13</v>
      </c>
    </row>
    <row r="90" spans="1:6" ht="31.5" x14ac:dyDescent="0.25">
      <c r="A90" s="1758"/>
      <c r="B90" s="1758" t="s">
        <v>40</v>
      </c>
      <c r="C90" s="1758"/>
      <c r="D90" s="1758"/>
      <c r="E90" s="1808"/>
      <c r="F90" s="1741"/>
    </row>
    <row r="91" spans="1:6" ht="94.5" x14ac:dyDescent="0.25">
      <c r="A91" s="1756">
        <v>6</v>
      </c>
      <c r="B91" s="1756" t="s">
        <v>301</v>
      </c>
      <c r="C91" s="1756" t="s">
        <v>41751</v>
      </c>
      <c r="D91" s="1756" t="s">
        <v>43</v>
      </c>
      <c r="E91" s="1773">
        <v>568965.5</v>
      </c>
      <c r="F91" s="1741" t="s">
        <v>13</v>
      </c>
    </row>
    <row r="92" spans="1:6" x14ac:dyDescent="0.25">
      <c r="A92" s="1758"/>
      <c r="B92" s="2484" t="s">
        <v>41752</v>
      </c>
      <c r="C92" s="2485"/>
      <c r="D92" s="1758"/>
      <c r="E92" s="1808"/>
      <c r="F92" s="1741"/>
    </row>
    <row r="93" spans="1:6" ht="78.75" x14ac:dyDescent="0.25">
      <c r="A93" s="1756">
        <v>7</v>
      </c>
      <c r="B93" s="1756" t="s">
        <v>41753</v>
      </c>
      <c r="C93" s="1755" t="s">
        <v>41754</v>
      </c>
      <c r="D93" s="1756" t="s">
        <v>41755</v>
      </c>
      <c r="E93" s="1744">
        <v>2000000</v>
      </c>
      <c r="F93" s="1741" t="s">
        <v>13</v>
      </c>
    </row>
    <row r="94" spans="1:6" x14ac:dyDescent="0.25">
      <c r="A94" s="1758"/>
      <c r="B94" s="2484" t="s">
        <v>41756</v>
      </c>
      <c r="C94" s="2485"/>
      <c r="D94" s="1758"/>
      <c r="E94" s="1808"/>
      <c r="F94" s="1741"/>
    </row>
    <row r="95" spans="1:6" ht="47.25" x14ac:dyDescent="0.25">
      <c r="A95" s="1756">
        <v>8</v>
      </c>
      <c r="B95" s="1756" t="s">
        <v>41757</v>
      </c>
      <c r="C95" s="1755" t="s">
        <v>41758</v>
      </c>
      <c r="D95" s="1755" t="s">
        <v>41759</v>
      </c>
      <c r="E95" s="1744">
        <v>3000000</v>
      </c>
      <c r="F95" s="1741" t="s">
        <v>13</v>
      </c>
    </row>
    <row r="96" spans="1:6" ht="220.5" x14ac:dyDescent="0.25">
      <c r="A96" s="1756">
        <v>9</v>
      </c>
      <c r="B96" s="1756" t="s">
        <v>41760</v>
      </c>
      <c r="C96" s="1755" t="s">
        <v>41761</v>
      </c>
      <c r="D96" s="1755" t="s">
        <v>41762</v>
      </c>
      <c r="E96" s="1744">
        <v>2345970.2999999998</v>
      </c>
      <c r="F96" s="1741" t="s">
        <v>13</v>
      </c>
    </row>
    <row r="97" spans="1:6" x14ac:dyDescent="0.25">
      <c r="A97" s="1758"/>
      <c r="B97" s="1758" t="s">
        <v>306</v>
      </c>
      <c r="C97" s="1758"/>
      <c r="D97" s="1758"/>
      <c r="E97" s="1808"/>
      <c r="F97" s="1741"/>
    </row>
    <row r="98" spans="1:6" ht="141.75" x14ac:dyDescent="0.25">
      <c r="A98" s="1756">
        <v>10</v>
      </c>
      <c r="B98" s="1755" t="s">
        <v>4481</v>
      </c>
      <c r="C98" s="1755" t="s">
        <v>41763</v>
      </c>
      <c r="D98" s="1755" t="s">
        <v>8540</v>
      </c>
      <c r="E98" s="1757">
        <v>227586.2</v>
      </c>
      <c r="F98" s="1741" t="s">
        <v>13</v>
      </c>
    </row>
    <row r="99" spans="1:6" x14ac:dyDescent="0.25">
      <c r="A99" s="1758"/>
      <c r="B99" s="2484" t="s">
        <v>24506</v>
      </c>
      <c r="C99" s="2485"/>
      <c r="D99" s="1758"/>
      <c r="E99" s="1808"/>
      <c r="F99" s="1741"/>
    </row>
    <row r="100" spans="1:6" ht="157.5" x14ac:dyDescent="0.25">
      <c r="A100" s="1756">
        <v>11</v>
      </c>
      <c r="B100" s="1755" t="s">
        <v>41764</v>
      </c>
      <c r="C100" s="1755" t="s">
        <v>41765</v>
      </c>
      <c r="D100" s="1755" t="s">
        <v>41766</v>
      </c>
      <c r="E100" s="1773">
        <v>227586.2</v>
      </c>
      <c r="F100" s="1741" t="s">
        <v>13</v>
      </c>
    </row>
    <row r="101" spans="1:6" x14ac:dyDescent="0.25">
      <c r="A101" s="1758"/>
      <c r="B101" s="2484" t="s">
        <v>481</v>
      </c>
      <c r="C101" s="2485"/>
      <c r="D101" s="1758"/>
      <c r="E101" s="1808"/>
      <c r="F101" s="1741"/>
    </row>
    <row r="102" spans="1:6" ht="78.75" x14ac:dyDescent="0.25">
      <c r="A102" s="1756">
        <v>12</v>
      </c>
      <c r="B102" s="1755" t="s">
        <v>1194</v>
      </c>
      <c r="C102" s="1755" t="s">
        <v>41767</v>
      </c>
      <c r="D102" s="1755" t="s">
        <v>41768</v>
      </c>
      <c r="E102" s="1773">
        <v>985064.2</v>
      </c>
      <c r="F102" s="1741" t="s">
        <v>13</v>
      </c>
    </row>
    <row r="103" spans="1:6" x14ac:dyDescent="0.25">
      <c r="A103" s="1756"/>
      <c r="B103" s="2671" t="s">
        <v>949</v>
      </c>
      <c r="C103" s="2671"/>
      <c r="D103" s="2671"/>
      <c r="E103" s="1808">
        <v>11379310.34</v>
      </c>
      <c r="F103" s="1810"/>
    </row>
    <row r="104" spans="1:6" x14ac:dyDescent="0.25">
      <c r="A104" s="2453" t="s">
        <v>41769</v>
      </c>
      <c r="B104" s="2453"/>
      <c r="C104" s="2453"/>
      <c r="D104" s="2453" t="s">
        <v>41689</v>
      </c>
      <c r="E104" s="2453"/>
      <c r="F104" s="2453"/>
    </row>
  </sheetData>
  <mergeCells count="28">
    <mergeCell ref="B21:D21"/>
    <mergeCell ref="A1:F1"/>
    <mergeCell ref="A2:F2"/>
    <mergeCell ref="A3:F3"/>
    <mergeCell ref="B5:D5"/>
    <mergeCell ref="B11:D11"/>
    <mergeCell ref="B64:D64"/>
    <mergeCell ref="B70:D70"/>
    <mergeCell ref="B69:C69"/>
    <mergeCell ref="B74:C74"/>
    <mergeCell ref="B41:D41"/>
    <mergeCell ref="B45:D45"/>
    <mergeCell ref="B51:D51"/>
    <mergeCell ref="B58:D58"/>
    <mergeCell ref="B61:D61"/>
    <mergeCell ref="B63:D63"/>
    <mergeCell ref="A78:F78"/>
    <mergeCell ref="A79:F79"/>
    <mergeCell ref="A80:F80"/>
    <mergeCell ref="B82:C82"/>
    <mergeCell ref="B85:D85"/>
    <mergeCell ref="A104:C104"/>
    <mergeCell ref="D104:F104"/>
    <mergeCell ref="B92:C92"/>
    <mergeCell ref="B94:C94"/>
    <mergeCell ref="B99:C99"/>
    <mergeCell ref="B101:C101"/>
    <mergeCell ref="B103:D103"/>
  </mergeCell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topLeftCell="A78" workbookViewId="0">
      <selection activeCell="J72" sqref="J72"/>
    </sheetView>
  </sheetViews>
  <sheetFormatPr defaultRowHeight="15" x14ac:dyDescent="0.25"/>
  <cols>
    <col min="1" max="1" width="8.140625" customWidth="1"/>
    <col min="2" max="2" width="16.5703125" customWidth="1"/>
    <col min="3" max="3" width="44.42578125" customWidth="1"/>
    <col min="4" max="4" width="17.140625" customWidth="1"/>
    <col min="5" max="5" width="20.42578125" customWidth="1"/>
    <col min="6" max="6" width="10.42578125" customWidth="1"/>
  </cols>
  <sheetData>
    <row r="1" spans="1:6" ht="15.75" x14ac:dyDescent="0.25">
      <c r="A1" s="2345" t="s">
        <v>0</v>
      </c>
      <c r="B1" s="2345"/>
      <c r="C1" s="2345"/>
      <c r="D1" s="2345"/>
      <c r="E1" s="2345"/>
      <c r="F1" s="2345"/>
    </row>
    <row r="2" spans="1:6" ht="15.75" x14ac:dyDescent="0.25">
      <c r="A2" s="2345" t="s">
        <v>11677</v>
      </c>
      <c r="B2" s="2345"/>
      <c r="C2" s="2345"/>
      <c r="D2" s="2345"/>
      <c r="E2" s="2345"/>
      <c r="F2" s="2345"/>
    </row>
    <row r="3" spans="1:6" ht="15.75" x14ac:dyDescent="0.25">
      <c r="A3" s="2345" t="s">
        <v>2</v>
      </c>
      <c r="B3" s="2345"/>
      <c r="C3" s="2345"/>
      <c r="D3" s="2345"/>
      <c r="E3" s="2345"/>
      <c r="F3" s="2345"/>
    </row>
    <row r="4" spans="1:6" ht="31.5" x14ac:dyDescent="0.25">
      <c r="A4" s="9" t="s">
        <v>282</v>
      </c>
      <c r="B4" s="9" t="s">
        <v>283</v>
      </c>
      <c r="C4" s="9" t="s">
        <v>284</v>
      </c>
      <c r="D4" s="9" t="s">
        <v>285</v>
      </c>
      <c r="E4" s="219" t="s">
        <v>286</v>
      </c>
      <c r="F4" s="96" t="s">
        <v>4467</v>
      </c>
    </row>
    <row r="5" spans="1:6" ht="15.75" x14ac:dyDescent="0.25">
      <c r="A5" s="2"/>
      <c r="B5" s="2373" t="s">
        <v>9</v>
      </c>
      <c r="C5" s="2374"/>
      <c r="D5" s="9"/>
      <c r="E5" s="219"/>
      <c r="F5" s="96"/>
    </row>
    <row r="6" spans="1:6" ht="47.25" x14ac:dyDescent="0.25">
      <c r="A6" s="2">
        <v>1</v>
      </c>
      <c r="B6" s="2" t="s">
        <v>289</v>
      </c>
      <c r="C6" s="2" t="s">
        <v>11678</v>
      </c>
      <c r="D6" s="2" t="s">
        <v>329</v>
      </c>
      <c r="E6" s="144">
        <v>1168620.69</v>
      </c>
      <c r="F6" s="10" t="s">
        <v>272</v>
      </c>
    </row>
    <row r="7" spans="1:6" ht="141.75" x14ac:dyDescent="0.25">
      <c r="A7" s="2">
        <v>2</v>
      </c>
      <c r="B7" s="2" t="s">
        <v>295</v>
      </c>
      <c r="C7" s="2" t="s">
        <v>11679</v>
      </c>
      <c r="D7" s="2" t="s">
        <v>488</v>
      </c>
      <c r="E7" s="144">
        <v>1000000</v>
      </c>
      <c r="F7" s="10" t="s">
        <v>272</v>
      </c>
    </row>
    <row r="8" spans="1:6" ht="31.5" x14ac:dyDescent="0.25">
      <c r="A8" s="2">
        <v>3</v>
      </c>
      <c r="B8" s="2" t="s">
        <v>17</v>
      </c>
      <c r="C8" s="2" t="s">
        <v>11680</v>
      </c>
      <c r="D8" s="2" t="s">
        <v>537</v>
      </c>
      <c r="E8" s="144">
        <v>20000</v>
      </c>
      <c r="F8" s="10" t="s">
        <v>272</v>
      </c>
    </row>
    <row r="9" spans="1:6" ht="47.25" x14ac:dyDescent="0.25">
      <c r="A9" s="2">
        <v>4</v>
      </c>
      <c r="B9" s="2" t="s">
        <v>20</v>
      </c>
      <c r="C9" s="2" t="s">
        <v>11681</v>
      </c>
      <c r="D9" s="2" t="s">
        <v>539</v>
      </c>
      <c r="E9" s="144">
        <v>20000</v>
      </c>
      <c r="F9" s="10" t="s">
        <v>272</v>
      </c>
    </row>
    <row r="10" spans="1:6" ht="94.5" x14ac:dyDescent="0.25">
      <c r="A10" s="2">
        <v>5</v>
      </c>
      <c r="B10" s="2" t="s">
        <v>23</v>
      </c>
      <c r="C10" s="2" t="s">
        <v>11682</v>
      </c>
      <c r="D10" s="2" t="s">
        <v>541</v>
      </c>
      <c r="E10" s="144">
        <v>2000000</v>
      </c>
      <c r="F10" s="10" t="s">
        <v>272</v>
      </c>
    </row>
    <row r="11" spans="1:6" ht="15.75" x14ac:dyDescent="0.25">
      <c r="A11" s="2"/>
      <c r="B11" s="2373" t="s">
        <v>8990</v>
      </c>
      <c r="C11" s="2374"/>
      <c r="D11" s="2"/>
      <c r="E11" s="144"/>
      <c r="F11" s="10"/>
    </row>
    <row r="12" spans="1:6" ht="110.25" x14ac:dyDescent="0.25">
      <c r="A12" s="2">
        <v>6</v>
      </c>
      <c r="B12" s="2" t="s">
        <v>295</v>
      </c>
      <c r="C12" s="2" t="s">
        <v>11683</v>
      </c>
      <c r="D12" s="2" t="s">
        <v>336</v>
      </c>
      <c r="E12" s="144">
        <v>604310.34</v>
      </c>
      <c r="F12" s="10" t="s">
        <v>272</v>
      </c>
    </row>
    <row r="13" spans="1:6" ht="94.5" x14ac:dyDescent="0.25">
      <c r="A13" s="2">
        <v>7</v>
      </c>
      <c r="B13" s="2" t="s">
        <v>23</v>
      </c>
      <c r="C13" s="2" t="s">
        <v>11684</v>
      </c>
      <c r="D13" s="2" t="s">
        <v>541</v>
      </c>
      <c r="E13" s="144">
        <v>1000000</v>
      </c>
      <c r="F13" s="10" t="s">
        <v>272</v>
      </c>
    </row>
    <row r="14" spans="1:6" ht="94.5" x14ac:dyDescent="0.25">
      <c r="A14" s="2">
        <v>8</v>
      </c>
      <c r="B14" s="2" t="s">
        <v>299</v>
      </c>
      <c r="C14" s="2" t="s">
        <v>11685</v>
      </c>
      <c r="D14" s="2" t="s">
        <v>1244</v>
      </c>
      <c r="E14" s="144">
        <v>1000000</v>
      </c>
      <c r="F14" s="10" t="s">
        <v>272</v>
      </c>
    </row>
    <row r="15" spans="1:6" ht="15.75" x14ac:dyDescent="0.25">
      <c r="A15" s="2"/>
      <c r="B15" s="2"/>
      <c r="C15" s="2"/>
      <c r="D15" s="2"/>
      <c r="E15" s="144"/>
      <c r="F15" s="10"/>
    </row>
    <row r="16" spans="1:6" ht="94.5" x14ac:dyDescent="0.25">
      <c r="A16" s="2">
        <v>9</v>
      </c>
      <c r="B16" s="2" t="s">
        <v>41</v>
      </c>
      <c r="C16" s="2" t="s">
        <v>11686</v>
      </c>
      <c r="D16" s="2" t="s">
        <v>43</v>
      </c>
      <c r="E16" s="144">
        <v>4568965.5199999996</v>
      </c>
      <c r="F16" s="10" t="s">
        <v>272</v>
      </c>
    </row>
    <row r="17" spans="1:6" ht="126" x14ac:dyDescent="0.25">
      <c r="A17" s="2">
        <v>10</v>
      </c>
      <c r="B17" s="2" t="s">
        <v>307</v>
      </c>
      <c r="C17" s="2" t="s">
        <v>11687</v>
      </c>
      <c r="D17" s="2" t="s">
        <v>11688</v>
      </c>
      <c r="E17" s="144">
        <v>1736206.9</v>
      </c>
      <c r="F17" s="10" t="s">
        <v>272</v>
      </c>
    </row>
    <row r="18" spans="1:6" ht="409.5" x14ac:dyDescent="0.25">
      <c r="A18" s="2">
        <v>11</v>
      </c>
      <c r="B18" s="2" t="s">
        <v>696</v>
      </c>
      <c r="C18" s="2" t="s">
        <v>11689</v>
      </c>
      <c r="D18" s="2" t="s">
        <v>11690</v>
      </c>
      <c r="E18" s="144">
        <v>1736206.9</v>
      </c>
      <c r="F18" s="10" t="s">
        <v>272</v>
      </c>
    </row>
    <row r="19" spans="1:6" ht="15.75" x14ac:dyDescent="0.25">
      <c r="A19" s="2"/>
      <c r="B19" s="9" t="s">
        <v>34</v>
      </c>
      <c r="C19" s="2"/>
      <c r="D19" s="2"/>
      <c r="E19" s="144"/>
      <c r="F19" s="10"/>
    </row>
    <row r="20" spans="1:6" ht="47.25" x14ac:dyDescent="0.25">
      <c r="A20" s="2">
        <v>12</v>
      </c>
      <c r="B20" s="2" t="s">
        <v>309</v>
      </c>
      <c r="C20" s="2" t="s">
        <v>11691</v>
      </c>
      <c r="D20" s="2" t="s">
        <v>554</v>
      </c>
      <c r="E20" s="144">
        <v>15000000</v>
      </c>
      <c r="F20" s="10" t="s">
        <v>272</v>
      </c>
    </row>
    <row r="21" spans="1:6" ht="47.25" x14ac:dyDescent="0.25">
      <c r="A21" s="2">
        <v>13</v>
      </c>
      <c r="B21" s="2" t="s">
        <v>342</v>
      </c>
      <c r="C21" s="2" t="s">
        <v>11692</v>
      </c>
      <c r="D21" s="2" t="s">
        <v>554</v>
      </c>
      <c r="E21" s="144">
        <v>5883620.6900000004</v>
      </c>
      <c r="F21" s="10" t="s">
        <v>272</v>
      </c>
    </row>
    <row r="22" spans="1:6" ht="15.75" x14ac:dyDescent="0.25">
      <c r="A22" s="2"/>
      <c r="B22" s="2373" t="s">
        <v>477</v>
      </c>
      <c r="C22" s="2374"/>
      <c r="D22" s="2"/>
      <c r="E22" s="144"/>
      <c r="F22" s="10"/>
    </row>
    <row r="23" spans="1:6" ht="362.25" x14ac:dyDescent="0.25">
      <c r="A23" s="2">
        <v>14</v>
      </c>
      <c r="B23" s="2" t="s">
        <v>2589</v>
      </c>
      <c r="C23" s="2" t="s">
        <v>11693</v>
      </c>
      <c r="D23" s="2" t="s">
        <v>11694</v>
      </c>
      <c r="E23" s="144">
        <v>4677027.2</v>
      </c>
      <c r="F23" s="10" t="s">
        <v>13</v>
      </c>
    </row>
    <row r="24" spans="1:6" ht="63" x14ac:dyDescent="0.25">
      <c r="A24" s="2">
        <v>15</v>
      </c>
      <c r="B24" s="2" t="s">
        <v>683</v>
      </c>
      <c r="C24" s="2" t="s">
        <v>11695</v>
      </c>
      <c r="D24" s="2" t="s">
        <v>11696</v>
      </c>
      <c r="E24" s="144">
        <v>3500000</v>
      </c>
      <c r="F24" s="10" t="s">
        <v>13</v>
      </c>
    </row>
    <row r="25" spans="1:6" ht="15.75" x14ac:dyDescent="0.25">
      <c r="A25" s="2"/>
      <c r="B25" s="9" t="s">
        <v>219</v>
      </c>
      <c r="C25" s="2"/>
      <c r="D25" s="2"/>
      <c r="E25" s="144"/>
      <c r="F25" s="10"/>
    </row>
    <row r="26" spans="1:6" ht="220.5" x14ac:dyDescent="0.25">
      <c r="A26" s="2">
        <v>16</v>
      </c>
      <c r="B26" s="2" t="s">
        <v>11697</v>
      </c>
      <c r="C26" s="2" t="s">
        <v>11698</v>
      </c>
      <c r="D26" s="2" t="s">
        <v>11699</v>
      </c>
      <c r="E26" s="144">
        <v>10000000</v>
      </c>
      <c r="F26" s="10" t="s">
        <v>13</v>
      </c>
    </row>
    <row r="27" spans="1:6" ht="94.5" x14ac:dyDescent="0.25">
      <c r="A27" s="2">
        <v>17</v>
      </c>
      <c r="B27" s="2" t="s">
        <v>11700</v>
      </c>
      <c r="C27" s="2" t="s">
        <v>11701</v>
      </c>
      <c r="D27" s="2" t="s">
        <v>11702</v>
      </c>
      <c r="E27" s="144">
        <v>1500000</v>
      </c>
      <c r="F27" s="10" t="s">
        <v>13</v>
      </c>
    </row>
    <row r="28" spans="1:6" ht="94.5" x14ac:dyDescent="0.25">
      <c r="A28" s="2">
        <v>18</v>
      </c>
      <c r="B28" s="2" t="s">
        <v>11703</v>
      </c>
      <c r="C28" s="2" t="s">
        <v>11704</v>
      </c>
      <c r="D28" s="2" t="s">
        <v>11705</v>
      </c>
      <c r="E28" s="144">
        <v>2000000</v>
      </c>
      <c r="F28" s="10" t="s">
        <v>13</v>
      </c>
    </row>
    <row r="29" spans="1:6" ht="15.75" x14ac:dyDescent="0.25">
      <c r="A29" s="2"/>
      <c r="B29" s="2"/>
      <c r="C29" s="2"/>
      <c r="D29" s="2"/>
      <c r="E29" s="144"/>
      <c r="F29" s="10"/>
    </row>
    <row r="30" spans="1:6" ht="141.75" x14ac:dyDescent="0.25">
      <c r="A30" s="2">
        <v>19</v>
      </c>
      <c r="B30" s="2" t="s">
        <v>11706</v>
      </c>
      <c r="C30" s="2" t="s">
        <v>11707</v>
      </c>
      <c r="D30" s="2" t="s">
        <v>11708</v>
      </c>
      <c r="E30" s="144">
        <v>10000000</v>
      </c>
      <c r="F30" s="10" t="s">
        <v>13</v>
      </c>
    </row>
    <row r="31" spans="1:6" ht="15.75" x14ac:dyDescent="0.25">
      <c r="A31" s="2"/>
      <c r="B31" s="2373" t="s">
        <v>5872</v>
      </c>
      <c r="C31" s="2374"/>
      <c r="D31" s="2"/>
      <c r="E31" s="144"/>
      <c r="F31" s="10"/>
    </row>
    <row r="32" spans="1:6" ht="141.75" x14ac:dyDescent="0.25">
      <c r="A32" s="2">
        <v>20</v>
      </c>
      <c r="B32" s="2" t="s">
        <v>11709</v>
      </c>
      <c r="C32" s="2" t="s">
        <v>11710</v>
      </c>
      <c r="D32" s="2" t="s">
        <v>11711</v>
      </c>
      <c r="E32" s="144">
        <v>1500000</v>
      </c>
      <c r="F32" s="10" t="s">
        <v>272</v>
      </c>
    </row>
    <row r="33" spans="1:6" ht="78.75" x14ac:dyDescent="0.25">
      <c r="A33" s="2">
        <v>21</v>
      </c>
      <c r="B33" s="2" t="s">
        <v>11712</v>
      </c>
      <c r="C33" s="2" t="s">
        <v>11713</v>
      </c>
      <c r="D33" s="2" t="s">
        <v>11714</v>
      </c>
      <c r="E33" s="144">
        <v>1277486.58</v>
      </c>
      <c r="F33" s="10" t="s">
        <v>13</v>
      </c>
    </row>
    <row r="34" spans="1:6" ht="110.25" x14ac:dyDescent="0.25">
      <c r="A34" s="2">
        <v>22</v>
      </c>
      <c r="B34" s="10" t="s">
        <v>11715</v>
      </c>
      <c r="C34" s="2" t="s">
        <v>11716</v>
      </c>
      <c r="D34" s="2" t="s">
        <v>11717</v>
      </c>
      <c r="E34" s="144">
        <v>1000000</v>
      </c>
      <c r="F34" s="10" t="s">
        <v>5827</v>
      </c>
    </row>
    <row r="35" spans="1:6" ht="110.25" x14ac:dyDescent="0.25">
      <c r="A35" s="2">
        <v>23</v>
      </c>
      <c r="B35" s="2" t="s">
        <v>11718</v>
      </c>
      <c r="C35" s="2" t="s">
        <v>11719</v>
      </c>
      <c r="D35" s="2" t="s">
        <v>11717</v>
      </c>
      <c r="E35" s="144">
        <v>1000000</v>
      </c>
      <c r="F35" s="10" t="s">
        <v>13</v>
      </c>
    </row>
    <row r="36" spans="1:6" ht="141.75" x14ac:dyDescent="0.25">
      <c r="A36" s="2">
        <v>24</v>
      </c>
      <c r="B36" s="2" t="s">
        <v>11720</v>
      </c>
      <c r="C36" s="2" t="s">
        <v>11721</v>
      </c>
      <c r="D36" s="2" t="s">
        <v>11722</v>
      </c>
      <c r="E36" s="144">
        <v>1000000</v>
      </c>
      <c r="F36" s="10" t="s">
        <v>13</v>
      </c>
    </row>
    <row r="37" spans="1:6" ht="126" x14ac:dyDescent="0.25">
      <c r="A37" s="2">
        <v>25</v>
      </c>
      <c r="B37" s="2" t="s">
        <v>11723</v>
      </c>
      <c r="C37" s="2" t="s">
        <v>11724</v>
      </c>
      <c r="D37" s="2" t="s">
        <v>11725</v>
      </c>
      <c r="E37" s="144">
        <v>1000000</v>
      </c>
      <c r="F37" s="10" t="s">
        <v>13</v>
      </c>
    </row>
    <row r="38" spans="1:6" ht="15.75" x14ac:dyDescent="0.25">
      <c r="A38" s="2"/>
      <c r="B38" s="2373" t="s">
        <v>5895</v>
      </c>
      <c r="C38" s="2374"/>
      <c r="D38" s="2"/>
      <c r="E38" s="144"/>
      <c r="F38" s="10"/>
    </row>
    <row r="39" spans="1:6" ht="110.25" x14ac:dyDescent="0.25">
      <c r="A39" s="2">
        <v>26</v>
      </c>
      <c r="B39" s="2" t="s">
        <v>11726</v>
      </c>
      <c r="C39" s="2" t="s">
        <v>11727</v>
      </c>
      <c r="D39" s="2" t="s">
        <v>11728</v>
      </c>
      <c r="E39" s="247">
        <v>1000000</v>
      </c>
      <c r="F39" s="10" t="s">
        <v>13</v>
      </c>
    </row>
    <row r="40" spans="1:6" ht="157.5" x14ac:dyDescent="0.25">
      <c r="A40" s="2">
        <v>27</v>
      </c>
      <c r="B40" s="2" t="s">
        <v>11729</v>
      </c>
      <c r="C40" s="2" t="s">
        <v>11730</v>
      </c>
      <c r="D40" s="2" t="s">
        <v>11731</v>
      </c>
      <c r="E40" s="247">
        <v>1500000</v>
      </c>
      <c r="F40" s="10" t="s">
        <v>272</v>
      </c>
    </row>
    <row r="41" spans="1:6" ht="47.25" x14ac:dyDescent="0.25">
      <c r="A41" s="2">
        <v>28</v>
      </c>
      <c r="B41" s="2" t="s">
        <v>11732</v>
      </c>
      <c r="C41" s="2" t="s">
        <v>11733</v>
      </c>
      <c r="D41" s="2" t="s">
        <v>11734</v>
      </c>
      <c r="E41" s="247">
        <v>1000000</v>
      </c>
      <c r="F41" s="10" t="s">
        <v>13</v>
      </c>
    </row>
    <row r="42" spans="1:6" ht="126" x14ac:dyDescent="0.25">
      <c r="A42" s="2">
        <v>29</v>
      </c>
      <c r="B42" s="2" t="s">
        <v>11735</v>
      </c>
      <c r="C42" s="2" t="s">
        <v>11736</v>
      </c>
      <c r="D42" s="2" t="s">
        <v>11725</v>
      </c>
      <c r="E42" s="247">
        <v>1000000</v>
      </c>
      <c r="F42" s="10" t="s">
        <v>13</v>
      </c>
    </row>
    <row r="43" spans="1:6" ht="126" x14ac:dyDescent="0.25">
      <c r="A43" s="2">
        <v>30</v>
      </c>
      <c r="B43" s="2" t="s">
        <v>11737</v>
      </c>
      <c r="C43" s="2" t="s">
        <v>11738</v>
      </c>
      <c r="D43" s="2" t="s">
        <v>11739</v>
      </c>
      <c r="E43" s="144">
        <v>1000000</v>
      </c>
      <c r="F43" s="10" t="s">
        <v>5827</v>
      </c>
    </row>
    <row r="44" spans="1:6" ht="126" x14ac:dyDescent="0.25">
      <c r="A44" s="2">
        <v>31</v>
      </c>
      <c r="B44" s="2" t="s">
        <v>11740</v>
      </c>
      <c r="C44" s="2" t="s">
        <v>11719</v>
      </c>
      <c r="D44" s="2" t="s">
        <v>11741</v>
      </c>
      <c r="E44" s="144">
        <v>1000000</v>
      </c>
      <c r="F44" s="10" t="s">
        <v>5827</v>
      </c>
    </row>
    <row r="45" spans="1:6" ht="110.25" x14ac:dyDescent="0.25">
      <c r="A45" s="2">
        <v>32</v>
      </c>
      <c r="B45" s="2" t="s">
        <v>11742</v>
      </c>
      <c r="C45" s="2" t="s">
        <v>11743</v>
      </c>
      <c r="D45" s="2" t="s">
        <v>11744</v>
      </c>
      <c r="E45" s="144">
        <v>617900</v>
      </c>
      <c r="F45" s="10" t="s">
        <v>13</v>
      </c>
    </row>
    <row r="46" spans="1:6" ht="15.75" x14ac:dyDescent="0.25">
      <c r="A46" s="2"/>
      <c r="B46" s="9" t="s">
        <v>248</v>
      </c>
      <c r="C46" s="2"/>
      <c r="D46" s="2"/>
      <c r="E46" s="299">
        <f>SUM(E6:E45)</f>
        <v>81310344.820000008</v>
      </c>
      <c r="F46" s="96"/>
    </row>
    <row r="47" spans="1:6" ht="15.75" x14ac:dyDescent="0.25">
      <c r="A47" s="685"/>
      <c r="B47" s="2558" t="s">
        <v>9</v>
      </c>
      <c r="C47" s="2558"/>
      <c r="D47" s="2558"/>
      <c r="E47" s="168"/>
      <c r="F47" s="276"/>
    </row>
    <row r="48" spans="1:6" ht="63" x14ac:dyDescent="0.25">
      <c r="A48" s="73">
        <v>1</v>
      </c>
      <c r="B48" s="69" t="s">
        <v>269</v>
      </c>
      <c r="C48" s="7" t="s">
        <v>11747</v>
      </c>
      <c r="D48" s="69" t="s">
        <v>271</v>
      </c>
      <c r="E48" s="77">
        <v>1000000</v>
      </c>
      <c r="F48" s="75" t="s">
        <v>272</v>
      </c>
    </row>
    <row r="49" spans="1:6" ht="15.75" x14ac:dyDescent="0.25">
      <c r="A49" s="73"/>
      <c r="B49" s="70" t="s">
        <v>273</v>
      </c>
      <c r="C49" s="7"/>
      <c r="D49" s="69"/>
      <c r="E49" s="77"/>
      <c r="F49" s="75"/>
    </row>
    <row r="50" spans="1:6" ht="94.5" x14ac:dyDescent="0.25">
      <c r="A50" s="73">
        <v>2</v>
      </c>
      <c r="B50" s="69" t="s">
        <v>274</v>
      </c>
      <c r="C50" s="7" t="s">
        <v>11748</v>
      </c>
      <c r="D50" s="69" t="s">
        <v>276</v>
      </c>
      <c r="E50" s="77">
        <v>4500000</v>
      </c>
      <c r="F50" s="75" t="s">
        <v>277</v>
      </c>
    </row>
    <row r="51" spans="1:6" ht="15.75" x14ac:dyDescent="0.25">
      <c r="A51" s="70"/>
      <c r="B51" s="70" t="s">
        <v>248</v>
      </c>
      <c r="C51" s="70"/>
      <c r="D51" s="70"/>
      <c r="E51" s="138">
        <v>5500000</v>
      </c>
      <c r="F51" s="76"/>
    </row>
    <row r="52" spans="1:6" ht="15.75" x14ac:dyDescent="0.25">
      <c r="A52" s="88"/>
      <c r="B52" s="2391" t="s">
        <v>324</v>
      </c>
      <c r="C52" s="2391"/>
      <c r="D52" s="88"/>
      <c r="E52" s="89">
        <f>E51+E46</f>
        <v>86810344.820000008</v>
      </c>
      <c r="F52" s="88"/>
    </row>
    <row r="57" spans="1:6" ht="15.75" x14ac:dyDescent="0.25">
      <c r="A57" s="2454" t="s">
        <v>0</v>
      </c>
      <c r="B57" s="2454"/>
      <c r="C57" s="2454"/>
      <c r="D57" s="2454"/>
      <c r="E57" s="2454"/>
      <c r="F57" s="2454"/>
    </row>
    <row r="58" spans="1:6" ht="15.75" x14ac:dyDescent="0.25">
      <c r="A58" s="2454" t="s">
        <v>11677</v>
      </c>
      <c r="B58" s="2454"/>
      <c r="C58" s="2454"/>
      <c r="D58" s="2454"/>
      <c r="E58" s="2454"/>
      <c r="F58" s="2454"/>
    </row>
    <row r="59" spans="1:6" ht="15.75" x14ac:dyDescent="0.25">
      <c r="A59" s="2454" t="s">
        <v>281</v>
      </c>
      <c r="B59" s="2454"/>
      <c r="C59" s="2454"/>
      <c r="D59" s="2454"/>
      <c r="E59" s="2454"/>
      <c r="F59" s="2454"/>
    </row>
    <row r="60" spans="1:6" ht="28.5" x14ac:dyDescent="0.25">
      <c r="A60" s="1811" t="s">
        <v>3</v>
      </c>
      <c r="B60" s="1811" t="s">
        <v>4</v>
      </c>
      <c r="C60" s="1811" t="s">
        <v>41770</v>
      </c>
      <c r="D60" s="1811" t="s">
        <v>10568</v>
      </c>
      <c r="E60" s="1812" t="s">
        <v>2611</v>
      </c>
      <c r="F60" s="1813" t="s">
        <v>8</v>
      </c>
    </row>
    <row r="61" spans="1:6" ht="94.5" x14ac:dyDescent="0.25">
      <c r="A61" s="1756">
        <v>1</v>
      </c>
      <c r="B61" s="1756" t="s">
        <v>41</v>
      </c>
      <c r="C61" s="1756" t="s">
        <v>41771</v>
      </c>
      <c r="D61" s="1755" t="s">
        <v>302</v>
      </c>
      <c r="E61" s="1744">
        <v>568965.51</v>
      </c>
      <c r="F61" s="1814" t="s">
        <v>272</v>
      </c>
    </row>
    <row r="62" spans="1:6" ht="15.75" x14ac:dyDescent="0.25">
      <c r="A62" s="1756"/>
      <c r="B62" s="2484" t="s">
        <v>9</v>
      </c>
      <c r="C62" s="2485"/>
      <c r="D62" s="1755"/>
      <c r="E62" s="1744"/>
      <c r="F62" s="1814"/>
    </row>
    <row r="63" spans="1:6" ht="94.5" x14ac:dyDescent="0.25">
      <c r="A63" s="1756">
        <v>2</v>
      </c>
      <c r="B63" s="1756" t="s">
        <v>1662</v>
      </c>
      <c r="C63" s="1756" t="s">
        <v>41772</v>
      </c>
      <c r="D63" s="1756" t="s">
        <v>1244</v>
      </c>
      <c r="E63" s="1744">
        <v>682758.68</v>
      </c>
      <c r="F63" s="1814" t="s">
        <v>272</v>
      </c>
    </row>
    <row r="64" spans="1:6" ht="15.75" x14ac:dyDescent="0.25">
      <c r="A64" s="1756"/>
      <c r="B64" s="2484" t="s">
        <v>8990</v>
      </c>
      <c r="C64" s="2511"/>
      <c r="D64" s="2485"/>
      <c r="E64" s="1744"/>
      <c r="F64" s="1814"/>
    </row>
    <row r="65" spans="1:6" ht="94.5" x14ac:dyDescent="0.25">
      <c r="A65" s="1756">
        <v>3</v>
      </c>
      <c r="B65" s="1756" t="s">
        <v>1662</v>
      </c>
      <c r="C65" s="1756" t="s">
        <v>41773</v>
      </c>
      <c r="D65" s="1756" t="s">
        <v>1244</v>
      </c>
      <c r="E65" s="1744">
        <v>341379.32</v>
      </c>
      <c r="F65" s="1814" t="s">
        <v>272</v>
      </c>
    </row>
    <row r="66" spans="1:6" ht="173.25" x14ac:dyDescent="0.25">
      <c r="A66" s="1756">
        <v>4</v>
      </c>
      <c r="B66" s="1756" t="s">
        <v>307</v>
      </c>
      <c r="C66" s="1756" t="s">
        <v>41774</v>
      </c>
      <c r="D66" s="1755" t="s">
        <v>41775</v>
      </c>
      <c r="E66" s="1744">
        <v>227586.2</v>
      </c>
      <c r="F66" s="1814" t="s">
        <v>272</v>
      </c>
    </row>
    <row r="67" spans="1:6" ht="78.75" x14ac:dyDescent="0.25">
      <c r="A67" s="1756">
        <v>5</v>
      </c>
      <c r="B67" s="1756" t="s">
        <v>41776</v>
      </c>
      <c r="C67" s="1756" t="s">
        <v>41777</v>
      </c>
      <c r="D67" s="1756" t="s">
        <v>41778</v>
      </c>
      <c r="E67" s="1744">
        <v>1000000</v>
      </c>
      <c r="F67" s="1815" t="s">
        <v>13</v>
      </c>
    </row>
    <row r="68" spans="1:6" ht="15.75" x14ac:dyDescent="0.25">
      <c r="A68" s="1756"/>
      <c r="B68" s="2484" t="s">
        <v>5895</v>
      </c>
      <c r="C68" s="2485"/>
      <c r="D68" s="1756"/>
      <c r="E68" s="1744"/>
      <c r="F68" s="1815"/>
    </row>
    <row r="69" spans="1:6" ht="141.75" x14ac:dyDescent="0.25">
      <c r="A69" s="1756">
        <v>6</v>
      </c>
      <c r="B69" s="1756" t="s">
        <v>41779</v>
      </c>
      <c r="C69" s="1756" t="s">
        <v>41780</v>
      </c>
      <c r="D69" s="1756" t="s">
        <v>41781</v>
      </c>
      <c r="E69" s="1744">
        <v>800000</v>
      </c>
      <c r="F69" s="1815" t="s">
        <v>272</v>
      </c>
    </row>
    <row r="70" spans="1:6" ht="78.75" x14ac:dyDescent="0.25">
      <c r="A70" s="1756">
        <v>7</v>
      </c>
      <c r="B70" s="1756" t="s">
        <v>41782</v>
      </c>
      <c r="C70" s="1756" t="s">
        <v>41783</v>
      </c>
      <c r="D70" s="1756" t="s">
        <v>41784</v>
      </c>
      <c r="E70" s="1744">
        <v>1000000</v>
      </c>
      <c r="F70" s="1815" t="s">
        <v>13</v>
      </c>
    </row>
    <row r="71" spans="1:6" ht="31.5" x14ac:dyDescent="0.25">
      <c r="A71" s="1756">
        <v>8</v>
      </c>
      <c r="B71" s="1756" t="s">
        <v>41785</v>
      </c>
      <c r="C71" s="1756" t="s">
        <v>41786</v>
      </c>
      <c r="D71" s="1756" t="s">
        <v>41787</v>
      </c>
      <c r="E71" s="1744">
        <v>1000000</v>
      </c>
      <c r="F71" s="1815" t="s">
        <v>13</v>
      </c>
    </row>
    <row r="72" spans="1:6" ht="126" x14ac:dyDescent="0.25">
      <c r="A72" s="1756">
        <v>9</v>
      </c>
      <c r="B72" s="1756" t="s">
        <v>41788</v>
      </c>
      <c r="C72" s="1756" t="s">
        <v>41789</v>
      </c>
      <c r="D72" s="1756" t="s">
        <v>41790</v>
      </c>
      <c r="E72" s="1744">
        <v>758620.69</v>
      </c>
      <c r="F72" s="1815" t="s">
        <v>13</v>
      </c>
    </row>
    <row r="73" spans="1:6" ht="15.75" x14ac:dyDescent="0.25">
      <c r="A73" s="1756"/>
      <c r="B73" s="2484" t="s">
        <v>5872</v>
      </c>
      <c r="C73" s="2485"/>
      <c r="D73" s="1755"/>
      <c r="E73" s="1744"/>
      <c r="F73" s="1814"/>
    </row>
    <row r="74" spans="1:6" ht="47.25" x14ac:dyDescent="0.25">
      <c r="A74" s="1756">
        <v>10</v>
      </c>
      <c r="B74" s="1756" t="s">
        <v>41791</v>
      </c>
      <c r="C74" s="1756" t="s">
        <v>41792</v>
      </c>
      <c r="D74" s="1756" t="s">
        <v>41793</v>
      </c>
      <c r="E74" s="1744">
        <v>1000000</v>
      </c>
      <c r="F74" s="1815" t="s">
        <v>13</v>
      </c>
    </row>
    <row r="75" spans="1:6" ht="126" x14ac:dyDescent="0.25">
      <c r="A75" s="1756">
        <v>11</v>
      </c>
      <c r="B75" s="1756" t="s">
        <v>41794</v>
      </c>
      <c r="C75" s="1756" t="s">
        <v>41795</v>
      </c>
      <c r="D75" s="1756" t="s">
        <v>41796</v>
      </c>
      <c r="E75" s="1744">
        <v>1000000</v>
      </c>
      <c r="F75" s="1815" t="s">
        <v>13</v>
      </c>
    </row>
    <row r="76" spans="1:6" ht="31.5" x14ac:dyDescent="0.25">
      <c r="A76" s="1756">
        <v>12</v>
      </c>
      <c r="B76" s="1756" t="s">
        <v>41797</v>
      </c>
      <c r="C76" s="1756" t="s">
        <v>41798</v>
      </c>
      <c r="D76" s="1756" t="s">
        <v>41799</v>
      </c>
      <c r="E76" s="1744">
        <v>1000000</v>
      </c>
      <c r="F76" s="1815" t="s">
        <v>13</v>
      </c>
    </row>
    <row r="77" spans="1:6" ht="63" x14ac:dyDescent="0.25">
      <c r="A77" s="1756">
        <v>13</v>
      </c>
      <c r="B77" s="1756" t="s">
        <v>41800</v>
      </c>
      <c r="C77" s="1756" t="s">
        <v>41801</v>
      </c>
      <c r="D77" s="1756" t="s">
        <v>41802</v>
      </c>
      <c r="E77" s="1744">
        <v>1000000</v>
      </c>
      <c r="F77" s="1815" t="s">
        <v>13</v>
      </c>
    </row>
    <row r="78" spans="1:6" ht="31.5" x14ac:dyDescent="0.25">
      <c r="A78" s="1756">
        <v>14</v>
      </c>
      <c r="B78" s="1756" t="s">
        <v>41803</v>
      </c>
      <c r="C78" s="1756" t="s">
        <v>41804</v>
      </c>
      <c r="D78" s="1756" t="s">
        <v>11918</v>
      </c>
      <c r="E78" s="1744">
        <v>1000000</v>
      </c>
      <c r="F78" s="1815" t="s">
        <v>13</v>
      </c>
    </row>
    <row r="79" spans="1:6" ht="15.75" x14ac:dyDescent="0.25">
      <c r="A79" s="1756"/>
      <c r="B79" s="1758" t="s">
        <v>248</v>
      </c>
      <c r="C79" s="1756"/>
      <c r="D79" s="1756"/>
      <c r="E79" s="1769">
        <v>11379310.34</v>
      </c>
      <c r="F79" s="1814"/>
    </row>
    <row r="80" spans="1:6" ht="15.75" x14ac:dyDescent="0.25">
      <c r="A80" s="2453" t="s">
        <v>41805</v>
      </c>
      <c r="B80" s="2453"/>
      <c r="C80" s="2453"/>
      <c r="D80" s="2453" t="s">
        <v>41743</v>
      </c>
      <c r="E80" s="2453"/>
      <c r="F80" s="2453"/>
    </row>
  </sheetData>
  <mergeCells count="19">
    <mergeCell ref="B31:C31"/>
    <mergeCell ref="B38:C38"/>
    <mergeCell ref="B47:D47"/>
    <mergeCell ref="B52:C52"/>
    <mergeCell ref="A1:F1"/>
    <mergeCell ref="A2:F2"/>
    <mergeCell ref="A3:F3"/>
    <mergeCell ref="B5:C5"/>
    <mergeCell ref="B11:C11"/>
    <mergeCell ref="B22:C22"/>
    <mergeCell ref="B73:C73"/>
    <mergeCell ref="A80:C80"/>
    <mergeCell ref="D80:F80"/>
    <mergeCell ref="A57:F57"/>
    <mergeCell ref="A58:F58"/>
    <mergeCell ref="A59:F59"/>
    <mergeCell ref="B62:C62"/>
    <mergeCell ref="B64:D64"/>
    <mergeCell ref="B68:C68"/>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0"/>
  <sheetViews>
    <sheetView topLeftCell="A111" workbookViewId="0">
      <selection activeCell="C127" sqref="C127"/>
    </sheetView>
  </sheetViews>
  <sheetFormatPr defaultRowHeight="15.75" x14ac:dyDescent="0.25"/>
  <cols>
    <col min="1" max="1" width="9.140625" style="128"/>
    <col min="2" max="2" width="20.85546875" style="128" customWidth="1"/>
    <col min="3" max="3" width="42.140625" style="128" customWidth="1"/>
    <col min="4" max="4" width="18.7109375" style="128" customWidth="1"/>
    <col min="5" max="5" width="23.140625" style="128" customWidth="1"/>
    <col min="6" max="6" width="11.42578125" style="128" customWidth="1"/>
    <col min="7" max="16384" width="9.140625" style="128"/>
  </cols>
  <sheetData>
    <row r="1" spans="1:6" x14ac:dyDescent="0.25">
      <c r="A1" s="2413" t="s">
        <v>7583</v>
      </c>
      <c r="B1" s="2611"/>
      <c r="C1" s="2611"/>
      <c r="D1" s="2611"/>
      <c r="E1" s="2611"/>
      <c r="F1" s="2414"/>
    </row>
    <row r="2" spans="1:6" x14ac:dyDescent="0.25">
      <c r="A2" s="2413" t="s">
        <v>7584</v>
      </c>
      <c r="B2" s="2611"/>
      <c r="C2" s="2611"/>
      <c r="D2" s="2611"/>
      <c r="E2" s="2611"/>
      <c r="F2" s="2414"/>
    </row>
    <row r="3" spans="1:6" x14ac:dyDescent="0.25">
      <c r="A3" s="248"/>
      <c r="B3" s="2413" t="s">
        <v>7585</v>
      </c>
      <c r="C3" s="2611"/>
      <c r="D3" s="2414"/>
      <c r="E3" s="248"/>
      <c r="F3" s="201"/>
    </row>
    <row r="4" spans="1:6" ht="31.5" x14ac:dyDescent="0.25">
      <c r="A4" s="71" t="s">
        <v>3</v>
      </c>
      <c r="B4" s="70" t="s">
        <v>7586</v>
      </c>
      <c r="C4" s="70" t="s">
        <v>7587</v>
      </c>
      <c r="D4" s="70" t="s">
        <v>7588</v>
      </c>
      <c r="E4" s="70" t="s">
        <v>7589</v>
      </c>
      <c r="F4" s="70" t="s">
        <v>1228</v>
      </c>
    </row>
    <row r="5" spans="1:6" x14ac:dyDescent="0.25">
      <c r="A5" s="493"/>
      <c r="B5" s="2680" t="s">
        <v>7590</v>
      </c>
      <c r="C5" s="2681"/>
      <c r="D5" s="2682"/>
      <c r="E5" s="493"/>
      <c r="F5" s="494"/>
    </row>
    <row r="6" spans="1:6" ht="47.25" x14ac:dyDescent="0.25">
      <c r="A6" s="69">
        <v>1</v>
      </c>
      <c r="B6" s="69" t="s">
        <v>3047</v>
      </c>
      <c r="C6" s="69" t="s">
        <v>7591</v>
      </c>
      <c r="D6" s="69" t="s">
        <v>7592</v>
      </c>
      <c r="E6" s="132">
        <v>1980000</v>
      </c>
      <c r="F6" s="70" t="s">
        <v>272</v>
      </c>
    </row>
    <row r="7" spans="1:6" ht="126" x14ac:dyDescent="0.25">
      <c r="A7" s="69">
        <v>2</v>
      </c>
      <c r="B7" s="69" t="s">
        <v>295</v>
      </c>
      <c r="C7" s="69" t="s">
        <v>7593</v>
      </c>
      <c r="D7" s="69" t="s">
        <v>7594</v>
      </c>
      <c r="E7" s="132">
        <v>460000</v>
      </c>
      <c r="F7" s="70" t="s">
        <v>272</v>
      </c>
    </row>
    <row r="8" spans="1:6" ht="31.5" x14ac:dyDescent="0.25">
      <c r="A8" s="69">
        <v>3</v>
      </c>
      <c r="B8" s="69" t="s">
        <v>17</v>
      </c>
      <c r="C8" s="69" t="s">
        <v>7595</v>
      </c>
      <c r="D8" s="69" t="s">
        <v>7596</v>
      </c>
      <c r="E8" s="132">
        <v>135000</v>
      </c>
      <c r="F8" s="70" t="s">
        <v>272</v>
      </c>
    </row>
    <row r="9" spans="1:6" ht="31.5" x14ac:dyDescent="0.25">
      <c r="A9" s="69">
        <v>4</v>
      </c>
      <c r="B9" s="69" t="s">
        <v>20</v>
      </c>
      <c r="C9" s="69" t="s">
        <v>7597</v>
      </c>
      <c r="D9" s="69" t="s">
        <v>7598</v>
      </c>
      <c r="E9" s="132">
        <v>45000</v>
      </c>
      <c r="F9" s="70" t="s">
        <v>272</v>
      </c>
    </row>
    <row r="10" spans="1:6" ht="78.75" x14ac:dyDescent="0.25">
      <c r="A10" s="69">
        <v>5</v>
      </c>
      <c r="B10" s="69" t="s">
        <v>7599</v>
      </c>
      <c r="C10" s="69" t="s">
        <v>7600</v>
      </c>
      <c r="D10" s="69" t="s">
        <v>7601</v>
      </c>
      <c r="E10" s="132">
        <v>1314482</v>
      </c>
      <c r="F10" s="70" t="s">
        <v>272</v>
      </c>
    </row>
    <row r="11" spans="1:6" x14ac:dyDescent="0.25">
      <c r="A11" s="69"/>
      <c r="B11" s="2346" t="s">
        <v>7602</v>
      </c>
      <c r="C11" s="2417"/>
      <c r="D11" s="2347"/>
      <c r="E11" s="69"/>
      <c r="F11" s="70"/>
    </row>
    <row r="12" spans="1:6" ht="110.25" x14ac:dyDescent="0.25">
      <c r="A12" s="69">
        <v>6</v>
      </c>
      <c r="B12" s="70" t="s">
        <v>7603</v>
      </c>
      <c r="C12" s="69" t="s">
        <v>7604</v>
      </c>
      <c r="D12" s="69" t="s">
        <v>7605</v>
      </c>
      <c r="E12" s="132">
        <v>887241.11</v>
      </c>
      <c r="F12" s="70" t="s">
        <v>272</v>
      </c>
    </row>
    <row r="13" spans="1:6" ht="78.75" x14ac:dyDescent="0.25">
      <c r="A13" s="69">
        <v>7</v>
      </c>
      <c r="B13" s="69" t="s">
        <v>7599</v>
      </c>
      <c r="C13" s="69" t="s">
        <v>7606</v>
      </c>
      <c r="D13" s="69" t="s">
        <v>7601</v>
      </c>
      <c r="E13" s="132">
        <v>900000</v>
      </c>
      <c r="F13" s="70" t="s">
        <v>272</v>
      </c>
    </row>
    <row r="14" spans="1:6" ht="78.75" x14ac:dyDescent="0.25">
      <c r="A14" s="69">
        <v>8</v>
      </c>
      <c r="B14" s="69" t="s">
        <v>7607</v>
      </c>
      <c r="C14" s="69" t="s">
        <v>7608</v>
      </c>
      <c r="D14" s="69" t="s">
        <v>7609</v>
      </c>
      <c r="E14" s="132">
        <v>680000</v>
      </c>
      <c r="F14" s="70" t="s">
        <v>272</v>
      </c>
    </row>
    <row r="15" spans="1:6" x14ac:dyDescent="0.25">
      <c r="A15" s="69" t="s">
        <v>790</v>
      </c>
      <c r="B15" s="2346" t="s">
        <v>4995</v>
      </c>
      <c r="C15" s="2417"/>
      <c r="D15" s="2347"/>
      <c r="E15" s="69" t="s">
        <v>790</v>
      </c>
      <c r="F15" s="70" t="s">
        <v>790</v>
      </c>
    </row>
    <row r="16" spans="1:6" ht="409.5" x14ac:dyDescent="0.25">
      <c r="A16" s="69">
        <v>9</v>
      </c>
      <c r="B16" s="69" t="s">
        <v>7610</v>
      </c>
      <c r="C16" s="69" t="s">
        <v>7611</v>
      </c>
      <c r="D16" s="69" t="s">
        <v>7612</v>
      </c>
      <c r="E16" s="132">
        <v>3800000</v>
      </c>
      <c r="F16" s="70" t="s">
        <v>13</v>
      </c>
    </row>
    <row r="17" spans="1:6" ht="31.5" x14ac:dyDescent="0.25">
      <c r="A17" s="69">
        <v>10</v>
      </c>
      <c r="B17" s="69" t="s">
        <v>7610</v>
      </c>
      <c r="C17" s="69" t="s">
        <v>7613</v>
      </c>
      <c r="D17" s="69" t="s">
        <v>7614</v>
      </c>
      <c r="E17" s="132">
        <v>457458</v>
      </c>
      <c r="F17" s="70" t="s">
        <v>13</v>
      </c>
    </row>
    <row r="18" spans="1:6" x14ac:dyDescent="0.25">
      <c r="A18" s="69"/>
      <c r="B18" s="2346" t="s">
        <v>4584</v>
      </c>
      <c r="C18" s="2417"/>
      <c r="D18" s="2347"/>
      <c r="E18" s="132"/>
      <c r="F18" s="70"/>
    </row>
    <row r="19" spans="1:6" ht="94.5" x14ac:dyDescent="0.25">
      <c r="A19" s="72">
        <v>11</v>
      </c>
      <c r="B19" s="69" t="s">
        <v>41</v>
      </c>
      <c r="C19" s="69" t="s">
        <v>7615</v>
      </c>
      <c r="D19" s="69" t="s">
        <v>7616</v>
      </c>
      <c r="E19" s="132">
        <v>4568965.5199999996</v>
      </c>
      <c r="F19" s="70" t="s">
        <v>272</v>
      </c>
    </row>
    <row r="20" spans="1:6" x14ac:dyDescent="0.25">
      <c r="A20" s="72"/>
      <c r="B20" s="2346" t="s">
        <v>306</v>
      </c>
      <c r="C20" s="2417"/>
      <c r="D20" s="2347"/>
      <c r="E20" s="132"/>
      <c r="F20" s="70"/>
    </row>
    <row r="21" spans="1:6" ht="157.5" x14ac:dyDescent="0.25">
      <c r="A21" s="72">
        <v>12</v>
      </c>
      <c r="B21" s="69" t="s">
        <v>4481</v>
      </c>
      <c r="C21" s="69" t="s">
        <v>7617</v>
      </c>
      <c r="D21" s="69" t="s">
        <v>7618</v>
      </c>
      <c r="E21" s="132">
        <v>1644827</v>
      </c>
      <c r="F21" s="70" t="s">
        <v>272</v>
      </c>
    </row>
    <row r="22" spans="1:6" x14ac:dyDescent="0.25">
      <c r="A22" s="72"/>
      <c r="B22" s="70" t="s">
        <v>34</v>
      </c>
      <c r="C22" s="69"/>
      <c r="D22" s="69"/>
      <c r="E22" s="69"/>
      <c r="F22" s="70"/>
    </row>
    <row r="23" spans="1:6" ht="63" x14ac:dyDescent="0.25">
      <c r="A23" s="69">
        <v>13</v>
      </c>
      <c r="B23" s="69" t="s">
        <v>7619</v>
      </c>
      <c r="C23" s="69" t="s">
        <v>7620</v>
      </c>
      <c r="D23" s="69" t="s">
        <v>7621</v>
      </c>
      <c r="E23" s="132">
        <v>14460344</v>
      </c>
      <c r="F23" s="70" t="s">
        <v>272</v>
      </c>
    </row>
    <row r="24" spans="1:6" ht="63" x14ac:dyDescent="0.25">
      <c r="A24" s="69">
        <v>14</v>
      </c>
      <c r="B24" s="69" t="s">
        <v>7622</v>
      </c>
      <c r="C24" s="69" t="s">
        <v>7623</v>
      </c>
      <c r="D24" s="69" t="s">
        <v>7624</v>
      </c>
      <c r="E24" s="495">
        <v>2500000</v>
      </c>
      <c r="F24" s="496" t="s">
        <v>272</v>
      </c>
    </row>
    <row r="25" spans="1:6" ht="110.25" x14ac:dyDescent="0.25">
      <c r="A25" s="69">
        <v>15</v>
      </c>
      <c r="B25" s="69" t="s">
        <v>7625</v>
      </c>
      <c r="C25" s="69" t="s">
        <v>7626</v>
      </c>
      <c r="D25" s="69" t="s">
        <v>7627</v>
      </c>
      <c r="E25" s="495">
        <v>7000000</v>
      </c>
      <c r="F25" s="496" t="s">
        <v>272</v>
      </c>
    </row>
    <row r="26" spans="1:6" x14ac:dyDescent="0.25">
      <c r="A26" s="69" t="s">
        <v>790</v>
      </c>
      <c r="B26" s="70" t="s">
        <v>219</v>
      </c>
      <c r="C26" s="69"/>
      <c r="D26" s="69" t="s">
        <v>790</v>
      </c>
      <c r="E26" s="69" t="s">
        <v>790</v>
      </c>
      <c r="F26" s="70" t="s">
        <v>790</v>
      </c>
    </row>
    <row r="27" spans="1:6" ht="141.75" x14ac:dyDescent="0.25">
      <c r="A27" s="69">
        <v>16</v>
      </c>
      <c r="B27" s="69" t="s">
        <v>7628</v>
      </c>
      <c r="C27" s="69" t="s">
        <v>7629</v>
      </c>
      <c r="D27" s="69" t="s">
        <v>7630</v>
      </c>
      <c r="E27" s="132">
        <v>700000</v>
      </c>
      <c r="F27" s="70" t="s">
        <v>272</v>
      </c>
    </row>
    <row r="28" spans="1:6" ht="141.75" x14ac:dyDescent="0.25">
      <c r="A28" s="69">
        <v>17</v>
      </c>
      <c r="B28" s="69" t="s">
        <v>7631</v>
      </c>
      <c r="C28" s="69" t="s">
        <v>7632</v>
      </c>
      <c r="D28" s="69" t="s">
        <v>7633</v>
      </c>
      <c r="E28" s="132">
        <v>800000</v>
      </c>
      <c r="F28" s="70" t="s">
        <v>272</v>
      </c>
    </row>
    <row r="29" spans="1:6" ht="110.25" x14ac:dyDescent="0.25">
      <c r="A29" s="69">
        <v>18</v>
      </c>
      <c r="B29" s="69" t="s">
        <v>7634</v>
      </c>
      <c r="C29" s="69" t="s">
        <v>7635</v>
      </c>
      <c r="D29" s="69" t="s">
        <v>7636</v>
      </c>
      <c r="E29" s="132">
        <v>700000</v>
      </c>
      <c r="F29" s="70" t="s">
        <v>272</v>
      </c>
    </row>
    <row r="30" spans="1:6" ht="110.25" x14ac:dyDescent="0.25">
      <c r="A30" s="69">
        <v>19</v>
      </c>
      <c r="B30" s="69" t="s">
        <v>7637</v>
      </c>
      <c r="C30" s="69" t="s">
        <v>7638</v>
      </c>
      <c r="D30" s="69" t="s">
        <v>7639</v>
      </c>
      <c r="E30" s="132">
        <v>300000</v>
      </c>
      <c r="F30" s="70" t="s">
        <v>272</v>
      </c>
    </row>
    <row r="31" spans="1:6" ht="110.25" x14ac:dyDescent="0.25">
      <c r="A31" s="69">
        <v>20</v>
      </c>
      <c r="B31" s="69" t="s">
        <v>7640</v>
      </c>
      <c r="C31" s="69" t="s">
        <v>7641</v>
      </c>
      <c r="D31" s="69" t="s">
        <v>7639</v>
      </c>
      <c r="E31" s="132">
        <v>300000</v>
      </c>
      <c r="F31" s="70" t="s">
        <v>272</v>
      </c>
    </row>
    <row r="32" spans="1:6" ht="126" x14ac:dyDescent="0.25">
      <c r="A32" s="69">
        <v>21</v>
      </c>
      <c r="B32" s="69" t="s">
        <v>7642</v>
      </c>
      <c r="C32" s="69" t="s">
        <v>7643</v>
      </c>
      <c r="D32" s="69" t="s">
        <v>7644</v>
      </c>
      <c r="E32" s="132">
        <v>3000000</v>
      </c>
      <c r="F32" s="70" t="s">
        <v>272</v>
      </c>
    </row>
    <row r="33" spans="1:6" ht="31.5" x14ac:dyDescent="0.25">
      <c r="A33" s="69">
        <v>22</v>
      </c>
      <c r="B33" s="69" t="s">
        <v>7645</v>
      </c>
      <c r="C33" s="69" t="s">
        <v>7646</v>
      </c>
      <c r="D33" s="69" t="s">
        <v>7614</v>
      </c>
      <c r="E33" s="132">
        <v>800000</v>
      </c>
      <c r="F33" s="70" t="s">
        <v>13</v>
      </c>
    </row>
    <row r="34" spans="1:6" ht="141.75" x14ac:dyDescent="0.25">
      <c r="A34" s="69">
        <v>23</v>
      </c>
      <c r="B34" s="69" t="s">
        <v>7647</v>
      </c>
      <c r="C34" s="69" t="s">
        <v>7648</v>
      </c>
      <c r="D34" s="69" t="s">
        <v>7649</v>
      </c>
      <c r="E34" s="132">
        <v>800000</v>
      </c>
      <c r="F34" s="70" t="s">
        <v>272</v>
      </c>
    </row>
    <row r="35" spans="1:6" ht="110.25" x14ac:dyDescent="0.25">
      <c r="A35" s="69">
        <v>24</v>
      </c>
      <c r="B35" s="69" t="s">
        <v>7650</v>
      </c>
      <c r="C35" s="69" t="s">
        <v>7651</v>
      </c>
      <c r="D35" s="69" t="s">
        <v>7652</v>
      </c>
      <c r="E35" s="132">
        <v>600000</v>
      </c>
      <c r="F35" s="70" t="s">
        <v>272</v>
      </c>
    </row>
    <row r="36" spans="1:6" x14ac:dyDescent="0.25">
      <c r="A36" s="69"/>
      <c r="B36" s="2346" t="s">
        <v>477</v>
      </c>
      <c r="C36" s="2417"/>
      <c r="D36" s="2347"/>
      <c r="E36" s="69"/>
      <c r="F36" s="70"/>
    </row>
    <row r="37" spans="1:6" ht="173.25" x14ac:dyDescent="0.25">
      <c r="A37" s="69">
        <v>25</v>
      </c>
      <c r="B37" s="69" t="s">
        <v>7653</v>
      </c>
      <c r="C37" s="69" t="s">
        <v>7654</v>
      </c>
      <c r="D37" s="69" t="s">
        <v>7655</v>
      </c>
      <c r="E37" s="132">
        <v>1169256.8</v>
      </c>
      <c r="F37" s="70" t="s">
        <v>13</v>
      </c>
    </row>
    <row r="38" spans="1:6" ht="173.25" x14ac:dyDescent="0.25">
      <c r="A38" s="69">
        <v>26</v>
      </c>
      <c r="B38" s="69" t="s">
        <v>7656</v>
      </c>
      <c r="C38" s="69" t="s">
        <v>7657</v>
      </c>
      <c r="D38" s="69" t="s">
        <v>7658</v>
      </c>
      <c r="E38" s="132">
        <v>1169256.8</v>
      </c>
      <c r="F38" s="70" t="s">
        <v>13</v>
      </c>
    </row>
    <row r="39" spans="1:6" ht="173.25" x14ac:dyDescent="0.25">
      <c r="A39" s="69">
        <v>27</v>
      </c>
      <c r="B39" s="69" t="s">
        <v>7659</v>
      </c>
      <c r="C39" s="69" t="s">
        <v>7660</v>
      </c>
      <c r="D39" s="69" t="s">
        <v>7661</v>
      </c>
      <c r="E39" s="132">
        <v>1169256.8</v>
      </c>
      <c r="F39" s="70" t="s">
        <v>13</v>
      </c>
    </row>
    <row r="40" spans="1:6" ht="173.25" x14ac:dyDescent="0.25">
      <c r="A40" s="69">
        <v>28</v>
      </c>
      <c r="B40" s="69" t="s">
        <v>7662</v>
      </c>
      <c r="C40" s="69" t="s">
        <v>7663</v>
      </c>
      <c r="D40" s="69" t="s">
        <v>7658</v>
      </c>
      <c r="E40" s="132">
        <v>1169256.8</v>
      </c>
      <c r="F40" s="70" t="s">
        <v>13</v>
      </c>
    </row>
    <row r="41" spans="1:6" x14ac:dyDescent="0.25">
      <c r="A41" s="69"/>
      <c r="B41" s="2346" t="s">
        <v>5895</v>
      </c>
      <c r="C41" s="2417"/>
      <c r="D41" s="2347"/>
      <c r="E41" s="69"/>
      <c r="F41" s="70"/>
    </row>
    <row r="42" spans="1:6" ht="173.25" x14ac:dyDescent="0.25">
      <c r="A42" s="69">
        <v>29</v>
      </c>
      <c r="B42" s="69" t="s">
        <v>7664</v>
      </c>
      <c r="C42" s="69" t="s">
        <v>7665</v>
      </c>
      <c r="D42" s="69" t="s">
        <v>7666</v>
      </c>
      <c r="E42" s="132">
        <v>1200000</v>
      </c>
      <c r="F42" s="70" t="s">
        <v>272</v>
      </c>
    </row>
    <row r="43" spans="1:6" ht="78.75" x14ac:dyDescent="0.25">
      <c r="A43" s="69">
        <v>30</v>
      </c>
      <c r="B43" s="69" t="s">
        <v>7667</v>
      </c>
      <c r="C43" s="69" t="s">
        <v>7668</v>
      </c>
      <c r="D43" s="69" t="s">
        <v>7669</v>
      </c>
      <c r="E43" s="132">
        <v>300000</v>
      </c>
      <c r="F43" s="70" t="s">
        <v>13</v>
      </c>
    </row>
    <row r="44" spans="1:6" ht="31.5" x14ac:dyDescent="0.25">
      <c r="A44" s="69">
        <v>31</v>
      </c>
      <c r="B44" s="69" t="s">
        <v>7670</v>
      </c>
      <c r="C44" s="69" t="s">
        <v>7671</v>
      </c>
      <c r="D44" s="69" t="s">
        <v>7672</v>
      </c>
      <c r="E44" s="132">
        <v>900000</v>
      </c>
      <c r="F44" s="70" t="s">
        <v>13</v>
      </c>
    </row>
    <row r="45" spans="1:6" ht="31.5" x14ac:dyDescent="0.25">
      <c r="A45" s="69">
        <v>32</v>
      </c>
      <c r="B45" s="69" t="s">
        <v>7673</v>
      </c>
      <c r="C45" s="69" t="s">
        <v>7674</v>
      </c>
      <c r="D45" s="69" t="s">
        <v>7672</v>
      </c>
      <c r="E45" s="132">
        <v>900000</v>
      </c>
      <c r="F45" s="70" t="s">
        <v>13</v>
      </c>
    </row>
    <row r="46" spans="1:6" ht="31.5" x14ac:dyDescent="0.25">
      <c r="A46" s="69">
        <v>33</v>
      </c>
      <c r="B46" s="69" t="s">
        <v>7675</v>
      </c>
      <c r="C46" s="69" t="s">
        <v>7676</v>
      </c>
      <c r="D46" s="69" t="s">
        <v>7672</v>
      </c>
      <c r="E46" s="132">
        <v>900000</v>
      </c>
      <c r="F46" s="70" t="s">
        <v>13</v>
      </c>
    </row>
    <row r="47" spans="1:6" ht="110.25" x14ac:dyDescent="0.25">
      <c r="A47" s="69">
        <v>34</v>
      </c>
      <c r="B47" s="69" t="s">
        <v>7677</v>
      </c>
      <c r="C47" s="69" t="s">
        <v>7678</v>
      </c>
      <c r="D47" s="69" t="s">
        <v>7679</v>
      </c>
      <c r="E47" s="132">
        <v>700000</v>
      </c>
      <c r="F47" s="70" t="s">
        <v>272</v>
      </c>
    </row>
    <row r="48" spans="1:6" ht="94.5" x14ac:dyDescent="0.25">
      <c r="A48" s="69">
        <v>35</v>
      </c>
      <c r="B48" s="69" t="s">
        <v>7680</v>
      </c>
      <c r="C48" s="69" t="s">
        <v>7681</v>
      </c>
      <c r="D48" s="69" t="s">
        <v>7682</v>
      </c>
      <c r="E48" s="132">
        <v>300000</v>
      </c>
      <c r="F48" s="70" t="s">
        <v>13</v>
      </c>
    </row>
    <row r="49" spans="1:6" ht="31.5" x14ac:dyDescent="0.25">
      <c r="A49" s="69">
        <v>36</v>
      </c>
      <c r="B49" s="69" t="s">
        <v>7683</v>
      </c>
      <c r="C49" s="69" t="s">
        <v>7684</v>
      </c>
      <c r="D49" s="69" t="s">
        <v>7685</v>
      </c>
      <c r="E49" s="132">
        <v>900000</v>
      </c>
      <c r="F49" s="70" t="s">
        <v>13</v>
      </c>
    </row>
    <row r="50" spans="1:6" ht="31.5" x14ac:dyDescent="0.25">
      <c r="A50" s="69">
        <v>37</v>
      </c>
      <c r="B50" s="69" t="s">
        <v>7686</v>
      </c>
      <c r="C50" s="69" t="s">
        <v>7687</v>
      </c>
      <c r="D50" s="69" t="s">
        <v>7685</v>
      </c>
      <c r="E50" s="132">
        <v>900000</v>
      </c>
      <c r="F50" s="70" t="s">
        <v>13</v>
      </c>
    </row>
    <row r="51" spans="1:6" ht="31.5" x14ac:dyDescent="0.25">
      <c r="A51" s="69">
        <v>38</v>
      </c>
      <c r="B51" s="69" t="s">
        <v>7688</v>
      </c>
      <c r="C51" s="69" t="s">
        <v>7689</v>
      </c>
      <c r="D51" s="69" t="s">
        <v>7672</v>
      </c>
      <c r="E51" s="132">
        <v>900000</v>
      </c>
      <c r="F51" s="70" t="s">
        <v>13</v>
      </c>
    </row>
    <row r="52" spans="1:6" x14ac:dyDescent="0.25">
      <c r="A52" s="69"/>
      <c r="B52" s="2346" t="s">
        <v>5872</v>
      </c>
      <c r="C52" s="2417"/>
      <c r="D52" s="2347"/>
      <c r="E52" s="69"/>
      <c r="F52" s="70"/>
    </row>
    <row r="53" spans="1:6" ht="31.5" x14ac:dyDescent="0.25">
      <c r="A53" s="69">
        <v>39</v>
      </c>
      <c r="B53" s="69" t="s">
        <v>7690</v>
      </c>
      <c r="C53" s="69" t="s">
        <v>7691</v>
      </c>
      <c r="D53" s="69" t="s">
        <v>7672</v>
      </c>
      <c r="E53" s="132">
        <v>900000</v>
      </c>
      <c r="F53" s="70" t="s">
        <v>13</v>
      </c>
    </row>
    <row r="54" spans="1:6" ht="31.5" x14ac:dyDescent="0.25">
      <c r="A54" s="69">
        <v>40</v>
      </c>
      <c r="B54" s="69" t="s">
        <v>7692</v>
      </c>
      <c r="C54" s="69" t="s">
        <v>7693</v>
      </c>
      <c r="D54" s="69" t="s">
        <v>7672</v>
      </c>
      <c r="E54" s="132">
        <v>900000</v>
      </c>
      <c r="F54" s="70" t="s">
        <v>13</v>
      </c>
    </row>
    <row r="55" spans="1:6" ht="126" x14ac:dyDescent="0.25">
      <c r="A55" s="69">
        <v>41</v>
      </c>
      <c r="B55" s="69" t="s">
        <v>7694</v>
      </c>
      <c r="C55" s="69" t="s">
        <v>7695</v>
      </c>
      <c r="D55" s="69" t="s">
        <v>7696</v>
      </c>
      <c r="E55" s="132">
        <v>1500000</v>
      </c>
      <c r="F55" s="70" t="s">
        <v>272</v>
      </c>
    </row>
    <row r="56" spans="1:6" ht="63" x14ac:dyDescent="0.25">
      <c r="A56" s="69">
        <v>42</v>
      </c>
      <c r="B56" s="69" t="s">
        <v>7697</v>
      </c>
      <c r="C56" s="69" t="s">
        <v>7698</v>
      </c>
      <c r="D56" s="69" t="s">
        <v>7699</v>
      </c>
      <c r="E56" s="132">
        <v>1500000</v>
      </c>
      <c r="F56" s="70" t="s">
        <v>13</v>
      </c>
    </row>
    <row r="57" spans="1:6" ht="31.5" x14ac:dyDescent="0.25">
      <c r="A57" s="69">
        <v>43</v>
      </c>
      <c r="B57" s="69" t="s">
        <v>7700</v>
      </c>
      <c r="C57" s="69" t="s">
        <v>7701</v>
      </c>
      <c r="D57" s="69" t="s">
        <v>7672</v>
      </c>
      <c r="E57" s="132">
        <v>900000</v>
      </c>
      <c r="F57" s="70" t="s">
        <v>13</v>
      </c>
    </row>
    <row r="58" spans="1:6" ht="141.75" x14ac:dyDescent="0.25">
      <c r="A58" s="69">
        <v>44</v>
      </c>
      <c r="B58" s="69" t="s">
        <v>7702</v>
      </c>
      <c r="C58" s="69" t="s">
        <v>7703</v>
      </c>
      <c r="D58" s="69" t="s">
        <v>7704</v>
      </c>
      <c r="E58" s="132">
        <v>1600000</v>
      </c>
      <c r="F58" s="70" t="s">
        <v>272</v>
      </c>
    </row>
    <row r="59" spans="1:6" ht="110.25" x14ac:dyDescent="0.25">
      <c r="A59" s="69">
        <v>45</v>
      </c>
      <c r="B59" s="69" t="s">
        <v>7705</v>
      </c>
      <c r="C59" s="69" t="s">
        <v>7706</v>
      </c>
      <c r="D59" s="69" t="s">
        <v>7707</v>
      </c>
      <c r="E59" s="132">
        <v>1600000</v>
      </c>
      <c r="F59" s="70" t="s">
        <v>13</v>
      </c>
    </row>
    <row r="60" spans="1:6" ht="47.25" x14ac:dyDescent="0.25">
      <c r="A60" s="69">
        <v>46</v>
      </c>
      <c r="B60" s="69" t="s">
        <v>7708</v>
      </c>
      <c r="C60" s="69" t="s">
        <v>7709</v>
      </c>
      <c r="D60" s="69" t="s">
        <v>7710</v>
      </c>
      <c r="E60" s="132">
        <v>500000</v>
      </c>
      <c r="F60" s="70" t="s">
        <v>272</v>
      </c>
    </row>
    <row r="61" spans="1:6" x14ac:dyDescent="0.25">
      <c r="A61" s="69"/>
      <c r="B61" s="2346" t="s">
        <v>481</v>
      </c>
      <c r="C61" s="2417"/>
      <c r="D61" s="2347"/>
      <c r="E61" s="132"/>
      <c r="F61" s="70"/>
    </row>
    <row r="62" spans="1:6" ht="47.25" x14ac:dyDescent="0.25">
      <c r="A62" s="69">
        <v>47</v>
      </c>
      <c r="B62" s="69" t="s">
        <v>1194</v>
      </c>
      <c r="C62" s="69" t="s">
        <v>7711</v>
      </c>
      <c r="D62" s="69" t="s">
        <v>7712</v>
      </c>
      <c r="E62" s="132">
        <v>3500000</v>
      </c>
      <c r="F62" s="70" t="s">
        <v>13</v>
      </c>
    </row>
    <row r="63" spans="1:6" x14ac:dyDescent="0.25">
      <c r="A63" s="70" t="s">
        <v>790</v>
      </c>
      <c r="B63" s="70" t="s">
        <v>248</v>
      </c>
      <c r="C63" s="70"/>
      <c r="D63" s="70" t="s">
        <v>790</v>
      </c>
      <c r="E63" s="136">
        <f>SUM(E6:E62)</f>
        <v>74310344.829999983</v>
      </c>
      <c r="F63" s="70" t="s">
        <v>790</v>
      </c>
    </row>
    <row r="64" spans="1:6" x14ac:dyDescent="0.25">
      <c r="A64" s="69"/>
      <c r="B64" s="2472" t="s">
        <v>9</v>
      </c>
      <c r="C64" s="2472"/>
      <c r="D64" s="2472"/>
      <c r="E64" s="424"/>
      <c r="F64" s="70"/>
    </row>
    <row r="65" spans="1:6" ht="63" x14ac:dyDescent="0.25">
      <c r="A65" s="69">
        <v>1</v>
      </c>
      <c r="B65" s="69" t="s">
        <v>269</v>
      </c>
      <c r="C65" s="7" t="s">
        <v>7713</v>
      </c>
      <c r="D65" s="69" t="s">
        <v>271</v>
      </c>
      <c r="E65" s="187">
        <v>1000000</v>
      </c>
      <c r="F65" s="70" t="s">
        <v>272</v>
      </c>
    </row>
    <row r="66" spans="1:6" x14ac:dyDescent="0.25">
      <c r="A66" s="69"/>
      <c r="B66" s="70" t="s">
        <v>273</v>
      </c>
      <c r="C66" s="7"/>
      <c r="D66" s="69"/>
      <c r="E66" s="187"/>
      <c r="F66" s="70"/>
    </row>
    <row r="67" spans="1:6" ht="94.5" x14ac:dyDescent="0.25">
      <c r="A67" s="69">
        <v>2</v>
      </c>
      <c r="B67" s="69" t="s">
        <v>274</v>
      </c>
      <c r="C67" s="7" t="s">
        <v>7714</v>
      </c>
      <c r="D67" s="69" t="s">
        <v>276</v>
      </c>
      <c r="E67" s="187">
        <v>4500000</v>
      </c>
      <c r="F67" s="70" t="s">
        <v>277</v>
      </c>
    </row>
    <row r="68" spans="1:6" x14ac:dyDescent="0.25">
      <c r="A68" s="69"/>
      <c r="B68" s="70" t="s">
        <v>248</v>
      </c>
      <c r="C68" s="69"/>
      <c r="D68" s="69"/>
      <c r="E68" s="189">
        <v>5500000</v>
      </c>
      <c r="F68" s="70"/>
    </row>
    <row r="69" spans="1:6" ht="17.25" customHeight="1" x14ac:dyDescent="0.25">
      <c r="A69" s="69"/>
      <c r="B69" s="2465" t="s">
        <v>323</v>
      </c>
      <c r="C69" s="2466"/>
      <c r="D69" s="69"/>
      <c r="E69" s="189"/>
      <c r="F69" s="70"/>
    </row>
    <row r="70" spans="1:6" ht="78.75" x14ac:dyDescent="0.25">
      <c r="A70" s="103">
        <v>13</v>
      </c>
      <c r="B70" s="158" t="s">
        <v>696</v>
      </c>
      <c r="C70" s="158" t="s">
        <v>7715</v>
      </c>
      <c r="D70" s="158" t="s">
        <v>7716</v>
      </c>
      <c r="E70" s="162">
        <v>166667</v>
      </c>
      <c r="F70" s="336" t="s">
        <v>13</v>
      </c>
    </row>
    <row r="71" spans="1:6" ht="78.75" x14ac:dyDescent="0.25">
      <c r="A71" s="103">
        <v>14</v>
      </c>
      <c r="B71" s="158" t="s">
        <v>696</v>
      </c>
      <c r="C71" s="158" t="s">
        <v>7717</v>
      </c>
      <c r="D71" s="158" t="s">
        <v>7718</v>
      </c>
      <c r="E71" s="162">
        <v>166667</v>
      </c>
      <c r="F71" s="336" t="s">
        <v>13</v>
      </c>
    </row>
    <row r="72" spans="1:6" ht="78.75" x14ac:dyDescent="0.25">
      <c r="A72" s="103">
        <v>15</v>
      </c>
      <c r="B72" s="158" t="s">
        <v>696</v>
      </c>
      <c r="C72" s="158" t="s">
        <v>7719</v>
      </c>
      <c r="D72" s="158" t="s">
        <v>7720</v>
      </c>
      <c r="E72" s="162">
        <v>166667</v>
      </c>
      <c r="F72" s="336" t="s">
        <v>13</v>
      </c>
    </row>
    <row r="73" spans="1:6" ht="78.75" x14ac:dyDescent="0.25">
      <c r="A73" s="103">
        <v>16</v>
      </c>
      <c r="B73" s="158" t="s">
        <v>696</v>
      </c>
      <c r="C73" s="158" t="s">
        <v>7721</v>
      </c>
      <c r="D73" s="158" t="s">
        <v>7722</v>
      </c>
      <c r="E73" s="162">
        <v>166667</v>
      </c>
      <c r="F73" s="336" t="s">
        <v>13</v>
      </c>
    </row>
    <row r="74" spans="1:6" ht="78.75" x14ac:dyDescent="0.25">
      <c r="A74" s="103">
        <v>17</v>
      </c>
      <c r="B74" s="158" t="s">
        <v>696</v>
      </c>
      <c r="C74" s="158" t="s">
        <v>7723</v>
      </c>
      <c r="D74" s="158" t="s">
        <v>7724</v>
      </c>
      <c r="E74" s="162">
        <v>166667</v>
      </c>
      <c r="F74" s="336" t="s">
        <v>13</v>
      </c>
    </row>
    <row r="75" spans="1:6" ht="78.75" x14ac:dyDescent="0.25">
      <c r="A75" s="103">
        <v>18</v>
      </c>
      <c r="B75" s="158" t="s">
        <v>696</v>
      </c>
      <c r="C75" s="158" t="s">
        <v>7725</v>
      </c>
      <c r="D75" s="158" t="s">
        <v>7726</v>
      </c>
      <c r="E75" s="162">
        <v>166665</v>
      </c>
      <c r="F75" s="336" t="s">
        <v>13</v>
      </c>
    </row>
    <row r="76" spans="1:6" ht="173.25" x14ac:dyDescent="0.25">
      <c r="A76" s="69">
        <v>23</v>
      </c>
      <c r="B76" s="69" t="s">
        <v>7727</v>
      </c>
      <c r="C76" s="69" t="s">
        <v>7728</v>
      </c>
      <c r="D76" s="69" t="s">
        <v>7729</v>
      </c>
      <c r="E76" s="132">
        <v>6000000</v>
      </c>
      <c r="F76" s="70" t="s">
        <v>272</v>
      </c>
    </row>
    <row r="77" spans="1:6" x14ac:dyDescent="0.25">
      <c r="A77" s="70"/>
      <c r="B77" s="70" t="s">
        <v>248</v>
      </c>
      <c r="C77" s="70"/>
      <c r="D77" s="70"/>
      <c r="E77" s="136">
        <f>SUM(E70:E76)</f>
        <v>7000000</v>
      </c>
      <c r="F77" s="70"/>
    </row>
    <row r="78" spans="1:6" ht="31.5" x14ac:dyDescent="0.25">
      <c r="A78" s="88"/>
      <c r="B78" s="336" t="s">
        <v>324</v>
      </c>
      <c r="C78" s="88"/>
      <c r="D78" s="88"/>
      <c r="E78" s="89">
        <f>E77+E68+E63</f>
        <v>86810344.829999983</v>
      </c>
      <c r="F78" s="88"/>
    </row>
    <row r="82" spans="1:6" x14ac:dyDescent="0.25">
      <c r="A82" s="2559" t="s">
        <v>0</v>
      </c>
      <c r="B82" s="2559"/>
      <c r="C82" s="2559"/>
      <c r="D82" s="2559"/>
      <c r="E82" s="2559"/>
      <c r="F82" s="2559"/>
    </row>
    <row r="83" spans="1:6" x14ac:dyDescent="0.25">
      <c r="A83" s="2679" t="s">
        <v>7584</v>
      </c>
      <c r="B83" s="2679"/>
      <c r="C83" s="2679"/>
      <c r="D83" s="2679"/>
      <c r="E83" s="2679"/>
      <c r="F83" s="2679"/>
    </row>
    <row r="84" spans="1:6" x14ac:dyDescent="0.25">
      <c r="A84" s="2559" t="s">
        <v>281</v>
      </c>
      <c r="B84" s="2559"/>
      <c r="C84" s="2559"/>
      <c r="D84" s="2559"/>
      <c r="E84" s="2559"/>
      <c r="F84" s="2559"/>
    </row>
    <row r="85" spans="1:6" x14ac:dyDescent="0.25">
      <c r="A85" s="1785" t="s">
        <v>3</v>
      </c>
      <c r="B85" s="533" t="s">
        <v>5559</v>
      </c>
      <c r="C85" s="1745" t="s">
        <v>284</v>
      </c>
      <c r="D85" s="1737" t="s">
        <v>4426</v>
      </c>
      <c r="E85" s="1737" t="s">
        <v>286</v>
      </c>
      <c r="F85" s="1745" t="s">
        <v>1228</v>
      </c>
    </row>
    <row r="86" spans="1:6" x14ac:dyDescent="0.25">
      <c r="A86" s="1777"/>
      <c r="B86" s="2580" t="s">
        <v>7590</v>
      </c>
      <c r="C86" s="2599"/>
      <c r="D86" s="2581"/>
      <c r="E86" s="1777"/>
      <c r="F86" s="1745"/>
    </row>
    <row r="87" spans="1:6" ht="47.25" x14ac:dyDescent="0.25">
      <c r="A87" s="1786">
        <v>1</v>
      </c>
      <c r="B87" s="1755" t="s">
        <v>2060</v>
      </c>
      <c r="C87" s="1756" t="s">
        <v>7604</v>
      </c>
      <c r="D87" s="1756" t="s">
        <v>329</v>
      </c>
      <c r="E87" s="1742">
        <v>220964.91</v>
      </c>
      <c r="F87" s="1787" t="s">
        <v>272</v>
      </c>
    </row>
    <row r="88" spans="1:6" ht="126" x14ac:dyDescent="0.25">
      <c r="A88" s="1786">
        <v>2</v>
      </c>
      <c r="B88" s="1755" t="s">
        <v>11140</v>
      </c>
      <c r="C88" s="1756" t="s">
        <v>7606</v>
      </c>
      <c r="D88" s="1756" t="s">
        <v>488</v>
      </c>
      <c r="E88" s="1742">
        <v>124000</v>
      </c>
      <c r="F88" s="1787" t="s">
        <v>272</v>
      </c>
    </row>
    <row r="89" spans="1:6" ht="78.75" x14ac:dyDescent="0.25">
      <c r="A89" s="1786">
        <v>3</v>
      </c>
      <c r="B89" s="1755" t="s">
        <v>7833</v>
      </c>
      <c r="C89" s="1756" t="s">
        <v>7608</v>
      </c>
      <c r="D89" s="1756" t="s">
        <v>541</v>
      </c>
      <c r="E89" s="1788">
        <v>124000</v>
      </c>
      <c r="F89" s="1787" t="s">
        <v>272</v>
      </c>
    </row>
    <row r="90" spans="1:6" x14ac:dyDescent="0.25">
      <c r="A90" s="1786"/>
      <c r="B90" s="2677" t="s">
        <v>8990</v>
      </c>
      <c r="C90" s="2463"/>
      <c r="D90" s="1756"/>
      <c r="E90" s="1788"/>
      <c r="F90" s="1787"/>
    </row>
    <row r="91" spans="1:6" ht="126" x14ac:dyDescent="0.25">
      <c r="A91" s="1786">
        <v>4</v>
      </c>
      <c r="B91" s="1755" t="s">
        <v>11140</v>
      </c>
      <c r="C91" s="1755" t="s">
        <v>7604</v>
      </c>
      <c r="D91" s="1755" t="s">
        <v>41702</v>
      </c>
      <c r="E91" s="1789">
        <v>117379.92</v>
      </c>
      <c r="F91" s="1790" t="s">
        <v>272</v>
      </c>
    </row>
    <row r="92" spans="1:6" ht="78.75" x14ac:dyDescent="0.25">
      <c r="A92" s="1786">
        <v>5</v>
      </c>
      <c r="B92" s="1755" t="s">
        <v>23</v>
      </c>
      <c r="C92" s="1755" t="s">
        <v>7606</v>
      </c>
      <c r="D92" s="1755" t="s">
        <v>7601</v>
      </c>
      <c r="E92" s="1789">
        <v>124000</v>
      </c>
      <c r="F92" s="1790" t="s">
        <v>272</v>
      </c>
    </row>
    <row r="93" spans="1:6" ht="78.75" x14ac:dyDescent="0.25">
      <c r="A93" s="1786">
        <v>6</v>
      </c>
      <c r="B93" s="1755" t="s">
        <v>299</v>
      </c>
      <c r="C93" s="1755" t="s">
        <v>7608</v>
      </c>
      <c r="D93" s="1755" t="s">
        <v>7609</v>
      </c>
      <c r="E93" s="1789">
        <v>100000</v>
      </c>
      <c r="F93" s="1790" t="s">
        <v>272</v>
      </c>
    </row>
    <row r="94" spans="1:6" x14ac:dyDescent="0.25">
      <c r="A94" s="1786"/>
      <c r="B94" s="1760" t="s">
        <v>40</v>
      </c>
      <c r="C94" s="1755"/>
      <c r="D94" s="1791"/>
      <c r="E94" s="1792"/>
      <c r="F94" s="1787"/>
    </row>
    <row r="95" spans="1:6" ht="94.5" x14ac:dyDescent="0.25">
      <c r="A95" s="1786">
        <v>7</v>
      </c>
      <c r="B95" s="1755" t="s">
        <v>41</v>
      </c>
      <c r="C95" s="1755" t="s">
        <v>7615</v>
      </c>
      <c r="D95" s="1755" t="s">
        <v>7616</v>
      </c>
      <c r="E95" s="1793">
        <v>568965.51</v>
      </c>
      <c r="F95" s="1787" t="s">
        <v>272</v>
      </c>
    </row>
    <row r="96" spans="1:6" x14ac:dyDescent="0.25">
      <c r="A96" s="1794"/>
      <c r="B96" s="1760" t="s">
        <v>219</v>
      </c>
      <c r="C96" s="1760"/>
      <c r="D96" s="1758"/>
      <c r="E96" s="1795"/>
      <c r="F96" s="1796"/>
    </row>
    <row r="97" spans="1:6" ht="220.5" x14ac:dyDescent="0.25">
      <c r="A97" s="1797">
        <v>8</v>
      </c>
      <c r="B97" s="1798" t="s">
        <v>41703</v>
      </c>
      <c r="C97" s="1799" t="s">
        <v>41704</v>
      </c>
      <c r="D97" s="1799" t="s">
        <v>41705</v>
      </c>
      <c r="E97" s="1800">
        <v>1953022.59</v>
      </c>
      <c r="F97" s="1801" t="s">
        <v>13</v>
      </c>
    </row>
    <row r="98" spans="1:6" ht="220.5" x14ac:dyDescent="0.25">
      <c r="A98" s="1786">
        <v>9</v>
      </c>
      <c r="B98" s="1756" t="s">
        <v>41706</v>
      </c>
      <c r="C98" s="1755" t="s">
        <v>41707</v>
      </c>
      <c r="D98" s="1756" t="s">
        <v>41708</v>
      </c>
      <c r="E98" s="1793">
        <v>606294.76</v>
      </c>
      <c r="F98" s="1787" t="s">
        <v>13</v>
      </c>
    </row>
    <row r="99" spans="1:6" ht="220.5" x14ac:dyDescent="0.25">
      <c r="A99" s="1786">
        <v>10</v>
      </c>
      <c r="B99" s="1756" t="s">
        <v>41709</v>
      </c>
      <c r="C99" s="1799" t="s">
        <v>41710</v>
      </c>
      <c r="D99" s="1756" t="s">
        <v>41708</v>
      </c>
      <c r="E99" s="1793">
        <v>1067974.74</v>
      </c>
      <c r="F99" s="1787" t="s">
        <v>13</v>
      </c>
    </row>
    <row r="100" spans="1:6" ht="220.5" x14ac:dyDescent="0.25">
      <c r="A100" s="1786">
        <v>11</v>
      </c>
      <c r="B100" s="1756" t="s">
        <v>41711</v>
      </c>
      <c r="C100" s="1799" t="s">
        <v>41712</v>
      </c>
      <c r="D100" s="1756" t="s">
        <v>41708</v>
      </c>
      <c r="E100" s="1793">
        <v>1372707.91</v>
      </c>
      <c r="F100" s="1787" t="s">
        <v>13</v>
      </c>
    </row>
    <row r="101" spans="1:6" x14ac:dyDescent="0.25">
      <c r="A101" s="1794"/>
      <c r="B101" s="2677" t="s">
        <v>312</v>
      </c>
      <c r="C101" s="2463"/>
      <c r="D101" s="1758"/>
      <c r="E101" s="1795"/>
      <c r="F101" s="1796"/>
    </row>
    <row r="102" spans="1:6" ht="47.25" x14ac:dyDescent="0.25">
      <c r="A102" s="1786">
        <v>12</v>
      </c>
      <c r="B102" s="1755" t="s">
        <v>41713</v>
      </c>
      <c r="C102" s="1755" t="s">
        <v>41714</v>
      </c>
      <c r="D102" s="1755" t="s">
        <v>41715</v>
      </c>
      <c r="E102" s="1788">
        <v>600000</v>
      </c>
      <c r="F102" s="1787" t="s">
        <v>13</v>
      </c>
    </row>
    <row r="103" spans="1:6" ht="47.25" x14ac:dyDescent="0.25">
      <c r="A103" s="1786">
        <v>13</v>
      </c>
      <c r="B103" s="1755" t="s">
        <v>41716</v>
      </c>
      <c r="C103" s="1755" t="s">
        <v>41717</v>
      </c>
      <c r="D103" s="1755" t="s">
        <v>3043</v>
      </c>
      <c r="E103" s="1788">
        <v>600000</v>
      </c>
      <c r="F103" s="1787" t="s">
        <v>13</v>
      </c>
    </row>
    <row r="104" spans="1:6" ht="47.25" x14ac:dyDescent="0.25">
      <c r="A104" s="1786">
        <v>14</v>
      </c>
      <c r="B104" s="1755" t="s">
        <v>41718</v>
      </c>
      <c r="C104" s="1755" t="s">
        <v>41719</v>
      </c>
      <c r="D104" s="1755" t="s">
        <v>41720</v>
      </c>
      <c r="E104" s="1788">
        <v>600000</v>
      </c>
      <c r="F104" s="1787" t="s">
        <v>13</v>
      </c>
    </row>
    <row r="105" spans="1:6" ht="31.5" x14ac:dyDescent="0.25">
      <c r="A105" s="1786">
        <v>15</v>
      </c>
      <c r="B105" s="1755" t="s">
        <v>41721</v>
      </c>
      <c r="C105" s="1755" t="s">
        <v>41722</v>
      </c>
      <c r="D105" s="1755" t="s">
        <v>41723</v>
      </c>
      <c r="E105" s="1788">
        <v>600000</v>
      </c>
      <c r="F105" s="1787" t="s">
        <v>13</v>
      </c>
    </row>
    <row r="106" spans="1:6" ht="47.25" x14ac:dyDescent="0.25">
      <c r="A106" s="1786">
        <v>16</v>
      </c>
      <c r="B106" s="1755" t="s">
        <v>41724</v>
      </c>
      <c r="C106" s="1755" t="s">
        <v>41725</v>
      </c>
      <c r="D106" s="1755" t="s">
        <v>41726</v>
      </c>
      <c r="E106" s="1788">
        <v>2000000</v>
      </c>
      <c r="F106" s="1787" t="s">
        <v>13</v>
      </c>
    </row>
    <row r="107" spans="1:6" x14ac:dyDescent="0.25">
      <c r="A107" s="1794"/>
      <c r="B107" s="2677" t="s">
        <v>315</v>
      </c>
      <c r="C107" s="2463"/>
      <c r="D107" s="1760"/>
      <c r="E107" s="1802"/>
      <c r="F107" s="1803"/>
    </row>
    <row r="108" spans="1:6" ht="47.25" x14ac:dyDescent="0.25">
      <c r="A108" s="1786">
        <v>17</v>
      </c>
      <c r="B108" s="1756" t="s">
        <v>41727</v>
      </c>
      <c r="C108" s="1755" t="s">
        <v>41728</v>
      </c>
      <c r="D108" s="1755" t="s">
        <v>41729</v>
      </c>
      <c r="E108" s="1788">
        <v>600000</v>
      </c>
      <c r="F108" s="1787" t="s">
        <v>13</v>
      </c>
    </row>
    <row r="109" spans="1:6" x14ac:dyDescent="0.25">
      <c r="A109" s="1794"/>
      <c r="B109" s="1760" t="s">
        <v>37289</v>
      </c>
      <c r="C109" s="1760"/>
      <c r="D109" s="1760"/>
      <c r="E109" s="1804">
        <v>11379310.34</v>
      </c>
      <c r="F109" s="1803"/>
    </row>
    <row r="110" spans="1:6" x14ac:dyDescent="0.25">
      <c r="A110" s="2678" t="s">
        <v>41730</v>
      </c>
      <c r="B110" s="2678"/>
      <c r="C110" s="2678"/>
      <c r="D110" s="2678" t="s">
        <v>279</v>
      </c>
      <c r="E110" s="2678"/>
      <c r="F110" s="2678"/>
    </row>
  </sheetData>
  <mergeCells count="23">
    <mergeCell ref="B64:D64"/>
    <mergeCell ref="B69:C69"/>
    <mergeCell ref="B18:D18"/>
    <mergeCell ref="B20:D20"/>
    <mergeCell ref="B36:D36"/>
    <mergeCell ref="B41:D41"/>
    <mergeCell ref="B52:D52"/>
    <mergeCell ref="B61:D61"/>
    <mergeCell ref="B15:D15"/>
    <mergeCell ref="A1:F1"/>
    <mergeCell ref="A2:F2"/>
    <mergeCell ref="B3:D3"/>
    <mergeCell ref="B5:D5"/>
    <mergeCell ref="B11:D11"/>
    <mergeCell ref="B107:C107"/>
    <mergeCell ref="A110:C110"/>
    <mergeCell ref="D110:F110"/>
    <mergeCell ref="A82:F82"/>
    <mergeCell ref="A83:F83"/>
    <mergeCell ref="A84:F84"/>
    <mergeCell ref="B86:D86"/>
    <mergeCell ref="B90:C90"/>
    <mergeCell ref="B101:C101"/>
  </mergeCell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7"/>
  <sheetViews>
    <sheetView topLeftCell="A74" workbookViewId="0">
      <selection activeCell="C89" sqref="C89"/>
    </sheetView>
  </sheetViews>
  <sheetFormatPr defaultRowHeight="15" x14ac:dyDescent="0.25"/>
  <cols>
    <col min="1" max="1" width="7.5703125" customWidth="1"/>
    <col min="2" max="2" width="15.5703125" customWidth="1"/>
    <col min="3" max="3" width="45.85546875" customWidth="1"/>
    <col min="4" max="4" width="19.42578125" customWidth="1"/>
    <col min="5" max="5" width="21.85546875" customWidth="1"/>
    <col min="6" max="6" width="10.28515625" customWidth="1"/>
  </cols>
  <sheetData>
    <row r="1" spans="1:6" ht="15.75" x14ac:dyDescent="0.25">
      <c r="A1" s="2480" t="s">
        <v>11432</v>
      </c>
      <c r="B1" s="2480"/>
      <c r="C1" s="2480"/>
      <c r="D1" s="2480"/>
      <c r="E1" s="2480"/>
      <c r="F1" s="2480"/>
    </row>
    <row r="2" spans="1:6" ht="15.75" x14ac:dyDescent="0.25">
      <c r="A2" s="2480" t="s">
        <v>11433</v>
      </c>
      <c r="B2" s="2480"/>
      <c r="C2" s="2480"/>
      <c r="D2" s="2480"/>
      <c r="E2" s="2480"/>
      <c r="F2" s="2480"/>
    </row>
    <row r="3" spans="1:6" ht="15.75" x14ac:dyDescent="0.25">
      <c r="A3" s="2480" t="s">
        <v>11434</v>
      </c>
      <c r="B3" s="2480"/>
      <c r="C3" s="2480"/>
      <c r="D3" s="2480"/>
      <c r="E3" s="2480"/>
      <c r="F3" s="2480"/>
    </row>
    <row r="4" spans="1:6" ht="31.5" x14ac:dyDescent="0.25">
      <c r="A4" s="70" t="s">
        <v>282</v>
      </c>
      <c r="B4" s="70" t="s">
        <v>5559</v>
      </c>
      <c r="C4" s="70" t="s">
        <v>284</v>
      </c>
      <c r="D4" s="70" t="s">
        <v>8474</v>
      </c>
      <c r="E4" s="707" t="s">
        <v>286</v>
      </c>
      <c r="F4" s="70" t="s">
        <v>1228</v>
      </c>
    </row>
    <row r="5" spans="1:6" ht="15.75" x14ac:dyDescent="0.25">
      <c r="A5" s="69"/>
      <c r="B5" s="2348" t="s">
        <v>7590</v>
      </c>
      <c r="C5" s="2349"/>
      <c r="D5" s="2350"/>
      <c r="E5" s="708"/>
      <c r="F5" s="69"/>
    </row>
    <row r="6" spans="1:6" ht="47.25" x14ac:dyDescent="0.25">
      <c r="A6" s="69">
        <v>1</v>
      </c>
      <c r="B6" s="69" t="s">
        <v>2060</v>
      </c>
      <c r="C6" s="69" t="s">
        <v>11435</v>
      </c>
      <c r="D6" s="69" t="s">
        <v>329</v>
      </c>
      <c r="E6" s="709">
        <v>1066379.8999999999</v>
      </c>
      <c r="F6" s="69" t="s">
        <v>272</v>
      </c>
    </row>
    <row r="7" spans="1:6" ht="126" x14ac:dyDescent="0.25">
      <c r="A7" s="69">
        <v>2</v>
      </c>
      <c r="B7" s="69" t="s">
        <v>295</v>
      </c>
      <c r="C7" s="69" t="s">
        <v>11436</v>
      </c>
      <c r="D7" s="69" t="s">
        <v>2062</v>
      </c>
      <c r="E7" s="709">
        <v>238620.3</v>
      </c>
      <c r="F7" s="69" t="s">
        <v>272</v>
      </c>
    </row>
    <row r="8" spans="1:6" ht="63" x14ac:dyDescent="0.25">
      <c r="A8" s="69">
        <v>3</v>
      </c>
      <c r="B8" s="69" t="s">
        <v>8477</v>
      </c>
      <c r="C8" s="69" t="s">
        <v>11495</v>
      </c>
      <c r="D8" s="69" t="s">
        <v>11437</v>
      </c>
      <c r="E8" s="709">
        <v>400000</v>
      </c>
      <c r="F8" s="69" t="s">
        <v>272</v>
      </c>
    </row>
    <row r="9" spans="1:6" ht="31.5" x14ac:dyDescent="0.25">
      <c r="A9" s="69">
        <v>4</v>
      </c>
      <c r="B9" s="69" t="s">
        <v>17</v>
      </c>
      <c r="C9" s="69" t="s">
        <v>11438</v>
      </c>
      <c r="D9" s="69" t="s">
        <v>8480</v>
      </c>
      <c r="E9" s="709">
        <v>30000</v>
      </c>
      <c r="F9" s="69" t="s">
        <v>272</v>
      </c>
    </row>
    <row r="10" spans="1:6" ht="31.5" x14ac:dyDescent="0.25">
      <c r="A10" s="69">
        <v>5</v>
      </c>
      <c r="B10" s="69" t="s">
        <v>20</v>
      </c>
      <c r="C10" s="69" t="s">
        <v>11439</v>
      </c>
      <c r="D10" s="69" t="s">
        <v>8482</v>
      </c>
      <c r="E10" s="709">
        <v>25000</v>
      </c>
      <c r="F10" s="69" t="s">
        <v>272</v>
      </c>
    </row>
    <row r="11" spans="1:6" ht="78.75" x14ac:dyDescent="0.25">
      <c r="A11" s="69">
        <v>6</v>
      </c>
      <c r="B11" s="69" t="s">
        <v>23</v>
      </c>
      <c r="C11" s="69" t="s">
        <v>11496</v>
      </c>
      <c r="D11" s="69" t="s">
        <v>541</v>
      </c>
      <c r="E11" s="709">
        <v>1340000</v>
      </c>
      <c r="F11" s="69" t="s">
        <v>272</v>
      </c>
    </row>
    <row r="12" spans="1:6" ht="15.75" x14ac:dyDescent="0.25">
      <c r="A12" s="69"/>
      <c r="B12" s="2348" t="s">
        <v>8023</v>
      </c>
      <c r="C12" s="2349"/>
      <c r="D12" s="2350"/>
      <c r="E12" s="708"/>
      <c r="F12" s="69"/>
    </row>
    <row r="13" spans="1:6" ht="110.25" x14ac:dyDescent="0.25">
      <c r="A13" s="69">
        <v>7</v>
      </c>
      <c r="B13" s="69" t="s">
        <v>295</v>
      </c>
      <c r="C13" s="69" t="s">
        <v>11440</v>
      </c>
      <c r="D13" s="69" t="s">
        <v>336</v>
      </c>
      <c r="E13" s="709">
        <v>525444.9</v>
      </c>
      <c r="F13" s="69" t="s">
        <v>272</v>
      </c>
    </row>
    <row r="14" spans="1:6" ht="78.75" x14ac:dyDescent="0.25">
      <c r="A14" s="69">
        <v>8</v>
      </c>
      <c r="B14" s="69" t="s">
        <v>23</v>
      </c>
      <c r="C14" s="69" t="s">
        <v>11497</v>
      </c>
      <c r="D14" s="69" t="s">
        <v>541</v>
      </c>
      <c r="E14" s="709">
        <v>600000</v>
      </c>
      <c r="F14" s="69" t="s">
        <v>272</v>
      </c>
    </row>
    <row r="15" spans="1:6" ht="78.75" x14ac:dyDescent="0.25">
      <c r="A15" s="69">
        <v>9</v>
      </c>
      <c r="B15" s="69" t="s">
        <v>299</v>
      </c>
      <c r="C15" s="69" t="s">
        <v>11441</v>
      </c>
      <c r="D15" s="69" t="s">
        <v>1244</v>
      </c>
      <c r="E15" s="709">
        <v>1000000</v>
      </c>
      <c r="F15" s="69" t="s">
        <v>272</v>
      </c>
    </row>
    <row r="16" spans="1:6" ht="15.75" x14ac:dyDescent="0.25">
      <c r="A16" s="69"/>
      <c r="B16" s="70" t="s">
        <v>34</v>
      </c>
      <c r="C16" s="69"/>
      <c r="D16" s="69"/>
      <c r="E16" s="708"/>
      <c r="F16" s="69"/>
    </row>
    <row r="17" spans="1:6" ht="63" x14ac:dyDescent="0.25">
      <c r="A17" s="69">
        <v>10</v>
      </c>
      <c r="B17" s="69" t="s">
        <v>309</v>
      </c>
      <c r="C17" s="69" t="s">
        <v>11442</v>
      </c>
      <c r="D17" s="69" t="s">
        <v>8489</v>
      </c>
      <c r="E17" s="709">
        <v>10202006</v>
      </c>
      <c r="F17" s="69" t="s">
        <v>272</v>
      </c>
    </row>
    <row r="18" spans="1:6" ht="78.75" x14ac:dyDescent="0.25">
      <c r="A18" s="69">
        <v>11</v>
      </c>
      <c r="B18" s="69" t="s">
        <v>342</v>
      </c>
      <c r="C18" s="69" t="s">
        <v>11443</v>
      </c>
      <c r="D18" s="69" t="s">
        <v>8491</v>
      </c>
      <c r="E18" s="709">
        <v>6500000</v>
      </c>
      <c r="F18" s="69" t="s">
        <v>13</v>
      </c>
    </row>
    <row r="19" spans="1:6" ht="63" x14ac:dyDescent="0.25">
      <c r="A19" s="69">
        <v>12</v>
      </c>
      <c r="B19" s="69" t="s">
        <v>4431</v>
      </c>
      <c r="C19" s="69" t="s">
        <v>11444</v>
      </c>
      <c r="D19" s="69" t="s">
        <v>11445</v>
      </c>
      <c r="E19" s="709">
        <v>500580</v>
      </c>
      <c r="F19" s="69" t="s">
        <v>13</v>
      </c>
    </row>
    <row r="20" spans="1:6" ht="15.75" x14ac:dyDescent="0.25">
      <c r="A20" s="69"/>
      <c r="B20" s="70" t="s">
        <v>301</v>
      </c>
      <c r="C20" s="69"/>
      <c r="D20" s="69"/>
      <c r="E20" s="708"/>
      <c r="F20" s="69"/>
    </row>
    <row r="21" spans="1:6" ht="94.5" x14ac:dyDescent="0.25">
      <c r="A21" s="69">
        <v>13</v>
      </c>
      <c r="B21" s="69" t="s">
        <v>301</v>
      </c>
      <c r="C21" s="69" t="s">
        <v>11446</v>
      </c>
      <c r="D21" s="69" t="s">
        <v>43</v>
      </c>
      <c r="E21" s="709">
        <v>4568965.5199999996</v>
      </c>
      <c r="F21" s="69" t="s">
        <v>13</v>
      </c>
    </row>
    <row r="22" spans="1:6" ht="15.75" x14ac:dyDescent="0.25">
      <c r="A22" s="69"/>
      <c r="B22" s="2348" t="s">
        <v>11447</v>
      </c>
      <c r="C22" s="2350"/>
      <c r="D22" s="69"/>
      <c r="E22" s="708"/>
      <c r="F22" s="69"/>
    </row>
    <row r="23" spans="1:6" ht="173.25" x14ac:dyDescent="0.25">
      <c r="A23" s="69">
        <v>14</v>
      </c>
      <c r="B23" s="69" t="s">
        <v>11448</v>
      </c>
      <c r="C23" s="69" t="s">
        <v>11449</v>
      </c>
      <c r="D23" s="69" t="s">
        <v>11450</v>
      </c>
      <c r="E23" s="709">
        <v>3795000</v>
      </c>
      <c r="F23" s="69" t="s">
        <v>13</v>
      </c>
    </row>
    <row r="24" spans="1:6" ht="94.5" x14ac:dyDescent="0.25">
      <c r="A24" s="69">
        <v>15</v>
      </c>
      <c r="B24" s="69" t="s">
        <v>11451</v>
      </c>
      <c r="C24" s="69" t="s">
        <v>11452</v>
      </c>
      <c r="D24" s="69" t="s">
        <v>11453</v>
      </c>
      <c r="E24" s="709">
        <v>3910000</v>
      </c>
      <c r="F24" s="69" t="s">
        <v>13</v>
      </c>
    </row>
    <row r="25" spans="1:6" ht="157.5" x14ac:dyDescent="0.25">
      <c r="A25" s="69">
        <v>16</v>
      </c>
      <c r="B25" s="69" t="s">
        <v>11454</v>
      </c>
      <c r="C25" s="69" t="s">
        <v>11455</v>
      </c>
      <c r="D25" s="69" t="s">
        <v>11498</v>
      </c>
      <c r="E25" s="709">
        <v>2530000</v>
      </c>
      <c r="F25" s="69" t="s">
        <v>13</v>
      </c>
    </row>
    <row r="26" spans="1:6" ht="94.5" x14ac:dyDescent="0.25">
      <c r="A26" s="69">
        <v>17</v>
      </c>
      <c r="B26" s="69" t="s">
        <v>11456</v>
      </c>
      <c r="C26" s="69" t="s">
        <v>11457</v>
      </c>
      <c r="D26" s="69" t="s">
        <v>11499</v>
      </c>
      <c r="E26" s="709">
        <v>3220000</v>
      </c>
      <c r="F26" s="69" t="s">
        <v>13</v>
      </c>
    </row>
    <row r="27" spans="1:6" ht="110.25" x14ac:dyDescent="0.25">
      <c r="A27" s="69">
        <v>18</v>
      </c>
      <c r="B27" s="69" t="s">
        <v>11458</v>
      </c>
      <c r="C27" s="69" t="s">
        <v>11459</v>
      </c>
      <c r="D27" s="69" t="s">
        <v>11500</v>
      </c>
      <c r="E27" s="709">
        <v>3220000</v>
      </c>
      <c r="F27" s="69" t="s">
        <v>13</v>
      </c>
    </row>
    <row r="28" spans="1:6" ht="94.5" x14ac:dyDescent="0.25">
      <c r="A28" s="69">
        <v>19</v>
      </c>
      <c r="B28" s="69" t="s">
        <v>11460</v>
      </c>
      <c r="C28" s="69" t="s">
        <v>11461</v>
      </c>
      <c r="D28" s="69" t="s">
        <v>11501</v>
      </c>
      <c r="E28" s="709">
        <v>2070000</v>
      </c>
      <c r="F28" s="69" t="s">
        <v>13</v>
      </c>
    </row>
    <row r="29" spans="1:6" ht="189" x14ac:dyDescent="0.25">
      <c r="A29" s="69">
        <v>20</v>
      </c>
      <c r="B29" s="69" t="s">
        <v>10445</v>
      </c>
      <c r="C29" s="69" t="s">
        <v>11462</v>
      </c>
      <c r="D29" s="69" t="s">
        <v>11463</v>
      </c>
      <c r="E29" s="709">
        <v>5175000</v>
      </c>
      <c r="F29" s="69" t="s">
        <v>13</v>
      </c>
    </row>
    <row r="30" spans="1:6" ht="47.25" x14ac:dyDescent="0.25">
      <c r="A30" s="69">
        <v>21</v>
      </c>
      <c r="B30" s="69" t="s">
        <v>11464</v>
      </c>
      <c r="C30" s="69" t="s">
        <v>11465</v>
      </c>
      <c r="D30" s="69" t="s">
        <v>11466</v>
      </c>
      <c r="E30" s="709">
        <v>2990000</v>
      </c>
      <c r="F30" s="69" t="s">
        <v>13</v>
      </c>
    </row>
    <row r="31" spans="1:6" ht="110.25" x14ac:dyDescent="0.25">
      <c r="A31" s="69">
        <v>22</v>
      </c>
      <c r="B31" s="69" t="s">
        <v>11467</v>
      </c>
      <c r="C31" s="69" t="s">
        <v>11468</v>
      </c>
      <c r="D31" s="69" t="s">
        <v>11469</v>
      </c>
      <c r="E31" s="709">
        <v>2875000</v>
      </c>
      <c r="F31" s="69" t="s">
        <v>13</v>
      </c>
    </row>
    <row r="32" spans="1:6" ht="78.75" x14ac:dyDescent="0.25">
      <c r="A32" s="69">
        <v>23</v>
      </c>
      <c r="B32" s="69" t="s">
        <v>11470</v>
      </c>
      <c r="C32" s="69" t="s">
        <v>11471</v>
      </c>
      <c r="D32" s="69" t="s">
        <v>11472</v>
      </c>
      <c r="E32" s="709">
        <v>2990000</v>
      </c>
      <c r="F32" s="69" t="s">
        <v>13</v>
      </c>
    </row>
    <row r="33" spans="1:6" ht="94.5" x14ac:dyDescent="0.25">
      <c r="A33" s="69">
        <v>24</v>
      </c>
      <c r="B33" s="69" t="s">
        <v>11473</v>
      </c>
      <c r="C33" s="69" t="s">
        <v>11474</v>
      </c>
      <c r="D33" s="69" t="s">
        <v>11501</v>
      </c>
      <c r="E33" s="709">
        <v>1955000</v>
      </c>
      <c r="F33" s="69" t="s">
        <v>13</v>
      </c>
    </row>
    <row r="34" spans="1:6" ht="126" x14ac:dyDescent="0.25">
      <c r="A34" s="69">
        <v>25</v>
      </c>
      <c r="B34" s="69" t="s">
        <v>11475</v>
      </c>
      <c r="C34" s="69" t="s">
        <v>11476</v>
      </c>
      <c r="D34" s="69" t="s">
        <v>11502</v>
      </c>
      <c r="E34" s="709">
        <v>1725000</v>
      </c>
      <c r="F34" s="69" t="s">
        <v>13</v>
      </c>
    </row>
    <row r="35" spans="1:6" ht="94.5" x14ac:dyDescent="0.25">
      <c r="A35" s="69">
        <v>26</v>
      </c>
      <c r="B35" s="69" t="s">
        <v>11477</v>
      </c>
      <c r="C35" s="69" t="s">
        <v>11478</v>
      </c>
      <c r="D35" s="69" t="s">
        <v>11503</v>
      </c>
      <c r="E35" s="709">
        <v>2300000</v>
      </c>
      <c r="F35" s="69" t="s">
        <v>13</v>
      </c>
    </row>
    <row r="36" spans="1:6" ht="15.75" x14ac:dyDescent="0.25">
      <c r="A36" s="69"/>
      <c r="B36" s="2348" t="s">
        <v>3349</v>
      </c>
      <c r="C36" s="2350"/>
      <c r="D36" s="69"/>
      <c r="E36" s="708"/>
      <c r="F36" s="69"/>
    </row>
    <row r="37" spans="1:6" ht="47.25" x14ac:dyDescent="0.25">
      <c r="A37" s="69">
        <v>27</v>
      </c>
      <c r="B37" s="69" t="s">
        <v>11479</v>
      </c>
      <c r="C37" s="69" t="s">
        <v>11449</v>
      </c>
      <c r="D37" s="69" t="s">
        <v>11480</v>
      </c>
      <c r="E37" s="709">
        <v>4140000</v>
      </c>
      <c r="F37" s="69" t="s">
        <v>13</v>
      </c>
    </row>
    <row r="38" spans="1:6" ht="47.25" x14ac:dyDescent="0.25">
      <c r="A38" s="69">
        <v>28</v>
      </c>
      <c r="B38" s="69" t="s">
        <v>11481</v>
      </c>
      <c r="C38" s="69" t="s">
        <v>11482</v>
      </c>
      <c r="D38" s="69" t="s">
        <v>11483</v>
      </c>
      <c r="E38" s="709">
        <v>2235115</v>
      </c>
      <c r="F38" s="69" t="s">
        <v>13</v>
      </c>
    </row>
    <row r="39" spans="1:6" ht="15.75" x14ac:dyDescent="0.25">
      <c r="A39" s="69"/>
      <c r="B39" s="70" t="s">
        <v>306</v>
      </c>
      <c r="C39" s="69"/>
      <c r="D39" s="69"/>
      <c r="E39" s="708"/>
      <c r="F39" s="69"/>
    </row>
    <row r="40" spans="1:6" ht="126" x14ac:dyDescent="0.25">
      <c r="A40" s="69">
        <v>29</v>
      </c>
      <c r="B40" s="69" t="s">
        <v>4481</v>
      </c>
      <c r="C40" s="69" t="s">
        <v>11484</v>
      </c>
      <c r="D40" s="69" t="s">
        <v>11485</v>
      </c>
      <c r="E40" s="709">
        <v>1506206</v>
      </c>
      <c r="F40" s="69" t="s">
        <v>13</v>
      </c>
    </row>
    <row r="41" spans="1:6" ht="15.75" x14ac:dyDescent="0.25">
      <c r="A41" s="69"/>
      <c r="B41" s="2348" t="s">
        <v>2048</v>
      </c>
      <c r="C41" s="2350"/>
      <c r="D41" s="69"/>
      <c r="E41" s="708"/>
      <c r="F41" s="69"/>
    </row>
    <row r="42" spans="1:6" ht="236.25" x14ac:dyDescent="0.25">
      <c r="A42" s="69">
        <v>30</v>
      </c>
      <c r="B42" s="69" t="s">
        <v>11486</v>
      </c>
      <c r="C42" s="69" t="s">
        <v>11487</v>
      </c>
      <c r="D42" s="69" t="s">
        <v>11488</v>
      </c>
      <c r="E42" s="709">
        <v>1169256.8</v>
      </c>
      <c r="F42" s="69" t="s">
        <v>13</v>
      </c>
    </row>
    <row r="43" spans="1:6" ht="236.25" x14ac:dyDescent="0.25">
      <c r="A43" s="69">
        <v>31</v>
      </c>
      <c r="B43" s="69" t="s">
        <v>11489</v>
      </c>
      <c r="C43" s="69" t="s">
        <v>11490</v>
      </c>
      <c r="D43" s="69" t="s">
        <v>11488</v>
      </c>
      <c r="E43" s="709">
        <v>1169256.8</v>
      </c>
      <c r="F43" s="69" t="s">
        <v>13</v>
      </c>
    </row>
    <row r="44" spans="1:6" ht="236.25" x14ac:dyDescent="0.25">
      <c r="A44" s="69">
        <v>32</v>
      </c>
      <c r="B44" s="69" t="s">
        <v>11491</v>
      </c>
      <c r="C44" s="69" t="s">
        <v>11492</v>
      </c>
      <c r="D44" s="69" t="s">
        <v>11488</v>
      </c>
      <c r="E44" s="709">
        <v>1169256.8</v>
      </c>
      <c r="F44" s="69" t="s">
        <v>13</v>
      </c>
    </row>
    <row r="45" spans="1:6" ht="236.25" x14ac:dyDescent="0.25">
      <c r="A45" s="69">
        <v>33</v>
      </c>
      <c r="B45" s="69" t="s">
        <v>11493</v>
      </c>
      <c r="C45" s="69" t="s">
        <v>11494</v>
      </c>
      <c r="D45" s="69" t="s">
        <v>11488</v>
      </c>
      <c r="E45" s="709">
        <v>1169256.8</v>
      </c>
      <c r="F45" s="69" t="s">
        <v>13</v>
      </c>
    </row>
    <row r="46" spans="1:6" ht="15.75" x14ac:dyDescent="0.25">
      <c r="A46" s="69"/>
      <c r="B46" s="2348" t="s">
        <v>481</v>
      </c>
      <c r="C46" s="2350"/>
      <c r="D46" s="69"/>
      <c r="E46" s="708"/>
      <c r="F46" s="69"/>
    </row>
    <row r="47" spans="1:6" ht="78.75" x14ac:dyDescent="0.25">
      <c r="A47" s="69">
        <v>34</v>
      </c>
      <c r="B47" s="69" t="s">
        <v>683</v>
      </c>
      <c r="C47" s="69" t="s">
        <v>11487</v>
      </c>
      <c r="D47" s="69" t="s">
        <v>8562</v>
      </c>
      <c r="E47" s="709">
        <v>3000000</v>
      </c>
      <c r="F47" s="69" t="s">
        <v>13</v>
      </c>
    </row>
    <row r="48" spans="1:6" ht="15.75" x14ac:dyDescent="0.25">
      <c r="A48" s="69"/>
      <c r="B48" s="2472" t="s">
        <v>248</v>
      </c>
      <c r="C48" s="2472"/>
      <c r="D48" s="2472"/>
      <c r="E48" s="707">
        <f>SUM(E6:E47)</f>
        <v>81310344.819999993</v>
      </c>
      <c r="F48" s="710"/>
    </row>
    <row r="49" spans="1:6" ht="15.75" x14ac:dyDescent="0.25">
      <c r="A49" s="685"/>
      <c r="B49" s="2558" t="s">
        <v>9</v>
      </c>
      <c r="C49" s="2558"/>
      <c r="D49" s="2558"/>
      <c r="E49" s="168"/>
      <c r="F49" s="276"/>
    </row>
    <row r="50" spans="1:6" ht="63" x14ac:dyDescent="0.25">
      <c r="A50" s="73">
        <v>1</v>
      </c>
      <c r="B50" s="69" t="s">
        <v>269</v>
      </c>
      <c r="C50" s="7" t="s">
        <v>11420</v>
      </c>
      <c r="D50" s="69" t="s">
        <v>271</v>
      </c>
      <c r="E50" s="77">
        <v>1000000</v>
      </c>
      <c r="F50" s="75" t="s">
        <v>272</v>
      </c>
    </row>
    <row r="51" spans="1:6" ht="15.75" x14ac:dyDescent="0.25">
      <c r="A51" s="73"/>
      <c r="B51" s="70" t="s">
        <v>273</v>
      </c>
      <c r="C51" s="7"/>
      <c r="D51" s="69"/>
      <c r="E51" s="77"/>
      <c r="F51" s="75"/>
    </row>
    <row r="52" spans="1:6" ht="94.5" x14ac:dyDescent="0.25">
      <c r="A52" s="73">
        <v>2</v>
      </c>
      <c r="B52" s="69" t="s">
        <v>274</v>
      </c>
      <c r="C52" s="7" t="s">
        <v>11421</v>
      </c>
      <c r="D52" s="69" t="s">
        <v>276</v>
      </c>
      <c r="E52" s="77">
        <v>4500000</v>
      </c>
      <c r="F52" s="75" t="s">
        <v>277</v>
      </c>
    </row>
    <row r="53" spans="1:6" ht="15.75" x14ac:dyDescent="0.25">
      <c r="A53" s="70"/>
      <c r="B53" s="70" t="s">
        <v>248</v>
      </c>
      <c r="C53" s="70"/>
      <c r="D53" s="70"/>
      <c r="E53" s="138">
        <v>5500000</v>
      </c>
      <c r="F53" s="76"/>
    </row>
    <row r="54" spans="1:6" ht="15.75" x14ac:dyDescent="0.25">
      <c r="A54" s="283"/>
      <c r="B54" s="2683" t="s">
        <v>324</v>
      </c>
      <c r="C54" s="2683"/>
      <c r="D54" s="283"/>
      <c r="E54" s="711">
        <f>E53+E48</f>
        <v>86810344.819999993</v>
      </c>
      <c r="F54" s="283"/>
    </row>
    <row r="61" spans="1:6" ht="15.75" x14ac:dyDescent="0.25">
      <c r="A61" s="2454" t="s">
        <v>0</v>
      </c>
      <c r="B61" s="2454"/>
      <c r="C61" s="2454"/>
      <c r="D61" s="2454"/>
      <c r="E61" s="2454"/>
      <c r="F61" s="2454"/>
    </row>
    <row r="62" spans="1:6" x14ac:dyDescent="0.25">
      <c r="A62" s="2559" t="s">
        <v>43393</v>
      </c>
      <c r="B62" s="2559"/>
      <c r="C62" s="2559"/>
      <c r="D62" s="2559"/>
      <c r="E62" s="2559"/>
      <c r="F62" s="2559"/>
    </row>
    <row r="63" spans="1:6" ht="15.75" x14ac:dyDescent="0.25">
      <c r="A63" s="2454" t="s">
        <v>281</v>
      </c>
      <c r="B63" s="2454"/>
      <c r="C63" s="2454"/>
      <c r="D63" s="2454"/>
      <c r="E63" s="2454"/>
      <c r="F63" s="2454"/>
    </row>
    <row r="64" spans="1:6" ht="31.5" x14ac:dyDescent="0.25">
      <c r="A64" s="2006" t="s">
        <v>3</v>
      </c>
      <c r="B64" s="310" t="s">
        <v>5559</v>
      </c>
      <c r="C64" s="2162" t="s">
        <v>284</v>
      </c>
      <c r="D64" s="2162" t="s">
        <v>8474</v>
      </c>
      <c r="E64" s="1751" t="s">
        <v>286</v>
      </c>
      <c r="F64" s="2162" t="s">
        <v>1228</v>
      </c>
    </row>
    <row r="65" spans="1:6" ht="15.75" x14ac:dyDescent="0.25">
      <c r="A65" s="2163"/>
      <c r="B65" s="2528" t="s">
        <v>9</v>
      </c>
      <c r="C65" s="2529"/>
      <c r="D65" s="1776"/>
      <c r="E65" s="1816"/>
      <c r="F65" s="2076"/>
    </row>
    <row r="66" spans="1:6" ht="78.75" x14ac:dyDescent="0.25">
      <c r="A66" s="2167">
        <v>1</v>
      </c>
      <c r="B66" s="2167" t="s">
        <v>7599</v>
      </c>
      <c r="C66" s="2168" t="s">
        <v>43394</v>
      </c>
      <c r="D66" s="2169" t="s">
        <v>541</v>
      </c>
      <c r="E66" s="1874">
        <v>682758.62</v>
      </c>
      <c r="F66" s="2035" t="s">
        <v>272</v>
      </c>
    </row>
    <row r="67" spans="1:6" ht="15.75" x14ac:dyDescent="0.25">
      <c r="A67" s="2163"/>
      <c r="B67" s="2528" t="s">
        <v>8990</v>
      </c>
      <c r="C67" s="2534"/>
      <c r="D67" s="2529"/>
      <c r="E67" s="1874"/>
      <c r="F67" s="2035"/>
    </row>
    <row r="68" spans="1:6" ht="78.75" x14ac:dyDescent="0.25">
      <c r="A68" s="2035">
        <v>2</v>
      </c>
      <c r="B68" s="2167" t="s">
        <v>7599</v>
      </c>
      <c r="C68" s="2167" t="s">
        <v>43395</v>
      </c>
      <c r="D68" s="1774" t="s">
        <v>7601</v>
      </c>
      <c r="E68" s="1773">
        <v>341379.32</v>
      </c>
      <c r="F68" s="2035" t="s">
        <v>272</v>
      </c>
    </row>
    <row r="69" spans="1:6" ht="94.5" x14ac:dyDescent="0.25">
      <c r="A69" s="2035">
        <v>3</v>
      </c>
      <c r="B69" s="2167" t="s">
        <v>41</v>
      </c>
      <c r="C69" s="2167" t="s">
        <v>43396</v>
      </c>
      <c r="D69" s="1774" t="s">
        <v>43397</v>
      </c>
      <c r="E69" s="2207">
        <v>568965.51</v>
      </c>
      <c r="F69" s="2035" t="s">
        <v>272</v>
      </c>
    </row>
    <row r="70" spans="1:6" ht="15.75" x14ac:dyDescent="0.25">
      <c r="A70" s="2076"/>
      <c r="B70" s="2528" t="s">
        <v>5895</v>
      </c>
      <c r="C70" s="2529"/>
      <c r="D70" s="2162"/>
      <c r="E70" s="2208"/>
      <c r="F70" s="1965"/>
    </row>
    <row r="71" spans="1:6" ht="189" x14ac:dyDescent="0.25">
      <c r="A71" s="2035">
        <v>4</v>
      </c>
      <c r="B71" s="2167" t="s">
        <v>43398</v>
      </c>
      <c r="C71" s="2167" t="s">
        <v>43399</v>
      </c>
      <c r="D71" s="1774" t="s">
        <v>43400</v>
      </c>
      <c r="E71" s="1874">
        <v>2286206.89</v>
      </c>
      <c r="F71" s="2035" t="s">
        <v>13</v>
      </c>
    </row>
    <row r="72" spans="1:6" ht="15.75" x14ac:dyDescent="0.25">
      <c r="A72" s="2076"/>
      <c r="B72" s="2528" t="s">
        <v>5872</v>
      </c>
      <c r="C72" s="2529"/>
      <c r="D72" s="2164"/>
      <c r="E72" s="2209"/>
      <c r="F72" s="2076"/>
    </row>
    <row r="73" spans="1:6" ht="47.25" x14ac:dyDescent="0.25">
      <c r="A73" s="2035">
        <v>5</v>
      </c>
      <c r="B73" s="2168" t="s">
        <v>43401</v>
      </c>
      <c r="C73" s="2167" t="s">
        <v>43402</v>
      </c>
      <c r="D73" s="1774" t="s">
        <v>3316</v>
      </c>
      <c r="E73" s="1874">
        <v>2000000</v>
      </c>
      <c r="F73" s="2035" t="s">
        <v>13</v>
      </c>
    </row>
    <row r="74" spans="1:6" ht="47.25" x14ac:dyDescent="0.25">
      <c r="A74" s="2035">
        <v>6</v>
      </c>
      <c r="B74" s="2168" t="s">
        <v>43403</v>
      </c>
      <c r="C74" s="2167" t="s">
        <v>43404</v>
      </c>
      <c r="D74" s="1774" t="s">
        <v>3355</v>
      </c>
      <c r="E74" s="1874">
        <v>3500000</v>
      </c>
      <c r="F74" s="2035" t="s">
        <v>13</v>
      </c>
    </row>
    <row r="75" spans="1:6" ht="47.25" x14ac:dyDescent="0.25">
      <c r="A75" s="2035">
        <v>7</v>
      </c>
      <c r="B75" s="2168" t="s">
        <v>43405</v>
      </c>
      <c r="C75" s="2167" t="s">
        <v>43406</v>
      </c>
      <c r="D75" s="1774" t="s">
        <v>3316</v>
      </c>
      <c r="E75" s="1874">
        <v>2000000</v>
      </c>
      <c r="F75" s="2035" t="s">
        <v>13</v>
      </c>
    </row>
    <row r="76" spans="1:6" ht="15.75" x14ac:dyDescent="0.25">
      <c r="A76" s="2076"/>
      <c r="B76" s="2163"/>
      <c r="C76" s="2163" t="s">
        <v>37289</v>
      </c>
      <c r="D76" s="2164"/>
      <c r="E76" s="2208">
        <f>SUM(E66:E75)</f>
        <v>11379310.34</v>
      </c>
      <c r="F76" s="2076"/>
    </row>
    <row r="77" spans="1:6" ht="15.75" x14ac:dyDescent="0.25">
      <c r="A77" s="2340" t="s">
        <v>41901</v>
      </c>
      <c r="B77" s="2341"/>
      <c r="C77" s="2342"/>
      <c r="D77" s="2340" t="s">
        <v>41902</v>
      </c>
      <c r="E77" s="2341"/>
      <c r="F77" s="2342"/>
    </row>
  </sheetData>
  <mergeCells count="21">
    <mergeCell ref="A1:F1"/>
    <mergeCell ref="A2:F2"/>
    <mergeCell ref="A3:F3"/>
    <mergeCell ref="B5:D5"/>
    <mergeCell ref="B12:D12"/>
    <mergeCell ref="B65:C65"/>
    <mergeCell ref="B41:C41"/>
    <mergeCell ref="B46:C46"/>
    <mergeCell ref="B48:D48"/>
    <mergeCell ref="B49:D49"/>
    <mergeCell ref="B54:C54"/>
    <mergeCell ref="B67:D67"/>
    <mergeCell ref="B70:C70"/>
    <mergeCell ref="B72:C72"/>
    <mergeCell ref="A77:C77"/>
    <mergeCell ref="D77:F77"/>
    <mergeCell ref="B22:C22"/>
    <mergeCell ref="B36:C36"/>
    <mergeCell ref="A61:F61"/>
    <mergeCell ref="A62:F62"/>
    <mergeCell ref="A63:F63"/>
  </mergeCell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6"/>
  <sheetViews>
    <sheetView topLeftCell="A73" workbookViewId="0">
      <selection activeCell="C80" sqref="C80"/>
    </sheetView>
  </sheetViews>
  <sheetFormatPr defaultRowHeight="15.75" x14ac:dyDescent="0.25"/>
  <cols>
    <col min="1" max="1" width="7.28515625" style="128" customWidth="1"/>
    <col min="2" max="2" width="13.140625" style="128" customWidth="1"/>
    <col min="3" max="3" width="42.7109375" style="128" customWidth="1"/>
    <col min="4" max="4" width="18.85546875" style="128" customWidth="1"/>
    <col min="5" max="5" width="23.140625" style="128" customWidth="1"/>
    <col min="6" max="6" width="11" style="128" customWidth="1"/>
    <col min="7" max="16384" width="9.140625" style="128"/>
  </cols>
  <sheetData>
    <row r="1" spans="1:6" x14ac:dyDescent="0.25">
      <c r="A1" s="2684" t="s">
        <v>7730</v>
      </c>
      <c r="B1" s="2684"/>
      <c r="C1" s="2684"/>
      <c r="D1" s="2684"/>
      <c r="E1" s="2684"/>
      <c r="F1" s="2684"/>
    </row>
    <row r="2" spans="1:6" x14ac:dyDescent="0.25">
      <c r="A2" s="2684" t="s">
        <v>7731</v>
      </c>
      <c r="B2" s="2684"/>
      <c r="C2" s="2684"/>
      <c r="D2" s="2684"/>
      <c r="E2" s="2684"/>
      <c r="F2" s="2684"/>
    </row>
    <row r="3" spans="1:6" x14ac:dyDescent="0.25">
      <c r="A3" s="2480" t="s">
        <v>281</v>
      </c>
      <c r="B3" s="2480"/>
      <c r="C3" s="2480"/>
      <c r="D3" s="2480"/>
      <c r="E3" s="2480"/>
      <c r="F3" s="2480"/>
    </row>
    <row r="4" spans="1:6" ht="31.5" x14ac:dyDescent="0.25">
      <c r="A4" s="130" t="s">
        <v>3</v>
      </c>
      <c r="B4" s="240" t="s">
        <v>5559</v>
      </c>
      <c r="C4" s="240" t="s">
        <v>284</v>
      </c>
      <c r="D4" s="240" t="s">
        <v>4426</v>
      </c>
      <c r="E4" s="497" t="s">
        <v>286</v>
      </c>
      <c r="F4" s="497" t="s">
        <v>1228</v>
      </c>
    </row>
    <row r="5" spans="1:6" x14ac:dyDescent="0.25">
      <c r="A5" s="131"/>
      <c r="B5" s="130" t="s">
        <v>7732</v>
      </c>
      <c r="C5" s="70"/>
      <c r="D5" s="70"/>
      <c r="E5" s="189"/>
      <c r="F5" s="71"/>
    </row>
    <row r="6" spans="1:6" ht="47.25" x14ac:dyDescent="0.25">
      <c r="A6" s="131">
        <v>1</v>
      </c>
      <c r="B6" s="69" t="s">
        <v>3454</v>
      </c>
      <c r="C6" s="69" t="s">
        <v>7813</v>
      </c>
      <c r="D6" s="69" t="s">
        <v>7733</v>
      </c>
      <c r="E6" s="187">
        <v>1400000</v>
      </c>
      <c r="F6" s="72" t="s">
        <v>272</v>
      </c>
    </row>
    <row r="7" spans="1:6" ht="141.75" x14ac:dyDescent="0.25">
      <c r="A7" s="131">
        <v>2</v>
      </c>
      <c r="B7" s="69" t="s">
        <v>721</v>
      </c>
      <c r="C7" s="69" t="s">
        <v>7814</v>
      </c>
      <c r="D7" s="69" t="s">
        <v>7734</v>
      </c>
      <c r="E7" s="187">
        <v>2110085.42</v>
      </c>
      <c r="F7" s="72" t="s">
        <v>5827</v>
      </c>
    </row>
    <row r="8" spans="1:6" ht="31.5" x14ac:dyDescent="0.25">
      <c r="A8" s="131">
        <v>3</v>
      </c>
      <c r="B8" s="69" t="s">
        <v>17</v>
      </c>
      <c r="C8" s="69" t="s">
        <v>7815</v>
      </c>
      <c r="D8" s="69" t="s">
        <v>19</v>
      </c>
      <c r="E8" s="187">
        <v>38880</v>
      </c>
      <c r="F8" s="72" t="s">
        <v>5827</v>
      </c>
    </row>
    <row r="9" spans="1:6" ht="31.5" x14ac:dyDescent="0.25">
      <c r="A9" s="131">
        <v>4</v>
      </c>
      <c r="B9" s="69" t="s">
        <v>20</v>
      </c>
      <c r="C9" s="69" t="s">
        <v>7816</v>
      </c>
      <c r="D9" s="69" t="s">
        <v>22</v>
      </c>
      <c r="E9" s="187">
        <v>36000</v>
      </c>
      <c r="F9" s="72" t="s">
        <v>7735</v>
      </c>
    </row>
    <row r="10" spans="1:6" ht="78.75" x14ac:dyDescent="0.25">
      <c r="A10" s="131">
        <v>5</v>
      </c>
      <c r="B10" s="69" t="s">
        <v>23</v>
      </c>
      <c r="C10" s="69" t="s">
        <v>7817</v>
      </c>
      <c r="D10" s="69" t="s">
        <v>541</v>
      </c>
      <c r="E10" s="187">
        <v>600000</v>
      </c>
      <c r="F10" s="72" t="s">
        <v>5827</v>
      </c>
    </row>
    <row r="11" spans="1:6" x14ac:dyDescent="0.25">
      <c r="A11" s="131"/>
      <c r="B11" s="130" t="s">
        <v>7736</v>
      </c>
      <c r="C11" s="69"/>
      <c r="D11" s="69"/>
      <c r="E11" s="187"/>
      <c r="F11" s="72"/>
    </row>
    <row r="12" spans="1:6" ht="110.25" x14ac:dyDescent="0.25">
      <c r="A12" s="131">
        <v>6</v>
      </c>
      <c r="B12" s="69" t="s">
        <v>295</v>
      </c>
      <c r="C12" s="69" t="s">
        <v>7737</v>
      </c>
      <c r="D12" s="69" t="s">
        <v>3852</v>
      </c>
      <c r="E12" s="187">
        <v>792482.71</v>
      </c>
      <c r="F12" s="72" t="s">
        <v>5827</v>
      </c>
    </row>
    <row r="13" spans="1:6" ht="78.75" x14ac:dyDescent="0.25">
      <c r="A13" s="131">
        <v>7</v>
      </c>
      <c r="B13" s="69" t="s">
        <v>7738</v>
      </c>
      <c r="C13" s="69" t="s">
        <v>7818</v>
      </c>
      <c r="D13" s="69" t="s">
        <v>541</v>
      </c>
      <c r="E13" s="187">
        <v>800000</v>
      </c>
      <c r="F13" s="72" t="s">
        <v>5827</v>
      </c>
    </row>
    <row r="14" spans="1:6" ht="78.75" x14ac:dyDescent="0.25">
      <c r="A14" s="131">
        <v>8</v>
      </c>
      <c r="B14" s="69" t="s">
        <v>7739</v>
      </c>
      <c r="C14" s="69" t="s">
        <v>7819</v>
      </c>
      <c r="D14" s="69" t="s">
        <v>7740</v>
      </c>
      <c r="E14" s="187">
        <v>1000000</v>
      </c>
      <c r="F14" s="72" t="s">
        <v>5827</v>
      </c>
    </row>
    <row r="15" spans="1:6" x14ac:dyDescent="0.25">
      <c r="A15" s="131"/>
      <c r="B15" s="70" t="s">
        <v>273</v>
      </c>
      <c r="C15" s="69"/>
      <c r="D15" s="69"/>
      <c r="E15" s="187"/>
      <c r="F15" s="72"/>
    </row>
    <row r="16" spans="1:6" ht="63" x14ac:dyDescent="0.25">
      <c r="A16" s="131">
        <v>9</v>
      </c>
      <c r="B16" s="69" t="s">
        <v>35</v>
      </c>
      <c r="C16" s="69" t="s">
        <v>7820</v>
      </c>
      <c r="D16" s="69" t="s">
        <v>7741</v>
      </c>
      <c r="E16" s="187">
        <v>10107287.57</v>
      </c>
      <c r="F16" s="72" t="s">
        <v>5827</v>
      </c>
    </row>
    <row r="17" spans="1:6" ht="78.75" x14ac:dyDescent="0.25">
      <c r="A17" s="131">
        <v>10</v>
      </c>
      <c r="B17" s="69" t="s">
        <v>7742</v>
      </c>
      <c r="C17" s="69" t="s">
        <v>7821</v>
      </c>
      <c r="D17" s="69" t="s">
        <v>7743</v>
      </c>
      <c r="E17" s="187">
        <v>4200000</v>
      </c>
      <c r="F17" s="72" t="s">
        <v>5827</v>
      </c>
    </row>
    <row r="18" spans="1:6" ht="63" x14ac:dyDescent="0.25">
      <c r="A18" s="131">
        <v>11</v>
      </c>
      <c r="B18" s="69" t="s">
        <v>4431</v>
      </c>
      <c r="C18" s="69" t="s">
        <v>7822</v>
      </c>
      <c r="D18" s="69" t="s">
        <v>7744</v>
      </c>
      <c r="E18" s="187">
        <v>1000000</v>
      </c>
      <c r="F18" s="72" t="s">
        <v>5827</v>
      </c>
    </row>
    <row r="19" spans="1:6" ht="31.5" x14ac:dyDescent="0.25">
      <c r="A19" s="131"/>
      <c r="B19" s="70" t="s">
        <v>739</v>
      </c>
      <c r="C19" s="69"/>
      <c r="D19" s="69"/>
      <c r="E19" s="187"/>
      <c r="F19" s="72"/>
    </row>
    <row r="20" spans="1:6" ht="94.5" x14ac:dyDescent="0.25">
      <c r="A20" s="131">
        <v>12</v>
      </c>
      <c r="B20" s="69" t="s">
        <v>41</v>
      </c>
      <c r="C20" s="69" t="s">
        <v>7823</v>
      </c>
      <c r="D20" s="69" t="s">
        <v>7745</v>
      </c>
      <c r="E20" s="187">
        <v>4568965.5199999996</v>
      </c>
      <c r="F20" s="72" t="s">
        <v>5827</v>
      </c>
    </row>
    <row r="21" spans="1:6" ht="31.5" x14ac:dyDescent="0.25">
      <c r="A21" s="131"/>
      <c r="B21" s="70" t="s">
        <v>5895</v>
      </c>
      <c r="C21" s="69"/>
      <c r="D21" s="69"/>
      <c r="E21" s="187"/>
      <c r="F21" s="72"/>
    </row>
    <row r="22" spans="1:6" ht="63" x14ac:dyDescent="0.25">
      <c r="A22" s="131">
        <v>13</v>
      </c>
      <c r="B22" s="69" t="s">
        <v>7746</v>
      </c>
      <c r="C22" s="69" t="s">
        <v>7747</v>
      </c>
      <c r="D22" s="69" t="s">
        <v>7748</v>
      </c>
      <c r="E22" s="187">
        <v>12000000</v>
      </c>
      <c r="F22" s="72" t="s">
        <v>13</v>
      </c>
    </row>
    <row r="23" spans="1:6" ht="129" x14ac:dyDescent="0.25">
      <c r="A23" s="131">
        <v>14</v>
      </c>
      <c r="B23" s="69" t="s">
        <v>7749</v>
      </c>
      <c r="C23" s="69" t="s">
        <v>7750</v>
      </c>
      <c r="D23" s="69" t="s">
        <v>7751</v>
      </c>
      <c r="E23" s="187">
        <v>3000000</v>
      </c>
      <c r="F23" s="72" t="s">
        <v>5827</v>
      </c>
    </row>
    <row r="24" spans="1:6" ht="113.25" x14ac:dyDescent="0.25">
      <c r="A24" s="131">
        <v>15</v>
      </c>
      <c r="B24" s="69" t="s">
        <v>7752</v>
      </c>
      <c r="C24" s="69" t="s">
        <v>7753</v>
      </c>
      <c r="D24" s="69" t="s">
        <v>7754</v>
      </c>
      <c r="E24" s="187">
        <v>4000000</v>
      </c>
      <c r="F24" s="72" t="s">
        <v>5827</v>
      </c>
    </row>
    <row r="25" spans="1:6" ht="157.5" x14ac:dyDescent="0.25">
      <c r="A25" s="131">
        <v>16</v>
      </c>
      <c r="B25" s="69" t="s">
        <v>7755</v>
      </c>
      <c r="C25" s="69" t="s">
        <v>7756</v>
      </c>
      <c r="D25" s="69" t="s">
        <v>7757</v>
      </c>
      <c r="E25" s="187">
        <v>3450000</v>
      </c>
      <c r="F25" s="72" t="s">
        <v>5827</v>
      </c>
    </row>
    <row r="26" spans="1:6" ht="126" x14ac:dyDescent="0.25">
      <c r="A26" s="131">
        <v>17</v>
      </c>
      <c r="B26" s="69" t="s">
        <v>7758</v>
      </c>
      <c r="C26" s="69" t="s">
        <v>7759</v>
      </c>
      <c r="D26" s="69" t="s">
        <v>7760</v>
      </c>
      <c r="E26" s="187">
        <v>2500000</v>
      </c>
      <c r="F26" s="72" t="s">
        <v>5827</v>
      </c>
    </row>
    <row r="27" spans="1:6" ht="129" x14ac:dyDescent="0.25">
      <c r="A27" s="131">
        <v>18</v>
      </c>
      <c r="B27" s="69" t="s">
        <v>7761</v>
      </c>
      <c r="C27" s="69" t="s">
        <v>7762</v>
      </c>
      <c r="D27" s="69" t="s">
        <v>7763</v>
      </c>
      <c r="E27" s="187">
        <v>3000000</v>
      </c>
      <c r="F27" s="72" t="s">
        <v>5827</v>
      </c>
    </row>
    <row r="28" spans="1:6" ht="129" x14ac:dyDescent="0.25">
      <c r="A28" s="131">
        <v>19</v>
      </c>
      <c r="B28" s="69" t="s">
        <v>7764</v>
      </c>
      <c r="C28" s="69" t="s">
        <v>7765</v>
      </c>
      <c r="D28" s="69" t="s">
        <v>7766</v>
      </c>
      <c r="E28" s="187">
        <v>3000000</v>
      </c>
      <c r="F28" s="72" t="s">
        <v>5827</v>
      </c>
    </row>
    <row r="29" spans="1:6" ht="126" x14ac:dyDescent="0.25">
      <c r="A29" s="131">
        <v>20</v>
      </c>
      <c r="B29" s="69" t="s">
        <v>7767</v>
      </c>
      <c r="C29" s="69" t="s">
        <v>7768</v>
      </c>
      <c r="D29" s="69" t="s">
        <v>7769</v>
      </c>
      <c r="E29" s="187">
        <v>1500000</v>
      </c>
      <c r="F29" s="72" t="s">
        <v>5827</v>
      </c>
    </row>
    <row r="30" spans="1:6" ht="126" x14ac:dyDescent="0.25">
      <c r="A30" s="131">
        <v>21</v>
      </c>
      <c r="B30" s="69" t="s">
        <v>7770</v>
      </c>
      <c r="C30" s="69" t="s">
        <v>7771</v>
      </c>
      <c r="D30" s="69" t="s">
        <v>7769</v>
      </c>
      <c r="E30" s="187">
        <v>1500000</v>
      </c>
      <c r="F30" s="72" t="s">
        <v>5827</v>
      </c>
    </row>
    <row r="31" spans="1:6" ht="126" x14ac:dyDescent="0.25">
      <c r="A31" s="131">
        <v>22</v>
      </c>
      <c r="B31" s="69" t="s">
        <v>7772</v>
      </c>
      <c r="C31" s="69" t="s">
        <v>7773</v>
      </c>
      <c r="D31" s="69" t="s">
        <v>7769</v>
      </c>
      <c r="E31" s="187">
        <v>1500000</v>
      </c>
      <c r="F31" s="72" t="s">
        <v>5827</v>
      </c>
    </row>
    <row r="32" spans="1:6" x14ac:dyDescent="0.25">
      <c r="A32" s="131"/>
      <c r="B32" s="130" t="s">
        <v>5872</v>
      </c>
      <c r="C32" s="69"/>
      <c r="D32" s="69"/>
      <c r="E32" s="187"/>
      <c r="F32" s="72"/>
    </row>
    <row r="33" spans="1:6" ht="141.75" x14ac:dyDescent="0.25">
      <c r="A33" s="131">
        <v>23</v>
      </c>
      <c r="B33" s="69" t="s">
        <v>7774</v>
      </c>
      <c r="C33" s="69" t="s">
        <v>7775</v>
      </c>
      <c r="D33" s="69" t="s">
        <v>7776</v>
      </c>
      <c r="E33" s="187">
        <v>5000000</v>
      </c>
      <c r="F33" s="72" t="s">
        <v>13</v>
      </c>
    </row>
    <row r="34" spans="1:6" ht="141.75" x14ac:dyDescent="0.25">
      <c r="A34" s="131">
        <v>24</v>
      </c>
      <c r="B34" s="69" t="s">
        <v>7777</v>
      </c>
      <c r="C34" s="69" t="s">
        <v>7778</v>
      </c>
      <c r="D34" s="69" t="s">
        <v>7779</v>
      </c>
      <c r="E34" s="187">
        <v>3000000</v>
      </c>
      <c r="F34" s="72" t="s">
        <v>5827</v>
      </c>
    </row>
    <row r="35" spans="1:6" ht="126" x14ac:dyDescent="0.25">
      <c r="A35" s="131">
        <v>25</v>
      </c>
      <c r="B35" s="69" t="s">
        <v>7780</v>
      </c>
      <c r="C35" s="69" t="s">
        <v>7781</v>
      </c>
      <c r="D35" s="69" t="s">
        <v>7782</v>
      </c>
      <c r="E35" s="187">
        <v>4000000</v>
      </c>
      <c r="F35" s="72" t="s">
        <v>5827</v>
      </c>
    </row>
    <row r="36" spans="1:6" ht="157.5" x14ac:dyDescent="0.25">
      <c r="A36" s="131">
        <v>26</v>
      </c>
      <c r="B36" s="69" t="s">
        <v>7783</v>
      </c>
      <c r="C36" s="69" t="s">
        <v>7784</v>
      </c>
      <c r="D36" s="69" t="s">
        <v>7785</v>
      </c>
      <c r="E36" s="187">
        <v>3000000</v>
      </c>
      <c r="F36" s="72" t="s">
        <v>5827</v>
      </c>
    </row>
    <row r="37" spans="1:6" ht="141.75" x14ac:dyDescent="0.25">
      <c r="A37" s="131">
        <v>27</v>
      </c>
      <c r="B37" s="69" t="s">
        <v>7786</v>
      </c>
      <c r="C37" s="69" t="s">
        <v>7787</v>
      </c>
      <c r="D37" s="69" t="s">
        <v>7788</v>
      </c>
      <c r="E37" s="187">
        <v>500000</v>
      </c>
      <c r="F37" s="72" t="s">
        <v>5827</v>
      </c>
    </row>
    <row r="38" spans="1:6" x14ac:dyDescent="0.25">
      <c r="A38" s="131"/>
      <c r="B38" s="70" t="s">
        <v>219</v>
      </c>
      <c r="C38" s="69"/>
      <c r="D38" s="69"/>
      <c r="E38" s="187"/>
      <c r="F38" s="72"/>
    </row>
    <row r="39" spans="1:6" ht="141.75" x14ac:dyDescent="0.25">
      <c r="A39" s="131">
        <v>28</v>
      </c>
      <c r="B39" s="69" t="s">
        <v>7789</v>
      </c>
      <c r="C39" s="69" t="s">
        <v>7790</v>
      </c>
      <c r="D39" s="303" t="s">
        <v>7791</v>
      </c>
      <c r="E39" s="187">
        <v>1150000</v>
      </c>
      <c r="F39" s="72" t="s">
        <v>5827</v>
      </c>
    </row>
    <row r="40" spans="1:6" x14ac:dyDescent="0.25">
      <c r="A40" s="131"/>
      <c r="B40" s="70" t="s">
        <v>7792</v>
      </c>
      <c r="C40" s="69"/>
      <c r="D40" s="303"/>
      <c r="E40" s="187"/>
      <c r="F40" s="72"/>
    </row>
    <row r="41" spans="1:6" ht="157.5" x14ac:dyDescent="0.25">
      <c r="A41" s="131">
        <v>29</v>
      </c>
      <c r="B41" s="69" t="s">
        <v>7793</v>
      </c>
      <c r="C41" s="69" t="s">
        <v>7794</v>
      </c>
      <c r="D41" s="69" t="s">
        <v>7795</v>
      </c>
      <c r="E41" s="187">
        <v>678321.8</v>
      </c>
      <c r="F41" s="72" t="s">
        <v>5827</v>
      </c>
    </row>
    <row r="42" spans="1:6" ht="31.5" x14ac:dyDescent="0.25">
      <c r="A42" s="131"/>
      <c r="B42" s="70" t="s">
        <v>4987</v>
      </c>
      <c r="C42" s="131"/>
      <c r="D42" s="131"/>
      <c r="E42" s="187"/>
      <c r="F42" s="72"/>
    </row>
    <row r="43" spans="1:6" ht="31.5" x14ac:dyDescent="0.25">
      <c r="A43" s="131">
        <v>30</v>
      </c>
      <c r="B43" s="69" t="s">
        <v>7796</v>
      </c>
      <c r="C43" s="69" t="s">
        <v>7797</v>
      </c>
      <c r="D43" s="69" t="s">
        <v>4735</v>
      </c>
      <c r="E43" s="187">
        <v>113053.64</v>
      </c>
      <c r="F43" s="72" t="s">
        <v>5827</v>
      </c>
    </row>
    <row r="44" spans="1:6" ht="31.5" x14ac:dyDescent="0.25">
      <c r="A44" s="131">
        <v>31</v>
      </c>
      <c r="B44" s="69" t="s">
        <v>7798</v>
      </c>
      <c r="C44" s="69" t="s">
        <v>7799</v>
      </c>
      <c r="D44" s="69" t="s">
        <v>4735</v>
      </c>
      <c r="E44" s="187">
        <v>113053.64</v>
      </c>
      <c r="F44" s="72" t="s">
        <v>5827</v>
      </c>
    </row>
    <row r="45" spans="1:6" ht="31.5" x14ac:dyDescent="0.25">
      <c r="A45" s="131">
        <v>32</v>
      </c>
      <c r="B45" s="69" t="s">
        <v>7800</v>
      </c>
      <c r="C45" s="69" t="s">
        <v>7801</v>
      </c>
      <c r="D45" s="69" t="s">
        <v>4735</v>
      </c>
      <c r="E45" s="187">
        <v>113053.64</v>
      </c>
      <c r="F45" s="72" t="s">
        <v>5827</v>
      </c>
    </row>
    <row r="46" spans="1:6" ht="31.5" x14ac:dyDescent="0.25">
      <c r="A46" s="131">
        <v>33</v>
      </c>
      <c r="B46" s="69" t="s">
        <v>7802</v>
      </c>
      <c r="C46" s="69" t="s">
        <v>7803</v>
      </c>
      <c r="D46" s="69" t="s">
        <v>4735</v>
      </c>
      <c r="E46" s="187">
        <v>113053.64</v>
      </c>
      <c r="F46" s="72" t="s">
        <v>5827</v>
      </c>
    </row>
    <row r="47" spans="1:6" ht="31.5" x14ac:dyDescent="0.25">
      <c r="A47" s="131">
        <v>34</v>
      </c>
      <c r="B47" s="69" t="s">
        <v>7804</v>
      </c>
      <c r="C47" s="69" t="s">
        <v>7805</v>
      </c>
      <c r="D47" s="69" t="s">
        <v>4735</v>
      </c>
      <c r="E47" s="187">
        <v>113053.64</v>
      </c>
      <c r="F47" s="72" t="s">
        <v>5827</v>
      </c>
    </row>
    <row r="48" spans="1:6" ht="31.5" x14ac:dyDescent="0.25">
      <c r="A48" s="131">
        <v>35</v>
      </c>
      <c r="B48" s="69" t="s">
        <v>7806</v>
      </c>
      <c r="C48" s="69" t="s">
        <v>7807</v>
      </c>
      <c r="D48" s="69" t="s">
        <v>4735</v>
      </c>
      <c r="E48" s="187">
        <v>113053.64</v>
      </c>
      <c r="F48" s="72" t="s">
        <v>5827</v>
      </c>
    </row>
    <row r="49" spans="1:6" ht="31.5" x14ac:dyDescent="0.25">
      <c r="A49" s="131"/>
      <c r="B49" s="70" t="s">
        <v>7808</v>
      </c>
      <c r="C49" s="69"/>
      <c r="D49" s="69"/>
      <c r="E49" s="187"/>
      <c r="F49" s="72"/>
    </row>
    <row r="50" spans="1:6" ht="78.75" x14ac:dyDescent="0.25">
      <c r="A50" s="131">
        <v>36</v>
      </c>
      <c r="B50" s="69" t="s">
        <v>1194</v>
      </c>
      <c r="C50" s="69" t="s">
        <v>7809</v>
      </c>
      <c r="D50" s="69" t="s">
        <v>7810</v>
      </c>
      <c r="E50" s="187">
        <v>1200000</v>
      </c>
      <c r="F50" s="72" t="s">
        <v>5827</v>
      </c>
    </row>
    <row r="51" spans="1:6" x14ac:dyDescent="0.25">
      <c r="A51" s="131"/>
      <c r="B51" s="76" t="s">
        <v>248</v>
      </c>
      <c r="C51" s="201"/>
      <c r="D51" s="201"/>
      <c r="E51" s="189">
        <f>SUM(E6:E50)</f>
        <v>81310344.859999999</v>
      </c>
      <c r="F51" s="71"/>
    </row>
    <row r="52" spans="1:6" x14ac:dyDescent="0.25">
      <c r="A52" s="357"/>
      <c r="B52" s="2427" t="s">
        <v>9</v>
      </c>
      <c r="C52" s="2427"/>
      <c r="D52" s="2427"/>
      <c r="E52" s="358"/>
      <c r="F52" s="359"/>
    </row>
    <row r="53" spans="1:6" ht="63" x14ac:dyDescent="0.25">
      <c r="A53" s="353">
        <v>1</v>
      </c>
      <c r="B53" s="69" t="s">
        <v>269</v>
      </c>
      <c r="C53" s="7" t="s">
        <v>7811</v>
      </c>
      <c r="D53" s="69" t="s">
        <v>271</v>
      </c>
      <c r="E53" s="187">
        <v>1000000</v>
      </c>
      <c r="F53" s="131" t="s">
        <v>272</v>
      </c>
    </row>
    <row r="54" spans="1:6" x14ac:dyDescent="0.25">
      <c r="A54" s="353"/>
      <c r="B54" s="70" t="s">
        <v>273</v>
      </c>
      <c r="C54" s="7"/>
      <c r="D54" s="69"/>
      <c r="E54" s="187"/>
      <c r="F54" s="131"/>
    </row>
    <row r="55" spans="1:6" ht="94.5" x14ac:dyDescent="0.25">
      <c r="A55" s="353">
        <v>2</v>
      </c>
      <c r="B55" s="69" t="s">
        <v>274</v>
      </c>
      <c r="C55" s="7" t="s">
        <v>7812</v>
      </c>
      <c r="D55" s="69" t="s">
        <v>276</v>
      </c>
      <c r="E55" s="187">
        <v>4500000</v>
      </c>
      <c r="F55" s="131" t="s">
        <v>277</v>
      </c>
    </row>
    <row r="56" spans="1:6" x14ac:dyDescent="0.25">
      <c r="A56" s="130"/>
      <c r="B56" s="70" t="s">
        <v>248</v>
      </c>
      <c r="C56" s="70"/>
      <c r="D56" s="70"/>
      <c r="E56" s="189">
        <v>5500000</v>
      </c>
      <c r="F56" s="130"/>
    </row>
    <row r="57" spans="1:6" x14ac:dyDescent="0.25">
      <c r="A57" s="88"/>
      <c r="B57" s="2353" t="s">
        <v>324</v>
      </c>
      <c r="C57" s="2354"/>
      <c r="D57" s="88"/>
      <c r="E57" s="89">
        <f>E56+E51</f>
        <v>86810344.859999999</v>
      </c>
      <c r="F57" s="88"/>
    </row>
    <row r="62" spans="1:6" x14ac:dyDescent="0.25">
      <c r="A62" s="2454" t="s">
        <v>0</v>
      </c>
      <c r="B62" s="2454"/>
      <c r="C62" s="2454"/>
      <c r="D62" s="2454"/>
      <c r="E62" s="2454"/>
      <c r="F62" s="2454"/>
    </row>
    <row r="63" spans="1:6" x14ac:dyDescent="0.25">
      <c r="A63" s="2454" t="s">
        <v>41731</v>
      </c>
      <c r="B63" s="2454"/>
      <c r="C63" s="2454"/>
      <c r="D63" s="2454"/>
      <c r="E63" s="2454"/>
      <c r="F63" s="2454"/>
    </row>
    <row r="64" spans="1:6" x14ac:dyDescent="0.25">
      <c r="A64" s="2454" t="s">
        <v>281</v>
      </c>
      <c r="B64" s="2454"/>
      <c r="C64" s="2454"/>
      <c r="D64" s="2454"/>
      <c r="E64" s="2454"/>
      <c r="F64" s="2454"/>
    </row>
    <row r="65" spans="1:6" x14ac:dyDescent="0.25">
      <c r="A65" s="1758" t="s">
        <v>3</v>
      </c>
      <c r="B65" s="1805" t="s">
        <v>283</v>
      </c>
      <c r="C65" s="1760" t="s">
        <v>284</v>
      </c>
      <c r="D65" s="1760" t="s">
        <v>285</v>
      </c>
      <c r="E65" s="1771" t="s">
        <v>286</v>
      </c>
      <c r="F65" s="1760" t="s">
        <v>4467</v>
      </c>
    </row>
    <row r="66" spans="1:6" x14ac:dyDescent="0.25">
      <c r="A66" s="1756"/>
      <c r="B66" s="2456" t="s">
        <v>9</v>
      </c>
      <c r="C66" s="2457"/>
      <c r="D66" s="2459"/>
      <c r="E66" s="1771"/>
      <c r="F66" s="1760"/>
    </row>
    <row r="67" spans="1:6" ht="47.25" x14ac:dyDescent="0.25">
      <c r="A67" s="1756">
        <v>1</v>
      </c>
      <c r="B67" s="1756" t="s">
        <v>3454</v>
      </c>
      <c r="C67" s="1756" t="s">
        <v>41732</v>
      </c>
      <c r="D67" s="1756" t="s">
        <v>7733</v>
      </c>
      <c r="E67" s="1806">
        <v>200000</v>
      </c>
      <c r="F67" s="1755" t="s">
        <v>272</v>
      </c>
    </row>
    <row r="68" spans="1:6" ht="141.75" x14ac:dyDescent="0.25">
      <c r="A68" s="1756">
        <v>2</v>
      </c>
      <c r="B68" s="1756" t="s">
        <v>721</v>
      </c>
      <c r="C68" s="1756" t="s">
        <v>41733</v>
      </c>
      <c r="D68" s="1756" t="s">
        <v>41734</v>
      </c>
      <c r="E68" s="1806">
        <v>268965.51</v>
      </c>
      <c r="F68" s="1755" t="s">
        <v>5827</v>
      </c>
    </row>
    <row r="69" spans="1:6" x14ac:dyDescent="0.25">
      <c r="A69" s="1756"/>
      <c r="B69" s="2484" t="s">
        <v>8990</v>
      </c>
      <c r="C69" s="2511"/>
      <c r="D69" s="2485"/>
      <c r="E69" s="1806"/>
      <c r="F69" s="1755"/>
    </row>
    <row r="70" spans="1:6" ht="78.75" x14ac:dyDescent="0.25">
      <c r="A70" s="1756">
        <v>3</v>
      </c>
      <c r="B70" s="1756" t="s">
        <v>23</v>
      </c>
      <c r="C70" s="1756" t="s">
        <v>41735</v>
      </c>
      <c r="D70" s="1756" t="s">
        <v>541</v>
      </c>
      <c r="E70" s="1806">
        <v>241379.32</v>
      </c>
      <c r="F70" s="1755" t="s">
        <v>5827</v>
      </c>
    </row>
    <row r="71" spans="1:6" ht="78.75" x14ac:dyDescent="0.25">
      <c r="A71" s="1756">
        <v>4</v>
      </c>
      <c r="B71" s="1756" t="s">
        <v>41736</v>
      </c>
      <c r="C71" s="1756" t="s">
        <v>41737</v>
      </c>
      <c r="D71" s="1756" t="s">
        <v>7740</v>
      </c>
      <c r="E71" s="1806">
        <v>100000</v>
      </c>
      <c r="F71" s="1755" t="s">
        <v>5827</v>
      </c>
    </row>
    <row r="72" spans="1:6" ht="94.5" x14ac:dyDescent="0.25">
      <c r="A72" s="1756">
        <v>5</v>
      </c>
      <c r="B72" s="1755" t="s">
        <v>41</v>
      </c>
      <c r="C72" s="1756" t="s">
        <v>41738</v>
      </c>
      <c r="D72" s="1755" t="s">
        <v>7745</v>
      </c>
      <c r="E72" s="1757">
        <v>568965.51</v>
      </c>
      <c r="F72" s="1755" t="s">
        <v>5827</v>
      </c>
    </row>
    <row r="73" spans="1:6" x14ac:dyDescent="0.25">
      <c r="A73" s="1756"/>
      <c r="B73" s="2456" t="s">
        <v>5872</v>
      </c>
      <c r="C73" s="2459"/>
      <c r="D73" s="1755"/>
      <c r="E73" s="1757"/>
      <c r="F73" s="1755"/>
    </row>
    <row r="74" spans="1:6" ht="189" x14ac:dyDescent="0.25">
      <c r="A74" s="1756">
        <v>6</v>
      </c>
      <c r="B74" s="1755" t="s">
        <v>41739</v>
      </c>
      <c r="C74" s="1756" t="s">
        <v>41740</v>
      </c>
      <c r="D74" s="1755" t="s">
        <v>41741</v>
      </c>
      <c r="E74" s="1773">
        <v>10000000</v>
      </c>
      <c r="F74" s="1755" t="s">
        <v>13</v>
      </c>
    </row>
    <row r="75" spans="1:6" x14ac:dyDescent="0.25">
      <c r="A75" s="1756"/>
      <c r="B75" s="2456" t="s">
        <v>248</v>
      </c>
      <c r="C75" s="2457"/>
      <c r="D75" s="2459"/>
      <c r="E75" s="1771">
        <v>11379310.34</v>
      </c>
      <c r="F75" s="1756"/>
    </row>
    <row r="76" spans="1:6" x14ac:dyDescent="0.25">
      <c r="A76" s="2678" t="s">
        <v>41742</v>
      </c>
      <c r="B76" s="2678"/>
      <c r="C76" s="2678"/>
      <c r="D76" s="2678" t="s">
        <v>41743</v>
      </c>
      <c r="E76" s="2678"/>
      <c r="F76" s="2678"/>
    </row>
  </sheetData>
  <mergeCells count="14">
    <mergeCell ref="A1:F1"/>
    <mergeCell ref="A2:F2"/>
    <mergeCell ref="A3:F3"/>
    <mergeCell ref="B52:D52"/>
    <mergeCell ref="B57:C57"/>
    <mergeCell ref="A62:F62"/>
    <mergeCell ref="A76:C76"/>
    <mergeCell ref="D76:F76"/>
    <mergeCell ref="A63:F63"/>
    <mergeCell ref="A64:F64"/>
    <mergeCell ref="B66:D66"/>
    <mergeCell ref="B69:D69"/>
    <mergeCell ref="B73:C73"/>
    <mergeCell ref="B75:D75"/>
  </mergeCells>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9"/>
  <sheetViews>
    <sheetView topLeftCell="A105" workbookViewId="0">
      <selection activeCell="C122" sqref="C122"/>
    </sheetView>
  </sheetViews>
  <sheetFormatPr defaultRowHeight="15" x14ac:dyDescent="0.25"/>
  <cols>
    <col min="1" max="1" width="6.85546875" customWidth="1"/>
    <col min="2" max="2" width="19" customWidth="1"/>
    <col min="3" max="3" width="42.85546875" customWidth="1"/>
    <col min="4" max="4" width="22.7109375" customWidth="1"/>
    <col min="5" max="5" width="17.85546875" customWidth="1"/>
    <col min="6" max="6" width="10.42578125" customWidth="1"/>
  </cols>
  <sheetData>
    <row r="1" spans="1:6" ht="15.75" x14ac:dyDescent="0.25">
      <c r="A1" s="2345" t="s">
        <v>0</v>
      </c>
      <c r="B1" s="2345"/>
      <c r="C1" s="2345"/>
      <c r="D1" s="2345"/>
      <c r="E1" s="2345"/>
      <c r="F1" s="2345"/>
    </row>
    <row r="2" spans="1:6" ht="15.75" x14ac:dyDescent="0.25">
      <c r="A2" s="2345" t="s">
        <v>10266</v>
      </c>
      <c r="B2" s="2345"/>
      <c r="C2" s="2345"/>
      <c r="D2" s="2345"/>
      <c r="E2" s="2345"/>
      <c r="F2" s="2345"/>
    </row>
    <row r="3" spans="1:6" ht="15.75" x14ac:dyDescent="0.25">
      <c r="A3" s="2345" t="s">
        <v>2</v>
      </c>
      <c r="B3" s="2345"/>
      <c r="C3" s="2345"/>
      <c r="D3" s="2345"/>
      <c r="E3" s="2345"/>
      <c r="F3" s="2345"/>
    </row>
    <row r="4" spans="1:6" ht="15.75" x14ac:dyDescent="0.25">
      <c r="A4" s="656" t="s">
        <v>3</v>
      </c>
      <c r="B4" s="9" t="s">
        <v>283</v>
      </c>
      <c r="C4" s="9" t="s">
        <v>284</v>
      </c>
      <c r="D4" s="96" t="s">
        <v>5291</v>
      </c>
      <c r="E4" s="138" t="s">
        <v>286</v>
      </c>
      <c r="F4" s="96" t="s">
        <v>287</v>
      </c>
    </row>
    <row r="5" spans="1:6" ht="15.75" x14ac:dyDescent="0.25">
      <c r="A5" s="657"/>
      <c r="B5" s="2625" t="s">
        <v>7590</v>
      </c>
      <c r="C5" s="2625"/>
      <c r="D5" s="2625"/>
      <c r="E5" s="204"/>
      <c r="F5" s="658"/>
    </row>
    <row r="6" spans="1:6" ht="31.5" x14ac:dyDescent="0.25">
      <c r="A6" s="131">
        <v>1</v>
      </c>
      <c r="B6" s="69" t="s">
        <v>10267</v>
      </c>
      <c r="C6" s="69" t="s">
        <v>10268</v>
      </c>
      <c r="D6" s="69" t="s">
        <v>12</v>
      </c>
      <c r="E6" s="77">
        <v>1250000</v>
      </c>
      <c r="F6" s="75" t="s">
        <v>272</v>
      </c>
    </row>
    <row r="7" spans="1:6" ht="94.5" x14ac:dyDescent="0.25">
      <c r="A7" s="131">
        <v>2</v>
      </c>
      <c r="B7" s="69" t="s">
        <v>721</v>
      </c>
      <c r="C7" s="69" t="s">
        <v>10269</v>
      </c>
      <c r="D7" s="69" t="s">
        <v>535</v>
      </c>
      <c r="E7" s="77">
        <v>1347620.69</v>
      </c>
      <c r="F7" s="75" t="s">
        <v>272</v>
      </c>
    </row>
    <row r="8" spans="1:6" ht="31.5" x14ac:dyDescent="0.25">
      <c r="A8" s="131">
        <v>3</v>
      </c>
      <c r="B8" s="69" t="s">
        <v>17</v>
      </c>
      <c r="C8" s="69" t="s">
        <v>10270</v>
      </c>
      <c r="D8" s="69" t="s">
        <v>19</v>
      </c>
      <c r="E8" s="77">
        <v>43200</v>
      </c>
      <c r="F8" s="75" t="s">
        <v>272</v>
      </c>
    </row>
    <row r="9" spans="1:6" ht="31.5" x14ac:dyDescent="0.25">
      <c r="A9" s="131">
        <v>4</v>
      </c>
      <c r="B9" s="69" t="s">
        <v>20</v>
      </c>
      <c r="C9" s="69" t="s">
        <v>10271</v>
      </c>
      <c r="D9" s="69" t="s">
        <v>22</v>
      </c>
      <c r="E9" s="77">
        <v>67800</v>
      </c>
      <c r="F9" s="75" t="s">
        <v>272</v>
      </c>
    </row>
    <row r="10" spans="1:6" ht="63" x14ac:dyDescent="0.25">
      <c r="A10" s="131">
        <v>5</v>
      </c>
      <c r="B10" s="69" t="s">
        <v>5942</v>
      </c>
      <c r="C10" s="69" t="s">
        <v>10272</v>
      </c>
      <c r="D10" s="69" t="s">
        <v>3056</v>
      </c>
      <c r="E10" s="77">
        <v>1500000</v>
      </c>
      <c r="F10" s="75" t="s">
        <v>272</v>
      </c>
    </row>
    <row r="11" spans="1:6" ht="15.75" x14ac:dyDescent="0.25">
      <c r="A11" s="131"/>
      <c r="B11" s="130" t="s">
        <v>10273</v>
      </c>
      <c r="C11" s="69"/>
      <c r="D11" s="69"/>
      <c r="E11" s="77"/>
      <c r="F11" s="75"/>
    </row>
    <row r="12" spans="1:6" ht="110.25" x14ac:dyDescent="0.25">
      <c r="A12" s="131">
        <v>6</v>
      </c>
      <c r="B12" s="69" t="s">
        <v>721</v>
      </c>
      <c r="C12" s="69" t="s">
        <v>10274</v>
      </c>
      <c r="D12" s="69" t="s">
        <v>10275</v>
      </c>
      <c r="E12" s="77">
        <v>392925.05</v>
      </c>
      <c r="F12" s="75" t="s">
        <v>272</v>
      </c>
    </row>
    <row r="13" spans="1:6" ht="63" x14ac:dyDescent="0.25">
      <c r="A13" s="131">
        <v>7</v>
      </c>
      <c r="B13" s="69" t="s">
        <v>5942</v>
      </c>
      <c r="C13" s="69" t="s">
        <v>10276</v>
      </c>
      <c r="D13" s="69" t="s">
        <v>3056</v>
      </c>
      <c r="E13" s="77">
        <v>1211385.29</v>
      </c>
      <c r="F13" s="75" t="s">
        <v>272</v>
      </c>
    </row>
    <row r="14" spans="1:6" ht="63" x14ac:dyDescent="0.25">
      <c r="A14" s="131">
        <v>8</v>
      </c>
      <c r="B14" s="69" t="s">
        <v>3544</v>
      </c>
      <c r="C14" s="69" t="s">
        <v>10277</v>
      </c>
      <c r="D14" s="69" t="s">
        <v>10278</v>
      </c>
      <c r="E14" s="77">
        <v>1000000</v>
      </c>
      <c r="F14" s="75" t="s">
        <v>272</v>
      </c>
    </row>
    <row r="15" spans="1:6" ht="15.75" x14ac:dyDescent="0.25">
      <c r="A15" s="131"/>
      <c r="B15" s="70" t="s">
        <v>739</v>
      </c>
      <c r="C15" s="69"/>
      <c r="D15" s="69"/>
      <c r="E15" s="77"/>
      <c r="F15" s="75"/>
    </row>
    <row r="16" spans="1:6" ht="78.75" x14ac:dyDescent="0.25">
      <c r="A16" s="131">
        <v>9</v>
      </c>
      <c r="B16" s="69" t="s">
        <v>41</v>
      </c>
      <c r="C16" s="69" t="s">
        <v>10279</v>
      </c>
      <c r="D16" s="69" t="s">
        <v>302</v>
      </c>
      <c r="E16" s="77">
        <v>4568965.5199999996</v>
      </c>
      <c r="F16" s="75" t="s">
        <v>272</v>
      </c>
    </row>
    <row r="17" spans="1:6" ht="15.75" x14ac:dyDescent="0.25">
      <c r="A17" s="131"/>
      <c r="B17" s="70" t="s">
        <v>306</v>
      </c>
      <c r="C17" s="69"/>
      <c r="D17" s="69"/>
      <c r="E17" s="77"/>
      <c r="F17" s="75"/>
    </row>
    <row r="18" spans="1:6" ht="126" x14ac:dyDescent="0.25">
      <c r="A18" s="131">
        <v>10</v>
      </c>
      <c r="B18" s="69" t="s">
        <v>549</v>
      </c>
      <c r="C18" s="69" t="s">
        <v>10280</v>
      </c>
      <c r="D18" s="69" t="s">
        <v>10281</v>
      </c>
      <c r="E18" s="77">
        <v>1535913</v>
      </c>
      <c r="F18" s="75" t="s">
        <v>272</v>
      </c>
    </row>
    <row r="19" spans="1:6" ht="15.75" x14ac:dyDescent="0.25">
      <c r="A19" s="131"/>
      <c r="B19" s="2472" t="s">
        <v>303</v>
      </c>
      <c r="C19" s="2472"/>
      <c r="D19" s="2472"/>
      <c r="E19" s="659"/>
      <c r="F19" s="76"/>
    </row>
    <row r="20" spans="1:6" ht="47.25" x14ac:dyDescent="0.25">
      <c r="A20" s="131">
        <v>11</v>
      </c>
      <c r="B20" s="303" t="s">
        <v>10282</v>
      </c>
      <c r="C20" s="69" t="s">
        <v>10283</v>
      </c>
      <c r="D20" s="69" t="s">
        <v>10284</v>
      </c>
      <c r="E20" s="77">
        <v>102394.201</v>
      </c>
      <c r="F20" s="75" t="s">
        <v>272</v>
      </c>
    </row>
    <row r="21" spans="1:6" ht="47.25" x14ac:dyDescent="0.25">
      <c r="A21" s="131">
        <v>12</v>
      </c>
      <c r="B21" s="303" t="s">
        <v>10285</v>
      </c>
      <c r="C21" s="69" t="s">
        <v>10286</v>
      </c>
      <c r="D21" s="69" t="s">
        <v>10284</v>
      </c>
      <c r="E21" s="77">
        <v>102394.201</v>
      </c>
      <c r="F21" s="75" t="s">
        <v>272</v>
      </c>
    </row>
    <row r="22" spans="1:6" ht="47.25" x14ac:dyDescent="0.25">
      <c r="A22" s="131">
        <v>13</v>
      </c>
      <c r="B22" s="303" t="s">
        <v>10287</v>
      </c>
      <c r="C22" s="69" t="s">
        <v>10288</v>
      </c>
      <c r="D22" s="69" t="s">
        <v>10284</v>
      </c>
      <c r="E22" s="77">
        <v>102394.201</v>
      </c>
      <c r="F22" s="75" t="s">
        <v>272</v>
      </c>
    </row>
    <row r="23" spans="1:6" ht="47.25" x14ac:dyDescent="0.25">
      <c r="A23" s="131">
        <v>14</v>
      </c>
      <c r="B23" s="303" t="s">
        <v>10289</v>
      </c>
      <c r="C23" s="69" t="s">
        <v>10290</v>
      </c>
      <c r="D23" s="69" t="s">
        <v>10284</v>
      </c>
      <c r="E23" s="77">
        <v>102394.201</v>
      </c>
      <c r="F23" s="75" t="s">
        <v>272</v>
      </c>
    </row>
    <row r="24" spans="1:6" ht="47.25" x14ac:dyDescent="0.25">
      <c r="A24" s="131">
        <v>15</v>
      </c>
      <c r="B24" s="303" t="s">
        <v>10291</v>
      </c>
      <c r="C24" s="69" t="s">
        <v>10292</v>
      </c>
      <c r="D24" s="69" t="s">
        <v>10284</v>
      </c>
      <c r="E24" s="77">
        <v>102394.201</v>
      </c>
      <c r="F24" s="75" t="s">
        <v>272</v>
      </c>
    </row>
    <row r="25" spans="1:6" ht="47.25" x14ac:dyDescent="0.25">
      <c r="A25" s="131">
        <v>16</v>
      </c>
      <c r="B25" s="303" t="s">
        <v>10293</v>
      </c>
      <c r="C25" s="69" t="s">
        <v>10294</v>
      </c>
      <c r="D25" s="69" t="s">
        <v>10284</v>
      </c>
      <c r="E25" s="77">
        <v>102394.201</v>
      </c>
      <c r="F25" s="75" t="s">
        <v>272</v>
      </c>
    </row>
    <row r="26" spans="1:6" ht="47.25" x14ac:dyDescent="0.25">
      <c r="A26" s="131">
        <v>17</v>
      </c>
      <c r="B26" s="303" t="s">
        <v>10295</v>
      </c>
      <c r="C26" s="69" t="s">
        <v>10296</v>
      </c>
      <c r="D26" s="69" t="s">
        <v>10284</v>
      </c>
      <c r="E26" s="77">
        <v>102394.201</v>
      </c>
      <c r="F26" s="75" t="s">
        <v>272</v>
      </c>
    </row>
    <row r="27" spans="1:6" ht="47.25" x14ac:dyDescent="0.25">
      <c r="A27" s="131">
        <v>18</v>
      </c>
      <c r="B27" s="303" t="s">
        <v>10297</v>
      </c>
      <c r="C27" s="69" t="s">
        <v>10298</v>
      </c>
      <c r="D27" s="69" t="s">
        <v>10284</v>
      </c>
      <c r="E27" s="77">
        <v>102394.201</v>
      </c>
      <c r="F27" s="75" t="s">
        <v>272</v>
      </c>
    </row>
    <row r="28" spans="1:6" ht="47.25" x14ac:dyDescent="0.25">
      <c r="A28" s="131">
        <v>19</v>
      </c>
      <c r="B28" s="303" t="s">
        <v>10299</v>
      </c>
      <c r="C28" s="69" t="s">
        <v>10300</v>
      </c>
      <c r="D28" s="69" t="s">
        <v>10284</v>
      </c>
      <c r="E28" s="77">
        <v>102394.201</v>
      </c>
      <c r="F28" s="75" t="s">
        <v>272</v>
      </c>
    </row>
    <row r="29" spans="1:6" ht="47.25" x14ac:dyDescent="0.25">
      <c r="A29" s="131">
        <v>20</v>
      </c>
      <c r="B29" s="78" t="s">
        <v>10301</v>
      </c>
      <c r="C29" s="69" t="s">
        <v>10302</v>
      </c>
      <c r="D29" s="69" t="s">
        <v>10284</v>
      </c>
      <c r="E29" s="77">
        <v>102394.201</v>
      </c>
      <c r="F29" s="75" t="s">
        <v>272</v>
      </c>
    </row>
    <row r="30" spans="1:6" ht="47.25" x14ac:dyDescent="0.25">
      <c r="A30" s="131">
        <v>21</v>
      </c>
      <c r="B30" s="303" t="s">
        <v>10303</v>
      </c>
      <c r="C30" s="69" t="s">
        <v>10304</v>
      </c>
      <c r="D30" s="69" t="s">
        <v>10284</v>
      </c>
      <c r="E30" s="77">
        <v>102394.201</v>
      </c>
      <c r="F30" s="75" t="s">
        <v>272</v>
      </c>
    </row>
    <row r="31" spans="1:6" ht="47.25" x14ac:dyDescent="0.25">
      <c r="A31" s="131">
        <v>22</v>
      </c>
      <c r="B31" s="303" t="s">
        <v>10305</v>
      </c>
      <c r="C31" s="69" t="s">
        <v>10306</v>
      </c>
      <c r="D31" s="69" t="s">
        <v>10284</v>
      </c>
      <c r="E31" s="77">
        <v>102394.201</v>
      </c>
      <c r="F31" s="75" t="s">
        <v>272</v>
      </c>
    </row>
    <row r="32" spans="1:6" ht="47.25" x14ac:dyDescent="0.25">
      <c r="A32" s="131">
        <v>23</v>
      </c>
      <c r="B32" s="303" t="s">
        <v>10307</v>
      </c>
      <c r="C32" s="69" t="s">
        <v>10308</v>
      </c>
      <c r="D32" s="69" t="s">
        <v>10284</v>
      </c>
      <c r="E32" s="77">
        <v>102394.201</v>
      </c>
      <c r="F32" s="75" t="s">
        <v>272</v>
      </c>
    </row>
    <row r="33" spans="1:6" ht="47.25" x14ac:dyDescent="0.25">
      <c r="A33" s="131">
        <v>24</v>
      </c>
      <c r="B33" s="303" t="s">
        <v>10309</v>
      </c>
      <c r="C33" s="69" t="s">
        <v>10310</v>
      </c>
      <c r="D33" s="69" t="s">
        <v>10284</v>
      </c>
      <c r="E33" s="77">
        <v>102394.201</v>
      </c>
      <c r="F33" s="75" t="s">
        <v>272</v>
      </c>
    </row>
    <row r="34" spans="1:6" ht="47.25" x14ac:dyDescent="0.25">
      <c r="A34" s="131">
        <v>25</v>
      </c>
      <c r="B34" s="303" t="s">
        <v>10311</v>
      </c>
      <c r="C34" s="69" t="s">
        <v>10312</v>
      </c>
      <c r="D34" s="69" t="s">
        <v>10284</v>
      </c>
      <c r="E34" s="77">
        <v>102394.201</v>
      </c>
      <c r="F34" s="75" t="s">
        <v>272</v>
      </c>
    </row>
    <row r="35" spans="1:6" ht="15.75" x14ac:dyDescent="0.25">
      <c r="A35" s="206"/>
      <c r="B35" s="70" t="s">
        <v>273</v>
      </c>
      <c r="C35" s="69"/>
      <c r="D35" s="69"/>
      <c r="E35" s="77"/>
      <c r="F35" s="75"/>
    </row>
    <row r="36" spans="1:6" ht="31.5" x14ac:dyDescent="0.25">
      <c r="A36" s="206">
        <v>26</v>
      </c>
      <c r="B36" s="69" t="s">
        <v>309</v>
      </c>
      <c r="C36" s="69" t="s">
        <v>10313</v>
      </c>
      <c r="D36" s="69" t="s">
        <v>341</v>
      </c>
      <c r="E36" s="77">
        <v>10939595.07</v>
      </c>
      <c r="F36" s="75" t="s">
        <v>272</v>
      </c>
    </row>
    <row r="37" spans="1:6" ht="31.5" x14ac:dyDescent="0.25">
      <c r="A37" s="206">
        <v>27</v>
      </c>
      <c r="B37" s="69" t="s">
        <v>342</v>
      </c>
      <c r="C37" s="69" t="s">
        <v>10314</v>
      </c>
      <c r="D37" s="69" t="s">
        <v>341</v>
      </c>
      <c r="E37" s="77">
        <v>6300000</v>
      </c>
      <c r="F37" s="75" t="s">
        <v>272</v>
      </c>
    </row>
    <row r="38" spans="1:6" ht="15.75" x14ac:dyDescent="0.25">
      <c r="A38" s="131"/>
      <c r="B38" s="2418" t="s">
        <v>5895</v>
      </c>
      <c r="C38" s="2418"/>
      <c r="D38" s="2418"/>
      <c r="E38" s="77"/>
      <c r="F38" s="75"/>
    </row>
    <row r="39" spans="1:6" ht="47.25" x14ac:dyDescent="0.25">
      <c r="A39" s="131">
        <v>28</v>
      </c>
      <c r="B39" s="69" t="s">
        <v>10297</v>
      </c>
      <c r="C39" s="69" t="s">
        <v>10315</v>
      </c>
      <c r="D39" s="69" t="s">
        <v>10316</v>
      </c>
      <c r="E39" s="77">
        <v>1000000</v>
      </c>
      <c r="F39" s="75" t="s">
        <v>13</v>
      </c>
    </row>
    <row r="40" spans="1:6" ht="47.25" x14ac:dyDescent="0.25">
      <c r="A40" s="131">
        <v>29</v>
      </c>
      <c r="B40" s="69" t="s">
        <v>10317</v>
      </c>
      <c r="C40" s="69" t="s">
        <v>10318</v>
      </c>
      <c r="D40" s="69" t="s">
        <v>10319</v>
      </c>
      <c r="E40" s="77">
        <v>1000000</v>
      </c>
      <c r="F40" s="75" t="s">
        <v>13</v>
      </c>
    </row>
    <row r="41" spans="1:6" ht="47.25" x14ac:dyDescent="0.25">
      <c r="A41" s="131">
        <v>30</v>
      </c>
      <c r="B41" s="69" t="s">
        <v>10295</v>
      </c>
      <c r="C41" s="69" t="s">
        <v>10320</v>
      </c>
      <c r="D41" s="69" t="s">
        <v>10319</v>
      </c>
      <c r="E41" s="77">
        <v>1000000</v>
      </c>
      <c r="F41" s="75" t="s">
        <v>13</v>
      </c>
    </row>
    <row r="42" spans="1:6" ht="173.25" x14ac:dyDescent="0.25">
      <c r="A42" s="131">
        <v>31</v>
      </c>
      <c r="B42" s="158" t="s">
        <v>10321</v>
      </c>
      <c r="C42" s="69" t="s">
        <v>10322</v>
      </c>
      <c r="D42" s="69" t="s">
        <v>10323</v>
      </c>
      <c r="E42" s="77">
        <v>2900000</v>
      </c>
      <c r="F42" s="75" t="s">
        <v>13</v>
      </c>
    </row>
    <row r="43" spans="1:6" ht="110.25" x14ac:dyDescent="0.25">
      <c r="A43" s="131">
        <v>32</v>
      </c>
      <c r="B43" s="69" t="s">
        <v>10305</v>
      </c>
      <c r="C43" s="69" t="s">
        <v>10324</v>
      </c>
      <c r="D43" s="69" t="s">
        <v>10325</v>
      </c>
      <c r="E43" s="77">
        <v>1000000</v>
      </c>
      <c r="F43" s="75" t="s">
        <v>13</v>
      </c>
    </row>
    <row r="44" spans="1:6" ht="47.25" x14ac:dyDescent="0.25">
      <c r="A44" s="131">
        <v>33</v>
      </c>
      <c r="B44" s="69" t="s">
        <v>10326</v>
      </c>
      <c r="C44" s="69" t="s">
        <v>10327</v>
      </c>
      <c r="D44" s="69" t="s">
        <v>10319</v>
      </c>
      <c r="E44" s="77">
        <v>1000000</v>
      </c>
      <c r="F44" s="75" t="s">
        <v>13</v>
      </c>
    </row>
    <row r="45" spans="1:6" ht="47.25" x14ac:dyDescent="0.25">
      <c r="A45" s="131">
        <v>34</v>
      </c>
      <c r="B45" s="69" t="s">
        <v>10303</v>
      </c>
      <c r="C45" s="69" t="s">
        <v>10328</v>
      </c>
      <c r="D45" s="69" t="s">
        <v>10319</v>
      </c>
      <c r="E45" s="77">
        <v>1000000</v>
      </c>
      <c r="F45" s="75" t="s">
        <v>13</v>
      </c>
    </row>
    <row r="46" spans="1:6" ht="63" x14ac:dyDescent="0.25">
      <c r="A46" s="131">
        <v>35</v>
      </c>
      <c r="B46" s="69" t="s">
        <v>10303</v>
      </c>
      <c r="C46" s="69" t="s">
        <v>10329</v>
      </c>
      <c r="D46" s="69" t="s">
        <v>10330</v>
      </c>
      <c r="E46" s="77">
        <v>2500000</v>
      </c>
      <c r="F46" s="75" t="s">
        <v>13</v>
      </c>
    </row>
    <row r="47" spans="1:6" ht="47.25" x14ac:dyDescent="0.25">
      <c r="A47" s="131">
        <v>36</v>
      </c>
      <c r="B47" s="69" t="s">
        <v>10331</v>
      </c>
      <c r="C47" s="69" t="s">
        <v>10332</v>
      </c>
      <c r="D47" s="69" t="s">
        <v>10333</v>
      </c>
      <c r="E47" s="77">
        <v>600000</v>
      </c>
      <c r="F47" s="75" t="s">
        <v>13</v>
      </c>
    </row>
    <row r="48" spans="1:6" ht="47.25" x14ac:dyDescent="0.25">
      <c r="A48" s="131">
        <v>37</v>
      </c>
      <c r="B48" s="69" t="s">
        <v>10334</v>
      </c>
      <c r="C48" s="69" t="s">
        <v>10335</v>
      </c>
      <c r="D48" s="69" t="s">
        <v>10333</v>
      </c>
      <c r="E48" s="77">
        <v>600000</v>
      </c>
      <c r="F48" s="75" t="s">
        <v>13</v>
      </c>
    </row>
    <row r="49" spans="1:6" ht="47.25" x14ac:dyDescent="0.25">
      <c r="A49" s="131">
        <v>38</v>
      </c>
      <c r="B49" s="69" t="s">
        <v>10336</v>
      </c>
      <c r="C49" s="69" t="s">
        <v>10337</v>
      </c>
      <c r="D49" s="69" t="s">
        <v>10319</v>
      </c>
      <c r="E49" s="77">
        <v>1000000</v>
      </c>
      <c r="F49" s="75" t="s">
        <v>13</v>
      </c>
    </row>
    <row r="50" spans="1:6" ht="47.25" x14ac:dyDescent="0.25">
      <c r="A50" s="131">
        <v>39</v>
      </c>
      <c r="B50" s="69" t="s">
        <v>10293</v>
      </c>
      <c r="C50" s="69" t="s">
        <v>10338</v>
      </c>
      <c r="D50" s="69" t="s">
        <v>10319</v>
      </c>
      <c r="E50" s="77">
        <v>1000000</v>
      </c>
      <c r="F50" s="75" t="s">
        <v>13</v>
      </c>
    </row>
    <row r="51" spans="1:6" ht="63" x14ac:dyDescent="0.25">
      <c r="A51" s="131">
        <v>40</v>
      </c>
      <c r="B51" s="69" t="s">
        <v>10291</v>
      </c>
      <c r="C51" s="69" t="s">
        <v>10339</v>
      </c>
      <c r="D51" s="69" t="s">
        <v>10340</v>
      </c>
      <c r="E51" s="77">
        <v>500000</v>
      </c>
      <c r="F51" s="75" t="s">
        <v>13</v>
      </c>
    </row>
    <row r="52" spans="1:6" ht="63" x14ac:dyDescent="0.25">
      <c r="A52" s="131">
        <v>41</v>
      </c>
      <c r="B52" s="69" t="s">
        <v>10341</v>
      </c>
      <c r="C52" s="69" t="s">
        <v>10342</v>
      </c>
      <c r="D52" s="69" t="s">
        <v>10343</v>
      </c>
      <c r="E52" s="77">
        <v>1000000</v>
      </c>
      <c r="F52" s="75" t="s">
        <v>13</v>
      </c>
    </row>
    <row r="53" spans="1:6" ht="31.5" x14ac:dyDescent="0.25">
      <c r="A53" s="131">
        <v>42</v>
      </c>
      <c r="B53" s="69" t="s">
        <v>10146</v>
      </c>
      <c r="C53" s="69" t="s">
        <v>10344</v>
      </c>
      <c r="D53" s="69" t="s">
        <v>10345</v>
      </c>
      <c r="E53" s="77">
        <v>1000000</v>
      </c>
      <c r="F53" s="75" t="s">
        <v>13</v>
      </c>
    </row>
    <row r="54" spans="1:6" ht="63" x14ac:dyDescent="0.25">
      <c r="A54" s="131">
        <v>43</v>
      </c>
      <c r="B54" s="69" t="s">
        <v>10346</v>
      </c>
      <c r="C54" s="69" t="s">
        <v>10347</v>
      </c>
      <c r="D54" s="69" t="s">
        <v>10348</v>
      </c>
      <c r="E54" s="77">
        <v>1000000</v>
      </c>
      <c r="F54" s="75" t="s">
        <v>13</v>
      </c>
    </row>
    <row r="55" spans="1:6" ht="31.5" x14ac:dyDescent="0.25">
      <c r="A55" s="131">
        <v>44</v>
      </c>
      <c r="B55" s="2" t="s">
        <v>10287</v>
      </c>
      <c r="C55" s="2" t="s">
        <v>10349</v>
      </c>
      <c r="D55" s="2" t="s">
        <v>3316</v>
      </c>
      <c r="E55" s="77">
        <v>1000000</v>
      </c>
      <c r="F55" s="10" t="s">
        <v>13</v>
      </c>
    </row>
    <row r="56" spans="1:6" ht="47.25" x14ac:dyDescent="0.25">
      <c r="A56" s="131">
        <v>45</v>
      </c>
      <c r="B56" s="69" t="s">
        <v>10350</v>
      </c>
      <c r="C56" s="69" t="s">
        <v>10351</v>
      </c>
      <c r="D56" s="69" t="s">
        <v>10319</v>
      </c>
      <c r="E56" s="77">
        <v>1000000</v>
      </c>
      <c r="F56" s="75" t="s">
        <v>13</v>
      </c>
    </row>
    <row r="57" spans="1:6" ht="31.5" x14ac:dyDescent="0.25">
      <c r="A57" s="131">
        <v>46</v>
      </c>
      <c r="B57" s="69" t="s">
        <v>10352</v>
      </c>
      <c r="C57" s="69" t="s">
        <v>10353</v>
      </c>
      <c r="D57" s="69" t="s">
        <v>3316</v>
      </c>
      <c r="E57" s="77">
        <v>1017027.22</v>
      </c>
      <c r="F57" s="75" t="s">
        <v>13</v>
      </c>
    </row>
    <row r="58" spans="1:6" ht="110.25" x14ac:dyDescent="0.25">
      <c r="A58" s="131">
        <v>47</v>
      </c>
      <c r="B58" s="69" t="s">
        <v>10354</v>
      </c>
      <c r="C58" s="69" t="s">
        <v>10355</v>
      </c>
      <c r="D58" s="69" t="s">
        <v>10356</v>
      </c>
      <c r="E58" s="77">
        <v>500000</v>
      </c>
      <c r="F58" s="75" t="s">
        <v>13</v>
      </c>
    </row>
    <row r="59" spans="1:6" ht="63" x14ac:dyDescent="0.25">
      <c r="A59" s="131">
        <v>48</v>
      </c>
      <c r="B59" s="2" t="s">
        <v>10301</v>
      </c>
      <c r="C59" s="2" t="s">
        <v>10357</v>
      </c>
      <c r="D59" s="2" t="s">
        <v>10348</v>
      </c>
      <c r="E59" s="77">
        <v>600000</v>
      </c>
      <c r="F59" s="10" t="s">
        <v>13</v>
      </c>
    </row>
    <row r="60" spans="1:6" ht="47.25" x14ac:dyDescent="0.25">
      <c r="A60" s="131">
        <v>49</v>
      </c>
      <c r="B60" s="69" t="s">
        <v>10358</v>
      </c>
      <c r="C60" s="69" t="s">
        <v>10359</v>
      </c>
      <c r="D60" s="69" t="s">
        <v>10360</v>
      </c>
      <c r="E60" s="77">
        <v>1000000</v>
      </c>
      <c r="F60" s="75" t="s">
        <v>13</v>
      </c>
    </row>
    <row r="61" spans="1:6" ht="47.25" x14ac:dyDescent="0.25">
      <c r="A61" s="131">
        <v>50</v>
      </c>
      <c r="B61" s="69" t="s">
        <v>10361</v>
      </c>
      <c r="C61" s="69" t="s">
        <v>10362</v>
      </c>
      <c r="D61" s="69" t="s">
        <v>10333</v>
      </c>
      <c r="E61" s="77">
        <v>600000</v>
      </c>
      <c r="F61" s="75"/>
    </row>
    <row r="62" spans="1:6" ht="15.75" x14ac:dyDescent="0.25">
      <c r="A62" s="131"/>
      <c r="B62" s="130" t="s">
        <v>3349</v>
      </c>
      <c r="C62" s="69"/>
      <c r="D62" s="69"/>
      <c r="E62" s="77"/>
      <c r="F62" s="75"/>
    </row>
    <row r="63" spans="1:6" ht="63" x14ac:dyDescent="0.25">
      <c r="A63" s="131">
        <v>51</v>
      </c>
      <c r="B63" s="69" t="s">
        <v>10363</v>
      </c>
      <c r="C63" s="69" t="s">
        <v>10364</v>
      </c>
      <c r="D63" s="69" t="s">
        <v>10365</v>
      </c>
      <c r="E63" s="77">
        <v>1000000</v>
      </c>
      <c r="F63" s="75" t="s">
        <v>13</v>
      </c>
    </row>
    <row r="64" spans="1:6" ht="157.5" x14ac:dyDescent="0.25">
      <c r="A64" s="131">
        <v>52</v>
      </c>
      <c r="B64" s="69" t="s">
        <v>10366</v>
      </c>
      <c r="C64" s="69" t="s">
        <v>10367</v>
      </c>
      <c r="D64" s="69" t="s">
        <v>10368</v>
      </c>
      <c r="E64" s="77">
        <v>1000000</v>
      </c>
      <c r="F64" s="75" t="s">
        <v>13</v>
      </c>
    </row>
    <row r="65" spans="1:6" ht="94.5" x14ac:dyDescent="0.25">
      <c r="A65" s="131">
        <v>53</v>
      </c>
      <c r="B65" s="158" t="s">
        <v>10369</v>
      </c>
      <c r="C65" s="69" t="s">
        <v>10370</v>
      </c>
      <c r="D65" s="69" t="s">
        <v>10371</v>
      </c>
      <c r="E65" s="77">
        <v>2000000</v>
      </c>
      <c r="F65" s="75" t="s">
        <v>135</v>
      </c>
    </row>
    <row r="66" spans="1:6" ht="47.25" x14ac:dyDescent="0.25">
      <c r="A66" s="131">
        <v>54</v>
      </c>
      <c r="B66" s="69" t="s">
        <v>10372</v>
      </c>
      <c r="C66" s="69" t="s">
        <v>10373</v>
      </c>
      <c r="D66" s="69" t="s">
        <v>10374</v>
      </c>
      <c r="E66" s="77">
        <v>1000000</v>
      </c>
      <c r="F66" s="75" t="s">
        <v>13</v>
      </c>
    </row>
    <row r="67" spans="1:6" ht="94.5" x14ac:dyDescent="0.25">
      <c r="A67" s="131">
        <v>55</v>
      </c>
      <c r="B67" s="158" t="s">
        <v>10375</v>
      </c>
      <c r="C67" s="69" t="s">
        <v>10376</v>
      </c>
      <c r="D67" s="69" t="s">
        <v>10377</v>
      </c>
      <c r="E67" s="77">
        <v>1500000</v>
      </c>
      <c r="F67" s="75" t="s">
        <v>135</v>
      </c>
    </row>
    <row r="68" spans="1:6" ht="110.25" x14ac:dyDescent="0.25">
      <c r="A68" s="131">
        <v>56</v>
      </c>
      <c r="B68" s="158" t="s">
        <v>10378</v>
      </c>
      <c r="C68" s="69" t="s">
        <v>10379</v>
      </c>
      <c r="D68" s="69" t="s">
        <v>10380</v>
      </c>
      <c r="E68" s="77">
        <v>1000000</v>
      </c>
      <c r="F68" s="75" t="s">
        <v>135</v>
      </c>
    </row>
    <row r="69" spans="1:6" ht="94.5" x14ac:dyDescent="0.25">
      <c r="A69" s="131">
        <v>57</v>
      </c>
      <c r="B69" s="158" t="s">
        <v>10381</v>
      </c>
      <c r="C69" s="69" t="s">
        <v>10382</v>
      </c>
      <c r="D69" s="69" t="s">
        <v>10383</v>
      </c>
      <c r="E69" s="77">
        <v>1800000</v>
      </c>
      <c r="F69" s="75" t="s">
        <v>135</v>
      </c>
    </row>
    <row r="70" spans="1:6" ht="15.75" x14ac:dyDescent="0.25">
      <c r="A70" s="131"/>
      <c r="B70" s="130" t="s">
        <v>10384</v>
      </c>
      <c r="C70" s="69"/>
      <c r="D70" s="69"/>
      <c r="E70" s="77"/>
      <c r="F70" s="75"/>
    </row>
    <row r="71" spans="1:6" ht="94.5" x14ac:dyDescent="0.25">
      <c r="A71" s="131">
        <v>58</v>
      </c>
      <c r="B71" s="69" t="s">
        <v>10385</v>
      </c>
      <c r="C71" s="69" t="s">
        <v>10386</v>
      </c>
      <c r="D71" s="69" t="s">
        <v>10387</v>
      </c>
      <c r="E71" s="77">
        <v>3500000</v>
      </c>
      <c r="F71" s="75" t="s">
        <v>13</v>
      </c>
    </row>
    <row r="72" spans="1:6" ht="15.75" x14ac:dyDescent="0.25">
      <c r="A72" s="131"/>
      <c r="B72" s="2351" t="s">
        <v>248</v>
      </c>
      <c r="C72" s="2351"/>
      <c r="D72" s="2351"/>
      <c r="E72" s="660">
        <f>SUM(E6:E71)</f>
        <v>68310344.854999989</v>
      </c>
      <c r="F72" s="76"/>
    </row>
    <row r="73" spans="1:6" ht="15.75" x14ac:dyDescent="0.25">
      <c r="A73" s="69"/>
      <c r="B73" s="2472" t="s">
        <v>9</v>
      </c>
      <c r="C73" s="2472"/>
      <c r="D73" s="2472"/>
      <c r="E73" s="189"/>
      <c r="F73" s="70"/>
    </row>
    <row r="74" spans="1:6" ht="47.25" x14ac:dyDescent="0.25">
      <c r="A74" s="69">
        <v>1</v>
      </c>
      <c r="B74" s="69" t="s">
        <v>269</v>
      </c>
      <c r="C74" s="7" t="s">
        <v>10223</v>
      </c>
      <c r="D74" s="69" t="s">
        <v>271</v>
      </c>
      <c r="E74" s="187">
        <v>1000000</v>
      </c>
      <c r="F74" s="69" t="s">
        <v>272</v>
      </c>
    </row>
    <row r="75" spans="1:6" ht="15.75" x14ac:dyDescent="0.25">
      <c r="A75" s="69"/>
      <c r="B75" s="70" t="s">
        <v>273</v>
      </c>
      <c r="C75" s="7"/>
      <c r="D75" s="69"/>
      <c r="E75" s="187"/>
      <c r="F75" s="69"/>
    </row>
    <row r="76" spans="1:6" ht="63" x14ac:dyDescent="0.25">
      <c r="A76" s="69">
        <v>2</v>
      </c>
      <c r="B76" s="69" t="s">
        <v>274</v>
      </c>
      <c r="C76" s="7" t="s">
        <v>10224</v>
      </c>
      <c r="D76" s="69" t="s">
        <v>276</v>
      </c>
      <c r="E76" s="187">
        <v>4500000</v>
      </c>
      <c r="F76" s="69" t="s">
        <v>277</v>
      </c>
    </row>
    <row r="77" spans="1:6" ht="15.75" x14ac:dyDescent="0.25">
      <c r="A77" s="70"/>
      <c r="B77" s="70" t="s">
        <v>248</v>
      </c>
      <c r="C77" s="70"/>
      <c r="D77" s="70"/>
      <c r="E77" s="189">
        <v>5500000</v>
      </c>
      <c r="F77" s="70"/>
    </row>
    <row r="78" spans="1:6" s="91" customFormat="1" ht="18" customHeight="1" x14ac:dyDescent="0.25">
      <c r="A78" s="70"/>
      <c r="B78" s="2465" t="s">
        <v>323</v>
      </c>
      <c r="C78" s="2466"/>
      <c r="D78" s="70"/>
      <c r="E78" s="189"/>
      <c r="F78" s="70"/>
    </row>
    <row r="79" spans="1:6" ht="15.75" x14ac:dyDescent="0.25">
      <c r="A79" s="161"/>
      <c r="B79" s="576" t="s">
        <v>1154</v>
      </c>
      <c r="C79" s="158"/>
      <c r="D79" s="158"/>
      <c r="E79" s="186"/>
      <c r="F79" s="101"/>
    </row>
    <row r="80" spans="1:6" ht="63" x14ac:dyDescent="0.25">
      <c r="A80" s="161">
        <v>59</v>
      </c>
      <c r="B80" s="158" t="s">
        <v>10388</v>
      </c>
      <c r="C80" s="158" t="s">
        <v>10389</v>
      </c>
      <c r="D80" s="158" t="s">
        <v>10390</v>
      </c>
      <c r="E80" s="186">
        <v>1800000</v>
      </c>
      <c r="F80" s="101" t="s">
        <v>13</v>
      </c>
    </row>
    <row r="81" spans="1:6" ht="47.25" x14ac:dyDescent="0.25">
      <c r="A81" s="161">
        <v>60</v>
      </c>
      <c r="B81" s="158" t="s">
        <v>10391</v>
      </c>
      <c r="C81" s="158" t="s">
        <v>10392</v>
      </c>
      <c r="D81" s="158" t="s">
        <v>10393</v>
      </c>
      <c r="E81" s="186">
        <v>1800000</v>
      </c>
      <c r="F81" s="101" t="s">
        <v>13</v>
      </c>
    </row>
    <row r="82" spans="1:6" ht="47.25" x14ac:dyDescent="0.25">
      <c r="A82" s="161">
        <v>61</v>
      </c>
      <c r="B82" s="158" t="s">
        <v>10394</v>
      </c>
      <c r="C82" s="158" t="s">
        <v>10395</v>
      </c>
      <c r="D82" s="158" t="s">
        <v>10393</v>
      </c>
      <c r="E82" s="186">
        <v>1800000</v>
      </c>
      <c r="F82" s="101" t="s">
        <v>13</v>
      </c>
    </row>
    <row r="83" spans="1:6" ht="15.75" x14ac:dyDescent="0.25">
      <c r="A83" s="161"/>
      <c r="B83" s="2689" t="s">
        <v>8553</v>
      </c>
      <c r="C83" s="2690"/>
      <c r="D83" s="2691"/>
      <c r="E83" s="186"/>
      <c r="F83" s="101"/>
    </row>
    <row r="84" spans="1:6" ht="126" x14ac:dyDescent="0.25">
      <c r="A84" s="161">
        <v>62</v>
      </c>
      <c r="B84" s="158" t="s">
        <v>10396</v>
      </c>
      <c r="C84" s="158" t="s">
        <v>10397</v>
      </c>
      <c r="D84" s="158" t="s">
        <v>10398</v>
      </c>
      <c r="E84" s="186">
        <v>2000000</v>
      </c>
      <c r="F84" s="101" t="s">
        <v>13</v>
      </c>
    </row>
    <row r="85" spans="1:6" ht="15.75" x14ac:dyDescent="0.25">
      <c r="A85" s="161"/>
      <c r="B85" s="576" t="s">
        <v>10399</v>
      </c>
      <c r="C85" s="158"/>
      <c r="D85" s="158"/>
      <c r="E85" s="186"/>
      <c r="F85" s="101"/>
    </row>
    <row r="86" spans="1:6" ht="173.25" x14ac:dyDescent="0.25">
      <c r="A86" s="161">
        <v>63</v>
      </c>
      <c r="B86" s="158" t="s">
        <v>10400</v>
      </c>
      <c r="C86" s="158" t="s">
        <v>10401</v>
      </c>
      <c r="D86" s="158" t="s">
        <v>10402</v>
      </c>
      <c r="E86" s="186">
        <v>5600000</v>
      </c>
      <c r="F86" s="101" t="s">
        <v>13</v>
      </c>
    </row>
    <row r="87" spans="1:6" x14ac:dyDescent="0.25">
      <c r="A87" s="113"/>
      <c r="B87" s="113" t="s">
        <v>248</v>
      </c>
      <c r="C87" s="113"/>
      <c r="D87" s="113"/>
      <c r="E87" s="661">
        <f>E86+E84+E82+E81+E80</f>
        <v>13000000</v>
      </c>
      <c r="F87" s="294"/>
    </row>
    <row r="88" spans="1:6" x14ac:dyDescent="0.25">
      <c r="A88" s="113"/>
      <c r="B88" s="113" t="s">
        <v>324</v>
      </c>
      <c r="C88" s="113"/>
      <c r="D88" s="113"/>
      <c r="E88" s="114">
        <f>E87+E77+E72</f>
        <v>86810344.854999989</v>
      </c>
      <c r="F88" s="113"/>
    </row>
    <row r="91" spans="1:6" ht="15.75" x14ac:dyDescent="0.25">
      <c r="A91" s="2454" t="s">
        <v>0</v>
      </c>
      <c r="B91" s="2454"/>
      <c r="C91" s="2454"/>
      <c r="D91" s="2454"/>
      <c r="E91" s="2454"/>
      <c r="F91" s="2454"/>
    </row>
    <row r="92" spans="1:6" ht="15.75" x14ac:dyDescent="0.25">
      <c r="A92" s="2454" t="s">
        <v>10266</v>
      </c>
      <c r="B92" s="2454"/>
      <c r="C92" s="2454"/>
      <c r="D92" s="2454"/>
      <c r="E92" s="2454"/>
      <c r="F92" s="2454"/>
    </row>
    <row r="93" spans="1:6" ht="15.75" x14ac:dyDescent="0.25">
      <c r="A93" s="2454" t="s">
        <v>281</v>
      </c>
      <c r="B93" s="2454"/>
      <c r="C93" s="2454"/>
      <c r="D93" s="2454"/>
      <c r="E93" s="2454"/>
      <c r="F93" s="2454"/>
    </row>
    <row r="94" spans="1:6" ht="15.75" x14ac:dyDescent="0.25">
      <c r="A94" s="2006" t="s">
        <v>3</v>
      </c>
      <c r="B94" s="310" t="s">
        <v>5559</v>
      </c>
      <c r="C94" s="2162" t="s">
        <v>284</v>
      </c>
      <c r="D94" s="2162" t="s">
        <v>8474</v>
      </c>
      <c r="E94" s="1766" t="s">
        <v>286</v>
      </c>
      <c r="F94" s="2162" t="s">
        <v>1228</v>
      </c>
    </row>
    <row r="95" spans="1:6" ht="15.75" x14ac:dyDescent="0.25">
      <c r="A95" s="1731"/>
      <c r="B95" s="2648" t="s">
        <v>9</v>
      </c>
      <c r="C95" s="2649"/>
      <c r="D95" s="2162"/>
      <c r="E95" s="1766"/>
      <c r="F95" s="2170"/>
    </row>
    <row r="96" spans="1:6" ht="63" x14ac:dyDescent="0.25">
      <c r="A96" s="1925">
        <v>1</v>
      </c>
      <c r="B96" s="2168" t="s">
        <v>23</v>
      </c>
      <c r="C96" s="2168" t="s">
        <v>10403</v>
      </c>
      <c r="D96" s="2168" t="s">
        <v>541</v>
      </c>
      <c r="E96" s="1832">
        <v>682758.62</v>
      </c>
      <c r="F96" s="1967" t="s">
        <v>135</v>
      </c>
    </row>
    <row r="97" spans="1:6" ht="15.75" x14ac:dyDescent="0.25">
      <c r="A97" s="1925"/>
      <c r="B97" s="2686" t="s">
        <v>8990</v>
      </c>
      <c r="C97" s="2687"/>
      <c r="D97" s="1925"/>
      <c r="E97" s="2203"/>
      <c r="F97" s="1967"/>
    </row>
    <row r="98" spans="1:6" ht="63" x14ac:dyDescent="0.25">
      <c r="A98" s="1925">
        <v>2</v>
      </c>
      <c r="B98" s="2168" t="s">
        <v>23</v>
      </c>
      <c r="C98" s="2168" t="s">
        <v>10405</v>
      </c>
      <c r="D98" s="2168" t="s">
        <v>541</v>
      </c>
      <c r="E98" s="1834">
        <v>341379.31</v>
      </c>
      <c r="F98" s="1967" t="s">
        <v>135</v>
      </c>
    </row>
    <row r="99" spans="1:6" ht="15.75" x14ac:dyDescent="0.25">
      <c r="A99" s="1925"/>
      <c r="B99" s="1965" t="s">
        <v>40</v>
      </c>
      <c r="C99" s="1925"/>
      <c r="D99" s="1925"/>
      <c r="E99" s="1873"/>
      <c r="F99" s="1967"/>
    </row>
    <row r="100" spans="1:6" ht="78.75" x14ac:dyDescent="0.25">
      <c r="A100" s="1925">
        <v>3</v>
      </c>
      <c r="B100" s="2168" t="s">
        <v>301</v>
      </c>
      <c r="C100" s="2168" t="s">
        <v>10279</v>
      </c>
      <c r="D100" s="2168" t="s">
        <v>43</v>
      </c>
      <c r="E100" s="1834">
        <v>568965.51</v>
      </c>
      <c r="F100" s="2169" t="s">
        <v>10406</v>
      </c>
    </row>
    <row r="101" spans="1:6" ht="15.75" x14ac:dyDescent="0.25">
      <c r="A101" s="1925"/>
      <c r="B101" s="2688" t="s">
        <v>5895</v>
      </c>
      <c r="C101" s="2545"/>
      <c r="D101" s="1925"/>
      <c r="E101" s="1873"/>
      <c r="F101" s="1967"/>
    </row>
    <row r="102" spans="1:6" ht="47.25" x14ac:dyDescent="0.25">
      <c r="A102" s="2166">
        <v>4</v>
      </c>
      <c r="B102" s="1971" t="s">
        <v>43388</v>
      </c>
      <c r="C102" s="2032" t="s">
        <v>10349</v>
      </c>
      <c r="D102" s="2032" t="s">
        <v>1915</v>
      </c>
      <c r="E102" s="2204">
        <v>2186206.9</v>
      </c>
      <c r="F102" s="2205" t="s">
        <v>13</v>
      </c>
    </row>
    <row r="103" spans="1:6" ht="15.75" x14ac:dyDescent="0.25">
      <c r="A103" s="1925"/>
      <c r="B103" s="2590" t="s">
        <v>5872</v>
      </c>
      <c r="C103" s="2590"/>
      <c r="D103" s="2168"/>
      <c r="E103" s="1986"/>
      <c r="F103" s="1774"/>
    </row>
    <row r="104" spans="1:6" ht="31.5" x14ac:dyDescent="0.25">
      <c r="A104" s="1925">
        <v>5</v>
      </c>
      <c r="B104" s="2167" t="s">
        <v>43389</v>
      </c>
      <c r="C104" s="2168" t="s">
        <v>43390</v>
      </c>
      <c r="D104" s="2168" t="s">
        <v>43391</v>
      </c>
      <c r="E104" s="1986">
        <v>7000000</v>
      </c>
      <c r="F104" s="1774" t="s">
        <v>13</v>
      </c>
    </row>
    <row r="105" spans="1:6" ht="15.75" x14ac:dyDescent="0.25">
      <c r="A105" s="1731"/>
      <c r="B105" s="1965" t="s">
        <v>248</v>
      </c>
      <c r="C105" s="1925"/>
      <c r="D105" s="1965"/>
      <c r="E105" s="2011">
        <f>SUM(E96:E104)</f>
        <v>10779310.34</v>
      </c>
      <c r="F105" s="1966"/>
    </row>
    <row r="106" spans="1:6" ht="15.75" x14ac:dyDescent="0.25">
      <c r="A106" s="2340" t="s">
        <v>41901</v>
      </c>
      <c r="B106" s="2341"/>
      <c r="C106" s="2342"/>
      <c r="D106" s="2340" t="s">
        <v>41902</v>
      </c>
      <c r="E106" s="2341"/>
      <c r="F106" s="2342"/>
    </row>
    <row r="107" spans="1:6" x14ac:dyDescent="0.25">
      <c r="A107" s="91"/>
      <c r="B107" s="91"/>
      <c r="C107" s="91"/>
      <c r="D107" s="91"/>
      <c r="E107" s="91"/>
      <c r="F107" s="2206"/>
    </row>
    <row r="108" spans="1:6" x14ac:dyDescent="0.25">
      <c r="A108" s="91"/>
      <c r="B108" s="91"/>
      <c r="C108" s="91"/>
      <c r="D108" s="91"/>
      <c r="E108" s="91"/>
      <c r="F108" s="2206"/>
    </row>
    <row r="109" spans="1:6" ht="48.75" customHeight="1" x14ac:dyDescent="0.25">
      <c r="A109" s="91"/>
      <c r="B109" s="91"/>
      <c r="C109" s="2685" t="s">
        <v>43392</v>
      </c>
      <c r="D109" s="2685"/>
      <c r="E109" s="2685"/>
      <c r="F109" s="2206"/>
    </row>
  </sheetData>
  <mergeCells count="20">
    <mergeCell ref="B72:D72"/>
    <mergeCell ref="B73:D73"/>
    <mergeCell ref="B83:D83"/>
    <mergeCell ref="A1:F1"/>
    <mergeCell ref="A2:F2"/>
    <mergeCell ref="A3:F3"/>
    <mergeCell ref="B5:D5"/>
    <mergeCell ref="B19:D19"/>
    <mergeCell ref="B38:D38"/>
    <mergeCell ref="B78:C78"/>
    <mergeCell ref="B103:C103"/>
    <mergeCell ref="A106:C106"/>
    <mergeCell ref="D106:F106"/>
    <mergeCell ref="C109:E109"/>
    <mergeCell ref="A91:F91"/>
    <mergeCell ref="A92:F92"/>
    <mergeCell ref="A93:F93"/>
    <mergeCell ref="B95:C95"/>
    <mergeCell ref="B97:C97"/>
    <mergeCell ref="B101:C101"/>
  </mergeCell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41"/>
  <sheetViews>
    <sheetView topLeftCell="A135" workbookViewId="0">
      <selection activeCell="C147" sqref="C147"/>
    </sheetView>
  </sheetViews>
  <sheetFormatPr defaultRowHeight="15" x14ac:dyDescent="0.25"/>
  <cols>
    <col min="2" max="2" width="16.5703125" customWidth="1"/>
    <col min="3" max="3" width="43.28515625" customWidth="1"/>
    <col min="4" max="4" width="27.140625" customWidth="1"/>
    <col min="5" max="5" width="19.85546875" customWidth="1"/>
    <col min="6" max="6" width="15.42578125" customWidth="1"/>
  </cols>
  <sheetData>
    <row r="1" spans="1:6" ht="15.75" x14ac:dyDescent="0.25">
      <c r="A1" s="131"/>
      <c r="B1" s="130" t="s">
        <v>8017</v>
      </c>
      <c r="C1" s="69"/>
      <c r="D1" s="131"/>
      <c r="E1" s="538"/>
      <c r="F1" s="539"/>
    </row>
    <row r="2" spans="1:6" ht="15.75" x14ac:dyDescent="0.25">
      <c r="A2" s="131"/>
      <c r="B2" s="130" t="s">
        <v>8018</v>
      </c>
      <c r="C2" s="131"/>
      <c r="D2" s="540"/>
      <c r="E2" s="541"/>
      <c r="F2" s="131"/>
    </row>
    <row r="3" spans="1:6" ht="15.75" x14ac:dyDescent="0.25">
      <c r="A3" s="131"/>
      <c r="B3" s="131"/>
      <c r="C3" s="130" t="s">
        <v>8019</v>
      </c>
      <c r="D3" s="130"/>
      <c r="E3" s="541"/>
      <c r="F3" s="131"/>
    </row>
    <row r="4" spans="1:6" ht="31.5" x14ac:dyDescent="0.25">
      <c r="A4" s="130" t="s">
        <v>3</v>
      </c>
      <c r="B4" s="70" t="s">
        <v>4</v>
      </c>
      <c r="C4" s="70" t="s">
        <v>5</v>
      </c>
      <c r="D4" s="130" t="s">
        <v>6</v>
      </c>
      <c r="E4" s="542" t="s">
        <v>2611</v>
      </c>
      <c r="F4" s="130" t="s">
        <v>8</v>
      </c>
    </row>
    <row r="5" spans="1:6" ht="15.75" x14ac:dyDescent="0.25">
      <c r="A5" s="69"/>
      <c r="B5" s="2348" t="s">
        <v>7590</v>
      </c>
      <c r="C5" s="2349"/>
      <c r="D5" s="379"/>
      <c r="E5" s="379"/>
      <c r="F5" s="64"/>
    </row>
    <row r="6" spans="1:6" ht="31.5" x14ac:dyDescent="0.25">
      <c r="A6" s="131">
        <v>1</v>
      </c>
      <c r="B6" s="69" t="s">
        <v>289</v>
      </c>
      <c r="C6" s="69" t="s">
        <v>8020</v>
      </c>
      <c r="D6" s="69" t="s">
        <v>329</v>
      </c>
      <c r="E6" s="543">
        <v>2080621</v>
      </c>
      <c r="F6" s="529" t="s">
        <v>272</v>
      </c>
    </row>
    <row r="7" spans="1:6" ht="78.75" x14ac:dyDescent="0.25">
      <c r="A7" s="131">
        <v>2</v>
      </c>
      <c r="B7" s="69" t="s">
        <v>721</v>
      </c>
      <c r="C7" s="69" t="s">
        <v>8021</v>
      </c>
      <c r="D7" s="69" t="s">
        <v>488</v>
      </c>
      <c r="E7" s="538">
        <v>1000000</v>
      </c>
      <c r="F7" s="529" t="s">
        <v>272</v>
      </c>
    </row>
    <row r="8" spans="1:6" ht="47.25" x14ac:dyDescent="0.25">
      <c r="A8" s="131">
        <v>3</v>
      </c>
      <c r="B8" s="69" t="s">
        <v>729</v>
      </c>
      <c r="C8" s="69" t="s">
        <v>8022</v>
      </c>
      <c r="D8" s="69" t="s">
        <v>541</v>
      </c>
      <c r="E8" s="538">
        <v>1128000</v>
      </c>
      <c r="F8" s="529" t="s">
        <v>272</v>
      </c>
    </row>
    <row r="9" spans="1:6" ht="15.75" x14ac:dyDescent="0.25">
      <c r="A9" s="69"/>
      <c r="B9" s="2348" t="s">
        <v>8023</v>
      </c>
      <c r="C9" s="2349"/>
      <c r="D9" s="2349"/>
      <c r="E9" s="484"/>
      <c r="F9" s="466"/>
    </row>
    <row r="10" spans="1:6" ht="63" x14ac:dyDescent="0.25">
      <c r="A10" s="131">
        <v>4</v>
      </c>
      <c r="B10" s="75" t="s">
        <v>299</v>
      </c>
      <c r="C10" s="69" t="s">
        <v>8024</v>
      </c>
      <c r="D10" s="69" t="s">
        <v>8025</v>
      </c>
      <c r="E10" s="538">
        <v>1200000</v>
      </c>
      <c r="F10" s="544" t="s">
        <v>272</v>
      </c>
    </row>
    <row r="11" spans="1:6" ht="47.25" x14ac:dyDescent="0.25">
      <c r="A11" s="131">
        <v>5</v>
      </c>
      <c r="B11" s="69" t="s">
        <v>729</v>
      </c>
      <c r="C11" s="69" t="s">
        <v>8026</v>
      </c>
      <c r="D11" s="69" t="s">
        <v>968</v>
      </c>
      <c r="E11" s="538">
        <v>800000</v>
      </c>
      <c r="F11" s="544" t="s">
        <v>272</v>
      </c>
    </row>
    <row r="12" spans="1:6" ht="78.75" x14ac:dyDescent="0.25">
      <c r="A12" s="131">
        <v>6</v>
      </c>
      <c r="B12" s="69" t="s">
        <v>721</v>
      </c>
      <c r="C12" s="69" t="s">
        <v>8027</v>
      </c>
      <c r="D12" s="69" t="s">
        <v>336</v>
      </c>
      <c r="E12" s="538">
        <v>604310.03</v>
      </c>
      <c r="F12" s="544" t="s">
        <v>272</v>
      </c>
    </row>
    <row r="13" spans="1:6" ht="15.75" x14ac:dyDescent="0.25">
      <c r="A13" s="131"/>
      <c r="B13" s="130" t="s">
        <v>4584</v>
      </c>
      <c r="C13" s="131"/>
      <c r="D13" s="131"/>
      <c r="E13" s="541"/>
      <c r="F13" s="529"/>
    </row>
    <row r="14" spans="1:6" ht="63" x14ac:dyDescent="0.25">
      <c r="A14" s="131">
        <v>7</v>
      </c>
      <c r="B14" s="69" t="s">
        <v>41</v>
      </c>
      <c r="C14" s="69" t="s">
        <v>8028</v>
      </c>
      <c r="D14" s="69" t="s">
        <v>43</v>
      </c>
      <c r="E14" s="543">
        <v>4568965.5199999996</v>
      </c>
      <c r="F14" s="544" t="s">
        <v>272</v>
      </c>
    </row>
    <row r="15" spans="1:6" ht="15.75" x14ac:dyDescent="0.25">
      <c r="A15" s="131"/>
      <c r="B15" s="2383" t="s">
        <v>3866</v>
      </c>
      <c r="C15" s="2383"/>
      <c r="D15" s="2383"/>
      <c r="E15" s="541"/>
      <c r="F15" s="529"/>
    </row>
    <row r="16" spans="1:6" ht="157.5" x14ac:dyDescent="0.25">
      <c r="A16" s="131">
        <v>8</v>
      </c>
      <c r="B16" s="69" t="s">
        <v>3476</v>
      </c>
      <c r="C16" s="69" t="s">
        <v>8029</v>
      </c>
      <c r="D16" s="69" t="s">
        <v>8030</v>
      </c>
      <c r="E16" s="543">
        <v>1007759.17</v>
      </c>
      <c r="F16" s="544" t="s">
        <v>272</v>
      </c>
    </row>
    <row r="17" spans="1:6" ht="31.5" x14ac:dyDescent="0.25">
      <c r="A17" s="131"/>
      <c r="B17" s="70" t="s">
        <v>303</v>
      </c>
      <c r="C17" s="69"/>
      <c r="D17" s="69"/>
      <c r="E17" s="543"/>
      <c r="F17" s="544"/>
    </row>
    <row r="18" spans="1:6" ht="31.5" x14ac:dyDescent="0.25">
      <c r="A18" s="131">
        <v>9</v>
      </c>
      <c r="B18" s="69" t="s">
        <v>8031</v>
      </c>
      <c r="C18" s="69" t="s">
        <v>8032</v>
      </c>
      <c r="D18" s="69" t="s">
        <v>8033</v>
      </c>
      <c r="E18" s="543">
        <v>102130</v>
      </c>
      <c r="F18" s="544" t="s">
        <v>272</v>
      </c>
    </row>
    <row r="19" spans="1:6" ht="31.5" x14ac:dyDescent="0.25">
      <c r="A19" s="131">
        <v>10</v>
      </c>
      <c r="B19" s="69" t="s">
        <v>8034</v>
      </c>
      <c r="C19" s="69" t="s">
        <v>8035</v>
      </c>
      <c r="D19" s="69" t="s">
        <v>8033</v>
      </c>
      <c r="E19" s="543">
        <v>102130</v>
      </c>
      <c r="F19" s="544" t="s">
        <v>272</v>
      </c>
    </row>
    <row r="20" spans="1:6" ht="31.5" x14ac:dyDescent="0.25">
      <c r="A20" s="131">
        <v>11</v>
      </c>
      <c r="B20" s="69" t="s">
        <v>8036</v>
      </c>
      <c r="C20" s="69" t="s">
        <v>8037</v>
      </c>
      <c r="D20" s="69" t="s">
        <v>8033</v>
      </c>
      <c r="E20" s="543">
        <v>102130</v>
      </c>
      <c r="F20" s="544" t="s">
        <v>272</v>
      </c>
    </row>
    <row r="21" spans="1:6" ht="31.5" x14ac:dyDescent="0.25">
      <c r="A21" s="131">
        <v>12</v>
      </c>
      <c r="B21" s="69" t="s">
        <v>8038</v>
      </c>
      <c r="C21" s="69" t="s">
        <v>8039</v>
      </c>
      <c r="D21" s="69" t="s">
        <v>8033</v>
      </c>
      <c r="E21" s="543">
        <v>102130</v>
      </c>
      <c r="F21" s="544" t="s">
        <v>272</v>
      </c>
    </row>
    <row r="22" spans="1:6" ht="31.5" x14ac:dyDescent="0.25">
      <c r="A22" s="131">
        <v>13</v>
      </c>
      <c r="B22" s="69" t="s">
        <v>8040</v>
      </c>
      <c r="C22" s="69" t="s">
        <v>8041</v>
      </c>
      <c r="D22" s="69" t="s">
        <v>8033</v>
      </c>
      <c r="E22" s="543">
        <v>102130</v>
      </c>
      <c r="F22" s="544" t="s">
        <v>272</v>
      </c>
    </row>
    <row r="23" spans="1:6" ht="31.5" x14ac:dyDescent="0.25">
      <c r="A23" s="131">
        <v>14</v>
      </c>
      <c r="B23" s="69" t="s">
        <v>8042</v>
      </c>
      <c r="C23" s="69" t="s">
        <v>8043</v>
      </c>
      <c r="D23" s="69" t="s">
        <v>8033</v>
      </c>
      <c r="E23" s="543">
        <v>102130</v>
      </c>
      <c r="F23" s="544" t="s">
        <v>272</v>
      </c>
    </row>
    <row r="24" spans="1:6" ht="31.5" x14ac:dyDescent="0.25">
      <c r="A24" s="131">
        <v>15</v>
      </c>
      <c r="B24" s="69" t="s">
        <v>8044</v>
      </c>
      <c r="C24" s="69" t="s">
        <v>8045</v>
      </c>
      <c r="D24" s="69" t="s">
        <v>8033</v>
      </c>
      <c r="E24" s="543">
        <v>102130</v>
      </c>
      <c r="F24" s="544" t="s">
        <v>272</v>
      </c>
    </row>
    <row r="25" spans="1:6" ht="31.5" x14ac:dyDescent="0.25">
      <c r="A25" s="131">
        <v>16</v>
      </c>
      <c r="B25" s="69" t="s">
        <v>8046</v>
      </c>
      <c r="C25" s="69" t="s">
        <v>8047</v>
      </c>
      <c r="D25" s="69" t="s">
        <v>8033</v>
      </c>
      <c r="E25" s="543">
        <v>102130</v>
      </c>
      <c r="F25" s="544" t="s">
        <v>272</v>
      </c>
    </row>
    <row r="26" spans="1:6" ht="31.5" x14ac:dyDescent="0.25">
      <c r="A26" s="131">
        <v>17</v>
      </c>
      <c r="B26" s="69" t="s">
        <v>8048</v>
      </c>
      <c r="C26" s="69" t="s">
        <v>8049</v>
      </c>
      <c r="D26" s="69" t="s">
        <v>8033</v>
      </c>
      <c r="E26" s="543">
        <v>102130</v>
      </c>
      <c r="F26" s="544" t="s">
        <v>272</v>
      </c>
    </row>
    <row r="27" spans="1:6" ht="31.5" x14ac:dyDescent="0.25">
      <c r="A27" s="131">
        <v>18</v>
      </c>
      <c r="B27" s="69" t="s">
        <v>8050</v>
      </c>
      <c r="C27" s="69" t="s">
        <v>8051</v>
      </c>
      <c r="D27" s="69" t="s">
        <v>8033</v>
      </c>
      <c r="E27" s="543">
        <v>102130</v>
      </c>
      <c r="F27" s="544" t="s">
        <v>272</v>
      </c>
    </row>
    <row r="28" spans="1:6" ht="31.5" x14ac:dyDescent="0.25">
      <c r="A28" s="131">
        <v>19</v>
      </c>
      <c r="B28" s="69" t="s">
        <v>8052</v>
      </c>
      <c r="C28" s="69" t="s">
        <v>8053</v>
      </c>
      <c r="D28" s="69" t="s">
        <v>8033</v>
      </c>
      <c r="E28" s="543">
        <v>102130</v>
      </c>
      <c r="F28" s="544" t="s">
        <v>272</v>
      </c>
    </row>
    <row r="29" spans="1:6" ht="31.5" x14ac:dyDescent="0.25">
      <c r="A29" s="131">
        <v>20</v>
      </c>
      <c r="B29" s="69" t="s">
        <v>8054</v>
      </c>
      <c r="C29" s="69" t="s">
        <v>8055</v>
      </c>
      <c r="D29" s="69" t="s">
        <v>8033</v>
      </c>
      <c r="E29" s="543">
        <v>102130</v>
      </c>
      <c r="F29" s="544" t="s">
        <v>272</v>
      </c>
    </row>
    <row r="30" spans="1:6" ht="31.5" x14ac:dyDescent="0.25">
      <c r="A30" s="131">
        <v>21</v>
      </c>
      <c r="B30" s="69" t="s">
        <v>8056</v>
      </c>
      <c r="C30" s="69" t="s">
        <v>8057</v>
      </c>
      <c r="D30" s="69" t="s">
        <v>8033</v>
      </c>
      <c r="E30" s="543">
        <v>102130</v>
      </c>
      <c r="F30" s="544" t="s">
        <v>272</v>
      </c>
    </row>
    <row r="31" spans="1:6" ht="31.5" x14ac:dyDescent="0.25">
      <c r="A31" s="131">
        <v>22</v>
      </c>
      <c r="B31" s="69" t="s">
        <v>8058</v>
      </c>
      <c r="C31" s="69" t="s">
        <v>8059</v>
      </c>
      <c r="D31" s="69" t="s">
        <v>8033</v>
      </c>
      <c r="E31" s="543">
        <v>102130</v>
      </c>
      <c r="F31" s="544" t="s">
        <v>272</v>
      </c>
    </row>
    <row r="32" spans="1:6" ht="31.5" x14ac:dyDescent="0.25">
      <c r="A32" s="131">
        <v>23</v>
      </c>
      <c r="B32" s="69" t="s">
        <v>8060</v>
      </c>
      <c r="C32" s="69" t="s">
        <v>8061</v>
      </c>
      <c r="D32" s="69" t="s">
        <v>8033</v>
      </c>
      <c r="E32" s="543">
        <v>102130</v>
      </c>
      <c r="F32" s="544" t="s">
        <v>272</v>
      </c>
    </row>
    <row r="33" spans="1:6" ht="31.5" x14ac:dyDescent="0.25">
      <c r="A33" s="131">
        <v>24</v>
      </c>
      <c r="B33" s="69" t="s">
        <v>8062</v>
      </c>
      <c r="C33" s="69" t="s">
        <v>8063</v>
      </c>
      <c r="D33" s="69" t="s">
        <v>8033</v>
      </c>
      <c r="E33" s="543">
        <v>102130</v>
      </c>
      <c r="F33" s="544" t="s">
        <v>272</v>
      </c>
    </row>
    <row r="34" spans="1:6" ht="31.5" x14ac:dyDescent="0.25">
      <c r="A34" s="131">
        <v>25</v>
      </c>
      <c r="B34" s="69" t="s">
        <v>8064</v>
      </c>
      <c r="C34" s="69" t="s">
        <v>8065</v>
      </c>
      <c r="D34" s="69" t="s">
        <v>8033</v>
      </c>
      <c r="E34" s="543">
        <v>102126.9</v>
      </c>
      <c r="F34" s="544" t="s">
        <v>272</v>
      </c>
    </row>
    <row r="35" spans="1:6" ht="15.75" x14ac:dyDescent="0.25">
      <c r="A35" s="131"/>
      <c r="B35" s="130" t="s">
        <v>34</v>
      </c>
      <c r="C35" s="131"/>
      <c r="D35" s="131"/>
      <c r="E35" s="541"/>
      <c r="F35" s="529"/>
    </row>
    <row r="36" spans="1:6" ht="47.25" x14ac:dyDescent="0.25">
      <c r="A36" s="131">
        <v>26</v>
      </c>
      <c r="B36" s="69" t="s">
        <v>5363</v>
      </c>
      <c r="C36" s="69" t="s">
        <v>8066</v>
      </c>
      <c r="D36" s="69" t="s">
        <v>8067</v>
      </c>
      <c r="E36" s="543">
        <v>12500000</v>
      </c>
      <c r="F36" s="544" t="s">
        <v>272</v>
      </c>
    </row>
    <row r="37" spans="1:6" ht="63" x14ac:dyDescent="0.25">
      <c r="A37" s="131">
        <v>27</v>
      </c>
      <c r="B37" s="69" t="s">
        <v>8068</v>
      </c>
      <c r="C37" s="69" t="s">
        <v>8069</v>
      </c>
      <c r="D37" s="69" t="s">
        <v>8070</v>
      </c>
      <c r="E37" s="543">
        <v>7000000</v>
      </c>
      <c r="F37" s="544" t="s">
        <v>272</v>
      </c>
    </row>
    <row r="38" spans="1:6" ht="15.75" x14ac:dyDescent="0.25">
      <c r="A38" s="131"/>
      <c r="B38" s="475" t="s">
        <v>477</v>
      </c>
      <c r="C38" s="545"/>
      <c r="D38" s="545"/>
      <c r="E38" s="546"/>
      <c r="F38" s="529"/>
    </row>
    <row r="39" spans="1:6" ht="94.5" x14ac:dyDescent="0.25">
      <c r="A39" s="131">
        <v>28</v>
      </c>
      <c r="B39" s="69" t="s">
        <v>8071</v>
      </c>
      <c r="C39" s="69" t="s">
        <v>8072</v>
      </c>
      <c r="D39" s="69" t="s">
        <v>8073</v>
      </c>
      <c r="E39" s="543">
        <v>1169256.8</v>
      </c>
      <c r="F39" s="544" t="s">
        <v>13</v>
      </c>
    </row>
    <row r="40" spans="1:6" ht="94.5" x14ac:dyDescent="0.25">
      <c r="A40" s="131">
        <v>29</v>
      </c>
      <c r="B40" s="69" t="s">
        <v>8074</v>
      </c>
      <c r="C40" s="69" t="s">
        <v>8075</v>
      </c>
      <c r="D40" s="69" t="s">
        <v>8073</v>
      </c>
      <c r="E40" s="543">
        <v>1169256.8</v>
      </c>
      <c r="F40" s="544" t="s">
        <v>13</v>
      </c>
    </row>
    <row r="41" spans="1:6" ht="94.5" x14ac:dyDescent="0.25">
      <c r="A41" s="131">
        <v>30</v>
      </c>
      <c r="B41" s="69" t="s">
        <v>8076</v>
      </c>
      <c r="C41" s="69" t="s">
        <v>8077</v>
      </c>
      <c r="D41" s="69" t="s">
        <v>8073</v>
      </c>
      <c r="E41" s="543">
        <v>1169256.8</v>
      </c>
      <c r="F41" s="544" t="s">
        <v>13</v>
      </c>
    </row>
    <row r="42" spans="1:6" ht="94.5" x14ac:dyDescent="0.25">
      <c r="A42" s="131">
        <v>31</v>
      </c>
      <c r="B42" s="69" t="s">
        <v>8078</v>
      </c>
      <c r="C42" s="69" t="s">
        <v>8079</v>
      </c>
      <c r="D42" s="69" t="s">
        <v>8073</v>
      </c>
      <c r="E42" s="543">
        <v>1169256.8</v>
      </c>
      <c r="F42" s="544" t="s">
        <v>13</v>
      </c>
    </row>
    <row r="43" spans="1:6" ht="15.75" x14ac:dyDescent="0.25">
      <c r="A43" s="131"/>
      <c r="B43" s="2472" t="s">
        <v>481</v>
      </c>
      <c r="C43" s="2472"/>
      <c r="D43" s="2472"/>
      <c r="E43" s="543"/>
      <c r="F43" s="544"/>
    </row>
    <row r="44" spans="1:6" ht="63" x14ac:dyDescent="0.25">
      <c r="A44" s="131">
        <v>32</v>
      </c>
      <c r="B44" s="69" t="s">
        <v>683</v>
      </c>
      <c r="C44" s="69" t="s">
        <v>8080</v>
      </c>
      <c r="D44" s="69" t="s">
        <v>8081</v>
      </c>
      <c r="E44" s="543">
        <v>500000</v>
      </c>
      <c r="F44" s="544" t="s">
        <v>272</v>
      </c>
    </row>
    <row r="45" spans="1:6" ht="15.75" x14ac:dyDescent="0.25">
      <c r="A45" s="131"/>
      <c r="B45" s="2472" t="s">
        <v>3840</v>
      </c>
      <c r="C45" s="2472"/>
      <c r="D45" s="2472"/>
      <c r="E45" s="543"/>
      <c r="F45" s="544"/>
    </row>
    <row r="46" spans="1:6" ht="110.25" x14ac:dyDescent="0.25">
      <c r="A46" s="131">
        <v>33</v>
      </c>
      <c r="B46" s="69" t="s">
        <v>8082</v>
      </c>
      <c r="C46" s="69" t="s">
        <v>8083</v>
      </c>
      <c r="D46" s="69" t="s">
        <v>8084</v>
      </c>
      <c r="E46" s="543">
        <v>6000000</v>
      </c>
      <c r="F46" s="544" t="s">
        <v>272</v>
      </c>
    </row>
    <row r="47" spans="1:6" ht="15.75" x14ac:dyDescent="0.25">
      <c r="A47" s="131"/>
      <c r="B47" s="130" t="s">
        <v>8085</v>
      </c>
      <c r="C47" s="131"/>
      <c r="D47" s="131"/>
      <c r="E47" s="541"/>
      <c r="F47" s="529"/>
    </row>
    <row r="48" spans="1:6" ht="78.75" x14ac:dyDescent="0.25">
      <c r="A48" s="131">
        <v>31</v>
      </c>
      <c r="B48" s="75" t="s">
        <v>8086</v>
      </c>
      <c r="C48" s="69" t="s">
        <v>8087</v>
      </c>
      <c r="D48" s="69" t="s">
        <v>8088</v>
      </c>
      <c r="E48" s="538">
        <v>300000</v>
      </c>
      <c r="F48" s="529" t="s">
        <v>272</v>
      </c>
    </row>
    <row r="49" spans="1:6" ht="31.5" x14ac:dyDescent="0.25">
      <c r="A49" s="131">
        <v>32</v>
      </c>
      <c r="B49" s="69" t="s">
        <v>8089</v>
      </c>
      <c r="C49" s="69" t="s">
        <v>8090</v>
      </c>
      <c r="D49" s="69" t="s">
        <v>8091</v>
      </c>
      <c r="E49" s="543">
        <v>700000</v>
      </c>
      <c r="F49" s="529" t="s">
        <v>272</v>
      </c>
    </row>
    <row r="50" spans="1:6" ht="63" x14ac:dyDescent="0.25">
      <c r="A50" s="131">
        <v>33</v>
      </c>
      <c r="B50" s="69" t="s">
        <v>8092</v>
      </c>
      <c r="C50" s="69" t="s">
        <v>8093</v>
      </c>
      <c r="D50" s="69" t="s">
        <v>8094</v>
      </c>
      <c r="E50" s="543">
        <v>300000</v>
      </c>
      <c r="F50" s="529" t="s">
        <v>272</v>
      </c>
    </row>
    <row r="51" spans="1:6" ht="63" x14ac:dyDescent="0.25">
      <c r="A51" s="131">
        <v>34</v>
      </c>
      <c r="B51" s="69" t="s">
        <v>8095</v>
      </c>
      <c r="C51" s="69" t="s">
        <v>8096</v>
      </c>
      <c r="D51" s="69" t="s">
        <v>8097</v>
      </c>
      <c r="E51" s="543">
        <v>300000</v>
      </c>
      <c r="F51" s="529" t="s">
        <v>272</v>
      </c>
    </row>
    <row r="52" spans="1:6" ht="31.5" x14ac:dyDescent="0.25">
      <c r="A52" s="131">
        <v>35</v>
      </c>
      <c r="B52" s="69" t="s">
        <v>8098</v>
      </c>
      <c r="C52" s="69" t="s">
        <v>8099</v>
      </c>
      <c r="D52" s="69" t="s">
        <v>8100</v>
      </c>
      <c r="E52" s="543">
        <v>700000</v>
      </c>
      <c r="F52" s="529" t="s">
        <v>13</v>
      </c>
    </row>
    <row r="53" spans="1:6" ht="47.25" x14ac:dyDescent="0.25">
      <c r="A53" s="131">
        <v>36</v>
      </c>
      <c r="B53" s="69" t="s">
        <v>8101</v>
      </c>
      <c r="C53" s="69" t="s">
        <v>8102</v>
      </c>
      <c r="D53" s="69" t="s">
        <v>8103</v>
      </c>
      <c r="E53" s="543">
        <v>300000</v>
      </c>
      <c r="F53" s="529" t="s">
        <v>13</v>
      </c>
    </row>
    <row r="54" spans="1:6" ht="47.25" x14ac:dyDescent="0.25">
      <c r="A54" s="131">
        <v>37</v>
      </c>
      <c r="B54" s="69" t="s">
        <v>8104</v>
      </c>
      <c r="C54" s="69" t="s">
        <v>8105</v>
      </c>
      <c r="D54" s="69" t="s">
        <v>8106</v>
      </c>
      <c r="E54" s="543">
        <v>400000</v>
      </c>
      <c r="F54" s="529" t="s">
        <v>13</v>
      </c>
    </row>
    <row r="55" spans="1:6" ht="47.25" x14ac:dyDescent="0.25">
      <c r="A55" s="131">
        <v>38</v>
      </c>
      <c r="B55" s="69" t="s">
        <v>8107</v>
      </c>
      <c r="C55" s="69" t="s">
        <v>8108</v>
      </c>
      <c r="D55" s="69" t="s">
        <v>8109</v>
      </c>
      <c r="E55" s="543">
        <v>300000</v>
      </c>
      <c r="F55" s="529" t="s">
        <v>13</v>
      </c>
    </row>
    <row r="56" spans="1:6" ht="31.5" x14ac:dyDescent="0.25">
      <c r="A56" s="131">
        <v>40</v>
      </c>
      <c r="B56" s="69" t="s">
        <v>8110</v>
      </c>
      <c r="C56" s="69" t="s">
        <v>8111</v>
      </c>
      <c r="D56" s="69" t="s">
        <v>8100</v>
      </c>
      <c r="E56" s="543">
        <v>700000</v>
      </c>
      <c r="F56" s="529" t="s">
        <v>13</v>
      </c>
    </row>
    <row r="57" spans="1:6" ht="31.5" x14ac:dyDescent="0.25">
      <c r="A57" s="131">
        <v>41</v>
      </c>
      <c r="B57" s="69" t="s">
        <v>8112</v>
      </c>
      <c r="C57" s="69" t="s">
        <v>8113</v>
      </c>
      <c r="D57" s="69" t="s">
        <v>8100</v>
      </c>
      <c r="E57" s="543">
        <v>700000</v>
      </c>
      <c r="F57" s="529" t="s">
        <v>13</v>
      </c>
    </row>
    <row r="58" spans="1:6" ht="31.5" x14ac:dyDescent="0.25">
      <c r="A58" s="131">
        <v>41</v>
      </c>
      <c r="B58" s="69" t="s">
        <v>8114</v>
      </c>
      <c r="C58" s="69" t="s">
        <v>8115</v>
      </c>
      <c r="D58" s="69" t="s">
        <v>8116</v>
      </c>
      <c r="E58" s="543">
        <v>200000</v>
      </c>
      <c r="F58" s="529" t="s">
        <v>13</v>
      </c>
    </row>
    <row r="59" spans="1:6" ht="47.25" x14ac:dyDescent="0.25">
      <c r="A59" s="131">
        <v>42</v>
      </c>
      <c r="B59" s="69" t="s">
        <v>8117</v>
      </c>
      <c r="C59" s="69" t="s">
        <v>8118</v>
      </c>
      <c r="D59" s="69" t="s">
        <v>8119</v>
      </c>
      <c r="E59" s="543">
        <v>250000</v>
      </c>
      <c r="F59" s="529" t="s">
        <v>13</v>
      </c>
    </row>
    <row r="60" spans="1:6" ht="31.5" x14ac:dyDescent="0.25">
      <c r="A60" s="131">
        <v>43</v>
      </c>
      <c r="B60" s="69" t="s">
        <v>8120</v>
      </c>
      <c r="C60" s="69" t="s">
        <v>8121</v>
      </c>
      <c r="D60" s="69" t="s">
        <v>8100</v>
      </c>
      <c r="E60" s="543">
        <v>700000</v>
      </c>
      <c r="F60" s="547" t="s">
        <v>13</v>
      </c>
    </row>
    <row r="61" spans="1:6" ht="31.5" x14ac:dyDescent="0.25">
      <c r="A61" s="131">
        <v>44</v>
      </c>
      <c r="B61" s="69" t="s">
        <v>8122</v>
      </c>
      <c r="C61" s="69" t="s">
        <v>8123</v>
      </c>
      <c r="D61" s="69" t="s">
        <v>8100</v>
      </c>
      <c r="E61" s="543">
        <v>700000</v>
      </c>
      <c r="F61" s="529" t="s">
        <v>13</v>
      </c>
    </row>
    <row r="62" spans="1:6" ht="31.5" x14ac:dyDescent="0.25">
      <c r="A62" s="131">
        <v>45</v>
      </c>
      <c r="B62" s="69" t="s">
        <v>8124</v>
      </c>
      <c r="C62" s="69" t="s">
        <v>8125</v>
      </c>
      <c r="D62" s="69" t="s">
        <v>8100</v>
      </c>
      <c r="E62" s="543">
        <v>700000</v>
      </c>
      <c r="F62" s="529" t="s">
        <v>13</v>
      </c>
    </row>
    <row r="63" spans="1:6" ht="63" x14ac:dyDescent="0.25">
      <c r="A63" s="131">
        <v>46</v>
      </c>
      <c r="B63" s="69" t="s">
        <v>8126</v>
      </c>
      <c r="C63" s="69" t="s">
        <v>8127</v>
      </c>
      <c r="D63" s="69" t="s">
        <v>8128</v>
      </c>
      <c r="E63" s="543">
        <v>700000</v>
      </c>
      <c r="F63" s="529" t="s">
        <v>272</v>
      </c>
    </row>
    <row r="64" spans="1:6" ht="31.5" x14ac:dyDescent="0.25">
      <c r="A64" s="131">
        <v>47</v>
      </c>
      <c r="B64" s="69" t="s">
        <v>8129</v>
      </c>
      <c r="C64" s="69" t="s">
        <v>8130</v>
      </c>
      <c r="D64" s="69" t="s">
        <v>3027</v>
      </c>
      <c r="E64" s="543">
        <v>700000</v>
      </c>
      <c r="F64" s="529" t="s">
        <v>13</v>
      </c>
    </row>
    <row r="65" spans="1:6" ht="31.5" x14ac:dyDescent="0.25">
      <c r="A65" s="131">
        <v>48</v>
      </c>
      <c r="B65" s="69" t="s">
        <v>8131</v>
      </c>
      <c r="C65" s="69" t="s">
        <v>8132</v>
      </c>
      <c r="D65" s="69" t="s">
        <v>8133</v>
      </c>
      <c r="E65" s="543">
        <v>1300000</v>
      </c>
      <c r="F65" s="529" t="s">
        <v>13</v>
      </c>
    </row>
    <row r="66" spans="1:6" ht="31.5" x14ac:dyDescent="0.25">
      <c r="A66" s="131">
        <v>49</v>
      </c>
      <c r="B66" s="69" t="s">
        <v>8134</v>
      </c>
      <c r="C66" s="69" t="s">
        <v>8135</v>
      </c>
      <c r="D66" s="69" t="s">
        <v>8136</v>
      </c>
      <c r="E66" s="543">
        <v>80000</v>
      </c>
      <c r="F66" s="529" t="s">
        <v>13</v>
      </c>
    </row>
    <row r="67" spans="1:6" ht="47.25" x14ac:dyDescent="0.25">
      <c r="A67" s="131">
        <v>50</v>
      </c>
      <c r="B67" s="69" t="s">
        <v>8134</v>
      </c>
      <c r="C67" s="69" t="s">
        <v>8137</v>
      </c>
      <c r="D67" s="69" t="s">
        <v>8138</v>
      </c>
      <c r="E67" s="543">
        <f>20000+7455</f>
        <v>27455</v>
      </c>
      <c r="F67" s="529" t="s">
        <v>13</v>
      </c>
    </row>
    <row r="68" spans="1:6" ht="63" x14ac:dyDescent="0.25">
      <c r="A68" s="131">
        <v>51</v>
      </c>
      <c r="B68" s="69" t="s">
        <v>8134</v>
      </c>
      <c r="C68" s="69" t="s">
        <v>8139</v>
      </c>
      <c r="D68" s="69" t="s">
        <v>8140</v>
      </c>
      <c r="E68" s="543">
        <v>100000</v>
      </c>
      <c r="F68" s="529" t="s">
        <v>13</v>
      </c>
    </row>
    <row r="69" spans="1:6" ht="47.25" x14ac:dyDescent="0.25">
      <c r="A69" s="131">
        <v>52</v>
      </c>
      <c r="B69" s="69" t="s">
        <v>8134</v>
      </c>
      <c r="C69" s="69" t="s">
        <v>8141</v>
      </c>
      <c r="D69" s="69" t="s">
        <v>8142</v>
      </c>
      <c r="E69" s="543">
        <v>200000</v>
      </c>
      <c r="F69" s="529" t="s">
        <v>13</v>
      </c>
    </row>
    <row r="70" spans="1:6" ht="31.5" x14ac:dyDescent="0.25">
      <c r="A70" s="131">
        <v>53</v>
      </c>
      <c r="B70" s="69" t="s">
        <v>8143</v>
      </c>
      <c r="C70" s="69" t="s">
        <v>8144</v>
      </c>
      <c r="D70" s="69" t="s">
        <v>8145</v>
      </c>
      <c r="E70" s="543">
        <v>700000</v>
      </c>
      <c r="F70" s="529" t="s">
        <v>13</v>
      </c>
    </row>
    <row r="71" spans="1:6" ht="31.5" x14ac:dyDescent="0.25">
      <c r="A71" s="131">
        <v>54</v>
      </c>
      <c r="B71" s="69" t="s">
        <v>8146</v>
      </c>
      <c r="C71" s="69" t="s">
        <v>8147</v>
      </c>
      <c r="D71" s="69" t="s">
        <v>8145</v>
      </c>
      <c r="E71" s="543">
        <v>700000</v>
      </c>
      <c r="F71" s="529" t="s">
        <v>13</v>
      </c>
    </row>
    <row r="72" spans="1:6" ht="31.5" x14ac:dyDescent="0.25">
      <c r="A72" s="131">
        <v>55</v>
      </c>
      <c r="B72" s="69" t="s">
        <v>8148</v>
      </c>
      <c r="C72" s="69" t="s">
        <v>8149</v>
      </c>
      <c r="D72" s="69" t="s">
        <v>8145</v>
      </c>
      <c r="E72" s="543">
        <v>700000</v>
      </c>
      <c r="F72" s="529" t="s">
        <v>13</v>
      </c>
    </row>
    <row r="73" spans="1:6" ht="31.5" x14ac:dyDescent="0.25">
      <c r="A73" s="131">
        <v>56</v>
      </c>
      <c r="B73" s="69" t="s">
        <v>8150</v>
      </c>
      <c r="C73" s="69" t="s">
        <v>8151</v>
      </c>
      <c r="D73" s="69" t="s">
        <v>8145</v>
      </c>
      <c r="E73" s="543">
        <v>700000</v>
      </c>
      <c r="F73" s="529" t="s">
        <v>13</v>
      </c>
    </row>
    <row r="74" spans="1:6" ht="31.5" x14ac:dyDescent="0.25">
      <c r="A74" s="131">
        <v>57</v>
      </c>
      <c r="B74" s="69" t="s">
        <v>8152</v>
      </c>
      <c r="C74" s="69" t="s">
        <v>8153</v>
      </c>
      <c r="D74" s="69" t="s">
        <v>8145</v>
      </c>
      <c r="E74" s="543">
        <v>700000</v>
      </c>
      <c r="F74" s="529" t="s">
        <v>13</v>
      </c>
    </row>
    <row r="75" spans="1:6" ht="31.5" x14ac:dyDescent="0.25">
      <c r="A75" s="131">
        <v>58</v>
      </c>
      <c r="B75" s="69" t="s">
        <v>8154</v>
      </c>
      <c r="C75" s="69" t="s">
        <v>8155</v>
      </c>
      <c r="D75" s="69" t="s">
        <v>8145</v>
      </c>
      <c r="E75" s="543">
        <v>700000</v>
      </c>
      <c r="F75" s="529" t="s">
        <v>13</v>
      </c>
    </row>
    <row r="76" spans="1:6" ht="31.5" x14ac:dyDescent="0.25">
      <c r="A76" s="131">
        <v>59</v>
      </c>
      <c r="B76" s="69" t="s">
        <v>8156</v>
      </c>
      <c r="C76" s="69" t="s">
        <v>8157</v>
      </c>
      <c r="D76" s="69" t="s">
        <v>8091</v>
      </c>
      <c r="E76" s="543">
        <v>700000</v>
      </c>
      <c r="F76" s="529" t="s">
        <v>13</v>
      </c>
    </row>
    <row r="77" spans="1:6" ht="31.5" x14ac:dyDescent="0.25">
      <c r="A77" s="131">
        <v>60</v>
      </c>
      <c r="B77" s="69" t="s">
        <v>8060</v>
      </c>
      <c r="C77" s="69" t="s">
        <v>8158</v>
      </c>
      <c r="D77" s="69" t="s">
        <v>8145</v>
      </c>
      <c r="E77" s="543">
        <v>700000</v>
      </c>
      <c r="F77" s="529" t="s">
        <v>13</v>
      </c>
    </row>
    <row r="78" spans="1:6" ht="63" x14ac:dyDescent="0.25">
      <c r="A78" s="131">
        <v>61</v>
      </c>
      <c r="B78" s="69" t="s">
        <v>8056</v>
      </c>
      <c r="C78" s="69" t="s">
        <v>8159</v>
      </c>
      <c r="D78" s="69" t="s">
        <v>8160</v>
      </c>
      <c r="E78" s="543">
        <v>300000</v>
      </c>
      <c r="F78" s="547" t="s">
        <v>13</v>
      </c>
    </row>
    <row r="79" spans="1:6" ht="15.75" x14ac:dyDescent="0.25">
      <c r="A79" s="131"/>
      <c r="B79" s="130" t="s">
        <v>8161</v>
      </c>
      <c r="C79" s="70"/>
      <c r="D79" s="70"/>
      <c r="E79" s="543"/>
      <c r="F79" s="547"/>
    </row>
    <row r="80" spans="1:6" ht="47.25" x14ac:dyDescent="0.25">
      <c r="A80" s="131">
        <v>62</v>
      </c>
      <c r="B80" s="69" t="s">
        <v>8162</v>
      </c>
      <c r="C80" s="69" t="s">
        <v>8163</v>
      </c>
      <c r="D80" s="69" t="s">
        <v>8164</v>
      </c>
      <c r="E80" s="543">
        <v>700000</v>
      </c>
      <c r="F80" s="529" t="s">
        <v>13</v>
      </c>
    </row>
    <row r="81" spans="1:6" ht="47.25" x14ac:dyDescent="0.25">
      <c r="A81" s="131">
        <v>63</v>
      </c>
      <c r="B81" s="69" t="s">
        <v>8165</v>
      </c>
      <c r="C81" s="69" t="s">
        <v>8166</v>
      </c>
      <c r="D81" s="69" t="s">
        <v>8167</v>
      </c>
      <c r="E81" s="543">
        <v>540000</v>
      </c>
      <c r="F81" s="529" t="s">
        <v>272</v>
      </c>
    </row>
    <row r="82" spans="1:6" ht="47.25" x14ac:dyDescent="0.25">
      <c r="A82" s="131">
        <v>64</v>
      </c>
      <c r="B82" s="69" t="s">
        <v>8168</v>
      </c>
      <c r="C82" s="69" t="s">
        <v>8169</v>
      </c>
      <c r="D82" s="69" t="s">
        <v>8164</v>
      </c>
      <c r="E82" s="543">
        <v>700000</v>
      </c>
      <c r="F82" s="529" t="s">
        <v>13</v>
      </c>
    </row>
    <row r="83" spans="1:6" ht="47.25" x14ac:dyDescent="0.25">
      <c r="A83" s="131">
        <v>65</v>
      </c>
      <c r="B83" s="69" t="s">
        <v>8168</v>
      </c>
      <c r="C83" s="69" t="s">
        <v>8170</v>
      </c>
      <c r="D83" s="69" t="s">
        <v>8171</v>
      </c>
      <c r="E83" s="543">
        <v>50000</v>
      </c>
      <c r="F83" s="529" t="s">
        <v>13</v>
      </c>
    </row>
    <row r="84" spans="1:6" ht="47.25" x14ac:dyDescent="0.25">
      <c r="A84" s="131">
        <v>66</v>
      </c>
      <c r="B84" s="69" t="s">
        <v>8168</v>
      </c>
      <c r="C84" s="69" t="s">
        <v>8172</v>
      </c>
      <c r="D84" s="69" t="s">
        <v>8173</v>
      </c>
      <c r="E84" s="543">
        <v>100000</v>
      </c>
      <c r="F84" s="529" t="s">
        <v>13</v>
      </c>
    </row>
    <row r="85" spans="1:6" ht="63" x14ac:dyDescent="0.25">
      <c r="A85" s="131">
        <v>67</v>
      </c>
      <c r="B85" s="69" t="s">
        <v>8174</v>
      </c>
      <c r="C85" s="69" t="s">
        <v>8175</v>
      </c>
      <c r="D85" s="69" t="s">
        <v>8176</v>
      </c>
      <c r="E85" s="543">
        <v>200000</v>
      </c>
      <c r="F85" s="529" t="s">
        <v>13</v>
      </c>
    </row>
    <row r="86" spans="1:6" ht="47.25" x14ac:dyDescent="0.25">
      <c r="A86" s="131">
        <v>68</v>
      </c>
      <c r="B86" s="69" t="s">
        <v>8177</v>
      </c>
      <c r="C86" s="69" t="s">
        <v>8178</v>
      </c>
      <c r="D86" s="69" t="s">
        <v>8179</v>
      </c>
      <c r="E86" s="543">
        <v>300000</v>
      </c>
      <c r="F86" s="529" t="s">
        <v>13</v>
      </c>
    </row>
    <row r="87" spans="1:6" ht="47.25" x14ac:dyDescent="0.25">
      <c r="A87" s="131">
        <v>69</v>
      </c>
      <c r="B87" s="69" t="s">
        <v>8180</v>
      </c>
      <c r="C87" s="69" t="s">
        <v>8181</v>
      </c>
      <c r="D87" s="69" t="s">
        <v>8182</v>
      </c>
      <c r="E87" s="543">
        <v>400000</v>
      </c>
      <c r="F87" s="529" t="s">
        <v>13</v>
      </c>
    </row>
    <row r="88" spans="1:6" ht="47.25" x14ac:dyDescent="0.25">
      <c r="A88" s="131">
        <v>70</v>
      </c>
      <c r="B88" s="69" t="s">
        <v>8183</v>
      </c>
      <c r="C88" s="69" t="s">
        <v>8184</v>
      </c>
      <c r="D88" s="69" t="s">
        <v>8185</v>
      </c>
      <c r="E88" s="543">
        <v>300000</v>
      </c>
      <c r="F88" s="529" t="s">
        <v>13</v>
      </c>
    </row>
    <row r="89" spans="1:6" ht="47.25" x14ac:dyDescent="0.25">
      <c r="A89" s="131">
        <v>71</v>
      </c>
      <c r="B89" s="69" t="s">
        <v>8186</v>
      </c>
      <c r="C89" s="69" t="s">
        <v>8187</v>
      </c>
      <c r="D89" s="69" t="s">
        <v>8188</v>
      </c>
      <c r="E89" s="543">
        <v>700000</v>
      </c>
      <c r="F89" s="529" t="s">
        <v>13</v>
      </c>
    </row>
    <row r="90" spans="1:6" ht="47.25" x14ac:dyDescent="0.25">
      <c r="A90" s="131">
        <v>72</v>
      </c>
      <c r="B90" s="69" t="s">
        <v>8189</v>
      </c>
      <c r="C90" s="69" t="s">
        <v>8190</v>
      </c>
      <c r="D90" s="69" t="s">
        <v>8191</v>
      </c>
      <c r="E90" s="543">
        <v>800000</v>
      </c>
      <c r="F90" s="529" t="s">
        <v>13</v>
      </c>
    </row>
    <row r="91" spans="1:6" ht="63" x14ac:dyDescent="0.25">
      <c r="A91" s="131">
        <v>73</v>
      </c>
      <c r="B91" s="69" t="s">
        <v>8192</v>
      </c>
      <c r="C91" s="69" t="s">
        <v>8193</v>
      </c>
      <c r="D91" s="69" t="s">
        <v>8194</v>
      </c>
      <c r="E91" s="543">
        <v>300000</v>
      </c>
      <c r="F91" s="529" t="s">
        <v>272</v>
      </c>
    </row>
    <row r="92" spans="1:6" ht="15.75" x14ac:dyDescent="0.25">
      <c r="A92" s="131"/>
      <c r="B92" s="70" t="s">
        <v>219</v>
      </c>
      <c r="C92" s="69"/>
      <c r="D92" s="69"/>
      <c r="E92" s="543"/>
      <c r="F92" s="529"/>
    </row>
    <row r="93" spans="1:6" ht="47.25" x14ac:dyDescent="0.25">
      <c r="A93" s="131">
        <v>74</v>
      </c>
      <c r="B93" s="69" t="s">
        <v>8195</v>
      </c>
      <c r="C93" s="69" t="s">
        <v>8196</v>
      </c>
      <c r="D93" s="69" t="s">
        <v>8197</v>
      </c>
      <c r="E93" s="543">
        <v>80000</v>
      </c>
      <c r="F93" s="529" t="s">
        <v>13</v>
      </c>
    </row>
    <row r="94" spans="1:6" ht="63" x14ac:dyDescent="0.25">
      <c r="A94" s="131">
        <v>75</v>
      </c>
      <c r="B94" s="69" t="s">
        <v>8198</v>
      </c>
      <c r="C94" s="69" t="s">
        <v>8199</v>
      </c>
      <c r="D94" s="69" t="s">
        <v>8200</v>
      </c>
      <c r="E94" s="543">
        <v>80000</v>
      </c>
      <c r="F94" s="529" t="s">
        <v>272</v>
      </c>
    </row>
    <row r="95" spans="1:6" ht="63" x14ac:dyDescent="0.25">
      <c r="A95" s="131">
        <v>76</v>
      </c>
      <c r="B95" s="69" t="s">
        <v>8201</v>
      </c>
      <c r="C95" s="69" t="s">
        <v>8202</v>
      </c>
      <c r="D95" s="69" t="s">
        <v>8203</v>
      </c>
      <c r="E95" s="543">
        <v>200000</v>
      </c>
      <c r="F95" s="529" t="s">
        <v>272</v>
      </c>
    </row>
    <row r="96" spans="1:6" ht="31.5" x14ac:dyDescent="0.25">
      <c r="A96" s="131">
        <v>77</v>
      </c>
      <c r="B96" s="69" t="s">
        <v>8204</v>
      </c>
      <c r="C96" s="69" t="s">
        <v>8205</v>
      </c>
      <c r="D96" s="69" t="s">
        <v>8206</v>
      </c>
      <c r="E96" s="543">
        <v>200000</v>
      </c>
      <c r="F96" s="529" t="s">
        <v>13</v>
      </c>
    </row>
    <row r="97" spans="1:6" ht="31.5" x14ac:dyDescent="0.25">
      <c r="A97" s="131">
        <v>78</v>
      </c>
      <c r="B97" s="69" t="s">
        <v>8207</v>
      </c>
      <c r="C97" s="69" t="s">
        <v>8208</v>
      </c>
      <c r="D97" s="69" t="s">
        <v>8209</v>
      </c>
      <c r="E97" s="543">
        <v>300000</v>
      </c>
      <c r="F97" s="529" t="s">
        <v>13</v>
      </c>
    </row>
    <row r="98" spans="1:6" ht="47.25" x14ac:dyDescent="0.25">
      <c r="A98" s="131">
        <v>79</v>
      </c>
      <c r="B98" s="69" t="s">
        <v>8210</v>
      </c>
      <c r="C98" s="69" t="s">
        <v>8211</v>
      </c>
      <c r="D98" s="69" t="s">
        <v>8212</v>
      </c>
      <c r="E98" s="543">
        <v>350000</v>
      </c>
      <c r="F98" s="529" t="s">
        <v>13</v>
      </c>
    </row>
    <row r="99" spans="1:6" ht="31.5" x14ac:dyDescent="0.25">
      <c r="A99" s="131">
        <v>80</v>
      </c>
      <c r="B99" s="69" t="s">
        <v>8213</v>
      </c>
      <c r="C99" s="69" t="s">
        <v>8214</v>
      </c>
      <c r="D99" s="69" t="s">
        <v>8206</v>
      </c>
      <c r="E99" s="543">
        <v>150000</v>
      </c>
      <c r="F99" s="529" t="s">
        <v>13</v>
      </c>
    </row>
    <row r="100" spans="1:6" ht="31.5" x14ac:dyDescent="0.25">
      <c r="A100" s="131">
        <v>81</v>
      </c>
      <c r="B100" s="69" t="s">
        <v>8215</v>
      </c>
      <c r="C100" s="69" t="s">
        <v>8216</v>
      </c>
      <c r="D100" s="69" t="s">
        <v>8206</v>
      </c>
      <c r="E100" s="543">
        <v>150000</v>
      </c>
      <c r="F100" s="529" t="s">
        <v>13</v>
      </c>
    </row>
    <row r="101" spans="1:6" ht="31.5" x14ac:dyDescent="0.25">
      <c r="A101" s="131">
        <v>82</v>
      </c>
      <c r="B101" s="69" t="s">
        <v>8217</v>
      </c>
      <c r="C101" s="69" t="s">
        <v>8218</v>
      </c>
      <c r="D101" s="69" t="s">
        <v>8206</v>
      </c>
      <c r="E101" s="543">
        <v>150000</v>
      </c>
      <c r="F101" s="529" t="s">
        <v>13</v>
      </c>
    </row>
    <row r="102" spans="1:6" ht="31.5" x14ac:dyDescent="0.25">
      <c r="A102" s="131">
        <v>83</v>
      </c>
      <c r="B102" s="69" t="s">
        <v>8219</v>
      </c>
      <c r="C102" s="69" t="s">
        <v>8220</v>
      </c>
      <c r="D102" s="69" t="s">
        <v>8221</v>
      </c>
      <c r="E102" s="543">
        <v>250000</v>
      </c>
      <c r="F102" s="529" t="s">
        <v>13</v>
      </c>
    </row>
    <row r="103" spans="1:6" ht="31.5" x14ac:dyDescent="0.25">
      <c r="A103" s="161">
        <v>84</v>
      </c>
      <c r="B103" s="158" t="s">
        <v>8222</v>
      </c>
      <c r="C103" s="158" t="s">
        <v>8111</v>
      </c>
      <c r="D103" s="158" t="s">
        <v>8223</v>
      </c>
      <c r="E103" s="548">
        <v>250000</v>
      </c>
      <c r="F103" s="549" t="s">
        <v>13</v>
      </c>
    </row>
    <row r="104" spans="1:6" ht="47.25" x14ac:dyDescent="0.25">
      <c r="A104" s="131">
        <v>85</v>
      </c>
      <c r="B104" s="69" t="s">
        <v>8224</v>
      </c>
      <c r="C104" s="69" t="s">
        <v>8225</v>
      </c>
      <c r="D104" s="69" t="s">
        <v>8197</v>
      </c>
      <c r="E104" s="543">
        <v>100000</v>
      </c>
      <c r="F104" s="529" t="s">
        <v>13</v>
      </c>
    </row>
    <row r="105" spans="1:6" ht="47.25" x14ac:dyDescent="0.25">
      <c r="A105" s="131">
        <v>86</v>
      </c>
      <c r="B105" s="69" t="s">
        <v>8226</v>
      </c>
      <c r="C105" s="69" t="s">
        <v>8227</v>
      </c>
      <c r="D105" s="69" t="s">
        <v>8228</v>
      </c>
      <c r="E105" s="543">
        <v>100000</v>
      </c>
      <c r="F105" s="529" t="s">
        <v>272</v>
      </c>
    </row>
    <row r="106" spans="1:6" ht="31.5" x14ac:dyDescent="0.25">
      <c r="A106" s="131">
        <v>87</v>
      </c>
      <c r="B106" s="69" t="s">
        <v>8229</v>
      </c>
      <c r="C106" s="69" t="s">
        <v>8230</v>
      </c>
      <c r="D106" s="69" t="s">
        <v>8231</v>
      </c>
      <c r="E106" s="543">
        <v>150000</v>
      </c>
      <c r="F106" s="529" t="s">
        <v>13</v>
      </c>
    </row>
    <row r="107" spans="1:6" ht="47.25" x14ac:dyDescent="0.25">
      <c r="A107" s="131">
        <v>88</v>
      </c>
      <c r="B107" s="69" t="s">
        <v>8215</v>
      </c>
      <c r="C107" s="69" t="s">
        <v>8232</v>
      </c>
      <c r="D107" s="69" t="s">
        <v>8233</v>
      </c>
      <c r="E107" s="543">
        <v>100000</v>
      </c>
      <c r="F107" s="547" t="s">
        <v>272</v>
      </c>
    </row>
    <row r="108" spans="1:6" ht="31.5" x14ac:dyDescent="0.25">
      <c r="A108" s="131">
        <v>89</v>
      </c>
      <c r="B108" s="69" t="s">
        <v>8234</v>
      </c>
      <c r="C108" s="69" t="s">
        <v>8235</v>
      </c>
      <c r="D108" s="69" t="s">
        <v>8206</v>
      </c>
      <c r="E108" s="543">
        <v>150000</v>
      </c>
      <c r="F108" s="529" t="s">
        <v>13</v>
      </c>
    </row>
    <row r="109" spans="1:6" ht="63" x14ac:dyDescent="0.25">
      <c r="A109" s="131">
        <v>90</v>
      </c>
      <c r="B109" s="75" t="s">
        <v>8236</v>
      </c>
      <c r="C109" s="69" t="s">
        <v>8237</v>
      </c>
      <c r="D109" s="69" t="s">
        <v>8238</v>
      </c>
      <c r="E109" s="543">
        <v>100000</v>
      </c>
      <c r="F109" s="529" t="s">
        <v>272</v>
      </c>
    </row>
    <row r="110" spans="1:6" ht="47.25" x14ac:dyDescent="0.25">
      <c r="A110" s="131">
        <v>91</v>
      </c>
      <c r="B110" s="69" t="s">
        <v>8239</v>
      </c>
      <c r="C110" s="69" t="s">
        <v>8240</v>
      </c>
      <c r="D110" s="69" t="s">
        <v>8241</v>
      </c>
      <c r="E110" s="543">
        <v>30000</v>
      </c>
      <c r="F110" s="529" t="s">
        <v>13</v>
      </c>
    </row>
    <row r="111" spans="1:6" ht="31.5" x14ac:dyDescent="0.25">
      <c r="A111" s="131">
        <v>92</v>
      </c>
      <c r="B111" s="69" t="s">
        <v>8239</v>
      </c>
      <c r="C111" s="69" t="s">
        <v>8242</v>
      </c>
      <c r="D111" s="69" t="s">
        <v>8243</v>
      </c>
      <c r="E111" s="543">
        <v>20000</v>
      </c>
      <c r="F111" s="529" t="s">
        <v>13</v>
      </c>
    </row>
    <row r="112" spans="1:6" ht="31.5" x14ac:dyDescent="0.25">
      <c r="A112" s="131">
        <v>93</v>
      </c>
      <c r="B112" s="69" t="s">
        <v>8244</v>
      </c>
      <c r="C112" s="69" t="s">
        <v>8245</v>
      </c>
      <c r="D112" s="69" t="s">
        <v>8246</v>
      </c>
      <c r="E112" s="543">
        <v>50000</v>
      </c>
      <c r="F112" s="529" t="s">
        <v>13</v>
      </c>
    </row>
    <row r="113" spans="1:6" ht="63" x14ac:dyDescent="0.25">
      <c r="A113" s="131">
        <v>94</v>
      </c>
      <c r="B113" s="69" t="s">
        <v>8247</v>
      </c>
      <c r="C113" s="69" t="s">
        <v>8248</v>
      </c>
      <c r="D113" s="69" t="s">
        <v>8249</v>
      </c>
      <c r="E113" s="543">
        <v>150000</v>
      </c>
      <c r="F113" s="529" t="s">
        <v>13</v>
      </c>
    </row>
    <row r="114" spans="1:6" ht="31.5" x14ac:dyDescent="0.25">
      <c r="A114" s="131">
        <v>95</v>
      </c>
      <c r="B114" s="69" t="s">
        <v>8250</v>
      </c>
      <c r="C114" s="69" t="s">
        <v>8251</v>
      </c>
      <c r="D114" s="69" t="s">
        <v>8252</v>
      </c>
      <c r="E114" s="543">
        <v>150000</v>
      </c>
      <c r="F114" s="529" t="s">
        <v>13</v>
      </c>
    </row>
    <row r="115" spans="1:6" ht="47.25" x14ac:dyDescent="0.25">
      <c r="A115" s="131">
        <v>96</v>
      </c>
      <c r="B115" s="69" t="s">
        <v>8253</v>
      </c>
      <c r="C115" s="69" t="s">
        <v>8254</v>
      </c>
      <c r="D115" s="69" t="s">
        <v>8252</v>
      </c>
      <c r="E115" s="543">
        <v>150000</v>
      </c>
      <c r="F115" s="529" t="s">
        <v>13</v>
      </c>
    </row>
    <row r="116" spans="1:6" ht="47.25" x14ac:dyDescent="0.25">
      <c r="A116" s="131">
        <v>97</v>
      </c>
      <c r="B116" s="69" t="s">
        <v>8255</v>
      </c>
      <c r="C116" s="69" t="s">
        <v>8256</v>
      </c>
      <c r="D116" s="69" t="s">
        <v>8252</v>
      </c>
      <c r="E116" s="543">
        <v>150000</v>
      </c>
      <c r="F116" s="529" t="s">
        <v>13</v>
      </c>
    </row>
    <row r="117" spans="1:6" ht="31.5" x14ac:dyDescent="0.25">
      <c r="A117" s="131">
        <v>98</v>
      </c>
      <c r="B117" s="69" t="s">
        <v>8257</v>
      </c>
      <c r="C117" s="69" t="s">
        <v>8258</v>
      </c>
      <c r="D117" s="69" t="s">
        <v>8259</v>
      </c>
      <c r="E117" s="543">
        <v>300000</v>
      </c>
      <c r="F117" s="529" t="s">
        <v>13</v>
      </c>
    </row>
    <row r="118" spans="1:6" ht="31.5" x14ac:dyDescent="0.25">
      <c r="A118" s="131">
        <v>99</v>
      </c>
      <c r="B118" s="69" t="s">
        <v>8260</v>
      </c>
      <c r="C118" s="69" t="s">
        <v>8261</v>
      </c>
      <c r="D118" s="69" t="s">
        <v>8262</v>
      </c>
      <c r="E118" s="543">
        <v>150000</v>
      </c>
      <c r="F118" s="529" t="s">
        <v>13</v>
      </c>
    </row>
    <row r="119" spans="1:6" ht="63" x14ac:dyDescent="0.25">
      <c r="A119" s="131">
        <v>100</v>
      </c>
      <c r="B119" s="69" t="s">
        <v>8263</v>
      </c>
      <c r="C119" s="69" t="s">
        <v>8264</v>
      </c>
      <c r="D119" s="69" t="s">
        <v>8265</v>
      </c>
      <c r="E119" s="543">
        <v>150000</v>
      </c>
      <c r="F119" s="529" t="s">
        <v>272</v>
      </c>
    </row>
    <row r="120" spans="1:6" ht="15.75" x14ac:dyDescent="0.25">
      <c r="A120" s="131"/>
      <c r="B120" s="130" t="s">
        <v>8266</v>
      </c>
      <c r="C120" s="131"/>
      <c r="D120" s="131"/>
      <c r="E120" s="541"/>
      <c r="F120" s="529"/>
    </row>
    <row r="121" spans="1:6" ht="63" x14ac:dyDescent="0.25">
      <c r="A121" s="131">
        <v>101</v>
      </c>
      <c r="B121" s="69" t="s">
        <v>8267</v>
      </c>
      <c r="C121" s="69" t="s">
        <v>8268</v>
      </c>
      <c r="D121" s="69" t="s">
        <v>8269</v>
      </c>
      <c r="E121" s="543">
        <v>758621</v>
      </c>
      <c r="F121" s="544" t="s">
        <v>13</v>
      </c>
    </row>
    <row r="122" spans="1:6" ht="63" x14ac:dyDescent="0.25">
      <c r="A122" s="131">
        <v>102</v>
      </c>
      <c r="B122" s="69" t="s">
        <v>8270</v>
      </c>
      <c r="C122" s="69" t="s">
        <v>8271</v>
      </c>
      <c r="D122" s="69" t="s">
        <v>8269</v>
      </c>
      <c r="E122" s="543">
        <v>663793</v>
      </c>
      <c r="F122" s="544" t="s">
        <v>13</v>
      </c>
    </row>
    <row r="123" spans="1:6" ht="63" x14ac:dyDescent="0.25">
      <c r="A123" s="131">
        <v>103</v>
      </c>
      <c r="B123" s="69" t="s">
        <v>8272</v>
      </c>
      <c r="C123" s="69" t="s">
        <v>8273</v>
      </c>
      <c r="D123" s="69" t="s">
        <v>8269</v>
      </c>
      <c r="E123" s="543">
        <v>1137931</v>
      </c>
      <c r="F123" s="544" t="s">
        <v>13</v>
      </c>
    </row>
    <row r="124" spans="1:6" ht="31.5" x14ac:dyDescent="0.25">
      <c r="A124" s="131">
        <v>104</v>
      </c>
      <c r="B124" s="69" t="s">
        <v>8274</v>
      </c>
      <c r="C124" s="69" t="s">
        <v>8275</v>
      </c>
      <c r="D124" s="69" t="s">
        <v>8269</v>
      </c>
      <c r="E124" s="543">
        <v>1137931</v>
      </c>
      <c r="F124" s="544" t="s">
        <v>13</v>
      </c>
    </row>
    <row r="125" spans="1:6" ht="63" x14ac:dyDescent="0.25">
      <c r="A125" s="131">
        <v>105</v>
      </c>
      <c r="B125" s="69" t="s">
        <v>8276</v>
      </c>
      <c r="C125" s="69" t="s">
        <v>8277</v>
      </c>
      <c r="D125" s="69" t="s">
        <v>8269</v>
      </c>
      <c r="E125" s="543">
        <v>1706897</v>
      </c>
      <c r="F125" s="544" t="s">
        <v>13</v>
      </c>
    </row>
    <row r="126" spans="1:6" ht="31.5" x14ac:dyDescent="0.25">
      <c r="A126" s="131">
        <v>106</v>
      </c>
      <c r="B126" s="69" t="s">
        <v>8278</v>
      </c>
      <c r="C126" s="69" t="s">
        <v>8279</v>
      </c>
      <c r="D126" s="69" t="s">
        <v>8269</v>
      </c>
      <c r="E126" s="543">
        <v>1043103</v>
      </c>
      <c r="F126" s="544" t="s">
        <v>13</v>
      </c>
    </row>
    <row r="127" spans="1:6" ht="31.5" x14ac:dyDescent="0.25">
      <c r="A127" s="131">
        <v>107</v>
      </c>
      <c r="B127" s="69" t="s">
        <v>8280</v>
      </c>
      <c r="C127" s="69" t="s">
        <v>8281</v>
      </c>
      <c r="D127" s="69" t="s">
        <v>8269</v>
      </c>
      <c r="E127" s="543">
        <v>853448</v>
      </c>
      <c r="F127" s="544" t="s">
        <v>13</v>
      </c>
    </row>
    <row r="128" spans="1:6" ht="31.5" x14ac:dyDescent="0.25">
      <c r="A128" s="131">
        <v>108</v>
      </c>
      <c r="B128" s="69" t="s">
        <v>8282</v>
      </c>
      <c r="C128" s="69" t="s">
        <v>8283</v>
      </c>
      <c r="D128" s="69" t="s">
        <v>8269</v>
      </c>
      <c r="E128" s="543">
        <v>1137931</v>
      </c>
      <c r="F128" s="544" t="s">
        <v>13</v>
      </c>
    </row>
    <row r="129" spans="1:6" ht="63" x14ac:dyDescent="0.25">
      <c r="A129" s="131">
        <v>109</v>
      </c>
      <c r="B129" s="69" t="s">
        <v>8284</v>
      </c>
      <c r="C129" s="69" t="s">
        <v>8285</v>
      </c>
      <c r="D129" s="69" t="s">
        <v>8269</v>
      </c>
      <c r="E129" s="543">
        <v>1422414</v>
      </c>
      <c r="F129" s="544" t="s">
        <v>13</v>
      </c>
    </row>
    <row r="130" spans="1:6" ht="47.25" x14ac:dyDescent="0.25">
      <c r="A130" s="131">
        <v>110</v>
      </c>
      <c r="B130" s="69" t="s">
        <v>8286</v>
      </c>
      <c r="C130" s="69" t="s">
        <v>8287</v>
      </c>
      <c r="D130" s="69" t="s">
        <v>8269</v>
      </c>
      <c r="E130" s="543">
        <v>1137931</v>
      </c>
      <c r="F130" s="544" t="s">
        <v>13</v>
      </c>
    </row>
    <row r="131" spans="1:6" ht="15.75" x14ac:dyDescent="0.25">
      <c r="A131" s="131"/>
      <c r="B131" s="70" t="s">
        <v>8288</v>
      </c>
      <c r="C131" s="70"/>
      <c r="D131" s="69"/>
      <c r="E131" s="550">
        <f>SUM(E6:E130)</f>
        <v>81310344.819999993</v>
      </c>
      <c r="F131" s="551"/>
    </row>
    <row r="132" spans="1:6" ht="15.75" x14ac:dyDescent="0.25">
      <c r="A132" s="357"/>
      <c r="B132" s="2427" t="s">
        <v>9</v>
      </c>
      <c r="C132" s="2427"/>
      <c r="D132" s="2427"/>
      <c r="E132" s="358"/>
      <c r="F132" s="276"/>
    </row>
    <row r="133" spans="1:6" ht="47.25" x14ac:dyDescent="0.25">
      <c r="A133" s="353">
        <v>1</v>
      </c>
      <c r="B133" s="69" t="s">
        <v>269</v>
      </c>
      <c r="C133" s="7" t="s">
        <v>8289</v>
      </c>
      <c r="D133" s="69" t="s">
        <v>271</v>
      </c>
      <c r="E133" s="187">
        <v>1000000</v>
      </c>
      <c r="F133" s="529" t="s">
        <v>272</v>
      </c>
    </row>
    <row r="134" spans="1:6" ht="15.75" x14ac:dyDescent="0.25">
      <c r="A134" s="353"/>
      <c r="B134" s="70" t="s">
        <v>273</v>
      </c>
      <c r="C134" s="7"/>
      <c r="D134" s="69"/>
      <c r="E134" s="187"/>
      <c r="F134" s="529"/>
    </row>
    <row r="135" spans="1:6" ht="63" x14ac:dyDescent="0.25">
      <c r="A135" s="353">
        <v>2</v>
      </c>
      <c r="B135" s="69" t="s">
        <v>274</v>
      </c>
      <c r="C135" s="7" t="s">
        <v>8290</v>
      </c>
      <c r="D135" s="69" t="s">
        <v>276</v>
      </c>
      <c r="E135" s="187">
        <v>4500000</v>
      </c>
      <c r="F135" s="529" t="s">
        <v>277</v>
      </c>
    </row>
    <row r="136" spans="1:6" ht="15.75" x14ac:dyDescent="0.25">
      <c r="A136" s="130"/>
      <c r="B136" s="70" t="s">
        <v>248</v>
      </c>
      <c r="C136" s="70"/>
      <c r="D136" s="70"/>
      <c r="E136" s="189">
        <v>5500000</v>
      </c>
      <c r="F136" s="275"/>
    </row>
    <row r="137" spans="1:6" ht="15.75" x14ac:dyDescent="0.25">
      <c r="A137" s="113"/>
      <c r="B137" s="173" t="s">
        <v>324</v>
      </c>
      <c r="C137" s="173"/>
      <c r="D137" s="173"/>
      <c r="E137" s="217">
        <f>E136+E131</f>
        <v>86810344.819999993</v>
      </c>
      <c r="F137" s="113"/>
    </row>
    <row r="141" spans="1:6" ht="15.75" x14ac:dyDescent="0.25">
      <c r="B141" s="1728" t="s">
        <v>42250</v>
      </c>
    </row>
  </sheetData>
  <mergeCells count="6">
    <mergeCell ref="B132:D132"/>
    <mergeCell ref="B5:C5"/>
    <mergeCell ref="B9:D9"/>
    <mergeCell ref="B15:D15"/>
    <mergeCell ref="B43:D43"/>
    <mergeCell ref="B45:D45"/>
  </mergeCell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95"/>
  <sheetViews>
    <sheetView topLeftCell="A90" workbookViewId="0">
      <selection activeCell="C107" sqref="C107"/>
    </sheetView>
  </sheetViews>
  <sheetFormatPr defaultRowHeight="15.75" x14ac:dyDescent="0.25"/>
  <cols>
    <col min="1" max="1" width="7" style="128" customWidth="1"/>
    <col min="2" max="2" width="16.5703125" style="128" customWidth="1"/>
    <col min="3" max="3" width="45.28515625" style="128" customWidth="1"/>
    <col min="4" max="4" width="18.5703125" style="128" customWidth="1"/>
    <col min="5" max="5" width="21.28515625" style="128" customWidth="1"/>
    <col min="6" max="6" width="9.85546875" style="128" customWidth="1"/>
    <col min="7" max="16384" width="9.140625" style="128"/>
  </cols>
  <sheetData>
    <row r="1" spans="1:6" x14ac:dyDescent="0.25">
      <c r="A1" s="2345" t="s">
        <v>0</v>
      </c>
      <c r="B1" s="2345"/>
      <c r="C1" s="2345"/>
      <c r="D1" s="2345"/>
      <c r="E1" s="2345"/>
      <c r="F1" s="2345"/>
    </row>
    <row r="2" spans="1:6" x14ac:dyDescent="0.25">
      <c r="A2" s="2345" t="s">
        <v>9876</v>
      </c>
      <c r="B2" s="2345"/>
      <c r="C2" s="2345"/>
      <c r="D2" s="2345"/>
      <c r="E2" s="2345"/>
      <c r="F2" s="2345"/>
    </row>
    <row r="3" spans="1:6" x14ac:dyDescent="0.25">
      <c r="A3" s="2345" t="s">
        <v>281</v>
      </c>
      <c r="B3" s="2345"/>
      <c r="C3" s="2345"/>
      <c r="D3" s="2345"/>
      <c r="E3" s="2345"/>
      <c r="F3" s="2345"/>
    </row>
    <row r="4" spans="1:6" x14ac:dyDescent="0.25">
      <c r="A4" s="70" t="s">
        <v>282</v>
      </c>
      <c r="B4" s="70" t="s">
        <v>283</v>
      </c>
      <c r="C4" s="70" t="s">
        <v>284</v>
      </c>
      <c r="D4" s="70" t="s">
        <v>285</v>
      </c>
      <c r="E4" s="299" t="s">
        <v>286</v>
      </c>
      <c r="F4" s="76" t="s">
        <v>4467</v>
      </c>
    </row>
    <row r="5" spans="1:6" x14ac:dyDescent="0.25">
      <c r="A5" s="69"/>
      <c r="B5" s="2472" t="s">
        <v>9</v>
      </c>
      <c r="C5" s="2472"/>
      <c r="D5" s="70"/>
      <c r="E5" s="299"/>
      <c r="F5" s="75"/>
    </row>
    <row r="6" spans="1:6" ht="47.25" x14ac:dyDescent="0.25">
      <c r="A6" s="69">
        <v>1</v>
      </c>
      <c r="B6" s="69" t="s">
        <v>2060</v>
      </c>
      <c r="C6" s="69" t="s">
        <v>9877</v>
      </c>
      <c r="D6" s="69" t="s">
        <v>12</v>
      </c>
      <c r="E6" s="247">
        <v>2230400</v>
      </c>
      <c r="F6" s="75" t="s">
        <v>13</v>
      </c>
    </row>
    <row r="7" spans="1:6" ht="126" x14ac:dyDescent="0.25">
      <c r="A7" s="69">
        <v>2</v>
      </c>
      <c r="B7" s="69" t="s">
        <v>295</v>
      </c>
      <c r="C7" s="69" t="s">
        <v>9878</v>
      </c>
      <c r="D7" s="69" t="s">
        <v>488</v>
      </c>
      <c r="E7" s="247">
        <v>200000</v>
      </c>
      <c r="F7" s="75" t="s">
        <v>13</v>
      </c>
    </row>
    <row r="8" spans="1:6" ht="31.5" x14ac:dyDescent="0.25">
      <c r="A8" s="69">
        <v>3</v>
      </c>
      <c r="B8" s="69" t="s">
        <v>17</v>
      </c>
      <c r="C8" s="69" t="s">
        <v>9879</v>
      </c>
      <c r="D8" s="69" t="s">
        <v>537</v>
      </c>
      <c r="E8" s="247">
        <v>155520</v>
      </c>
      <c r="F8" s="75" t="s">
        <v>13</v>
      </c>
    </row>
    <row r="9" spans="1:6" ht="31.5" x14ac:dyDescent="0.25">
      <c r="A9" s="69">
        <v>4</v>
      </c>
      <c r="B9" s="69" t="s">
        <v>20</v>
      </c>
      <c r="C9" s="69" t="s">
        <v>9880</v>
      </c>
      <c r="D9" s="69" t="s">
        <v>539</v>
      </c>
      <c r="E9" s="247">
        <v>64800</v>
      </c>
      <c r="F9" s="75" t="s">
        <v>13</v>
      </c>
    </row>
    <row r="10" spans="1:6" ht="78.75" x14ac:dyDescent="0.25">
      <c r="A10" s="69">
        <v>5</v>
      </c>
      <c r="B10" s="69" t="s">
        <v>23</v>
      </c>
      <c r="C10" s="69" t="s">
        <v>9881</v>
      </c>
      <c r="D10" s="69" t="s">
        <v>541</v>
      </c>
      <c r="E10" s="247">
        <v>1557900.69</v>
      </c>
      <c r="F10" s="75" t="s">
        <v>13</v>
      </c>
    </row>
    <row r="11" spans="1:6" x14ac:dyDescent="0.25">
      <c r="A11" s="69"/>
      <c r="B11" s="2348" t="s">
        <v>9882</v>
      </c>
      <c r="C11" s="2349"/>
      <c r="D11" s="2350"/>
      <c r="E11" s="247"/>
      <c r="F11" s="75"/>
    </row>
    <row r="12" spans="1:6" ht="126" x14ac:dyDescent="0.25">
      <c r="A12" s="69">
        <v>6</v>
      </c>
      <c r="B12" s="69" t="s">
        <v>9883</v>
      </c>
      <c r="C12" s="69" t="s">
        <v>9884</v>
      </c>
      <c r="D12" s="69" t="s">
        <v>488</v>
      </c>
      <c r="E12" s="649">
        <v>300000</v>
      </c>
      <c r="F12" s="75" t="s">
        <v>13</v>
      </c>
    </row>
    <row r="13" spans="1:6" ht="94.5" x14ac:dyDescent="0.25">
      <c r="A13" s="69">
        <v>7</v>
      </c>
      <c r="B13" s="69" t="s">
        <v>23</v>
      </c>
      <c r="C13" s="69" t="s">
        <v>9885</v>
      </c>
      <c r="D13" s="69" t="s">
        <v>9886</v>
      </c>
      <c r="E13" s="649">
        <v>1304310</v>
      </c>
      <c r="F13" s="75" t="s">
        <v>13</v>
      </c>
    </row>
    <row r="14" spans="1:6" ht="78.75" x14ac:dyDescent="0.25">
      <c r="A14" s="69">
        <v>8</v>
      </c>
      <c r="B14" s="69" t="s">
        <v>299</v>
      </c>
      <c r="C14" s="69" t="s">
        <v>9887</v>
      </c>
      <c r="D14" s="69" t="s">
        <v>8025</v>
      </c>
      <c r="E14" s="649">
        <v>1000000</v>
      </c>
      <c r="F14" s="75" t="s">
        <v>13</v>
      </c>
    </row>
    <row r="15" spans="1:6" x14ac:dyDescent="0.25">
      <c r="A15" s="69"/>
      <c r="B15" s="70" t="s">
        <v>739</v>
      </c>
      <c r="C15" s="69"/>
      <c r="D15" s="69"/>
      <c r="E15" s="649"/>
      <c r="F15" s="75"/>
    </row>
    <row r="16" spans="1:6" ht="94.5" x14ac:dyDescent="0.25">
      <c r="A16" s="69">
        <v>9</v>
      </c>
      <c r="B16" s="69" t="s">
        <v>301</v>
      </c>
      <c r="C16" s="69" t="s">
        <v>9888</v>
      </c>
      <c r="D16" s="69" t="s">
        <v>9889</v>
      </c>
      <c r="E16" s="650">
        <v>4568965.5199999996</v>
      </c>
      <c r="F16" s="75" t="s">
        <v>13</v>
      </c>
    </row>
    <row r="17" spans="1:6" x14ac:dyDescent="0.25">
      <c r="A17" s="69"/>
      <c r="B17" s="2472" t="s">
        <v>34</v>
      </c>
      <c r="C17" s="2472"/>
      <c r="D17" s="69"/>
      <c r="E17" s="144"/>
      <c r="F17" s="75"/>
    </row>
    <row r="18" spans="1:6" ht="63" x14ac:dyDescent="0.25">
      <c r="A18" s="69">
        <v>10</v>
      </c>
      <c r="B18" s="69" t="s">
        <v>309</v>
      </c>
      <c r="C18" s="69" t="s">
        <v>9890</v>
      </c>
      <c r="D18" s="69" t="s">
        <v>9891</v>
      </c>
      <c r="E18" s="650">
        <v>7370270.6100000003</v>
      </c>
      <c r="F18" s="75" t="s">
        <v>13</v>
      </c>
    </row>
    <row r="19" spans="1:6" ht="63" x14ac:dyDescent="0.25">
      <c r="A19" s="69">
        <v>11</v>
      </c>
      <c r="B19" s="69" t="s">
        <v>342</v>
      </c>
      <c r="C19" s="69" t="s">
        <v>9892</v>
      </c>
      <c r="D19" s="69" t="s">
        <v>9893</v>
      </c>
      <c r="E19" s="247">
        <v>6000000</v>
      </c>
      <c r="F19" s="75" t="s">
        <v>13</v>
      </c>
    </row>
    <row r="20" spans="1:6" x14ac:dyDescent="0.25">
      <c r="A20" s="69"/>
      <c r="B20" s="2472" t="s">
        <v>5895</v>
      </c>
      <c r="C20" s="2472"/>
      <c r="D20" s="70"/>
      <c r="E20" s="299"/>
      <c r="F20" s="75"/>
    </row>
    <row r="21" spans="1:6" ht="47.25" x14ac:dyDescent="0.25">
      <c r="A21" s="69">
        <v>12</v>
      </c>
      <c r="B21" s="69" t="s">
        <v>9894</v>
      </c>
      <c r="C21" s="69" t="s">
        <v>9895</v>
      </c>
      <c r="D21" s="69" t="s">
        <v>9896</v>
      </c>
      <c r="E21" s="247">
        <v>820000</v>
      </c>
      <c r="F21" s="75" t="s">
        <v>13</v>
      </c>
    </row>
    <row r="22" spans="1:6" ht="47.25" x14ac:dyDescent="0.25">
      <c r="A22" s="69">
        <v>13</v>
      </c>
      <c r="B22" s="69" t="s">
        <v>9897</v>
      </c>
      <c r="C22" s="69" t="s">
        <v>9898</v>
      </c>
      <c r="D22" s="69" t="s">
        <v>9899</v>
      </c>
      <c r="E22" s="247">
        <v>1000000</v>
      </c>
      <c r="F22" s="75" t="s">
        <v>13</v>
      </c>
    </row>
    <row r="23" spans="1:6" ht="94.5" x14ac:dyDescent="0.25">
      <c r="A23" s="69">
        <v>14</v>
      </c>
      <c r="B23" s="69" t="s">
        <v>9900</v>
      </c>
      <c r="C23" s="69" t="s">
        <v>9901</v>
      </c>
      <c r="D23" s="69" t="s">
        <v>9902</v>
      </c>
      <c r="E23" s="247">
        <v>1500000</v>
      </c>
      <c r="F23" s="75" t="s">
        <v>13</v>
      </c>
    </row>
    <row r="24" spans="1:6" ht="47.25" x14ac:dyDescent="0.25">
      <c r="A24" s="69">
        <v>15</v>
      </c>
      <c r="B24" s="69" t="s">
        <v>9903</v>
      </c>
      <c r="C24" s="69" t="s">
        <v>9904</v>
      </c>
      <c r="D24" s="69" t="s">
        <v>9905</v>
      </c>
      <c r="E24" s="247">
        <v>1640000</v>
      </c>
      <c r="F24" s="75" t="s">
        <v>13</v>
      </c>
    </row>
    <row r="25" spans="1:6" ht="47.25" x14ac:dyDescent="0.25">
      <c r="A25" s="69">
        <v>16</v>
      </c>
      <c r="B25" s="303" t="s">
        <v>9906</v>
      </c>
      <c r="C25" s="69" t="s">
        <v>9907</v>
      </c>
      <c r="D25" s="69" t="s">
        <v>9905</v>
      </c>
      <c r="E25" s="247">
        <v>1640000</v>
      </c>
      <c r="F25" s="75" t="s">
        <v>13</v>
      </c>
    </row>
    <row r="26" spans="1:6" ht="47.25" x14ac:dyDescent="0.25">
      <c r="A26" s="69">
        <v>17</v>
      </c>
      <c r="B26" s="69" t="s">
        <v>9908</v>
      </c>
      <c r="C26" s="69" t="s">
        <v>9909</v>
      </c>
      <c r="D26" s="69" t="s">
        <v>9910</v>
      </c>
      <c r="E26" s="247">
        <v>650000</v>
      </c>
      <c r="F26" s="75" t="s">
        <v>13</v>
      </c>
    </row>
    <row r="27" spans="1:6" ht="63" x14ac:dyDescent="0.25">
      <c r="A27" s="69">
        <v>18</v>
      </c>
      <c r="B27" s="69" t="s">
        <v>9911</v>
      </c>
      <c r="C27" s="69" t="s">
        <v>9912</v>
      </c>
      <c r="D27" s="69" t="s">
        <v>9913</v>
      </c>
      <c r="E27" s="247">
        <v>2000000</v>
      </c>
      <c r="F27" s="75" t="s">
        <v>13</v>
      </c>
    </row>
    <row r="28" spans="1:6" ht="47.25" x14ac:dyDescent="0.25">
      <c r="A28" s="69">
        <v>19</v>
      </c>
      <c r="B28" s="69" t="s">
        <v>9914</v>
      </c>
      <c r="C28" s="69" t="s">
        <v>9915</v>
      </c>
      <c r="D28" s="69" t="s">
        <v>9916</v>
      </c>
      <c r="E28" s="247">
        <v>1640000</v>
      </c>
      <c r="F28" s="75" t="s">
        <v>13</v>
      </c>
    </row>
    <row r="29" spans="1:6" ht="94.5" x14ac:dyDescent="0.25">
      <c r="A29" s="158">
        <v>20</v>
      </c>
      <c r="B29" s="158" t="s">
        <v>9917</v>
      </c>
      <c r="C29" s="158" t="s">
        <v>9918</v>
      </c>
      <c r="D29" s="158" t="s">
        <v>9919</v>
      </c>
      <c r="E29" s="247">
        <v>800000</v>
      </c>
      <c r="F29" s="101" t="s">
        <v>13</v>
      </c>
    </row>
    <row r="30" spans="1:6" ht="47.25" x14ac:dyDescent="0.25">
      <c r="A30" s="69">
        <v>21</v>
      </c>
      <c r="B30" s="69" t="s">
        <v>9920</v>
      </c>
      <c r="C30" s="69" t="s">
        <v>9921</v>
      </c>
      <c r="D30" s="69" t="s">
        <v>9910</v>
      </c>
      <c r="E30" s="247">
        <v>650000</v>
      </c>
      <c r="F30" s="75" t="s">
        <v>13</v>
      </c>
    </row>
    <row r="31" spans="1:6" ht="78.75" x14ac:dyDescent="0.25">
      <c r="A31" s="69">
        <v>22</v>
      </c>
      <c r="B31" s="69" t="s">
        <v>9922</v>
      </c>
      <c r="C31" s="69" t="s">
        <v>9923</v>
      </c>
      <c r="D31" s="69" t="s">
        <v>9924</v>
      </c>
      <c r="E31" s="247">
        <v>1300000</v>
      </c>
      <c r="F31" s="75" t="s">
        <v>13</v>
      </c>
    </row>
    <row r="32" spans="1:6" ht="94.5" x14ac:dyDescent="0.25">
      <c r="A32" s="158">
        <v>23</v>
      </c>
      <c r="B32" s="158" t="s">
        <v>9925</v>
      </c>
      <c r="C32" s="158" t="s">
        <v>9926</v>
      </c>
      <c r="D32" s="158" t="s">
        <v>9927</v>
      </c>
      <c r="E32" s="247">
        <v>1000000</v>
      </c>
      <c r="F32" s="101" t="s">
        <v>13</v>
      </c>
    </row>
    <row r="33" spans="1:6" ht="94.5" x14ac:dyDescent="0.25">
      <c r="A33" s="158">
        <v>24</v>
      </c>
      <c r="B33" s="158" t="s">
        <v>9928</v>
      </c>
      <c r="C33" s="158" t="s">
        <v>9929</v>
      </c>
      <c r="D33" s="158" t="s">
        <v>9930</v>
      </c>
      <c r="E33" s="247">
        <v>1000000</v>
      </c>
      <c r="F33" s="101" t="s">
        <v>13</v>
      </c>
    </row>
    <row r="34" spans="1:6" ht="47.25" x14ac:dyDescent="0.25">
      <c r="A34" s="69">
        <v>25</v>
      </c>
      <c r="B34" s="69" t="s">
        <v>9931</v>
      </c>
      <c r="C34" s="69" t="s">
        <v>9932</v>
      </c>
      <c r="D34" s="69" t="s">
        <v>9933</v>
      </c>
      <c r="E34" s="247">
        <v>650000</v>
      </c>
      <c r="F34" s="75" t="s">
        <v>13</v>
      </c>
    </row>
    <row r="35" spans="1:6" ht="31.5" x14ac:dyDescent="0.25">
      <c r="A35" s="69">
        <v>26</v>
      </c>
      <c r="B35" s="69" t="s">
        <v>9934</v>
      </c>
      <c r="C35" s="69" t="s">
        <v>9932</v>
      </c>
      <c r="D35" s="69" t="s">
        <v>9935</v>
      </c>
      <c r="E35" s="247">
        <v>820000</v>
      </c>
      <c r="F35" s="75" t="s">
        <v>13</v>
      </c>
    </row>
    <row r="36" spans="1:6" ht="47.25" x14ac:dyDescent="0.25">
      <c r="A36" s="69">
        <v>27</v>
      </c>
      <c r="B36" s="69" t="s">
        <v>9936</v>
      </c>
      <c r="C36" s="69" t="s">
        <v>9937</v>
      </c>
      <c r="D36" s="69" t="s">
        <v>9938</v>
      </c>
      <c r="E36" s="247">
        <v>650000</v>
      </c>
      <c r="F36" s="75" t="s">
        <v>13</v>
      </c>
    </row>
    <row r="37" spans="1:6" ht="31.5" x14ac:dyDescent="0.25">
      <c r="A37" s="69">
        <v>28</v>
      </c>
      <c r="B37" s="78" t="s">
        <v>9939</v>
      </c>
      <c r="C37" s="69" t="s">
        <v>9940</v>
      </c>
      <c r="D37" s="69" t="s">
        <v>9941</v>
      </c>
      <c r="E37" s="247">
        <v>820000</v>
      </c>
      <c r="F37" s="75" t="s">
        <v>13</v>
      </c>
    </row>
    <row r="38" spans="1:6" x14ac:dyDescent="0.25">
      <c r="A38" s="69"/>
      <c r="B38" s="2472" t="s">
        <v>5872</v>
      </c>
      <c r="C38" s="2472"/>
      <c r="D38" s="70"/>
      <c r="E38" s="247"/>
      <c r="F38" s="75"/>
    </row>
    <row r="39" spans="1:6" ht="63" x14ac:dyDescent="0.25">
      <c r="A39" s="69">
        <v>29</v>
      </c>
      <c r="B39" s="69" t="s">
        <v>9942</v>
      </c>
      <c r="C39" s="69" t="s">
        <v>9943</v>
      </c>
      <c r="D39" s="69" t="s">
        <v>9944</v>
      </c>
      <c r="E39" s="247">
        <v>1000000</v>
      </c>
      <c r="F39" s="75" t="s">
        <v>13</v>
      </c>
    </row>
    <row r="40" spans="1:6" ht="110.25" x14ac:dyDescent="0.25">
      <c r="A40" s="69">
        <v>30</v>
      </c>
      <c r="B40" s="69" t="s">
        <v>9945</v>
      </c>
      <c r="C40" s="69" t="s">
        <v>9946</v>
      </c>
      <c r="D40" s="69" t="s">
        <v>9947</v>
      </c>
      <c r="E40" s="247">
        <v>1200000</v>
      </c>
      <c r="F40" s="75" t="s">
        <v>13</v>
      </c>
    </row>
    <row r="41" spans="1:6" ht="110.25" x14ac:dyDescent="0.25">
      <c r="A41" s="69">
        <v>31</v>
      </c>
      <c r="B41" s="69" t="s">
        <v>9948</v>
      </c>
      <c r="C41" s="69" t="s">
        <v>9949</v>
      </c>
      <c r="D41" s="69" t="s">
        <v>9947</v>
      </c>
      <c r="E41" s="247">
        <v>1200000</v>
      </c>
      <c r="F41" s="75" t="s">
        <v>13</v>
      </c>
    </row>
    <row r="42" spans="1:6" ht="47.25" x14ac:dyDescent="0.25">
      <c r="A42" s="69">
        <v>32</v>
      </c>
      <c r="B42" s="69" t="s">
        <v>9950</v>
      </c>
      <c r="C42" s="69" t="s">
        <v>9951</v>
      </c>
      <c r="D42" s="69" t="s">
        <v>9952</v>
      </c>
      <c r="E42" s="247">
        <v>1073784</v>
      </c>
      <c r="F42" s="75" t="s">
        <v>13</v>
      </c>
    </row>
    <row r="43" spans="1:6" ht="110.25" x14ac:dyDescent="0.25">
      <c r="A43" s="69">
        <v>33</v>
      </c>
      <c r="B43" s="303" t="s">
        <v>9953</v>
      </c>
      <c r="C43" s="69" t="s">
        <v>9954</v>
      </c>
      <c r="D43" s="69" t="s">
        <v>9955</v>
      </c>
      <c r="E43" s="247">
        <v>1200000</v>
      </c>
      <c r="F43" s="75" t="s">
        <v>13</v>
      </c>
    </row>
    <row r="44" spans="1:6" ht="94.5" x14ac:dyDescent="0.25">
      <c r="A44" s="69">
        <v>34</v>
      </c>
      <c r="B44" s="69" t="s">
        <v>9956</v>
      </c>
      <c r="C44" s="69" t="s">
        <v>9957</v>
      </c>
      <c r="D44" s="69" t="s">
        <v>9958</v>
      </c>
      <c r="E44" s="247">
        <v>2000000</v>
      </c>
      <c r="F44" s="75" t="s">
        <v>13</v>
      </c>
    </row>
    <row r="45" spans="1:6" ht="110.25" x14ac:dyDescent="0.25">
      <c r="A45" s="69">
        <v>35</v>
      </c>
      <c r="B45" s="69" t="s">
        <v>9959</v>
      </c>
      <c r="C45" s="69" t="s">
        <v>9960</v>
      </c>
      <c r="D45" s="69" t="s">
        <v>9947</v>
      </c>
      <c r="E45" s="247">
        <v>1200000</v>
      </c>
      <c r="F45" s="75" t="s">
        <v>13</v>
      </c>
    </row>
    <row r="46" spans="1:6" ht="31.5" x14ac:dyDescent="0.25">
      <c r="A46" s="69">
        <v>36</v>
      </c>
      <c r="B46" s="69" t="s">
        <v>9961</v>
      </c>
      <c r="C46" s="69" t="s">
        <v>9962</v>
      </c>
      <c r="D46" s="69" t="s">
        <v>9963</v>
      </c>
      <c r="E46" s="247">
        <v>500000</v>
      </c>
      <c r="F46" s="75" t="s">
        <v>13</v>
      </c>
    </row>
    <row r="47" spans="1:6" ht="47.25" x14ac:dyDescent="0.25">
      <c r="A47" s="69">
        <v>37</v>
      </c>
      <c r="B47" s="69" t="s">
        <v>9964</v>
      </c>
      <c r="C47" s="69" t="s">
        <v>9965</v>
      </c>
      <c r="D47" s="69" t="s">
        <v>9963</v>
      </c>
      <c r="E47" s="247">
        <v>500000</v>
      </c>
      <c r="F47" s="75" t="s">
        <v>13</v>
      </c>
    </row>
    <row r="48" spans="1:6" x14ac:dyDescent="0.25">
      <c r="A48" s="69"/>
      <c r="B48" s="2472" t="s">
        <v>306</v>
      </c>
      <c r="C48" s="2472"/>
      <c r="D48" s="69"/>
      <c r="E48" s="247"/>
      <c r="F48" s="75"/>
    </row>
    <row r="49" spans="1:6" ht="141.75" x14ac:dyDescent="0.25">
      <c r="A49" s="2">
        <v>38</v>
      </c>
      <c r="B49" s="2" t="s">
        <v>9966</v>
      </c>
      <c r="C49" s="2" t="s">
        <v>9967</v>
      </c>
      <c r="D49" s="2" t="s">
        <v>9968</v>
      </c>
      <c r="E49" s="247">
        <v>1488569</v>
      </c>
      <c r="F49" s="10" t="s">
        <v>13</v>
      </c>
    </row>
    <row r="50" spans="1:6" x14ac:dyDescent="0.25">
      <c r="A50" s="69"/>
      <c r="B50" s="2472" t="s">
        <v>2236</v>
      </c>
      <c r="C50" s="2472"/>
      <c r="D50" s="69"/>
      <c r="E50" s="247"/>
      <c r="F50" s="75"/>
    </row>
    <row r="51" spans="1:6" ht="47.25" x14ac:dyDescent="0.25">
      <c r="A51" s="69">
        <v>39</v>
      </c>
      <c r="B51" s="69" t="s">
        <v>9969</v>
      </c>
      <c r="C51" s="152" t="s">
        <v>9970</v>
      </c>
      <c r="D51" s="69" t="s">
        <v>9971</v>
      </c>
      <c r="E51" s="306">
        <v>102771.29</v>
      </c>
      <c r="F51" s="75" t="s">
        <v>13</v>
      </c>
    </row>
    <row r="52" spans="1:6" ht="47.25" x14ac:dyDescent="0.25">
      <c r="A52" s="69">
        <v>40</v>
      </c>
      <c r="B52" s="69" t="s">
        <v>9972</v>
      </c>
      <c r="C52" s="152" t="s">
        <v>9973</v>
      </c>
      <c r="D52" s="69" t="s">
        <v>9971</v>
      </c>
      <c r="E52" s="306">
        <v>102771.29</v>
      </c>
      <c r="F52" s="75" t="s">
        <v>13</v>
      </c>
    </row>
    <row r="53" spans="1:6" ht="47.25" x14ac:dyDescent="0.25">
      <c r="A53" s="69">
        <v>41</v>
      </c>
      <c r="B53" s="69" t="s">
        <v>9974</v>
      </c>
      <c r="C53" s="152" t="s">
        <v>9975</v>
      </c>
      <c r="D53" s="69" t="s">
        <v>9971</v>
      </c>
      <c r="E53" s="306">
        <v>102771.29</v>
      </c>
      <c r="F53" s="75" t="s">
        <v>13</v>
      </c>
    </row>
    <row r="54" spans="1:6" ht="47.25" x14ac:dyDescent="0.25">
      <c r="A54" s="69">
        <v>42</v>
      </c>
      <c r="B54" s="69" t="s">
        <v>9976</v>
      </c>
      <c r="C54" s="152" t="s">
        <v>9977</v>
      </c>
      <c r="D54" s="69" t="s">
        <v>9971</v>
      </c>
      <c r="E54" s="306">
        <v>102771.29</v>
      </c>
      <c r="F54" s="75" t="s">
        <v>13</v>
      </c>
    </row>
    <row r="55" spans="1:6" ht="47.25" x14ac:dyDescent="0.25">
      <c r="A55" s="69">
        <v>43</v>
      </c>
      <c r="B55" s="69" t="s">
        <v>9978</v>
      </c>
      <c r="C55" s="152" t="s">
        <v>9979</v>
      </c>
      <c r="D55" s="69" t="s">
        <v>9971</v>
      </c>
      <c r="E55" s="306">
        <v>102771.29</v>
      </c>
      <c r="F55" s="75" t="s">
        <v>13</v>
      </c>
    </row>
    <row r="56" spans="1:6" ht="47.25" x14ac:dyDescent="0.25">
      <c r="A56" s="69">
        <v>44</v>
      </c>
      <c r="B56" s="69" t="s">
        <v>9980</v>
      </c>
      <c r="C56" s="152" t="s">
        <v>9981</v>
      </c>
      <c r="D56" s="69" t="s">
        <v>9971</v>
      </c>
      <c r="E56" s="306">
        <v>102771.29</v>
      </c>
      <c r="F56" s="75" t="s">
        <v>13</v>
      </c>
    </row>
    <row r="57" spans="1:6" ht="47.25" x14ac:dyDescent="0.25">
      <c r="A57" s="69">
        <v>45</v>
      </c>
      <c r="B57" s="69" t="s">
        <v>9982</v>
      </c>
      <c r="C57" s="152" t="s">
        <v>9983</v>
      </c>
      <c r="D57" s="69" t="s">
        <v>9971</v>
      </c>
      <c r="E57" s="306">
        <v>102771.29</v>
      </c>
      <c r="F57" s="75" t="s">
        <v>13</v>
      </c>
    </row>
    <row r="58" spans="1:6" ht="47.25" x14ac:dyDescent="0.25">
      <c r="A58" s="69">
        <v>46</v>
      </c>
      <c r="B58" s="69" t="s">
        <v>9984</v>
      </c>
      <c r="C58" s="152" t="s">
        <v>9985</v>
      </c>
      <c r="D58" s="69" t="s">
        <v>9971</v>
      </c>
      <c r="E58" s="306">
        <v>102771.29</v>
      </c>
      <c r="F58" s="75" t="s">
        <v>13</v>
      </c>
    </row>
    <row r="59" spans="1:6" ht="47.25" x14ac:dyDescent="0.25">
      <c r="A59" s="69">
        <v>47</v>
      </c>
      <c r="B59" s="69" t="s">
        <v>9986</v>
      </c>
      <c r="C59" s="152" t="s">
        <v>9987</v>
      </c>
      <c r="D59" s="69" t="s">
        <v>9971</v>
      </c>
      <c r="E59" s="306">
        <v>102771.29</v>
      </c>
      <c r="F59" s="75" t="s">
        <v>13</v>
      </c>
    </row>
    <row r="60" spans="1:6" ht="47.25" x14ac:dyDescent="0.25">
      <c r="A60" s="69">
        <v>48</v>
      </c>
      <c r="B60" s="69" t="s">
        <v>9988</v>
      </c>
      <c r="C60" s="152" t="s">
        <v>9989</v>
      </c>
      <c r="D60" s="69" t="s">
        <v>9971</v>
      </c>
      <c r="E60" s="306">
        <v>102771.29</v>
      </c>
      <c r="F60" s="75" t="s">
        <v>13</v>
      </c>
    </row>
    <row r="61" spans="1:6" ht="47.25" x14ac:dyDescent="0.25">
      <c r="A61" s="69">
        <v>49</v>
      </c>
      <c r="B61" s="69" t="s">
        <v>9990</v>
      </c>
      <c r="C61" s="152" t="s">
        <v>9991</v>
      </c>
      <c r="D61" s="69" t="s">
        <v>9971</v>
      </c>
      <c r="E61" s="306">
        <v>102771.29</v>
      </c>
      <c r="F61" s="75" t="s">
        <v>13</v>
      </c>
    </row>
    <row r="62" spans="1:6" ht="47.25" x14ac:dyDescent="0.25">
      <c r="A62" s="69">
        <v>50</v>
      </c>
      <c r="B62" s="69" t="s">
        <v>9992</v>
      </c>
      <c r="C62" s="152" t="s">
        <v>9993</v>
      </c>
      <c r="D62" s="69" t="s">
        <v>9971</v>
      </c>
      <c r="E62" s="306">
        <v>102771.29</v>
      </c>
      <c r="F62" s="75" t="s">
        <v>13</v>
      </c>
    </row>
    <row r="63" spans="1:6" ht="47.25" x14ac:dyDescent="0.25">
      <c r="A63" s="69">
        <v>51</v>
      </c>
      <c r="B63" s="69" t="s">
        <v>9994</v>
      </c>
      <c r="C63" s="152" t="s">
        <v>9995</v>
      </c>
      <c r="D63" s="69" t="s">
        <v>9971</v>
      </c>
      <c r="E63" s="306">
        <v>102771.29</v>
      </c>
      <c r="F63" s="75" t="s">
        <v>13</v>
      </c>
    </row>
    <row r="64" spans="1:6" ht="47.25" x14ac:dyDescent="0.25">
      <c r="A64" s="69">
        <v>52</v>
      </c>
      <c r="B64" s="69" t="s">
        <v>9996</v>
      </c>
      <c r="C64" s="152" t="s">
        <v>9997</v>
      </c>
      <c r="D64" s="69" t="s">
        <v>9971</v>
      </c>
      <c r="E64" s="306">
        <v>102771.29</v>
      </c>
      <c r="F64" s="75" t="s">
        <v>13</v>
      </c>
    </row>
    <row r="65" spans="1:6" x14ac:dyDescent="0.25">
      <c r="A65" s="69"/>
      <c r="B65" s="2472" t="s">
        <v>219</v>
      </c>
      <c r="C65" s="2472"/>
      <c r="D65" s="69"/>
      <c r="E65" s="247"/>
      <c r="F65" s="75"/>
    </row>
    <row r="66" spans="1:6" ht="63" x14ac:dyDescent="0.25">
      <c r="A66" s="69">
        <v>53</v>
      </c>
      <c r="B66" s="69" t="s">
        <v>9998</v>
      </c>
      <c r="C66" s="69" t="s">
        <v>9999</v>
      </c>
      <c r="D66" s="69" t="s">
        <v>10000</v>
      </c>
      <c r="E66" s="247">
        <v>500000</v>
      </c>
      <c r="F66" s="75" t="s">
        <v>13</v>
      </c>
    </row>
    <row r="67" spans="1:6" ht="78.75" x14ac:dyDescent="0.25">
      <c r="A67" s="69">
        <v>54</v>
      </c>
      <c r="B67" s="69" t="s">
        <v>10001</v>
      </c>
      <c r="C67" s="69" t="s">
        <v>10002</v>
      </c>
      <c r="D67" s="69" t="s">
        <v>10003</v>
      </c>
      <c r="E67" s="247">
        <v>1000000</v>
      </c>
      <c r="F67" s="75" t="s">
        <v>13</v>
      </c>
    </row>
    <row r="68" spans="1:6" ht="63" x14ac:dyDescent="0.25">
      <c r="A68" s="69">
        <v>55</v>
      </c>
      <c r="B68" s="69" t="s">
        <v>10004</v>
      </c>
      <c r="C68" s="69" t="s">
        <v>10005</v>
      </c>
      <c r="D68" s="69" t="s">
        <v>10006</v>
      </c>
      <c r="E68" s="247">
        <v>500000</v>
      </c>
      <c r="F68" s="75" t="s">
        <v>13</v>
      </c>
    </row>
    <row r="69" spans="1:6" ht="63" x14ac:dyDescent="0.25">
      <c r="A69" s="69">
        <v>56</v>
      </c>
      <c r="B69" s="69" t="s">
        <v>10007</v>
      </c>
      <c r="C69" s="69" t="s">
        <v>10008</v>
      </c>
      <c r="D69" s="69" t="s">
        <v>10009</v>
      </c>
      <c r="E69" s="247">
        <v>1000000</v>
      </c>
      <c r="F69" s="75" t="s">
        <v>13</v>
      </c>
    </row>
    <row r="70" spans="1:6" ht="78.75" x14ac:dyDescent="0.25">
      <c r="A70" s="69">
        <v>57</v>
      </c>
      <c r="B70" s="69" t="s">
        <v>10010</v>
      </c>
      <c r="C70" s="69" t="s">
        <v>10011</v>
      </c>
      <c r="D70" s="2" t="s">
        <v>10012</v>
      </c>
      <c r="E70" s="247">
        <v>1000000</v>
      </c>
      <c r="F70" s="75" t="s">
        <v>13</v>
      </c>
    </row>
    <row r="71" spans="1:6" ht="47.25" x14ac:dyDescent="0.25">
      <c r="A71" s="69">
        <v>58</v>
      </c>
      <c r="B71" s="69" t="s">
        <v>10013</v>
      </c>
      <c r="C71" s="69" t="s">
        <v>10014</v>
      </c>
      <c r="D71" s="69" t="s">
        <v>10015</v>
      </c>
      <c r="E71" s="247">
        <v>1000000</v>
      </c>
      <c r="F71" s="75" t="s">
        <v>13</v>
      </c>
    </row>
    <row r="72" spans="1:6" ht="94.5" x14ac:dyDescent="0.25">
      <c r="A72" s="69">
        <v>59</v>
      </c>
      <c r="B72" s="69" t="s">
        <v>10016</v>
      </c>
      <c r="C72" s="69" t="s">
        <v>10017</v>
      </c>
      <c r="D72" s="2" t="s">
        <v>10018</v>
      </c>
      <c r="E72" s="247">
        <v>1000000</v>
      </c>
      <c r="F72" s="75" t="s">
        <v>13</v>
      </c>
    </row>
    <row r="73" spans="1:6" ht="63" x14ac:dyDescent="0.25">
      <c r="A73" s="69">
        <v>60</v>
      </c>
      <c r="B73" s="69" t="s">
        <v>10019</v>
      </c>
      <c r="C73" s="69" t="s">
        <v>10020</v>
      </c>
      <c r="D73" s="69" t="s">
        <v>10021</v>
      </c>
      <c r="E73" s="247">
        <v>1000000</v>
      </c>
      <c r="F73" s="75" t="s">
        <v>13</v>
      </c>
    </row>
    <row r="74" spans="1:6" ht="78.75" x14ac:dyDescent="0.25">
      <c r="A74" s="69">
        <v>61</v>
      </c>
      <c r="B74" s="69" t="s">
        <v>10022</v>
      </c>
      <c r="C74" s="69" t="s">
        <v>10023</v>
      </c>
      <c r="D74" s="158" t="s">
        <v>10024</v>
      </c>
      <c r="E74" s="247">
        <v>500000</v>
      </c>
      <c r="F74" s="75" t="s">
        <v>13</v>
      </c>
    </row>
    <row r="75" spans="1:6" x14ac:dyDescent="0.25">
      <c r="A75" s="69"/>
      <c r="B75" s="2472" t="s">
        <v>477</v>
      </c>
      <c r="C75" s="2472"/>
      <c r="D75" s="70"/>
      <c r="E75" s="247"/>
      <c r="F75" s="75"/>
    </row>
    <row r="76" spans="1:6" ht="189" x14ac:dyDescent="0.25">
      <c r="A76" s="69">
        <v>62</v>
      </c>
      <c r="B76" s="69" t="s">
        <v>10025</v>
      </c>
      <c r="C76" s="69" t="s">
        <v>10026</v>
      </c>
      <c r="D76" s="2" t="s">
        <v>7655</v>
      </c>
      <c r="E76" s="649">
        <v>4677027</v>
      </c>
      <c r="F76" s="75" t="s">
        <v>13</v>
      </c>
    </row>
    <row r="77" spans="1:6" x14ac:dyDescent="0.25">
      <c r="A77" s="69"/>
      <c r="B77" s="2348" t="s">
        <v>10027</v>
      </c>
      <c r="C77" s="2350"/>
      <c r="D77" s="69"/>
      <c r="E77" s="649"/>
      <c r="F77" s="75"/>
    </row>
    <row r="78" spans="1:6" ht="47.25" x14ac:dyDescent="0.25">
      <c r="A78" s="69">
        <v>63</v>
      </c>
      <c r="B78" s="69" t="s">
        <v>10028</v>
      </c>
      <c r="C78" s="69" t="s">
        <v>10029</v>
      </c>
      <c r="D78" s="69" t="s">
        <v>10030</v>
      </c>
      <c r="E78" s="649">
        <v>3000000</v>
      </c>
      <c r="F78" s="75" t="s">
        <v>13</v>
      </c>
    </row>
    <row r="79" spans="1:6" x14ac:dyDescent="0.25">
      <c r="A79" s="69"/>
      <c r="B79" s="2346" t="s">
        <v>10031</v>
      </c>
      <c r="C79" s="2417"/>
      <c r="D79" s="2347"/>
      <c r="E79" s="649"/>
      <c r="F79" s="75"/>
    </row>
    <row r="80" spans="1:6" ht="204.75" x14ac:dyDescent="0.25">
      <c r="A80" s="69">
        <v>64</v>
      </c>
      <c r="B80" s="69" t="s">
        <v>10032</v>
      </c>
      <c r="C80" s="69" t="s">
        <v>10033</v>
      </c>
      <c r="D80" s="69" t="s">
        <v>10034</v>
      </c>
      <c r="E80" s="247">
        <v>2000000</v>
      </c>
      <c r="F80" s="75" t="s">
        <v>13</v>
      </c>
    </row>
    <row r="81" spans="1:6" x14ac:dyDescent="0.25">
      <c r="A81" s="69"/>
      <c r="B81" s="2472" t="s">
        <v>9003</v>
      </c>
      <c r="C81" s="2472"/>
      <c r="D81" s="69"/>
      <c r="E81" s="652">
        <f>SUM(E6:E80)</f>
        <v>73310344.879999995</v>
      </c>
      <c r="F81" s="75"/>
    </row>
    <row r="82" spans="1:6" x14ac:dyDescent="0.25">
      <c r="A82" s="69"/>
      <c r="B82" s="2472" t="s">
        <v>9</v>
      </c>
      <c r="C82" s="2472"/>
      <c r="D82" s="2472"/>
      <c r="E82" s="189"/>
      <c r="F82" s="70"/>
    </row>
    <row r="83" spans="1:6" ht="63" x14ac:dyDescent="0.25">
      <c r="A83" s="69">
        <v>1</v>
      </c>
      <c r="B83" s="69" t="s">
        <v>269</v>
      </c>
      <c r="C83" s="7" t="s">
        <v>10035</v>
      </c>
      <c r="D83" s="69" t="s">
        <v>271</v>
      </c>
      <c r="E83" s="187">
        <v>1000000</v>
      </c>
      <c r="F83" s="69" t="s">
        <v>272</v>
      </c>
    </row>
    <row r="84" spans="1:6" x14ac:dyDescent="0.25">
      <c r="A84" s="69"/>
      <c r="B84" s="70" t="s">
        <v>273</v>
      </c>
      <c r="C84" s="7"/>
      <c r="D84" s="69"/>
      <c r="E84" s="187"/>
      <c r="F84" s="69"/>
    </row>
    <row r="85" spans="1:6" ht="94.5" x14ac:dyDescent="0.25">
      <c r="A85" s="69">
        <v>2</v>
      </c>
      <c r="B85" s="69" t="s">
        <v>274</v>
      </c>
      <c r="C85" s="7" t="s">
        <v>10036</v>
      </c>
      <c r="D85" s="69" t="s">
        <v>276</v>
      </c>
      <c r="E85" s="187">
        <v>4500000</v>
      </c>
      <c r="F85" s="69" t="s">
        <v>277</v>
      </c>
    </row>
    <row r="86" spans="1:6" x14ac:dyDescent="0.25">
      <c r="A86" s="70"/>
      <c r="B86" s="70" t="s">
        <v>248</v>
      </c>
      <c r="C86" s="70"/>
      <c r="D86" s="70"/>
      <c r="E86" s="189">
        <v>5500000</v>
      </c>
      <c r="F86" s="70"/>
    </row>
    <row r="87" spans="1:6" ht="18" customHeight="1" x14ac:dyDescent="0.25">
      <c r="A87" s="70"/>
      <c r="B87" s="2465" t="s">
        <v>323</v>
      </c>
      <c r="C87" s="2466"/>
      <c r="D87" s="70"/>
      <c r="E87" s="189"/>
      <c r="F87" s="70"/>
    </row>
    <row r="88" spans="1:6" ht="110.25" x14ac:dyDescent="0.25">
      <c r="A88" s="69">
        <v>34</v>
      </c>
      <c r="B88" s="69" t="s">
        <v>10039</v>
      </c>
      <c r="C88" s="69" t="s">
        <v>10040</v>
      </c>
      <c r="D88" s="2" t="s">
        <v>10041</v>
      </c>
      <c r="E88" s="247">
        <v>4000000</v>
      </c>
      <c r="F88" s="75" t="s">
        <v>13</v>
      </c>
    </row>
    <row r="89" spans="1:6" ht="110.25" x14ac:dyDescent="0.25">
      <c r="A89" s="69">
        <v>35</v>
      </c>
      <c r="B89" s="69" t="s">
        <v>10042</v>
      </c>
      <c r="C89" s="69" t="s">
        <v>10043</v>
      </c>
      <c r="D89" s="2" t="s">
        <v>10041</v>
      </c>
      <c r="E89" s="247">
        <v>4000000</v>
      </c>
      <c r="F89" s="75" t="s">
        <v>13</v>
      </c>
    </row>
    <row r="90" spans="1:6" x14ac:dyDescent="0.25">
      <c r="A90" s="8"/>
      <c r="B90" s="8" t="s">
        <v>248</v>
      </c>
      <c r="C90" s="8"/>
      <c r="D90" s="8"/>
      <c r="E90" s="654">
        <f>SUM(E88:E89)</f>
        <v>8000000</v>
      </c>
      <c r="F90" s="8"/>
    </row>
    <row r="91" spans="1:6" x14ac:dyDescent="0.25">
      <c r="A91" s="88"/>
      <c r="B91" s="88" t="s">
        <v>324</v>
      </c>
      <c r="C91" s="88"/>
      <c r="D91" s="88"/>
      <c r="E91" s="89">
        <f>E90+E86+E81</f>
        <v>86810344.879999995</v>
      </c>
      <c r="F91" s="88"/>
    </row>
    <row r="95" spans="1:6" x14ac:dyDescent="0.25">
      <c r="B95" s="1728" t="s">
        <v>42250</v>
      </c>
    </row>
  </sheetData>
  <mergeCells count="17">
    <mergeCell ref="B20:C20"/>
    <mergeCell ref="B38:C38"/>
    <mergeCell ref="B48:C48"/>
    <mergeCell ref="A1:F1"/>
    <mergeCell ref="A2:F2"/>
    <mergeCell ref="A3:F3"/>
    <mergeCell ref="B5:C5"/>
    <mergeCell ref="B11:D11"/>
    <mergeCell ref="B17:C17"/>
    <mergeCell ref="B87:C87"/>
    <mergeCell ref="B50:C50"/>
    <mergeCell ref="B65:C65"/>
    <mergeCell ref="B77:C77"/>
    <mergeCell ref="B79:D79"/>
    <mergeCell ref="B81:C81"/>
    <mergeCell ref="B82:D82"/>
    <mergeCell ref="B75:C75"/>
  </mergeCell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30"/>
  <sheetViews>
    <sheetView workbookViewId="0">
      <selection activeCell="C9" sqref="C9"/>
    </sheetView>
  </sheetViews>
  <sheetFormatPr defaultRowHeight="15.75" x14ac:dyDescent="0.25"/>
  <cols>
    <col min="1" max="1" width="9.140625" style="128"/>
    <col min="2" max="2" width="16.140625" style="128" customWidth="1"/>
    <col min="3" max="3" width="42.7109375" style="128" customWidth="1"/>
    <col min="4" max="4" width="24.42578125" style="128" customWidth="1"/>
    <col min="5" max="5" width="21.85546875" style="128" customWidth="1"/>
    <col min="6" max="6" width="14.140625" style="128" customWidth="1"/>
    <col min="7" max="16384" width="9.140625" style="128"/>
  </cols>
  <sheetData>
    <row r="2" spans="1:6" x14ac:dyDescent="0.25">
      <c r="B2" s="1728" t="s">
        <v>42439</v>
      </c>
    </row>
    <row r="4" spans="1:6" x14ac:dyDescent="0.25">
      <c r="A4" s="2693" t="s">
        <v>11992</v>
      </c>
      <c r="B4" s="2693"/>
      <c r="C4" s="2693"/>
      <c r="D4" s="2693"/>
      <c r="E4" s="2693"/>
      <c r="F4" s="2693"/>
    </row>
    <row r="5" spans="1:6" x14ac:dyDescent="0.25">
      <c r="A5" s="2693" t="s">
        <v>11993</v>
      </c>
      <c r="B5" s="2693"/>
      <c r="C5" s="2693"/>
      <c r="D5" s="2693"/>
      <c r="E5" s="2693"/>
      <c r="F5" s="2693"/>
    </row>
    <row r="6" spans="1:6" x14ac:dyDescent="0.25">
      <c r="A6" s="2693" t="s">
        <v>11997</v>
      </c>
      <c r="B6" s="2693"/>
      <c r="C6" s="2693"/>
      <c r="D6" s="2693"/>
      <c r="E6" s="2693"/>
      <c r="F6" s="2693"/>
    </row>
    <row r="7" spans="1:6" x14ac:dyDescent="0.25">
      <c r="A7" s="251" t="s">
        <v>3</v>
      </c>
      <c r="B7" s="329" t="s">
        <v>5559</v>
      </c>
      <c r="C7" s="115" t="s">
        <v>284</v>
      </c>
      <c r="D7" s="329" t="s">
        <v>8474</v>
      </c>
      <c r="E7" s="530" t="s">
        <v>708</v>
      </c>
      <c r="F7" s="115" t="s">
        <v>1228</v>
      </c>
    </row>
    <row r="8" spans="1:6" x14ac:dyDescent="0.25">
      <c r="A8" s="251"/>
      <c r="B8" s="2375" t="s">
        <v>739</v>
      </c>
      <c r="C8" s="2376"/>
      <c r="D8" s="329"/>
      <c r="E8" s="530"/>
      <c r="F8" s="115"/>
    </row>
    <row r="9" spans="1:6" ht="78.75" x14ac:dyDescent="0.25">
      <c r="A9" s="156">
        <v>1</v>
      </c>
      <c r="B9" s="269" t="s">
        <v>41</v>
      </c>
      <c r="C9" s="44" t="s">
        <v>11998</v>
      </c>
      <c r="D9" s="269" t="s">
        <v>43</v>
      </c>
      <c r="E9" s="153">
        <v>568965.34</v>
      </c>
      <c r="F9" s="121" t="s">
        <v>272</v>
      </c>
    </row>
    <row r="10" spans="1:6" x14ac:dyDescent="0.25">
      <c r="A10" s="464"/>
      <c r="B10" s="2474" t="s">
        <v>9</v>
      </c>
      <c r="C10" s="2474"/>
      <c r="D10" s="2474"/>
      <c r="E10" s="301"/>
      <c r="F10" s="194"/>
    </row>
    <row r="11" spans="1:6" ht="126" x14ac:dyDescent="0.25">
      <c r="A11" s="156">
        <v>2</v>
      </c>
      <c r="B11" s="269" t="s">
        <v>11999</v>
      </c>
      <c r="C11" s="44" t="s">
        <v>12000</v>
      </c>
      <c r="D11" s="269" t="s">
        <v>12001</v>
      </c>
      <c r="E11" s="150">
        <v>400000</v>
      </c>
      <c r="F11" s="121" t="s">
        <v>277</v>
      </c>
    </row>
    <row r="12" spans="1:6" ht="78.75" x14ac:dyDescent="0.25">
      <c r="A12" s="156">
        <v>3</v>
      </c>
      <c r="B12" s="269" t="s">
        <v>23</v>
      </c>
      <c r="C12" s="44" t="s">
        <v>12002</v>
      </c>
      <c r="D12" s="269" t="s">
        <v>12003</v>
      </c>
      <c r="E12" s="150">
        <v>282758</v>
      </c>
      <c r="F12" s="121" t="s">
        <v>277</v>
      </c>
    </row>
    <row r="13" spans="1:6" x14ac:dyDescent="0.25">
      <c r="A13" s="156"/>
      <c r="B13" s="2330" t="s">
        <v>8990</v>
      </c>
      <c r="C13" s="2535"/>
      <c r="D13" s="2331"/>
      <c r="E13" s="437"/>
      <c r="F13" s="121"/>
    </row>
    <row r="14" spans="1:6" ht="63" x14ac:dyDescent="0.25">
      <c r="A14" s="156">
        <v>4</v>
      </c>
      <c r="B14" s="269" t="s">
        <v>31</v>
      </c>
      <c r="C14" s="44" t="s">
        <v>12004</v>
      </c>
      <c r="D14" s="269" t="s">
        <v>11516</v>
      </c>
      <c r="E14" s="153">
        <v>341379</v>
      </c>
      <c r="F14" s="121" t="s">
        <v>277</v>
      </c>
    </row>
    <row r="15" spans="1:6" x14ac:dyDescent="0.25">
      <c r="A15" s="156"/>
      <c r="B15" s="2473" t="s">
        <v>12005</v>
      </c>
      <c r="C15" s="2473"/>
      <c r="D15" s="2473"/>
      <c r="E15" s="153"/>
      <c r="F15" s="121"/>
    </row>
    <row r="16" spans="1:6" ht="31.5" x14ac:dyDescent="0.25">
      <c r="A16" s="156">
        <v>5</v>
      </c>
      <c r="B16" s="269" t="s">
        <v>12006</v>
      </c>
      <c r="C16" s="44" t="s">
        <v>12007</v>
      </c>
      <c r="D16" s="269" t="s">
        <v>12008</v>
      </c>
      <c r="E16" s="153">
        <v>1000000</v>
      </c>
      <c r="F16" s="121" t="s">
        <v>13</v>
      </c>
    </row>
    <row r="17" spans="1:6" ht="31.5" x14ac:dyDescent="0.25">
      <c r="A17" s="156">
        <v>6</v>
      </c>
      <c r="B17" s="269" t="s">
        <v>11895</v>
      </c>
      <c r="C17" s="44" t="s">
        <v>12009</v>
      </c>
      <c r="D17" s="269" t="s">
        <v>12010</v>
      </c>
      <c r="E17" s="153">
        <v>600000</v>
      </c>
      <c r="F17" s="121" t="s">
        <v>13</v>
      </c>
    </row>
    <row r="18" spans="1:6" ht="31.5" x14ac:dyDescent="0.25">
      <c r="A18" s="156">
        <v>7</v>
      </c>
      <c r="B18" s="269" t="s">
        <v>12011</v>
      </c>
      <c r="C18" s="44" t="s">
        <v>12012</v>
      </c>
      <c r="D18" s="269" t="s">
        <v>12013</v>
      </c>
      <c r="E18" s="153">
        <v>1000000</v>
      </c>
      <c r="F18" s="121" t="s">
        <v>13</v>
      </c>
    </row>
    <row r="19" spans="1:6" ht="31.5" x14ac:dyDescent="0.25">
      <c r="A19" s="156">
        <v>8</v>
      </c>
      <c r="B19" s="269" t="s">
        <v>12014</v>
      </c>
      <c r="C19" s="44" t="s">
        <v>12015</v>
      </c>
      <c r="D19" s="269" t="s">
        <v>12016</v>
      </c>
      <c r="E19" s="153">
        <v>500000</v>
      </c>
      <c r="F19" s="121" t="s">
        <v>13</v>
      </c>
    </row>
    <row r="20" spans="1:6" x14ac:dyDescent="0.25">
      <c r="A20" s="156"/>
      <c r="B20" s="2473" t="s">
        <v>850</v>
      </c>
      <c r="C20" s="2473"/>
      <c r="D20" s="2473"/>
      <c r="E20" s="153"/>
      <c r="F20" s="121"/>
    </row>
    <row r="21" spans="1:6" ht="81.75" x14ac:dyDescent="0.25">
      <c r="A21" s="156">
        <v>9</v>
      </c>
      <c r="B21" s="269" t="s">
        <v>12017</v>
      </c>
      <c r="C21" s="44" t="s">
        <v>12018</v>
      </c>
      <c r="D21" s="269" t="s">
        <v>12019</v>
      </c>
      <c r="E21" s="153">
        <v>1000000</v>
      </c>
      <c r="F21" s="121" t="s">
        <v>277</v>
      </c>
    </row>
    <row r="22" spans="1:6" ht="94.5" x14ac:dyDescent="0.25">
      <c r="A22" s="156">
        <v>10</v>
      </c>
      <c r="B22" s="269" t="s">
        <v>12020</v>
      </c>
      <c r="C22" s="44" t="s">
        <v>12021</v>
      </c>
      <c r="D22" s="269" t="s">
        <v>12022</v>
      </c>
      <c r="E22" s="153">
        <v>1000000</v>
      </c>
      <c r="F22" s="121" t="s">
        <v>277</v>
      </c>
    </row>
    <row r="23" spans="1:6" ht="94.5" x14ac:dyDescent="0.25">
      <c r="A23" s="156">
        <v>11</v>
      </c>
      <c r="B23" s="269" t="s">
        <v>12023</v>
      </c>
      <c r="C23" s="44" t="s">
        <v>12024</v>
      </c>
      <c r="D23" s="269" t="s">
        <v>12025</v>
      </c>
      <c r="E23" s="153">
        <v>1000000</v>
      </c>
      <c r="F23" s="121" t="s">
        <v>1294</v>
      </c>
    </row>
    <row r="24" spans="1:6" ht="94.5" x14ac:dyDescent="0.25">
      <c r="A24" s="156">
        <v>12</v>
      </c>
      <c r="B24" s="269" t="s">
        <v>12026</v>
      </c>
      <c r="C24" s="44" t="s">
        <v>12027</v>
      </c>
      <c r="D24" s="269" t="s">
        <v>12028</v>
      </c>
      <c r="E24" s="153">
        <v>1000000</v>
      </c>
      <c r="F24" s="121" t="s">
        <v>277</v>
      </c>
    </row>
    <row r="25" spans="1:6" x14ac:dyDescent="0.25">
      <c r="A25" s="156"/>
      <c r="B25" s="2473" t="s">
        <v>12029</v>
      </c>
      <c r="C25" s="2473"/>
      <c r="D25" s="2473"/>
      <c r="E25" s="153"/>
      <c r="F25" s="121"/>
    </row>
    <row r="26" spans="1:6" ht="126" x14ac:dyDescent="0.25">
      <c r="A26" s="156">
        <v>13</v>
      </c>
      <c r="B26" s="269" t="s">
        <v>12030</v>
      </c>
      <c r="C26" s="44" t="s">
        <v>11994</v>
      </c>
      <c r="D26" s="269" t="s">
        <v>12031</v>
      </c>
      <c r="E26" s="153">
        <v>1500000</v>
      </c>
      <c r="F26" s="121" t="s">
        <v>272</v>
      </c>
    </row>
    <row r="27" spans="1:6" x14ac:dyDescent="0.25">
      <c r="A27" s="156"/>
      <c r="B27" s="382" t="s">
        <v>248</v>
      </c>
      <c r="C27" s="123"/>
      <c r="D27" s="149"/>
      <c r="E27" s="720">
        <f>SUM(E9:E26)</f>
        <v>10193102.34</v>
      </c>
      <c r="F27" s="116"/>
    </row>
    <row r="28" spans="1:6" ht="21.75" customHeight="1" x14ac:dyDescent="0.25">
      <c r="A28" s="156"/>
      <c r="B28" s="2439" t="s">
        <v>323</v>
      </c>
      <c r="C28" s="2692"/>
      <c r="D28" s="149"/>
      <c r="E28" s="720"/>
      <c r="F28" s="116"/>
    </row>
    <row r="29" spans="1:6" ht="31.5" x14ac:dyDescent="0.25">
      <c r="A29" s="365">
        <v>14</v>
      </c>
      <c r="B29" s="372" t="s">
        <v>12032</v>
      </c>
      <c r="C29" s="199" t="s">
        <v>12033</v>
      </c>
      <c r="D29" s="372" t="s">
        <v>12034</v>
      </c>
      <c r="E29" s="721">
        <v>1186208</v>
      </c>
      <c r="F29" s="199" t="s">
        <v>272</v>
      </c>
    </row>
    <row r="30" spans="1:6" x14ac:dyDescent="0.25">
      <c r="A30" s="88"/>
      <c r="B30" s="88" t="s">
        <v>324</v>
      </c>
      <c r="C30" s="88"/>
      <c r="D30" s="88"/>
      <c r="E30" s="89">
        <f>E27+E29</f>
        <v>11379310.34</v>
      </c>
      <c r="F30" s="88"/>
    </row>
  </sheetData>
  <mergeCells count="10">
    <mergeCell ref="B20:D20"/>
    <mergeCell ref="B25:D25"/>
    <mergeCell ref="B28:C28"/>
    <mergeCell ref="A4:F4"/>
    <mergeCell ref="A5:F5"/>
    <mergeCell ref="A6:F6"/>
    <mergeCell ref="B8:C8"/>
    <mergeCell ref="B10:D10"/>
    <mergeCell ref="B13:D13"/>
    <mergeCell ref="B15:D15"/>
  </mergeCell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42"/>
  <sheetViews>
    <sheetView workbookViewId="0">
      <selection activeCell="D11" sqref="D11"/>
    </sheetView>
  </sheetViews>
  <sheetFormatPr defaultRowHeight="15" x14ac:dyDescent="0.25"/>
  <cols>
    <col min="1" max="1" width="8.42578125" customWidth="1"/>
    <col min="2" max="2" width="15.7109375" customWidth="1"/>
    <col min="3" max="3" width="42.5703125" customWidth="1"/>
    <col min="4" max="4" width="22.140625" customWidth="1"/>
    <col min="5" max="5" width="23.7109375" customWidth="1"/>
    <col min="6" max="6" width="11.5703125" customWidth="1"/>
  </cols>
  <sheetData>
    <row r="2" spans="1:6" ht="15.75" x14ac:dyDescent="0.25">
      <c r="B2" s="1728" t="s">
        <v>42439</v>
      </c>
    </row>
    <row r="5" spans="1:6" x14ac:dyDescent="0.25">
      <c r="A5" s="2559" t="s">
        <v>0</v>
      </c>
      <c r="B5" s="2559"/>
      <c r="C5" s="2559"/>
      <c r="D5" s="2559"/>
      <c r="E5" s="2559"/>
      <c r="F5" s="2559"/>
    </row>
    <row r="6" spans="1:6" x14ac:dyDescent="0.25">
      <c r="A6" s="2679" t="s">
        <v>42440</v>
      </c>
      <c r="B6" s="2679"/>
      <c r="C6" s="2679"/>
      <c r="D6" s="2679"/>
      <c r="E6" s="2679"/>
      <c r="F6" s="2679"/>
    </row>
    <row r="7" spans="1:6" x14ac:dyDescent="0.25">
      <c r="A7" s="2559" t="s">
        <v>281</v>
      </c>
      <c r="B7" s="2559"/>
      <c r="C7" s="2559"/>
      <c r="D7" s="2559"/>
      <c r="E7" s="2559"/>
      <c r="F7" s="2559"/>
    </row>
    <row r="8" spans="1:6" ht="15.75" x14ac:dyDescent="0.25">
      <c r="A8" s="1964" t="s">
        <v>3</v>
      </c>
      <c r="B8" s="533" t="s">
        <v>5559</v>
      </c>
      <c r="C8" s="1959" t="s">
        <v>284</v>
      </c>
      <c r="D8" s="1964" t="s">
        <v>4426</v>
      </c>
      <c r="E8" s="1964" t="s">
        <v>286</v>
      </c>
      <c r="F8" s="1959" t="s">
        <v>7998</v>
      </c>
    </row>
    <row r="9" spans="1:6" ht="15.75" x14ac:dyDescent="0.25">
      <c r="A9" s="1740"/>
      <c r="B9" s="2580" t="s">
        <v>7590</v>
      </c>
      <c r="C9" s="2599"/>
      <c r="D9" s="2581"/>
      <c r="E9" s="1959"/>
      <c r="F9" s="1959"/>
    </row>
    <row r="10" spans="1:6" ht="31.5" x14ac:dyDescent="0.25">
      <c r="A10" s="1873">
        <v>1</v>
      </c>
      <c r="B10" s="2053" t="s">
        <v>289</v>
      </c>
      <c r="C10" s="7" t="s">
        <v>42441</v>
      </c>
      <c r="D10" s="2053" t="s">
        <v>12</v>
      </c>
      <c r="E10" s="429">
        <v>345000</v>
      </c>
      <c r="F10" s="2054" t="s">
        <v>272</v>
      </c>
    </row>
    <row r="11" spans="1:6" ht="126" x14ac:dyDescent="0.25">
      <c r="A11" s="1873">
        <v>2</v>
      </c>
      <c r="B11" s="2053" t="s">
        <v>295</v>
      </c>
      <c r="C11" s="7" t="s">
        <v>42442</v>
      </c>
      <c r="D11" s="2053" t="s">
        <v>42443</v>
      </c>
      <c r="E11" s="2055">
        <v>301638.62</v>
      </c>
      <c r="F11" s="2054" t="s">
        <v>272</v>
      </c>
    </row>
    <row r="12" spans="1:6" ht="31.5" x14ac:dyDescent="0.25">
      <c r="A12" s="1873">
        <v>3</v>
      </c>
      <c r="B12" s="2053" t="s">
        <v>17</v>
      </c>
      <c r="C12" s="7" t="s">
        <v>42444</v>
      </c>
      <c r="D12" s="2053" t="s">
        <v>537</v>
      </c>
      <c r="E12" s="2055">
        <v>25920</v>
      </c>
      <c r="F12" s="2054" t="s">
        <v>272</v>
      </c>
    </row>
    <row r="13" spans="1:6" ht="31.5" x14ac:dyDescent="0.25">
      <c r="A13" s="1873">
        <v>4</v>
      </c>
      <c r="B13" s="2053" t="s">
        <v>20</v>
      </c>
      <c r="C13" s="7" t="s">
        <v>42445</v>
      </c>
      <c r="D13" s="2053" t="s">
        <v>539</v>
      </c>
      <c r="E13" s="2055">
        <v>10200</v>
      </c>
      <c r="F13" s="2054" t="s">
        <v>272</v>
      </c>
    </row>
    <row r="14" spans="1:6" ht="15.75" x14ac:dyDescent="0.25">
      <c r="A14" s="1873"/>
      <c r="B14" s="2677" t="s">
        <v>7602</v>
      </c>
      <c r="C14" s="2463"/>
      <c r="D14" s="2053"/>
      <c r="E14" s="1806"/>
      <c r="F14" s="2056"/>
    </row>
    <row r="15" spans="1:6" ht="94.5" x14ac:dyDescent="0.25">
      <c r="A15" s="1873">
        <v>5</v>
      </c>
      <c r="B15" s="2053" t="s">
        <v>295</v>
      </c>
      <c r="C15" s="7" t="s">
        <v>42446</v>
      </c>
      <c r="D15" s="2053" t="s">
        <v>336</v>
      </c>
      <c r="E15" s="2055">
        <v>200000</v>
      </c>
      <c r="F15" s="2054" t="s">
        <v>272</v>
      </c>
    </row>
    <row r="16" spans="1:6" ht="63" x14ac:dyDescent="0.25">
      <c r="A16" s="1873">
        <v>6</v>
      </c>
      <c r="B16" s="2053" t="s">
        <v>729</v>
      </c>
      <c r="C16" s="7" t="s">
        <v>42447</v>
      </c>
      <c r="D16" s="2053" t="s">
        <v>12035</v>
      </c>
      <c r="E16" s="2055">
        <v>141379.32</v>
      </c>
      <c r="F16" s="2054" t="s">
        <v>272</v>
      </c>
    </row>
    <row r="17" spans="1:6" ht="15.75" x14ac:dyDescent="0.25">
      <c r="A17" s="1873"/>
      <c r="B17" s="2057" t="s">
        <v>34</v>
      </c>
      <c r="C17" s="2057"/>
      <c r="D17" s="2053"/>
      <c r="E17" s="723"/>
      <c r="F17" s="2054"/>
    </row>
    <row r="18" spans="1:6" ht="47.25" x14ac:dyDescent="0.25">
      <c r="A18" s="1873">
        <v>7</v>
      </c>
      <c r="B18" s="2053" t="s">
        <v>309</v>
      </c>
      <c r="C18" s="7" t="s">
        <v>42448</v>
      </c>
      <c r="D18" s="2053" t="s">
        <v>7095</v>
      </c>
      <c r="E18" s="2055">
        <v>2481034.4900000002</v>
      </c>
      <c r="F18" s="2054" t="s">
        <v>272</v>
      </c>
    </row>
    <row r="19" spans="1:6" ht="15.75" x14ac:dyDescent="0.25">
      <c r="A19" s="1873"/>
      <c r="B19" s="2057" t="s">
        <v>40</v>
      </c>
      <c r="C19" s="7"/>
      <c r="D19" s="2053"/>
      <c r="E19" s="2058"/>
      <c r="F19" s="2056"/>
    </row>
    <row r="20" spans="1:6" ht="78.75" x14ac:dyDescent="0.25">
      <c r="A20" s="1873">
        <v>8</v>
      </c>
      <c r="B20" s="2053" t="s">
        <v>41</v>
      </c>
      <c r="C20" s="7" t="s">
        <v>42449</v>
      </c>
      <c r="D20" s="2053" t="s">
        <v>302</v>
      </c>
      <c r="E20" s="2055">
        <v>568965.51</v>
      </c>
      <c r="F20" s="2054" t="s">
        <v>272</v>
      </c>
    </row>
    <row r="21" spans="1:6" ht="15.75" x14ac:dyDescent="0.25">
      <c r="A21" s="1873"/>
      <c r="B21" s="2057" t="s">
        <v>306</v>
      </c>
      <c r="C21" s="7"/>
      <c r="D21" s="2053"/>
      <c r="E21" s="2055"/>
      <c r="F21" s="2054"/>
    </row>
    <row r="22" spans="1:6" ht="47.25" x14ac:dyDescent="0.25">
      <c r="A22" s="1873">
        <v>9</v>
      </c>
      <c r="B22" s="2053" t="s">
        <v>12036</v>
      </c>
      <c r="C22" s="7" t="s">
        <v>42450</v>
      </c>
      <c r="D22" s="2053" t="s">
        <v>42451</v>
      </c>
      <c r="E22" s="2055">
        <v>56896.55</v>
      </c>
      <c r="F22" s="2054" t="s">
        <v>272</v>
      </c>
    </row>
    <row r="23" spans="1:6" ht="63" x14ac:dyDescent="0.25">
      <c r="A23" s="1873">
        <v>10</v>
      </c>
      <c r="B23" s="2053" t="s">
        <v>12037</v>
      </c>
      <c r="C23" s="7" t="s">
        <v>42452</v>
      </c>
      <c r="D23" s="2053" t="s">
        <v>42453</v>
      </c>
      <c r="E23" s="2055">
        <v>56896.55</v>
      </c>
      <c r="F23" s="2054" t="s">
        <v>272</v>
      </c>
    </row>
    <row r="24" spans="1:6" ht="47.25" x14ac:dyDescent="0.25">
      <c r="A24" s="1873">
        <v>11</v>
      </c>
      <c r="B24" s="2053" t="s">
        <v>12038</v>
      </c>
      <c r="C24" s="7" t="s">
        <v>42454</v>
      </c>
      <c r="D24" s="2053" t="s">
        <v>42453</v>
      </c>
      <c r="E24" s="2055">
        <v>56896.55</v>
      </c>
      <c r="F24" s="2054" t="s">
        <v>272</v>
      </c>
    </row>
    <row r="25" spans="1:6" ht="63" x14ac:dyDescent="0.25">
      <c r="A25" s="1873">
        <v>12</v>
      </c>
      <c r="B25" s="2053" t="s">
        <v>12039</v>
      </c>
      <c r="C25" s="7" t="s">
        <v>42455</v>
      </c>
      <c r="D25" s="2053" t="s">
        <v>42453</v>
      </c>
      <c r="E25" s="2055">
        <v>56896.55</v>
      </c>
      <c r="F25" s="2054" t="s">
        <v>272</v>
      </c>
    </row>
    <row r="26" spans="1:6" ht="15.75" x14ac:dyDescent="0.25">
      <c r="A26" s="1873"/>
      <c r="B26" s="2694" t="s">
        <v>303</v>
      </c>
      <c r="C26" s="2695"/>
      <c r="D26" s="2053"/>
      <c r="E26" s="2055"/>
      <c r="F26" s="2054"/>
    </row>
    <row r="27" spans="1:6" ht="47.25" x14ac:dyDescent="0.25">
      <c r="A27" s="1873">
        <v>13</v>
      </c>
      <c r="B27" s="1829" t="s">
        <v>42456</v>
      </c>
      <c r="C27" s="429" t="s">
        <v>42457</v>
      </c>
      <c r="D27" s="2054" t="s">
        <v>42458</v>
      </c>
      <c r="E27" s="2055">
        <v>56896.55</v>
      </c>
      <c r="F27" s="2054" t="s">
        <v>13</v>
      </c>
    </row>
    <row r="28" spans="1:6" ht="47.25" x14ac:dyDescent="0.25">
      <c r="A28" s="1873">
        <v>14</v>
      </c>
      <c r="B28" s="1829" t="s">
        <v>42459</v>
      </c>
      <c r="C28" s="429" t="s">
        <v>42460</v>
      </c>
      <c r="D28" s="2054" t="s">
        <v>42458</v>
      </c>
      <c r="E28" s="2055">
        <v>56896.55</v>
      </c>
      <c r="F28" s="2054" t="s">
        <v>13</v>
      </c>
    </row>
    <row r="29" spans="1:6" ht="47.25" x14ac:dyDescent="0.25">
      <c r="A29" s="1873">
        <v>15</v>
      </c>
      <c r="B29" s="1829" t="s">
        <v>42461</v>
      </c>
      <c r="C29" s="429" t="s">
        <v>42462</v>
      </c>
      <c r="D29" s="2054" t="s">
        <v>42458</v>
      </c>
      <c r="E29" s="2055">
        <v>56896.55</v>
      </c>
      <c r="F29" s="2054" t="s">
        <v>13</v>
      </c>
    </row>
    <row r="30" spans="1:6" ht="47.25" x14ac:dyDescent="0.25">
      <c r="A30" s="1873">
        <v>16</v>
      </c>
      <c r="B30" s="1829" t="s">
        <v>42463</v>
      </c>
      <c r="C30" s="429" t="s">
        <v>42464</v>
      </c>
      <c r="D30" s="2054" t="s">
        <v>42458</v>
      </c>
      <c r="E30" s="2055">
        <v>56896.55</v>
      </c>
      <c r="F30" s="2054" t="s">
        <v>13</v>
      </c>
    </row>
    <row r="31" spans="1:6" ht="15.75" x14ac:dyDescent="0.25">
      <c r="A31" s="1873"/>
      <c r="B31" s="2694" t="s">
        <v>312</v>
      </c>
      <c r="C31" s="2695"/>
      <c r="D31" s="2053"/>
      <c r="E31" s="2058"/>
      <c r="F31" s="2054"/>
    </row>
    <row r="32" spans="1:6" ht="78.75" x14ac:dyDescent="0.25">
      <c r="A32" s="1873">
        <v>17</v>
      </c>
      <c r="B32" s="7" t="s">
        <v>42465</v>
      </c>
      <c r="C32" s="7" t="s">
        <v>42466</v>
      </c>
      <c r="D32" s="2053" t="s">
        <v>42467</v>
      </c>
      <c r="E32" s="429">
        <v>200000</v>
      </c>
      <c r="F32" s="2054" t="s">
        <v>13</v>
      </c>
    </row>
    <row r="33" spans="1:6" ht="31.5" x14ac:dyDescent="0.25">
      <c r="A33" s="1873">
        <v>18</v>
      </c>
      <c r="B33" s="7" t="s">
        <v>42468</v>
      </c>
      <c r="C33" s="7" t="s">
        <v>42469</v>
      </c>
      <c r="D33" s="7" t="s">
        <v>42470</v>
      </c>
      <c r="E33" s="429">
        <v>1000000</v>
      </c>
      <c r="F33" s="2054" t="s">
        <v>13</v>
      </c>
    </row>
    <row r="34" spans="1:6" ht="15.75" x14ac:dyDescent="0.25">
      <c r="A34" s="1873"/>
      <c r="B34" s="2694" t="s">
        <v>3349</v>
      </c>
      <c r="C34" s="2695"/>
      <c r="D34" s="2053"/>
      <c r="E34" s="2058"/>
      <c r="F34" s="2054"/>
    </row>
    <row r="35" spans="1:6" ht="63" x14ac:dyDescent="0.25">
      <c r="A35" s="1873">
        <v>19</v>
      </c>
      <c r="B35" s="1755" t="s">
        <v>42471</v>
      </c>
      <c r="C35" s="7" t="s">
        <v>42472</v>
      </c>
      <c r="D35" s="2053" t="s">
        <v>42473</v>
      </c>
      <c r="E35" s="429">
        <v>1000000</v>
      </c>
      <c r="F35" s="2054" t="s">
        <v>13</v>
      </c>
    </row>
    <row r="36" spans="1:6" ht="15.75" x14ac:dyDescent="0.25">
      <c r="A36" s="1873"/>
      <c r="B36" s="1962" t="s">
        <v>219</v>
      </c>
      <c r="C36" s="7"/>
      <c r="D36" s="2053"/>
      <c r="E36" s="429"/>
      <c r="F36" s="2054"/>
    </row>
    <row r="37" spans="1:6" ht="63" x14ac:dyDescent="0.25">
      <c r="A37" s="1873">
        <v>20</v>
      </c>
      <c r="B37" s="1755" t="s">
        <v>42474</v>
      </c>
      <c r="C37" s="1960" t="s">
        <v>42475</v>
      </c>
      <c r="D37" s="1755" t="s">
        <v>42476</v>
      </c>
      <c r="E37" s="429">
        <v>150000</v>
      </c>
      <c r="F37" s="2054" t="s">
        <v>13</v>
      </c>
    </row>
    <row r="38" spans="1:6" ht="47.25" x14ac:dyDescent="0.25">
      <c r="A38" s="1873">
        <v>21</v>
      </c>
      <c r="B38" s="1755" t="s">
        <v>42477</v>
      </c>
      <c r="C38" s="1960" t="s">
        <v>42478</v>
      </c>
      <c r="D38" s="1755" t="s">
        <v>12040</v>
      </c>
      <c r="E38" s="429">
        <v>1200000</v>
      </c>
      <c r="F38" s="2054" t="s">
        <v>13</v>
      </c>
    </row>
    <row r="39" spans="1:6" ht="47.25" x14ac:dyDescent="0.25">
      <c r="A39" s="1873">
        <v>22</v>
      </c>
      <c r="B39" s="1755" t="s">
        <v>42479</v>
      </c>
      <c r="C39" s="1960" t="s">
        <v>42480</v>
      </c>
      <c r="D39" s="1755" t="s">
        <v>42481</v>
      </c>
      <c r="E39" s="429">
        <v>2300000</v>
      </c>
      <c r="F39" s="2054" t="s">
        <v>13</v>
      </c>
    </row>
    <row r="40" spans="1:6" ht="31.5" x14ac:dyDescent="0.25">
      <c r="A40" s="1873">
        <v>23</v>
      </c>
      <c r="B40" s="1755" t="s">
        <v>42482</v>
      </c>
      <c r="C40" s="1960" t="s">
        <v>42483</v>
      </c>
      <c r="D40" s="1755" t="s">
        <v>42484</v>
      </c>
      <c r="E40" s="429">
        <v>1000000</v>
      </c>
      <c r="F40" s="2054" t="s">
        <v>13</v>
      </c>
    </row>
    <row r="41" spans="1:6" ht="15.75" x14ac:dyDescent="0.25">
      <c r="A41" s="1873"/>
      <c r="B41" s="2057" t="s">
        <v>248</v>
      </c>
      <c r="C41" s="2057"/>
      <c r="D41" s="2053"/>
      <c r="E41" s="2058">
        <f>SUM(E8:E40)</f>
        <v>11379310.34</v>
      </c>
      <c r="F41" s="2054"/>
    </row>
    <row r="42" spans="1:6" x14ac:dyDescent="0.25">
      <c r="A42" s="2678" t="s">
        <v>42211</v>
      </c>
      <c r="B42" s="2678"/>
      <c r="C42" s="2678"/>
      <c r="D42" s="2678" t="s">
        <v>41689</v>
      </c>
      <c r="E42" s="2678"/>
      <c r="F42" s="2678"/>
    </row>
  </sheetData>
  <mergeCells count="10">
    <mergeCell ref="B26:C26"/>
    <mergeCell ref="B31:C31"/>
    <mergeCell ref="B34:C34"/>
    <mergeCell ref="A42:C42"/>
    <mergeCell ref="D42:F42"/>
    <mergeCell ref="A5:F5"/>
    <mergeCell ref="A6:F6"/>
    <mergeCell ref="A7:F7"/>
    <mergeCell ref="B9:D9"/>
    <mergeCell ref="B14:C14"/>
  </mergeCell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35"/>
  <sheetViews>
    <sheetView workbookViewId="0">
      <selection activeCell="D10" sqref="D10"/>
    </sheetView>
  </sheetViews>
  <sheetFormatPr defaultRowHeight="15" x14ac:dyDescent="0.25"/>
  <cols>
    <col min="1" max="1" width="7.28515625" customWidth="1"/>
    <col min="2" max="2" width="14.85546875" customWidth="1"/>
    <col min="3" max="3" width="38.5703125" customWidth="1"/>
    <col min="4" max="4" width="20.28515625" customWidth="1"/>
    <col min="5" max="5" width="18.85546875" customWidth="1"/>
    <col min="6" max="6" width="11.28515625" customWidth="1"/>
  </cols>
  <sheetData>
    <row r="2" spans="1:6" ht="15.75" x14ac:dyDescent="0.25">
      <c r="B2" s="1728" t="s">
        <v>42485</v>
      </c>
    </row>
    <row r="5" spans="1:6" ht="15.75" x14ac:dyDescent="0.25">
      <c r="A5" s="2352" t="s">
        <v>0</v>
      </c>
      <c r="B5" s="2352"/>
      <c r="C5" s="2352"/>
      <c r="D5" s="2352"/>
      <c r="E5" s="2352"/>
      <c r="F5" s="2352"/>
    </row>
    <row r="6" spans="1:6" ht="15.75" x14ac:dyDescent="0.25">
      <c r="A6" s="2352" t="s">
        <v>12042</v>
      </c>
      <c r="B6" s="2352"/>
      <c r="C6" s="2352"/>
      <c r="D6" s="2352"/>
      <c r="E6" s="2352"/>
      <c r="F6" s="2352"/>
    </row>
    <row r="7" spans="1:6" ht="15.75" x14ac:dyDescent="0.25">
      <c r="A7" s="2352" t="s">
        <v>281</v>
      </c>
      <c r="B7" s="2352"/>
      <c r="C7" s="2352"/>
      <c r="D7" s="2352"/>
      <c r="E7" s="2352"/>
      <c r="F7" s="2352"/>
    </row>
    <row r="8" spans="1:6" ht="31.5" x14ac:dyDescent="0.25">
      <c r="A8" s="464" t="s">
        <v>3</v>
      </c>
      <c r="B8" s="533" t="s">
        <v>5559</v>
      </c>
      <c r="C8" s="38" t="s">
        <v>284</v>
      </c>
      <c r="D8" s="464" t="s">
        <v>4426</v>
      </c>
      <c r="E8" s="464" t="s">
        <v>286</v>
      </c>
      <c r="F8" s="38" t="s">
        <v>1228</v>
      </c>
    </row>
    <row r="9" spans="1:6" ht="15.75" x14ac:dyDescent="0.25">
      <c r="A9" s="43"/>
      <c r="B9" s="2580" t="s">
        <v>7590</v>
      </c>
      <c r="C9" s="2599"/>
      <c r="D9" s="2581"/>
      <c r="E9" s="45"/>
      <c r="F9" s="45"/>
    </row>
    <row r="10" spans="1:6" ht="126" x14ac:dyDescent="0.25">
      <c r="A10" s="182">
        <v>1</v>
      </c>
      <c r="B10" s="42" t="s">
        <v>295</v>
      </c>
      <c r="C10" s="182" t="s">
        <v>12053</v>
      </c>
      <c r="D10" s="182" t="s">
        <v>488</v>
      </c>
      <c r="E10" s="48">
        <v>682758.62</v>
      </c>
      <c r="F10" s="44" t="s">
        <v>135</v>
      </c>
    </row>
    <row r="11" spans="1:6" ht="15.75" x14ac:dyDescent="0.25">
      <c r="A11" s="182"/>
      <c r="B11" s="2381" t="s">
        <v>12054</v>
      </c>
      <c r="C11" s="2382"/>
      <c r="D11" s="182"/>
      <c r="E11" s="48"/>
      <c r="F11" s="44"/>
    </row>
    <row r="12" spans="1:6" ht="78.75" x14ac:dyDescent="0.25">
      <c r="A12" s="182">
        <v>2</v>
      </c>
      <c r="B12" s="42" t="s">
        <v>23</v>
      </c>
      <c r="C12" s="182" t="s">
        <v>12055</v>
      </c>
      <c r="D12" s="182" t="s">
        <v>541</v>
      </c>
      <c r="E12" s="46">
        <v>341379.32</v>
      </c>
      <c r="F12" s="44" t="s">
        <v>135</v>
      </c>
    </row>
    <row r="13" spans="1:6" ht="31.5" x14ac:dyDescent="0.25">
      <c r="A13" s="182"/>
      <c r="B13" s="38" t="s">
        <v>40</v>
      </c>
      <c r="C13" s="182"/>
      <c r="D13" s="182"/>
      <c r="E13" s="46"/>
      <c r="F13" s="44"/>
    </row>
    <row r="14" spans="1:6" ht="94.5" x14ac:dyDescent="0.25">
      <c r="A14" s="182">
        <v>3</v>
      </c>
      <c r="B14" s="44" t="s">
        <v>41</v>
      </c>
      <c r="C14" s="182" t="s">
        <v>12056</v>
      </c>
      <c r="D14" s="269" t="s">
        <v>43</v>
      </c>
      <c r="E14" s="46">
        <v>568965.51</v>
      </c>
      <c r="F14" s="44" t="s">
        <v>135</v>
      </c>
    </row>
    <row r="15" spans="1:6" ht="15.75" x14ac:dyDescent="0.25">
      <c r="A15" s="182"/>
      <c r="B15" s="45" t="s">
        <v>306</v>
      </c>
      <c r="C15" s="182"/>
      <c r="D15" s="269"/>
      <c r="E15" s="46"/>
      <c r="F15" s="44"/>
    </row>
    <row r="16" spans="1:6" ht="173.25" x14ac:dyDescent="0.25">
      <c r="A16" s="182">
        <v>4</v>
      </c>
      <c r="B16" s="44" t="s">
        <v>307</v>
      </c>
      <c r="C16" s="182" t="s">
        <v>12057</v>
      </c>
      <c r="D16" s="269" t="s">
        <v>12044</v>
      </c>
      <c r="E16" s="46">
        <v>227586.2</v>
      </c>
      <c r="F16" s="44" t="s">
        <v>135</v>
      </c>
    </row>
    <row r="17" spans="1:6" ht="15.75" x14ac:dyDescent="0.25">
      <c r="A17" s="182"/>
      <c r="B17" s="2330" t="s">
        <v>303</v>
      </c>
      <c r="C17" s="2331"/>
      <c r="D17" s="269"/>
      <c r="E17" s="46"/>
      <c r="F17" s="44"/>
    </row>
    <row r="18" spans="1:6" ht="157.5" x14ac:dyDescent="0.25">
      <c r="A18" s="182">
        <v>5</v>
      </c>
      <c r="B18" s="44" t="s">
        <v>696</v>
      </c>
      <c r="C18" s="182" t="s">
        <v>12045</v>
      </c>
      <c r="D18" s="269" t="s">
        <v>12058</v>
      </c>
      <c r="E18" s="46">
        <v>227586.2</v>
      </c>
      <c r="F18" s="44" t="s">
        <v>135</v>
      </c>
    </row>
    <row r="19" spans="1:6" ht="15.75" x14ac:dyDescent="0.25">
      <c r="A19" s="182"/>
      <c r="B19" s="2595" t="s">
        <v>312</v>
      </c>
      <c r="C19" s="2596"/>
      <c r="D19" s="269"/>
      <c r="E19" s="46"/>
      <c r="F19" s="44"/>
    </row>
    <row r="20" spans="1:6" ht="47.25" x14ac:dyDescent="0.25">
      <c r="A20" s="182">
        <v>6</v>
      </c>
      <c r="B20" s="269" t="s">
        <v>12059</v>
      </c>
      <c r="C20" s="182" t="s">
        <v>12060</v>
      </c>
      <c r="D20" s="269" t="s">
        <v>12048</v>
      </c>
      <c r="E20" s="46">
        <v>700000</v>
      </c>
      <c r="F20" s="44" t="s">
        <v>13</v>
      </c>
    </row>
    <row r="21" spans="1:6" ht="47.25" x14ac:dyDescent="0.25">
      <c r="A21" s="182">
        <v>7</v>
      </c>
      <c r="B21" s="269" t="s">
        <v>12061</v>
      </c>
      <c r="C21" s="182" t="s">
        <v>12062</v>
      </c>
      <c r="D21" s="269" t="s">
        <v>3027</v>
      </c>
      <c r="E21" s="46">
        <v>700000</v>
      </c>
      <c r="F21" s="44" t="s">
        <v>13</v>
      </c>
    </row>
    <row r="22" spans="1:6" ht="47.25" x14ac:dyDescent="0.25">
      <c r="A22" s="182">
        <v>8</v>
      </c>
      <c r="B22" s="269" t="s">
        <v>9099</v>
      </c>
      <c r="C22" s="182" t="s">
        <v>12063</v>
      </c>
      <c r="D22" s="269" t="s">
        <v>12048</v>
      </c>
      <c r="E22" s="46">
        <v>700000</v>
      </c>
      <c r="F22" s="44" t="s">
        <v>13</v>
      </c>
    </row>
    <row r="23" spans="1:6" ht="47.25" x14ac:dyDescent="0.25">
      <c r="A23" s="182">
        <v>9</v>
      </c>
      <c r="B23" s="269" t="s">
        <v>9099</v>
      </c>
      <c r="C23" s="182" t="s">
        <v>12064</v>
      </c>
      <c r="D23" s="269" t="s">
        <v>12065</v>
      </c>
      <c r="E23" s="46">
        <v>250000</v>
      </c>
      <c r="F23" s="44" t="s">
        <v>13</v>
      </c>
    </row>
    <row r="24" spans="1:6" ht="47.25" x14ac:dyDescent="0.25">
      <c r="A24" s="182">
        <v>10</v>
      </c>
      <c r="B24" s="269" t="s">
        <v>12066</v>
      </c>
      <c r="C24" s="182" t="s">
        <v>12067</v>
      </c>
      <c r="D24" s="269" t="s">
        <v>12068</v>
      </c>
      <c r="E24" s="46">
        <v>1400000</v>
      </c>
      <c r="F24" s="44" t="s">
        <v>13</v>
      </c>
    </row>
    <row r="25" spans="1:6" ht="63" x14ac:dyDescent="0.25">
      <c r="A25" s="182">
        <v>11</v>
      </c>
      <c r="B25" s="269" t="s">
        <v>12069</v>
      </c>
      <c r="C25" s="182" t="s">
        <v>12070</v>
      </c>
      <c r="D25" s="269" t="s">
        <v>12071</v>
      </c>
      <c r="E25" s="46">
        <v>800000</v>
      </c>
      <c r="F25" s="44" t="s">
        <v>13</v>
      </c>
    </row>
    <row r="26" spans="1:6" ht="47.25" x14ac:dyDescent="0.25">
      <c r="A26" s="182">
        <v>12</v>
      </c>
      <c r="B26" s="269" t="s">
        <v>12072</v>
      </c>
      <c r="C26" s="182" t="s">
        <v>12073</v>
      </c>
      <c r="D26" s="269" t="s">
        <v>12074</v>
      </c>
      <c r="E26" s="46">
        <v>500000</v>
      </c>
      <c r="F26" s="44" t="s">
        <v>13</v>
      </c>
    </row>
    <row r="27" spans="1:6" ht="47.25" x14ac:dyDescent="0.25">
      <c r="A27" s="182">
        <v>13</v>
      </c>
      <c r="B27" s="269" t="s">
        <v>11475</v>
      </c>
      <c r="C27" s="182" t="s">
        <v>12075</v>
      </c>
      <c r="D27" s="269" t="s">
        <v>12076</v>
      </c>
      <c r="E27" s="46">
        <v>250000</v>
      </c>
      <c r="F27" s="44" t="s">
        <v>13</v>
      </c>
    </row>
    <row r="28" spans="1:6" ht="47.25" x14ac:dyDescent="0.25">
      <c r="A28" s="182">
        <v>14</v>
      </c>
      <c r="B28" s="269" t="s">
        <v>12046</v>
      </c>
      <c r="C28" s="182" t="s">
        <v>12077</v>
      </c>
      <c r="D28" s="269" t="s">
        <v>12078</v>
      </c>
      <c r="E28" s="46">
        <v>200000</v>
      </c>
      <c r="F28" s="44" t="s">
        <v>13</v>
      </c>
    </row>
    <row r="29" spans="1:6" ht="47.25" x14ac:dyDescent="0.25">
      <c r="A29" s="182">
        <v>15</v>
      </c>
      <c r="B29" s="182" t="s">
        <v>12079</v>
      </c>
      <c r="C29" s="182" t="s">
        <v>12080</v>
      </c>
      <c r="D29" s="269" t="s">
        <v>12081</v>
      </c>
      <c r="E29" s="48">
        <v>1000000</v>
      </c>
      <c r="F29" s="42" t="s">
        <v>13</v>
      </c>
    </row>
    <row r="30" spans="1:6" ht="31.5" x14ac:dyDescent="0.25">
      <c r="A30" s="182">
        <v>16</v>
      </c>
      <c r="B30" s="269" t="s">
        <v>12082</v>
      </c>
      <c r="C30" s="182" t="s">
        <v>12083</v>
      </c>
      <c r="D30" s="269" t="s">
        <v>12084</v>
      </c>
      <c r="E30" s="48">
        <v>500000</v>
      </c>
      <c r="F30" s="44" t="s">
        <v>13</v>
      </c>
    </row>
    <row r="31" spans="1:6" ht="31.5" x14ac:dyDescent="0.25">
      <c r="A31" s="182">
        <v>17</v>
      </c>
      <c r="B31" s="269" t="s">
        <v>12082</v>
      </c>
      <c r="C31" s="182" t="s">
        <v>12085</v>
      </c>
      <c r="D31" s="269" t="s">
        <v>12065</v>
      </c>
      <c r="E31" s="48">
        <v>250000</v>
      </c>
      <c r="F31" s="44" t="s">
        <v>13</v>
      </c>
    </row>
    <row r="32" spans="1:6" ht="47.25" x14ac:dyDescent="0.25">
      <c r="A32" s="182">
        <v>18</v>
      </c>
      <c r="B32" s="269" t="s">
        <v>12086</v>
      </c>
      <c r="C32" s="182" t="s">
        <v>12087</v>
      </c>
      <c r="D32" s="269" t="s">
        <v>12088</v>
      </c>
      <c r="E32" s="48">
        <v>1000000</v>
      </c>
      <c r="F32" s="44" t="s">
        <v>13</v>
      </c>
    </row>
    <row r="33" spans="1:6" ht="15.75" x14ac:dyDescent="0.25">
      <c r="A33" s="182"/>
      <c r="B33" s="437" t="s">
        <v>219</v>
      </c>
      <c r="C33" s="182"/>
      <c r="D33" s="269"/>
      <c r="E33" s="48"/>
      <c r="F33" s="44"/>
    </row>
    <row r="34" spans="1:6" ht="47.25" x14ac:dyDescent="0.25">
      <c r="A34" s="182">
        <v>19</v>
      </c>
      <c r="B34" s="269" t="s">
        <v>12089</v>
      </c>
      <c r="C34" s="182" t="s">
        <v>12090</v>
      </c>
      <c r="D34" s="269" t="s">
        <v>12091</v>
      </c>
      <c r="E34" s="46">
        <v>1081034.49</v>
      </c>
      <c r="F34" s="44" t="s">
        <v>135</v>
      </c>
    </row>
    <row r="35" spans="1:6" ht="15.75" x14ac:dyDescent="0.25">
      <c r="A35" s="182"/>
      <c r="B35" s="45" t="s">
        <v>9003</v>
      </c>
      <c r="C35" s="264"/>
      <c r="D35" s="437"/>
      <c r="E35" s="463">
        <f>SUM(E10:E34)</f>
        <v>11379310.34</v>
      </c>
      <c r="F35" s="45"/>
    </row>
  </sheetData>
  <mergeCells count="7">
    <mergeCell ref="B11:C11"/>
    <mergeCell ref="B17:C17"/>
    <mergeCell ref="B19:C19"/>
    <mergeCell ref="A5:F5"/>
    <mergeCell ref="A6:F6"/>
    <mergeCell ref="A7:F7"/>
    <mergeCell ref="B9:D9"/>
  </mergeCells>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6"/>
  <sheetViews>
    <sheetView workbookViewId="0">
      <selection activeCell="D41" sqref="D41"/>
    </sheetView>
  </sheetViews>
  <sheetFormatPr defaultRowHeight="15" x14ac:dyDescent="0.25"/>
  <cols>
    <col min="2" max="2" width="16.7109375" customWidth="1"/>
    <col min="3" max="3" width="42.28515625" customWidth="1"/>
    <col min="4" max="4" width="24.85546875" customWidth="1"/>
    <col min="5" max="5" width="21.140625" customWidth="1"/>
    <col min="6" max="6" width="10.85546875" customWidth="1"/>
  </cols>
  <sheetData>
    <row r="1" spans="1:6" s="91" customFormat="1" ht="15.75" x14ac:dyDescent="0.25">
      <c r="B1" s="1728" t="s">
        <v>42486</v>
      </c>
    </row>
    <row r="2" spans="1:6" s="91" customFormat="1" x14ac:dyDescent="0.25"/>
    <row r="3" spans="1:6" s="91" customFormat="1" x14ac:dyDescent="0.25"/>
    <row r="4" spans="1:6" s="91" customFormat="1" x14ac:dyDescent="0.25"/>
    <row r="5" spans="1:6" ht="15.75" x14ac:dyDescent="0.25">
      <c r="A5" s="2352" t="s">
        <v>0</v>
      </c>
      <c r="B5" s="2352"/>
      <c r="C5" s="2352"/>
      <c r="D5" s="2352"/>
      <c r="E5" s="2352"/>
      <c r="F5" s="2352"/>
    </row>
    <row r="6" spans="1:6" ht="15.75" x14ac:dyDescent="0.25">
      <c r="A6" s="2585" t="s">
        <v>12092</v>
      </c>
      <c r="B6" s="2585"/>
      <c r="C6" s="2585"/>
      <c r="D6" s="2585"/>
      <c r="E6" s="2585"/>
      <c r="F6" s="2585"/>
    </row>
    <row r="7" spans="1:6" ht="15.75" x14ac:dyDescent="0.25">
      <c r="A7" s="2352" t="s">
        <v>281</v>
      </c>
      <c r="B7" s="2352"/>
      <c r="C7" s="2352"/>
      <c r="D7" s="2352"/>
      <c r="E7" s="2352"/>
      <c r="F7" s="2352"/>
    </row>
    <row r="8" spans="1:6" ht="15.75" x14ac:dyDescent="0.25">
      <c r="A8" s="464" t="s">
        <v>3</v>
      </c>
      <c r="B8" s="533" t="s">
        <v>5559</v>
      </c>
      <c r="C8" s="38" t="s">
        <v>284</v>
      </c>
      <c r="D8" s="464" t="s">
        <v>4426</v>
      </c>
      <c r="E8" s="464" t="s">
        <v>286</v>
      </c>
      <c r="F8" s="38" t="s">
        <v>1228</v>
      </c>
    </row>
    <row r="9" spans="1:6" ht="15.75" x14ac:dyDescent="0.25">
      <c r="A9" s="43"/>
      <c r="B9" s="2580" t="s">
        <v>7590</v>
      </c>
      <c r="C9" s="2599"/>
      <c r="D9" s="2581"/>
      <c r="E9" s="38"/>
      <c r="F9" s="464"/>
    </row>
    <row r="10" spans="1:6" ht="63" x14ac:dyDescent="0.25">
      <c r="A10" s="43">
        <v>1</v>
      </c>
      <c r="B10" s="269" t="s">
        <v>23</v>
      </c>
      <c r="C10" s="182" t="s">
        <v>12093</v>
      </c>
      <c r="D10" s="182" t="s">
        <v>12094</v>
      </c>
      <c r="E10" s="48">
        <v>682758.34</v>
      </c>
      <c r="F10" s="269" t="s">
        <v>272</v>
      </c>
    </row>
    <row r="11" spans="1:6" ht="15.75" x14ac:dyDescent="0.25">
      <c r="A11" s="43"/>
      <c r="B11" s="2595" t="s">
        <v>8990</v>
      </c>
      <c r="C11" s="2596"/>
      <c r="D11" s="182"/>
      <c r="E11" s="48"/>
      <c r="F11" s="269"/>
    </row>
    <row r="12" spans="1:6" ht="63" x14ac:dyDescent="0.25">
      <c r="A12" s="163">
        <v>2</v>
      </c>
      <c r="B12" s="182" t="s">
        <v>12095</v>
      </c>
      <c r="C12" s="182" t="s">
        <v>12096</v>
      </c>
      <c r="D12" s="182" t="s">
        <v>12097</v>
      </c>
      <c r="E12" s="46">
        <v>341379</v>
      </c>
      <c r="F12" s="269" t="s">
        <v>272</v>
      </c>
    </row>
    <row r="13" spans="1:6" ht="15.75" x14ac:dyDescent="0.25">
      <c r="A13" s="163"/>
      <c r="B13" s="264" t="s">
        <v>40</v>
      </c>
      <c r="C13" s="182"/>
      <c r="D13" s="182"/>
      <c r="E13" s="46"/>
      <c r="F13" s="269"/>
    </row>
    <row r="14" spans="1:6" ht="47.25" x14ac:dyDescent="0.25">
      <c r="A14" s="163">
        <v>3</v>
      </c>
      <c r="B14" s="182" t="s">
        <v>12098</v>
      </c>
      <c r="C14" s="182" t="s">
        <v>12099</v>
      </c>
      <c r="D14" s="182" t="s">
        <v>12100</v>
      </c>
      <c r="E14" s="46">
        <v>568965</v>
      </c>
      <c r="F14" s="269" t="s">
        <v>272</v>
      </c>
    </row>
    <row r="15" spans="1:6" ht="15.75" x14ac:dyDescent="0.25">
      <c r="A15" s="163"/>
      <c r="B15" s="264" t="s">
        <v>34</v>
      </c>
      <c r="C15" s="182"/>
      <c r="D15" s="182"/>
      <c r="E15" s="46"/>
      <c r="F15" s="269"/>
    </row>
    <row r="16" spans="1:6" ht="47.25" x14ac:dyDescent="0.25">
      <c r="A16" s="163">
        <v>4</v>
      </c>
      <c r="B16" s="269" t="s">
        <v>12101</v>
      </c>
      <c r="C16" s="182" t="s">
        <v>12102</v>
      </c>
      <c r="D16" s="7" t="s">
        <v>10133</v>
      </c>
      <c r="E16" s="46">
        <v>3272416</v>
      </c>
      <c r="F16" s="269" t="s">
        <v>272</v>
      </c>
    </row>
    <row r="17" spans="1:6" ht="15.75" x14ac:dyDescent="0.25">
      <c r="A17" s="163"/>
      <c r="B17" s="437" t="s">
        <v>306</v>
      </c>
      <c r="C17" s="182"/>
      <c r="D17" s="7"/>
      <c r="E17" s="46"/>
      <c r="F17" s="269"/>
    </row>
    <row r="18" spans="1:6" ht="31.5" x14ac:dyDescent="0.25">
      <c r="A18" s="163">
        <v>5</v>
      </c>
      <c r="B18" s="182" t="s">
        <v>12103</v>
      </c>
      <c r="C18" s="182" t="s">
        <v>12104</v>
      </c>
      <c r="D18" s="7" t="s">
        <v>12105</v>
      </c>
      <c r="E18" s="46">
        <v>227586</v>
      </c>
      <c r="F18" s="182" t="s">
        <v>13</v>
      </c>
    </row>
    <row r="19" spans="1:6" ht="31.5" x14ac:dyDescent="0.25">
      <c r="A19" s="163"/>
      <c r="B19" s="264" t="s">
        <v>303</v>
      </c>
      <c r="C19" s="182"/>
      <c r="D19" s="7"/>
      <c r="E19" s="46"/>
      <c r="F19" s="182"/>
    </row>
    <row r="20" spans="1:6" ht="31.5" x14ac:dyDescent="0.25">
      <c r="A20" s="163">
        <v>6</v>
      </c>
      <c r="B20" s="182" t="s">
        <v>597</v>
      </c>
      <c r="C20" s="182" t="s">
        <v>12106</v>
      </c>
      <c r="D20" s="7" t="s">
        <v>12107</v>
      </c>
      <c r="E20" s="46">
        <v>100000</v>
      </c>
      <c r="F20" s="182" t="s">
        <v>13</v>
      </c>
    </row>
    <row r="21" spans="1:6" ht="31.5" x14ac:dyDescent="0.25">
      <c r="A21" s="163">
        <v>7</v>
      </c>
      <c r="B21" s="182" t="s">
        <v>12108</v>
      </c>
      <c r="C21" s="182" t="s">
        <v>12109</v>
      </c>
      <c r="D21" s="7" t="s">
        <v>12107</v>
      </c>
      <c r="E21" s="46">
        <v>100000</v>
      </c>
      <c r="F21" s="182" t="s">
        <v>13</v>
      </c>
    </row>
    <row r="22" spans="1:6" ht="31.5" x14ac:dyDescent="0.25">
      <c r="A22" s="163">
        <v>8</v>
      </c>
      <c r="B22" s="182" t="s">
        <v>12110</v>
      </c>
      <c r="C22" s="182" t="s">
        <v>12111</v>
      </c>
      <c r="D22" s="7" t="s">
        <v>12107</v>
      </c>
      <c r="E22" s="46">
        <v>27586</v>
      </c>
      <c r="F22" s="182" t="s">
        <v>13</v>
      </c>
    </row>
    <row r="23" spans="1:6" ht="31.5" x14ac:dyDescent="0.25">
      <c r="A23" s="163"/>
      <c r="B23" s="264" t="s">
        <v>10031</v>
      </c>
      <c r="C23" s="182"/>
      <c r="D23" s="7"/>
      <c r="E23" s="46"/>
      <c r="F23" s="182"/>
    </row>
    <row r="24" spans="1:6" ht="94.5" x14ac:dyDescent="0.25">
      <c r="A24" s="163">
        <v>9</v>
      </c>
      <c r="B24" s="182" t="s">
        <v>12112</v>
      </c>
      <c r="C24" s="182" t="s">
        <v>12113</v>
      </c>
      <c r="D24" s="182" t="s">
        <v>12114</v>
      </c>
      <c r="E24" s="46">
        <v>1358620</v>
      </c>
      <c r="F24" s="182" t="s">
        <v>13</v>
      </c>
    </row>
    <row r="25" spans="1:6" ht="47.25" x14ac:dyDescent="0.25">
      <c r="A25" s="163">
        <v>10</v>
      </c>
      <c r="B25" s="182" t="s">
        <v>12115</v>
      </c>
      <c r="C25" s="182" t="s">
        <v>12116</v>
      </c>
      <c r="D25" s="182" t="s">
        <v>12117</v>
      </c>
      <c r="E25" s="46">
        <v>4700000</v>
      </c>
      <c r="F25" s="182" t="s">
        <v>13</v>
      </c>
    </row>
    <row r="26" spans="1:6" ht="15.75" x14ac:dyDescent="0.25">
      <c r="A26" s="163"/>
      <c r="B26" s="725"/>
      <c r="C26" s="178"/>
      <c r="D26" s="264" t="s">
        <v>248</v>
      </c>
      <c r="E26" s="726">
        <f>SUM(E8:E25)</f>
        <v>11379310.34</v>
      </c>
      <c r="F26" s="178"/>
    </row>
  </sheetData>
  <mergeCells count="5">
    <mergeCell ref="A5:F5"/>
    <mergeCell ref="A6:F6"/>
    <mergeCell ref="A7:F7"/>
    <mergeCell ref="B9:D9"/>
    <mergeCell ref="B11:C11"/>
  </mergeCell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
  <sheetViews>
    <sheetView workbookViewId="0">
      <selection activeCell="J11" sqref="J11"/>
    </sheetView>
  </sheetViews>
  <sheetFormatPr defaultRowHeight="15" x14ac:dyDescent="0.25"/>
  <sheetData/>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6"/>
  <sheetViews>
    <sheetView topLeftCell="A98" workbookViewId="0">
      <selection activeCell="C147" sqref="C147"/>
    </sheetView>
  </sheetViews>
  <sheetFormatPr defaultRowHeight="15.75" x14ac:dyDescent="0.25"/>
  <cols>
    <col min="1" max="1" width="8.140625" style="128" customWidth="1"/>
    <col min="2" max="2" width="13.7109375" style="128" customWidth="1"/>
    <col min="3" max="3" width="44.85546875" style="128" customWidth="1"/>
    <col min="4" max="4" width="17.7109375" style="128" customWidth="1"/>
    <col min="5" max="5" width="19.85546875" style="128" customWidth="1"/>
    <col min="6" max="6" width="11.7109375" style="128" customWidth="1"/>
    <col min="7" max="16384" width="9.140625" style="128"/>
  </cols>
  <sheetData>
    <row r="1" spans="1:6" x14ac:dyDescent="0.25">
      <c r="A1" s="2345" t="s">
        <v>9528</v>
      </c>
      <c r="B1" s="2345"/>
      <c r="C1" s="2345"/>
      <c r="D1" s="2345"/>
      <c r="E1" s="2345"/>
      <c r="F1" s="2345"/>
    </row>
    <row r="2" spans="1:6" x14ac:dyDescent="0.25">
      <c r="A2" s="2345" t="s">
        <v>12446</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 t="s">
        <v>285</v>
      </c>
      <c r="E4" s="233" t="s">
        <v>12119</v>
      </c>
      <c r="F4" s="96" t="s">
        <v>4467</v>
      </c>
    </row>
    <row r="5" spans="1:6" x14ac:dyDescent="0.25">
      <c r="A5" s="9"/>
      <c r="B5" s="2591" t="s">
        <v>9</v>
      </c>
      <c r="C5" s="2593"/>
      <c r="D5" s="9"/>
      <c r="E5" s="233"/>
      <c r="F5" s="96"/>
    </row>
    <row r="6" spans="1:6" ht="47.25" x14ac:dyDescent="0.25">
      <c r="A6" s="2">
        <v>1</v>
      </c>
      <c r="B6" s="2" t="s">
        <v>12447</v>
      </c>
      <c r="C6" s="2" t="s">
        <v>12448</v>
      </c>
      <c r="D6" s="2" t="s">
        <v>12</v>
      </c>
      <c r="E6" s="203">
        <v>825000</v>
      </c>
      <c r="F6" s="10" t="s">
        <v>135</v>
      </c>
    </row>
    <row r="7" spans="1:6" ht="126" x14ac:dyDescent="0.25">
      <c r="A7" s="2">
        <v>2</v>
      </c>
      <c r="B7" s="2" t="s">
        <v>295</v>
      </c>
      <c r="C7" s="2" t="s">
        <v>12449</v>
      </c>
      <c r="D7" s="2" t="s">
        <v>488</v>
      </c>
      <c r="E7" s="203">
        <v>885000</v>
      </c>
      <c r="F7" s="10" t="s">
        <v>135</v>
      </c>
    </row>
    <row r="8" spans="1:6" ht="31.5" x14ac:dyDescent="0.25">
      <c r="A8" s="2">
        <v>3</v>
      </c>
      <c r="B8" s="2" t="s">
        <v>17</v>
      </c>
      <c r="C8" s="2" t="s">
        <v>12450</v>
      </c>
      <c r="D8" s="2" t="s">
        <v>537</v>
      </c>
      <c r="E8" s="203">
        <v>25000</v>
      </c>
      <c r="F8" s="10" t="s">
        <v>135</v>
      </c>
    </row>
    <row r="9" spans="1:6" ht="31.5" x14ac:dyDescent="0.25">
      <c r="A9" s="2">
        <v>4</v>
      </c>
      <c r="B9" s="2" t="s">
        <v>20</v>
      </c>
      <c r="C9" s="2" t="s">
        <v>12451</v>
      </c>
      <c r="D9" s="2" t="s">
        <v>539</v>
      </c>
      <c r="E9" s="203">
        <v>25000</v>
      </c>
      <c r="F9" s="10" t="s">
        <v>135</v>
      </c>
    </row>
    <row r="10" spans="1:6" ht="94.5" x14ac:dyDescent="0.25">
      <c r="A10" s="2">
        <v>5</v>
      </c>
      <c r="B10" s="2" t="s">
        <v>729</v>
      </c>
      <c r="C10" s="2" t="s">
        <v>12452</v>
      </c>
      <c r="D10" s="2" t="s">
        <v>541</v>
      </c>
      <c r="E10" s="203">
        <v>2448620</v>
      </c>
      <c r="F10" s="10" t="s">
        <v>135</v>
      </c>
    </row>
    <row r="11" spans="1:6" x14ac:dyDescent="0.25">
      <c r="A11" s="9"/>
      <c r="B11" s="2373" t="s">
        <v>12453</v>
      </c>
      <c r="C11" s="2431"/>
      <c r="D11" s="2374"/>
      <c r="E11" s="257"/>
      <c r="F11" s="96"/>
    </row>
    <row r="12" spans="1:6" ht="78.75" x14ac:dyDescent="0.25">
      <c r="A12" s="2">
        <v>6</v>
      </c>
      <c r="B12" s="2" t="s">
        <v>295</v>
      </c>
      <c r="C12" s="2" t="s">
        <v>12454</v>
      </c>
      <c r="D12" s="2" t="s">
        <v>12455</v>
      </c>
      <c r="E12" s="203">
        <v>100000</v>
      </c>
      <c r="F12" s="10" t="s">
        <v>135</v>
      </c>
    </row>
    <row r="13" spans="1:6" ht="94.5" x14ac:dyDescent="0.25">
      <c r="A13" s="2">
        <v>7</v>
      </c>
      <c r="B13" s="2" t="s">
        <v>729</v>
      </c>
      <c r="C13" s="2" t="s">
        <v>12456</v>
      </c>
      <c r="D13" s="2" t="s">
        <v>12457</v>
      </c>
      <c r="E13" s="621">
        <v>1504310</v>
      </c>
      <c r="F13" s="10" t="s">
        <v>135</v>
      </c>
    </row>
    <row r="14" spans="1:6" ht="110.25" x14ac:dyDescent="0.25">
      <c r="A14" s="2">
        <v>8</v>
      </c>
      <c r="B14" s="2" t="s">
        <v>299</v>
      </c>
      <c r="C14" s="2" t="s">
        <v>12458</v>
      </c>
      <c r="D14" s="2" t="s">
        <v>12459</v>
      </c>
      <c r="E14" s="203">
        <v>1000000</v>
      </c>
      <c r="F14" s="10" t="s">
        <v>135</v>
      </c>
    </row>
    <row r="15" spans="1:6" ht="31.5" x14ac:dyDescent="0.25">
      <c r="A15" s="9"/>
      <c r="B15" s="9" t="s">
        <v>40</v>
      </c>
      <c r="C15" s="9"/>
      <c r="D15" s="9"/>
      <c r="E15" s="257"/>
      <c r="F15" s="96"/>
    </row>
    <row r="16" spans="1:6" ht="94.5" x14ac:dyDescent="0.25">
      <c r="A16" s="2">
        <v>9</v>
      </c>
      <c r="B16" s="2" t="s">
        <v>41</v>
      </c>
      <c r="C16" s="2" t="s">
        <v>12460</v>
      </c>
      <c r="D16" s="2" t="s">
        <v>43</v>
      </c>
      <c r="E16" s="203">
        <v>4568965.5199999996</v>
      </c>
      <c r="F16" s="10" t="s">
        <v>135</v>
      </c>
    </row>
    <row r="17" spans="1:6" x14ac:dyDescent="0.25">
      <c r="A17" s="9"/>
      <c r="B17" s="9" t="s">
        <v>306</v>
      </c>
      <c r="C17" s="9"/>
      <c r="D17" s="9"/>
      <c r="E17" s="257"/>
      <c r="F17" s="96"/>
    </row>
    <row r="18" spans="1:6" ht="141.75" x14ac:dyDescent="0.25">
      <c r="A18" s="2">
        <v>10</v>
      </c>
      <c r="B18" s="2" t="s">
        <v>3476</v>
      </c>
      <c r="C18" s="2" t="s">
        <v>12461</v>
      </c>
      <c r="D18" s="2" t="s">
        <v>4483</v>
      </c>
      <c r="E18" s="203">
        <v>1663707</v>
      </c>
      <c r="F18" s="10" t="s">
        <v>135</v>
      </c>
    </row>
    <row r="19" spans="1:6" x14ac:dyDescent="0.25">
      <c r="A19" s="9"/>
      <c r="B19" s="9" t="s">
        <v>34</v>
      </c>
      <c r="C19" s="9"/>
      <c r="D19" s="9"/>
      <c r="E19" s="257"/>
      <c r="F19" s="96"/>
    </row>
    <row r="20" spans="1:6" ht="78.75" x14ac:dyDescent="0.25">
      <c r="A20" s="2">
        <v>11</v>
      </c>
      <c r="B20" s="2" t="s">
        <v>12462</v>
      </c>
      <c r="C20" s="2" t="s">
        <v>12463</v>
      </c>
      <c r="D20" s="2" t="s">
        <v>12464</v>
      </c>
      <c r="E20" s="203">
        <v>7500000</v>
      </c>
      <c r="F20" s="10" t="s">
        <v>135</v>
      </c>
    </row>
    <row r="21" spans="1:6" ht="78.75" x14ac:dyDescent="0.25">
      <c r="A21" s="2">
        <v>12</v>
      </c>
      <c r="B21" s="2" t="s">
        <v>12465</v>
      </c>
      <c r="C21" s="2" t="s">
        <v>12466</v>
      </c>
      <c r="D21" s="2" t="s">
        <v>12467</v>
      </c>
      <c r="E21" s="203">
        <v>9703000</v>
      </c>
      <c r="F21" s="10" t="s">
        <v>135</v>
      </c>
    </row>
    <row r="22" spans="1:6" x14ac:dyDescent="0.25">
      <c r="A22" s="9"/>
      <c r="B22" s="2373" t="s">
        <v>5895</v>
      </c>
      <c r="C22" s="2374"/>
      <c r="D22" s="9"/>
      <c r="E22" s="257"/>
      <c r="F22" s="96"/>
    </row>
    <row r="23" spans="1:6" ht="78.75" x14ac:dyDescent="0.25">
      <c r="A23" s="2">
        <v>13</v>
      </c>
      <c r="B23" s="2" t="s">
        <v>12468</v>
      </c>
      <c r="C23" s="2" t="s">
        <v>12469</v>
      </c>
      <c r="D23" s="2" t="s">
        <v>12470</v>
      </c>
      <c r="E23" s="203">
        <v>500000</v>
      </c>
      <c r="F23" s="10" t="s">
        <v>13</v>
      </c>
    </row>
    <row r="24" spans="1:6" ht="78.75" x14ac:dyDescent="0.25">
      <c r="A24" s="2">
        <v>14</v>
      </c>
      <c r="B24" s="2" t="s">
        <v>12471</v>
      </c>
      <c r="C24" s="2" t="s">
        <v>12472</v>
      </c>
      <c r="D24" s="2" t="s">
        <v>12470</v>
      </c>
      <c r="E24" s="203">
        <v>500000</v>
      </c>
      <c r="F24" s="10" t="s">
        <v>13</v>
      </c>
    </row>
    <row r="25" spans="1:6" ht="94.5" x14ac:dyDescent="0.25">
      <c r="A25" s="2">
        <v>15</v>
      </c>
      <c r="B25" s="2" t="s">
        <v>12473</v>
      </c>
      <c r="C25" s="2" t="s">
        <v>12474</v>
      </c>
      <c r="D25" s="2" t="s">
        <v>12475</v>
      </c>
      <c r="E25" s="203">
        <v>1000000</v>
      </c>
      <c r="F25" s="10" t="s">
        <v>13</v>
      </c>
    </row>
    <row r="26" spans="1:6" ht="78.75" x14ac:dyDescent="0.25">
      <c r="A26" s="2">
        <v>16</v>
      </c>
      <c r="B26" s="2" t="s">
        <v>12476</v>
      </c>
      <c r="C26" s="2" t="s">
        <v>12477</v>
      </c>
      <c r="D26" s="2" t="s">
        <v>12470</v>
      </c>
      <c r="E26" s="203">
        <v>500000</v>
      </c>
      <c r="F26" s="10" t="s">
        <v>13</v>
      </c>
    </row>
    <row r="27" spans="1:6" ht="78.75" x14ac:dyDescent="0.25">
      <c r="A27" s="2">
        <v>17</v>
      </c>
      <c r="B27" s="2" t="s">
        <v>12478</v>
      </c>
      <c r="C27" s="2" t="s">
        <v>12479</v>
      </c>
      <c r="D27" s="2" t="s">
        <v>12470</v>
      </c>
      <c r="E27" s="203">
        <v>500000</v>
      </c>
      <c r="F27" s="10" t="s">
        <v>13</v>
      </c>
    </row>
    <row r="28" spans="1:6" ht="78.75" x14ac:dyDescent="0.25">
      <c r="A28" s="2">
        <v>18</v>
      </c>
      <c r="B28" s="2" t="s">
        <v>12480</v>
      </c>
      <c r="C28" s="2" t="s">
        <v>12481</v>
      </c>
      <c r="D28" s="2" t="s">
        <v>12470</v>
      </c>
      <c r="E28" s="203">
        <v>500000</v>
      </c>
      <c r="F28" s="10" t="s">
        <v>13</v>
      </c>
    </row>
    <row r="29" spans="1:6" ht="78.75" x14ac:dyDescent="0.25">
      <c r="A29" s="2">
        <v>19</v>
      </c>
      <c r="B29" s="2" t="s">
        <v>12482</v>
      </c>
      <c r="C29" s="2" t="s">
        <v>12483</v>
      </c>
      <c r="D29" s="2" t="s">
        <v>12470</v>
      </c>
      <c r="E29" s="203">
        <v>500000</v>
      </c>
      <c r="F29" s="10" t="s">
        <v>13</v>
      </c>
    </row>
    <row r="30" spans="1:6" ht="78.75" x14ac:dyDescent="0.25">
      <c r="A30" s="2">
        <v>20</v>
      </c>
      <c r="B30" s="2" t="s">
        <v>12484</v>
      </c>
      <c r="C30" s="2" t="s">
        <v>12485</v>
      </c>
      <c r="D30" s="2" t="s">
        <v>12470</v>
      </c>
      <c r="E30" s="203">
        <v>500000</v>
      </c>
      <c r="F30" s="10" t="s">
        <v>13</v>
      </c>
    </row>
    <row r="31" spans="1:6" ht="78.75" x14ac:dyDescent="0.25">
      <c r="A31" s="2">
        <v>21</v>
      </c>
      <c r="B31" s="2" t="s">
        <v>12486</v>
      </c>
      <c r="C31" s="2" t="s">
        <v>12487</v>
      </c>
      <c r="D31" s="2" t="s">
        <v>12470</v>
      </c>
      <c r="E31" s="203">
        <v>500000</v>
      </c>
      <c r="F31" s="10" t="s">
        <v>13</v>
      </c>
    </row>
    <row r="32" spans="1:6" ht="78.75" x14ac:dyDescent="0.25">
      <c r="A32" s="2">
        <v>22</v>
      </c>
      <c r="B32" s="2" t="s">
        <v>12488</v>
      </c>
      <c r="C32" s="2" t="s">
        <v>12489</v>
      </c>
      <c r="D32" s="2" t="s">
        <v>12470</v>
      </c>
      <c r="E32" s="203">
        <v>500000</v>
      </c>
      <c r="F32" s="10" t="s">
        <v>13</v>
      </c>
    </row>
    <row r="33" spans="1:6" ht="78.75" x14ac:dyDescent="0.25">
      <c r="A33" s="2">
        <v>23</v>
      </c>
      <c r="B33" s="2" t="s">
        <v>12490</v>
      </c>
      <c r="C33" s="2" t="s">
        <v>12491</v>
      </c>
      <c r="D33" s="2" t="s">
        <v>12470</v>
      </c>
      <c r="E33" s="203">
        <v>500000</v>
      </c>
      <c r="F33" s="10" t="s">
        <v>13</v>
      </c>
    </row>
    <row r="34" spans="1:6" ht="78.75" x14ac:dyDescent="0.25">
      <c r="A34" s="2">
        <v>24</v>
      </c>
      <c r="B34" s="2" t="s">
        <v>12492</v>
      </c>
      <c r="C34" s="2" t="s">
        <v>12493</v>
      </c>
      <c r="D34" s="2" t="s">
        <v>12470</v>
      </c>
      <c r="E34" s="203">
        <v>500000</v>
      </c>
      <c r="F34" s="10" t="s">
        <v>13</v>
      </c>
    </row>
    <row r="35" spans="1:6" ht="78.75" x14ac:dyDescent="0.25">
      <c r="A35" s="2">
        <v>25</v>
      </c>
      <c r="B35" s="2" t="s">
        <v>12494</v>
      </c>
      <c r="C35" s="2" t="s">
        <v>12495</v>
      </c>
      <c r="D35" s="2" t="s">
        <v>12470</v>
      </c>
      <c r="E35" s="203">
        <v>500000</v>
      </c>
      <c r="F35" s="10" t="s">
        <v>13</v>
      </c>
    </row>
    <row r="36" spans="1:6" ht="78.75" x14ac:dyDescent="0.25">
      <c r="A36" s="2">
        <v>26</v>
      </c>
      <c r="B36" s="2" t="s">
        <v>12496</v>
      </c>
      <c r="C36" s="2" t="s">
        <v>12497</v>
      </c>
      <c r="D36" s="2" t="s">
        <v>12470</v>
      </c>
      <c r="E36" s="203">
        <v>500000</v>
      </c>
      <c r="F36" s="10" t="s">
        <v>13</v>
      </c>
    </row>
    <row r="37" spans="1:6" ht="94.5" x14ac:dyDescent="0.25">
      <c r="A37" s="2">
        <v>27</v>
      </c>
      <c r="B37" s="2" t="s">
        <v>12498</v>
      </c>
      <c r="C37" s="2" t="s">
        <v>12499</v>
      </c>
      <c r="D37" s="2" t="s">
        <v>12500</v>
      </c>
      <c r="E37" s="203">
        <v>500000</v>
      </c>
      <c r="F37" s="10" t="s">
        <v>13</v>
      </c>
    </row>
    <row r="38" spans="1:6" ht="78.75" x14ac:dyDescent="0.25">
      <c r="A38" s="2">
        <v>28</v>
      </c>
      <c r="B38" s="2" t="s">
        <v>12501</v>
      </c>
      <c r="C38" s="2" t="s">
        <v>12502</v>
      </c>
      <c r="D38" s="2" t="s">
        <v>12470</v>
      </c>
      <c r="E38" s="203">
        <v>500000</v>
      </c>
      <c r="F38" s="10" t="s">
        <v>13</v>
      </c>
    </row>
    <row r="39" spans="1:6" ht="78.75" x14ac:dyDescent="0.25">
      <c r="A39" s="2">
        <v>29</v>
      </c>
      <c r="B39" s="2" t="s">
        <v>12503</v>
      </c>
      <c r="C39" s="2" t="s">
        <v>12504</v>
      </c>
      <c r="D39" s="2" t="s">
        <v>12470</v>
      </c>
      <c r="E39" s="203">
        <v>1000000</v>
      </c>
      <c r="F39" s="10" t="s">
        <v>13</v>
      </c>
    </row>
    <row r="40" spans="1:6" ht="78.75" x14ac:dyDescent="0.25">
      <c r="A40" s="2">
        <v>30</v>
      </c>
      <c r="B40" s="2" t="s">
        <v>12505</v>
      </c>
      <c r="C40" s="2" t="s">
        <v>12506</v>
      </c>
      <c r="D40" s="2" t="s">
        <v>12507</v>
      </c>
      <c r="E40" s="203">
        <v>300000</v>
      </c>
      <c r="F40" s="10" t="s">
        <v>135</v>
      </c>
    </row>
    <row r="41" spans="1:6" ht="78.75" x14ac:dyDescent="0.25">
      <c r="A41" s="2">
        <v>31</v>
      </c>
      <c r="B41" s="2" t="s">
        <v>12505</v>
      </c>
      <c r="C41" s="2" t="s">
        <v>12508</v>
      </c>
      <c r="D41" s="2" t="s">
        <v>12509</v>
      </c>
      <c r="E41" s="203">
        <v>1000000</v>
      </c>
      <c r="F41" s="10" t="s">
        <v>13</v>
      </c>
    </row>
    <row r="42" spans="1:6" ht="78.75" x14ac:dyDescent="0.25">
      <c r="A42" s="2">
        <v>32</v>
      </c>
      <c r="B42" s="2" t="s">
        <v>12510</v>
      </c>
      <c r="C42" s="2" t="s">
        <v>12511</v>
      </c>
      <c r="D42" s="2" t="s">
        <v>12470</v>
      </c>
      <c r="E42" s="203">
        <v>500000</v>
      </c>
      <c r="F42" s="10" t="s">
        <v>13</v>
      </c>
    </row>
    <row r="43" spans="1:6" ht="78.75" x14ac:dyDescent="0.25">
      <c r="A43" s="2">
        <v>33</v>
      </c>
      <c r="B43" s="2" t="s">
        <v>12512</v>
      </c>
      <c r="C43" s="2" t="s">
        <v>12513</v>
      </c>
      <c r="D43" s="2" t="s">
        <v>12470</v>
      </c>
      <c r="E43" s="203">
        <v>500000</v>
      </c>
      <c r="F43" s="10" t="s">
        <v>13</v>
      </c>
    </row>
    <row r="44" spans="1:6" ht="78.75" x14ac:dyDescent="0.25">
      <c r="A44" s="2">
        <v>34</v>
      </c>
      <c r="B44" s="2" t="s">
        <v>12514</v>
      </c>
      <c r="C44" s="2" t="s">
        <v>12515</v>
      </c>
      <c r="D44" s="2" t="s">
        <v>12470</v>
      </c>
      <c r="E44" s="203">
        <v>500000</v>
      </c>
      <c r="F44" s="10" t="s">
        <v>13</v>
      </c>
    </row>
    <row r="45" spans="1:6" ht="78.75" x14ac:dyDescent="0.25">
      <c r="A45" s="2">
        <v>35</v>
      </c>
      <c r="B45" s="2" t="s">
        <v>12516</v>
      </c>
      <c r="C45" s="2" t="s">
        <v>12517</v>
      </c>
      <c r="D45" s="2" t="s">
        <v>12470</v>
      </c>
      <c r="E45" s="203">
        <v>500000</v>
      </c>
      <c r="F45" s="10" t="s">
        <v>13</v>
      </c>
    </row>
    <row r="46" spans="1:6" ht="78.75" x14ac:dyDescent="0.25">
      <c r="A46" s="2">
        <v>36</v>
      </c>
      <c r="B46" s="2" t="s">
        <v>12518</v>
      </c>
      <c r="C46" s="2" t="s">
        <v>12519</v>
      </c>
      <c r="D46" s="2" t="s">
        <v>12470</v>
      </c>
      <c r="E46" s="203">
        <v>500000</v>
      </c>
      <c r="F46" s="10" t="s">
        <v>13</v>
      </c>
    </row>
    <row r="47" spans="1:6" ht="78.75" x14ac:dyDescent="0.25">
      <c r="A47" s="2">
        <v>37</v>
      </c>
      <c r="B47" s="2" t="s">
        <v>12520</v>
      </c>
      <c r="C47" s="2" t="s">
        <v>12521</v>
      </c>
      <c r="D47" s="2" t="s">
        <v>12522</v>
      </c>
      <c r="E47" s="203">
        <v>500000</v>
      </c>
      <c r="F47" s="10" t="s">
        <v>13</v>
      </c>
    </row>
    <row r="48" spans="1:6" ht="78.75" x14ac:dyDescent="0.25">
      <c r="A48" s="2">
        <v>38</v>
      </c>
      <c r="B48" s="2" t="s">
        <v>12523</v>
      </c>
      <c r="C48" s="2" t="s">
        <v>12524</v>
      </c>
      <c r="D48" s="2" t="s">
        <v>12525</v>
      </c>
      <c r="E48" s="203">
        <v>500000</v>
      </c>
      <c r="F48" s="10" t="s">
        <v>13</v>
      </c>
    </row>
    <row r="49" spans="1:6" ht="31.5" x14ac:dyDescent="0.25">
      <c r="A49" s="2">
        <v>39</v>
      </c>
      <c r="B49" s="2" t="s">
        <v>12526</v>
      </c>
      <c r="C49" s="2" t="s">
        <v>12527</v>
      </c>
      <c r="D49" s="2" t="s">
        <v>12528</v>
      </c>
      <c r="E49" s="203">
        <v>800000</v>
      </c>
      <c r="F49" s="10" t="s">
        <v>13</v>
      </c>
    </row>
    <row r="50" spans="1:6" ht="78.75" x14ac:dyDescent="0.25">
      <c r="A50" s="2">
        <v>40</v>
      </c>
      <c r="B50" s="2" t="s">
        <v>12526</v>
      </c>
      <c r="C50" s="2" t="s">
        <v>12529</v>
      </c>
      <c r="D50" s="2" t="s">
        <v>12470</v>
      </c>
      <c r="E50" s="203">
        <v>500000</v>
      </c>
      <c r="F50" s="10" t="s">
        <v>13</v>
      </c>
    </row>
    <row r="51" spans="1:6" ht="31.5" x14ac:dyDescent="0.25">
      <c r="A51" s="2">
        <v>41</v>
      </c>
      <c r="B51" s="2" t="s">
        <v>12530</v>
      </c>
      <c r="C51" s="2" t="s">
        <v>12529</v>
      </c>
      <c r="D51" s="2" t="s">
        <v>12531</v>
      </c>
      <c r="E51" s="203">
        <v>65000</v>
      </c>
      <c r="F51" s="10" t="s">
        <v>13</v>
      </c>
    </row>
    <row r="52" spans="1:6" ht="31.5" x14ac:dyDescent="0.25">
      <c r="A52" s="2">
        <v>42</v>
      </c>
      <c r="B52" s="2" t="s">
        <v>12532</v>
      </c>
      <c r="C52" s="2" t="s">
        <v>12533</v>
      </c>
      <c r="D52" s="2" t="s">
        <v>12531</v>
      </c>
      <c r="E52" s="203">
        <v>65000</v>
      </c>
      <c r="F52" s="10" t="s">
        <v>13</v>
      </c>
    </row>
    <row r="53" spans="1:6" ht="31.5" x14ac:dyDescent="0.25">
      <c r="A53" s="2">
        <v>43</v>
      </c>
      <c r="B53" s="2" t="s">
        <v>12534</v>
      </c>
      <c r="C53" s="2" t="s">
        <v>12535</v>
      </c>
      <c r="D53" s="2" t="s">
        <v>12531</v>
      </c>
      <c r="E53" s="203">
        <v>65000</v>
      </c>
      <c r="F53" s="10" t="s">
        <v>13</v>
      </c>
    </row>
    <row r="54" spans="1:6" ht="31.5" x14ac:dyDescent="0.25">
      <c r="A54" s="2">
        <v>44</v>
      </c>
      <c r="B54" s="2" t="s">
        <v>12536</v>
      </c>
      <c r="C54" s="2" t="s">
        <v>12537</v>
      </c>
      <c r="D54" s="2" t="s">
        <v>12531</v>
      </c>
      <c r="E54" s="203">
        <v>65000</v>
      </c>
      <c r="F54" s="10" t="s">
        <v>13</v>
      </c>
    </row>
    <row r="55" spans="1:6" ht="31.5" x14ac:dyDescent="0.25">
      <c r="A55" s="2">
        <v>45</v>
      </c>
      <c r="B55" s="2" t="s">
        <v>12538</v>
      </c>
      <c r="C55" s="2" t="s">
        <v>12539</v>
      </c>
      <c r="D55" s="2" t="s">
        <v>12531</v>
      </c>
      <c r="E55" s="203">
        <v>65000</v>
      </c>
      <c r="F55" s="10" t="s">
        <v>13</v>
      </c>
    </row>
    <row r="56" spans="1:6" ht="31.5" x14ac:dyDescent="0.25">
      <c r="A56" s="2">
        <v>46</v>
      </c>
      <c r="B56" s="2" t="s">
        <v>12503</v>
      </c>
      <c r="C56" s="2" t="s">
        <v>12540</v>
      </c>
      <c r="D56" s="2" t="s">
        <v>12531</v>
      </c>
      <c r="E56" s="203">
        <v>65000</v>
      </c>
      <c r="F56" s="10" t="s">
        <v>13</v>
      </c>
    </row>
    <row r="57" spans="1:6" ht="31.5" x14ac:dyDescent="0.25">
      <c r="A57" s="2">
        <v>47</v>
      </c>
      <c r="B57" s="2" t="s">
        <v>12541</v>
      </c>
      <c r="C57" s="2" t="s">
        <v>12542</v>
      </c>
      <c r="D57" s="2" t="s">
        <v>12531</v>
      </c>
      <c r="E57" s="203">
        <v>65000</v>
      </c>
      <c r="F57" s="10" t="s">
        <v>13</v>
      </c>
    </row>
    <row r="58" spans="1:6" ht="31.5" x14ac:dyDescent="0.25">
      <c r="A58" s="2">
        <v>48</v>
      </c>
      <c r="B58" s="2" t="s">
        <v>12543</v>
      </c>
      <c r="C58" s="2" t="s">
        <v>12544</v>
      </c>
      <c r="D58" s="2" t="s">
        <v>12531</v>
      </c>
      <c r="E58" s="203">
        <v>65000</v>
      </c>
      <c r="F58" s="10" t="s">
        <v>13</v>
      </c>
    </row>
    <row r="59" spans="1:6" ht="31.5" x14ac:dyDescent="0.25">
      <c r="A59" s="2">
        <v>49</v>
      </c>
      <c r="B59" s="2" t="s">
        <v>12545</v>
      </c>
      <c r="C59" s="2" t="s">
        <v>12546</v>
      </c>
      <c r="D59" s="2" t="s">
        <v>12531</v>
      </c>
      <c r="E59" s="203">
        <v>65000</v>
      </c>
      <c r="F59" s="10" t="s">
        <v>13</v>
      </c>
    </row>
    <row r="60" spans="1:6" ht="31.5" x14ac:dyDescent="0.25">
      <c r="A60" s="2">
        <v>50</v>
      </c>
      <c r="B60" s="2" t="s">
        <v>12547</v>
      </c>
      <c r="C60" s="2" t="s">
        <v>12548</v>
      </c>
      <c r="D60" s="2" t="s">
        <v>12531</v>
      </c>
      <c r="E60" s="203">
        <v>65000</v>
      </c>
      <c r="F60" s="10" t="s">
        <v>13</v>
      </c>
    </row>
    <row r="61" spans="1:6" ht="31.5" x14ac:dyDescent="0.25">
      <c r="A61" s="2">
        <v>51</v>
      </c>
      <c r="B61" s="2" t="s">
        <v>12549</v>
      </c>
      <c r="C61" s="2" t="s">
        <v>12550</v>
      </c>
      <c r="D61" s="2" t="s">
        <v>12531</v>
      </c>
      <c r="E61" s="203">
        <v>65000</v>
      </c>
      <c r="F61" s="10" t="s">
        <v>13</v>
      </c>
    </row>
    <row r="62" spans="1:6" ht="31.5" x14ac:dyDescent="0.25">
      <c r="A62" s="2">
        <v>52</v>
      </c>
      <c r="B62" s="2" t="s">
        <v>12551</v>
      </c>
      <c r="C62" s="2" t="s">
        <v>12552</v>
      </c>
      <c r="D62" s="2" t="s">
        <v>12531</v>
      </c>
      <c r="E62" s="203">
        <v>65000</v>
      </c>
      <c r="F62" s="10" t="s">
        <v>13</v>
      </c>
    </row>
    <row r="63" spans="1:6" x14ac:dyDescent="0.25">
      <c r="A63" s="9"/>
      <c r="B63" s="2373" t="s">
        <v>5872</v>
      </c>
      <c r="C63" s="2374"/>
      <c r="D63" s="9"/>
      <c r="E63" s="257"/>
      <c r="F63" s="96"/>
    </row>
    <row r="64" spans="1:6" ht="47.25" x14ac:dyDescent="0.25">
      <c r="A64" s="2">
        <v>53</v>
      </c>
      <c r="B64" s="2" t="s">
        <v>12553</v>
      </c>
      <c r="C64" s="2" t="s">
        <v>12554</v>
      </c>
      <c r="D64" s="2" t="s">
        <v>12555</v>
      </c>
      <c r="E64" s="203">
        <v>6500000</v>
      </c>
      <c r="F64" s="10" t="s">
        <v>13</v>
      </c>
    </row>
    <row r="65" spans="1:6" ht="78.75" x14ac:dyDescent="0.25">
      <c r="A65" s="2">
        <v>54</v>
      </c>
      <c r="B65" s="2" t="s">
        <v>12556</v>
      </c>
      <c r="C65" s="2" t="s">
        <v>12557</v>
      </c>
      <c r="D65" s="2" t="s">
        <v>12558</v>
      </c>
      <c r="E65" s="203">
        <v>1500000</v>
      </c>
      <c r="F65" s="10" t="s">
        <v>135</v>
      </c>
    </row>
    <row r="66" spans="1:6" ht="78.75" x14ac:dyDescent="0.25">
      <c r="A66" s="2">
        <v>55</v>
      </c>
      <c r="B66" s="2" t="s">
        <v>12559</v>
      </c>
      <c r="C66" s="2" t="s">
        <v>12560</v>
      </c>
      <c r="D66" s="2" t="s">
        <v>12558</v>
      </c>
      <c r="E66" s="203">
        <v>1500000</v>
      </c>
      <c r="F66" s="10" t="s">
        <v>135</v>
      </c>
    </row>
    <row r="67" spans="1:6" ht="78.75" x14ac:dyDescent="0.25">
      <c r="A67" s="2">
        <v>56</v>
      </c>
      <c r="B67" s="2" t="s">
        <v>12561</v>
      </c>
      <c r="C67" s="2" t="s">
        <v>12562</v>
      </c>
      <c r="D67" s="2" t="s">
        <v>12558</v>
      </c>
      <c r="E67" s="203">
        <v>1200000</v>
      </c>
      <c r="F67" s="10" t="s">
        <v>135</v>
      </c>
    </row>
    <row r="68" spans="1:6" ht="94.5" x14ac:dyDescent="0.25">
      <c r="A68" s="2">
        <v>57</v>
      </c>
      <c r="B68" s="2" t="s">
        <v>12563</v>
      </c>
      <c r="C68" s="2" t="s">
        <v>12564</v>
      </c>
      <c r="D68" s="2" t="s">
        <v>12565</v>
      </c>
      <c r="E68" s="203">
        <v>1000000</v>
      </c>
      <c r="F68" s="10" t="s">
        <v>13</v>
      </c>
    </row>
    <row r="69" spans="1:6" ht="94.5" x14ac:dyDescent="0.25">
      <c r="A69" s="2">
        <v>58</v>
      </c>
      <c r="B69" s="2" t="s">
        <v>12566</v>
      </c>
      <c r="C69" s="2" t="s">
        <v>12567</v>
      </c>
      <c r="D69" s="2" t="s">
        <v>12565</v>
      </c>
      <c r="E69" s="203">
        <v>1500000</v>
      </c>
      <c r="F69" s="10" t="s">
        <v>13</v>
      </c>
    </row>
    <row r="70" spans="1:6" ht="94.5" x14ac:dyDescent="0.25">
      <c r="A70" s="2">
        <v>59</v>
      </c>
      <c r="B70" s="2" t="s">
        <v>12568</v>
      </c>
      <c r="C70" s="2" t="s">
        <v>12569</v>
      </c>
      <c r="D70" s="2" t="s">
        <v>12570</v>
      </c>
      <c r="E70" s="203">
        <v>1000000</v>
      </c>
      <c r="F70" s="10" t="s">
        <v>13</v>
      </c>
    </row>
    <row r="71" spans="1:6" ht="94.5" x14ac:dyDescent="0.25">
      <c r="A71" s="2">
        <v>60</v>
      </c>
      <c r="B71" s="2" t="s">
        <v>12571</v>
      </c>
      <c r="C71" s="2" t="s">
        <v>12572</v>
      </c>
      <c r="D71" s="2" t="s">
        <v>12565</v>
      </c>
      <c r="E71" s="203">
        <v>1000000</v>
      </c>
      <c r="F71" s="10" t="s">
        <v>13</v>
      </c>
    </row>
    <row r="72" spans="1:6" ht="94.5" x14ac:dyDescent="0.25">
      <c r="A72" s="2">
        <v>61</v>
      </c>
      <c r="B72" s="2" t="s">
        <v>12573</v>
      </c>
      <c r="C72" s="2" t="s">
        <v>12574</v>
      </c>
      <c r="D72" s="2" t="s">
        <v>12565</v>
      </c>
      <c r="E72" s="203">
        <v>1000000</v>
      </c>
      <c r="F72" s="10" t="s">
        <v>13</v>
      </c>
    </row>
    <row r="73" spans="1:6" ht="78.75" x14ac:dyDescent="0.25">
      <c r="A73" s="2">
        <v>62</v>
      </c>
      <c r="B73" s="2" t="s">
        <v>12575</v>
      </c>
      <c r="C73" s="2" t="s">
        <v>12576</v>
      </c>
      <c r="D73" s="2" t="s">
        <v>12470</v>
      </c>
      <c r="E73" s="203">
        <v>500000</v>
      </c>
      <c r="F73" s="10" t="s">
        <v>13</v>
      </c>
    </row>
    <row r="74" spans="1:6" ht="94.5" x14ac:dyDescent="0.25">
      <c r="A74" s="2">
        <v>63</v>
      </c>
      <c r="B74" s="2" t="s">
        <v>12577</v>
      </c>
      <c r="C74" s="2" t="s">
        <v>12578</v>
      </c>
      <c r="D74" s="2" t="s">
        <v>12579</v>
      </c>
      <c r="E74" s="203">
        <v>1000000</v>
      </c>
      <c r="F74" s="10" t="s">
        <v>13</v>
      </c>
    </row>
    <row r="75" spans="1:6" ht="94.5" x14ac:dyDescent="0.25">
      <c r="A75" s="2">
        <v>64</v>
      </c>
      <c r="B75" s="2" t="s">
        <v>12580</v>
      </c>
      <c r="C75" s="2" t="s">
        <v>12581</v>
      </c>
      <c r="D75" s="2" t="s">
        <v>12475</v>
      </c>
      <c r="E75" s="203">
        <v>1000000</v>
      </c>
      <c r="F75" s="10" t="s">
        <v>13</v>
      </c>
    </row>
    <row r="76" spans="1:6" ht="94.5" x14ac:dyDescent="0.25">
      <c r="A76" s="2">
        <v>65</v>
      </c>
      <c r="B76" s="2" t="s">
        <v>12582</v>
      </c>
      <c r="C76" s="2" t="s">
        <v>12583</v>
      </c>
      <c r="D76" s="2" t="s">
        <v>12475</v>
      </c>
      <c r="E76" s="203">
        <v>1000000</v>
      </c>
      <c r="F76" s="10" t="s">
        <v>13</v>
      </c>
    </row>
    <row r="77" spans="1:6" ht="78.75" x14ac:dyDescent="0.25">
      <c r="A77" s="2">
        <v>66</v>
      </c>
      <c r="B77" s="2" t="s">
        <v>12584</v>
      </c>
      <c r="C77" s="2" t="s">
        <v>12585</v>
      </c>
      <c r="D77" s="2" t="s">
        <v>12586</v>
      </c>
      <c r="E77" s="203">
        <v>350000</v>
      </c>
      <c r="F77" s="10" t="s">
        <v>135</v>
      </c>
    </row>
    <row r="78" spans="1:6" ht="110.25" x14ac:dyDescent="0.25">
      <c r="A78" s="2">
        <v>67</v>
      </c>
      <c r="B78" s="2" t="s">
        <v>12584</v>
      </c>
      <c r="C78" s="2" t="s">
        <v>12587</v>
      </c>
      <c r="D78" s="2" t="s">
        <v>12588</v>
      </c>
      <c r="E78" s="203">
        <v>650000</v>
      </c>
      <c r="F78" s="10" t="s">
        <v>13</v>
      </c>
    </row>
    <row r="79" spans="1:6" ht="78.75" x14ac:dyDescent="0.25">
      <c r="A79" s="2">
        <v>68</v>
      </c>
      <c r="B79" s="2" t="s">
        <v>12589</v>
      </c>
      <c r="C79" s="2" t="s">
        <v>12590</v>
      </c>
      <c r="D79" s="2" t="s">
        <v>12591</v>
      </c>
      <c r="E79" s="203">
        <v>1500000</v>
      </c>
      <c r="F79" s="10" t="s">
        <v>13</v>
      </c>
    </row>
    <row r="80" spans="1:6" ht="47.25" x14ac:dyDescent="0.25">
      <c r="A80" s="2">
        <v>69</v>
      </c>
      <c r="B80" s="2" t="s">
        <v>12592</v>
      </c>
      <c r="C80" s="2" t="s">
        <v>12593</v>
      </c>
      <c r="D80" s="2" t="s">
        <v>12594</v>
      </c>
      <c r="E80" s="203">
        <v>500000</v>
      </c>
      <c r="F80" s="10" t="s">
        <v>13</v>
      </c>
    </row>
    <row r="81" spans="1:6" ht="78.75" x14ac:dyDescent="0.25">
      <c r="A81" s="2">
        <v>70</v>
      </c>
      <c r="B81" s="2" t="s">
        <v>12595</v>
      </c>
      <c r="C81" s="2" t="s">
        <v>12596</v>
      </c>
      <c r="D81" s="2" t="s">
        <v>12470</v>
      </c>
      <c r="E81" s="203">
        <v>500000</v>
      </c>
      <c r="F81" s="10" t="s">
        <v>13</v>
      </c>
    </row>
    <row r="82" spans="1:6" ht="78.75" x14ac:dyDescent="0.25">
      <c r="A82" s="2">
        <v>71</v>
      </c>
      <c r="B82" s="2" t="s">
        <v>12597</v>
      </c>
      <c r="C82" s="2" t="s">
        <v>12598</v>
      </c>
      <c r="D82" s="2" t="s">
        <v>12470</v>
      </c>
      <c r="E82" s="203">
        <v>500000</v>
      </c>
      <c r="F82" s="10" t="s">
        <v>13</v>
      </c>
    </row>
    <row r="83" spans="1:6" ht="47.25" x14ac:dyDescent="0.25">
      <c r="A83" s="2">
        <v>72</v>
      </c>
      <c r="B83" s="2" t="s">
        <v>12597</v>
      </c>
      <c r="C83" s="2" t="s">
        <v>12599</v>
      </c>
      <c r="D83" s="2" t="s">
        <v>12600</v>
      </c>
      <c r="E83" s="203">
        <v>180000</v>
      </c>
      <c r="F83" s="10" t="s">
        <v>13</v>
      </c>
    </row>
    <row r="84" spans="1:6" ht="47.25" x14ac:dyDescent="0.25">
      <c r="A84" s="2">
        <v>73</v>
      </c>
      <c r="B84" s="2" t="s">
        <v>12595</v>
      </c>
      <c r="C84" s="2" t="s">
        <v>12601</v>
      </c>
      <c r="D84" s="2" t="s">
        <v>12600</v>
      </c>
      <c r="E84" s="203">
        <v>180000</v>
      </c>
      <c r="F84" s="10" t="s">
        <v>13</v>
      </c>
    </row>
    <row r="85" spans="1:6" ht="47.25" x14ac:dyDescent="0.25">
      <c r="A85" s="2">
        <v>74</v>
      </c>
      <c r="B85" s="2" t="s">
        <v>12592</v>
      </c>
      <c r="C85" s="2" t="s">
        <v>12602</v>
      </c>
      <c r="D85" s="2" t="s">
        <v>12600</v>
      </c>
      <c r="E85" s="203">
        <v>180000</v>
      </c>
      <c r="F85" s="10" t="s">
        <v>13</v>
      </c>
    </row>
    <row r="86" spans="1:6" x14ac:dyDescent="0.25">
      <c r="A86" s="9"/>
      <c r="B86" s="2373" t="s">
        <v>12603</v>
      </c>
      <c r="C86" s="2374"/>
      <c r="D86" s="9"/>
      <c r="E86" s="257"/>
      <c r="F86" s="96"/>
    </row>
    <row r="87" spans="1:6" ht="63" x14ac:dyDescent="0.25">
      <c r="A87" s="2">
        <v>75</v>
      </c>
      <c r="B87" s="2" t="s">
        <v>12604</v>
      </c>
      <c r="C87" s="2" t="s">
        <v>12605</v>
      </c>
      <c r="D87" s="2" t="s">
        <v>12606</v>
      </c>
      <c r="E87" s="203">
        <v>500000</v>
      </c>
      <c r="F87" s="10" t="s">
        <v>13</v>
      </c>
    </row>
    <row r="88" spans="1:6" ht="141.75" x14ac:dyDescent="0.25">
      <c r="A88" s="2">
        <v>76</v>
      </c>
      <c r="B88" s="2" t="s">
        <v>12604</v>
      </c>
      <c r="C88" s="2" t="s">
        <v>12607</v>
      </c>
      <c r="D88" s="2" t="s">
        <v>12608</v>
      </c>
      <c r="E88" s="203">
        <v>601008.1</v>
      </c>
      <c r="F88" s="10" t="s">
        <v>13</v>
      </c>
    </row>
    <row r="89" spans="1:6" x14ac:dyDescent="0.25">
      <c r="A89" s="2"/>
      <c r="B89" s="2373" t="s">
        <v>477</v>
      </c>
      <c r="C89" s="2374"/>
      <c r="D89" s="2"/>
      <c r="E89" s="203"/>
      <c r="F89" s="10"/>
    </row>
    <row r="90" spans="1:6" ht="409.5" x14ac:dyDescent="0.25">
      <c r="A90" s="2">
        <v>77</v>
      </c>
      <c r="B90" s="2" t="s">
        <v>12609</v>
      </c>
      <c r="C90" s="2" t="s">
        <v>12610</v>
      </c>
      <c r="D90" s="2" t="s">
        <v>12611</v>
      </c>
      <c r="E90" s="203">
        <v>1169256.8</v>
      </c>
      <c r="F90" s="10" t="s">
        <v>13</v>
      </c>
    </row>
    <row r="91" spans="1:6" ht="409.5" x14ac:dyDescent="0.25">
      <c r="A91" s="2">
        <v>78</v>
      </c>
      <c r="B91" s="2" t="s">
        <v>12612</v>
      </c>
      <c r="C91" s="2" t="s">
        <v>12613</v>
      </c>
      <c r="D91" s="2" t="s">
        <v>12614</v>
      </c>
      <c r="E91" s="203">
        <v>1169256.8</v>
      </c>
      <c r="F91" s="10" t="s">
        <v>13</v>
      </c>
    </row>
    <row r="92" spans="1:6" ht="409.5" x14ac:dyDescent="0.25">
      <c r="A92" s="2">
        <v>79</v>
      </c>
      <c r="B92" s="2" t="s">
        <v>12615</v>
      </c>
      <c r="C92" s="2" t="s">
        <v>12616</v>
      </c>
      <c r="D92" s="2" t="s">
        <v>12617</v>
      </c>
      <c r="E92" s="203">
        <v>1169256.8</v>
      </c>
      <c r="F92" s="10" t="s">
        <v>13</v>
      </c>
    </row>
    <row r="93" spans="1:6" ht="409.5" x14ac:dyDescent="0.25">
      <c r="A93" s="2">
        <v>80</v>
      </c>
      <c r="B93" s="2" t="s">
        <v>12618</v>
      </c>
      <c r="C93" s="2" t="s">
        <v>12619</v>
      </c>
      <c r="D93" s="2" t="s">
        <v>12620</v>
      </c>
      <c r="E93" s="203">
        <v>1169256.8</v>
      </c>
      <c r="F93" s="10" t="s">
        <v>13</v>
      </c>
    </row>
    <row r="94" spans="1:6" x14ac:dyDescent="0.25">
      <c r="A94" s="9"/>
      <c r="B94" s="2373" t="s">
        <v>303</v>
      </c>
      <c r="C94" s="2374"/>
      <c r="D94" s="9"/>
      <c r="E94" s="257"/>
      <c r="F94" s="96"/>
    </row>
    <row r="95" spans="1:6" ht="409.5" x14ac:dyDescent="0.25">
      <c r="A95" s="2">
        <v>81</v>
      </c>
      <c r="B95" s="2" t="s">
        <v>304</v>
      </c>
      <c r="C95" s="2" t="s">
        <v>12621</v>
      </c>
      <c r="D95" s="2" t="s">
        <v>12622</v>
      </c>
      <c r="E95" s="203">
        <v>1663707</v>
      </c>
      <c r="F95" s="10" t="s">
        <v>135</v>
      </c>
    </row>
    <row r="96" spans="1:6" x14ac:dyDescent="0.25">
      <c r="A96" s="2"/>
      <c r="B96" s="9" t="s">
        <v>219</v>
      </c>
      <c r="C96" s="2"/>
      <c r="D96" s="2"/>
      <c r="E96" s="203"/>
      <c r="F96" s="10"/>
    </row>
    <row r="97" spans="1:6" ht="110.25" x14ac:dyDescent="0.25">
      <c r="A97" s="2">
        <v>82</v>
      </c>
      <c r="B97" s="2" t="s">
        <v>12623</v>
      </c>
      <c r="C97" s="2" t="s">
        <v>12624</v>
      </c>
      <c r="D97" s="2" t="s">
        <v>12625</v>
      </c>
      <c r="E97" s="203">
        <v>1000000</v>
      </c>
      <c r="F97" s="10" t="s">
        <v>13</v>
      </c>
    </row>
    <row r="98" spans="1:6" x14ac:dyDescent="0.25">
      <c r="A98" s="9"/>
      <c r="B98" s="2373" t="s">
        <v>481</v>
      </c>
      <c r="C98" s="2374"/>
      <c r="D98" s="9"/>
      <c r="E98" s="257"/>
      <c r="F98" s="96"/>
    </row>
    <row r="99" spans="1:6" ht="110.25" x14ac:dyDescent="0.25">
      <c r="A99" s="2">
        <v>83</v>
      </c>
      <c r="B99" s="2" t="s">
        <v>12626</v>
      </c>
      <c r="C99" s="2" t="s">
        <v>12627</v>
      </c>
      <c r="D99" s="2" t="s">
        <v>12628</v>
      </c>
      <c r="E99" s="203">
        <v>2000000</v>
      </c>
      <c r="F99" s="10" t="s">
        <v>13</v>
      </c>
    </row>
    <row r="100" spans="1:6" x14ac:dyDescent="0.25">
      <c r="A100" s="9"/>
      <c r="B100" s="9" t="s">
        <v>248</v>
      </c>
      <c r="C100" s="9"/>
      <c r="D100" s="9"/>
      <c r="E100" s="257">
        <f>SUM(E6:E99)</f>
        <v>81310344.819999978</v>
      </c>
      <c r="F100" s="96"/>
    </row>
    <row r="101" spans="1:6" ht="19.5" customHeight="1" x14ac:dyDescent="0.25">
      <c r="A101" s="9"/>
      <c r="B101" s="2340" t="s">
        <v>9</v>
      </c>
      <c r="C101" s="2342"/>
      <c r="D101" s="9"/>
      <c r="E101" s="233"/>
      <c r="F101" s="96"/>
    </row>
    <row r="102" spans="1:6" ht="47.25" x14ac:dyDescent="0.25">
      <c r="A102" s="2">
        <v>1</v>
      </c>
      <c r="B102" s="2" t="s">
        <v>12447</v>
      </c>
      <c r="C102" s="2" t="s">
        <v>12629</v>
      </c>
      <c r="D102" s="2" t="s">
        <v>12</v>
      </c>
      <c r="E102" s="203">
        <v>175000</v>
      </c>
      <c r="F102" s="10" t="s">
        <v>135</v>
      </c>
    </row>
    <row r="103" spans="1:6" ht="126" x14ac:dyDescent="0.25">
      <c r="A103" s="2">
        <v>2</v>
      </c>
      <c r="B103" s="2" t="s">
        <v>295</v>
      </c>
      <c r="C103" s="2" t="s">
        <v>12630</v>
      </c>
      <c r="D103" s="2" t="s">
        <v>5831</v>
      </c>
      <c r="E103" s="203">
        <v>115000</v>
      </c>
      <c r="F103" s="10" t="s">
        <v>135</v>
      </c>
    </row>
    <row r="104" spans="1:6" ht="94.5" x14ac:dyDescent="0.25">
      <c r="A104" s="2">
        <v>5</v>
      </c>
      <c r="B104" s="2" t="s">
        <v>729</v>
      </c>
      <c r="C104" s="2" t="s">
        <v>12631</v>
      </c>
      <c r="D104" s="2" t="s">
        <v>541</v>
      </c>
      <c r="E104" s="203">
        <v>710000</v>
      </c>
      <c r="F104" s="10" t="s">
        <v>135</v>
      </c>
    </row>
    <row r="105" spans="1:6" x14ac:dyDescent="0.25">
      <c r="A105" s="9"/>
      <c r="B105" s="9" t="s">
        <v>34</v>
      </c>
      <c r="C105" s="9"/>
      <c r="D105" s="9"/>
      <c r="E105" s="257"/>
      <c r="F105" s="96"/>
    </row>
    <row r="106" spans="1:6" ht="78.75" x14ac:dyDescent="0.25">
      <c r="A106" s="2">
        <v>11</v>
      </c>
      <c r="B106" s="2" t="s">
        <v>12462</v>
      </c>
      <c r="C106" s="2" t="s">
        <v>12632</v>
      </c>
      <c r="D106" s="2" t="s">
        <v>12464</v>
      </c>
      <c r="E106" s="203">
        <v>2500000</v>
      </c>
      <c r="F106" s="10" t="s">
        <v>135</v>
      </c>
    </row>
    <row r="107" spans="1:6" ht="78.75" x14ac:dyDescent="0.25">
      <c r="A107" s="2">
        <v>12</v>
      </c>
      <c r="B107" s="2" t="s">
        <v>12465</v>
      </c>
      <c r="C107" s="2" t="s">
        <v>12633</v>
      </c>
      <c r="D107" s="2" t="s">
        <v>12467</v>
      </c>
      <c r="E107" s="203">
        <v>2000000</v>
      </c>
      <c r="F107" s="10" t="s">
        <v>135</v>
      </c>
    </row>
    <row r="108" spans="1:6" x14ac:dyDescent="0.25">
      <c r="A108" s="8"/>
      <c r="B108" s="8" t="s">
        <v>704</v>
      </c>
      <c r="C108" s="8"/>
      <c r="D108" s="8"/>
      <c r="E108" s="168">
        <f>SUM(E102:E107)</f>
        <v>5500000</v>
      </c>
      <c r="F108" s="37"/>
    </row>
    <row r="109" spans="1:6" ht="21" customHeight="1" x14ac:dyDescent="0.25">
      <c r="A109" s="88"/>
      <c r="B109" s="2340" t="s">
        <v>324</v>
      </c>
      <c r="C109" s="2342"/>
      <c r="D109" s="88"/>
      <c r="E109" s="89">
        <f>E108+E100</f>
        <v>86810344.819999978</v>
      </c>
      <c r="F109" s="88"/>
    </row>
    <row r="113" spans="1:6" x14ac:dyDescent="0.25">
      <c r="A113" s="2352" t="s">
        <v>9528</v>
      </c>
      <c r="B113" s="2352"/>
      <c r="C113" s="2352"/>
      <c r="D113" s="2352"/>
      <c r="E113" s="2352"/>
      <c r="F113" s="2352"/>
    </row>
    <row r="114" spans="1:6" x14ac:dyDescent="0.25">
      <c r="A114" s="2352" t="s">
        <v>12634</v>
      </c>
      <c r="B114" s="2352"/>
      <c r="C114" s="2352"/>
      <c r="D114" s="2352"/>
      <c r="E114" s="2352"/>
      <c r="F114" s="2352"/>
    </row>
    <row r="115" spans="1:6" x14ac:dyDescent="0.25">
      <c r="A115" s="2352" t="s">
        <v>281</v>
      </c>
      <c r="B115" s="2352"/>
      <c r="C115" s="2352"/>
      <c r="D115" s="2352"/>
      <c r="E115" s="2352"/>
      <c r="F115" s="2352"/>
    </row>
    <row r="116" spans="1:6" ht="31.5" x14ac:dyDescent="0.25">
      <c r="A116" s="264" t="s">
        <v>3</v>
      </c>
      <c r="B116" s="437" t="s">
        <v>283</v>
      </c>
      <c r="C116" s="437" t="s">
        <v>284</v>
      </c>
      <c r="D116" s="437" t="s">
        <v>285</v>
      </c>
      <c r="E116" s="100" t="s">
        <v>286</v>
      </c>
      <c r="F116" s="45" t="s">
        <v>4467</v>
      </c>
    </row>
    <row r="117" spans="1:6" x14ac:dyDescent="0.25">
      <c r="A117" s="264"/>
      <c r="B117" s="2330" t="s">
        <v>9</v>
      </c>
      <c r="C117" s="2331"/>
      <c r="D117" s="437"/>
      <c r="E117" s="100"/>
      <c r="F117" s="45"/>
    </row>
    <row r="118" spans="1:6" ht="94.5" x14ac:dyDescent="0.25">
      <c r="A118" s="182">
        <v>1</v>
      </c>
      <c r="B118" s="44" t="s">
        <v>729</v>
      </c>
      <c r="C118" s="44" t="s">
        <v>12452</v>
      </c>
      <c r="D118" s="269" t="s">
        <v>541</v>
      </c>
      <c r="E118" s="153">
        <v>500000</v>
      </c>
      <c r="F118" s="44" t="s">
        <v>135</v>
      </c>
    </row>
    <row r="119" spans="1:6" x14ac:dyDescent="0.25">
      <c r="A119" s="182"/>
      <c r="B119" s="2381" t="s">
        <v>2222</v>
      </c>
      <c r="C119" s="2382"/>
      <c r="D119" s="269"/>
      <c r="E119" s="153"/>
      <c r="F119" s="44"/>
    </row>
    <row r="120" spans="1:6" ht="94.5" x14ac:dyDescent="0.25">
      <c r="A120" s="182">
        <v>2</v>
      </c>
      <c r="B120" s="269" t="s">
        <v>729</v>
      </c>
      <c r="C120" s="269" t="s">
        <v>12456</v>
      </c>
      <c r="D120" s="269" t="s">
        <v>12457</v>
      </c>
      <c r="E120" s="153">
        <v>310344.83</v>
      </c>
      <c r="F120" s="44" t="s">
        <v>135</v>
      </c>
    </row>
    <row r="121" spans="1:6" ht="31.5" x14ac:dyDescent="0.25">
      <c r="A121" s="182"/>
      <c r="B121" s="264" t="s">
        <v>739</v>
      </c>
      <c r="C121" s="269"/>
      <c r="D121" s="269"/>
      <c r="E121" s="153"/>
      <c r="F121" s="44"/>
    </row>
    <row r="122" spans="1:6" ht="94.5" x14ac:dyDescent="0.25">
      <c r="A122" s="182">
        <v>3</v>
      </c>
      <c r="B122" s="269" t="s">
        <v>41</v>
      </c>
      <c r="C122" s="269" t="s">
        <v>12460</v>
      </c>
      <c r="D122" s="269" t="s">
        <v>43</v>
      </c>
      <c r="E122" s="153">
        <v>568965.51</v>
      </c>
      <c r="F122" s="44" t="s">
        <v>135</v>
      </c>
    </row>
    <row r="123" spans="1:6" x14ac:dyDescent="0.25">
      <c r="A123" s="182"/>
      <c r="B123" s="2330" t="s">
        <v>5895</v>
      </c>
      <c r="C123" s="2331"/>
      <c r="D123" s="269"/>
      <c r="E123" s="153"/>
      <c r="F123" s="44"/>
    </row>
    <row r="124" spans="1:6" ht="78.75" x14ac:dyDescent="0.25">
      <c r="A124" s="182">
        <v>4</v>
      </c>
      <c r="B124" s="269" t="s">
        <v>12635</v>
      </c>
      <c r="C124" s="269" t="s">
        <v>12499</v>
      </c>
      <c r="D124" s="269" t="s">
        <v>12470</v>
      </c>
      <c r="E124" s="153">
        <v>500000</v>
      </c>
      <c r="F124" s="44" t="s">
        <v>13</v>
      </c>
    </row>
    <row r="125" spans="1:6" ht="78.75" x14ac:dyDescent="0.25">
      <c r="A125" s="182">
        <v>5</v>
      </c>
      <c r="B125" s="269" t="s">
        <v>12636</v>
      </c>
      <c r="C125" s="269" t="s">
        <v>12508</v>
      </c>
      <c r="D125" s="269" t="s">
        <v>12470</v>
      </c>
      <c r="E125" s="153">
        <v>500000</v>
      </c>
      <c r="F125" s="44" t="s">
        <v>13</v>
      </c>
    </row>
    <row r="126" spans="1:6" x14ac:dyDescent="0.25">
      <c r="A126" s="182"/>
      <c r="B126" s="2330" t="s">
        <v>5872</v>
      </c>
      <c r="C126" s="2331"/>
      <c r="D126" s="269"/>
      <c r="E126" s="153"/>
      <c r="F126" s="44"/>
    </row>
    <row r="127" spans="1:6" ht="78.75" x14ac:dyDescent="0.25">
      <c r="A127" s="182">
        <v>6</v>
      </c>
      <c r="B127" s="269" t="s">
        <v>12556</v>
      </c>
      <c r="C127" s="269" t="s">
        <v>12557</v>
      </c>
      <c r="D127" s="269" t="s">
        <v>12558</v>
      </c>
      <c r="E127" s="153">
        <v>500000</v>
      </c>
      <c r="F127" s="44" t="s">
        <v>135</v>
      </c>
    </row>
    <row r="128" spans="1:6" ht="126" x14ac:dyDescent="0.25">
      <c r="A128" s="182">
        <v>7</v>
      </c>
      <c r="B128" s="269" t="s">
        <v>12637</v>
      </c>
      <c r="C128" s="269" t="s">
        <v>12638</v>
      </c>
      <c r="D128" s="269" t="s">
        <v>12639</v>
      </c>
      <c r="E128" s="153">
        <v>1500000</v>
      </c>
      <c r="F128" s="44" t="s">
        <v>13</v>
      </c>
    </row>
    <row r="129" spans="1:6" ht="78.75" x14ac:dyDescent="0.25">
      <c r="A129" s="182">
        <v>8</v>
      </c>
      <c r="B129" s="269" t="s">
        <v>12640</v>
      </c>
      <c r="C129" s="269" t="s">
        <v>12641</v>
      </c>
      <c r="D129" s="269" t="s">
        <v>12642</v>
      </c>
      <c r="E129" s="153">
        <v>1000000</v>
      </c>
      <c r="F129" s="44" t="s">
        <v>135</v>
      </c>
    </row>
    <row r="130" spans="1:6" ht="47.25" x14ac:dyDescent="0.25">
      <c r="A130" s="182">
        <v>9</v>
      </c>
      <c r="B130" s="269" t="s">
        <v>12580</v>
      </c>
      <c r="C130" s="269" t="s">
        <v>12643</v>
      </c>
      <c r="D130" s="269" t="s">
        <v>12644</v>
      </c>
      <c r="E130" s="153">
        <v>1500000</v>
      </c>
      <c r="F130" s="44" t="s">
        <v>13</v>
      </c>
    </row>
    <row r="131" spans="1:6" ht="94.5" x14ac:dyDescent="0.25">
      <c r="A131" s="182">
        <v>10</v>
      </c>
      <c r="B131" s="269" t="s">
        <v>12582</v>
      </c>
      <c r="C131" s="269" t="s">
        <v>12583</v>
      </c>
      <c r="D131" s="269" t="s">
        <v>12645</v>
      </c>
      <c r="E131" s="153">
        <v>1000000</v>
      </c>
      <c r="F131" s="44" t="s">
        <v>13</v>
      </c>
    </row>
    <row r="132" spans="1:6" ht="94.5" x14ac:dyDescent="0.25">
      <c r="A132" s="182">
        <v>11</v>
      </c>
      <c r="B132" s="269" t="s">
        <v>12646</v>
      </c>
      <c r="C132" s="269" t="s">
        <v>12647</v>
      </c>
      <c r="D132" s="269" t="s">
        <v>12645</v>
      </c>
      <c r="E132" s="153">
        <v>1000000</v>
      </c>
      <c r="F132" s="44" t="s">
        <v>13</v>
      </c>
    </row>
    <row r="133" spans="1:6" ht="78.75" x14ac:dyDescent="0.25">
      <c r="A133" s="182">
        <v>12</v>
      </c>
      <c r="B133" s="269" t="s">
        <v>12648</v>
      </c>
      <c r="C133" s="269" t="s">
        <v>12649</v>
      </c>
      <c r="D133" s="269" t="s">
        <v>12558</v>
      </c>
      <c r="E133" s="153">
        <v>1000000</v>
      </c>
      <c r="F133" s="44" t="s">
        <v>135</v>
      </c>
    </row>
    <row r="134" spans="1:6" ht="63" x14ac:dyDescent="0.25">
      <c r="A134" s="182">
        <v>13</v>
      </c>
      <c r="B134" s="269" t="s">
        <v>12589</v>
      </c>
      <c r="C134" s="269" t="s">
        <v>12590</v>
      </c>
      <c r="D134" s="269" t="s">
        <v>12650</v>
      </c>
      <c r="E134" s="157">
        <v>1500000</v>
      </c>
      <c r="F134" s="44" t="s">
        <v>13</v>
      </c>
    </row>
    <row r="135" spans="1:6" x14ac:dyDescent="0.25">
      <c r="A135" s="264"/>
      <c r="B135" s="264" t="s">
        <v>248</v>
      </c>
      <c r="C135" s="264"/>
      <c r="D135" s="264"/>
      <c r="E135" s="436">
        <f>SUM(E118:E134)</f>
        <v>11379310.34</v>
      </c>
      <c r="F135" s="38"/>
    </row>
    <row r="136" spans="1:6" ht="15.75" customHeight="1" x14ac:dyDescent="0.25"/>
  </sheetData>
  <mergeCells count="20">
    <mergeCell ref="B101:C101"/>
    <mergeCell ref="A1:F1"/>
    <mergeCell ref="A2:F2"/>
    <mergeCell ref="A3:F3"/>
    <mergeCell ref="B5:C5"/>
    <mergeCell ref="B11:D11"/>
    <mergeCell ref="B22:C22"/>
    <mergeCell ref="B63:C63"/>
    <mergeCell ref="B86:C86"/>
    <mergeCell ref="B89:C89"/>
    <mergeCell ref="B94:C94"/>
    <mergeCell ref="B98:C98"/>
    <mergeCell ref="B123:C123"/>
    <mergeCell ref="B126:C126"/>
    <mergeCell ref="B109:C109"/>
    <mergeCell ref="A113:F113"/>
    <mergeCell ref="A114:F114"/>
    <mergeCell ref="A115:F115"/>
    <mergeCell ref="B117:C117"/>
    <mergeCell ref="B119:C119"/>
  </mergeCells>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9"/>
  <sheetViews>
    <sheetView topLeftCell="A45" workbookViewId="0">
      <selection activeCell="C39" sqref="C39"/>
    </sheetView>
  </sheetViews>
  <sheetFormatPr defaultRowHeight="15.75" x14ac:dyDescent="0.25"/>
  <cols>
    <col min="1" max="1" width="9.140625" style="128"/>
    <col min="2" max="2" width="12.7109375" style="128" customWidth="1"/>
    <col min="3" max="3" width="42.42578125" style="128" customWidth="1"/>
    <col min="4" max="4" width="18.7109375" style="128" customWidth="1"/>
    <col min="5" max="5" width="18.85546875" style="128" customWidth="1"/>
    <col min="6" max="6" width="13" style="128" customWidth="1"/>
    <col min="7" max="16384" width="9.140625" style="128"/>
  </cols>
  <sheetData>
    <row r="1" spans="1:6" x14ac:dyDescent="0.25">
      <c r="A1" s="2591" t="s">
        <v>9528</v>
      </c>
      <c r="B1" s="2592"/>
      <c r="C1" s="2592"/>
      <c r="D1" s="2592"/>
      <c r="E1" s="2592"/>
      <c r="F1" s="2593"/>
    </row>
    <row r="2" spans="1:6" x14ac:dyDescent="0.25">
      <c r="A2" s="2591" t="s">
        <v>13234</v>
      </c>
      <c r="B2" s="2592"/>
      <c r="C2" s="2592"/>
      <c r="D2" s="2592"/>
      <c r="E2" s="2592"/>
      <c r="F2" s="2593"/>
    </row>
    <row r="3" spans="1:6" x14ac:dyDescent="0.25">
      <c r="A3" s="2591" t="s">
        <v>281</v>
      </c>
      <c r="B3" s="2592"/>
      <c r="C3" s="2592"/>
      <c r="D3" s="2592"/>
      <c r="E3" s="2592"/>
      <c r="F3" s="2593"/>
    </row>
    <row r="4" spans="1:6" ht="31.5" x14ac:dyDescent="0.25">
      <c r="A4" s="9" t="s">
        <v>3</v>
      </c>
      <c r="B4" s="9" t="s">
        <v>283</v>
      </c>
      <c r="C4" s="9" t="s">
        <v>284</v>
      </c>
      <c r="D4" s="9" t="s">
        <v>285</v>
      </c>
      <c r="E4" s="96" t="s">
        <v>12119</v>
      </c>
      <c r="F4" s="96" t="s">
        <v>4467</v>
      </c>
    </row>
    <row r="5" spans="1:6" x14ac:dyDescent="0.25">
      <c r="A5" s="727"/>
      <c r="B5" s="2591" t="s">
        <v>9</v>
      </c>
      <c r="C5" s="2593"/>
      <c r="D5" s="727"/>
      <c r="E5" s="728"/>
      <c r="F5" s="728"/>
    </row>
    <row r="6" spans="1:6" ht="31.5" x14ac:dyDescent="0.25">
      <c r="A6" s="2">
        <v>1</v>
      </c>
      <c r="B6" s="2" t="s">
        <v>2060</v>
      </c>
      <c r="C6" s="2" t="s">
        <v>13235</v>
      </c>
      <c r="D6" s="2" t="s">
        <v>13236</v>
      </c>
      <c r="E6" s="144">
        <v>2012000</v>
      </c>
      <c r="F6" s="10" t="s">
        <v>5827</v>
      </c>
    </row>
    <row r="7" spans="1:6" ht="126" x14ac:dyDescent="0.25">
      <c r="A7" s="2">
        <v>2</v>
      </c>
      <c r="B7" s="2" t="s">
        <v>295</v>
      </c>
      <c r="C7" s="2" t="s">
        <v>13237</v>
      </c>
      <c r="D7" s="2" t="s">
        <v>488</v>
      </c>
      <c r="E7" s="144">
        <v>1700000</v>
      </c>
      <c r="F7" s="10" t="s">
        <v>5827</v>
      </c>
    </row>
    <row r="8" spans="1:6" ht="47.25" x14ac:dyDescent="0.25">
      <c r="A8" s="2">
        <v>3</v>
      </c>
      <c r="B8" s="2" t="s">
        <v>10703</v>
      </c>
      <c r="C8" s="2" t="s">
        <v>13238</v>
      </c>
      <c r="D8" s="2" t="s">
        <v>13239</v>
      </c>
      <c r="E8" s="144">
        <v>229620.69</v>
      </c>
      <c r="F8" s="10" t="s">
        <v>5827</v>
      </c>
    </row>
    <row r="9" spans="1:6" ht="31.5" x14ac:dyDescent="0.25">
      <c r="A9" s="2">
        <v>4</v>
      </c>
      <c r="B9" s="2" t="s">
        <v>17</v>
      </c>
      <c r="C9" s="2" t="s">
        <v>13240</v>
      </c>
      <c r="D9" s="2" t="s">
        <v>537</v>
      </c>
      <c r="E9" s="144">
        <v>100000</v>
      </c>
      <c r="F9" s="10" t="s">
        <v>5827</v>
      </c>
    </row>
    <row r="10" spans="1:6" ht="31.5" x14ac:dyDescent="0.25">
      <c r="A10" s="2">
        <v>5</v>
      </c>
      <c r="B10" s="2" t="s">
        <v>20</v>
      </c>
      <c r="C10" s="2" t="s">
        <v>13241</v>
      </c>
      <c r="D10" s="2" t="s">
        <v>539</v>
      </c>
      <c r="E10" s="144">
        <v>100000</v>
      </c>
      <c r="F10" s="10" t="s">
        <v>5827</v>
      </c>
    </row>
    <row r="11" spans="1:6" x14ac:dyDescent="0.25">
      <c r="A11" s="9"/>
      <c r="B11" s="2373" t="s">
        <v>2222</v>
      </c>
      <c r="C11" s="2431"/>
      <c r="D11" s="2374"/>
      <c r="E11" s="223"/>
      <c r="F11" s="96"/>
    </row>
    <row r="12" spans="1:6" ht="126" x14ac:dyDescent="0.25">
      <c r="A12" s="2">
        <v>6</v>
      </c>
      <c r="B12" s="2" t="s">
        <v>295</v>
      </c>
      <c r="C12" s="2" t="s">
        <v>13242</v>
      </c>
      <c r="D12" s="2" t="s">
        <v>13243</v>
      </c>
      <c r="E12" s="144">
        <v>604310.34</v>
      </c>
      <c r="F12" s="10" t="s">
        <v>5827</v>
      </c>
    </row>
    <row r="13" spans="1:6" ht="126" x14ac:dyDescent="0.25">
      <c r="A13" s="2">
        <v>7</v>
      </c>
      <c r="B13" s="2" t="s">
        <v>299</v>
      </c>
      <c r="C13" s="2" t="s">
        <v>13244</v>
      </c>
      <c r="D13" s="2" t="s">
        <v>13245</v>
      </c>
      <c r="E13" s="144">
        <v>2000000</v>
      </c>
      <c r="F13" s="10" t="s">
        <v>5827</v>
      </c>
    </row>
    <row r="14" spans="1:6" ht="31.5" x14ac:dyDescent="0.25">
      <c r="A14" s="9"/>
      <c r="B14" s="9" t="s">
        <v>739</v>
      </c>
      <c r="C14" s="9"/>
      <c r="D14" s="9"/>
      <c r="E14" s="223"/>
      <c r="F14" s="96"/>
    </row>
    <row r="15" spans="1:6" ht="94.5" x14ac:dyDescent="0.25">
      <c r="A15" s="2">
        <v>8</v>
      </c>
      <c r="B15" s="2" t="s">
        <v>301</v>
      </c>
      <c r="C15" s="2" t="s">
        <v>13246</v>
      </c>
      <c r="D15" s="2" t="s">
        <v>43</v>
      </c>
      <c r="E15" s="144">
        <v>4568965.5199999996</v>
      </c>
      <c r="F15" s="10" t="s">
        <v>5827</v>
      </c>
    </row>
    <row r="16" spans="1:6" x14ac:dyDescent="0.25">
      <c r="A16" s="9"/>
      <c r="B16" s="9" t="s">
        <v>306</v>
      </c>
      <c r="C16" s="9"/>
      <c r="D16" s="9"/>
      <c r="E16" s="223"/>
      <c r="F16" s="96"/>
    </row>
    <row r="17" spans="1:6" ht="141.75" x14ac:dyDescent="0.25">
      <c r="A17" s="2">
        <v>9</v>
      </c>
      <c r="B17" s="2" t="s">
        <v>13247</v>
      </c>
      <c r="C17" s="2" t="s">
        <v>13248</v>
      </c>
      <c r="D17" s="2" t="s">
        <v>4483</v>
      </c>
      <c r="E17" s="144">
        <v>1736206.9</v>
      </c>
      <c r="F17" s="10" t="s">
        <v>5827</v>
      </c>
    </row>
    <row r="18" spans="1:6" x14ac:dyDescent="0.25">
      <c r="A18" s="9"/>
      <c r="B18" s="9" t="s">
        <v>34</v>
      </c>
      <c r="C18" s="9"/>
      <c r="D18" s="9"/>
      <c r="E18" s="223"/>
      <c r="F18" s="96"/>
    </row>
    <row r="19" spans="1:6" ht="47.25" x14ac:dyDescent="0.25">
      <c r="A19" s="2">
        <v>10</v>
      </c>
      <c r="B19" s="2" t="s">
        <v>13249</v>
      </c>
      <c r="C19" s="2" t="s">
        <v>13250</v>
      </c>
      <c r="D19" s="2" t="s">
        <v>554</v>
      </c>
      <c r="E19" s="77">
        <v>6826620.6899999995</v>
      </c>
      <c r="F19" s="10" t="s">
        <v>5827</v>
      </c>
    </row>
    <row r="20" spans="1:6" ht="47.25" x14ac:dyDescent="0.25">
      <c r="A20" s="2">
        <v>11</v>
      </c>
      <c r="B20" s="2" t="s">
        <v>342</v>
      </c>
      <c r="C20" s="2" t="s">
        <v>13251</v>
      </c>
      <c r="D20" s="2" t="s">
        <v>341</v>
      </c>
      <c r="E20" s="144">
        <v>10000000</v>
      </c>
      <c r="F20" s="10" t="s">
        <v>5827</v>
      </c>
    </row>
    <row r="21" spans="1:6" ht="31.5" x14ac:dyDescent="0.25">
      <c r="A21" s="9"/>
      <c r="B21" s="9" t="s">
        <v>303</v>
      </c>
      <c r="C21" s="9"/>
      <c r="D21" s="9"/>
      <c r="E21" s="223"/>
      <c r="F21" s="96"/>
    </row>
    <row r="22" spans="1:6" ht="126" x14ac:dyDescent="0.25">
      <c r="A22" s="2">
        <v>12</v>
      </c>
      <c r="B22" s="2" t="s">
        <v>13252</v>
      </c>
      <c r="C22" s="2" t="s">
        <v>13253</v>
      </c>
      <c r="D22" s="2" t="s">
        <v>13254</v>
      </c>
      <c r="E22" s="144">
        <v>1736206.9</v>
      </c>
      <c r="F22" s="10" t="s">
        <v>5827</v>
      </c>
    </row>
    <row r="23" spans="1:6" x14ac:dyDescent="0.25">
      <c r="A23" s="9"/>
      <c r="B23" s="2373" t="s">
        <v>481</v>
      </c>
      <c r="C23" s="2374"/>
      <c r="D23" s="9"/>
      <c r="E23" s="223"/>
      <c r="F23" s="96"/>
    </row>
    <row r="24" spans="1:6" ht="78.75" x14ac:dyDescent="0.25">
      <c r="A24" s="2">
        <v>13</v>
      </c>
      <c r="B24" s="2" t="s">
        <v>2812</v>
      </c>
      <c r="C24" s="2" t="s">
        <v>13255</v>
      </c>
      <c r="D24" s="2" t="s">
        <v>13256</v>
      </c>
      <c r="E24" s="144">
        <v>4000000</v>
      </c>
      <c r="F24" s="10" t="s">
        <v>1294</v>
      </c>
    </row>
    <row r="25" spans="1:6" x14ac:dyDescent="0.25">
      <c r="A25" s="9"/>
      <c r="B25" s="2373" t="s">
        <v>5872</v>
      </c>
      <c r="C25" s="2374"/>
      <c r="D25" s="9"/>
      <c r="E25" s="223"/>
      <c r="F25" s="96"/>
    </row>
    <row r="26" spans="1:6" ht="47.25" x14ac:dyDescent="0.25">
      <c r="A26" s="2">
        <v>14</v>
      </c>
      <c r="B26" s="2" t="s">
        <v>13257</v>
      </c>
      <c r="C26" s="2" t="s">
        <v>13258</v>
      </c>
      <c r="D26" s="2" t="s">
        <v>13259</v>
      </c>
      <c r="E26" s="144">
        <v>10340554.4</v>
      </c>
      <c r="F26" s="10" t="s">
        <v>1294</v>
      </c>
    </row>
    <row r="27" spans="1:6" ht="63" x14ac:dyDescent="0.25">
      <c r="A27" s="2">
        <v>15</v>
      </c>
      <c r="B27" s="2" t="s">
        <v>13260</v>
      </c>
      <c r="C27" s="2" t="s">
        <v>13261</v>
      </c>
      <c r="D27" s="2" t="s">
        <v>13259</v>
      </c>
      <c r="E27" s="144">
        <v>10228486.4</v>
      </c>
      <c r="F27" s="10" t="s">
        <v>1294</v>
      </c>
    </row>
    <row r="28" spans="1:6" ht="189" x14ac:dyDescent="0.25">
      <c r="A28" s="2">
        <v>16</v>
      </c>
      <c r="B28" s="2" t="s">
        <v>13262</v>
      </c>
      <c r="C28" s="2" t="s">
        <v>13263</v>
      </c>
      <c r="D28" s="2" t="s">
        <v>13264</v>
      </c>
      <c r="E28" s="144">
        <v>2200000</v>
      </c>
      <c r="F28" s="10" t="s">
        <v>1294</v>
      </c>
    </row>
    <row r="29" spans="1:6" ht="47.25" x14ac:dyDescent="0.25">
      <c r="A29" s="2">
        <v>17</v>
      </c>
      <c r="B29" s="2" t="s">
        <v>13265</v>
      </c>
      <c r="C29" s="2" t="s">
        <v>13266</v>
      </c>
      <c r="D29" s="2" t="s">
        <v>13267</v>
      </c>
      <c r="E29" s="144">
        <v>6000000</v>
      </c>
      <c r="F29" s="10"/>
    </row>
    <row r="30" spans="1:6" ht="63" x14ac:dyDescent="0.25">
      <c r="A30" s="2">
        <v>18</v>
      </c>
      <c r="B30" s="2" t="s">
        <v>13268</v>
      </c>
      <c r="C30" s="2" t="s">
        <v>13269</v>
      </c>
      <c r="D30" s="2" t="s">
        <v>13270</v>
      </c>
      <c r="E30" s="144">
        <v>6000000</v>
      </c>
      <c r="F30" s="10"/>
    </row>
    <row r="31" spans="1:6" ht="189" x14ac:dyDescent="0.25">
      <c r="A31" s="2">
        <v>19</v>
      </c>
      <c r="B31" s="2" t="s">
        <v>13271</v>
      </c>
      <c r="C31" s="2" t="s">
        <v>13272</v>
      </c>
      <c r="D31" s="2" t="s">
        <v>13273</v>
      </c>
      <c r="E31" s="144">
        <v>1500000</v>
      </c>
      <c r="F31" s="10"/>
    </row>
    <row r="32" spans="1:6" ht="47.25" x14ac:dyDescent="0.25">
      <c r="A32" s="2">
        <v>20</v>
      </c>
      <c r="B32" s="2" t="s">
        <v>13274</v>
      </c>
      <c r="C32" s="2" t="s">
        <v>13275</v>
      </c>
      <c r="D32" s="2" t="s">
        <v>13276</v>
      </c>
      <c r="E32" s="77">
        <v>1200000.82</v>
      </c>
      <c r="F32" s="10" t="s">
        <v>1294</v>
      </c>
    </row>
    <row r="33" spans="1:6" ht="110.25" x14ac:dyDescent="0.25">
      <c r="A33" s="2">
        <v>21</v>
      </c>
      <c r="B33" s="2" t="s">
        <v>13277</v>
      </c>
      <c r="C33" s="2" t="s">
        <v>13278</v>
      </c>
      <c r="D33" s="2" t="s">
        <v>13279</v>
      </c>
      <c r="E33" s="144">
        <v>450000</v>
      </c>
      <c r="F33" s="10"/>
    </row>
    <row r="34" spans="1:6" x14ac:dyDescent="0.25">
      <c r="A34" s="9"/>
      <c r="B34" s="2373" t="s">
        <v>13280</v>
      </c>
      <c r="C34" s="2374"/>
      <c r="D34" s="9"/>
      <c r="E34" s="223"/>
      <c r="F34" s="96"/>
    </row>
    <row r="35" spans="1:6" ht="267.75" x14ac:dyDescent="0.25">
      <c r="A35" s="2">
        <v>22</v>
      </c>
      <c r="B35" s="2" t="s">
        <v>13281</v>
      </c>
      <c r="C35" s="2" t="s">
        <v>13311</v>
      </c>
      <c r="D35" s="2" t="s">
        <v>13282</v>
      </c>
      <c r="E35" s="144">
        <v>4677027.2</v>
      </c>
      <c r="F35" s="10" t="s">
        <v>1294</v>
      </c>
    </row>
    <row r="36" spans="1:6" x14ac:dyDescent="0.25">
      <c r="A36" s="9"/>
      <c r="B36" s="2373" t="s">
        <v>5895</v>
      </c>
      <c r="C36" s="2374"/>
      <c r="D36" s="9"/>
      <c r="E36" s="223"/>
      <c r="F36" s="96"/>
    </row>
    <row r="37" spans="1:6" ht="63" x14ac:dyDescent="0.25">
      <c r="A37" s="2">
        <v>23</v>
      </c>
      <c r="B37" s="2" t="s">
        <v>13283</v>
      </c>
      <c r="C37" s="2" t="s">
        <v>13284</v>
      </c>
      <c r="D37" s="2" t="s">
        <v>13285</v>
      </c>
      <c r="E37" s="144">
        <v>1000000</v>
      </c>
      <c r="F37" s="10" t="s">
        <v>1294</v>
      </c>
    </row>
    <row r="38" spans="1:6" ht="189" x14ac:dyDescent="0.25">
      <c r="A38" s="2">
        <v>24</v>
      </c>
      <c r="B38" s="2" t="s">
        <v>13286</v>
      </c>
      <c r="C38" s="2" t="s">
        <v>13287</v>
      </c>
      <c r="D38" s="2" t="s">
        <v>13288</v>
      </c>
      <c r="E38" s="144">
        <v>650000</v>
      </c>
      <c r="F38" s="10" t="s">
        <v>1294</v>
      </c>
    </row>
    <row r="39" spans="1:6" ht="110.25" x14ac:dyDescent="0.25">
      <c r="A39" s="2">
        <v>25</v>
      </c>
      <c r="B39" s="2" t="s">
        <v>13289</v>
      </c>
      <c r="C39" s="2" t="s">
        <v>13290</v>
      </c>
      <c r="D39" s="2" t="s">
        <v>13279</v>
      </c>
      <c r="E39" s="144">
        <v>450344.96000000002</v>
      </c>
      <c r="F39" s="10" t="s">
        <v>1259</v>
      </c>
    </row>
    <row r="40" spans="1:6" x14ac:dyDescent="0.25">
      <c r="A40" s="8"/>
      <c r="B40" s="8" t="s">
        <v>248</v>
      </c>
      <c r="C40" s="8"/>
      <c r="D40" s="8"/>
      <c r="E40" s="654">
        <f>SUM(E6:E39)</f>
        <v>80310344.819999993</v>
      </c>
      <c r="F40" s="37"/>
    </row>
    <row r="41" spans="1:6" ht="18.75" customHeight="1" x14ac:dyDescent="0.25">
      <c r="A41" s="727"/>
      <c r="B41" s="2373" t="s">
        <v>9</v>
      </c>
      <c r="C41" s="2431"/>
      <c r="D41" s="2374"/>
      <c r="E41" s="728"/>
      <c r="F41" s="728"/>
    </row>
    <row r="42" spans="1:6" ht="31.5" x14ac:dyDescent="0.25">
      <c r="A42" s="2">
        <v>1</v>
      </c>
      <c r="B42" s="2" t="s">
        <v>2060</v>
      </c>
      <c r="C42" s="2" t="s">
        <v>13235</v>
      </c>
      <c r="D42" s="2" t="s">
        <v>13236</v>
      </c>
      <c r="E42" s="144">
        <v>700000</v>
      </c>
      <c r="F42" s="10" t="s">
        <v>5827</v>
      </c>
    </row>
    <row r="43" spans="1:6" ht="126" x14ac:dyDescent="0.25">
      <c r="A43" s="2">
        <v>2</v>
      </c>
      <c r="B43" s="2" t="s">
        <v>295</v>
      </c>
      <c r="C43" s="2" t="s">
        <v>13237</v>
      </c>
      <c r="D43" s="2" t="s">
        <v>13291</v>
      </c>
      <c r="E43" s="144">
        <v>300000</v>
      </c>
      <c r="F43" s="10" t="s">
        <v>5827</v>
      </c>
    </row>
    <row r="44" spans="1:6" x14ac:dyDescent="0.25">
      <c r="A44" s="9"/>
      <c r="B44" s="9" t="s">
        <v>34</v>
      </c>
      <c r="C44" s="9"/>
      <c r="D44" s="9"/>
      <c r="E44" s="223"/>
      <c r="F44" s="96"/>
    </row>
    <row r="45" spans="1:6" ht="47.25" x14ac:dyDescent="0.25">
      <c r="A45" s="2">
        <v>10</v>
      </c>
      <c r="B45" s="2" t="s">
        <v>13249</v>
      </c>
      <c r="C45" s="2" t="s">
        <v>13292</v>
      </c>
      <c r="D45" s="2" t="s">
        <v>554</v>
      </c>
      <c r="E45" s="77">
        <v>4500000</v>
      </c>
      <c r="F45" s="10" t="s">
        <v>5827</v>
      </c>
    </row>
    <row r="46" spans="1:6" x14ac:dyDescent="0.25">
      <c r="A46" s="8"/>
      <c r="B46" s="8" t="s">
        <v>704</v>
      </c>
      <c r="C46" s="8"/>
      <c r="D46" s="8"/>
      <c r="E46" s="654">
        <f>SUM(E42:E45)</f>
        <v>5500000</v>
      </c>
      <c r="F46" s="37"/>
    </row>
    <row r="47" spans="1:6" ht="63" x14ac:dyDescent="0.25">
      <c r="A47" s="2">
        <v>18</v>
      </c>
      <c r="B47" s="2" t="s">
        <v>13293</v>
      </c>
      <c r="C47" s="2" t="s">
        <v>13290</v>
      </c>
      <c r="D47" s="2" t="s">
        <v>13294</v>
      </c>
      <c r="E47" s="144">
        <v>1000000</v>
      </c>
      <c r="F47" s="10" t="s">
        <v>1294</v>
      </c>
    </row>
    <row r="48" spans="1:6" x14ac:dyDescent="0.25">
      <c r="A48" s="88"/>
      <c r="B48" s="9" t="s">
        <v>248</v>
      </c>
      <c r="C48" s="88"/>
      <c r="D48" s="88"/>
      <c r="E48" s="223">
        <v>1000000</v>
      </c>
      <c r="F48" s="88"/>
    </row>
    <row r="49" spans="1:6" ht="18.75" customHeight="1" x14ac:dyDescent="0.25">
      <c r="A49" s="88"/>
      <c r="B49" s="2340" t="s">
        <v>324</v>
      </c>
      <c r="C49" s="2342"/>
      <c r="D49" s="88"/>
      <c r="E49" s="404">
        <f>E48+E46+E40</f>
        <v>86810344.819999993</v>
      </c>
      <c r="F49" s="88"/>
    </row>
    <row r="53" spans="1:6" x14ac:dyDescent="0.25">
      <c r="A53" s="2352" t="s">
        <v>9528</v>
      </c>
      <c r="B53" s="2352"/>
      <c r="C53" s="2352"/>
      <c r="D53" s="2352"/>
      <c r="E53" s="2352"/>
      <c r="F53" s="2352"/>
    </row>
    <row r="54" spans="1:6" x14ac:dyDescent="0.25">
      <c r="A54" s="2352" t="s">
        <v>13234</v>
      </c>
      <c r="B54" s="2352"/>
      <c r="C54" s="2352"/>
      <c r="D54" s="2352"/>
      <c r="E54" s="2352"/>
      <c r="F54" s="2352"/>
    </row>
    <row r="55" spans="1:6" x14ac:dyDescent="0.25">
      <c r="A55" s="2352" t="s">
        <v>281</v>
      </c>
      <c r="B55" s="2352"/>
      <c r="C55" s="2352"/>
      <c r="D55" s="2352"/>
      <c r="E55" s="2352"/>
      <c r="F55" s="2352"/>
    </row>
    <row r="56" spans="1:6" ht="31.5" x14ac:dyDescent="0.25">
      <c r="A56" s="251" t="s">
        <v>3</v>
      </c>
      <c r="B56" s="382" t="s">
        <v>283</v>
      </c>
      <c r="C56" s="382" t="s">
        <v>284</v>
      </c>
      <c r="D56" s="382" t="s">
        <v>285</v>
      </c>
      <c r="E56" s="100" t="s">
        <v>286</v>
      </c>
      <c r="F56" s="437" t="s">
        <v>1228</v>
      </c>
    </row>
    <row r="57" spans="1:6" x14ac:dyDescent="0.25">
      <c r="A57" s="251"/>
      <c r="B57" s="382" t="s">
        <v>34</v>
      </c>
      <c r="C57" s="382"/>
      <c r="D57" s="382"/>
      <c r="E57" s="100"/>
      <c r="F57" s="156"/>
    </row>
    <row r="58" spans="1:6" ht="63" x14ac:dyDescent="0.25">
      <c r="A58" s="182">
        <v>1</v>
      </c>
      <c r="B58" s="269" t="s">
        <v>13295</v>
      </c>
      <c r="C58" s="269" t="s">
        <v>13296</v>
      </c>
      <c r="D58" s="269" t="s">
        <v>13297</v>
      </c>
      <c r="E58" s="150">
        <v>1000000</v>
      </c>
      <c r="F58" s="269" t="s">
        <v>272</v>
      </c>
    </row>
    <row r="59" spans="1:6" ht="31.5" x14ac:dyDescent="0.25">
      <c r="A59" s="156"/>
      <c r="B59" s="382" t="s">
        <v>4727</v>
      </c>
      <c r="C59" s="149"/>
      <c r="D59" s="149"/>
      <c r="E59" s="150"/>
      <c r="F59" s="156"/>
    </row>
    <row r="60" spans="1:6" ht="94.5" x14ac:dyDescent="0.25">
      <c r="A60" s="156">
        <v>2</v>
      </c>
      <c r="B60" s="149" t="s">
        <v>301</v>
      </c>
      <c r="C60" s="156" t="s">
        <v>13246</v>
      </c>
      <c r="D60" s="149" t="s">
        <v>43</v>
      </c>
      <c r="E60" s="266">
        <v>568965.51</v>
      </c>
      <c r="F60" s="156" t="s">
        <v>272</v>
      </c>
    </row>
    <row r="61" spans="1:6" x14ac:dyDescent="0.25">
      <c r="A61" s="156"/>
      <c r="B61" s="2365" t="s">
        <v>5895</v>
      </c>
      <c r="C61" s="2367"/>
      <c r="D61" s="149"/>
      <c r="E61" s="266"/>
      <c r="F61" s="156"/>
    </row>
    <row r="62" spans="1:6" ht="94.5" x14ac:dyDescent="0.25">
      <c r="A62" s="156">
        <v>3</v>
      </c>
      <c r="B62" s="149" t="s">
        <v>13298</v>
      </c>
      <c r="C62" s="149" t="s">
        <v>13275</v>
      </c>
      <c r="D62" s="149" t="s">
        <v>13299</v>
      </c>
      <c r="E62" s="150">
        <v>500000</v>
      </c>
      <c r="F62" s="156" t="s">
        <v>272</v>
      </c>
    </row>
    <row r="63" spans="1:6" ht="110.25" x14ac:dyDescent="0.25">
      <c r="A63" s="156">
        <v>4</v>
      </c>
      <c r="B63" s="149" t="s">
        <v>13300</v>
      </c>
      <c r="C63" s="149" t="s">
        <v>13301</v>
      </c>
      <c r="D63" s="149" t="s">
        <v>13302</v>
      </c>
      <c r="E63" s="150">
        <v>310344.83</v>
      </c>
      <c r="F63" s="156" t="s">
        <v>272</v>
      </c>
    </row>
    <row r="64" spans="1:6" x14ac:dyDescent="0.25">
      <c r="A64" s="156"/>
      <c r="B64" s="2365" t="s">
        <v>5872</v>
      </c>
      <c r="C64" s="2367"/>
      <c r="D64" s="149"/>
      <c r="E64" s="150"/>
      <c r="F64" s="156"/>
    </row>
    <row r="65" spans="1:6" ht="157.5" x14ac:dyDescent="0.25">
      <c r="A65" s="156">
        <v>5</v>
      </c>
      <c r="B65" s="121" t="s">
        <v>13303</v>
      </c>
      <c r="C65" s="149" t="s">
        <v>13258</v>
      </c>
      <c r="D65" s="149" t="s">
        <v>13304</v>
      </c>
      <c r="E65" s="150">
        <v>3000000</v>
      </c>
      <c r="F65" s="156" t="s">
        <v>272</v>
      </c>
    </row>
    <row r="66" spans="1:6" ht="126" x14ac:dyDescent="0.25">
      <c r="A66" s="156">
        <v>6</v>
      </c>
      <c r="B66" s="149" t="s">
        <v>13305</v>
      </c>
      <c r="C66" s="149" t="s">
        <v>13261</v>
      </c>
      <c r="D66" s="149" t="s">
        <v>13306</v>
      </c>
      <c r="E66" s="150">
        <v>1400000</v>
      </c>
      <c r="F66" s="156" t="s">
        <v>272</v>
      </c>
    </row>
    <row r="67" spans="1:6" ht="110.25" x14ac:dyDescent="0.25">
      <c r="A67" s="156">
        <v>7</v>
      </c>
      <c r="B67" s="149" t="s">
        <v>13307</v>
      </c>
      <c r="C67" s="149" t="s">
        <v>13290</v>
      </c>
      <c r="D67" s="149" t="s">
        <v>13308</v>
      </c>
      <c r="E67" s="150">
        <v>4000000</v>
      </c>
      <c r="F67" s="269" t="s">
        <v>13</v>
      </c>
    </row>
    <row r="68" spans="1:6" ht="110.25" x14ac:dyDescent="0.25">
      <c r="A68" s="156">
        <v>8</v>
      </c>
      <c r="B68" s="149" t="s">
        <v>13309</v>
      </c>
      <c r="C68" s="149" t="s">
        <v>13290</v>
      </c>
      <c r="D68" s="149" t="s">
        <v>13310</v>
      </c>
      <c r="E68" s="150">
        <v>600000</v>
      </c>
      <c r="F68" s="269" t="s">
        <v>13</v>
      </c>
    </row>
    <row r="69" spans="1:6" x14ac:dyDescent="0.25">
      <c r="A69" s="251"/>
      <c r="B69" s="382" t="s">
        <v>704</v>
      </c>
      <c r="C69" s="382"/>
      <c r="D69" s="251"/>
      <c r="E69" s="301">
        <f>SUM(E58:E68)</f>
        <v>11379310.34</v>
      </c>
      <c r="F69" s="156"/>
    </row>
  </sheetData>
  <mergeCells count="16">
    <mergeCell ref="B23:C23"/>
    <mergeCell ref="A1:F1"/>
    <mergeCell ref="A2:F2"/>
    <mergeCell ref="A3:F3"/>
    <mergeCell ref="B5:C5"/>
    <mergeCell ref="B11:D11"/>
    <mergeCell ref="B41:D41"/>
    <mergeCell ref="A55:F55"/>
    <mergeCell ref="B61:C61"/>
    <mergeCell ref="B64:C64"/>
    <mergeCell ref="B25:C25"/>
    <mergeCell ref="B34:C34"/>
    <mergeCell ref="B36:C36"/>
    <mergeCell ref="B49:C49"/>
    <mergeCell ref="A53:F53"/>
    <mergeCell ref="A54:F54"/>
  </mergeCells>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topLeftCell="A76" workbookViewId="0">
      <selection activeCell="D80" sqref="D80"/>
    </sheetView>
  </sheetViews>
  <sheetFormatPr defaultRowHeight="15.75" x14ac:dyDescent="0.25"/>
  <cols>
    <col min="1" max="1" width="8" style="128" customWidth="1"/>
    <col min="2" max="2" width="15.85546875" style="128" customWidth="1"/>
    <col min="3" max="3" width="41.7109375" style="128" customWidth="1"/>
    <col min="4" max="4" width="22.28515625" style="128" customWidth="1"/>
    <col min="5" max="5" width="21.140625" style="128" customWidth="1"/>
    <col min="6" max="6" width="11.42578125" style="128" customWidth="1"/>
    <col min="7" max="16384" width="9.140625" style="128"/>
  </cols>
  <sheetData>
    <row r="1" spans="1:6" x14ac:dyDescent="0.25">
      <c r="A1" s="2345" t="s">
        <v>9528</v>
      </c>
      <c r="B1" s="2345"/>
      <c r="C1" s="2345"/>
      <c r="D1" s="2345"/>
      <c r="E1" s="2345"/>
      <c r="F1" s="2345"/>
    </row>
    <row r="2" spans="1:6" x14ac:dyDescent="0.25">
      <c r="A2" s="2345" t="s">
        <v>13312</v>
      </c>
      <c r="B2" s="2345"/>
      <c r="C2" s="2345"/>
      <c r="D2" s="2345"/>
      <c r="E2" s="2345"/>
      <c r="F2" s="2345"/>
    </row>
    <row r="3" spans="1:6" x14ac:dyDescent="0.25">
      <c r="A3" s="2345" t="s">
        <v>281</v>
      </c>
      <c r="B3" s="2345"/>
      <c r="C3" s="2345"/>
      <c r="D3" s="2345"/>
      <c r="E3" s="2345"/>
      <c r="F3" s="2345"/>
    </row>
    <row r="4" spans="1:6" x14ac:dyDescent="0.25">
      <c r="A4" s="70" t="s">
        <v>3</v>
      </c>
      <c r="B4" s="70" t="s">
        <v>283</v>
      </c>
      <c r="C4" s="70" t="s">
        <v>284</v>
      </c>
      <c r="D4" s="70" t="s">
        <v>285</v>
      </c>
      <c r="E4" s="233" t="s">
        <v>13313</v>
      </c>
      <c r="F4" s="70" t="s">
        <v>4467</v>
      </c>
    </row>
    <row r="5" spans="1:6" x14ac:dyDescent="0.25">
      <c r="A5" s="70"/>
      <c r="B5" s="2348" t="s">
        <v>9</v>
      </c>
      <c r="C5" s="2350"/>
      <c r="D5" s="70"/>
      <c r="E5" s="233"/>
      <c r="F5" s="70"/>
    </row>
    <row r="6" spans="1:6" ht="31.5" x14ac:dyDescent="0.25">
      <c r="A6" s="69">
        <v>1</v>
      </c>
      <c r="B6" s="69" t="s">
        <v>2060</v>
      </c>
      <c r="C6" s="69" t="s">
        <v>13314</v>
      </c>
      <c r="D6" s="69" t="s">
        <v>329</v>
      </c>
      <c r="E6" s="77">
        <v>2052320</v>
      </c>
      <c r="F6" s="69" t="s">
        <v>277</v>
      </c>
    </row>
    <row r="7" spans="1:6" ht="110.25" x14ac:dyDescent="0.25">
      <c r="A7" s="69">
        <v>2</v>
      </c>
      <c r="B7" s="69" t="s">
        <v>295</v>
      </c>
      <c r="C7" s="69" t="s">
        <v>13315</v>
      </c>
      <c r="D7" s="69" t="s">
        <v>13316</v>
      </c>
      <c r="E7" s="77">
        <v>1115232.1100000001</v>
      </c>
      <c r="F7" s="69" t="s">
        <v>277</v>
      </c>
    </row>
    <row r="8" spans="1:6" ht="47.25" x14ac:dyDescent="0.25">
      <c r="A8" s="69">
        <v>3</v>
      </c>
      <c r="B8" s="69" t="s">
        <v>17</v>
      </c>
      <c r="C8" s="69" t="s">
        <v>13317</v>
      </c>
      <c r="D8" s="69" t="s">
        <v>13318</v>
      </c>
      <c r="E8" s="77">
        <v>16800</v>
      </c>
      <c r="F8" s="69" t="s">
        <v>277</v>
      </c>
    </row>
    <row r="9" spans="1:6" ht="47.25" x14ac:dyDescent="0.25">
      <c r="A9" s="69">
        <v>4</v>
      </c>
      <c r="B9" s="69" t="s">
        <v>20</v>
      </c>
      <c r="C9" s="69" t="s">
        <v>13319</v>
      </c>
      <c r="D9" s="69" t="s">
        <v>13320</v>
      </c>
      <c r="E9" s="77">
        <v>72000</v>
      </c>
      <c r="F9" s="69" t="s">
        <v>272</v>
      </c>
    </row>
    <row r="10" spans="1:6" ht="78.75" x14ac:dyDescent="0.25">
      <c r="A10" s="69">
        <v>5</v>
      </c>
      <c r="B10" s="69" t="s">
        <v>23</v>
      </c>
      <c r="C10" s="69" t="s">
        <v>13321</v>
      </c>
      <c r="D10" s="69" t="s">
        <v>3056</v>
      </c>
      <c r="E10" s="77">
        <v>948000</v>
      </c>
      <c r="F10" s="69" t="s">
        <v>277</v>
      </c>
    </row>
    <row r="11" spans="1:6" x14ac:dyDescent="0.25">
      <c r="A11" s="69"/>
      <c r="B11" s="2348" t="s">
        <v>8990</v>
      </c>
      <c r="C11" s="2350"/>
      <c r="D11" s="69"/>
      <c r="E11" s="77"/>
      <c r="F11" s="69"/>
    </row>
    <row r="12" spans="1:6" ht="94.5" x14ac:dyDescent="0.25">
      <c r="A12" s="69">
        <v>6</v>
      </c>
      <c r="B12" s="69" t="s">
        <v>295</v>
      </c>
      <c r="C12" s="69" t="s">
        <v>13322</v>
      </c>
      <c r="D12" s="69" t="s">
        <v>13323</v>
      </c>
      <c r="E12" s="77">
        <v>1000000</v>
      </c>
      <c r="F12" s="69" t="s">
        <v>277</v>
      </c>
    </row>
    <row r="13" spans="1:6" ht="78.75" x14ac:dyDescent="0.25">
      <c r="A13" s="69">
        <v>7</v>
      </c>
      <c r="B13" s="69" t="s">
        <v>23</v>
      </c>
      <c r="C13" s="69" t="s">
        <v>13324</v>
      </c>
      <c r="D13" s="69" t="s">
        <v>13325</v>
      </c>
      <c r="E13" s="77">
        <v>1600000</v>
      </c>
      <c r="F13" s="69" t="s">
        <v>277</v>
      </c>
    </row>
    <row r="14" spans="1:6" ht="78.75" x14ac:dyDescent="0.25">
      <c r="A14" s="69">
        <v>8</v>
      </c>
      <c r="B14" s="69" t="s">
        <v>301</v>
      </c>
      <c r="C14" s="69" t="s">
        <v>13326</v>
      </c>
      <c r="D14" s="69" t="s">
        <v>13327</v>
      </c>
      <c r="E14" s="77">
        <v>4568965.5199999996</v>
      </c>
      <c r="F14" s="69" t="s">
        <v>277</v>
      </c>
    </row>
    <row r="15" spans="1:6" x14ac:dyDescent="0.25">
      <c r="A15" s="69"/>
      <c r="B15" s="70" t="s">
        <v>34</v>
      </c>
      <c r="C15" s="69"/>
      <c r="D15" s="69"/>
      <c r="E15" s="77"/>
      <c r="F15" s="69"/>
    </row>
    <row r="16" spans="1:6" ht="47.25" x14ac:dyDescent="0.25">
      <c r="A16" s="69">
        <v>9</v>
      </c>
      <c r="B16" s="69" t="s">
        <v>309</v>
      </c>
      <c r="C16" s="69" t="s">
        <v>13328</v>
      </c>
      <c r="D16" s="69" t="s">
        <v>11353</v>
      </c>
      <c r="E16" s="77">
        <v>5500000</v>
      </c>
      <c r="F16" s="69" t="s">
        <v>277</v>
      </c>
    </row>
    <row r="17" spans="1:6" ht="47.25" x14ac:dyDescent="0.25">
      <c r="A17" s="69">
        <v>10</v>
      </c>
      <c r="B17" s="69" t="s">
        <v>342</v>
      </c>
      <c r="C17" s="69" t="s">
        <v>13329</v>
      </c>
      <c r="D17" s="69" t="s">
        <v>11353</v>
      </c>
      <c r="E17" s="77">
        <v>11700000</v>
      </c>
      <c r="F17" s="69" t="s">
        <v>272</v>
      </c>
    </row>
    <row r="18" spans="1:6" x14ac:dyDescent="0.25">
      <c r="A18" s="69"/>
      <c r="B18" s="2348" t="s">
        <v>5895</v>
      </c>
      <c r="C18" s="2350"/>
      <c r="D18" s="69"/>
      <c r="E18" s="77"/>
      <c r="F18" s="69"/>
    </row>
    <row r="19" spans="1:6" ht="110.25" x14ac:dyDescent="0.25">
      <c r="A19" s="69">
        <v>11</v>
      </c>
      <c r="B19" s="69" t="s">
        <v>13330</v>
      </c>
      <c r="C19" s="69" t="s">
        <v>13331</v>
      </c>
      <c r="D19" s="303" t="s">
        <v>13332</v>
      </c>
      <c r="E19" s="77">
        <v>400000</v>
      </c>
      <c r="F19" s="69" t="s">
        <v>13</v>
      </c>
    </row>
    <row r="20" spans="1:6" ht="63" x14ac:dyDescent="0.25">
      <c r="A20" s="69">
        <v>12</v>
      </c>
      <c r="B20" s="69" t="s">
        <v>13333</v>
      </c>
      <c r="C20" s="69" t="s">
        <v>13334</v>
      </c>
      <c r="D20" s="69" t="s">
        <v>13335</v>
      </c>
      <c r="E20" s="77">
        <v>1000000</v>
      </c>
      <c r="F20" s="69" t="s">
        <v>13</v>
      </c>
    </row>
    <row r="21" spans="1:6" ht="63" x14ac:dyDescent="0.25">
      <c r="A21" s="69">
        <v>13</v>
      </c>
      <c r="B21" s="69" t="s">
        <v>13336</v>
      </c>
      <c r="C21" s="69" t="s">
        <v>13337</v>
      </c>
      <c r="D21" s="2" t="s">
        <v>13335</v>
      </c>
      <c r="E21" s="77">
        <v>1000000</v>
      </c>
      <c r="F21" s="69" t="s">
        <v>13</v>
      </c>
    </row>
    <row r="22" spans="1:6" ht="78.75" x14ac:dyDescent="0.25">
      <c r="A22" s="69">
        <v>14</v>
      </c>
      <c r="B22" s="69" t="s">
        <v>13338</v>
      </c>
      <c r="C22" s="69" t="s">
        <v>13339</v>
      </c>
      <c r="D22" s="69" t="s">
        <v>13340</v>
      </c>
      <c r="E22" s="77">
        <v>1000000</v>
      </c>
      <c r="F22" s="69" t="s">
        <v>13</v>
      </c>
    </row>
    <row r="23" spans="1:6" ht="47.25" x14ac:dyDescent="0.25">
      <c r="A23" s="69">
        <v>15</v>
      </c>
      <c r="B23" s="69" t="s">
        <v>13341</v>
      </c>
      <c r="C23" s="69" t="s">
        <v>13342</v>
      </c>
      <c r="D23" s="69" t="s">
        <v>13343</v>
      </c>
      <c r="E23" s="77">
        <v>4000000</v>
      </c>
      <c r="F23" s="69" t="s">
        <v>13</v>
      </c>
    </row>
    <row r="24" spans="1:6" ht="63" x14ac:dyDescent="0.25">
      <c r="A24" s="69">
        <v>16</v>
      </c>
      <c r="B24" s="69" t="s">
        <v>13344</v>
      </c>
      <c r="C24" s="69" t="s">
        <v>13345</v>
      </c>
      <c r="D24" s="69" t="s">
        <v>13346</v>
      </c>
      <c r="E24" s="77">
        <v>500000</v>
      </c>
      <c r="F24" s="69" t="s">
        <v>13</v>
      </c>
    </row>
    <row r="25" spans="1:6" ht="47.25" x14ac:dyDescent="0.25">
      <c r="A25" s="69">
        <v>17</v>
      </c>
      <c r="B25" s="69" t="s">
        <v>13347</v>
      </c>
      <c r="C25" s="69" t="s">
        <v>13348</v>
      </c>
      <c r="D25" s="69" t="s">
        <v>13343</v>
      </c>
      <c r="E25" s="77">
        <v>4000000</v>
      </c>
      <c r="F25" s="69" t="s">
        <v>13</v>
      </c>
    </row>
    <row r="26" spans="1:6" ht="47.25" x14ac:dyDescent="0.25">
      <c r="A26" s="69">
        <v>18</v>
      </c>
      <c r="B26" s="69" t="s">
        <v>13349</v>
      </c>
      <c r="C26" s="69" t="s">
        <v>13350</v>
      </c>
      <c r="D26" s="69" t="s">
        <v>13343</v>
      </c>
      <c r="E26" s="77">
        <v>4000000</v>
      </c>
      <c r="F26" s="69" t="s">
        <v>13</v>
      </c>
    </row>
    <row r="27" spans="1:6" ht="47.25" x14ac:dyDescent="0.25">
      <c r="A27" s="69">
        <v>19</v>
      </c>
      <c r="B27" s="69" t="s">
        <v>13351</v>
      </c>
      <c r="C27" s="69" t="s">
        <v>13352</v>
      </c>
      <c r="D27" s="69" t="s">
        <v>13343</v>
      </c>
      <c r="E27" s="77">
        <v>4000000</v>
      </c>
      <c r="F27" s="69" t="s">
        <v>13</v>
      </c>
    </row>
    <row r="28" spans="1:6" ht="63" x14ac:dyDescent="0.25">
      <c r="A28" s="69">
        <v>20</v>
      </c>
      <c r="B28" s="69" t="s">
        <v>13353</v>
      </c>
      <c r="C28" s="69" t="s">
        <v>13354</v>
      </c>
      <c r="D28" s="69" t="s">
        <v>13355</v>
      </c>
      <c r="E28" s="77">
        <v>500000</v>
      </c>
      <c r="F28" s="69" t="s">
        <v>13</v>
      </c>
    </row>
    <row r="29" spans="1:6" ht="63" x14ac:dyDescent="0.25">
      <c r="A29" s="69">
        <v>21</v>
      </c>
      <c r="B29" s="69" t="s">
        <v>13356</v>
      </c>
      <c r="C29" s="69" t="s">
        <v>13357</v>
      </c>
      <c r="D29" s="69" t="s">
        <v>13358</v>
      </c>
      <c r="E29" s="77">
        <v>1000000</v>
      </c>
      <c r="F29" s="69" t="s">
        <v>13</v>
      </c>
    </row>
    <row r="30" spans="1:6" ht="47.25" x14ac:dyDescent="0.25">
      <c r="A30" s="69">
        <v>22</v>
      </c>
      <c r="B30" s="69" t="s">
        <v>13359</v>
      </c>
      <c r="C30" s="69" t="s">
        <v>13360</v>
      </c>
      <c r="D30" s="69" t="s">
        <v>13361</v>
      </c>
      <c r="E30" s="77">
        <v>400000</v>
      </c>
      <c r="F30" s="69" t="s">
        <v>13</v>
      </c>
    </row>
    <row r="31" spans="1:6" ht="63" x14ac:dyDescent="0.25">
      <c r="A31" s="69">
        <v>23</v>
      </c>
      <c r="B31" s="69" t="s">
        <v>13362</v>
      </c>
      <c r="C31" s="69" t="s">
        <v>13363</v>
      </c>
      <c r="D31" s="69" t="s">
        <v>13355</v>
      </c>
      <c r="E31" s="77">
        <v>500000</v>
      </c>
      <c r="F31" s="69" t="s">
        <v>13</v>
      </c>
    </row>
    <row r="32" spans="1:6" ht="31.5" x14ac:dyDescent="0.25">
      <c r="A32" s="69">
        <v>24</v>
      </c>
      <c r="B32" s="69" t="s">
        <v>13364</v>
      </c>
      <c r="C32" s="69" t="s">
        <v>13365</v>
      </c>
      <c r="D32" s="69" t="s">
        <v>13366</v>
      </c>
      <c r="E32" s="77">
        <v>200000</v>
      </c>
      <c r="F32" s="69" t="s">
        <v>13</v>
      </c>
    </row>
    <row r="33" spans="1:6" ht="63" x14ac:dyDescent="0.25">
      <c r="A33" s="69">
        <v>25</v>
      </c>
      <c r="B33" s="69" t="s">
        <v>13367</v>
      </c>
      <c r="C33" s="69" t="s">
        <v>13368</v>
      </c>
      <c r="D33" s="69" t="s">
        <v>13355</v>
      </c>
      <c r="E33" s="77">
        <v>500000</v>
      </c>
      <c r="F33" s="69" t="s">
        <v>13</v>
      </c>
    </row>
    <row r="34" spans="1:6" ht="31.5" x14ac:dyDescent="0.25">
      <c r="A34" s="69">
        <v>26</v>
      </c>
      <c r="B34" s="69" t="s">
        <v>13369</v>
      </c>
      <c r="C34" s="69" t="s">
        <v>13370</v>
      </c>
      <c r="D34" s="69" t="s">
        <v>13366</v>
      </c>
      <c r="E34" s="77">
        <v>200000</v>
      </c>
      <c r="F34" s="69" t="s">
        <v>13</v>
      </c>
    </row>
    <row r="35" spans="1:6" ht="63" x14ac:dyDescent="0.25">
      <c r="A35" s="69">
        <v>27</v>
      </c>
      <c r="B35" s="69" t="s">
        <v>13371</v>
      </c>
      <c r="C35" s="69" t="s">
        <v>13372</v>
      </c>
      <c r="D35" s="69" t="s">
        <v>13373</v>
      </c>
      <c r="E35" s="77">
        <v>500000</v>
      </c>
      <c r="F35" s="69" t="s">
        <v>13</v>
      </c>
    </row>
    <row r="36" spans="1:6" ht="63" x14ac:dyDescent="0.25">
      <c r="A36" s="69">
        <v>28</v>
      </c>
      <c r="B36" s="69" t="s">
        <v>13374</v>
      </c>
      <c r="C36" s="69" t="s">
        <v>13375</v>
      </c>
      <c r="D36" s="69" t="s">
        <v>13376</v>
      </c>
      <c r="E36" s="77">
        <v>400000</v>
      </c>
      <c r="F36" s="69" t="s">
        <v>13</v>
      </c>
    </row>
    <row r="37" spans="1:6" ht="63" x14ac:dyDescent="0.25">
      <c r="A37" s="69">
        <v>29</v>
      </c>
      <c r="B37" s="69" t="s">
        <v>7159</v>
      </c>
      <c r="C37" s="69" t="s">
        <v>13377</v>
      </c>
      <c r="D37" s="69" t="s">
        <v>13355</v>
      </c>
      <c r="E37" s="77">
        <v>500000</v>
      </c>
      <c r="F37" s="69" t="s">
        <v>13</v>
      </c>
    </row>
    <row r="38" spans="1:6" ht="31.5" x14ac:dyDescent="0.25">
      <c r="A38" s="69">
        <v>30</v>
      </c>
      <c r="B38" s="69" t="s">
        <v>13378</v>
      </c>
      <c r="C38" s="69" t="s">
        <v>13379</v>
      </c>
      <c r="D38" s="69" t="s">
        <v>13380</v>
      </c>
      <c r="E38" s="77">
        <v>200000</v>
      </c>
      <c r="F38" s="69" t="s">
        <v>13</v>
      </c>
    </row>
    <row r="39" spans="1:6" ht="63" x14ac:dyDescent="0.25">
      <c r="A39" s="69">
        <v>31</v>
      </c>
      <c r="B39" s="69" t="s">
        <v>13381</v>
      </c>
      <c r="C39" s="69" t="s">
        <v>13382</v>
      </c>
      <c r="D39" s="69" t="s">
        <v>13355</v>
      </c>
      <c r="E39" s="77">
        <v>500000</v>
      </c>
      <c r="F39" s="69" t="s">
        <v>13</v>
      </c>
    </row>
    <row r="40" spans="1:6" ht="63" x14ac:dyDescent="0.25">
      <c r="A40" s="69">
        <v>32</v>
      </c>
      <c r="B40" s="69" t="s">
        <v>13383</v>
      </c>
      <c r="C40" s="69" t="s">
        <v>13384</v>
      </c>
      <c r="D40" s="69" t="s">
        <v>13385</v>
      </c>
      <c r="E40" s="77">
        <v>1000000</v>
      </c>
      <c r="F40" s="69" t="s">
        <v>13</v>
      </c>
    </row>
    <row r="41" spans="1:6" ht="63" x14ac:dyDescent="0.25">
      <c r="A41" s="69">
        <v>33</v>
      </c>
      <c r="B41" s="69" t="s">
        <v>13386</v>
      </c>
      <c r="C41" s="69" t="s">
        <v>13387</v>
      </c>
      <c r="D41" s="69" t="s">
        <v>13355</v>
      </c>
      <c r="E41" s="77">
        <v>500000</v>
      </c>
      <c r="F41" s="69" t="s">
        <v>13</v>
      </c>
    </row>
    <row r="42" spans="1:6" ht="63" x14ac:dyDescent="0.25">
      <c r="A42" s="69">
        <v>34</v>
      </c>
      <c r="B42" s="69" t="s">
        <v>13388</v>
      </c>
      <c r="C42" s="69" t="s">
        <v>13389</v>
      </c>
      <c r="D42" s="69" t="s">
        <v>13355</v>
      </c>
      <c r="E42" s="77">
        <v>500000</v>
      </c>
      <c r="F42" s="69" t="s">
        <v>13</v>
      </c>
    </row>
    <row r="43" spans="1:6" x14ac:dyDescent="0.25">
      <c r="A43" s="69"/>
      <c r="B43" s="2348" t="s">
        <v>5872</v>
      </c>
      <c r="C43" s="2350"/>
      <c r="D43" s="69"/>
      <c r="E43" s="77"/>
      <c r="F43" s="69"/>
    </row>
    <row r="44" spans="1:6" ht="47.25" x14ac:dyDescent="0.25">
      <c r="A44" s="69">
        <v>35</v>
      </c>
      <c r="B44" s="69" t="s">
        <v>13390</v>
      </c>
      <c r="C44" s="69" t="s">
        <v>13391</v>
      </c>
      <c r="D44" s="69" t="s">
        <v>13392</v>
      </c>
      <c r="E44" s="77">
        <v>1500000</v>
      </c>
      <c r="F44" s="69" t="s">
        <v>272</v>
      </c>
    </row>
    <row r="45" spans="1:6" ht="63" x14ac:dyDescent="0.25">
      <c r="A45" s="69">
        <v>36</v>
      </c>
      <c r="B45" s="69" t="s">
        <v>13393</v>
      </c>
      <c r="C45" s="69" t="s">
        <v>13394</v>
      </c>
      <c r="D45" s="69" t="s">
        <v>13395</v>
      </c>
      <c r="E45" s="77">
        <v>1500000</v>
      </c>
      <c r="F45" s="69" t="s">
        <v>13</v>
      </c>
    </row>
    <row r="46" spans="1:6" ht="63" x14ac:dyDescent="0.25">
      <c r="A46" s="69">
        <v>37</v>
      </c>
      <c r="B46" s="69" t="s">
        <v>13396</v>
      </c>
      <c r="C46" s="69" t="s">
        <v>13397</v>
      </c>
      <c r="D46" s="69" t="s">
        <v>13395</v>
      </c>
      <c r="E46" s="77">
        <v>800000</v>
      </c>
      <c r="F46" s="69" t="s">
        <v>13</v>
      </c>
    </row>
    <row r="47" spans="1:6" ht="78.75" x14ac:dyDescent="0.25">
      <c r="A47" s="69">
        <v>38</v>
      </c>
      <c r="B47" s="69" t="s">
        <v>13398</v>
      </c>
      <c r="C47" s="69" t="s">
        <v>13399</v>
      </c>
      <c r="D47" s="69" t="s">
        <v>13400</v>
      </c>
      <c r="E47" s="77">
        <v>1000000</v>
      </c>
      <c r="F47" s="69" t="s">
        <v>13</v>
      </c>
    </row>
    <row r="48" spans="1:6" ht="63" x14ac:dyDescent="0.25">
      <c r="A48" s="69">
        <v>39</v>
      </c>
      <c r="B48" s="69" t="s">
        <v>13401</v>
      </c>
      <c r="C48" s="69" t="s">
        <v>13402</v>
      </c>
      <c r="D48" s="69" t="s">
        <v>13385</v>
      </c>
      <c r="E48" s="77">
        <v>1000000</v>
      </c>
      <c r="F48" s="69" t="s">
        <v>13</v>
      </c>
    </row>
    <row r="49" spans="1:6" ht="63" x14ac:dyDescent="0.25">
      <c r="A49" s="69">
        <v>40</v>
      </c>
      <c r="B49" s="69" t="s">
        <v>13403</v>
      </c>
      <c r="C49" s="69" t="s">
        <v>13404</v>
      </c>
      <c r="D49" s="69" t="s">
        <v>13343</v>
      </c>
      <c r="E49" s="77">
        <v>4000000</v>
      </c>
      <c r="F49" s="69" t="s">
        <v>13</v>
      </c>
    </row>
    <row r="50" spans="1:6" ht="47.25" x14ac:dyDescent="0.25">
      <c r="A50" s="69">
        <v>41</v>
      </c>
      <c r="B50" s="69" t="s">
        <v>13405</v>
      </c>
      <c r="C50" s="69" t="s">
        <v>13406</v>
      </c>
      <c r="D50" s="69" t="s">
        <v>13343</v>
      </c>
      <c r="E50" s="77">
        <v>4000000</v>
      </c>
      <c r="F50" s="69" t="s">
        <v>13</v>
      </c>
    </row>
    <row r="51" spans="1:6" ht="63" x14ac:dyDescent="0.25">
      <c r="A51" s="69">
        <v>42</v>
      </c>
      <c r="B51" s="69" t="s">
        <v>13407</v>
      </c>
      <c r="C51" s="69" t="s">
        <v>13408</v>
      </c>
      <c r="D51" s="69" t="s">
        <v>13355</v>
      </c>
      <c r="E51" s="77">
        <v>500000</v>
      </c>
      <c r="F51" s="69" t="s">
        <v>13</v>
      </c>
    </row>
    <row r="52" spans="1:6" ht="47.25" x14ac:dyDescent="0.25">
      <c r="A52" s="69">
        <v>43</v>
      </c>
      <c r="B52" s="69" t="s">
        <v>13409</v>
      </c>
      <c r="C52" s="69" t="s">
        <v>13410</v>
      </c>
      <c r="D52" s="69" t="s">
        <v>13411</v>
      </c>
      <c r="E52" s="77">
        <v>700000</v>
      </c>
      <c r="F52" s="69" t="s">
        <v>272</v>
      </c>
    </row>
    <row r="53" spans="1:6" ht="63" x14ac:dyDescent="0.25">
      <c r="A53" s="69">
        <v>44</v>
      </c>
      <c r="B53" s="69" t="s">
        <v>13412</v>
      </c>
      <c r="C53" s="69" t="s">
        <v>13413</v>
      </c>
      <c r="D53" s="69" t="s">
        <v>13355</v>
      </c>
      <c r="E53" s="77">
        <v>500000</v>
      </c>
      <c r="F53" s="69" t="s">
        <v>13</v>
      </c>
    </row>
    <row r="54" spans="1:6" x14ac:dyDescent="0.25">
      <c r="A54" s="69"/>
      <c r="B54" s="70" t="s">
        <v>219</v>
      </c>
      <c r="C54" s="69"/>
      <c r="D54" s="69"/>
      <c r="E54" s="77"/>
      <c r="F54" s="69"/>
    </row>
    <row r="55" spans="1:6" ht="78.75" x14ac:dyDescent="0.25">
      <c r="A55" s="69">
        <v>45</v>
      </c>
      <c r="B55" s="69" t="s">
        <v>13414</v>
      </c>
      <c r="C55" s="69" t="s">
        <v>13415</v>
      </c>
      <c r="D55" s="69" t="s">
        <v>13416</v>
      </c>
      <c r="E55" s="77">
        <v>1000000</v>
      </c>
      <c r="F55" s="69" t="s">
        <v>277</v>
      </c>
    </row>
    <row r="56" spans="1:6" ht="47.25" x14ac:dyDescent="0.25">
      <c r="A56" s="69">
        <v>46</v>
      </c>
      <c r="B56" s="69" t="s">
        <v>13417</v>
      </c>
      <c r="C56" s="69" t="s">
        <v>13418</v>
      </c>
      <c r="D56" s="69" t="s">
        <v>13419</v>
      </c>
      <c r="E56" s="77">
        <v>400000</v>
      </c>
      <c r="F56" s="69" t="s">
        <v>13</v>
      </c>
    </row>
    <row r="57" spans="1:6" ht="47.25" x14ac:dyDescent="0.25">
      <c r="A57" s="69">
        <v>47</v>
      </c>
      <c r="B57" s="69" t="s">
        <v>13420</v>
      </c>
      <c r="C57" s="69" t="s">
        <v>13421</v>
      </c>
      <c r="D57" s="69" t="s">
        <v>13422</v>
      </c>
      <c r="E57" s="77">
        <v>200000</v>
      </c>
      <c r="F57" s="69" t="s">
        <v>13</v>
      </c>
    </row>
    <row r="58" spans="1:6" ht="63" x14ac:dyDescent="0.25">
      <c r="A58" s="69">
        <v>48</v>
      </c>
      <c r="B58" s="69" t="s">
        <v>13423</v>
      </c>
      <c r="C58" s="69" t="s">
        <v>13415</v>
      </c>
      <c r="D58" s="69" t="s">
        <v>13424</v>
      </c>
      <c r="E58" s="77">
        <v>200000</v>
      </c>
      <c r="F58" s="69" t="s">
        <v>13</v>
      </c>
    </row>
    <row r="59" spans="1:6" ht="78.75" x14ac:dyDescent="0.25">
      <c r="A59" s="69">
        <v>49</v>
      </c>
      <c r="B59" s="69" t="s">
        <v>13425</v>
      </c>
      <c r="C59" s="69" t="s">
        <v>13426</v>
      </c>
      <c r="D59" s="69" t="s">
        <v>13427</v>
      </c>
      <c r="E59" s="77">
        <v>250000</v>
      </c>
      <c r="F59" s="69" t="s">
        <v>13</v>
      </c>
    </row>
    <row r="60" spans="1:6" ht="78.75" x14ac:dyDescent="0.25">
      <c r="A60" s="69">
        <v>50</v>
      </c>
      <c r="B60" s="69" t="s">
        <v>13428</v>
      </c>
      <c r="C60" s="69" t="s">
        <v>13429</v>
      </c>
      <c r="D60" s="69" t="s">
        <v>13430</v>
      </c>
      <c r="E60" s="77">
        <v>400000</v>
      </c>
      <c r="F60" s="69" t="s">
        <v>13</v>
      </c>
    </row>
    <row r="61" spans="1:6" ht="63" x14ac:dyDescent="0.25">
      <c r="A61" s="69">
        <v>51</v>
      </c>
      <c r="B61" s="69" t="s">
        <v>13431</v>
      </c>
      <c r="C61" s="69" t="s">
        <v>13432</v>
      </c>
      <c r="D61" s="69" t="s">
        <v>13433</v>
      </c>
      <c r="E61" s="77">
        <v>100000</v>
      </c>
      <c r="F61" s="69" t="s">
        <v>13</v>
      </c>
    </row>
    <row r="62" spans="1:6" ht="47.25" x14ac:dyDescent="0.25">
      <c r="A62" s="69">
        <v>52</v>
      </c>
      <c r="B62" s="69" t="s">
        <v>13434</v>
      </c>
      <c r="C62" s="69" t="s">
        <v>13435</v>
      </c>
      <c r="D62" s="69" t="s">
        <v>13436</v>
      </c>
      <c r="E62" s="77">
        <v>1000000</v>
      </c>
      <c r="F62" s="69" t="s">
        <v>272</v>
      </c>
    </row>
    <row r="63" spans="1:6" x14ac:dyDescent="0.25">
      <c r="A63" s="69"/>
      <c r="B63" s="70" t="s">
        <v>306</v>
      </c>
      <c r="C63" s="69"/>
      <c r="D63" s="69"/>
      <c r="E63" s="77"/>
      <c r="F63" s="69"/>
    </row>
    <row r="64" spans="1:6" ht="63" x14ac:dyDescent="0.25">
      <c r="A64" s="69">
        <v>53</v>
      </c>
      <c r="B64" s="69" t="s">
        <v>13437</v>
      </c>
      <c r="C64" s="69" t="s">
        <v>13438</v>
      </c>
      <c r="D64" s="69" t="s">
        <v>13439</v>
      </c>
      <c r="E64" s="77">
        <v>100000</v>
      </c>
      <c r="F64" s="69" t="s">
        <v>13</v>
      </c>
    </row>
    <row r="65" spans="1:6" ht="63" x14ac:dyDescent="0.25">
      <c r="A65" s="69">
        <v>54</v>
      </c>
      <c r="B65" s="69" t="s">
        <v>13440</v>
      </c>
      <c r="C65" s="69" t="s">
        <v>13441</v>
      </c>
      <c r="D65" s="69" t="s">
        <v>13439</v>
      </c>
      <c r="E65" s="77">
        <v>100000</v>
      </c>
      <c r="F65" s="69" t="s">
        <v>13</v>
      </c>
    </row>
    <row r="66" spans="1:6" ht="63" x14ac:dyDescent="0.25">
      <c r="A66" s="69">
        <v>55</v>
      </c>
      <c r="B66" s="69" t="s">
        <v>13442</v>
      </c>
      <c r="C66" s="69" t="s">
        <v>13443</v>
      </c>
      <c r="D66" s="69" t="s">
        <v>13439</v>
      </c>
      <c r="E66" s="77">
        <v>100000</v>
      </c>
      <c r="F66" s="69" t="s">
        <v>13</v>
      </c>
    </row>
    <row r="67" spans="1:6" ht="63" x14ac:dyDescent="0.25">
      <c r="A67" s="69">
        <v>56</v>
      </c>
      <c r="B67" s="69" t="s">
        <v>13444</v>
      </c>
      <c r="C67" s="69" t="s">
        <v>13445</v>
      </c>
      <c r="D67" s="69" t="s">
        <v>13439</v>
      </c>
      <c r="E67" s="77">
        <v>50000</v>
      </c>
      <c r="F67" s="69"/>
    </row>
    <row r="68" spans="1:6" x14ac:dyDescent="0.25">
      <c r="A68" s="69"/>
      <c r="B68" s="2348" t="s">
        <v>303</v>
      </c>
      <c r="C68" s="2350"/>
      <c r="D68" s="69"/>
      <c r="E68" s="77"/>
      <c r="F68" s="69"/>
    </row>
    <row r="69" spans="1:6" ht="31.5" x14ac:dyDescent="0.25">
      <c r="A69" s="69">
        <v>57</v>
      </c>
      <c r="B69" s="69" t="s">
        <v>13446</v>
      </c>
      <c r="C69" s="69" t="s">
        <v>13447</v>
      </c>
      <c r="D69" s="69" t="s">
        <v>13448</v>
      </c>
      <c r="E69" s="77">
        <v>60000</v>
      </c>
      <c r="F69" s="69" t="s">
        <v>13</v>
      </c>
    </row>
    <row r="70" spans="1:6" ht="31.5" x14ac:dyDescent="0.25">
      <c r="A70" s="69">
        <v>58</v>
      </c>
      <c r="B70" s="69" t="s">
        <v>13449</v>
      </c>
      <c r="C70" s="69" t="s">
        <v>13450</v>
      </c>
      <c r="D70" s="69" t="s">
        <v>13448</v>
      </c>
      <c r="E70" s="77">
        <v>100000</v>
      </c>
      <c r="F70" s="69" t="s">
        <v>13</v>
      </c>
    </row>
    <row r="71" spans="1:6" ht="31.5" x14ac:dyDescent="0.25">
      <c r="A71" s="69">
        <v>59</v>
      </c>
      <c r="B71" s="69" t="s">
        <v>13451</v>
      </c>
      <c r="C71" s="69" t="s">
        <v>13452</v>
      </c>
      <c r="D71" s="69" t="s">
        <v>13448</v>
      </c>
      <c r="E71" s="77">
        <v>100000</v>
      </c>
      <c r="F71" s="69" t="s">
        <v>13</v>
      </c>
    </row>
    <row r="72" spans="1:6" x14ac:dyDescent="0.25">
      <c r="A72" s="69"/>
      <c r="B72" s="70" t="s">
        <v>4808</v>
      </c>
      <c r="C72" s="69"/>
      <c r="D72" s="69"/>
      <c r="E72" s="77"/>
      <c r="F72" s="69"/>
    </row>
    <row r="73" spans="1:6" ht="63" x14ac:dyDescent="0.25">
      <c r="A73" s="69">
        <v>60</v>
      </c>
      <c r="B73" s="69" t="s">
        <v>13453</v>
      </c>
      <c r="C73" s="69" t="s">
        <v>13454</v>
      </c>
      <c r="D73" s="69" t="s">
        <v>13455</v>
      </c>
      <c r="E73" s="77">
        <v>1100000</v>
      </c>
      <c r="F73" s="69" t="s">
        <v>13</v>
      </c>
    </row>
    <row r="74" spans="1:6" ht="173.25" x14ac:dyDescent="0.25">
      <c r="A74" s="69">
        <v>61</v>
      </c>
      <c r="B74" s="69" t="s">
        <v>13456</v>
      </c>
      <c r="C74" s="69" t="s">
        <v>13457</v>
      </c>
      <c r="D74" s="69" t="s">
        <v>13458</v>
      </c>
      <c r="E74" s="77">
        <v>4677027.2</v>
      </c>
      <c r="F74" s="69" t="s">
        <v>13</v>
      </c>
    </row>
    <row r="75" spans="1:6" x14ac:dyDescent="0.25">
      <c r="A75" s="359"/>
      <c r="B75" s="359" t="s">
        <v>704</v>
      </c>
      <c r="C75" s="359"/>
      <c r="D75" s="359"/>
      <c r="E75" s="168">
        <f>SUM(E6:E74)</f>
        <v>81310344.829999998</v>
      </c>
      <c r="F75" s="359"/>
    </row>
    <row r="76" spans="1:6" ht="17.25" customHeight="1" x14ac:dyDescent="0.25">
      <c r="A76" s="70"/>
      <c r="B76" s="2413" t="s">
        <v>9</v>
      </c>
      <c r="C76" s="2414"/>
      <c r="D76" s="70"/>
      <c r="E76" s="233"/>
      <c r="F76" s="70"/>
    </row>
    <row r="77" spans="1:6" ht="31.5" x14ac:dyDescent="0.25">
      <c r="A77" s="69">
        <v>1</v>
      </c>
      <c r="B77" s="69" t="s">
        <v>2060</v>
      </c>
      <c r="C77" s="69" t="s">
        <v>13314</v>
      </c>
      <c r="D77" s="69" t="s">
        <v>329</v>
      </c>
      <c r="E77" s="77">
        <v>400000</v>
      </c>
      <c r="F77" s="69" t="s">
        <v>277</v>
      </c>
    </row>
    <row r="78" spans="1:6" ht="110.25" x14ac:dyDescent="0.25">
      <c r="A78" s="69">
        <v>2</v>
      </c>
      <c r="B78" s="69" t="s">
        <v>295</v>
      </c>
      <c r="C78" s="69" t="s">
        <v>13315</v>
      </c>
      <c r="D78" s="69" t="s">
        <v>13459</v>
      </c>
      <c r="E78" s="77">
        <v>300000</v>
      </c>
      <c r="F78" s="69" t="s">
        <v>277</v>
      </c>
    </row>
    <row r="79" spans="1:6" ht="78.75" x14ac:dyDescent="0.25">
      <c r="A79" s="69">
        <v>5</v>
      </c>
      <c r="B79" s="69" t="s">
        <v>23</v>
      </c>
      <c r="C79" s="69" t="s">
        <v>13321</v>
      </c>
      <c r="D79" s="69" t="s">
        <v>541</v>
      </c>
      <c r="E79" s="77">
        <v>300000</v>
      </c>
      <c r="F79" s="69" t="s">
        <v>277</v>
      </c>
    </row>
    <row r="80" spans="1:6" ht="47.25" x14ac:dyDescent="0.25">
      <c r="A80" s="69">
        <v>42</v>
      </c>
      <c r="B80" s="69" t="s">
        <v>309</v>
      </c>
      <c r="C80" s="69" t="s">
        <v>13328</v>
      </c>
      <c r="D80" s="69" t="s">
        <v>11353</v>
      </c>
      <c r="E80" s="77">
        <v>4500000</v>
      </c>
      <c r="F80" s="69" t="s">
        <v>277</v>
      </c>
    </row>
    <row r="81" spans="1:6" x14ac:dyDescent="0.25">
      <c r="A81" s="359"/>
      <c r="B81" s="359" t="s">
        <v>704</v>
      </c>
      <c r="C81" s="359"/>
      <c r="D81" s="359"/>
      <c r="E81" s="168">
        <f>SUM(E77:E80)</f>
        <v>5500000</v>
      </c>
      <c r="F81" s="359"/>
    </row>
    <row r="82" spans="1:6" ht="15" customHeight="1" x14ac:dyDescent="0.25">
      <c r="A82" s="88"/>
      <c r="B82" s="2340" t="s">
        <v>324</v>
      </c>
      <c r="C82" s="2342"/>
      <c r="D82" s="88"/>
      <c r="E82" s="89">
        <f>E81+E75</f>
        <v>86810344.829999998</v>
      </c>
      <c r="F82" s="88"/>
    </row>
    <row r="85" spans="1:6" x14ac:dyDescent="0.25">
      <c r="A85" s="2352" t="s">
        <v>9528</v>
      </c>
      <c r="B85" s="2352"/>
      <c r="C85" s="2352"/>
      <c r="D85" s="2352"/>
      <c r="E85" s="2352"/>
      <c r="F85" s="2352"/>
    </row>
    <row r="86" spans="1:6" x14ac:dyDescent="0.25">
      <c r="A86" s="2352" t="s">
        <v>13312</v>
      </c>
      <c r="B86" s="2352"/>
      <c r="C86" s="2352"/>
      <c r="D86" s="2352"/>
      <c r="E86" s="2352"/>
      <c r="F86" s="2352"/>
    </row>
    <row r="87" spans="1:6" x14ac:dyDescent="0.25">
      <c r="A87" s="2352" t="s">
        <v>281</v>
      </c>
      <c r="B87" s="2352"/>
      <c r="C87" s="2352"/>
      <c r="D87" s="2352"/>
      <c r="E87" s="2352"/>
      <c r="F87" s="2352"/>
    </row>
    <row r="88" spans="1:6" x14ac:dyDescent="0.25">
      <c r="A88" s="264" t="s">
        <v>3</v>
      </c>
      <c r="B88" s="437" t="s">
        <v>283</v>
      </c>
      <c r="C88" s="437" t="s">
        <v>284</v>
      </c>
      <c r="D88" s="437" t="s">
        <v>285</v>
      </c>
      <c r="E88" s="100" t="s">
        <v>13313</v>
      </c>
      <c r="F88" s="45" t="s">
        <v>4467</v>
      </c>
    </row>
    <row r="89" spans="1:6" x14ac:dyDescent="0.25">
      <c r="A89" s="264"/>
      <c r="B89" s="2330" t="s">
        <v>9</v>
      </c>
      <c r="C89" s="2535"/>
      <c r="D89" s="2331"/>
      <c r="E89" s="751"/>
      <c r="F89" s="483"/>
    </row>
    <row r="90" spans="1:6" ht="110.25" x14ac:dyDescent="0.25">
      <c r="A90" s="752">
        <v>1</v>
      </c>
      <c r="B90" s="182" t="s">
        <v>295</v>
      </c>
      <c r="C90" s="182" t="s">
        <v>13315</v>
      </c>
      <c r="D90" s="182" t="s">
        <v>13316</v>
      </c>
      <c r="E90" s="266">
        <v>672344.83</v>
      </c>
      <c r="F90" s="42" t="s">
        <v>272</v>
      </c>
    </row>
    <row r="91" spans="1:6" x14ac:dyDescent="0.25">
      <c r="A91" s="752"/>
      <c r="B91" s="2381" t="s">
        <v>13460</v>
      </c>
      <c r="C91" s="2435"/>
      <c r="D91" s="2382"/>
      <c r="E91" s="266"/>
      <c r="F91" s="42"/>
    </row>
    <row r="92" spans="1:6" ht="110.25" x14ac:dyDescent="0.25">
      <c r="A92" s="752">
        <v>2</v>
      </c>
      <c r="B92" s="182" t="s">
        <v>295</v>
      </c>
      <c r="C92" s="182" t="s">
        <v>13322</v>
      </c>
      <c r="D92" s="182" t="s">
        <v>13461</v>
      </c>
      <c r="E92" s="266">
        <v>338000</v>
      </c>
      <c r="F92" s="42" t="s">
        <v>272</v>
      </c>
    </row>
    <row r="93" spans="1:6" x14ac:dyDescent="0.25">
      <c r="A93" s="752"/>
      <c r="B93" s="2381" t="s">
        <v>739</v>
      </c>
      <c r="C93" s="2382"/>
      <c r="D93" s="182"/>
      <c r="E93" s="266"/>
      <c r="F93" s="42"/>
    </row>
    <row r="94" spans="1:6" ht="110.25" x14ac:dyDescent="0.25">
      <c r="A94" s="752">
        <v>3</v>
      </c>
      <c r="B94" s="269" t="s">
        <v>301</v>
      </c>
      <c r="C94" s="182" t="s">
        <v>13326</v>
      </c>
      <c r="D94" s="269" t="s">
        <v>13462</v>
      </c>
      <c r="E94" s="157">
        <v>568965.51</v>
      </c>
      <c r="F94" s="42" t="s">
        <v>272</v>
      </c>
    </row>
    <row r="95" spans="1:6" x14ac:dyDescent="0.25">
      <c r="A95" s="752"/>
      <c r="B95" s="2330" t="s">
        <v>5895</v>
      </c>
      <c r="C95" s="2331"/>
      <c r="D95" s="269"/>
      <c r="E95" s="157"/>
      <c r="F95" s="42"/>
    </row>
    <row r="96" spans="1:6" ht="47.25" x14ac:dyDescent="0.25">
      <c r="A96" s="752">
        <v>4</v>
      </c>
      <c r="B96" s="182" t="s">
        <v>13463</v>
      </c>
      <c r="C96" s="269" t="s">
        <v>13342</v>
      </c>
      <c r="D96" s="182" t="s">
        <v>13343</v>
      </c>
      <c r="E96" s="266">
        <v>1500000</v>
      </c>
      <c r="F96" s="42" t="s">
        <v>272</v>
      </c>
    </row>
    <row r="97" spans="1:6" ht="47.25" x14ac:dyDescent="0.25">
      <c r="A97" s="752">
        <v>5</v>
      </c>
      <c r="B97" s="182" t="s">
        <v>13464</v>
      </c>
      <c r="C97" s="269" t="s">
        <v>13348</v>
      </c>
      <c r="D97" s="182" t="s">
        <v>13465</v>
      </c>
      <c r="E97" s="266">
        <v>1500000</v>
      </c>
      <c r="F97" s="42" t="s">
        <v>272</v>
      </c>
    </row>
    <row r="98" spans="1:6" ht="47.25" x14ac:dyDescent="0.25">
      <c r="A98" s="752">
        <v>6</v>
      </c>
      <c r="B98" s="182" t="s">
        <v>13349</v>
      </c>
      <c r="C98" s="269" t="s">
        <v>13350</v>
      </c>
      <c r="D98" s="182" t="s">
        <v>13465</v>
      </c>
      <c r="E98" s="266">
        <v>1700000</v>
      </c>
      <c r="F98" s="42" t="s">
        <v>272</v>
      </c>
    </row>
    <row r="99" spans="1:6" ht="47.25" x14ac:dyDescent="0.25">
      <c r="A99" s="752">
        <v>7</v>
      </c>
      <c r="B99" s="182" t="s">
        <v>13351</v>
      </c>
      <c r="C99" s="269" t="s">
        <v>13352</v>
      </c>
      <c r="D99" s="182" t="s">
        <v>13343</v>
      </c>
      <c r="E99" s="266">
        <v>1600000</v>
      </c>
      <c r="F99" s="42" t="s">
        <v>272</v>
      </c>
    </row>
    <row r="100" spans="1:6" x14ac:dyDescent="0.25">
      <c r="A100" s="752"/>
      <c r="B100" s="2330" t="s">
        <v>5872</v>
      </c>
      <c r="C100" s="2331"/>
      <c r="D100" s="182"/>
      <c r="E100" s="266"/>
      <c r="F100" s="42"/>
    </row>
    <row r="101" spans="1:6" ht="63" x14ac:dyDescent="0.25">
      <c r="A101" s="752">
        <v>8</v>
      </c>
      <c r="B101" s="182" t="s">
        <v>13403</v>
      </c>
      <c r="C101" s="269" t="s">
        <v>13466</v>
      </c>
      <c r="D101" s="182" t="s">
        <v>13343</v>
      </c>
      <c r="E101" s="266">
        <v>1500000</v>
      </c>
      <c r="F101" s="42" t="s">
        <v>272</v>
      </c>
    </row>
    <row r="102" spans="1:6" ht="47.25" x14ac:dyDescent="0.25">
      <c r="A102" s="752">
        <v>9</v>
      </c>
      <c r="B102" s="182" t="s">
        <v>13467</v>
      </c>
      <c r="C102" s="269" t="s">
        <v>13468</v>
      </c>
      <c r="D102" s="182" t="s">
        <v>13343</v>
      </c>
      <c r="E102" s="266">
        <v>1500000</v>
      </c>
      <c r="F102" s="42" t="s">
        <v>272</v>
      </c>
    </row>
    <row r="103" spans="1:6" ht="63" x14ac:dyDescent="0.25">
      <c r="A103" s="752">
        <v>10</v>
      </c>
      <c r="B103" s="182" t="s">
        <v>13469</v>
      </c>
      <c r="C103" s="269" t="s">
        <v>13470</v>
      </c>
      <c r="D103" s="182" t="s">
        <v>13471</v>
      </c>
      <c r="E103" s="266">
        <v>500000</v>
      </c>
      <c r="F103" s="42" t="s">
        <v>13</v>
      </c>
    </row>
    <row r="104" spans="1:6" x14ac:dyDescent="0.25">
      <c r="A104" s="182"/>
      <c r="B104" s="753" t="s">
        <v>9003</v>
      </c>
      <c r="C104" s="754"/>
      <c r="D104" s="754"/>
      <c r="E104" s="755">
        <f>SUM(E90:E103)</f>
        <v>11379310.34</v>
      </c>
      <c r="F104" s="600"/>
    </row>
  </sheetData>
  <mergeCells count="18">
    <mergeCell ref="B18:C18"/>
    <mergeCell ref="A1:F1"/>
    <mergeCell ref="A2:F2"/>
    <mergeCell ref="A3:F3"/>
    <mergeCell ref="B5:C5"/>
    <mergeCell ref="B11:C11"/>
    <mergeCell ref="B93:C93"/>
    <mergeCell ref="B95:C95"/>
    <mergeCell ref="B100:C100"/>
    <mergeCell ref="B43:C43"/>
    <mergeCell ref="B68:C68"/>
    <mergeCell ref="B76:C76"/>
    <mergeCell ref="B82:C82"/>
    <mergeCell ref="A85:F85"/>
    <mergeCell ref="A86:F86"/>
    <mergeCell ref="A87:F87"/>
    <mergeCell ref="B89:D89"/>
    <mergeCell ref="B91:D91"/>
  </mergeCell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5"/>
  <sheetViews>
    <sheetView topLeftCell="A175" workbookViewId="0">
      <selection activeCell="D143" sqref="D143"/>
    </sheetView>
  </sheetViews>
  <sheetFormatPr defaultRowHeight="15.75" x14ac:dyDescent="0.25"/>
  <cols>
    <col min="1" max="1" width="8" style="128" customWidth="1"/>
    <col min="2" max="2" width="16.7109375" style="128" customWidth="1"/>
    <col min="3" max="3" width="45" style="128" customWidth="1"/>
    <col min="4" max="4" width="19" style="128" customWidth="1"/>
    <col min="5" max="5" width="17.42578125" style="128" customWidth="1"/>
    <col min="6" max="6" width="12.28515625" style="128" customWidth="1"/>
    <col min="7" max="16384" width="9.140625" style="128"/>
  </cols>
  <sheetData>
    <row r="1" spans="1:6" x14ac:dyDescent="0.25">
      <c r="A1" s="2345" t="s">
        <v>9528</v>
      </c>
      <c r="B1" s="2345"/>
      <c r="C1" s="2345"/>
      <c r="D1" s="2345"/>
      <c r="E1" s="2345"/>
      <c r="F1" s="2345"/>
    </row>
    <row r="2" spans="1:6" x14ac:dyDescent="0.25">
      <c r="A2" s="2345" t="s">
        <v>13472</v>
      </c>
      <c r="B2" s="2345"/>
      <c r="C2" s="2345"/>
      <c r="D2" s="2345"/>
      <c r="E2" s="2345"/>
      <c r="F2" s="2345"/>
    </row>
    <row r="3" spans="1:6" x14ac:dyDescent="0.25">
      <c r="A3" s="2345" t="s">
        <v>281</v>
      </c>
      <c r="B3" s="2345"/>
      <c r="C3" s="2345"/>
      <c r="D3" s="2345"/>
      <c r="E3" s="2345"/>
      <c r="F3" s="2345"/>
    </row>
    <row r="4" spans="1:6" ht="31.5" x14ac:dyDescent="0.25">
      <c r="A4" s="70" t="s">
        <v>3</v>
      </c>
      <c r="B4" s="70" t="s">
        <v>283</v>
      </c>
      <c r="C4" s="70" t="s">
        <v>284</v>
      </c>
      <c r="D4" s="70" t="s">
        <v>285</v>
      </c>
      <c r="E4" s="96" t="s">
        <v>12119</v>
      </c>
      <c r="F4" s="70" t="s">
        <v>4467</v>
      </c>
    </row>
    <row r="5" spans="1:6" x14ac:dyDescent="0.25">
      <c r="A5" s="70"/>
      <c r="B5" s="2348" t="s">
        <v>9</v>
      </c>
      <c r="C5" s="2350"/>
      <c r="D5" s="70"/>
      <c r="E5" s="96"/>
      <c r="F5" s="70"/>
    </row>
    <row r="6" spans="1:6" ht="47.25" x14ac:dyDescent="0.25">
      <c r="A6" s="69">
        <v>1</v>
      </c>
      <c r="B6" s="756" t="s">
        <v>289</v>
      </c>
      <c r="C6" s="757" t="s">
        <v>13473</v>
      </c>
      <c r="D6" s="757" t="s">
        <v>13474</v>
      </c>
      <c r="E6" s="758">
        <v>2090000</v>
      </c>
      <c r="F6" s="759" t="s">
        <v>4710</v>
      </c>
    </row>
    <row r="7" spans="1:6" ht="78.75" x14ac:dyDescent="0.25">
      <c r="A7" s="69">
        <v>2</v>
      </c>
      <c r="B7" s="756" t="s">
        <v>5829</v>
      </c>
      <c r="C7" s="757" t="s">
        <v>13475</v>
      </c>
      <c r="D7" s="757" t="s">
        <v>13476</v>
      </c>
      <c r="E7" s="758">
        <v>576000</v>
      </c>
      <c r="F7" s="759" t="s">
        <v>4710</v>
      </c>
    </row>
    <row r="8" spans="1:6" ht="31.5" x14ac:dyDescent="0.25">
      <c r="A8" s="69">
        <v>3</v>
      </c>
      <c r="B8" s="756" t="s">
        <v>17</v>
      </c>
      <c r="C8" s="757" t="s">
        <v>13477</v>
      </c>
      <c r="D8" s="757" t="s">
        <v>13478</v>
      </c>
      <c r="E8" s="758">
        <v>90000</v>
      </c>
      <c r="F8" s="759" t="s">
        <v>4710</v>
      </c>
    </row>
    <row r="9" spans="1:6" ht="31.5" x14ac:dyDescent="0.25">
      <c r="A9" s="69">
        <v>4</v>
      </c>
      <c r="B9" s="756" t="s">
        <v>20</v>
      </c>
      <c r="C9" s="757" t="s">
        <v>13479</v>
      </c>
      <c r="D9" s="757" t="s">
        <v>539</v>
      </c>
      <c r="E9" s="758">
        <v>100000</v>
      </c>
      <c r="F9" s="759" t="s">
        <v>4710</v>
      </c>
    </row>
    <row r="10" spans="1:6" ht="47.25" x14ac:dyDescent="0.25">
      <c r="A10" s="69">
        <v>5</v>
      </c>
      <c r="B10" s="756" t="s">
        <v>13480</v>
      </c>
      <c r="C10" s="757" t="s">
        <v>13481</v>
      </c>
      <c r="D10" s="757" t="s">
        <v>13482</v>
      </c>
      <c r="E10" s="758">
        <v>1352620.11</v>
      </c>
      <c r="F10" s="759" t="s">
        <v>4710</v>
      </c>
    </row>
    <row r="11" spans="1:6" x14ac:dyDescent="0.25">
      <c r="A11" s="69"/>
      <c r="B11" s="2700" t="s">
        <v>2222</v>
      </c>
      <c r="C11" s="2701"/>
      <c r="D11" s="757"/>
      <c r="E11" s="758"/>
      <c r="F11" s="759"/>
    </row>
    <row r="12" spans="1:6" ht="126" x14ac:dyDescent="0.25">
      <c r="A12" s="69">
        <v>6</v>
      </c>
      <c r="B12" s="756" t="s">
        <v>295</v>
      </c>
      <c r="C12" s="757" t="s">
        <v>13483</v>
      </c>
      <c r="D12" s="757" t="s">
        <v>13484</v>
      </c>
      <c r="E12" s="758">
        <v>804310</v>
      </c>
      <c r="F12" s="760" t="s">
        <v>4710</v>
      </c>
    </row>
    <row r="13" spans="1:6" ht="78.75" x14ac:dyDescent="0.25">
      <c r="A13" s="69">
        <v>7</v>
      </c>
      <c r="B13" s="756" t="s">
        <v>13480</v>
      </c>
      <c r="C13" s="757" t="s">
        <v>13485</v>
      </c>
      <c r="D13" s="757" t="s">
        <v>13486</v>
      </c>
      <c r="E13" s="758">
        <v>900000</v>
      </c>
      <c r="F13" s="760" t="s">
        <v>4710</v>
      </c>
    </row>
    <row r="14" spans="1:6" ht="78.75" x14ac:dyDescent="0.25">
      <c r="A14" s="69">
        <v>8</v>
      </c>
      <c r="B14" s="757" t="s">
        <v>13487</v>
      </c>
      <c r="C14" s="757" t="s">
        <v>13488</v>
      </c>
      <c r="D14" s="757" t="s">
        <v>13489</v>
      </c>
      <c r="E14" s="758">
        <v>900000</v>
      </c>
      <c r="F14" s="760" t="s">
        <v>4710</v>
      </c>
    </row>
    <row r="15" spans="1:6" x14ac:dyDescent="0.25">
      <c r="A15" s="69"/>
      <c r="B15" s="761" t="s">
        <v>739</v>
      </c>
      <c r="C15" s="757"/>
      <c r="D15" s="757"/>
      <c r="E15" s="758"/>
      <c r="F15" s="760"/>
    </row>
    <row r="16" spans="1:6" ht="94.5" x14ac:dyDescent="0.25">
      <c r="A16" s="69">
        <v>9</v>
      </c>
      <c r="B16" s="757" t="s">
        <v>41</v>
      </c>
      <c r="C16" s="757" t="s">
        <v>13490</v>
      </c>
      <c r="D16" s="757" t="s">
        <v>13491</v>
      </c>
      <c r="E16" s="758">
        <v>4568965.5199999996</v>
      </c>
      <c r="F16" s="760" t="s">
        <v>4710</v>
      </c>
    </row>
    <row r="17" spans="1:6" x14ac:dyDescent="0.25">
      <c r="A17" s="69"/>
      <c r="B17" s="761" t="s">
        <v>306</v>
      </c>
      <c r="C17" s="757"/>
      <c r="D17" s="757"/>
      <c r="E17" s="758"/>
      <c r="F17" s="760"/>
    </row>
    <row r="18" spans="1:6" ht="126" x14ac:dyDescent="0.25">
      <c r="A18" s="69">
        <v>10</v>
      </c>
      <c r="B18" s="757" t="s">
        <v>2386</v>
      </c>
      <c r="C18" s="757" t="s">
        <v>13492</v>
      </c>
      <c r="D18" s="757" t="s">
        <v>13493</v>
      </c>
      <c r="E18" s="758">
        <v>500000</v>
      </c>
      <c r="F18" s="760" t="s">
        <v>4710</v>
      </c>
    </row>
    <row r="19" spans="1:6" x14ac:dyDescent="0.25">
      <c r="A19" s="69"/>
      <c r="B19" s="761" t="s">
        <v>34</v>
      </c>
      <c r="C19" s="757"/>
      <c r="D19" s="757"/>
      <c r="E19" s="758"/>
      <c r="F19" s="760"/>
    </row>
    <row r="20" spans="1:6" ht="47.25" x14ac:dyDescent="0.25">
      <c r="A20" s="69">
        <v>11</v>
      </c>
      <c r="B20" s="757" t="s">
        <v>309</v>
      </c>
      <c r="C20" s="757" t="s">
        <v>13494</v>
      </c>
      <c r="D20" s="757" t="s">
        <v>7095</v>
      </c>
      <c r="E20" s="758">
        <v>8751422</v>
      </c>
      <c r="F20" s="760" t="s">
        <v>4710</v>
      </c>
    </row>
    <row r="21" spans="1:6" ht="47.25" x14ac:dyDescent="0.25">
      <c r="A21" s="69">
        <v>12</v>
      </c>
      <c r="B21" s="757" t="s">
        <v>342</v>
      </c>
      <c r="C21" s="757" t="s">
        <v>13495</v>
      </c>
      <c r="D21" s="757" t="s">
        <v>13496</v>
      </c>
      <c r="E21" s="758">
        <v>8500000</v>
      </c>
      <c r="F21" s="760" t="s">
        <v>4710</v>
      </c>
    </row>
    <row r="22" spans="1:6" x14ac:dyDescent="0.25">
      <c r="A22" s="69"/>
      <c r="B22" s="2698" t="s">
        <v>481</v>
      </c>
      <c r="C22" s="2699"/>
      <c r="D22" s="757"/>
      <c r="E22" s="758"/>
      <c r="F22" s="760"/>
    </row>
    <row r="23" spans="1:6" ht="47.25" x14ac:dyDescent="0.25">
      <c r="A23" s="69">
        <v>13</v>
      </c>
      <c r="B23" s="757" t="s">
        <v>683</v>
      </c>
      <c r="C23" s="757" t="s">
        <v>13497</v>
      </c>
      <c r="D23" s="757" t="s">
        <v>13498</v>
      </c>
      <c r="E23" s="758">
        <v>2500000</v>
      </c>
      <c r="F23" s="760" t="s">
        <v>13</v>
      </c>
    </row>
    <row r="24" spans="1:6" x14ac:dyDescent="0.25">
      <c r="A24" s="69"/>
      <c r="B24" s="2698" t="s">
        <v>477</v>
      </c>
      <c r="C24" s="2699"/>
      <c r="D24" s="757"/>
      <c r="E24" s="758"/>
      <c r="F24" s="760"/>
    </row>
    <row r="25" spans="1:6" ht="78.75" x14ac:dyDescent="0.25">
      <c r="A25" s="69">
        <v>14</v>
      </c>
      <c r="B25" s="757" t="s">
        <v>13499</v>
      </c>
      <c r="C25" s="757" t="s">
        <v>13500</v>
      </c>
      <c r="D25" s="757" t="s">
        <v>13501</v>
      </c>
      <c r="E25" s="758">
        <v>1169256.8</v>
      </c>
      <c r="F25" s="760" t="s">
        <v>13</v>
      </c>
    </row>
    <row r="26" spans="1:6" ht="78.75" x14ac:dyDescent="0.25">
      <c r="A26" s="69">
        <v>15</v>
      </c>
      <c r="B26" s="757" t="s">
        <v>13502</v>
      </c>
      <c r="C26" s="757" t="s">
        <v>13503</v>
      </c>
      <c r="D26" s="757" t="s">
        <v>13501</v>
      </c>
      <c r="E26" s="758">
        <v>1169256.8</v>
      </c>
      <c r="F26" s="760" t="s">
        <v>13</v>
      </c>
    </row>
    <row r="27" spans="1:6" ht="78.75" x14ac:dyDescent="0.25">
      <c r="A27" s="69">
        <v>16</v>
      </c>
      <c r="B27" s="757" t="s">
        <v>13504</v>
      </c>
      <c r="C27" s="757" t="s">
        <v>13505</v>
      </c>
      <c r="D27" s="757" t="s">
        <v>13501</v>
      </c>
      <c r="E27" s="758">
        <v>1169256.8</v>
      </c>
      <c r="F27" s="760" t="s">
        <v>13</v>
      </c>
    </row>
    <row r="28" spans="1:6" ht="78.75" x14ac:dyDescent="0.25">
      <c r="A28" s="69">
        <v>17</v>
      </c>
      <c r="B28" s="757" t="s">
        <v>13506</v>
      </c>
      <c r="C28" s="757" t="s">
        <v>13507</v>
      </c>
      <c r="D28" s="757" t="s">
        <v>13501</v>
      </c>
      <c r="E28" s="758">
        <v>1169256.8</v>
      </c>
      <c r="F28" s="760" t="s">
        <v>13</v>
      </c>
    </row>
    <row r="29" spans="1:6" x14ac:dyDescent="0.25">
      <c r="A29" s="69"/>
      <c r="B29" s="2698" t="s">
        <v>5895</v>
      </c>
      <c r="C29" s="2699"/>
      <c r="D29" s="757"/>
      <c r="E29" s="758"/>
      <c r="F29" s="760"/>
    </row>
    <row r="30" spans="1:6" ht="78.75" x14ac:dyDescent="0.25">
      <c r="A30" s="69">
        <v>18</v>
      </c>
      <c r="B30" s="152" t="s">
        <v>13508</v>
      </c>
      <c r="C30" s="152" t="s">
        <v>13509</v>
      </c>
      <c r="D30" s="152" t="s">
        <v>13510</v>
      </c>
      <c r="E30" s="306">
        <v>400000</v>
      </c>
      <c r="F30" s="303" t="s">
        <v>4710</v>
      </c>
    </row>
    <row r="31" spans="1:6" ht="78.75" x14ac:dyDescent="0.25">
      <c r="A31" s="69">
        <v>19</v>
      </c>
      <c r="B31" s="152" t="s">
        <v>13511</v>
      </c>
      <c r="C31" s="152" t="s">
        <v>13512</v>
      </c>
      <c r="D31" s="152" t="s">
        <v>13510</v>
      </c>
      <c r="E31" s="306">
        <v>400000</v>
      </c>
      <c r="F31" s="303" t="s">
        <v>4710</v>
      </c>
    </row>
    <row r="32" spans="1:6" ht="78.75" x14ac:dyDescent="0.25">
      <c r="A32" s="69">
        <v>20</v>
      </c>
      <c r="B32" s="152" t="s">
        <v>13513</v>
      </c>
      <c r="C32" s="152" t="s">
        <v>13514</v>
      </c>
      <c r="D32" s="152" t="s">
        <v>13510</v>
      </c>
      <c r="E32" s="306">
        <v>400000</v>
      </c>
      <c r="F32" s="303" t="s">
        <v>4710</v>
      </c>
    </row>
    <row r="33" spans="1:6" ht="78.75" x14ac:dyDescent="0.25">
      <c r="A33" s="69">
        <v>21</v>
      </c>
      <c r="B33" s="152" t="s">
        <v>13515</v>
      </c>
      <c r="C33" s="152" t="s">
        <v>13516</v>
      </c>
      <c r="D33" s="152" t="s">
        <v>13517</v>
      </c>
      <c r="E33" s="306">
        <v>600000</v>
      </c>
      <c r="F33" s="303" t="s">
        <v>4710</v>
      </c>
    </row>
    <row r="34" spans="1:6" ht="47.25" x14ac:dyDescent="0.25">
      <c r="A34" s="69">
        <v>22</v>
      </c>
      <c r="B34" s="152" t="s">
        <v>13511</v>
      </c>
      <c r="C34" s="152" t="s">
        <v>13518</v>
      </c>
      <c r="D34" s="152" t="s">
        <v>13519</v>
      </c>
      <c r="E34" s="306">
        <v>800000</v>
      </c>
      <c r="F34" s="303" t="s">
        <v>13</v>
      </c>
    </row>
    <row r="35" spans="1:6" ht="47.25" x14ac:dyDescent="0.25">
      <c r="A35" s="69">
        <v>23</v>
      </c>
      <c r="B35" s="152" t="s">
        <v>13520</v>
      </c>
      <c r="C35" s="152" t="s">
        <v>13521</v>
      </c>
      <c r="D35" s="152" t="s">
        <v>13519</v>
      </c>
      <c r="E35" s="306">
        <v>700000</v>
      </c>
      <c r="F35" s="303" t="s">
        <v>13</v>
      </c>
    </row>
    <row r="36" spans="1:6" ht="47.25" x14ac:dyDescent="0.25">
      <c r="A36" s="69">
        <v>24</v>
      </c>
      <c r="B36" s="152" t="s">
        <v>13522</v>
      </c>
      <c r="C36" s="152" t="s">
        <v>13523</v>
      </c>
      <c r="D36" s="152" t="s">
        <v>13519</v>
      </c>
      <c r="E36" s="306">
        <v>500000</v>
      </c>
      <c r="F36" s="303" t="s">
        <v>13</v>
      </c>
    </row>
    <row r="37" spans="1:6" ht="47.25" x14ac:dyDescent="0.25">
      <c r="A37" s="69">
        <v>25</v>
      </c>
      <c r="B37" s="152" t="s">
        <v>13524</v>
      </c>
      <c r="C37" s="152" t="s">
        <v>13525</v>
      </c>
      <c r="D37" s="152" t="s">
        <v>13519</v>
      </c>
      <c r="E37" s="306">
        <v>500000</v>
      </c>
      <c r="F37" s="303" t="s">
        <v>13</v>
      </c>
    </row>
    <row r="38" spans="1:6" ht="31.5" x14ac:dyDescent="0.25">
      <c r="A38" s="69">
        <v>26</v>
      </c>
      <c r="B38" s="152" t="s">
        <v>13526</v>
      </c>
      <c r="C38" s="152" t="s">
        <v>13527</v>
      </c>
      <c r="D38" s="152" t="s">
        <v>13528</v>
      </c>
      <c r="E38" s="306">
        <v>700000</v>
      </c>
      <c r="F38" s="303" t="s">
        <v>13</v>
      </c>
    </row>
    <row r="39" spans="1:6" ht="78.75" x14ac:dyDescent="0.25">
      <c r="A39" s="69">
        <v>27</v>
      </c>
      <c r="B39" s="152" t="s">
        <v>13529</v>
      </c>
      <c r="C39" s="152" t="s">
        <v>13530</v>
      </c>
      <c r="D39" s="152" t="s">
        <v>13510</v>
      </c>
      <c r="E39" s="306">
        <v>600000</v>
      </c>
      <c r="F39" s="303" t="s">
        <v>4710</v>
      </c>
    </row>
    <row r="40" spans="1:6" ht="31.5" x14ac:dyDescent="0.25">
      <c r="A40" s="69">
        <v>28</v>
      </c>
      <c r="B40" s="152" t="s">
        <v>13531</v>
      </c>
      <c r="C40" s="152" t="s">
        <v>13532</v>
      </c>
      <c r="D40" s="152" t="s">
        <v>13533</v>
      </c>
      <c r="E40" s="306">
        <v>1400000</v>
      </c>
      <c r="F40" s="303" t="s">
        <v>13</v>
      </c>
    </row>
    <row r="41" spans="1:6" ht="47.25" x14ac:dyDescent="0.25">
      <c r="A41" s="69">
        <v>29</v>
      </c>
      <c r="B41" s="152" t="s">
        <v>7159</v>
      </c>
      <c r="C41" s="152" t="s">
        <v>13534</v>
      </c>
      <c r="D41" s="152" t="s">
        <v>13535</v>
      </c>
      <c r="E41" s="306">
        <v>500000</v>
      </c>
      <c r="F41" s="303" t="s">
        <v>13</v>
      </c>
    </row>
    <row r="42" spans="1:6" ht="47.25" x14ac:dyDescent="0.25">
      <c r="A42" s="69">
        <v>30</v>
      </c>
      <c r="B42" s="152" t="s">
        <v>13536</v>
      </c>
      <c r="C42" s="152" t="s">
        <v>13537</v>
      </c>
      <c r="D42" s="152" t="s">
        <v>13519</v>
      </c>
      <c r="E42" s="306">
        <v>700000</v>
      </c>
      <c r="F42" s="303" t="s">
        <v>13</v>
      </c>
    </row>
    <row r="43" spans="1:6" ht="47.25" x14ac:dyDescent="0.25">
      <c r="A43" s="69">
        <v>31</v>
      </c>
      <c r="B43" s="152" t="s">
        <v>13538</v>
      </c>
      <c r="C43" s="152" t="s">
        <v>13539</v>
      </c>
      <c r="D43" s="152" t="s">
        <v>13519</v>
      </c>
      <c r="E43" s="306">
        <v>500000</v>
      </c>
      <c r="F43" s="303" t="s">
        <v>13</v>
      </c>
    </row>
    <row r="44" spans="1:6" ht="47.25" x14ac:dyDescent="0.25">
      <c r="A44" s="69">
        <v>32</v>
      </c>
      <c r="B44" s="152" t="s">
        <v>13540</v>
      </c>
      <c r="C44" s="152" t="s">
        <v>13541</v>
      </c>
      <c r="D44" s="152" t="s">
        <v>13519</v>
      </c>
      <c r="E44" s="306">
        <v>500000</v>
      </c>
      <c r="F44" s="303" t="s">
        <v>13</v>
      </c>
    </row>
    <row r="45" spans="1:6" ht="47.25" x14ac:dyDescent="0.25">
      <c r="A45" s="69">
        <v>33</v>
      </c>
      <c r="B45" s="152" t="s">
        <v>13542</v>
      </c>
      <c r="C45" s="152" t="s">
        <v>13543</v>
      </c>
      <c r="D45" s="152" t="s">
        <v>13519</v>
      </c>
      <c r="E45" s="306">
        <v>500000</v>
      </c>
      <c r="F45" s="303" t="s">
        <v>13</v>
      </c>
    </row>
    <row r="46" spans="1:6" ht="47.25" x14ac:dyDescent="0.25">
      <c r="A46" s="69">
        <v>34</v>
      </c>
      <c r="B46" s="152" t="s">
        <v>13544</v>
      </c>
      <c r="C46" s="152" t="s">
        <v>13545</v>
      </c>
      <c r="D46" s="152" t="s">
        <v>13519</v>
      </c>
      <c r="E46" s="306">
        <v>500000</v>
      </c>
      <c r="F46" s="303" t="s">
        <v>13</v>
      </c>
    </row>
    <row r="47" spans="1:6" ht="47.25" x14ac:dyDescent="0.25">
      <c r="A47" s="69">
        <v>35</v>
      </c>
      <c r="B47" s="152" t="s">
        <v>13546</v>
      </c>
      <c r="C47" s="152" t="s">
        <v>13547</v>
      </c>
      <c r="D47" s="152" t="s">
        <v>13519</v>
      </c>
      <c r="E47" s="306">
        <v>500000</v>
      </c>
      <c r="F47" s="303" t="s">
        <v>13</v>
      </c>
    </row>
    <row r="48" spans="1:6" ht="47.25" x14ac:dyDescent="0.25">
      <c r="A48" s="69">
        <v>36</v>
      </c>
      <c r="B48" s="152" t="s">
        <v>13548</v>
      </c>
      <c r="C48" s="152" t="s">
        <v>13549</v>
      </c>
      <c r="D48" s="152" t="s">
        <v>13519</v>
      </c>
      <c r="E48" s="306">
        <v>500000</v>
      </c>
      <c r="F48" s="303" t="s">
        <v>13</v>
      </c>
    </row>
    <row r="49" spans="1:6" ht="47.25" x14ac:dyDescent="0.25">
      <c r="A49" s="69">
        <v>37</v>
      </c>
      <c r="B49" s="152" t="s">
        <v>13550</v>
      </c>
      <c r="C49" s="152" t="s">
        <v>13551</v>
      </c>
      <c r="D49" s="152" t="s">
        <v>13519</v>
      </c>
      <c r="E49" s="306">
        <v>500000</v>
      </c>
      <c r="F49" s="303" t="s">
        <v>13</v>
      </c>
    </row>
    <row r="50" spans="1:6" ht="47.25" x14ac:dyDescent="0.25">
      <c r="A50" s="69">
        <v>38</v>
      </c>
      <c r="B50" s="152" t="s">
        <v>13552</v>
      </c>
      <c r="C50" s="152" t="s">
        <v>13553</v>
      </c>
      <c r="D50" s="152" t="s">
        <v>13519</v>
      </c>
      <c r="E50" s="306">
        <v>500000</v>
      </c>
      <c r="F50" s="303" t="s">
        <v>13</v>
      </c>
    </row>
    <row r="51" spans="1:6" x14ac:dyDescent="0.25">
      <c r="A51" s="69"/>
      <c r="B51" s="2393" t="s">
        <v>5872</v>
      </c>
      <c r="C51" s="2395"/>
      <c r="D51" s="152"/>
      <c r="E51" s="306"/>
      <c r="F51" s="303"/>
    </row>
    <row r="52" spans="1:6" ht="78.75" x14ac:dyDescent="0.25">
      <c r="A52" s="69">
        <v>39</v>
      </c>
      <c r="B52" s="757" t="s">
        <v>13554</v>
      </c>
      <c r="C52" s="757" t="s">
        <v>13555</v>
      </c>
      <c r="D52" s="757" t="s">
        <v>13556</v>
      </c>
      <c r="E52" s="758">
        <v>900000</v>
      </c>
      <c r="F52" s="303" t="s">
        <v>4710</v>
      </c>
    </row>
    <row r="53" spans="1:6" ht="78.75" x14ac:dyDescent="0.25">
      <c r="A53" s="69">
        <v>40</v>
      </c>
      <c r="B53" s="757" t="s">
        <v>13557</v>
      </c>
      <c r="C53" s="757" t="s">
        <v>13558</v>
      </c>
      <c r="D53" s="757" t="s">
        <v>13559</v>
      </c>
      <c r="E53" s="758">
        <v>900000</v>
      </c>
      <c r="F53" s="303" t="s">
        <v>4710</v>
      </c>
    </row>
    <row r="54" spans="1:6" ht="78.75" x14ac:dyDescent="0.25">
      <c r="A54" s="69">
        <v>41</v>
      </c>
      <c r="B54" s="757" t="s">
        <v>13560</v>
      </c>
      <c r="C54" s="757" t="s">
        <v>13561</v>
      </c>
      <c r="D54" s="757" t="s">
        <v>13559</v>
      </c>
      <c r="E54" s="758">
        <v>900000</v>
      </c>
      <c r="F54" s="303" t="s">
        <v>4710</v>
      </c>
    </row>
    <row r="55" spans="1:6" ht="78.75" x14ac:dyDescent="0.25">
      <c r="A55" s="69">
        <v>42</v>
      </c>
      <c r="B55" s="757" t="s">
        <v>13562</v>
      </c>
      <c r="C55" s="757" t="s">
        <v>13563</v>
      </c>
      <c r="D55" s="757" t="s">
        <v>13559</v>
      </c>
      <c r="E55" s="758">
        <v>900000</v>
      </c>
      <c r="F55" s="303" t="s">
        <v>4710</v>
      </c>
    </row>
    <row r="56" spans="1:6" ht="78.75" x14ac:dyDescent="0.25">
      <c r="A56" s="69">
        <v>43</v>
      </c>
      <c r="B56" s="757" t="s">
        <v>13564</v>
      </c>
      <c r="C56" s="757" t="s">
        <v>13565</v>
      </c>
      <c r="D56" s="757" t="s">
        <v>13559</v>
      </c>
      <c r="E56" s="758">
        <v>900000</v>
      </c>
      <c r="F56" s="303" t="s">
        <v>4710</v>
      </c>
    </row>
    <row r="57" spans="1:6" ht="78.75" x14ac:dyDescent="0.25">
      <c r="A57" s="69">
        <v>44</v>
      </c>
      <c r="B57" s="757" t="s">
        <v>13566</v>
      </c>
      <c r="C57" s="757" t="s">
        <v>13567</v>
      </c>
      <c r="D57" s="757" t="s">
        <v>13559</v>
      </c>
      <c r="E57" s="758">
        <v>900000</v>
      </c>
      <c r="F57" s="303" t="s">
        <v>4710</v>
      </c>
    </row>
    <row r="58" spans="1:6" ht="78.75" x14ac:dyDescent="0.25">
      <c r="A58" s="69">
        <v>45</v>
      </c>
      <c r="B58" s="757" t="s">
        <v>13568</v>
      </c>
      <c r="C58" s="757" t="s">
        <v>13569</v>
      </c>
      <c r="D58" s="757" t="s">
        <v>13559</v>
      </c>
      <c r="E58" s="758">
        <v>1200000</v>
      </c>
      <c r="F58" s="303" t="s">
        <v>4710</v>
      </c>
    </row>
    <row r="59" spans="1:6" ht="78.75" x14ac:dyDescent="0.25">
      <c r="A59" s="69">
        <v>46</v>
      </c>
      <c r="B59" s="757" t="s">
        <v>13570</v>
      </c>
      <c r="C59" s="757" t="s">
        <v>13571</v>
      </c>
      <c r="D59" s="757" t="s">
        <v>13559</v>
      </c>
      <c r="E59" s="758">
        <v>900000</v>
      </c>
      <c r="F59" s="303" t="s">
        <v>4710</v>
      </c>
    </row>
    <row r="60" spans="1:6" ht="78.75" x14ac:dyDescent="0.25">
      <c r="A60" s="69">
        <v>47</v>
      </c>
      <c r="B60" s="757" t="s">
        <v>13572</v>
      </c>
      <c r="C60" s="757" t="s">
        <v>13573</v>
      </c>
      <c r="D60" s="757" t="s">
        <v>13574</v>
      </c>
      <c r="E60" s="758">
        <v>1200000</v>
      </c>
      <c r="F60" s="303" t="s">
        <v>4710</v>
      </c>
    </row>
    <row r="61" spans="1:6" ht="78.75" x14ac:dyDescent="0.25">
      <c r="A61" s="69">
        <v>48</v>
      </c>
      <c r="B61" s="757" t="s">
        <v>13575</v>
      </c>
      <c r="C61" s="757" t="s">
        <v>13576</v>
      </c>
      <c r="D61" s="757" t="s">
        <v>13577</v>
      </c>
      <c r="E61" s="758">
        <v>700000</v>
      </c>
      <c r="F61" s="303" t="s">
        <v>4710</v>
      </c>
    </row>
    <row r="62" spans="1:6" ht="78.75" x14ac:dyDescent="0.25">
      <c r="A62" s="69">
        <v>49</v>
      </c>
      <c r="B62" s="757" t="s">
        <v>13578</v>
      </c>
      <c r="C62" s="757" t="s">
        <v>13579</v>
      </c>
      <c r="D62" s="757" t="s">
        <v>13580</v>
      </c>
      <c r="E62" s="758">
        <v>700000</v>
      </c>
      <c r="F62" s="303" t="s">
        <v>4710</v>
      </c>
    </row>
    <row r="63" spans="1:6" ht="78.75" x14ac:dyDescent="0.25">
      <c r="A63" s="69">
        <v>50</v>
      </c>
      <c r="B63" s="757" t="s">
        <v>13581</v>
      </c>
      <c r="C63" s="757" t="s">
        <v>13582</v>
      </c>
      <c r="D63" s="757" t="s">
        <v>13510</v>
      </c>
      <c r="E63" s="758">
        <v>400000</v>
      </c>
      <c r="F63" s="303" t="s">
        <v>4710</v>
      </c>
    </row>
    <row r="64" spans="1:6" ht="78.75" x14ac:dyDescent="0.25">
      <c r="A64" s="69">
        <v>51</v>
      </c>
      <c r="B64" s="757" t="s">
        <v>13583</v>
      </c>
      <c r="C64" s="757" t="s">
        <v>13584</v>
      </c>
      <c r="D64" s="757" t="s">
        <v>13585</v>
      </c>
      <c r="E64" s="758">
        <v>900000</v>
      </c>
      <c r="F64" s="303" t="s">
        <v>4710</v>
      </c>
    </row>
    <row r="65" spans="1:6" ht="78.75" x14ac:dyDescent="0.25">
      <c r="A65" s="69">
        <v>52</v>
      </c>
      <c r="B65" s="757" t="s">
        <v>13586</v>
      </c>
      <c r="C65" s="757" t="s">
        <v>13587</v>
      </c>
      <c r="D65" s="757" t="s">
        <v>13588</v>
      </c>
      <c r="E65" s="758">
        <v>700000</v>
      </c>
      <c r="F65" s="303" t="s">
        <v>4710</v>
      </c>
    </row>
    <row r="66" spans="1:6" ht="78.75" x14ac:dyDescent="0.25">
      <c r="A66" s="69">
        <v>53</v>
      </c>
      <c r="B66" s="757" t="s">
        <v>13589</v>
      </c>
      <c r="C66" s="757" t="s">
        <v>13590</v>
      </c>
      <c r="D66" s="757" t="s">
        <v>13577</v>
      </c>
      <c r="E66" s="758">
        <v>500000</v>
      </c>
      <c r="F66" s="303" t="s">
        <v>4710</v>
      </c>
    </row>
    <row r="67" spans="1:6" ht="78.75" x14ac:dyDescent="0.25">
      <c r="A67" s="69">
        <v>54</v>
      </c>
      <c r="B67" s="757" t="s">
        <v>13591</v>
      </c>
      <c r="C67" s="757" t="s">
        <v>13592</v>
      </c>
      <c r="D67" s="757" t="s">
        <v>13510</v>
      </c>
      <c r="E67" s="758">
        <v>300000</v>
      </c>
      <c r="F67" s="303" t="s">
        <v>4710</v>
      </c>
    </row>
    <row r="68" spans="1:6" ht="94.5" x14ac:dyDescent="0.25">
      <c r="A68" s="69">
        <v>55</v>
      </c>
      <c r="B68" s="757" t="s">
        <v>13593</v>
      </c>
      <c r="C68" s="757" t="s">
        <v>13594</v>
      </c>
      <c r="D68" s="757" t="s">
        <v>13595</v>
      </c>
      <c r="E68" s="758">
        <v>900000</v>
      </c>
      <c r="F68" s="303" t="s">
        <v>4710</v>
      </c>
    </row>
    <row r="69" spans="1:6" ht="63" x14ac:dyDescent="0.25">
      <c r="A69" s="69">
        <v>56</v>
      </c>
      <c r="B69" s="757" t="s">
        <v>13596</v>
      </c>
      <c r="C69" s="757" t="s">
        <v>13597</v>
      </c>
      <c r="D69" s="757" t="s">
        <v>13598</v>
      </c>
      <c r="E69" s="758">
        <v>500000</v>
      </c>
      <c r="F69" s="303" t="s">
        <v>13</v>
      </c>
    </row>
    <row r="70" spans="1:6" ht="63" x14ac:dyDescent="0.25">
      <c r="A70" s="69">
        <v>57</v>
      </c>
      <c r="B70" s="757" t="s">
        <v>13599</v>
      </c>
      <c r="C70" s="757" t="s">
        <v>13600</v>
      </c>
      <c r="D70" s="757" t="s">
        <v>13601</v>
      </c>
      <c r="E70" s="758">
        <v>500000</v>
      </c>
      <c r="F70" s="303" t="s">
        <v>4710</v>
      </c>
    </row>
    <row r="71" spans="1:6" ht="47.25" x14ac:dyDescent="0.25">
      <c r="A71" s="69">
        <v>58</v>
      </c>
      <c r="B71" s="757" t="s">
        <v>13602</v>
      </c>
      <c r="C71" s="757" t="s">
        <v>13603</v>
      </c>
      <c r="D71" s="757" t="s">
        <v>13598</v>
      </c>
      <c r="E71" s="758">
        <v>500000</v>
      </c>
      <c r="F71" s="303" t="s">
        <v>13</v>
      </c>
    </row>
    <row r="72" spans="1:6" ht="78.75" x14ac:dyDescent="0.25">
      <c r="A72" s="69">
        <v>59</v>
      </c>
      <c r="B72" s="757" t="s">
        <v>13604</v>
      </c>
      <c r="C72" s="757" t="s">
        <v>13605</v>
      </c>
      <c r="D72" s="757" t="s">
        <v>13606</v>
      </c>
      <c r="E72" s="758">
        <v>500000</v>
      </c>
      <c r="F72" s="759" t="s">
        <v>4710</v>
      </c>
    </row>
    <row r="73" spans="1:6" ht="78.75" x14ac:dyDescent="0.25">
      <c r="A73" s="69">
        <v>60</v>
      </c>
      <c r="B73" s="757" t="s">
        <v>13607</v>
      </c>
      <c r="C73" s="757" t="s">
        <v>13608</v>
      </c>
      <c r="D73" s="757" t="s">
        <v>13606</v>
      </c>
      <c r="E73" s="758">
        <v>500000</v>
      </c>
      <c r="F73" s="759" t="s">
        <v>4710</v>
      </c>
    </row>
    <row r="74" spans="1:6" ht="47.25" x14ac:dyDescent="0.25">
      <c r="A74" s="69">
        <v>61</v>
      </c>
      <c r="B74" s="757" t="s">
        <v>13609</v>
      </c>
      <c r="C74" s="757" t="s">
        <v>13610</v>
      </c>
      <c r="D74" s="757" t="s">
        <v>13611</v>
      </c>
      <c r="E74" s="758">
        <v>6000000</v>
      </c>
      <c r="F74" s="759" t="s">
        <v>13</v>
      </c>
    </row>
    <row r="75" spans="1:6" ht="47.25" x14ac:dyDescent="0.25">
      <c r="A75" s="69">
        <v>62</v>
      </c>
      <c r="B75" s="757" t="s">
        <v>13612</v>
      </c>
      <c r="C75" s="757" t="s">
        <v>13613</v>
      </c>
      <c r="D75" s="757" t="s">
        <v>13611</v>
      </c>
      <c r="E75" s="758">
        <v>6000000</v>
      </c>
      <c r="F75" s="759" t="s">
        <v>13</v>
      </c>
    </row>
    <row r="76" spans="1:6" x14ac:dyDescent="0.25">
      <c r="A76" s="69"/>
      <c r="B76" s="761" t="s">
        <v>219</v>
      </c>
      <c r="C76" s="757"/>
      <c r="D76" s="757"/>
      <c r="E76" s="758"/>
      <c r="F76" s="759"/>
    </row>
    <row r="77" spans="1:6" ht="63" x14ac:dyDescent="0.25">
      <c r="A77" s="69">
        <v>63</v>
      </c>
      <c r="B77" s="757" t="s">
        <v>13614</v>
      </c>
      <c r="C77" s="757" t="s">
        <v>13615</v>
      </c>
      <c r="D77" s="757" t="s">
        <v>13616</v>
      </c>
      <c r="E77" s="758">
        <v>100000</v>
      </c>
      <c r="F77" s="759" t="s">
        <v>4710</v>
      </c>
    </row>
    <row r="78" spans="1:6" ht="78.75" x14ac:dyDescent="0.25">
      <c r="A78" s="69">
        <v>64</v>
      </c>
      <c r="B78" s="757" t="s">
        <v>13617</v>
      </c>
      <c r="C78" s="757" t="s">
        <v>13618</v>
      </c>
      <c r="D78" s="757" t="s">
        <v>13619</v>
      </c>
      <c r="E78" s="758">
        <v>100000</v>
      </c>
      <c r="F78" s="759" t="s">
        <v>4710</v>
      </c>
    </row>
    <row r="79" spans="1:6" ht="78.75" x14ac:dyDescent="0.25">
      <c r="A79" s="69">
        <v>65</v>
      </c>
      <c r="B79" s="757" t="s">
        <v>13620</v>
      </c>
      <c r="C79" s="757" t="s">
        <v>13621</v>
      </c>
      <c r="D79" s="757" t="s">
        <v>13619</v>
      </c>
      <c r="E79" s="758">
        <v>100000</v>
      </c>
      <c r="F79" s="759" t="s">
        <v>4710</v>
      </c>
    </row>
    <row r="80" spans="1:6" ht="78.75" x14ac:dyDescent="0.25">
      <c r="A80" s="69">
        <v>66</v>
      </c>
      <c r="B80" s="757" t="s">
        <v>13622</v>
      </c>
      <c r="C80" s="757" t="s">
        <v>13623</v>
      </c>
      <c r="D80" s="757" t="s">
        <v>13624</v>
      </c>
      <c r="E80" s="758">
        <v>1300000</v>
      </c>
      <c r="F80" s="759" t="s">
        <v>4710</v>
      </c>
    </row>
    <row r="81" spans="1:6" ht="63" x14ac:dyDescent="0.25">
      <c r="A81" s="69">
        <v>67</v>
      </c>
      <c r="B81" s="757" t="s">
        <v>13625</v>
      </c>
      <c r="C81" s="757" t="s">
        <v>13626</v>
      </c>
      <c r="D81" s="757" t="s">
        <v>13627</v>
      </c>
      <c r="E81" s="758">
        <v>600000</v>
      </c>
      <c r="F81" s="759" t="s">
        <v>13</v>
      </c>
    </row>
    <row r="82" spans="1:6" ht="63" x14ac:dyDescent="0.25">
      <c r="A82" s="69">
        <v>68</v>
      </c>
      <c r="B82" s="757" t="s">
        <v>13628</v>
      </c>
      <c r="C82" s="757" t="s">
        <v>13629</v>
      </c>
      <c r="D82" s="757" t="s">
        <v>13627</v>
      </c>
      <c r="E82" s="758">
        <v>600000</v>
      </c>
      <c r="F82" s="759" t="s">
        <v>13</v>
      </c>
    </row>
    <row r="83" spans="1:6" ht="78.75" x14ac:dyDescent="0.25">
      <c r="A83" s="69">
        <v>69</v>
      </c>
      <c r="B83" s="757" t="s">
        <v>13630</v>
      </c>
      <c r="C83" s="757" t="s">
        <v>13631</v>
      </c>
      <c r="D83" s="757" t="s">
        <v>13632</v>
      </c>
      <c r="E83" s="758">
        <v>600000</v>
      </c>
      <c r="F83" s="759" t="s">
        <v>13</v>
      </c>
    </row>
    <row r="84" spans="1:6" ht="63" x14ac:dyDescent="0.25">
      <c r="A84" s="69">
        <v>70</v>
      </c>
      <c r="B84" s="757" t="s">
        <v>13633</v>
      </c>
      <c r="C84" s="757" t="s">
        <v>13634</v>
      </c>
      <c r="D84" s="757" t="s">
        <v>13627</v>
      </c>
      <c r="E84" s="758">
        <v>600000</v>
      </c>
      <c r="F84" s="759" t="s">
        <v>13</v>
      </c>
    </row>
    <row r="85" spans="1:6" x14ac:dyDescent="0.25">
      <c r="A85" s="69"/>
      <c r="B85" s="2698" t="s">
        <v>303</v>
      </c>
      <c r="C85" s="2699"/>
      <c r="D85" s="757"/>
      <c r="E85" s="758"/>
      <c r="F85" s="759"/>
    </row>
    <row r="86" spans="1:6" ht="47.25" x14ac:dyDescent="0.25">
      <c r="A86" s="69">
        <v>71</v>
      </c>
      <c r="B86" s="757" t="s">
        <v>13564</v>
      </c>
      <c r="C86" s="757" t="s">
        <v>13635</v>
      </c>
      <c r="D86" s="757" t="s">
        <v>13636</v>
      </c>
      <c r="E86" s="306">
        <v>10000</v>
      </c>
      <c r="F86" s="759" t="s">
        <v>13</v>
      </c>
    </row>
    <row r="87" spans="1:6" ht="31.5" x14ac:dyDescent="0.25">
      <c r="A87" s="69">
        <v>72</v>
      </c>
      <c r="B87" s="757" t="s">
        <v>13637</v>
      </c>
      <c r="C87" s="757" t="s">
        <v>13638</v>
      </c>
      <c r="D87" s="757" t="s">
        <v>13636</v>
      </c>
      <c r="E87" s="306">
        <v>10000</v>
      </c>
      <c r="F87" s="759" t="s">
        <v>13</v>
      </c>
    </row>
    <row r="88" spans="1:6" ht="47.25" x14ac:dyDescent="0.25">
      <c r="A88" s="69">
        <v>73</v>
      </c>
      <c r="B88" s="757" t="s">
        <v>13639</v>
      </c>
      <c r="C88" s="757" t="s">
        <v>13640</v>
      </c>
      <c r="D88" s="757" t="s">
        <v>13636</v>
      </c>
      <c r="E88" s="306">
        <v>10000</v>
      </c>
      <c r="F88" s="759" t="s">
        <v>13</v>
      </c>
    </row>
    <row r="89" spans="1:6" ht="47.25" x14ac:dyDescent="0.25">
      <c r="A89" s="69">
        <v>74</v>
      </c>
      <c r="B89" s="757" t="s">
        <v>13641</v>
      </c>
      <c r="C89" s="757" t="s">
        <v>13642</v>
      </c>
      <c r="D89" s="757" t="s">
        <v>13636</v>
      </c>
      <c r="E89" s="306">
        <v>10000</v>
      </c>
      <c r="F89" s="759" t="s">
        <v>13</v>
      </c>
    </row>
    <row r="90" spans="1:6" ht="47.25" x14ac:dyDescent="0.25">
      <c r="A90" s="69">
        <v>75</v>
      </c>
      <c r="B90" s="757" t="s">
        <v>13643</v>
      </c>
      <c r="C90" s="757" t="s">
        <v>13644</v>
      </c>
      <c r="D90" s="757" t="s">
        <v>13636</v>
      </c>
      <c r="E90" s="306">
        <v>10000</v>
      </c>
      <c r="F90" s="759" t="s">
        <v>13</v>
      </c>
    </row>
    <row r="91" spans="1:6" ht="47.25" x14ac:dyDescent="0.25">
      <c r="A91" s="69">
        <v>76</v>
      </c>
      <c r="B91" s="757" t="s">
        <v>13643</v>
      </c>
      <c r="C91" s="757" t="s">
        <v>13645</v>
      </c>
      <c r="D91" s="757" t="s">
        <v>13636</v>
      </c>
      <c r="E91" s="306">
        <v>10000</v>
      </c>
      <c r="F91" s="759" t="s">
        <v>13</v>
      </c>
    </row>
    <row r="92" spans="1:6" ht="47.25" x14ac:dyDescent="0.25">
      <c r="A92" s="69">
        <v>77</v>
      </c>
      <c r="B92" s="757" t="s">
        <v>13646</v>
      </c>
      <c r="C92" s="757" t="s">
        <v>13647</v>
      </c>
      <c r="D92" s="757" t="s">
        <v>13636</v>
      </c>
      <c r="E92" s="306">
        <v>10000</v>
      </c>
      <c r="F92" s="759" t="s">
        <v>13</v>
      </c>
    </row>
    <row r="93" spans="1:6" ht="31.5" x14ac:dyDescent="0.25">
      <c r="A93" s="69">
        <v>78</v>
      </c>
      <c r="B93" s="757" t="s">
        <v>13648</v>
      </c>
      <c r="C93" s="757" t="s">
        <v>13649</v>
      </c>
      <c r="D93" s="757" t="s">
        <v>13636</v>
      </c>
      <c r="E93" s="306">
        <v>10000</v>
      </c>
      <c r="F93" s="759" t="s">
        <v>13</v>
      </c>
    </row>
    <row r="94" spans="1:6" ht="31.5" x14ac:dyDescent="0.25">
      <c r="A94" s="69">
        <v>79</v>
      </c>
      <c r="B94" s="757" t="s">
        <v>13650</v>
      </c>
      <c r="C94" s="757" t="s">
        <v>13651</v>
      </c>
      <c r="D94" s="757" t="s">
        <v>13636</v>
      </c>
      <c r="E94" s="306">
        <v>10000</v>
      </c>
      <c r="F94" s="759" t="s">
        <v>13</v>
      </c>
    </row>
    <row r="95" spans="1:6" ht="47.25" x14ac:dyDescent="0.25">
      <c r="A95" s="69">
        <v>80</v>
      </c>
      <c r="B95" s="757" t="s">
        <v>13652</v>
      </c>
      <c r="C95" s="757" t="s">
        <v>13653</v>
      </c>
      <c r="D95" s="757" t="s">
        <v>13636</v>
      </c>
      <c r="E95" s="306">
        <v>10000</v>
      </c>
      <c r="F95" s="759" t="s">
        <v>13</v>
      </c>
    </row>
    <row r="96" spans="1:6" ht="31.5" x14ac:dyDescent="0.25">
      <c r="A96" s="69">
        <v>81</v>
      </c>
      <c r="B96" s="757" t="s">
        <v>13654</v>
      </c>
      <c r="C96" s="757" t="s">
        <v>13655</v>
      </c>
      <c r="D96" s="757" t="s">
        <v>13636</v>
      </c>
      <c r="E96" s="306">
        <v>10000</v>
      </c>
      <c r="F96" s="759" t="s">
        <v>13</v>
      </c>
    </row>
    <row r="97" spans="1:6" ht="47.25" x14ac:dyDescent="0.25">
      <c r="A97" s="69">
        <v>82</v>
      </c>
      <c r="B97" s="757" t="s">
        <v>13656</v>
      </c>
      <c r="C97" s="757" t="s">
        <v>13657</v>
      </c>
      <c r="D97" s="757" t="s">
        <v>13636</v>
      </c>
      <c r="E97" s="306">
        <v>10000</v>
      </c>
      <c r="F97" s="759" t="s">
        <v>13</v>
      </c>
    </row>
    <row r="98" spans="1:6" ht="31.5" x14ac:dyDescent="0.25">
      <c r="A98" s="69">
        <v>83</v>
      </c>
      <c r="B98" s="757" t="s">
        <v>13658</v>
      </c>
      <c r="C98" s="757" t="s">
        <v>13659</v>
      </c>
      <c r="D98" s="757" t="s">
        <v>13636</v>
      </c>
      <c r="E98" s="306">
        <v>10000</v>
      </c>
      <c r="F98" s="759" t="s">
        <v>13</v>
      </c>
    </row>
    <row r="99" spans="1:6" ht="31.5" x14ac:dyDescent="0.25">
      <c r="A99" s="69">
        <v>84</v>
      </c>
      <c r="B99" s="757" t="s">
        <v>13660</v>
      </c>
      <c r="C99" s="757" t="s">
        <v>13661</v>
      </c>
      <c r="D99" s="757" t="s">
        <v>13636</v>
      </c>
      <c r="E99" s="306">
        <v>10000</v>
      </c>
      <c r="F99" s="759" t="s">
        <v>13</v>
      </c>
    </row>
    <row r="100" spans="1:6" ht="31.5" x14ac:dyDescent="0.25">
      <c r="A100" s="69">
        <v>85</v>
      </c>
      <c r="B100" s="757" t="s">
        <v>13662</v>
      </c>
      <c r="C100" s="757" t="s">
        <v>13663</v>
      </c>
      <c r="D100" s="757" t="s">
        <v>13636</v>
      </c>
      <c r="E100" s="306">
        <v>10000</v>
      </c>
      <c r="F100" s="759" t="s">
        <v>13</v>
      </c>
    </row>
    <row r="101" spans="1:6" ht="31.5" x14ac:dyDescent="0.25">
      <c r="A101" s="69">
        <v>86</v>
      </c>
      <c r="B101" s="757" t="s">
        <v>13664</v>
      </c>
      <c r="C101" s="757" t="s">
        <v>13665</v>
      </c>
      <c r="D101" s="757" t="s">
        <v>13636</v>
      </c>
      <c r="E101" s="306">
        <v>10000</v>
      </c>
      <c r="F101" s="759" t="s">
        <v>13</v>
      </c>
    </row>
    <row r="102" spans="1:6" ht="31.5" x14ac:dyDescent="0.25">
      <c r="A102" s="69">
        <v>87</v>
      </c>
      <c r="B102" s="757" t="s">
        <v>13540</v>
      </c>
      <c r="C102" s="757" t="s">
        <v>13666</v>
      </c>
      <c r="D102" s="757" t="s">
        <v>13636</v>
      </c>
      <c r="E102" s="306">
        <v>10000</v>
      </c>
      <c r="F102" s="759" t="s">
        <v>13</v>
      </c>
    </row>
    <row r="103" spans="1:6" ht="31.5" x14ac:dyDescent="0.25">
      <c r="A103" s="69">
        <v>88</v>
      </c>
      <c r="B103" s="757" t="s">
        <v>13538</v>
      </c>
      <c r="C103" s="757" t="s">
        <v>13667</v>
      </c>
      <c r="D103" s="757" t="s">
        <v>13636</v>
      </c>
      <c r="E103" s="306">
        <v>10000</v>
      </c>
      <c r="F103" s="759" t="s">
        <v>13</v>
      </c>
    </row>
    <row r="104" spans="1:6" ht="31.5" x14ac:dyDescent="0.25">
      <c r="A104" s="69">
        <v>89</v>
      </c>
      <c r="B104" s="757" t="s">
        <v>13668</v>
      </c>
      <c r="C104" s="757" t="s">
        <v>13669</v>
      </c>
      <c r="D104" s="757" t="s">
        <v>13636</v>
      </c>
      <c r="E104" s="306">
        <v>10000</v>
      </c>
      <c r="F104" s="759" t="s">
        <v>13</v>
      </c>
    </row>
    <row r="105" spans="1:6" ht="31.5" x14ac:dyDescent="0.25">
      <c r="A105" s="69">
        <v>90</v>
      </c>
      <c r="B105" s="757" t="s">
        <v>13670</v>
      </c>
      <c r="C105" s="757" t="s">
        <v>13671</v>
      </c>
      <c r="D105" s="757" t="s">
        <v>13636</v>
      </c>
      <c r="E105" s="306">
        <v>10000</v>
      </c>
      <c r="F105" s="759" t="s">
        <v>13</v>
      </c>
    </row>
    <row r="106" spans="1:6" ht="31.5" x14ac:dyDescent="0.25">
      <c r="A106" s="69">
        <v>91</v>
      </c>
      <c r="B106" s="757" t="s">
        <v>13672</v>
      </c>
      <c r="C106" s="757" t="s">
        <v>13673</v>
      </c>
      <c r="D106" s="757" t="s">
        <v>13636</v>
      </c>
      <c r="E106" s="306">
        <v>10000</v>
      </c>
      <c r="F106" s="759" t="s">
        <v>13</v>
      </c>
    </row>
    <row r="107" spans="1:6" ht="31.5" x14ac:dyDescent="0.25">
      <c r="A107" s="69">
        <v>92</v>
      </c>
      <c r="B107" s="757" t="s">
        <v>13674</v>
      </c>
      <c r="C107" s="757" t="s">
        <v>13675</v>
      </c>
      <c r="D107" s="757" t="s">
        <v>13636</v>
      </c>
      <c r="E107" s="306">
        <v>10000</v>
      </c>
      <c r="F107" s="759" t="s">
        <v>13</v>
      </c>
    </row>
    <row r="108" spans="1:6" ht="47.25" x14ac:dyDescent="0.25">
      <c r="A108" s="69">
        <v>93</v>
      </c>
      <c r="B108" s="757" t="s">
        <v>13676</v>
      </c>
      <c r="C108" s="757" t="s">
        <v>13677</v>
      </c>
      <c r="D108" s="757" t="s">
        <v>13636</v>
      </c>
      <c r="E108" s="306">
        <v>10000</v>
      </c>
      <c r="F108" s="759" t="s">
        <v>13</v>
      </c>
    </row>
    <row r="109" spans="1:6" ht="31.5" x14ac:dyDescent="0.25">
      <c r="A109" s="69">
        <v>94</v>
      </c>
      <c r="B109" s="757" t="s">
        <v>13678</v>
      </c>
      <c r="C109" s="757" t="s">
        <v>13679</v>
      </c>
      <c r="D109" s="757" t="s">
        <v>13636</v>
      </c>
      <c r="E109" s="306">
        <v>10000</v>
      </c>
      <c r="F109" s="759" t="s">
        <v>13</v>
      </c>
    </row>
    <row r="110" spans="1:6" ht="31.5" x14ac:dyDescent="0.25">
      <c r="A110" s="69">
        <v>95</v>
      </c>
      <c r="B110" s="757" t="s">
        <v>13680</v>
      </c>
      <c r="C110" s="757" t="s">
        <v>13681</v>
      </c>
      <c r="D110" s="757" t="s">
        <v>13636</v>
      </c>
      <c r="E110" s="306">
        <v>10000</v>
      </c>
      <c r="F110" s="759" t="s">
        <v>13</v>
      </c>
    </row>
    <row r="111" spans="1:6" ht="31.5" x14ac:dyDescent="0.25">
      <c r="A111" s="69">
        <v>96</v>
      </c>
      <c r="B111" s="757" t="s">
        <v>13682</v>
      </c>
      <c r="C111" s="757" t="s">
        <v>13683</v>
      </c>
      <c r="D111" s="757" t="s">
        <v>13636</v>
      </c>
      <c r="E111" s="306">
        <v>10000</v>
      </c>
      <c r="F111" s="759" t="s">
        <v>13</v>
      </c>
    </row>
    <row r="112" spans="1:6" ht="31.5" x14ac:dyDescent="0.25">
      <c r="A112" s="69">
        <v>97</v>
      </c>
      <c r="B112" s="757" t="s">
        <v>13684</v>
      </c>
      <c r="C112" s="757" t="s">
        <v>13685</v>
      </c>
      <c r="D112" s="757" t="s">
        <v>13636</v>
      </c>
      <c r="E112" s="306">
        <v>10000</v>
      </c>
      <c r="F112" s="759" t="s">
        <v>13</v>
      </c>
    </row>
    <row r="113" spans="1:6" ht="31.5" x14ac:dyDescent="0.25">
      <c r="A113" s="69">
        <v>98</v>
      </c>
      <c r="B113" s="757" t="s">
        <v>13686</v>
      </c>
      <c r="C113" s="757" t="s">
        <v>13687</v>
      </c>
      <c r="D113" s="757" t="s">
        <v>13636</v>
      </c>
      <c r="E113" s="306">
        <v>10000</v>
      </c>
      <c r="F113" s="759" t="s">
        <v>13</v>
      </c>
    </row>
    <row r="114" spans="1:6" ht="31.5" x14ac:dyDescent="0.25">
      <c r="A114" s="69">
        <v>99</v>
      </c>
      <c r="B114" s="757" t="s">
        <v>13688</v>
      </c>
      <c r="C114" s="757" t="s">
        <v>13689</v>
      </c>
      <c r="D114" s="757" t="s">
        <v>13636</v>
      </c>
      <c r="E114" s="306">
        <v>10000</v>
      </c>
      <c r="F114" s="759" t="s">
        <v>13</v>
      </c>
    </row>
    <row r="115" spans="1:6" ht="31.5" x14ac:dyDescent="0.25">
      <c r="A115" s="69">
        <v>100</v>
      </c>
      <c r="B115" s="757" t="s">
        <v>13690</v>
      </c>
      <c r="C115" s="757" t="s">
        <v>13691</v>
      </c>
      <c r="D115" s="757" t="s">
        <v>13636</v>
      </c>
      <c r="E115" s="306">
        <v>10000</v>
      </c>
      <c r="F115" s="759" t="s">
        <v>13</v>
      </c>
    </row>
    <row r="116" spans="1:6" ht="31.5" x14ac:dyDescent="0.25">
      <c r="A116" s="69">
        <v>101</v>
      </c>
      <c r="B116" s="757" t="s">
        <v>13692</v>
      </c>
      <c r="C116" s="757" t="s">
        <v>13693</v>
      </c>
      <c r="D116" s="757" t="s">
        <v>13636</v>
      </c>
      <c r="E116" s="306">
        <v>10000</v>
      </c>
      <c r="F116" s="759" t="s">
        <v>13</v>
      </c>
    </row>
    <row r="117" spans="1:6" ht="31.5" x14ac:dyDescent="0.25">
      <c r="A117" s="69">
        <v>102</v>
      </c>
      <c r="B117" s="757" t="s">
        <v>13694</v>
      </c>
      <c r="C117" s="757" t="s">
        <v>13695</v>
      </c>
      <c r="D117" s="757" t="s">
        <v>13636</v>
      </c>
      <c r="E117" s="306">
        <v>10000</v>
      </c>
      <c r="F117" s="759" t="s">
        <v>13</v>
      </c>
    </row>
    <row r="118" spans="1:6" ht="31.5" x14ac:dyDescent="0.25">
      <c r="A118" s="69">
        <v>103</v>
      </c>
      <c r="B118" s="757" t="s">
        <v>13696</v>
      </c>
      <c r="C118" s="757" t="s">
        <v>13697</v>
      </c>
      <c r="D118" s="757" t="s">
        <v>13636</v>
      </c>
      <c r="E118" s="306">
        <v>10000</v>
      </c>
      <c r="F118" s="759" t="s">
        <v>13</v>
      </c>
    </row>
    <row r="119" spans="1:6" ht="31.5" x14ac:dyDescent="0.25">
      <c r="A119" s="69">
        <v>104</v>
      </c>
      <c r="B119" s="757" t="s">
        <v>13698</v>
      </c>
      <c r="C119" s="757" t="s">
        <v>13699</v>
      </c>
      <c r="D119" s="757" t="s">
        <v>13636</v>
      </c>
      <c r="E119" s="306">
        <v>10000</v>
      </c>
      <c r="F119" s="759" t="s">
        <v>13</v>
      </c>
    </row>
    <row r="120" spans="1:6" ht="47.25" x14ac:dyDescent="0.25">
      <c r="A120" s="69">
        <v>105</v>
      </c>
      <c r="B120" s="757" t="s">
        <v>13700</v>
      </c>
      <c r="C120" s="757" t="s">
        <v>13701</v>
      </c>
      <c r="D120" s="757" t="s">
        <v>13636</v>
      </c>
      <c r="E120" s="306">
        <v>10000</v>
      </c>
      <c r="F120" s="759" t="s">
        <v>13</v>
      </c>
    </row>
    <row r="121" spans="1:6" ht="47.25" x14ac:dyDescent="0.25">
      <c r="A121" s="69">
        <v>106</v>
      </c>
      <c r="B121" s="757" t="s">
        <v>13702</v>
      </c>
      <c r="C121" s="757" t="s">
        <v>13703</v>
      </c>
      <c r="D121" s="757" t="s">
        <v>13636</v>
      </c>
      <c r="E121" s="306">
        <v>10000</v>
      </c>
      <c r="F121" s="759" t="s">
        <v>13</v>
      </c>
    </row>
    <row r="122" spans="1:6" ht="31.5" x14ac:dyDescent="0.25">
      <c r="A122" s="69">
        <v>107</v>
      </c>
      <c r="B122" s="757" t="s">
        <v>13704</v>
      </c>
      <c r="C122" s="757" t="s">
        <v>13705</v>
      </c>
      <c r="D122" s="757" t="s">
        <v>13636</v>
      </c>
      <c r="E122" s="306">
        <v>10000</v>
      </c>
      <c r="F122" s="759" t="s">
        <v>13</v>
      </c>
    </row>
    <row r="123" spans="1:6" ht="63" x14ac:dyDescent="0.25">
      <c r="A123" s="69">
        <v>108</v>
      </c>
      <c r="B123" s="757" t="s">
        <v>13706</v>
      </c>
      <c r="C123" s="757" t="s">
        <v>13707</v>
      </c>
      <c r="D123" s="757" t="s">
        <v>13636</v>
      </c>
      <c r="E123" s="306">
        <v>10000</v>
      </c>
      <c r="F123" s="759" t="s">
        <v>13</v>
      </c>
    </row>
    <row r="124" spans="1:6" ht="31.5" x14ac:dyDescent="0.25">
      <c r="A124" s="69">
        <v>109</v>
      </c>
      <c r="B124" s="757" t="s">
        <v>13708</v>
      </c>
      <c r="C124" s="757" t="s">
        <v>13709</v>
      </c>
      <c r="D124" s="757" t="s">
        <v>13636</v>
      </c>
      <c r="E124" s="306">
        <v>10000</v>
      </c>
      <c r="F124" s="759" t="s">
        <v>13</v>
      </c>
    </row>
    <row r="125" spans="1:6" ht="31.5" x14ac:dyDescent="0.25">
      <c r="A125" s="69">
        <v>110</v>
      </c>
      <c r="B125" s="757" t="s">
        <v>13710</v>
      </c>
      <c r="C125" s="757" t="s">
        <v>13711</v>
      </c>
      <c r="D125" s="757" t="s">
        <v>13636</v>
      </c>
      <c r="E125" s="306">
        <v>10000</v>
      </c>
      <c r="F125" s="759" t="s">
        <v>13</v>
      </c>
    </row>
    <row r="126" spans="1:6" ht="31.5" x14ac:dyDescent="0.25">
      <c r="A126" s="69">
        <v>111</v>
      </c>
      <c r="B126" s="757" t="s">
        <v>13712</v>
      </c>
      <c r="C126" s="757" t="s">
        <v>13713</v>
      </c>
      <c r="D126" s="757" t="s">
        <v>13636</v>
      </c>
      <c r="E126" s="306">
        <v>10000</v>
      </c>
      <c r="F126" s="759" t="s">
        <v>13</v>
      </c>
    </row>
    <row r="127" spans="1:6" ht="31.5" x14ac:dyDescent="0.25">
      <c r="A127" s="69">
        <v>112</v>
      </c>
      <c r="B127" s="757" t="s">
        <v>13714</v>
      </c>
      <c r="C127" s="757" t="s">
        <v>13715</v>
      </c>
      <c r="D127" s="757" t="s">
        <v>13636</v>
      </c>
      <c r="E127" s="306">
        <v>10000</v>
      </c>
      <c r="F127" s="759" t="s">
        <v>13</v>
      </c>
    </row>
    <row r="128" spans="1:6" ht="47.25" x14ac:dyDescent="0.25">
      <c r="A128" s="69">
        <v>113</v>
      </c>
      <c r="B128" s="757" t="s">
        <v>13716</v>
      </c>
      <c r="C128" s="757" t="s">
        <v>13717</v>
      </c>
      <c r="D128" s="757" t="s">
        <v>13636</v>
      </c>
      <c r="E128" s="306">
        <v>10000</v>
      </c>
      <c r="F128" s="759" t="s">
        <v>13</v>
      </c>
    </row>
    <row r="129" spans="1:6" ht="31.5" x14ac:dyDescent="0.25">
      <c r="A129" s="69">
        <v>114</v>
      </c>
      <c r="B129" s="757" t="s">
        <v>13718</v>
      </c>
      <c r="C129" s="757" t="s">
        <v>13719</v>
      </c>
      <c r="D129" s="757" t="s">
        <v>13636</v>
      </c>
      <c r="E129" s="306">
        <v>10000</v>
      </c>
      <c r="F129" s="759" t="s">
        <v>13</v>
      </c>
    </row>
    <row r="130" spans="1:6" ht="47.25" x14ac:dyDescent="0.25">
      <c r="A130" s="69">
        <v>115</v>
      </c>
      <c r="B130" s="757" t="s">
        <v>13720</v>
      </c>
      <c r="C130" s="757" t="s">
        <v>13721</v>
      </c>
      <c r="D130" s="757" t="s">
        <v>13636</v>
      </c>
      <c r="E130" s="306">
        <v>10000</v>
      </c>
      <c r="F130" s="759" t="s">
        <v>13</v>
      </c>
    </row>
    <row r="131" spans="1:6" ht="31.5" x14ac:dyDescent="0.25">
      <c r="A131" s="69">
        <v>116</v>
      </c>
      <c r="B131" s="757" t="s">
        <v>13722</v>
      </c>
      <c r="C131" s="757" t="s">
        <v>13723</v>
      </c>
      <c r="D131" s="757" t="s">
        <v>13636</v>
      </c>
      <c r="E131" s="306">
        <v>10000</v>
      </c>
      <c r="F131" s="759" t="s">
        <v>13</v>
      </c>
    </row>
    <row r="132" spans="1:6" ht="31.5" x14ac:dyDescent="0.25">
      <c r="A132" s="69">
        <v>117</v>
      </c>
      <c r="B132" s="757" t="s">
        <v>13724</v>
      </c>
      <c r="C132" s="757" t="s">
        <v>13725</v>
      </c>
      <c r="D132" s="757" t="s">
        <v>13636</v>
      </c>
      <c r="E132" s="306">
        <v>10000</v>
      </c>
      <c r="F132" s="759" t="s">
        <v>13</v>
      </c>
    </row>
    <row r="133" spans="1:6" ht="31.5" x14ac:dyDescent="0.25">
      <c r="A133" s="69">
        <v>118</v>
      </c>
      <c r="B133" s="757" t="s">
        <v>13726</v>
      </c>
      <c r="C133" s="757" t="s">
        <v>13727</v>
      </c>
      <c r="D133" s="757" t="s">
        <v>13636</v>
      </c>
      <c r="E133" s="306">
        <v>10000</v>
      </c>
      <c r="F133" s="759" t="s">
        <v>13</v>
      </c>
    </row>
    <row r="134" spans="1:6" ht="47.25" x14ac:dyDescent="0.25">
      <c r="A134" s="69">
        <v>119</v>
      </c>
      <c r="B134" s="757" t="s">
        <v>13728</v>
      </c>
      <c r="C134" s="757" t="s">
        <v>13729</v>
      </c>
      <c r="D134" s="757" t="s">
        <v>13636</v>
      </c>
      <c r="E134" s="306">
        <v>10000</v>
      </c>
      <c r="F134" s="759" t="s">
        <v>13</v>
      </c>
    </row>
    <row r="135" spans="1:6" ht="31.5" x14ac:dyDescent="0.25">
      <c r="A135" s="69">
        <v>120</v>
      </c>
      <c r="B135" s="757" t="s">
        <v>13730</v>
      </c>
      <c r="C135" s="757" t="s">
        <v>13731</v>
      </c>
      <c r="D135" s="757" t="s">
        <v>13636</v>
      </c>
      <c r="E135" s="306">
        <v>10000</v>
      </c>
      <c r="F135" s="759" t="s">
        <v>13</v>
      </c>
    </row>
    <row r="136" spans="1:6" x14ac:dyDescent="0.25">
      <c r="A136" s="69"/>
      <c r="B136" s="70" t="s">
        <v>248</v>
      </c>
      <c r="C136" s="69"/>
      <c r="D136" s="69"/>
      <c r="E136" s="299">
        <f>SUM(E6:E135)</f>
        <v>81310344.829999983</v>
      </c>
      <c r="F136" s="69"/>
    </row>
    <row r="137" spans="1:6" ht="19.5" customHeight="1" x14ac:dyDescent="0.25">
      <c r="A137" s="70"/>
      <c r="B137" s="2465" t="s">
        <v>9</v>
      </c>
      <c r="C137" s="2466"/>
      <c r="D137" s="70"/>
      <c r="E137" s="96"/>
      <c r="F137" s="70"/>
    </row>
    <row r="138" spans="1:6" ht="47.25" x14ac:dyDescent="0.25">
      <c r="A138" s="69">
        <v>1</v>
      </c>
      <c r="B138" s="756" t="s">
        <v>289</v>
      </c>
      <c r="C138" s="757" t="s">
        <v>13473</v>
      </c>
      <c r="D138" s="757" t="s">
        <v>13474</v>
      </c>
      <c r="E138" s="758">
        <v>210000</v>
      </c>
      <c r="F138" s="759" t="s">
        <v>4710</v>
      </c>
    </row>
    <row r="139" spans="1:6" ht="78.75" x14ac:dyDescent="0.25">
      <c r="A139" s="69">
        <v>2</v>
      </c>
      <c r="B139" s="756" t="s">
        <v>5829</v>
      </c>
      <c r="C139" s="757" t="s">
        <v>13475</v>
      </c>
      <c r="D139" s="757" t="s">
        <v>13476</v>
      </c>
      <c r="E139" s="758">
        <v>424000</v>
      </c>
      <c r="F139" s="759" t="s">
        <v>4710</v>
      </c>
    </row>
    <row r="140" spans="1:6" ht="47.25" x14ac:dyDescent="0.25">
      <c r="A140" s="69">
        <v>3</v>
      </c>
      <c r="B140" s="756" t="s">
        <v>13480</v>
      </c>
      <c r="C140" s="757" t="s">
        <v>13481</v>
      </c>
      <c r="D140" s="757" t="s">
        <v>13482</v>
      </c>
      <c r="E140" s="758">
        <v>366000</v>
      </c>
      <c r="F140" s="759" t="s">
        <v>4710</v>
      </c>
    </row>
    <row r="141" spans="1:6" x14ac:dyDescent="0.25">
      <c r="A141" s="69"/>
      <c r="B141" s="761" t="s">
        <v>34</v>
      </c>
      <c r="C141" s="757"/>
      <c r="D141" s="757"/>
      <c r="E141" s="758"/>
      <c r="F141" s="760"/>
    </row>
    <row r="142" spans="1:6" ht="47.25" x14ac:dyDescent="0.25">
      <c r="A142" s="69">
        <v>4</v>
      </c>
      <c r="B142" s="757" t="s">
        <v>309</v>
      </c>
      <c r="C142" s="757" t="s">
        <v>13494</v>
      </c>
      <c r="D142" s="757" t="s">
        <v>7095</v>
      </c>
      <c r="E142" s="758">
        <v>3000000</v>
      </c>
      <c r="F142" s="760" t="s">
        <v>4710</v>
      </c>
    </row>
    <row r="143" spans="1:6" ht="47.25" x14ac:dyDescent="0.25">
      <c r="A143" s="762">
        <v>5</v>
      </c>
      <c r="B143" s="763" t="s">
        <v>342</v>
      </c>
      <c r="C143" s="763" t="s">
        <v>13495</v>
      </c>
      <c r="D143" s="763" t="s">
        <v>13496</v>
      </c>
      <c r="E143" s="764">
        <v>1500000</v>
      </c>
      <c r="F143" s="765" t="s">
        <v>4710</v>
      </c>
    </row>
    <row r="144" spans="1:6" x14ac:dyDescent="0.25">
      <c r="A144" s="70"/>
      <c r="B144" s="70" t="s">
        <v>704</v>
      </c>
      <c r="C144" s="70"/>
      <c r="D144" s="70"/>
      <c r="E144" s="299">
        <f>SUM(E138:E143)</f>
        <v>5500000</v>
      </c>
      <c r="F144" s="70"/>
    </row>
    <row r="145" spans="1:6" x14ac:dyDescent="0.25">
      <c r="A145" s="88"/>
      <c r="B145" s="88" t="s">
        <v>324</v>
      </c>
      <c r="C145" s="88"/>
      <c r="D145" s="88"/>
      <c r="E145" s="404">
        <f>E144+E136</f>
        <v>86810344.829999983</v>
      </c>
      <c r="F145" s="88"/>
    </row>
    <row r="149" spans="1:6" x14ac:dyDescent="0.25">
      <c r="A149" s="2352" t="s">
        <v>9528</v>
      </c>
      <c r="B149" s="2352"/>
      <c r="C149" s="2352"/>
      <c r="D149" s="2352"/>
      <c r="E149" s="2352"/>
      <c r="F149" s="2352"/>
    </row>
    <row r="150" spans="1:6" x14ac:dyDescent="0.25">
      <c r="A150" s="2352" t="s">
        <v>13472</v>
      </c>
      <c r="B150" s="2352"/>
      <c r="C150" s="2352"/>
      <c r="D150" s="2352"/>
      <c r="E150" s="2352"/>
      <c r="F150" s="2352"/>
    </row>
    <row r="151" spans="1:6" x14ac:dyDescent="0.25">
      <c r="A151" s="2352" t="s">
        <v>281</v>
      </c>
      <c r="B151" s="2352"/>
      <c r="C151" s="2352"/>
      <c r="D151" s="2352"/>
      <c r="E151" s="2352"/>
      <c r="F151" s="2352"/>
    </row>
    <row r="152" spans="1:6" x14ac:dyDescent="0.25">
      <c r="A152" s="264" t="s">
        <v>3</v>
      </c>
      <c r="B152" s="437" t="s">
        <v>283</v>
      </c>
      <c r="C152" s="437" t="s">
        <v>284</v>
      </c>
      <c r="D152" s="437" t="s">
        <v>285</v>
      </c>
      <c r="E152" s="45" t="s">
        <v>286</v>
      </c>
      <c r="F152" s="437" t="s">
        <v>4467</v>
      </c>
    </row>
    <row r="153" spans="1:6" x14ac:dyDescent="0.25">
      <c r="A153" s="264"/>
      <c r="B153" s="2330" t="s">
        <v>9</v>
      </c>
      <c r="C153" s="2331"/>
      <c r="D153" s="437"/>
      <c r="E153" s="45"/>
      <c r="F153" s="437"/>
    </row>
    <row r="154" spans="1:6" ht="78.75" x14ac:dyDescent="0.25">
      <c r="A154" s="752">
        <v>1</v>
      </c>
      <c r="B154" s="766" t="s">
        <v>5829</v>
      </c>
      <c r="C154" s="767" t="s">
        <v>13475</v>
      </c>
      <c r="D154" s="767" t="s">
        <v>13476</v>
      </c>
      <c r="E154" s="306">
        <v>282758.62</v>
      </c>
      <c r="F154" s="768" t="s">
        <v>135</v>
      </c>
    </row>
    <row r="155" spans="1:6" ht="47.25" x14ac:dyDescent="0.25">
      <c r="A155" s="752">
        <v>2</v>
      </c>
      <c r="B155" s="766" t="s">
        <v>13480</v>
      </c>
      <c r="C155" s="767" t="s">
        <v>13481</v>
      </c>
      <c r="D155" s="767" t="s">
        <v>13482</v>
      </c>
      <c r="E155" s="306">
        <v>400000</v>
      </c>
      <c r="F155" s="768" t="s">
        <v>135</v>
      </c>
    </row>
    <row r="156" spans="1:6" x14ac:dyDescent="0.25">
      <c r="A156" s="752"/>
      <c r="B156" s="2553" t="s">
        <v>2222</v>
      </c>
      <c r="C156" s="2555"/>
      <c r="D156" s="767"/>
      <c r="E156" s="306"/>
      <c r="F156" s="768"/>
    </row>
    <row r="157" spans="1:6" ht="126" x14ac:dyDescent="0.25">
      <c r="A157" s="752">
        <v>3</v>
      </c>
      <c r="B157" s="766" t="s">
        <v>295</v>
      </c>
      <c r="C157" s="767" t="s">
        <v>13483</v>
      </c>
      <c r="D157" s="767" t="s">
        <v>13484</v>
      </c>
      <c r="E157" s="306">
        <v>141379.32</v>
      </c>
      <c r="F157" s="768" t="s">
        <v>135</v>
      </c>
    </row>
    <row r="158" spans="1:6" ht="78.75" x14ac:dyDescent="0.25">
      <c r="A158" s="752">
        <v>4</v>
      </c>
      <c r="B158" s="766" t="s">
        <v>13480</v>
      </c>
      <c r="C158" s="767" t="s">
        <v>13485</v>
      </c>
      <c r="D158" s="767" t="s">
        <v>13732</v>
      </c>
      <c r="E158" s="306">
        <v>200000</v>
      </c>
      <c r="F158" s="768" t="s">
        <v>135</v>
      </c>
    </row>
    <row r="159" spans="1:6" x14ac:dyDescent="0.25">
      <c r="A159" s="752"/>
      <c r="B159" s="769" t="s">
        <v>4727</v>
      </c>
      <c r="C159" s="767"/>
      <c r="D159" s="767"/>
      <c r="E159" s="306"/>
      <c r="F159" s="768"/>
    </row>
    <row r="160" spans="1:6" ht="94.5" x14ac:dyDescent="0.25">
      <c r="A160" s="752">
        <v>5</v>
      </c>
      <c r="B160" s="767" t="s">
        <v>41</v>
      </c>
      <c r="C160" s="767" t="s">
        <v>13490</v>
      </c>
      <c r="D160" s="767" t="s">
        <v>13733</v>
      </c>
      <c r="E160" s="306">
        <v>568965.51</v>
      </c>
      <c r="F160" s="768" t="s">
        <v>135</v>
      </c>
    </row>
    <row r="161" spans="1:6" x14ac:dyDescent="0.25">
      <c r="A161" s="752"/>
      <c r="B161" s="770" t="s">
        <v>13734</v>
      </c>
      <c r="C161" s="767"/>
      <c r="D161" s="767"/>
      <c r="E161" s="306"/>
      <c r="F161" s="768"/>
    </row>
    <row r="162" spans="1:6" ht="47.25" x14ac:dyDescent="0.25">
      <c r="A162" s="752">
        <v>6</v>
      </c>
      <c r="B162" s="767" t="s">
        <v>309</v>
      </c>
      <c r="C162" s="767" t="s">
        <v>13735</v>
      </c>
      <c r="D162" s="767" t="s">
        <v>13496</v>
      </c>
      <c r="E162" s="306">
        <v>976206.89</v>
      </c>
      <c r="F162" s="768" t="s">
        <v>135</v>
      </c>
    </row>
    <row r="163" spans="1:6" x14ac:dyDescent="0.25">
      <c r="A163" s="752"/>
      <c r="B163" s="2696" t="s">
        <v>5895</v>
      </c>
      <c r="C163" s="2697"/>
      <c r="D163" s="767"/>
      <c r="E163" s="306"/>
      <c r="F163" s="768"/>
    </row>
    <row r="164" spans="1:6" ht="47.25" x14ac:dyDescent="0.25">
      <c r="A164" s="752">
        <v>7</v>
      </c>
      <c r="B164" s="7" t="s">
        <v>13736</v>
      </c>
      <c r="C164" s="49" t="s">
        <v>13737</v>
      </c>
      <c r="D164" s="49" t="s">
        <v>13519</v>
      </c>
      <c r="E164" s="306">
        <v>550000</v>
      </c>
      <c r="F164" s="7" t="s">
        <v>13</v>
      </c>
    </row>
    <row r="165" spans="1:6" ht="47.25" x14ac:dyDescent="0.25">
      <c r="A165" s="752">
        <v>8</v>
      </c>
      <c r="B165" s="7" t="s">
        <v>13736</v>
      </c>
      <c r="C165" s="49" t="s">
        <v>13738</v>
      </c>
      <c r="D165" s="49" t="s">
        <v>13739</v>
      </c>
      <c r="E165" s="306">
        <v>200000</v>
      </c>
      <c r="F165" s="7" t="s">
        <v>13</v>
      </c>
    </row>
    <row r="166" spans="1:6" ht="47.25" x14ac:dyDescent="0.25">
      <c r="A166" s="752">
        <v>9</v>
      </c>
      <c r="B166" s="49" t="s">
        <v>13529</v>
      </c>
      <c r="C166" s="49" t="s">
        <v>13740</v>
      </c>
      <c r="D166" s="49" t="s">
        <v>13741</v>
      </c>
      <c r="E166" s="306">
        <v>210000</v>
      </c>
      <c r="F166" s="7" t="s">
        <v>13</v>
      </c>
    </row>
    <row r="167" spans="1:6" ht="94.5" x14ac:dyDescent="0.25">
      <c r="A167" s="752">
        <v>10</v>
      </c>
      <c r="B167" s="49" t="s">
        <v>13718</v>
      </c>
      <c r="C167" s="49" t="s">
        <v>13742</v>
      </c>
      <c r="D167" s="49" t="s">
        <v>13743</v>
      </c>
      <c r="E167" s="306">
        <v>500000</v>
      </c>
      <c r="F167" s="768" t="s">
        <v>135</v>
      </c>
    </row>
    <row r="168" spans="1:6" x14ac:dyDescent="0.25">
      <c r="A168" s="752"/>
      <c r="B168" s="2388" t="s">
        <v>5872</v>
      </c>
      <c r="C168" s="2390"/>
      <c r="D168" s="49"/>
      <c r="E168" s="306"/>
      <c r="F168" s="768"/>
    </row>
    <row r="169" spans="1:6" ht="94.5" x14ac:dyDescent="0.25">
      <c r="A169" s="752">
        <v>11</v>
      </c>
      <c r="B169" s="767" t="s">
        <v>13744</v>
      </c>
      <c r="C169" s="767" t="s">
        <v>13745</v>
      </c>
      <c r="D169" s="767" t="s">
        <v>13746</v>
      </c>
      <c r="E169" s="306">
        <v>1800000</v>
      </c>
      <c r="F169" s="7" t="s">
        <v>13</v>
      </c>
    </row>
    <row r="170" spans="1:6" ht="94.5" x14ac:dyDescent="0.25">
      <c r="A170" s="752">
        <v>12</v>
      </c>
      <c r="B170" s="767" t="s">
        <v>13747</v>
      </c>
      <c r="C170" s="767" t="s">
        <v>13748</v>
      </c>
      <c r="D170" s="767" t="s">
        <v>13749</v>
      </c>
      <c r="E170" s="306">
        <v>1800000</v>
      </c>
      <c r="F170" s="7" t="s">
        <v>13</v>
      </c>
    </row>
    <row r="171" spans="1:6" ht="94.5" x14ac:dyDescent="0.25">
      <c r="A171" s="752">
        <v>13</v>
      </c>
      <c r="B171" s="767" t="s">
        <v>13750</v>
      </c>
      <c r="C171" s="767" t="s">
        <v>13751</v>
      </c>
      <c r="D171" s="767" t="s">
        <v>13749</v>
      </c>
      <c r="E171" s="306">
        <v>1800000</v>
      </c>
      <c r="F171" s="7" t="s">
        <v>13</v>
      </c>
    </row>
    <row r="172" spans="1:6" x14ac:dyDescent="0.25">
      <c r="A172" s="752"/>
      <c r="B172" s="770" t="s">
        <v>219</v>
      </c>
      <c r="C172" s="767"/>
      <c r="D172" s="767"/>
      <c r="E172" s="306"/>
      <c r="F172" s="7"/>
    </row>
    <row r="173" spans="1:6" ht="63" x14ac:dyDescent="0.25">
      <c r="A173" s="752">
        <v>14</v>
      </c>
      <c r="B173" s="767" t="s">
        <v>13620</v>
      </c>
      <c r="C173" s="767" t="s">
        <v>13621</v>
      </c>
      <c r="D173" s="767" t="s">
        <v>13752</v>
      </c>
      <c r="E173" s="306">
        <v>300000</v>
      </c>
      <c r="F173" s="771" t="s">
        <v>13</v>
      </c>
    </row>
    <row r="174" spans="1:6" ht="47.25" x14ac:dyDescent="0.25">
      <c r="A174" s="752">
        <v>15</v>
      </c>
      <c r="B174" s="767" t="s">
        <v>13702</v>
      </c>
      <c r="C174" s="767" t="s">
        <v>13753</v>
      </c>
      <c r="D174" s="767" t="s">
        <v>13754</v>
      </c>
      <c r="E174" s="306">
        <v>1650000</v>
      </c>
      <c r="F174" s="771" t="s">
        <v>13</v>
      </c>
    </row>
    <row r="175" spans="1:6" x14ac:dyDescent="0.25">
      <c r="A175" s="182"/>
      <c r="B175" s="264" t="s">
        <v>248</v>
      </c>
      <c r="C175" s="182"/>
      <c r="D175" s="182"/>
      <c r="E175" s="463">
        <f>SUM(E154:E174)</f>
        <v>11379310.34</v>
      </c>
      <c r="F175" s="182"/>
    </row>
  </sheetData>
  <mergeCells count="18">
    <mergeCell ref="B22:C22"/>
    <mergeCell ref="A1:F1"/>
    <mergeCell ref="A2:F2"/>
    <mergeCell ref="A3:F3"/>
    <mergeCell ref="B5:C5"/>
    <mergeCell ref="B11:C11"/>
    <mergeCell ref="B156:C156"/>
    <mergeCell ref="B163:C163"/>
    <mergeCell ref="B168:C168"/>
    <mergeCell ref="B24:C24"/>
    <mergeCell ref="B29:C29"/>
    <mergeCell ref="B51:C51"/>
    <mergeCell ref="B85:C85"/>
    <mergeCell ref="B137:C137"/>
    <mergeCell ref="A149:F149"/>
    <mergeCell ref="A150:F150"/>
    <mergeCell ref="A151:F151"/>
    <mergeCell ref="B153:C153"/>
  </mergeCell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3"/>
  <sheetViews>
    <sheetView topLeftCell="A163" workbookViewId="0">
      <selection activeCell="D146" sqref="D146"/>
    </sheetView>
  </sheetViews>
  <sheetFormatPr defaultRowHeight="15.75" x14ac:dyDescent="0.25"/>
  <cols>
    <col min="1" max="1" width="9.140625" style="128"/>
    <col min="2" max="2" width="15.140625" style="128" customWidth="1"/>
    <col min="3" max="3" width="42.28515625" style="128" customWidth="1"/>
    <col min="4" max="4" width="19" style="128" customWidth="1"/>
    <col min="5" max="5" width="19.42578125" style="128" customWidth="1"/>
    <col min="6" max="6" width="14" style="128" customWidth="1"/>
    <col min="7" max="16384" width="9.140625" style="128"/>
  </cols>
  <sheetData>
    <row r="1" spans="1:6" x14ac:dyDescent="0.25">
      <c r="A1" s="2345" t="s">
        <v>0</v>
      </c>
      <c r="B1" s="2345"/>
      <c r="C1" s="2345"/>
      <c r="D1" s="2345"/>
      <c r="E1" s="2345"/>
      <c r="F1" s="2345"/>
    </row>
    <row r="2" spans="1:6" x14ac:dyDescent="0.25">
      <c r="A2" s="2345" t="s">
        <v>13755</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6" t="s">
        <v>5291</v>
      </c>
      <c r="E4" s="138" t="s">
        <v>286</v>
      </c>
      <c r="F4" s="9" t="s">
        <v>287</v>
      </c>
    </row>
    <row r="5" spans="1:6" x14ac:dyDescent="0.25">
      <c r="A5" s="2"/>
      <c r="B5" s="2383" t="s">
        <v>9</v>
      </c>
      <c r="C5" s="2383"/>
      <c r="D5" s="2383"/>
      <c r="E5" s="257"/>
      <c r="F5" s="9"/>
    </row>
    <row r="6" spans="1:6" ht="47.25" x14ac:dyDescent="0.25">
      <c r="A6" s="2">
        <v>1</v>
      </c>
      <c r="B6" s="2" t="s">
        <v>289</v>
      </c>
      <c r="C6" s="2" t="s">
        <v>13756</v>
      </c>
      <c r="D6" s="2" t="s">
        <v>329</v>
      </c>
      <c r="E6" s="77">
        <v>1900000</v>
      </c>
      <c r="F6" s="2" t="s">
        <v>135</v>
      </c>
    </row>
    <row r="7" spans="1:6" ht="126" x14ac:dyDescent="0.25">
      <c r="A7" s="2">
        <v>2</v>
      </c>
      <c r="B7" s="2" t="s">
        <v>295</v>
      </c>
      <c r="C7" s="2" t="s">
        <v>13757</v>
      </c>
      <c r="D7" s="2" t="s">
        <v>488</v>
      </c>
      <c r="E7" s="77">
        <v>1308620.7</v>
      </c>
      <c r="F7" s="2" t="s">
        <v>135</v>
      </c>
    </row>
    <row r="8" spans="1:6" ht="78.75" x14ac:dyDescent="0.25">
      <c r="A8" s="2">
        <v>3</v>
      </c>
      <c r="B8" s="2" t="s">
        <v>23</v>
      </c>
      <c r="C8" s="2" t="s">
        <v>13758</v>
      </c>
      <c r="D8" s="2" t="s">
        <v>3056</v>
      </c>
      <c r="E8" s="77">
        <v>1000000</v>
      </c>
      <c r="F8" s="2" t="s">
        <v>135</v>
      </c>
    </row>
    <row r="9" spans="1:6" x14ac:dyDescent="0.25">
      <c r="A9" s="2"/>
      <c r="B9" s="2384" t="s">
        <v>334</v>
      </c>
      <c r="C9" s="2384"/>
      <c r="D9" s="2384"/>
      <c r="E9" s="203"/>
      <c r="F9" s="2"/>
    </row>
    <row r="10" spans="1:6" ht="110.25" x14ac:dyDescent="0.25">
      <c r="A10" s="2">
        <v>4</v>
      </c>
      <c r="B10" s="2" t="s">
        <v>295</v>
      </c>
      <c r="C10" s="2" t="s">
        <v>13759</v>
      </c>
      <c r="D10" s="2" t="s">
        <v>2063</v>
      </c>
      <c r="E10" s="77">
        <v>354310.21</v>
      </c>
      <c r="F10" s="2" t="s">
        <v>135</v>
      </c>
    </row>
    <row r="11" spans="1:6" ht="78.75" x14ac:dyDescent="0.25">
      <c r="A11" s="2">
        <v>5</v>
      </c>
      <c r="B11" s="2" t="s">
        <v>23</v>
      </c>
      <c r="C11" s="2" t="s">
        <v>13760</v>
      </c>
      <c r="D11" s="2" t="s">
        <v>3056</v>
      </c>
      <c r="E11" s="77">
        <v>650000</v>
      </c>
      <c r="F11" s="2" t="s">
        <v>135</v>
      </c>
    </row>
    <row r="12" spans="1:6" ht="78.75" x14ac:dyDescent="0.25">
      <c r="A12" s="2">
        <v>6</v>
      </c>
      <c r="B12" s="2" t="s">
        <v>299</v>
      </c>
      <c r="C12" s="2" t="s">
        <v>13761</v>
      </c>
      <c r="D12" s="2" t="s">
        <v>1244</v>
      </c>
      <c r="E12" s="77">
        <v>1600000</v>
      </c>
      <c r="F12" s="2" t="s">
        <v>135</v>
      </c>
    </row>
    <row r="13" spans="1:6" ht="31.5" x14ac:dyDescent="0.25">
      <c r="A13" s="2"/>
      <c r="B13" s="9" t="s">
        <v>40</v>
      </c>
      <c r="C13" s="2"/>
      <c r="D13" s="2"/>
      <c r="E13" s="203"/>
      <c r="F13" s="2"/>
    </row>
    <row r="14" spans="1:6" ht="94.5" x14ac:dyDescent="0.25">
      <c r="A14" s="2">
        <v>7</v>
      </c>
      <c r="B14" s="2" t="s">
        <v>301</v>
      </c>
      <c r="C14" s="2" t="s">
        <v>13762</v>
      </c>
      <c r="D14" s="2" t="s">
        <v>43</v>
      </c>
      <c r="E14" s="77">
        <v>4568965.5199999996</v>
      </c>
      <c r="F14" s="2" t="s">
        <v>135</v>
      </c>
    </row>
    <row r="15" spans="1:6" x14ac:dyDescent="0.25">
      <c r="A15" s="2"/>
      <c r="B15" s="9" t="s">
        <v>306</v>
      </c>
      <c r="C15" s="2"/>
      <c r="D15" s="2"/>
      <c r="E15" s="203"/>
      <c r="F15" s="2"/>
    </row>
    <row r="16" spans="1:6" ht="141.75" x14ac:dyDescent="0.25">
      <c r="A16" s="2">
        <v>8</v>
      </c>
      <c r="B16" s="2" t="s">
        <v>13763</v>
      </c>
      <c r="C16" s="2" t="s">
        <v>13764</v>
      </c>
      <c r="D16" s="2" t="s">
        <v>1670</v>
      </c>
      <c r="E16" s="203">
        <v>1148835</v>
      </c>
      <c r="F16" s="2" t="s">
        <v>10406</v>
      </c>
    </row>
    <row r="17" spans="1:6" x14ac:dyDescent="0.25">
      <c r="A17" s="2"/>
      <c r="B17" s="2373" t="s">
        <v>481</v>
      </c>
      <c r="C17" s="2374"/>
      <c r="D17" s="2"/>
      <c r="E17" s="203"/>
      <c r="F17" s="2"/>
    </row>
    <row r="18" spans="1:6" ht="47.25" x14ac:dyDescent="0.25">
      <c r="A18" s="2">
        <v>9</v>
      </c>
      <c r="B18" s="2" t="s">
        <v>683</v>
      </c>
      <c r="C18" s="2" t="s">
        <v>13765</v>
      </c>
      <c r="D18" s="2" t="s">
        <v>13766</v>
      </c>
      <c r="E18" s="203">
        <v>1500000</v>
      </c>
      <c r="F18" s="2" t="s">
        <v>13</v>
      </c>
    </row>
    <row r="19" spans="1:6" x14ac:dyDescent="0.25">
      <c r="A19" s="2"/>
      <c r="B19" s="9" t="s">
        <v>13767</v>
      </c>
      <c r="C19" s="2"/>
      <c r="D19" s="2"/>
      <c r="E19" s="203"/>
      <c r="F19" s="2"/>
    </row>
    <row r="20" spans="1:6" ht="63" x14ac:dyDescent="0.25">
      <c r="A20" s="2">
        <v>10</v>
      </c>
      <c r="B20" s="2" t="s">
        <v>309</v>
      </c>
      <c r="C20" s="2" t="s">
        <v>13768</v>
      </c>
      <c r="D20" s="2" t="s">
        <v>5365</v>
      </c>
      <c r="E20" s="77">
        <v>4500000</v>
      </c>
      <c r="F20" s="2" t="s">
        <v>135</v>
      </c>
    </row>
    <row r="21" spans="1:6" ht="78.75" x14ac:dyDescent="0.25">
      <c r="A21" s="2">
        <v>11</v>
      </c>
      <c r="B21" s="2" t="s">
        <v>342</v>
      </c>
      <c r="C21" s="2" t="s">
        <v>13769</v>
      </c>
      <c r="D21" s="2" t="s">
        <v>13770</v>
      </c>
      <c r="E21" s="77">
        <v>12702586.199999999</v>
      </c>
      <c r="F21" s="2" t="s">
        <v>135</v>
      </c>
    </row>
    <row r="22" spans="1:6" x14ac:dyDescent="0.25">
      <c r="A22" s="2"/>
      <c r="B22" s="2384" t="s">
        <v>5895</v>
      </c>
      <c r="C22" s="2384"/>
      <c r="D22" s="2"/>
      <c r="E22" s="203"/>
      <c r="F22" s="2"/>
    </row>
    <row r="23" spans="1:6" ht="78.75" x14ac:dyDescent="0.25">
      <c r="A23" s="2">
        <v>12</v>
      </c>
      <c r="B23" s="2" t="s">
        <v>13771</v>
      </c>
      <c r="C23" s="2" t="s">
        <v>13772</v>
      </c>
      <c r="D23" s="2" t="s">
        <v>13773</v>
      </c>
      <c r="E23" s="77">
        <v>500000</v>
      </c>
      <c r="F23" s="2" t="s">
        <v>135</v>
      </c>
    </row>
    <row r="24" spans="1:6" ht="78.75" x14ac:dyDescent="0.25">
      <c r="A24" s="2">
        <v>13</v>
      </c>
      <c r="B24" s="2" t="s">
        <v>13774</v>
      </c>
      <c r="C24" s="2" t="s">
        <v>13775</v>
      </c>
      <c r="D24" s="2" t="s">
        <v>13776</v>
      </c>
      <c r="E24" s="77">
        <v>500000</v>
      </c>
      <c r="F24" s="2" t="s">
        <v>135</v>
      </c>
    </row>
    <row r="25" spans="1:6" ht="173.25" x14ac:dyDescent="0.25">
      <c r="A25" s="2">
        <v>14</v>
      </c>
      <c r="B25" s="2" t="s">
        <v>13777</v>
      </c>
      <c r="C25" s="2" t="s">
        <v>13778</v>
      </c>
      <c r="D25" s="2" t="s">
        <v>14030</v>
      </c>
      <c r="E25" s="77">
        <v>500000</v>
      </c>
      <c r="F25" s="2" t="s">
        <v>13</v>
      </c>
    </row>
    <row r="26" spans="1:6" ht="63" x14ac:dyDescent="0.25">
      <c r="A26" s="2">
        <v>15</v>
      </c>
      <c r="B26" s="2" t="s">
        <v>13779</v>
      </c>
      <c r="C26" s="2" t="s">
        <v>13780</v>
      </c>
      <c r="D26" s="2" t="s">
        <v>13781</v>
      </c>
      <c r="E26" s="77">
        <v>500000</v>
      </c>
      <c r="F26" s="2" t="s">
        <v>135</v>
      </c>
    </row>
    <row r="27" spans="1:6" ht="63" x14ac:dyDescent="0.25">
      <c r="A27" s="2">
        <v>16</v>
      </c>
      <c r="B27" s="2" t="s">
        <v>13782</v>
      </c>
      <c r="C27" s="2" t="s">
        <v>13783</v>
      </c>
      <c r="D27" s="2" t="s">
        <v>13784</v>
      </c>
      <c r="E27" s="77">
        <v>400000</v>
      </c>
      <c r="F27" s="2" t="s">
        <v>135</v>
      </c>
    </row>
    <row r="28" spans="1:6" ht="110.25" x14ac:dyDescent="0.25">
      <c r="A28" s="2">
        <v>17</v>
      </c>
      <c r="B28" s="2" t="s">
        <v>13785</v>
      </c>
      <c r="C28" s="2" t="s">
        <v>13786</v>
      </c>
      <c r="D28" s="2" t="s">
        <v>14031</v>
      </c>
      <c r="E28" s="77">
        <v>500000</v>
      </c>
      <c r="F28" s="2" t="s">
        <v>13</v>
      </c>
    </row>
    <row r="29" spans="1:6" ht="78.75" x14ac:dyDescent="0.25">
      <c r="A29" s="2">
        <v>18</v>
      </c>
      <c r="B29" s="2" t="s">
        <v>13787</v>
      </c>
      <c r="C29" s="2" t="s">
        <v>13788</v>
      </c>
      <c r="D29" s="2" t="s">
        <v>13789</v>
      </c>
      <c r="E29" s="77">
        <v>600000</v>
      </c>
      <c r="F29" s="2" t="s">
        <v>13</v>
      </c>
    </row>
    <row r="30" spans="1:6" ht="47.25" x14ac:dyDescent="0.25">
      <c r="A30" s="2">
        <v>19</v>
      </c>
      <c r="B30" s="2" t="s">
        <v>13790</v>
      </c>
      <c r="C30" s="2" t="s">
        <v>13791</v>
      </c>
      <c r="D30" s="2" t="s">
        <v>2934</v>
      </c>
      <c r="E30" s="77">
        <v>500000</v>
      </c>
      <c r="F30" s="2" t="s">
        <v>13</v>
      </c>
    </row>
    <row r="31" spans="1:6" ht="78.75" x14ac:dyDescent="0.25">
      <c r="A31" s="2">
        <v>20</v>
      </c>
      <c r="B31" s="2" t="s">
        <v>13792</v>
      </c>
      <c r="C31" s="2" t="s">
        <v>13793</v>
      </c>
      <c r="D31" s="2" t="s">
        <v>13794</v>
      </c>
      <c r="E31" s="77">
        <v>400000</v>
      </c>
      <c r="F31" s="2" t="s">
        <v>135</v>
      </c>
    </row>
    <row r="32" spans="1:6" ht="94.5" x14ac:dyDescent="0.25">
      <c r="A32" s="2">
        <v>21</v>
      </c>
      <c r="B32" s="2" t="s">
        <v>13795</v>
      </c>
      <c r="C32" s="2" t="s">
        <v>13796</v>
      </c>
      <c r="D32" s="2" t="s">
        <v>13797</v>
      </c>
      <c r="E32" s="77">
        <v>600000</v>
      </c>
      <c r="F32" s="2" t="s">
        <v>135</v>
      </c>
    </row>
    <row r="33" spans="1:6" ht="94.5" x14ac:dyDescent="0.25">
      <c r="A33" s="2">
        <v>22</v>
      </c>
      <c r="B33" s="2" t="s">
        <v>13798</v>
      </c>
      <c r="C33" s="2" t="s">
        <v>13799</v>
      </c>
      <c r="D33" s="2" t="s">
        <v>13800</v>
      </c>
      <c r="E33" s="77">
        <v>400000</v>
      </c>
      <c r="F33" s="2" t="s">
        <v>135</v>
      </c>
    </row>
    <row r="34" spans="1:6" ht="47.25" x14ac:dyDescent="0.25">
      <c r="A34" s="2">
        <v>23</v>
      </c>
      <c r="B34" s="2" t="s">
        <v>13801</v>
      </c>
      <c r="C34" s="2" t="s">
        <v>13802</v>
      </c>
      <c r="D34" s="2" t="s">
        <v>2934</v>
      </c>
      <c r="E34" s="77">
        <v>500000</v>
      </c>
      <c r="F34" s="2" t="s">
        <v>13</v>
      </c>
    </row>
    <row r="35" spans="1:6" ht="126" x14ac:dyDescent="0.25">
      <c r="A35" s="2">
        <v>24</v>
      </c>
      <c r="B35" s="2" t="s">
        <v>13803</v>
      </c>
      <c r="C35" s="2" t="s">
        <v>13804</v>
      </c>
      <c r="D35" s="2" t="s">
        <v>14032</v>
      </c>
      <c r="E35" s="77">
        <v>500000</v>
      </c>
      <c r="F35" s="2" t="s">
        <v>135</v>
      </c>
    </row>
    <row r="36" spans="1:6" ht="94.5" x14ac:dyDescent="0.25">
      <c r="A36" s="2">
        <v>25</v>
      </c>
      <c r="B36" s="2" t="s">
        <v>13805</v>
      </c>
      <c r="C36" s="2" t="s">
        <v>13806</v>
      </c>
      <c r="D36" s="2" t="s">
        <v>13800</v>
      </c>
      <c r="E36" s="77">
        <v>500000</v>
      </c>
      <c r="F36" s="2" t="s">
        <v>135</v>
      </c>
    </row>
    <row r="37" spans="1:6" ht="94.5" x14ac:dyDescent="0.25">
      <c r="A37" s="2">
        <v>26</v>
      </c>
      <c r="B37" s="2" t="s">
        <v>13807</v>
      </c>
      <c r="C37" s="2" t="s">
        <v>13808</v>
      </c>
      <c r="D37" s="2" t="s">
        <v>13809</v>
      </c>
      <c r="E37" s="77">
        <v>400000</v>
      </c>
      <c r="F37" s="2" t="s">
        <v>135</v>
      </c>
    </row>
    <row r="38" spans="1:6" ht="94.5" x14ac:dyDescent="0.25">
      <c r="A38" s="2">
        <v>27</v>
      </c>
      <c r="B38" s="2" t="s">
        <v>13810</v>
      </c>
      <c r="C38" s="2" t="s">
        <v>13811</v>
      </c>
      <c r="D38" s="2" t="s">
        <v>13812</v>
      </c>
      <c r="E38" s="77">
        <v>500000</v>
      </c>
      <c r="F38" s="2" t="s">
        <v>135</v>
      </c>
    </row>
    <row r="39" spans="1:6" ht="94.5" x14ac:dyDescent="0.25">
      <c r="A39" s="2">
        <v>28</v>
      </c>
      <c r="B39" s="2" t="s">
        <v>13813</v>
      </c>
      <c r="C39" s="2" t="s">
        <v>13814</v>
      </c>
      <c r="D39" s="2" t="s">
        <v>13809</v>
      </c>
      <c r="E39" s="77">
        <v>400000</v>
      </c>
      <c r="F39" s="2" t="s">
        <v>135</v>
      </c>
    </row>
    <row r="40" spans="1:6" ht="63" x14ac:dyDescent="0.25">
      <c r="A40" s="2">
        <v>29</v>
      </c>
      <c r="B40" s="2" t="s">
        <v>13815</v>
      </c>
      <c r="C40" s="2" t="s">
        <v>13816</v>
      </c>
      <c r="D40" s="2" t="s">
        <v>13817</v>
      </c>
      <c r="E40" s="77">
        <v>500000</v>
      </c>
      <c r="F40" s="2" t="s">
        <v>135</v>
      </c>
    </row>
    <row r="41" spans="1:6" ht="94.5" x14ac:dyDescent="0.25">
      <c r="A41" s="2">
        <v>30</v>
      </c>
      <c r="B41" s="2" t="s">
        <v>13818</v>
      </c>
      <c r="C41" s="2" t="s">
        <v>13819</v>
      </c>
      <c r="D41" s="2" t="s">
        <v>13820</v>
      </c>
      <c r="E41" s="77">
        <v>500000</v>
      </c>
      <c r="F41" s="2" t="s">
        <v>135</v>
      </c>
    </row>
    <row r="42" spans="1:6" ht="31.5" x14ac:dyDescent="0.25">
      <c r="A42" s="2">
        <v>31</v>
      </c>
      <c r="B42" s="2" t="s">
        <v>13821</v>
      </c>
      <c r="C42" s="2" t="s">
        <v>13822</v>
      </c>
      <c r="D42" s="2" t="s">
        <v>13823</v>
      </c>
      <c r="E42" s="77">
        <v>400000</v>
      </c>
      <c r="F42" s="2" t="s">
        <v>135</v>
      </c>
    </row>
    <row r="43" spans="1:6" ht="94.5" x14ac:dyDescent="0.25">
      <c r="A43" s="2">
        <v>32</v>
      </c>
      <c r="B43" s="2" t="s">
        <v>13824</v>
      </c>
      <c r="C43" s="2" t="s">
        <v>13825</v>
      </c>
      <c r="D43" s="2" t="s">
        <v>13820</v>
      </c>
      <c r="E43" s="77">
        <v>500000</v>
      </c>
      <c r="F43" s="2" t="s">
        <v>6734</v>
      </c>
    </row>
    <row r="44" spans="1:6" ht="47.25" x14ac:dyDescent="0.25">
      <c r="A44" s="2">
        <v>33</v>
      </c>
      <c r="B44" s="2" t="s">
        <v>13826</v>
      </c>
      <c r="C44" s="2" t="s">
        <v>13827</v>
      </c>
      <c r="D44" s="2" t="s">
        <v>1915</v>
      </c>
      <c r="E44" s="77">
        <v>800000</v>
      </c>
      <c r="F44" s="2" t="s">
        <v>13</v>
      </c>
    </row>
    <row r="45" spans="1:6" ht="94.5" x14ac:dyDescent="0.25">
      <c r="A45" s="2">
        <v>34</v>
      </c>
      <c r="B45" s="2" t="s">
        <v>13828</v>
      </c>
      <c r="C45" s="2" t="s">
        <v>13829</v>
      </c>
      <c r="D45" s="2" t="s">
        <v>13800</v>
      </c>
      <c r="E45" s="77">
        <v>400000</v>
      </c>
      <c r="F45" s="2" t="s">
        <v>135</v>
      </c>
    </row>
    <row r="46" spans="1:6" ht="110.25" x14ac:dyDescent="0.25">
      <c r="A46" s="2">
        <v>35</v>
      </c>
      <c r="B46" s="2" t="s">
        <v>13830</v>
      </c>
      <c r="C46" s="2" t="s">
        <v>13831</v>
      </c>
      <c r="D46" s="2" t="s">
        <v>14033</v>
      </c>
      <c r="E46" s="77">
        <v>500000</v>
      </c>
      <c r="F46" s="2" t="s">
        <v>13</v>
      </c>
    </row>
    <row r="47" spans="1:6" ht="47.25" x14ac:dyDescent="0.25">
      <c r="A47" s="2">
        <v>36</v>
      </c>
      <c r="B47" s="2" t="s">
        <v>13832</v>
      </c>
      <c r="C47" s="2" t="s">
        <v>13833</v>
      </c>
      <c r="D47" s="2" t="s">
        <v>2934</v>
      </c>
      <c r="E47" s="77">
        <v>500000</v>
      </c>
      <c r="F47" s="2" t="s">
        <v>13</v>
      </c>
    </row>
    <row r="48" spans="1:6" ht="47.25" x14ac:dyDescent="0.25">
      <c r="A48" s="2">
        <v>37</v>
      </c>
      <c r="B48" s="2" t="s">
        <v>13834</v>
      </c>
      <c r="C48" s="2" t="s">
        <v>13835</v>
      </c>
      <c r="D48" s="2" t="s">
        <v>13836</v>
      </c>
      <c r="E48" s="77">
        <v>500000</v>
      </c>
      <c r="F48" s="2" t="s">
        <v>13</v>
      </c>
    </row>
    <row r="49" spans="1:6" ht="94.5" x14ac:dyDescent="0.25">
      <c r="A49" s="2">
        <v>38</v>
      </c>
      <c r="B49" s="2" t="s">
        <v>13837</v>
      </c>
      <c r="C49" s="2" t="s">
        <v>13838</v>
      </c>
      <c r="D49" s="2" t="s">
        <v>13800</v>
      </c>
      <c r="E49" s="77">
        <v>400000</v>
      </c>
      <c r="F49" s="2" t="s">
        <v>135</v>
      </c>
    </row>
    <row r="50" spans="1:6" ht="94.5" x14ac:dyDescent="0.25">
      <c r="A50" s="2">
        <v>39</v>
      </c>
      <c r="B50" s="2" t="s">
        <v>13839</v>
      </c>
      <c r="C50" s="2" t="s">
        <v>13840</v>
      </c>
      <c r="D50" s="2" t="s">
        <v>13841</v>
      </c>
      <c r="E50" s="77">
        <v>400000</v>
      </c>
      <c r="F50" s="2" t="s">
        <v>135</v>
      </c>
    </row>
    <row r="51" spans="1:6" ht="94.5" x14ac:dyDescent="0.25">
      <c r="A51" s="2">
        <v>40</v>
      </c>
      <c r="B51" s="2" t="s">
        <v>13842</v>
      </c>
      <c r="C51" s="2" t="s">
        <v>13843</v>
      </c>
      <c r="D51" s="2" t="s">
        <v>13812</v>
      </c>
      <c r="E51" s="77">
        <v>500000</v>
      </c>
      <c r="F51" s="2" t="s">
        <v>135</v>
      </c>
    </row>
    <row r="52" spans="1:6" ht="63" x14ac:dyDescent="0.25">
      <c r="A52" s="2">
        <v>41</v>
      </c>
      <c r="B52" s="2" t="s">
        <v>13844</v>
      </c>
      <c r="C52" s="2" t="s">
        <v>13845</v>
      </c>
      <c r="D52" s="2" t="s">
        <v>13846</v>
      </c>
      <c r="E52" s="77">
        <v>350000</v>
      </c>
      <c r="F52" s="2" t="s">
        <v>135</v>
      </c>
    </row>
    <row r="53" spans="1:6" ht="78.75" x14ac:dyDescent="0.25">
      <c r="A53" s="2">
        <v>42</v>
      </c>
      <c r="B53" s="2" t="s">
        <v>13847</v>
      </c>
      <c r="C53" s="2" t="s">
        <v>13848</v>
      </c>
      <c r="D53" s="2" t="s">
        <v>13849</v>
      </c>
      <c r="E53" s="77">
        <v>500000</v>
      </c>
      <c r="F53" s="2" t="s">
        <v>135</v>
      </c>
    </row>
    <row r="54" spans="1:6" ht="47.25" x14ac:dyDescent="0.25">
      <c r="A54" s="2">
        <v>43</v>
      </c>
      <c r="B54" s="2" t="s">
        <v>13850</v>
      </c>
      <c r="C54" s="2" t="s">
        <v>13851</v>
      </c>
      <c r="D54" s="2" t="s">
        <v>1915</v>
      </c>
      <c r="E54" s="77">
        <v>800000</v>
      </c>
      <c r="F54" s="2" t="s">
        <v>13</v>
      </c>
    </row>
    <row r="55" spans="1:6" ht="110.25" x14ac:dyDescent="0.25">
      <c r="A55" s="2">
        <v>44</v>
      </c>
      <c r="B55" s="2" t="s">
        <v>13852</v>
      </c>
      <c r="C55" s="2" t="s">
        <v>13853</v>
      </c>
      <c r="D55" s="2" t="s">
        <v>14034</v>
      </c>
      <c r="E55" s="77">
        <v>500000</v>
      </c>
      <c r="F55" s="2" t="s">
        <v>13</v>
      </c>
    </row>
    <row r="56" spans="1:6" ht="78.75" x14ac:dyDescent="0.25">
      <c r="A56" s="2">
        <v>45</v>
      </c>
      <c r="B56" s="2" t="s">
        <v>13854</v>
      </c>
      <c r="C56" s="2" t="s">
        <v>13855</v>
      </c>
      <c r="D56" s="2" t="s">
        <v>13856</v>
      </c>
      <c r="E56" s="77">
        <v>500000</v>
      </c>
      <c r="F56" s="2" t="s">
        <v>135</v>
      </c>
    </row>
    <row r="57" spans="1:6" ht="47.25" x14ac:dyDescent="0.25">
      <c r="A57" s="2">
        <v>46</v>
      </c>
      <c r="B57" s="2" t="s">
        <v>13857</v>
      </c>
      <c r="C57" s="2" t="s">
        <v>13858</v>
      </c>
      <c r="D57" s="2" t="s">
        <v>13859</v>
      </c>
      <c r="E57" s="77">
        <v>500000</v>
      </c>
      <c r="F57" s="2" t="s">
        <v>13</v>
      </c>
    </row>
    <row r="58" spans="1:6" ht="63" x14ac:dyDescent="0.25">
      <c r="A58" s="2">
        <v>47</v>
      </c>
      <c r="B58" s="2" t="s">
        <v>13860</v>
      </c>
      <c r="C58" s="2" t="s">
        <v>13861</v>
      </c>
      <c r="D58" s="2" t="s">
        <v>13862</v>
      </c>
      <c r="E58" s="77">
        <v>600000</v>
      </c>
      <c r="F58" s="2" t="s">
        <v>13</v>
      </c>
    </row>
    <row r="59" spans="1:6" ht="173.25" x14ac:dyDescent="0.25">
      <c r="A59" s="2">
        <v>48</v>
      </c>
      <c r="B59" s="2" t="s">
        <v>13863</v>
      </c>
      <c r="C59" s="2" t="s">
        <v>13864</v>
      </c>
      <c r="D59" s="2" t="s">
        <v>14035</v>
      </c>
      <c r="E59" s="77">
        <v>300000</v>
      </c>
      <c r="F59" s="2" t="s">
        <v>13</v>
      </c>
    </row>
    <row r="60" spans="1:6" ht="78.75" x14ac:dyDescent="0.25">
      <c r="A60" s="2">
        <v>49</v>
      </c>
      <c r="B60" s="2" t="s">
        <v>13865</v>
      </c>
      <c r="C60" s="2" t="s">
        <v>13866</v>
      </c>
      <c r="D60" s="2" t="s">
        <v>13867</v>
      </c>
      <c r="E60" s="77">
        <v>400000</v>
      </c>
      <c r="F60" s="2" t="s">
        <v>6734</v>
      </c>
    </row>
    <row r="61" spans="1:6" ht="47.25" x14ac:dyDescent="0.25">
      <c r="A61" s="2">
        <v>50</v>
      </c>
      <c r="B61" s="2" t="s">
        <v>13868</v>
      </c>
      <c r="C61" s="2" t="s">
        <v>13869</v>
      </c>
      <c r="D61" s="2" t="s">
        <v>13870</v>
      </c>
      <c r="E61" s="77">
        <v>500000</v>
      </c>
      <c r="F61" s="2" t="s">
        <v>13</v>
      </c>
    </row>
    <row r="62" spans="1:6" ht="47.25" x14ac:dyDescent="0.25">
      <c r="A62" s="2">
        <v>51</v>
      </c>
      <c r="B62" s="2" t="s">
        <v>13871</v>
      </c>
      <c r="C62" s="2" t="s">
        <v>13872</v>
      </c>
      <c r="D62" s="2" t="s">
        <v>2934</v>
      </c>
      <c r="E62" s="77">
        <v>500000</v>
      </c>
      <c r="F62" s="2" t="s">
        <v>13</v>
      </c>
    </row>
    <row r="63" spans="1:6" ht="126" x14ac:dyDescent="0.25">
      <c r="A63" s="2">
        <v>52</v>
      </c>
      <c r="B63" s="2" t="s">
        <v>13873</v>
      </c>
      <c r="C63" s="2" t="s">
        <v>13874</v>
      </c>
      <c r="D63" s="2" t="s">
        <v>14036</v>
      </c>
      <c r="E63" s="77">
        <v>400000</v>
      </c>
      <c r="F63" s="2" t="s">
        <v>135</v>
      </c>
    </row>
    <row r="64" spans="1:6" ht="78.75" x14ac:dyDescent="0.25">
      <c r="A64" s="2">
        <v>53</v>
      </c>
      <c r="B64" s="2" t="s">
        <v>13875</v>
      </c>
      <c r="C64" s="2" t="s">
        <v>13876</v>
      </c>
      <c r="D64" s="2" t="s">
        <v>13794</v>
      </c>
      <c r="E64" s="77">
        <v>400000</v>
      </c>
      <c r="F64" s="2" t="s">
        <v>135</v>
      </c>
    </row>
    <row r="65" spans="1:6" ht="47.25" x14ac:dyDescent="0.25">
      <c r="A65" s="2">
        <v>54</v>
      </c>
      <c r="B65" s="2" t="s">
        <v>13877</v>
      </c>
      <c r="C65" s="2" t="s">
        <v>13878</v>
      </c>
      <c r="D65" s="2" t="s">
        <v>13879</v>
      </c>
      <c r="E65" s="77">
        <v>250000</v>
      </c>
      <c r="F65" s="2" t="s">
        <v>13</v>
      </c>
    </row>
    <row r="66" spans="1:6" ht="173.25" x14ac:dyDescent="0.25">
      <c r="A66" s="2">
        <v>55</v>
      </c>
      <c r="B66" s="2" t="s">
        <v>13880</v>
      </c>
      <c r="C66" s="2" t="s">
        <v>13881</v>
      </c>
      <c r="D66" s="2" t="s">
        <v>14037</v>
      </c>
      <c r="E66" s="77">
        <v>300000</v>
      </c>
      <c r="F66" s="2" t="s">
        <v>13</v>
      </c>
    </row>
    <row r="67" spans="1:6" ht="78.75" x14ac:dyDescent="0.25">
      <c r="A67" s="2">
        <v>56</v>
      </c>
      <c r="B67" s="2" t="s">
        <v>13882</v>
      </c>
      <c r="C67" s="2" t="s">
        <v>13883</v>
      </c>
      <c r="D67" s="2" t="s">
        <v>13884</v>
      </c>
      <c r="E67" s="77">
        <v>500000</v>
      </c>
      <c r="F67" s="2" t="s">
        <v>135</v>
      </c>
    </row>
    <row r="68" spans="1:6" ht="47.25" x14ac:dyDescent="0.25">
      <c r="A68" s="2">
        <v>57</v>
      </c>
      <c r="B68" s="2" t="s">
        <v>13885</v>
      </c>
      <c r="C68" s="2" t="s">
        <v>13886</v>
      </c>
      <c r="D68" s="2" t="s">
        <v>13870</v>
      </c>
      <c r="E68" s="77">
        <v>500000</v>
      </c>
      <c r="F68" s="2" t="s">
        <v>13</v>
      </c>
    </row>
    <row r="69" spans="1:6" ht="47.25" x14ac:dyDescent="0.25">
      <c r="A69" s="2">
        <v>58</v>
      </c>
      <c r="B69" s="2" t="s">
        <v>13887</v>
      </c>
      <c r="C69" s="2" t="s">
        <v>13888</v>
      </c>
      <c r="D69" s="2" t="s">
        <v>2934</v>
      </c>
      <c r="E69" s="77">
        <v>500000</v>
      </c>
      <c r="F69" s="2" t="s">
        <v>13</v>
      </c>
    </row>
    <row r="70" spans="1:6" ht="126" x14ac:dyDescent="0.25">
      <c r="A70" s="2">
        <v>59</v>
      </c>
      <c r="B70" s="2" t="s">
        <v>13889</v>
      </c>
      <c r="C70" s="2" t="s">
        <v>13890</v>
      </c>
      <c r="D70" s="2" t="s">
        <v>14038</v>
      </c>
      <c r="E70" s="77">
        <v>300000</v>
      </c>
      <c r="F70" s="2" t="s">
        <v>135</v>
      </c>
    </row>
    <row r="71" spans="1:6" ht="110.25" x14ac:dyDescent="0.25">
      <c r="A71" s="2">
        <v>60</v>
      </c>
      <c r="B71" s="2" t="s">
        <v>13891</v>
      </c>
      <c r="C71" s="2" t="s">
        <v>13892</v>
      </c>
      <c r="D71" s="7" t="s">
        <v>13893</v>
      </c>
      <c r="E71" s="77">
        <v>300000</v>
      </c>
      <c r="F71" s="2" t="s">
        <v>135</v>
      </c>
    </row>
    <row r="72" spans="1:6" ht="47.25" x14ac:dyDescent="0.25">
      <c r="A72" s="2">
        <v>61</v>
      </c>
      <c r="B72" s="2" t="s">
        <v>13894</v>
      </c>
      <c r="C72" s="2" t="s">
        <v>13895</v>
      </c>
      <c r="D72" s="2" t="s">
        <v>2934</v>
      </c>
      <c r="E72" s="77">
        <v>500000</v>
      </c>
      <c r="F72" s="2" t="s">
        <v>13</v>
      </c>
    </row>
    <row r="73" spans="1:6" ht="47.25" x14ac:dyDescent="0.25">
      <c r="A73" s="2">
        <v>62</v>
      </c>
      <c r="B73" s="2" t="s">
        <v>13896</v>
      </c>
      <c r="C73" s="2" t="s">
        <v>13897</v>
      </c>
      <c r="D73" s="2" t="s">
        <v>2934</v>
      </c>
      <c r="E73" s="77">
        <v>500000</v>
      </c>
      <c r="F73" s="2" t="s">
        <v>13</v>
      </c>
    </row>
    <row r="74" spans="1:6" ht="173.25" x14ac:dyDescent="0.25">
      <c r="A74" s="2">
        <v>63</v>
      </c>
      <c r="B74" s="2" t="s">
        <v>13898</v>
      </c>
      <c r="C74" s="2" t="s">
        <v>13899</v>
      </c>
      <c r="D74" s="2" t="s">
        <v>14039</v>
      </c>
      <c r="E74" s="77">
        <v>500000</v>
      </c>
      <c r="F74" s="2" t="s">
        <v>13</v>
      </c>
    </row>
    <row r="75" spans="1:6" ht="47.25" x14ac:dyDescent="0.25">
      <c r="A75" s="2">
        <v>64</v>
      </c>
      <c r="B75" s="2" t="s">
        <v>13900</v>
      </c>
      <c r="C75" s="2" t="s">
        <v>13901</v>
      </c>
      <c r="D75" s="2" t="s">
        <v>2934</v>
      </c>
      <c r="E75" s="77">
        <v>500000</v>
      </c>
      <c r="F75" s="2" t="s">
        <v>13</v>
      </c>
    </row>
    <row r="76" spans="1:6" ht="47.25" x14ac:dyDescent="0.25">
      <c r="A76" s="2">
        <v>65</v>
      </c>
      <c r="B76" s="2" t="s">
        <v>13902</v>
      </c>
      <c r="C76" s="2" t="s">
        <v>13903</v>
      </c>
      <c r="D76" s="2" t="s">
        <v>2934</v>
      </c>
      <c r="E76" s="77">
        <v>500000</v>
      </c>
      <c r="F76" s="2" t="s">
        <v>13</v>
      </c>
    </row>
    <row r="77" spans="1:6" ht="47.25" x14ac:dyDescent="0.25">
      <c r="A77" s="2">
        <v>66</v>
      </c>
      <c r="B77" s="2" t="s">
        <v>13904</v>
      </c>
      <c r="C77" s="2" t="s">
        <v>13905</v>
      </c>
      <c r="D77" s="2" t="s">
        <v>2934</v>
      </c>
      <c r="E77" s="77">
        <v>500000</v>
      </c>
      <c r="F77" s="2" t="s">
        <v>13</v>
      </c>
    </row>
    <row r="78" spans="1:6" ht="173.25" x14ac:dyDescent="0.25">
      <c r="A78" s="2">
        <v>67</v>
      </c>
      <c r="B78" s="2" t="s">
        <v>13906</v>
      </c>
      <c r="C78" s="2" t="s">
        <v>13907</v>
      </c>
      <c r="D78" s="2" t="s">
        <v>14040</v>
      </c>
      <c r="E78" s="203">
        <v>500000</v>
      </c>
      <c r="F78" s="2" t="s">
        <v>13</v>
      </c>
    </row>
    <row r="79" spans="1:6" ht="47.25" x14ac:dyDescent="0.25">
      <c r="A79" s="2">
        <v>68</v>
      </c>
      <c r="B79" s="2" t="s">
        <v>13531</v>
      </c>
      <c r="C79" s="2" t="s">
        <v>13908</v>
      </c>
      <c r="D79" s="7" t="s">
        <v>2934</v>
      </c>
      <c r="E79" s="77">
        <v>400000</v>
      </c>
      <c r="F79" s="2" t="s">
        <v>13</v>
      </c>
    </row>
    <row r="80" spans="1:6" x14ac:dyDescent="0.25">
      <c r="A80" s="2"/>
      <c r="B80" s="2384" t="s">
        <v>5872</v>
      </c>
      <c r="C80" s="2384"/>
      <c r="D80" s="2"/>
      <c r="E80" s="203"/>
      <c r="F80" s="2"/>
    </row>
    <row r="81" spans="1:6" ht="63" x14ac:dyDescent="0.25">
      <c r="A81" s="2">
        <v>69</v>
      </c>
      <c r="B81" s="2" t="s">
        <v>13909</v>
      </c>
      <c r="C81" s="2" t="s">
        <v>13910</v>
      </c>
      <c r="D81" s="2" t="s">
        <v>13911</v>
      </c>
      <c r="E81" s="77">
        <v>500000</v>
      </c>
      <c r="F81" s="2" t="s">
        <v>1798</v>
      </c>
    </row>
    <row r="82" spans="1:6" ht="47.25" x14ac:dyDescent="0.25">
      <c r="A82" s="2">
        <v>70</v>
      </c>
      <c r="B82" s="2" t="s">
        <v>13912</v>
      </c>
      <c r="C82" s="2" t="s">
        <v>13913</v>
      </c>
      <c r="D82" s="2" t="s">
        <v>4824</v>
      </c>
      <c r="E82" s="77">
        <v>600000</v>
      </c>
      <c r="F82" s="2" t="s">
        <v>13</v>
      </c>
    </row>
    <row r="83" spans="1:6" ht="47.25" x14ac:dyDescent="0.25">
      <c r="A83" s="2">
        <v>71</v>
      </c>
      <c r="B83" s="2" t="s">
        <v>13914</v>
      </c>
      <c r="C83" s="2" t="s">
        <v>13915</v>
      </c>
      <c r="D83" s="2" t="s">
        <v>4824</v>
      </c>
      <c r="E83" s="77">
        <v>600000</v>
      </c>
      <c r="F83" s="2" t="s">
        <v>13</v>
      </c>
    </row>
    <row r="84" spans="1:6" ht="94.5" x14ac:dyDescent="0.25">
      <c r="A84" s="2">
        <v>72</v>
      </c>
      <c r="B84" s="2" t="s">
        <v>13916</v>
      </c>
      <c r="C84" s="2" t="s">
        <v>13917</v>
      </c>
      <c r="D84" s="2" t="s">
        <v>13800</v>
      </c>
      <c r="E84" s="77">
        <v>500000</v>
      </c>
      <c r="F84" s="2" t="s">
        <v>135</v>
      </c>
    </row>
    <row r="85" spans="1:6" ht="47.25" x14ac:dyDescent="0.25">
      <c r="A85" s="2">
        <v>73</v>
      </c>
      <c r="B85" s="2" t="s">
        <v>13918</v>
      </c>
      <c r="C85" s="2" t="s">
        <v>13919</v>
      </c>
      <c r="D85" s="2" t="s">
        <v>13920</v>
      </c>
      <c r="E85" s="77">
        <v>600000</v>
      </c>
      <c r="F85" s="2" t="s">
        <v>13</v>
      </c>
    </row>
    <row r="86" spans="1:6" ht="110.25" x14ac:dyDescent="0.25">
      <c r="A86" s="2">
        <v>74</v>
      </c>
      <c r="B86" s="2" t="s">
        <v>13921</v>
      </c>
      <c r="C86" s="2" t="s">
        <v>13922</v>
      </c>
      <c r="D86" s="2" t="s">
        <v>13923</v>
      </c>
      <c r="E86" s="77">
        <v>800000</v>
      </c>
      <c r="F86" s="2" t="s">
        <v>135</v>
      </c>
    </row>
    <row r="87" spans="1:6" ht="47.25" x14ac:dyDescent="0.25">
      <c r="A87" s="2">
        <v>75</v>
      </c>
      <c r="B87" s="2" t="s">
        <v>13924</v>
      </c>
      <c r="C87" s="2" t="s">
        <v>13925</v>
      </c>
      <c r="D87" s="2" t="s">
        <v>4824</v>
      </c>
      <c r="E87" s="77">
        <v>600000</v>
      </c>
      <c r="F87" s="2" t="s">
        <v>13</v>
      </c>
    </row>
    <row r="88" spans="1:6" ht="78.75" x14ac:dyDescent="0.25">
      <c r="A88" s="2">
        <v>76</v>
      </c>
      <c r="B88" s="2" t="s">
        <v>13926</v>
      </c>
      <c r="C88" s="2" t="s">
        <v>13927</v>
      </c>
      <c r="D88" s="2" t="s">
        <v>13928</v>
      </c>
      <c r="E88" s="77">
        <v>600000</v>
      </c>
      <c r="F88" s="2" t="s">
        <v>135</v>
      </c>
    </row>
    <row r="89" spans="1:6" ht="94.5" x14ac:dyDescent="0.25">
      <c r="A89" s="2">
        <v>77</v>
      </c>
      <c r="B89" s="2" t="s">
        <v>13929</v>
      </c>
      <c r="C89" s="2" t="s">
        <v>13930</v>
      </c>
      <c r="D89" s="2" t="s">
        <v>13800</v>
      </c>
      <c r="E89" s="77">
        <v>400000</v>
      </c>
      <c r="F89" s="2" t="s">
        <v>135</v>
      </c>
    </row>
    <row r="90" spans="1:6" ht="78.75" x14ac:dyDescent="0.25">
      <c r="A90" s="2">
        <v>78</v>
      </c>
      <c r="B90" s="2" t="s">
        <v>13931</v>
      </c>
      <c r="C90" s="2" t="s">
        <v>13932</v>
      </c>
      <c r="D90" s="2" t="s">
        <v>13933</v>
      </c>
      <c r="E90" s="77">
        <v>800000</v>
      </c>
      <c r="F90" s="2" t="s">
        <v>135</v>
      </c>
    </row>
    <row r="91" spans="1:6" ht="94.5" x14ac:dyDescent="0.25">
      <c r="A91" s="2">
        <v>79</v>
      </c>
      <c r="B91" s="2" t="s">
        <v>13934</v>
      </c>
      <c r="C91" s="2" t="s">
        <v>13935</v>
      </c>
      <c r="D91" s="2" t="s">
        <v>13936</v>
      </c>
      <c r="E91" s="77">
        <v>500000</v>
      </c>
      <c r="F91" s="2" t="s">
        <v>135</v>
      </c>
    </row>
    <row r="92" spans="1:6" ht="94.5" x14ac:dyDescent="0.25">
      <c r="A92" s="2">
        <v>80</v>
      </c>
      <c r="B92" s="2" t="s">
        <v>13937</v>
      </c>
      <c r="C92" s="2" t="s">
        <v>13938</v>
      </c>
      <c r="D92" s="2" t="s">
        <v>13936</v>
      </c>
      <c r="E92" s="77">
        <v>500000</v>
      </c>
      <c r="F92" s="2" t="s">
        <v>135</v>
      </c>
    </row>
    <row r="93" spans="1:6" ht="78.75" x14ac:dyDescent="0.25">
      <c r="A93" s="2">
        <v>81</v>
      </c>
      <c r="B93" s="2" t="s">
        <v>13939</v>
      </c>
      <c r="C93" s="2" t="s">
        <v>13940</v>
      </c>
      <c r="D93" s="2" t="s">
        <v>13941</v>
      </c>
      <c r="E93" s="77">
        <v>300000</v>
      </c>
      <c r="F93" s="2" t="s">
        <v>135</v>
      </c>
    </row>
    <row r="94" spans="1:6" ht="78.75" x14ac:dyDescent="0.25">
      <c r="A94" s="2">
        <v>82</v>
      </c>
      <c r="B94" s="2" t="s">
        <v>13942</v>
      </c>
      <c r="C94" s="2" t="s">
        <v>13943</v>
      </c>
      <c r="D94" s="2" t="s">
        <v>13884</v>
      </c>
      <c r="E94" s="77">
        <v>500000</v>
      </c>
      <c r="F94" s="2" t="s">
        <v>13944</v>
      </c>
    </row>
    <row r="95" spans="1:6" ht="63" x14ac:dyDescent="0.25">
      <c r="A95" s="2">
        <v>83</v>
      </c>
      <c r="B95" s="2" t="s">
        <v>13945</v>
      </c>
      <c r="C95" s="2" t="s">
        <v>13946</v>
      </c>
      <c r="D95" s="2" t="s">
        <v>13947</v>
      </c>
      <c r="E95" s="77">
        <v>800000</v>
      </c>
      <c r="F95" s="2" t="s">
        <v>13</v>
      </c>
    </row>
    <row r="96" spans="1:6" ht="47.25" x14ac:dyDescent="0.25">
      <c r="A96" s="2">
        <v>84</v>
      </c>
      <c r="B96" s="2" t="s">
        <v>13948</v>
      </c>
      <c r="C96" s="2" t="s">
        <v>13949</v>
      </c>
      <c r="D96" s="2" t="s">
        <v>13950</v>
      </c>
      <c r="E96" s="77">
        <v>1100000</v>
      </c>
      <c r="F96" s="2" t="s">
        <v>135</v>
      </c>
    </row>
    <row r="97" spans="1:6" ht="63" x14ac:dyDescent="0.25">
      <c r="A97" s="2">
        <v>85</v>
      </c>
      <c r="B97" s="2" t="s">
        <v>13951</v>
      </c>
      <c r="C97" s="2" t="s">
        <v>13952</v>
      </c>
      <c r="D97" s="2" t="s">
        <v>13953</v>
      </c>
      <c r="E97" s="77">
        <v>800000</v>
      </c>
      <c r="F97" s="2" t="s">
        <v>135</v>
      </c>
    </row>
    <row r="98" spans="1:6" ht="63" x14ac:dyDescent="0.25">
      <c r="A98" s="2">
        <v>86</v>
      </c>
      <c r="B98" s="2" t="s">
        <v>13954</v>
      </c>
      <c r="C98" s="2" t="s">
        <v>13955</v>
      </c>
      <c r="D98" s="2" t="s">
        <v>13956</v>
      </c>
      <c r="E98" s="77">
        <v>700000</v>
      </c>
      <c r="F98" s="2" t="s">
        <v>13</v>
      </c>
    </row>
    <row r="99" spans="1:6" ht="63" x14ac:dyDescent="0.25">
      <c r="A99" s="2">
        <v>87</v>
      </c>
      <c r="B99" s="2" t="s">
        <v>13957</v>
      </c>
      <c r="C99" s="2" t="s">
        <v>13958</v>
      </c>
      <c r="D99" s="2" t="s">
        <v>13959</v>
      </c>
      <c r="E99" s="77">
        <v>500000</v>
      </c>
      <c r="F99" s="2" t="s">
        <v>135</v>
      </c>
    </row>
    <row r="100" spans="1:6" x14ac:dyDescent="0.25">
      <c r="A100" s="2"/>
      <c r="B100" s="9" t="s">
        <v>219</v>
      </c>
      <c r="C100" s="2"/>
      <c r="D100" s="2"/>
      <c r="E100" s="203"/>
      <c r="F100" s="2"/>
    </row>
    <row r="101" spans="1:6" ht="63" x14ac:dyDescent="0.25">
      <c r="A101" s="2">
        <v>88</v>
      </c>
      <c r="B101" s="2" t="s">
        <v>13960</v>
      </c>
      <c r="C101" s="2" t="s">
        <v>13961</v>
      </c>
      <c r="D101" s="2" t="s">
        <v>13962</v>
      </c>
      <c r="E101" s="77">
        <v>500000</v>
      </c>
      <c r="F101" s="2" t="s">
        <v>135</v>
      </c>
    </row>
    <row r="102" spans="1:6" ht="78.75" x14ac:dyDescent="0.25">
      <c r="A102" s="2">
        <v>89</v>
      </c>
      <c r="B102" s="2" t="s">
        <v>13963</v>
      </c>
      <c r="C102" s="2" t="s">
        <v>13964</v>
      </c>
      <c r="D102" s="2" t="s">
        <v>13965</v>
      </c>
      <c r="E102" s="77">
        <v>400000</v>
      </c>
      <c r="F102" s="2" t="s">
        <v>135</v>
      </c>
    </row>
    <row r="103" spans="1:6" ht="78.75" x14ac:dyDescent="0.25">
      <c r="A103" s="2">
        <v>90</v>
      </c>
      <c r="B103" s="2" t="s">
        <v>13966</v>
      </c>
      <c r="C103" s="2" t="s">
        <v>13967</v>
      </c>
      <c r="D103" s="2" t="s">
        <v>13968</v>
      </c>
      <c r="E103" s="77">
        <v>300000</v>
      </c>
      <c r="F103" s="2" t="s">
        <v>135</v>
      </c>
    </row>
    <row r="104" spans="1:6" ht="63" x14ac:dyDescent="0.25">
      <c r="A104" s="2">
        <v>91</v>
      </c>
      <c r="B104" s="2" t="s">
        <v>13969</v>
      </c>
      <c r="C104" s="2" t="s">
        <v>13970</v>
      </c>
      <c r="D104" s="2" t="s">
        <v>13971</v>
      </c>
      <c r="E104" s="77">
        <v>600000</v>
      </c>
      <c r="F104" s="2" t="s">
        <v>135</v>
      </c>
    </row>
    <row r="105" spans="1:6" ht="78.75" x14ac:dyDescent="0.25">
      <c r="A105" s="2">
        <v>92</v>
      </c>
      <c r="B105" s="2" t="s">
        <v>13972</v>
      </c>
      <c r="C105" s="2" t="s">
        <v>13973</v>
      </c>
      <c r="D105" s="2" t="s">
        <v>13974</v>
      </c>
      <c r="E105" s="77">
        <v>300000</v>
      </c>
      <c r="F105" s="2" t="s">
        <v>135</v>
      </c>
    </row>
    <row r="106" spans="1:6" ht="78.75" x14ac:dyDescent="0.25">
      <c r="A106" s="2">
        <v>93</v>
      </c>
      <c r="B106" s="2" t="s">
        <v>13975</v>
      </c>
      <c r="C106" s="2" t="s">
        <v>13976</v>
      </c>
      <c r="D106" s="2" t="s">
        <v>13977</v>
      </c>
      <c r="E106" s="77">
        <v>500000</v>
      </c>
      <c r="F106" s="2" t="s">
        <v>135</v>
      </c>
    </row>
    <row r="107" spans="1:6" ht="63" x14ac:dyDescent="0.25">
      <c r="A107" s="2">
        <v>94</v>
      </c>
      <c r="B107" s="2" t="s">
        <v>13978</v>
      </c>
      <c r="C107" s="2" t="s">
        <v>13979</v>
      </c>
      <c r="D107" s="2" t="s">
        <v>13980</v>
      </c>
      <c r="E107" s="77">
        <v>500000</v>
      </c>
      <c r="F107" s="2" t="s">
        <v>13</v>
      </c>
    </row>
    <row r="108" spans="1:6" x14ac:dyDescent="0.25">
      <c r="A108" s="2"/>
      <c r="B108" s="2373" t="s">
        <v>4995</v>
      </c>
      <c r="C108" s="2374"/>
      <c r="D108" s="2"/>
      <c r="E108" s="203"/>
      <c r="F108" s="2"/>
    </row>
    <row r="109" spans="1:6" ht="94.5" x14ac:dyDescent="0.25">
      <c r="A109" s="2">
        <v>96</v>
      </c>
      <c r="B109" s="2" t="s">
        <v>13981</v>
      </c>
      <c r="C109" s="2" t="s">
        <v>13982</v>
      </c>
      <c r="D109" s="2" t="s">
        <v>13983</v>
      </c>
      <c r="E109" s="77">
        <v>2000000</v>
      </c>
      <c r="F109" s="2" t="s">
        <v>135</v>
      </c>
    </row>
    <row r="110" spans="1:6" x14ac:dyDescent="0.25">
      <c r="A110" s="2"/>
      <c r="B110" s="2384" t="s">
        <v>477</v>
      </c>
      <c r="C110" s="2384"/>
      <c r="D110" s="2"/>
      <c r="E110" s="203"/>
      <c r="F110" s="2"/>
    </row>
    <row r="111" spans="1:6" ht="220.5" x14ac:dyDescent="0.25">
      <c r="A111" s="2">
        <v>97</v>
      </c>
      <c r="B111" s="2" t="s">
        <v>478</v>
      </c>
      <c r="C111" s="2" t="s">
        <v>13984</v>
      </c>
      <c r="D111" s="2" t="s">
        <v>13985</v>
      </c>
      <c r="E111" s="77">
        <v>4677027.2</v>
      </c>
      <c r="F111" s="2" t="s">
        <v>13</v>
      </c>
    </row>
    <row r="112" spans="1:6" x14ac:dyDescent="0.25">
      <c r="A112" s="2"/>
      <c r="B112" s="9" t="s">
        <v>248</v>
      </c>
      <c r="C112" s="2"/>
      <c r="D112" s="2"/>
      <c r="E112" s="257">
        <f>SUM(E6:E111)</f>
        <v>79610344.829999998</v>
      </c>
      <c r="F112" s="2"/>
    </row>
    <row r="113" spans="1:6" x14ac:dyDescent="0.25">
      <c r="A113" s="69"/>
      <c r="B113" s="2346" t="s">
        <v>9</v>
      </c>
      <c r="C113" s="2417"/>
      <c r="D113" s="2347"/>
      <c r="E113" s="189"/>
      <c r="F113" s="71"/>
    </row>
    <row r="114" spans="1:6" ht="63" x14ac:dyDescent="0.25">
      <c r="A114" s="69">
        <v>1</v>
      </c>
      <c r="B114" s="69" t="s">
        <v>269</v>
      </c>
      <c r="C114" s="7" t="s">
        <v>13986</v>
      </c>
      <c r="D114" s="69" t="s">
        <v>271</v>
      </c>
      <c r="E114" s="187">
        <v>1000000</v>
      </c>
      <c r="F114" s="71" t="s">
        <v>272</v>
      </c>
    </row>
    <row r="115" spans="1:6" x14ac:dyDescent="0.25">
      <c r="A115" s="69"/>
      <c r="B115" s="70" t="s">
        <v>273</v>
      </c>
      <c r="C115" s="7"/>
      <c r="D115" s="69"/>
      <c r="E115" s="187"/>
      <c r="F115" s="71"/>
    </row>
    <row r="116" spans="1:6" ht="94.5" x14ac:dyDescent="0.25">
      <c r="A116" s="69">
        <v>2</v>
      </c>
      <c r="B116" s="69" t="s">
        <v>274</v>
      </c>
      <c r="C116" s="7" t="s">
        <v>13987</v>
      </c>
      <c r="D116" s="69" t="s">
        <v>276</v>
      </c>
      <c r="E116" s="187">
        <v>4500000</v>
      </c>
      <c r="F116" s="71" t="s">
        <v>277</v>
      </c>
    </row>
    <row r="117" spans="1:6" x14ac:dyDescent="0.25">
      <c r="A117" s="69"/>
      <c r="B117" s="70" t="s">
        <v>248</v>
      </c>
      <c r="C117" s="69"/>
      <c r="D117" s="69"/>
      <c r="E117" s="189">
        <v>5500000</v>
      </c>
      <c r="F117" s="71"/>
    </row>
    <row r="118" spans="1:6" ht="22.5" customHeight="1" x14ac:dyDescent="0.25">
      <c r="A118" s="69"/>
      <c r="B118" s="2465" t="s">
        <v>323</v>
      </c>
      <c r="C118" s="2466"/>
      <c r="D118" s="69"/>
      <c r="E118" s="189"/>
      <c r="F118" s="71"/>
    </row>
    <row r="119" spans="1:6" ht="19.5" customHeight="1" x14ac:dyDescent="0.25">
      <c r="A119" s="2"/>
      <c r="B119" s="2340" t="s">
        <v>303</v>
      </c>
      <c r="C119" s="2342"/>
      <c r="D119" s="2"/>
      <c r="E119" s="203"/>
      <c r="F119" s="2"/>
    </row>
    <row r="120" spans="1:6" ht="189" x14ac:dyDescent="0.25">
      <c r="A120" s="2">
        <v>12</v>
      </c>
      <c r="B120" s="2" t="s">
        <v>696</v>
      </c>
      <c r="C120" s="2" t="s">
        <v>13988</v>
      </c>
      <c r="D120" s="2" t="s">
        <v>13989</v>
      </c>
      <c r="E120" s="203">
        <v>1200000</v>
      </c>
      <c r="F120" s="2" t="s">
        <v>135</v>
      </c>
    </row>
    <row r="121" spans="1:6" ht="78.75" x14ac:dyDescent="0.25">
      <c r="A121" s="2">
        <v>95</v>
      </c>
      <c r="B121" s="2" t="s">
        <v>13990</v>
      </c>
      <c r="C121" s="2" t="s">
        <v>13991</v>
      </c>
      <c r="D121" s="2" t="s">
        <v>13992</v>
      </c>
      <c r="E121" s="77">
        <v>500000</v>
      </c>
      <c r="F121" s="2" t="s">
        <v>13</v>
      </c>
    </row>
    <row r="122" spans="1:6" x14ac:dyDescent="0.25">
      <c r="A122" s="88"/>
      <c r="B122" s="9" t="s">
        <v>248</v>
      </c>
      <c r="C122" s="88"/>
      <c r="D122" s="88"/>
      <c r="E122" s="89">
        <f>E121+E120</f>
        <v>1700000</v>
      </c>
      <c r="F122" s="88"/>
    </row>
    <row r="123" spans="1:6" ht="18.75" customHeight="1" x14ac:dyDescent="0.25">
      <c r="A123" s="282"/>
      <c r="B123" s="2340" t="s">
        <v>324</v>
      </c>
      <c r="C123" s="2342"/>
      <c r="D123" s="282"/>
      <c r="E123" s="773">
        <f>E122+E117+E112</f>
        <v>86810344.829999998</v>
      </c>
      <c r="F123" s="282"/>
    </row>
    <row r="128" spans="1:6" x14ac:dyDescent="0.25">
      <c r="A128" s="2352" t="s">
        <v>9528</v>
      </c>
      <c r="B128" s="2352"/>
      <c r="C128" s="2352"/>
      <c r="D128" s="2352"/>
      <c r="E128" s="2352"/>
      <c r="F128" s="2352"/>
    </row>
    <row r="129" spans="1:6" x14ac:dyDescent="0.25">
      <c r="A129" s="2352" t="s">
        <v>13993</v>
      </c>
      <c r="B129" s="2352"/>
      <c r="C129" s="2352"/>
      <c r="D129" s="2352"/>
      <c r="E129" s="2352"/>
      <c r="F129" s="2352"/>
    </row>
    <row r="130" spans="1:6" x14ac:dyDescent="0.25">
      <c r="A130" s="2352" t="s">
        <v>281</v>
      </c>
      <c r="B130" s="2352"/>
      <c r="C130" s="2352"/>
      <c r="D130" s="2352"/>
      <c r="E130" s="2352"/>
      <c r="F130" s="2352"/>
    </row>
    <row r="131" spans="1:6" ht="31.5" x14ac:dyDescent="0.25">
      <c r="A131" s="264" t="s">
        <v>3</v>
      </c>
      <c r="B131" s="437" t="s">
        <v>283</v>
      </c>
      <c r="C131" s="437" t="s">
        <v>284</v>
      </c>
      <c r="D131" s="437" t="s">
        <v>285</v>
      </c>
      <c r="E131" s="100" t="s">
        <v>286</v>
      </c>
      <c r="F131" s="437" t="s">
        <v>4467</v>
      </c>
    </row>
    <row r="132" spans="1:6" x14ac:dyDescent="0.25">
      <c r="A132" s="562"/>
      <c r="B132" s="2330" t="s">
        <v>9</v>
      </c>
      <c r="C132" s="2535"/>
      <c r="D132" s="2331"/>
      <c r="E132" s="751"/>
      <c r="F132" s="437"/>
    </row>
    <row r="133" spans="1:6" ht="126" x14ac:dyDescent="0.25">
      <c r="A133" s="182">
        <v>1</v>
      </c>
      <c r="B133" s="182" t="s">
        <v>295</v>
      </c>
      <c r="C133" s="182" t="s">
        <v>13757</v>
      </c>
      <c r="D133" s="182" t="s">
        <v>488</v>
      </c>
      <c r="E133" s="266">
        <v>282758.62</v>
      </c>
      <c r="F133" s="772" t="s">
        <v>272</v>
      </c>
    </row>
    <row r="134" spans="1:6" ht="78.75" x14ac:dyDescent="0.25">
      <c r="A134" s="182">
        <v>2</v>
      </c>
      <c r="B134" s="182" t="s">
        <v>23</v>
      </c>
      <c r="C134" s="182" t="s">
        <v>13758</v>
      </c>
      <c r="D134" s="182" t="s">
        <v>541</v>
      </c>
      <c r="E134" s="266">
        <v>400000</v>
      </c>
      <c r="F134" s="772" t="s">
        <v>272</v>
      </c>
    </row>
    <row r="135" spans="1:6" x14ac:dyDescent="0.25">
      <c r="A135" s="182"/>
      <c r="B135" s="2381" t="s">
        <v>2222</v>
      </c>
      <c r="C135" s="2435"/>
      <c r="D135" s="2382"/>
      <c r="E135" s="266"/>
      <c r="F135" s="772"/>
    </row>
    <row r="136" spans="1:6" ht="110.25" x14ac:dyDescent="0.25">
      <c r="A136" s="182">
        <v>3</v>
      </c>
      <c r="B136" s="182" t="s">
        <v>295</v>
      </c>
      <c r="C136" s="182" t="s">
        <v>13759</v>
      </c>
      <c r="D136" s="182" t="s">
        <v>336</v>
      </c>
      <c r="E136" s="266">
        <v>141379.21</v>
      </c>
      <c r="F136" s="772" t="s">
        <v>272</v>
      </c>
    </row>
    <row r="137" spans="1:6" ht="78.75" x14ac:dyDescent="0.25">
      <c r="A137" s="182">
        <v>4</v>
      </c>
      <c r="B137" s="182" t="s">
        <v>23</v>
      </c>
      <c r="C137" s="182" t="s">
        <v>13760</v>
      </c>
      <c r="D137" s="182" t="s">
        <v>541</v>
      </c>
      <c r="E137" s="266">
        <v>200000</v>
      </c>
      <c r="F137" s="772" t="s">
        <v>272</v>
      </c>
    </row>
    <row r="138" spans="1:6" x14ac:dyDescent="0.25">
      <c r="A138" s="182"/>
      <c r="B138" s="2381" t="s">
        <v>4727</v>
      </c>
      <c r="C138" s="2382"/>
      <c r="D138" s="182"/>
      <c r="E138" s="266"/>
      <c r="F138" s="772"/>
    </row>
    <row r="139" spans="1:6" ht="94.5" x14ac:dyDescent="0.25">
      <c r="A139" s="182">
        <v>5</v>
      </c>
      <c r="B139" s="269" t="s">
        <v>301</v>
      </c>
      <c r="C139" s="182" t="s">
        <v>13762</v>
      </c>
      <c r="D139" s="269" t="s">
        <v>43</v>
      </c>
      <c r="E139" s="266">
        <v>568965.51</v>
      </c>
      <c r="F139" s="772" t="s">
        <v>272</v>
      </c>
    </row>
    <row r="140" spans="1:6" x14ac:dyDescent="0.25">
      <c r="A140" s="182"/>
      <c r="B140" s="2330" t="s">
        <v>7808</v>
      </c>
      <c r="C140" s="2331"/>
      <c r="D140" s="269"/>
      <c r="E140" s="266"/>
      <c r="F140" s="772"/>
    </row>
    <row r="141" spans="1:6" ht="63" x14ac:dyDescent="0.25">
      <c r="A141" s="182">
        <v>6</v>
      </c>
      <c r="B141" s="269" t="s">
        <v>944</v>
      </c>
      <c r="C141" s="182" t="s">
        <v>13765</v>
      </c>
      <c r="D141" s="7" t="s">
        <v>13994</v>
      </c>
      <c r="E141" s="153">
        <v>1000000</v>
      </c>
      <c r="F141" s="772" t="s">
        <v>13</v>
      </c>
    </row>
    <row r="142" spans="1:6" x14ac:dyDescent="0.25">
      <c r="A142" s="182"/>
      <c r="B142" s="437" t="s">
        <v>13734</v>
      </c>
      <c r="C142" s="182"/>
      <c r="D142" s="7"/>
      <c r="E142" s="153"/>
      <c r="F142" s="772"/>
    </row>
    <row r="143" spans="1:6" ht="47.25" x14ac:dyDescent="0.25">
      <c r="A143" s="182">
        <v>7</v>
      </c>
      <c r="B143" s="269" t="s">
        <v>309</v>
      </c>
      <c r="C143" s="182" t="s">
        <v>13768</v>
      </c>
      <c r="D143" s="269" t="s">
        <v>341</v>
      </c>
      <c r="E143" s="150">
        <v>836207</v>
      </c>
      <c r="F143" s="772" t="s">
        <v>272</v>
      </c>
    </row>
    <row r="144" spans="1:6" x14ac:dyDescent="0.25">
      <c r="A144" s="182"/>
      <c r="B144" s="2330" t="s">
        <v>5895</v>
      </c>
      <c r="C144" s="2331"/>
      <c r="D144" s="269"/>
      <c r="E144" s="150"/>
      <c r="F144" s="772"/>
    </row>
    <row r="145" spans="1:6" ht="63" x14ac:dyDescent="0.25">
      <c r="A145" s="182">
        <v>8</v>
      </c>
      <c r="B145" s="269" t="s">
        <v>13995</v>
      </c>
      <c r="C145" s="182" t="s">
        <v>13996</v>
      </c>
      <c r="D145" s="269" t="s">
        <v>13997</v>
      </c>
      <c r="E145" s="150">
        <v>1000000</v>
      </c>
      <c r="F145" s="772" t="s">
        <v>13</v>
      </c>
    </row>
    <row r="146" spans="1:6" ht="157.5" x14ac:dyDescent="0.25">
      <c r="A146" s="182">
        <v>9</v>
      </c>
      <c r="B146" s="269" t="s">
        <v>13998</v>
      </c>
      <c r="C146" s="182" t="s">
        <v>13999</v>
      </c>
      <c r="D146" s="269" t="s">
        <v>14000</v>
      </c>
      <c r="E146" s="150">
        <v>500000</v>
      </c>
      <c r="F146" s="772" t="s">
        <v>13</v>
      </c>
    </row>
    <row r="147" spans="1:6" ht="47.25" x14ac:dyDescent="0.25">
      <c r="A147" s="182">
        <v>10</v>
      </c>
      <c r="B147" s="269" t="s">
        <v>14001</v>
      </c>
      <c r="C147" s="182" t="s">
        <v>13903</v>
      </c>
      <c r="D147" s="269" t="s">
        <v>14002</v>
      </c>
      <c r="E147" s="150">
        <v>500000</v>
      </c>
      <c r="F147" s="772" t="s">
        <v>13</v>
      </c>
    </row>
    <row r="148" spans="1:6" ht="47.25" x14ac:dyDescent="0.25">
      <c r="A148" s="182">
        <v>11</v>
      </c>
      <c r="B148" s="269" t="s">
        <v>14003</v>
      </c>
      <c r="C148" s="182" t="s">
        <v>14004</v>
      </c>
      <c r="D148" s="269" t="s">
        <v>2934</v>
      </c>
      <c r="E148" s="150">
        <v>500000</v>
      </c>
      <c r="F148" s="772" t="s">
        <v>13</v>
      </c>
    </row>
    <row r="149" spans="1:6" ht="47.25" x14ac:dyDescent="0.25">
      <c r="A149" s="182">
        <v>12</v>
      </c>
      <c r="B149" s="269" t="s">
        <v>14005</v>
      </c>
      <c r="C149" s="182" t="s">
        <v>14006</v>
      </c>
      <c r="D149" s="269" t="s">
        <v>2934</v>
      </c>
      <c r="E149" s="150">
        <v>500000</v>
      </c>
      <c r="F149" s="772" t="s">
        <v>13</v>
      </c>
    </row>
    <row r="150" spans="1:6" ht="110.25" x14ac:dyDescent="0.25">
      <c r="A150" s="182">
        <v>13</v>
      </c>
      <c r="B150" s="269" t="s">
        <v>14007</v>
      </c>
      <c r="C150" s="182" t="s">
        <v>14008</v>
      </c>
      <c r="D150" s="269" t="s">
        <v>14009</v>
      </c>
      <c r="E150" s="150">
        <v>500000</v>
      </c>
      <c r="F150" s="772" t="s">
        <v>13</v>
      </c>
    </row>
    <row r="151" spans="1:6" ht="78.75" x14ac:dyDescent="0.25">
      <c r="A151" s="182">
        <v>14</v>
      </c>
      <c r="B151" s="269" t="s">
        <v>14010</v>
      </c>
      <c r="C151" s="182" t="s">
        <v>14011</v>
      </c>
      <c r="D151" s="269" t="s">
        <v>14012</v>
      </c>
      <c r="E151" s="150">
        <v>400000</v>
      </c>
      <c r="F151" s="772" t="s">
        <v>13</v>
      </c>
    </row>
    <row r="152" spans="1:6" ht="47.25" x14ac:dyDescent="0.25">
      <c r="A152" s="182">
        <v>15</v>
      </c>
      <c r="B152" s="269" t="s">
        <v>14013</v>
      </c>
      <c r="C152" s="182" t="s">
        <v>13869</v>
      </c>
      <c r="D152" s="269" t="s">
        <v>14002</v>
      </c>
      <c r="E152" s="150">
        <v>500000</v>
      </c>
      <c r="F152" s="772" t="s">
        <v>13</v>
      </c>
    </row>
    <row r="153" spans="1:6" ht="110.25" x14ac:dyDescent="0.25">
      <c r="A153" s="182">
        <v>16</v>
      </c>
      <c r="B153" s="269" t="s">
        <v>14014</v>
      </c>
      <c r="C153" s="182" t="s">
        <v>14015</v>
      </c>
      <c r="D153" s="269" t="s">
        <v>14016</v>
      </c>
      <c r="E153" s="150">
        <v>400000</v>
      </c>
      <c r="F153" s="469" t="s">
        <v>272</v>
      </c>
    </row>
    <row r="154" spans="1:6" ht="110.25" x14ac:dyDescent="0.25">
      <c r="A154" s="182">
        <v>17</v>
      </c>
      <c r="B154" s="269" t="s">
        <v>14017</v>
      </c>
      <c r="C154" s="182" t="s">
        <v>13786</v>
      </c>
      <c r="D154" s="269" t="s">
        <v>14009</v>
      </c>
      <c r="E154" s="150">
        <v>500000</v>
      </c>
      <c r="F154" s="469" t="s">
        <v>272</v>
      </c>
    </row>
    <row r="155" spans="1:6" ht="47.25" x14ac:dyDescent="0.25">
      <c r="A155" s="182">
        <v>18</v>
      </c>
      <c r="B155" s="269" t="s">
        <v>14018</v>
      </c>
      <c r="C155" s="182" t="s">
        <v>13908</v>
      </c>
      <c r="D155" s="269" t="s">
        <v>14002</v>
      </c>
      <c r="E155" s="150">
        <v>500000</v>
      </c>
      <c r="F155" s="469" t="s">
        <v>13</v>
      </c>
    </row>
    <row r="156" spans="1:6" x14ac:dyDescent="0.25">
      <c r="A156" s="182"/>
      <c r="B156" s="2330" t="s">
        <v>5872</v>
      </c>
      <c r="C156" s="2331"/>
      <c r="D156" s="269"/>
      <c r="E156" s="150"/>
      <c r="F156" s="469"/>
    </row>
    <row r="157" spans="1:6" ht="47.25" x14ac:dyDescent="0.25">
      <c r="A157" s="182">
        <v>19</v>
      </c>
      <c r="B157" s="269" t="s">
        <v>14019</v>
      </c>
      <c r="C157" s="182" t="s">
        <v>14020</v>
      </c>
      <c r="D157" s="269" t="s">
        <v>2934</v>
      </c>
      <c r="E157" s="150">
        <v>600000</v>
      </c>
      <c r="F157" s="469" t="s">
        <v>13</v>
      </c>
    </row>
    <row r="158" spans="1:6" ht="110.25" x14ac:dyDescent="0.25">
      <c r="A158" s="182">
        <v>20</v>
      </c>
      <c r="B158" s="269" t="s">
        <v>14021</v>
      </c>
      <c r="C158" s="182" t="s">
        <v>14022</v>
      </c>
      <c r="D158" s="269" t="s">
        <v>14009</v>
      </c>
      <c r="E158" s="150">
        <v>500000</v>
      </c>
      <c r="F158" s="469" t="s">
        <v>13</v>
      </c>
    </row>
    <row r="159" spans="1:6" x14ac:dyDescent="0.25">
      <c r="A159" s="182"/>
      <c r="B159" s="437" t="s">
        <v>219</v>
      </c>
      <c r="C159" s="182"/>
      <c r="D159" s="269"/>
      <c r="E159" s="150"/>
      <c r="F159" s="469"/>
    </row>
    <row r="160" spans="1:6" ht="110.25" x14ac:dyDescent="0.25">
      <c r="A160" s="182">
        <v>21</v>
      </c>
      <c r="B160" s="269" t="s">
        <v>14023</v>
      </c>
      <c r="C160" s="182" t="s">
        <v>13961</v>
      </c>
      <c r="D160" s="269" t="s">
        <v>14024</v>
      </c>
      <c r="E160" s="150">
        <v>500000</v>
      </c>
      <c r="F160" s="469" t="s">
        <v>272</v>
      </c>
    </row>
    <row r="161" spans="1:6" ht="94.5" x14ac:dyDescent="0.25">
      <c r="A161" s="182">
        <v>22</v>
      </c>
      <c r="B161" s="269" t="s">
        <v>14025</v>
      </c>
      <c r="C161" s="182" t="s">
        <v>13991</v>
      </c>
      <c r="D161" s="269" t="s">
        <v>14026</v>
      </c>
      <c r="E161" s="150">
        <v>300000</v>
      </c>
      <c r="F161" s="469" t="s">
        <v>13</v>
      </c>
    </row>
    <row r="162" spans="1:6" ht="78.75" x14ac:dyDescent="0.25">
      <c r="A162" s="182">
        <v>23</v>
      </c>
      <c r="B162" s="269" t="s">
        <v>14027</v>
      </c>
      <c r="C162" s="182" t="s">
        <v>14028</v>
      </c>
      <c r="D162" s="269" t="s">
        <v>14029</v>
      </c>
      <c r="E162" s="150">
        <v>250000</v>
      </c>
      <c r="F162" s="469" t="s">
        <v>13</v>
      </c>
    </row>
    <row r="163" spans="1:6" x14ac:dyDescent="0.25">
      <c r="A163" s="471"/>
      <c r="B163" s="602" t="s">
        <v>248</v>
      </c>
      <c r="C163" s="471"/>
      <c r="D163" s="471"/>
      <c r="E163" s="472">
        <f>SUM(E133:E162)</f>
        <v>11379310.34</v>
      </c>
      <c r="F163" s="182"/>
    </row>
  </sheetData>
  <mergeCells count="23">
    <mergeCell ref="B17:C17"/>
    <mergeCell ref="A1:F1"/>
    <mergeCell ref="A2:F2"/>
    <mergeCell ref="A3:F3"/>
    <mergeCell ref="B5:D5"/>
    <mergeCell ref="B9:D9"/>
    <mergeCell ref="B22:C22"/>
    <mergeCell ref="B80:C80"/>
    <mergeCell ref="B108:C108"/>
    <mergeCell ref="B110:C110"/>
    <mergeCell ref="B113:D113"/>
    <mergeCell ref="B138:C138"/>
    <mergeCell ref="B119:C119"/>
    <mergeCell ref="B140:C140"/>
    <mergeCell ref="B144:C144"/>
    <mergeCell ref="B156:C156"/>
    <mergeCell ref="B132:D132"/>
    <mergeCell ref="B135:D135"/>
    <mergeCell ref="B118:C118"/>
    <mergeCell ref="B123:C123"/>
    <mergeCell ref="A128:F128"/>
    <mergeCell ref="A129:F129"/>
    <mergeCell ref="A130:F130"/>
  </mergeCells>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6"/>
  <sheetViews>
    <sheetView topLeftCell="A111" workbookViewId="0">
      <selection activeCell="C120" sqref="C120"/>
    </sheetView>
  </sheetViews>
  <sheetFormatPr defaultRowHeight="15.75" x14ac:dyDescent="0.25"/>
  <cols>
    <col min="1" max="1" width="9.140625" style="128"/>
    <col min="2" max="2" width="16.85546875" style="128" customWidth="1"/>
    <col min="3" max="3" width="42.5703125" style="128" customWidth="1"/>
    <col min="4" max="4" width="18.85546875" style="128" customWidth="1"/>
    <col min="5" max="5" width="21" style="128" customWidth="1"/>
    <col min="6" max="6" width="10.42578125" style="128" customWidth="1"/>
    <col min="7" max="16384" width="9.140625" style="128"/>
  </cols>
  <sheetData>
    <row r="1" spans="1:6" x14ac:dyDescent="0.25">
      <c r="A1" s="2345" t="s">
        <v>9528</v>
      </c>
      <c r="B1" s="2345"/>
      <c r="C1" s="2345"/>
      <c r="D1" s="2345"/>
      <c r="E1" s="2345"/>
      <c r="F1" s="2345"/>
    </row>
    <row r="2" spans="1:6" x14ac:dyDescent="0.25">
      <c r="A2" s="2345" t="s">
        <v>14041</v>
      </c>
      <c r="B2" s="2345"/>
      <c r="C2" s="2345"/>
      <c r="D2" s="2345"/>
      <c r="E2" s="2345"/>
      <c r="F2" s="2345"/>
    </row>
    <row r="3" spans="1:6" x14ac:dyDescent="0.25">
      <c r="A3" s="2345" t="s">
        <v>281</v>
      </c>
      <c r="B3" s="2345"/>
      <c r="C3" s="2345"/>
      <c r="D3" s="2345"/>
      <c r="E3" s="2345"/>
      <c r="F3" s="2345"/>
    </row>
    <row r="4" spans="1:6" x14ac:dyDescent="0.25">
      <c r="A4" s="70" t="s">
        <v>3</v>
      </c>
      <c r="B4" s="70" t="s">
        <v>283</v>
      </c>
      <c r="C4" s="70" t="s">
        <v>284</v>
      </c>
      <c r="D4" s="70" t="s">
        <v>285</v>
      </c>
      <c r="E4" s="138" t="s">
        <v>12119</v>
      </c>
      <c r="F4" s="76" t="s">
        <v>4467</v>
      </c>
    </row>
    <row r="5" spans="1:6" x14ac:dyDescent="0.25">
      <c r="A5" s="70"/>
      <c r="B5" s="2413" t="s">
        <v>9</v>
      </c>
      <c r="C5" s="2414"/>
      <c r="D5" s="434"/>
      <c r="E5" s="686"/>
      <c r="F5" s="774"/>
    </row>
    <row r="6" spans="1:6" ht="47.25" x14ac:dyDescent="0.25">
      <c r="A6" s="69">
        <v>1</v>
      </c>
      <c r="B6" s="69" t="s">
        <v>2060</v>
      </c>
      <c r="C6" s="69" t="s">
        <v>14042</v>
      </c>
      <c r="D6" s="69" t="s">
        <v>329</v>
      </c>
      <c r="E6" s="144">
        <v>2200000</v>
      </c>
      <c r="F6" s="75" t="s">
        <v>272</v>
      </c>
    </row>
    <row r="7" spans="1:6" ht="78.75" x14ac:dyDescent="0.25">
      <c r="A7" s="69">
        <v>2</v>
      </c>
      <c r="B7" s="69" t="s">
        <v>23</v>
      </c>
      <c r="C7" s="69" t="s">
        <v>14043</v>
      </c>
      <c r="D7" s="69" t="s">
        <v>541</v>
      </c>
      <c r="E7" s="144">
        <v>564400</v>
      </c>
      <c r="F7" s="75" t="s">
        <v>272</v>
      </c>
    </row>
    <row r="8" spans="1:6" ht="126" x14ac:dyDescent="0.25">
      <c r="A8" s="69">
        <v>3</v>
      </c>
      <c r="B8" s="69" t="s">
        <v>295</v>
      </c>
      <c r="C8" s="69" t="s">
        <v>14044</v>
      </c>
      <c r="D8" s="69" t="s">
        <v>710</v>
      </c>
      <c r="E8" s="144">
        <v>1046756.69</v>
      </c>
      <c r="F8" s="75" t="s">
        <v>272</v>
      </c>
    </row>
    <row r="9" spans="1:6" ht="63" x14ac:dyDescent="0.25">
      <c r="A9" s="69">
        <v>4</v>
      </c>
      <c r="B9" s="69" t="s">
        <v>14045</v>
      </c>
      <c r="C9" s="69" t="s">
        <v>14046</v>
      </c>
      <c r="D9" s="69" t="s">
        <v>14047</v>
      </c>
      <c r="E9" s="144">
        <v>197464</v>
      </c>
      <c r="F9" s="75" t="s">
        <v>272</v>
      </c>
    </row>
    <row r="10" spans="1:6" ht="31.5" x14ac:dyDescent="0.25">
      <c r="A10" s="69">
        <v>5</v>
      </c>
      <c r="B10" s="69" t="s">
        <v>17</v>
      </c>
      <c r="C10" s="69" t="s">
        <v>14048</v>
      </c>
      <c r="D10" s="69" t="s">
        <v>537</v>
      </c>
      <c r="E10" s="144">
        <v>100000</v>
      </c>
      <c r="F10" s="75" t="s">
        <v>272</v>
      </c>
    </row>
    <row r="11" spans="1:6" ht="31.5" x14ac:dyDescent="0.25">
      <c r="A11" s="69">
        <v>6</v>
      </c>
      <c r="B11" s="69" t="s">
        <v>20</v>
      </c>
      <c r="C11" s="69" t="s">
        <v>14049</v>
      </c>
      <c r="D11" s="69" t="s">
        <v>539</v>
      </c>
      <c r="E11" s="144">
        <v>100000</v>
      </c>
      <c r="F11" s="75" t="s">
        <v>272</v>
      </c>
    </row>
    <row r="12" spans="1:6" x14ac:dyDescent="0.25">
      <c r="A12" s="69"/>
      <c r="B12" s="2348" t="s">
        <v>14050</v>
      </c>
      <c r="C12" s="2350"/>
      <c r="D12" s="69"/>
      <c r="E12" s="144"/>
      <c r="F12" s="75"/>
    </row>
    <row r="13" spans="1:6" ht="110.25" x14ac:dyDescent="0.25">
      <c r="A13" s="69">
        <v>7</v>
      </c>
      <c r="B13" s="69" t="s">
        <v>1660</v>
      </c>
      <c r="C13" s="69" t="s">
        <v>14051</v>
      </c>
      <c r="D13" s="69" t="s">
        <v>544</v>
      </c>
      <c r="E13" s="144">
        <v>604310</v>
      </c>
      <c r="F13" s="75" t="s">
        <v>272</v>
      </c>
    </row>
    <row r="14" spans="1:6" ht="78.75" x14ac:dyDescent="0.25">
      <c r="A14" s="69">
        <v>8</v>
      </c>
      <c r="B14" s="69" t="s">
        <v>23</v>
      </c>
      <c r="C14" s="69" t="s">
        <v>14052</v>
      </c>
      <c r="D14" s="69" t="s">
        <v>541</v>
      </c>
      <c r="E14" s="144">
        <v>1300000</v>
      </c>
      <c r="F14" s="75" t="s">
        <v>272</v>
      </c>
    </row>
    <row r="15" spans="1:6" ht="78.75" x14ac:dyDescent="0.25">
      <c r="A15" s="69">
        <v>9</v>
      </c>
      <c r="B15" s="69" t="s">
        <v>14053</v>
      </c>
      <c r="C15" s="69" t="s">
        <v>14054</v>
      </c>
      <c r="D15" s="69" t="s">
        <v>4984</v>
      </c>
      <c r="E15" s="144">
        <v>700000</v>
      </c>
      <c r="F15" s="75" t="s">
        <v>272</v>
      </c>
    </row>
    <row r="16" spans="1:6" x14ac:dyDescent="0.25">
      <c r="A16" s="69"/>
      <c r="B16" s="2348" t="s">
        <v>34</v>
      </c>
      <c r="C16" s="2350"/>
      <c r="D16" s="69"/>
      <c r="E16" s="144"/>
      <c r="F16" s="75"/>
    </row>
    <row r="17" spans="1:6" ht="47.25" x14ac:dyDescent="0.25">
      <c r="A17" s="69">
        <v>10</v>
      </c>
      <c r="B17" s="69" t="s">
        <v>309</v>
      </c>
      <c r="C17" s="69" t="s">
        <v>14055</v>
      </c>
      <c r="D17" s="69" t="s">
        <v>554</v>
      </c>
      <c r="E17" s="144">
        <v>15883620.689999999</v>
      </c>
      <c r="F17" s="75" t="s">
        <v>272</v>
      </c>
    </row>
    <row r="18" spans="1:6" ht="47.25" x14ac:dyDescent="0.25">
      <c r="A18" s="69">
        <v>11</v>
      </c>
      <c r="B18" s="69" t="s">
        <v>311</v>
      </c>
      <c r="C18" s="69" t="s">
        <v>14056</v>
      </c>
      <c r="D18" s="69" t="s">
        <v>554</v>
      </c>
      <c r="E18" s="144">
        <v>10000000</v>
      </c>
      <c r="F18" s="75" t="s">
        <v>272</v>
      </c>
    </row>
    <row r="19" spans="1:6" x14ac:dyDescent="0.25">
      <c r="A19" s="69"/>
      <c r="B19" s="2346" t="s">
        <v>40</v>
      </c>
      <c r="C19" s="2347"/>
      <c r="D19" s="69"/>
      <c r="E19" s="144"/>
      <c r="F19" s="75"/>
    </row>
    <row r="20" spans="1:6" ht="94.5" x14ac:dyDescent="0.25">
      <c r="A20" s="69">
        <v>12</v>
      </c>
      <c r="B20" s="69" t="s">
        <v>41</v>
      </c>
      <c r="C20" s="69" t="s">
        <v>14057</v>
      </c>
      <c r="D20" s="69" t="s">
        <v>302</v>
      </c>
      <c r="E20" s="144">
        <v>4568965.5199999996</v>
      </c>
      <c r="F20" s="75" t="s">
        <v>272</v>
      </c>
    </row>
    <row r="21" spans="1:6" x14ac:dyDescent="0.25">
      <c r="A21" s="69"/>
      <c r="B21" s="2346" t="s">
        <v>306</v>
      </c>
      <c r="C21" s="2347"/>
      <c r="D21" s="69"/>
      <c r="E21" s="144"/>
      <c r="F21" s="75"/>
    </row>
    <row r="22" spans="1:6" ht="141.75" x14ac:dyDescent="0.25">
      <c r="A22" s="69">
        <v>13</v>
      </c>
      <c r="B22" s="69" t="s">
        <v>4481</v>
      </c>
      <c r="C22" s="69" t="s">
        <v>14058</v>
      </c>
      <c r="D22" s="69" t="s">
        <v>4483</v>
      </c>
      <c r="E22" s="144">
        <v>1736206</v>
      </c>
      <c r="F22" s="75" t="s">
        <v>272</v>
      </c>
    </row>
    <row r="23" spans="1:6" x14ac:dyDescent="0.25">
      <c r="A23" s="69"/>
      <c r="B23" s="2348" t="s">
        <v>312</v>
      </c>
      <c r="C23" s="2350"/>
      <c r="D23" s="69"/>
      <c r="E23" s="144"/>
      <c r="F23" s="75"/>
    </row>
    <row r="24" spans="1:6" ht="141.75" x14ac:dyDescent="0.25">
      <c r="A24" s="69">
        <v>14</v>
      </c>
      <c r="B24" s="69" t="s">
        <v>14059</v>
      </c>
      <c r="C24" s="69" t="s">
        <v>14060</v>
      </c>
      <c r="D24" s="69" t="s">
        <v>14061</v>
      </c>
      <c r="E24" s="144">
        <v>400000</v>
      </c>
      <c r="F24" s="75" t="s">
        <v>272</v>
      </c>
    </row>
    <row r="25" spans="1:6" ht="126" x14ac:dyDescent="0.25">
      <c r="A25" s="69">
        <v>15</v>
      </c>
      <c r="B25" s="69" t="s">
        <v>14062</v>
      </c>
      <c r="C25" s="69" t="s">
        <v>14063</v>
      </c>
      <c r="D25" s="2" t="s">
        <v>14064</v>
      </c>
      <c r="E25" s="144">
        <v>400000</v>
      </c>
      <c r="F25" s="75" t="s">
        <v>13</v>
      </c>
    </row>
    <row r="26" spans="1:6" ht="94.5" x14ac:dyDescent="0.25">
      <c r="A26" s="69">
        <v>16</v>
      </c>
      <c r="B26" s="69" t="s">
        <v>14065</v>
      </c>
      <c r="C26" s="69" t="s">
        <v>14066</v>
      </c>
      <c r="D26" s="69" t="s">
        <v>14067</v>
      </c>
      <c r="E26" s="144">
        <v>400000</v>
      </c>
      <c r="F26" s="75" t="s">
        <v>13</v>
      </c>
    </row>
    <row r="27" spans="1:6" ht="141.75" x14ac:dyDescent="0.25">
      <c r="A27" s="69">
        <v>17</v>
      </c>
      <c r="B27" s="69" t="s">
        <v>14068</v>
      </c>
      <c r="C27" s="69" t="s">
        <v>14069</v>
      </c>
      <c r="D27" s="69" t="s">
        <v>14070</v>
      </c>
      <c r="E27" s="144">
        <v>500000</v>
      </c>
      <c r="F27" s="75" t="s">
        <v>272</v>
      </c>
    </row>
    <row r="28" spans="1:6" ht="126" x14ac:dyDescent="0.25">
      <c r="A28" s="69">
        <v>18</v>
      </c>
      <c r="B28" s="69" t="s">
        <v>14071</v>
      </c>
      <c r="C28" s="69" t="s">
        <v>14072</v>
      </c>
      <c r="D28" s="69" t="s">
        <v>14073</v>
      </c>
      <c r="E28" s="144">
        <v>450000</v>
      </c>
      <c r="F28" s="75" t="s">
        <v>272</v>
      </c>
    </row>
    <row r="29" spans="1:6" ht="94.5" x14ac:dyDescent="0.25">
      <c r="A29" s="69">
        <v>19</v>
      </c>
      <c r="B29" s="69" t="s">
        <v>14074</v>
      </c>
      <c r="C29" s="69" t="s">
        <v>14075</v>
      </c>
      <c r="D29" s="69" t="s">
        <v>14076</v>
      </c>
      <c r="E29" s="144">
        <v>400000</v>
      </c>
      <c r="F29" s="75" t="s">
        <v>272</v>
      </c>
    </row>
    <row r="30" spans="1:6" ht="126" x14ac:dyDescent="0.25">
      <c r="A30" s="69">
        <v>20</v>
      </c>
      <c r="B30" s="69" t="s">
        <v>14077</v>
      </c>
      <c r="C30" s="69" t="s">
        <v>14078</v>
      </c>
      <c r="D30" s="69" t="s">
        <v>14079</v>
      </c>
      <c r="E30" s="144">
        <v>400000</v>
      </c>
      <c r="F30" s="75" t="s">
        <v>13</v>
      </c>
    </row>
    <row r="31" spans="1:6" ht="141.75" x14ac:dyDescent="0.25">
      <c r="A31" s="69">
        <v>21</v>
      </c>
      <c r="B31" s="69" t="s">
        <v>14080</v>
      </c>
      <c r="C31" s="69" t="s">
        <v>14081</v>
      </c>
      <c r="D31" s="69" t="s">
        <v>14082</v>
      </c>
      <c r="E31" s="144">
        <v>400000</v>
      </c>
      <c r="F31" s="75" t="s">
        <v>13</v>
      </c>
    </row>
    <row r="32" spans="1:6" ht="94.5" x14ac:dyDescent="0.25">
      <c r="A32" s="69">
        <v>22</v>
      </c>
      <c r="B32" s="69" t="s">
        <v>14083</v>
      </c>
      <c r="C32" s="69" t="s">
        <v>14084</v>
      </c>
      <c r="D32" s="69" t="s">
        <v>14085</v>
      </c>
      <c r="E32" s="144">
        <v>400000</v>
      </c>
      <c r="F32" s="75" t="s">
        <v>13</v>
      </c>
    </row>
    <row r="33" spans="1:6" ht="173.25" x14ac:dyDescent="0.25">
      <c r="A33" s="69">
        <v>23</v>
      </c>
      <c r="B33" s="69" t="s">
        <v>14086</v>
      </c>
      <c r="C33" s="69" t="s">
        <v>14087</v>
      </c>
      <c r="D33" s="69" t="s">
        <v>14088</v>
      </c>
      <c r="E33" s="144">
        <v>400000</v>
      </c>
      <c r="F33" s="75" t="s">
        <v>13</v>
      </c>
    </row>
    <row r="34" spans="1:6" ht="110.25" x14ac:dyDescent="0.25">
      <c r="A34" s="69">
        <v>24</v>
      </c>
      <c r="B34" s="69" t="s">
        <v>14089</v>
      </c>
      <c r="C34" s="69" t="s">
        <v>14090</v>
      </c>
      <c r="D34" s="69" t="s">
        <v>14091</v>
      </c>
      <c r="E34" s="144">
        <v>400000</v>
      </c>
      <c r="F34" s="75" t="s">
        <v>13</v>
      </c>
    </row>
    <row r="35" spans="1:6" ht="141.75" x14ac:dyDescent="0.25">
      <c r="A35" s="69">
        <v>25</v>
      </c>
      <c r="B35" s="69" t="s">
        <v>14092</v>
      </c>
      <c r="C35" s="69" t="s">
        <v>14093</v>
      </c>
      <c r="D35" s="69" t="s">
        <v>14094</v>
      </c>
      <c r="E35" s="144">
        <v>400000</v>
      </c>
      <c r="F35" s="75" t="s">
        <v>272</v>
      </c>
    </row>
    <row r="36" spans="1:6" ht="94.5" x14ac:dyDescent="0.25">
      <c r="A36" s="69">
        <v>26</v>
      </c>
      <c r="B36" s="69" t="s">
        <v>14095</v>
      </c>
      <c r="C36" s="69" t="s">
        <v>14096</v>
      </c>
      <c r="D36" s="69" t="s">
        <v>14085</v>
      </c>
      <c r="E36" s="144">
        <v>400000</v>
      </c>
      <c r="F36" s="75" t="s">
        <v>13</v>
      </c>
    </row>
    <row r="37" spans="1:6" ht="94.5" x14ac:dyDescent="0.25">
      <c r="A37" s="69">
        <v>27</v>
      </c>
      <c r="B37" s="69" t="s">
        <v>14097</v>
      </c>
      <c r="C37" s="69" t="s">
        <v>14098</v>
      </c>
      <c r="D37" s="69" t="s">
        <v>14085</v>
      </c>
      <c r="E37" s="144">
        <v>400000</v>
      </c>
      <c r="F37" s="75" t="s">
        <v>13</v>
      </c>
    </row>
    <row r="38" spans="1:6" ht="94.5" x14ac:dyDescent="0.25">
      <c r="A38" s="69">
        <v>28</v>
      </c>
      <c r="B38" s="69" t="s">
        <v>14099</v>
      </c>
      <c r="C38" s="69" t="s">
        <v>14100</v>
      </c>
      <c r="D38" s="69" t="s">
        <v>14085</v>
      </c>
      <c r="E38" s="144">
        <v>400000</v>
      </c>
      <c r="F38" s="75" t="s">
        <v>13</v>
      </c>
    </row>
    <row r="39" spans="1:6" ht="94.5" x14ac:dyDescent="0.25">
      <c r="A39" s="69">
        <v>29</v>
      </c>
      <c r="B39" s="69" t="s">
        <v>14101</v>
      </c>
      <c r="C39" s="69" t="s">
        <v>14102</v>
      </c>
      <c r="D39" s="69" t="s">
        <v>14085</v>
      </c>
      <c r="E39" s="144">
        <v>400000</v>
      </c>
      <c r="F39" s="75" t="s">
        <v>13</v>
      </c>
    </row>
    <row r="40" spans="1:6" ht="110.25" x14ac:dyDescent="0.25">
      <c r="A40" s="69">
        <v>30</v>
      </c>
      <c r="B40" s="69" t="s">
        <v>14103</v>
      </c>
      <c r="C40" s="69" t="s">
        <v>14104</v>
      </c>
      <c r="D40" s="69" t="s">
        <v>14105</v>
      </c>
      <c r="E40" s="144">
        <v>500000</v>
      </c>
      <c r="F40" s="75" t="s">
        <v>272</v>
      </c>
    </row>
    <row r="41" spans="1:6" ht="110.25" x14ac:dyDescent="0.25">
      <c r="A41" s="69">
        <v>31</v>
      </c>
      <c r="B41" s="69" t="s">
        <v>14106</v>
      </c>
      <c r="C41" s="69" t="s">
        <v>14107</v>
      </c>
      <c r="D41" s="69" t="s">
        <v>14108</v>
      </c>
      <c r="E41" s="144">
        <v>400000</v>
      </c>
      <c r="F41" s="75" t="s">
        <v>13</v>
      </c>
    </row>
    <row r="42" spans="1:6" ht="141.75" x14ac:dyDescent="0.25">
      <c r="A42" s="69">
        <v>32</v>
      </c>
      <c r="B42" s="69" t="s">
        <v>14109</v>
      </c>
      <c r="C42" s="69" t="s">
        <v>14110</v>
      </c>
      <c r="D42" s="69" t="s">
        <v>14111</v>
      </c>
      <c r="E42" s="144">
        <v>400000</v>
      </c>
      <c r="F42" s="75" t="s">
        <v>272</v>
      </c>
    </row>
    <row r="43" spans="1:6" ht="157.5" x14ac:dyDescent="0.25">
      <c r="A43" s="69">
        <v>33</v>
      </c>
      <c r="B43" s="69" t="s">
        <v>14112</v>
      </c>
      <c r="C43" s="69" t="s">
        <v>14113</v>
      </c>
      <c r="D43" s="69" t="s">
        <v>14114</v>
      </c>
      <c r="E43" s="144">
        <v>600000</v>
      </c>
      <c r="F43" s="75" t="s">
        <v>272</v>
      </c>
    </row>
    <row r="44" spans="1:6" ht="141.75" x14ac:dyDescent="0.25">
      <c r="A44" s="69">
        <v>34</v>
      </c>
      <c r="B44" s="69" t="s">
        <v>14115</v>
      </c>
      <c r="C44" s="69" t="s">
        <v>14116</v>
      </c>
      <c r="D44" s="69" t="s">
        <v>14117</v>
      </c>
      <c r="E44" s="144">
        <v>400000</v>
      </c>
      <c r="F44" s="75" t="s">
        <v>272</v>
      </c>
    </row>
    <row r="45" spans="1:6" ht="126" x14ac:dyDescent="0.25">
      <c r="A45" s="69">
        <v>35</v>
      </c>
      <c r="B45" s="69" t="s">
        <v>14118</v>
      </c>
      <c r="C45" s="69" t="s">
        <v>14119</v>
      </c>
      <c r="D45" s="69" t="s">
        <v>14120</v>
      </c>
      <c r="E45" s="144">
        <v>400000</v>
      </c>
      <c r="F45" s="75" t="s">
        <v>272</v>
      </c>
    </row>
    <row r="46" spans="1:6" ht="110.25" x14ac:dyDescent="0.25">
      <c r="A46" s="69">
        <v>36</v>
      </c>
      <c r="B46" s="69" t="s">
        <v>14121</v>
      </c>
      <c r="C46" s="69" t="s">
        <v>14122</v>
      </c>
      <c r="D46" s="69" t="s">
        <v>14123</v>
      </c>
      <c r="E46" s="144">
        <v>400000</v>
      </c>
      <c r="F46" s="75" t="s">
        <v>13</v>
      </c>
    </row>
    <row r="47" spans="1:6" ht="110.25" x14ac:dyDescent="0.25">
      <c r="A47" s="69">
        <v>37</v>
      </c>
      <c r="B47" s="69" t="s">
        <v>14124</v>
      </c>
      <c r="C47" s="69" t="s">
        <v>14125</v>
      </c>
      <c r="D47" s="69" t="s">
        <v>14126</v>
      </c>
      <c r="E47" s="144">
        <v>800000</v>
      </c>
      <c r="F47" s="75" t="s">
        <v>13</v>
      </c>
    </row>
    <row r="48" spans="1:6" ht="141.75" x14ac:dyDescent="0.25">
      <c r="A48" s="69">
        <v>38</v>
      </c>
      <c r="B48" s="69" t="s">
        <v>14127</v>
      </c>
      <c r="C48" s="69" t="s">
        <v>14128</v>
      </c>
      <c r="D48" s="69" t="s">
        <v>14129</v>
      </c>
      <c r="E48" s="144">
        <v>400000</v>
      </c>
      <c r="F48" s="75" t="s">
        <v>272</v>
      </c>
    </row>
    <row r="49" spans="1:6" ht="141.75" x14ac:dyDescent="0.25">
      <c r="A49" s="69">
        <v>39</v>
      </c>
      <c r="B49" s="69" t="s">
        <v>14130</v>
      </c>
      <c r="C49" s="69" t="s">
        <v>14131</v>
      </c>
      <c r="D49" s="69" t="s">
        <v>14132</v>
      </c>
      <c r="E49" s="144">
        <v>400000</v>
      </c>
      <c r="F49" s="75" t="s">
        <v>272</v>
      </c>
    </row>
    <row r="50" spans="1:6" ht="157.5" x14ac:dyDescent="0.25">
      <c r="A50" s="69">
        <v>40</v>
      </c>
      <c r="B50" s="69" t="s">
        <v>14133</v>
      </c>
      <c r="C50" s="69" t="s">
        <v>14134</v>
      </c>
      <c r="D50" s="69" t="s">
        <v>14135</v>
      </c>
      <c r="E50" s="144">
        <v>400000</v>
      </c>
      <c r="F50" s="75" t="s">
        <v>272</v>
      </c>
    </row>
    <row r="51" spans="1:6" ht="157.5" x14ac:dyDescent="0.25">
      <c r="A51" s="69">
        <v>41</v>
      </c>
      <c r="B51" s="69" t="s">
        <v>14136</v>
      </c>
      <c r="C51" s="69" t="s">
        <v>14137</v>
      </c>
      <c r="D51" s="69" t="s">
        <v>14138</v>
      </c>
      <c r="E51" s="144">
        <v>400000</v>
      </c>
      <c r="F51" s="75" t="s">
        <v>272</v>
      </c>
    </row>
    <row r="52" spans="1:6" ht="141.75" x14ac:dyDescent="0.25">
      <c r="A52" s="69">
        <v>42</v>
      </c>
      <c r="B52" s="69" t="s">
        <v>14139</v>
      </c>
      <c r="C52" s="69" t="s">
        <v>14140</v>
      </c>
      <c r="D52" s="69" t="s">
        <v>14141</v>
      </c>
      <c r="E52" s="144">
        <v>400000</v>
      </c>
      <c r="F52" s="75" t="s">
        <v>272</v>
      </c>
    </row>
    <row r="53" spans="1:6" ht="173.25" x14ac:dyDescent="0.25">
      <c r="A53" s="69">
        <v>43</v>
      </c>
      <c r="B53" s="69" t="s">
        <v>14142</v>
      </c>
      <c r="C53" s="69" t="s">
        <v>14143</v>
      </c>
      <c r="D53" s="69" t="s">
        <v>14144</v>
      </c>
      <c r="E53" s="144">
        <v>500000</v>
      </c>
      <c r="F53" s="75" t="s">
        <v>13</v>
      </c>
    </row>
    <row r="54" spans="1:6" ht="173.25" x14ac:dyDescent="0.25">
      <c r="A54" s="69">
        <v>44</v>
      </c>
      <c r="B54" s="69" t="s">
        <v>14145</v>
      </c>
      <c r="C54" s="69" t="s">
        <v>14146</v>
      </c>
      <c r="D54" s="69" t="s">
        <v>14144</v>
      </c>
      <c r="E54" s="144">
        <v>500000</v>
      </c>
      <c r="F54" s="75" t="s">
        <v>13</v>
      </c>
    </row>
    <row r="55" spans="1:6" ht="173.25" x14ac:dyDescent="0.25">
      <c r="A55" s="69">
        <v>45</v>
      </c>
      <c r="B55" s="69" t="s">
        <v>14147</v>
      </c>
      <c r="C55" s="69" t="s">
        <v>14148</v>
      </c>
      <c r="D55" s="69" t="s">
        <v>14149</v>
      </c>
      <c r="E55" s="144">
        <v>500000</v>
      </c>
      <c r="F55" s="75" t="s">
        <v>13</v>
      </c>
    </row>
    <row r="56" spans="1:6" ht="173.25" x14ac:dyDescent="0.25">
      <c r="A56" s="69">
        <v>46</v>
      </c>
      <c r="B56" s="69" t="s">
        <v>14150</v>
      </c>
      <c r="C56" s="69" t="s">
        <v>14151</v>
      </c>
      <c r="D56" s="69" t="s">
        <v>14144</v>
      </c>
      <c r="E56" s="144">
        <v>500000</v>
      </c>
      <c r="F56" s="75" t="s">
        <v>13</v>
      </c>
    </row>
    <row r="57" spans="1:6" ht="141.75" x14ac:dyDescent="0.25">
      <c r="A57" s="69">
        <v>47</v>
      </c>
      <c r="B57" s="69" t="s">
        <v>14152</v>
      </c>
      <c r="C57" s="69" t="s">
        <v>14153</v>
      </c>
      <c r="D57" s="69" t="s">
        <v>14154</v>
      </c>
      <c r="E57" s="144">
        <v>400000</v>
      </c>
      <c r="F57" s="75" t="s">
        <v>272</v>
      </c>
    </row>
    <row r="58" spans="1:6" ht="173.25" x14ac:dyDescent="0.25">
      <c r="A58" s="69">
        <v>48</v>
      </c>
      <c r="B58" s="69" t="s">
        <v>14155</v>
      </c>
      <c r="C58" s="69" t="s">
        <v>14156</v>
      </c>
      <c r="D58" s="69" t="s">
        <v>14157</v>
      </c>
      <c r="E58" s="144">
        <v>800000</v>
      </c>
      <c r="F58" s="75" t="s">
        <v>13</v>
      </c>
    </row>
    <row r="59" spans="1:6" ht="157.5" x14ac:dyDescent="0.25">
      <c r="A59" s="69">
        <v>49</v>
      </c>
      <c r="B59" s="69" t="s">
        <v>14158</v>
      </c>
      <c r="C59" s="69" t="s">
        <v>14159</v>
      </c>
      <c r="D59" s="69" t="s">
        <v>14160</v>
      </c>
      <c r="E59" s="144">
        <v>400000</v>
      </c>
      <c r="F59" s="75" t="s">
        <v>272</v>
      </c>
    </row>
    <row r="60" spans="1:6" ht="173.25" x14ac:dyDescent="0.25">
      <c r="A60" s="69">
        <v>50</v>
      </c>
      <c r="B60" s="69" t="s">
        <v>14161</v>
      </c>
      <c r="C60" s="69" t="s">
        <v>14162</v>
      </c>
      <c r="D60" s="69" t="s">
        <v>14149</v>
      </c>
      <c r="E60" s="144">
        <v>500000</v>
      </c>
      <c r="F60" s="75" t="s">
        <v>13</v>
      </c>
    </row>
    <row r="61" spans="1:6" ht="173.25" x14ac:dyDescent="0.25">
      <c r="A61" s="69">
        <v>51</v>
      </c>
      <c r="B61" s="69" t="s">
        <v>14163</v>
      </c>
      <c r="C61" s="69" t="s">
        <v>14164</v>
      </c>
      <c r="D61" s="69" t="s">
        <v>14144</v>
      </c>
      <c r="E61" s="144">
        <v>400000</v>
      </c>
      <c r="F61" s="75" t="s">
        <v>13</v>
      </c>
    </row>
    <row r="62" spans="1:6" ht="173.25" x14ac:dyDescent="0.25">
      <c r="A62" s="69">
        <v>52</v>
      </c>
      <c r="B62" s="69" t="s">
        <v>14165</v>
      </c>
      <c r="C62" s="69" t="s">
        <v>14166</v>
      </c>
      <c r="D62" s="69" t="s">
        <v>14167</v>
      </c>
      <c r="E62" s="144">
        <v>1736206</v>
      </c>
      <c r="F62" s="75" t="s">
        <v>13</v>
      </c>
    </row>
    <row r="63" spans="1:6" x14ac:dyDescent="0.25">
      <c r="A63" s="69"/>
      <c r="B63" s="2348" t="s">
        <v>315</v>
      </c>
      <c r="C63" s="2350"/>
      <c r="D63" s="69"/>
      <c r="E63" s="144"/>
      <c r="F63" s="75"/>
    </row>
    <row r="64" spans="1:6" ht="141.75" x14ac:dyDescent="0.25">
      <c r="A64" s="69">
        <v>53</v>
      </c>
      <c r="B64" s="69" t="s">
        <v>14168</v>
      </c>
      <c r="C64" s="69" t="s">
        <v>14169</v>
      </c>
      <c r="D64" s="69" t="s">
        <v>14170</v>
      </c>
      <c r="E64" s="144">
        <v>1000000</v>
      </c>
      <c r="F64" s="75" t="s">
        <v>272</v>
      </c>
    </row>
    <row r="65" spans="1:6" ht="94.5" x14ac:dyDescent="0.25">
      <c r="A65" s="69">
        <v>54</v>
      </c>
      <c r="B65" s="69" t="s">
        <v>14171</v>
      </c>
      <c r="C65" s="69" t="s">
        <v>14172</v>
      </c>
      <c r="D65" s="69" t="s">
        <v>14173</v>
      </c>
      <c r="E65" s="144">
        <v>400000</v>
      </c>
      <c r="F65" s="75" t="s">
        <v>13</v>
      </c>
    </row>
    <row r="66" spans="1:6" ht="141.75" x14ac:dyDescent="0.25">
      <c r="A66" s="69">
        <v>55</v>
      </c>
      <c r="B66" s="69" t="s">
        <v>14174</v>
      </c>
      <c r="C66" s="69" t="s">
        <v>14175</v>
      </c>
      <c r="D66" s="69" t="s">
        <v>14176</v>
      </c>
      <c r="E66" s="144">
        <v>595388.72</v>
      </c>
      <c r="F66" s="75" t="s">
        <v>272</v>
      </c>
    </row>
    <row r="67" spans="1:6" ht="141.75" x14ac:dyDescent="0.25">
      <c r="A67" s="69">
        <v>56</v>
      </c>
      <c r="B67" s="69" t="s">
        <v>14177</v>
      </c>
      <c r="C67" s="69" t="s">
        <v>14178</v>
      </c>
      <c r="D67" s="69" t="s">
        <v>14179</v>
      </c>
      <c r="E67" s="144">
        <v>500000</v>
      </c>
      <c r="F67" s="75" t="s">
        <v>272</v>
      </c>
    </row>
    <row r="68" spans="1:6" x14ac:dyDescent="0.25">
      <c r="A68" s="69"/>
      <c r="B68" s="2348" t="s">
        <v>219</v>
      </c>
      <c r="C68" s="2350"/>
      <c r="D68" s="69"/>
      <c r="E68" s="144"/>
      <c r="F68" s="75"/>
    </row>
    <row r="69" spans="1:6" ht="236.25" x14ac:dyDescent="0.25">
      <c r="A69" s="69">
        <v>57</v>
      </c>
      <c r="B69" s="69" t="s">
        <v>14180</v>
      </c>
      <c r="C69" s="69" t="s">
        <v>14181</v>
      </c>
      <c r="D69" s="69" t="s">
        <v>14182</v>
      </c>
      <c r="E69" s="144">
        <v>1000000</v>
      </c>
      <c r="F69" s="75" t="s">
        <v>13</v>
      </c>
    </row>
    <row r="70" spans="1:6" ht="126" x14ac:dyDescent="0.25">
      <c r="A70" s="69">
        <v>58</v>
      </c>
      <c r="B70" s="69" t="s">
        <v>14183</v>
      </c>
      <c r="C70" s="69" t="s">
        <v>14184</v>
      </c>
      <c r="D70" s="69" t="s">
        <v>14185</v>
      </c>
      <c r="E70" s="144">
        <v>450000</v>
      </c>
      <c r="F70" s="75" t="s">
        <v>272</v>
      </c>
    </row>
    <row r="71" spans="1:6" x14ac:dyDescent="0.25">
      <c r="A71" s="69"/>
      <c r="B71" s="2348" t="s">
        <v>481</v>
      </c>
      <c r="C71" s="2350"/>
      <c r="D71" s="69"/>
      <c r="E71" s="144"/>
      <c r="F71" s="75"/>
    </row>
    <row r="72" spans="1:6" ht="63" x14ac:dyDescent="0.25">
      <c r="A72" s="69">
        <v>59</v>
      </c>
      <c r="B72" s="69" t="s">
        <v>14186</v>
      </c>
      <c r="C72" s="69" t="s">
        <v>14187</v>
      </c>
      <c r="D72" s="69" t="s">
        <v>14188</v>
      </c>
      <c r="E72" s="144">
        <v>4000000</v>
      </c>
      <c r="F72" s="75" t="s">
        <v>13</v>
      </c>
    </row>
    <row r="73" spans="1:6" x14ac:dyDescent="0.25">
      <c r="A73" s="69"/>
      <c r="B73" s="2348" t="s">
        <v>2199</v>
      </c>
      <c r="C73" s="2350"/>
      <c r="D73" s="69"/>
      <c r="E73" s="144"/>
      <c r="F73" s="75"/>
    </row>
    <row r="74" spans="1:6" ht="409.5" x14ac:dyDescent="0.25">
      <c r="A74" s="69">
        <v>60</v>
      </c>
      <c r="B74" s="69" t="s">
        <v>14189</v>
      </c>
      <c r="C74" s="69" t="s">
        <v>14190</v>
      </c>
      <c r="D74" s="69" t="s">
        <v>14191</v>
      </c>
      <c r="E74" s="144">
        <v>4677027.2</v>
      </c>
      <c r="F74" s="75" t="s">
        <v>13</v>
      </c>
    </row>
    <row r="75" spans="1:6" x14ac:dyDescent="0.25">
      <c r="A75" s="69"/>
      <c r="B75" s="2346" t="s">
        <v>4995</v>
      </c>
      <c r="C75" s="2347"/>
      <c r="D75" s="69"/>
      <c r="E75" s="144"/>
      <c r="F75" s="75"/>
    </row>
    <row r="76" spans="1:6" ht="157.5" x14ac:dyDescent="0.25">
      <c r="A76" s="69">
        <v>61</v>
      </c>
      <c r="B76" s="69" t="s">
        <v>14192</v>
      </c>
      <c r="C76" s="69" t="s">
        <v>14193</v>
      </c>
      <c r="D76" s="69" t="s">
        <v>14194</v>
      </c>
      <c r="E76" s="144">
        <v>2000000</v>
      </c>
      <c r="F76" s="75" t="s">
        <v>272</v>
      </c>
    </row>
    <row r="77" spans="1:6" ht="78.75" x14ac:dyDescent="0.25">
      <c r="A77" s="69">
        <v>62</v>
      </c>
      <c r="B77" s="69" t="s">
        <v>14192</v>
      </c>
      <c r="C77" s="69" t="s">
        <v>14195</v>
      </c>
      <c r="D77" s="69" t="s">
        <v>14196</v>
      </c>
      <c r="E77" s="144">
        <v>2000000</v>
      </c>
      <c r="F77" s="75" t="s">
        <v>13</v>
      </c>
    </row>
    <row r="78" spans="1:6" x14ac:dyDescent="0.25">
      <c r="A78" s="359"/>
      <c r="B78" s="359" t="s">
        <v>248</v>
      </c>
      <c r="C78" s="359"/>
      <c r="D78" s="359"/>
      <c r="E78" s="775">
        <f>SUM(E6:E77)</f>
        <v>74310344.819999993</v>
      </c>
      <c r="F78" s="276"/>
    </row>
    <row r="79" spans="1:6" x14ac:dyDescent="0.25">
      <c r="A79" s="69"/>
      <c r="B79" s="2346" t="s">
        <v>9</v>
      </c>
      <c r="C79" s="2417"/>
      <c r="D79" s="2347"/>
      <c r="E79" s="189"/>
      <c r="F79" s="71"/>
    </row>
    <row r="80" spans="1:6" ht="63" x14ac:dyDescent="0.25">
      <c r="A80" s="69">
        <v>1</v>
      </c>
      <c r="B80" s="69" t="s">
        <v>269</v>
      </c>
      <c r="C80" s="7" t="s">
        <v>14197</v>
      </c>
      <c r="D80" s="69" t="s">
        <v>271</v>
      </c>
      <c r="E80" s="187">
        <v>1000000</v>
      </c>
      <c r="F80" s="71" t="s">
        <v>272</v>
      </c>
    </row>
    <row r="81" spans="1:6" x14ac:dyDescent="0.25">
      <c r="A81" s="69"/>
      <c r="B81" s="70" t="s">
        <v>273</v>
      </c>
      <c r="C81" s="7"/>
      <c r="D81" s="69"/>
      <c r="E81" s="187"/>
      <c r="F81" s="71"/>
    </row>
    <row r="82" spans="1:6" ht="94.5" x14ac:dyDescent="0.25">
      <c r="A82" s="69">
        <v>2</v>
      </c>
      <c r="B82" s="69" t="s">
        <v>274</v>
      </c>
      <c r="C82" s="7" t="s">
        <v>14198</v>
      </c>
      <c r="D82" s="69" t="s">
        <v>276</v>
      </c>
      <c r="E82" s="187">
        <v>4500000</v>
      </c>
      <c r="F82" s="71" t="s">
        <v>277</v>
      </c>
    </row>
    <row r="83" spans="1:6" x14ac:dyDescent="0.25">
      <c r="A83" s="69"/>
      <c r="B83" s="70" t="s">
        <v>248</v>
      </c>
      <c r="C83" s="69"/>
      <c r="D83" s="69"/>
      <c r="E83" s="189">
        <v>5500000</v>
      </c>
      <c r="F83" s="71"/>
    </row>
    <row r="84" spans="1:6" ht="20.25" customHeight="1" x14ac:dyDescent="0.25">
      <c r="A84" s="69"/>
      <c r="B84" s="2465" t="s">
        <v>323</v>
      </c>
      <c r="C84" s="2466"/>
      <c r="D84" s="69"/>
      <c r="E84" s="189"/>
      <c r="F84" s="71"/>
    </row>
    <row r="85" spans="1:6" ht="15.75" customHeight="1" x14ac:dyDescent="0.25">
      <c r="A85" s="69"/>
      <c r="B85" s="2348" t="s">
        <v>9025</v>
      </c>
      <c r="C85" s="2350"/>
      <c r="D85" s="69"/>
      <c r="E85" s="144"/>
      <c r="F85" s="75"/>
    </row>
    <row r="86" spans="1:6" ht="47.25" x14ac:dyDescent="0.25">
      <c r="A86" s="69">
        <v>61</v>
      </c>
      <c r="B86" s="69" t="s">
        <v>12443</v>
      </c>
      <c r="C86" s="69" t="s">
        <v>14199</v>
      </c>
      <c r="D86" s="69" t="s">
        <v>14200</v>
      </c>
      <c r="E86" s="144">
        <v>7000000</v>
      </c>
      <c r="F86" s="75" t="s">
        <v>13</v>
      </c>
    </row>
    <row r="87" spans="1:6" x14ac:dyDescent="0.25">
      <c r="A87" s="88"/>
      <c r="B87" s="88" t="s">
        <v>248</v>
      </c>
      <c r="C87" s="88"/>
      <c r="D87" s="88"/>
      <c r="E87" s="223">
        <v>7000000</v>
      </c>
      <c r="F87" s="88"/>
    </row>
    <row r="88" spans="1:6" x14ac:dyDescent="0.25">
      <c r="A88" s="88"/>
      <c r="B88" s="88" t="s">
        <v>324</v>
      </c>
      <c r="C88" s="88"/>
      <c r="D88" s="88"/>
      <c r="E88" s="89">
        <f>E87+E83+E78</f>
        <v>86810344.819999993</v>
      </c>
      <c r="F88" s="88"/>
    </row>
    <row r="92" spans="1:6" x14ac:dyDescent="0.25">
      <c r="A92" s="2352" t="s">
        <v>14041</v>
      </c>
      <c r="B92" s="2352"/>
      <c r="C92" s="2352"/>
      <c r="D92" s="2352"/>
      <c r="E92" s="2352"/>
      <c r="F92" s="2352"/>
    </row>
    <row r="93" spans="1:6" x14ac:dyDescent="0.25">
      <c r="A93" s="2352" t="s">
        <v>281</v>
      </c>
      <c r="B93" s="2352"/>
      <c r="C93" s="2352"/>
      <c r="D93" s="2352"/>
      <c r="E93" s="2352"/>
      <c r="F93" s="2352"/>
    </row>
    <row r="94" spans="1:6" x14ac:dyDescent="0.25">
      <c r="A94" s="264" t="s">
        <v>3</v>
      </c>
      <c r="B94" s="437" t="s">
        <v>283</v>
      </c>
      <c r="C94" s="437" t="s">
        <v>284</v>
      </c>
      <c r="D94" s="437" t="s">
        <v>285</v>
      </c>
      <c r="E94" s="301" t="s">
        <v>286</v>
      </c>
      <c r="F94" s="45" t="s">
        <v>4467</v>
      </c>
    </row>
    <row r="95" spans="1:6" x14ac:dyDescent="0.25">
      <c r="A95" s="562"/>
      <c r="B95" s="2330" t="s">
        <v>9</v>
      </c>
      <c r="C95" s="2331"/>
      <c r="D95" s="481"/>
      <c r="E95" s="776"/>
      <c r="F95" s="483"/>
    </row>
    <row r="96" spans="1:6" ht="78.75" x14ac:dyDescent="0.25">
      <c r="A96" s="182">
        <v>1</v>
      </c>
      <c r="B96" s="182" t="s">
        <v>23</v>
      </c>
      <c r="C96" s="182" t="s">
        <v>14043</v>
      </c>
      <c r="D96" s="182" t="s">
        <v>541</v>
      </c>
      <c r="E96" s="46">
        <v>200000</v>
      </c>
      <c r="F96" s="42" t="s">
        <v>272</v>
      </c>
    </row>
    <row r="97" spans="1:6" ht="126" x14ac:dyDescent="0.25">
      <c r="A97" s="182">
        <v>2</v>
      </c>
      <c r="B97" s="182" t="s">
        <v>295</v>
      </c>
      <c r="C97" s="182" t="s">
        <v>14044</v>
      </c>
      <c r="D97" s="182" t="s">
        <v>710</v>
      </c>
      <c r="E97" s="46">
        <v>400000</v>
      </c>
      <c r="F97" s="42" t="s">
        <v>272</v>
      </c>
    </row>
    <row r="98" spans="1:6" ht="63" x14ac:dyDescent="0.25">
      <c r="A98" s="182">
        <v>3</v>
      </c>
      <c r="B98" s="182" t="s">
        <v>14045</v>
      </c>
      <c r="C98" s="182" t="s">
        <v>14046</v>
      </c>
      <c r="D98" s="182" t="s">
        <v>14201</v>
      </c>
      <c r="E98" s="46">
        <v>82758.62</v>
      </c>
      <c r="F98" s="42" t="s">
        <v>272</v>
      </c>
    </row>
    <row r="99" spans="1:6" x14ac:dyDescent="0.25">
      <c r="A99" s="182"/>
      <c r="B99" s="2553" t="s">
        <v>26</v>
      </c>
      <c r="C99" s="2555"/>
      <c r="D99" s="182"/>
      <c r="E99" s="46"/>
      <c r="F99" s="42"/>
    </row>
    <row r="100" spans="1:6" ht="110.25" x14ac:dyDescent="0.25">
      <c r="A100" s="182">
        <v>4</v>
      </c>
      <c r="B100" s="182" t="s">
        <v>295</v>
      </c>
      <c r="C100" s="182" t="s">
        <v>14051</v>
      </c>
      <c r="D100" s="182" t="s">
        <v>544</v>
      </c>
      <c r="E100" s="46">
        <v>141379.32</v>
      </c>
      <c r="F100" s="42" t="s">
        <v>272</v>
      </c>
    </row>
    <row r="101" spans="1:6" ht="78.75" x14ac:dyDescent="0.25">
      <c r="A101" s="182">
        <v>5</v>
      </c>
      <c r="B101" s="182" t="s">
        <v>23</v>
      </c>
      <c r="C101" s="182" t="s">
        <v>14052</v>
      </c>
      <c r="D101" s="182" t="s">
        <v>541</v>
      </c>
      <c r="E101" s="46">
        <v>200000</v>
      </c>
      <c r="F101" s="42" t="s">
        <v>272</v>
      </c>
    </row>
    <row r="102" spans="1:6" x14ac:dyDescent="0.25">
      <c r="A102" s="182"/>
      <c r="B102" s="264" t="s">
        <v>4727</v>
      </c>
      <c r="C102" s="182"/>
      <c r="D102" s="182"/>
      <c r="E102" s="46"/>
      <c r="F102" s="42"/>
    </row>
    <row r="103" spans="1:6" ht="94.5" x14ac:dyDescent="0.25">
      <c r="A103" s="182">
        <v>6</v>
      </c>
      <c r="B103" s="182" t="s">
        <v>301</v>
      </c>
      <c r="C103" s="182" t="s">
        <v>14057</v>
      </c>
      <c r="D103" s="182" t="s">
        <v>43</v>
      </c>
      <c r="E103" s="46">
        <v>568965.51</v>
      </c>
      <c r="F103" s="42" t="s">
        <v>272</v>
      </c>
    </row>
    <row r="104" spans="1:6" x14ac:dyDescent="0.25">
      <c r="A104" s="182"/>
      <c r="B104" s="264" t="s">
        <v>13734</v>
      </c>
      <c r="C104" s="182"/>
      <c r="D104" s="182"/>
      <c r="E104" s="46"/>
      <c r="F104" s="42"/>
    </row>
    <row r="105" spans="1:6" ht="47.25" x14ac:dyDescent="0.25">
      <c r="A105" s="182">
        <v>7</v>
      </c>
      <c r="B105" s="182" t="s">
        <v>309</v>
      </c>
      <c r="C105" s="182" t="s">
        <v>14055</v>
      </c>
      <c r="D105" s="182" t="s">
        <v>554</v>
      </c>
      <c r="E105" s="46">
        <v>3000000</v>
      </c>
      <c r="F105" s="42" t="s">
        <v>272</v>
      </c>
    </row>
    <row r="106" spans="1:6" ht="47.25" x14ac:dyDescent="0.25">
      <c r="A106" s="182">
        <v>8</v>
      </c>
      <c r="B106" s="182" t="s">
        <v>311</v>
      </c>
      <c r="C106" s="182" t="s">
        <v>14056</v>
      </c>
      <c r="D106" s="182" t="s">
        <v>554</v>
      </c>
      <c r="E106" s="46">
        <v>386206.89</v>
      </c>
      <c r="F106" s="42" t="s">
        <v>272</v>
      </c>
    </row>
    <row r="107" spans="1:6" x14ac:dyDescent="0.25">
      <c r="A107" s="182"/>
      <c r="B107" s="2381" t="s">
        <v>5895</v>
      </c>
      <c r="C107" s="2382"/>
      <c r="D107" s="182"/>
      <c r="E107" s="46"/>
      <c r="F107" s="42"/>
    </row>
    <row r="108" spans="1:6" ht="110.25" x14ac:dyDescent="0.25">
      <c r="A108" s="182">
        <v>9</v>
      </c>
      <c r="B108" s="182" t="s">
        <v>14103</v>
      </c>
      <c r="C108" s="182" t="s">
        <v>14104</v>
      </c>
      <c r="D108" s="182" t="s">
        <v>14202</v>
      </c>
      <c r="E108" s="46">
        <v>1000000</v>
      </c>
      <c r="F108" s="42" t="s">
        <v>13</v>
      </c>
    </row>
    <row r="109" spans="1:6" x14ac:dyDescent="0.25">
      <c r="A109" s="182"/>
      <c r="B109" s="2381" t="s">
        <v>5872</v>
      </c>
      <c r="C109" s="2382"/>
      <c r="D109" s="182"/>
      <c r="E109" s="46"/>
      <c r="F109" s="42"/>
    </row>
    <row r="110" spans="1:6" ht="63" x14ac:dyDescent="0.25">
      <c r="A110" s="182">
        <v>10</v>
      </c>
      <c r="B110" s="182" t="s">
        <v>14203</v>
      </c>
      <c r="C110" s="182" t="s">
        <v>14204</v>
      </c>
      <c r="D110" s="182" t="s">
        <v>115</v>
      </c>
      <c r="E110" s="46">
        <v>1000000</v>
      </c>
      <c r="F110" s="42" t="s">
        <v>13</v>
      </c>
    </row>
    <row r="111" spans="1:6" ht="47.25" x14ac:dyDescent="0.25">
      <c r="A111" s="182">
        <v>11</v>
      </c>
      <c r="B111" s="182" t="s">
        <v>14205</v>
      </c>
      <c r="C111" s="182" t="s">
        <v>14206</v>
      </c>
      <c r="D111" s="182" t="s">
        <v>202</v>
      </c>
      <c r="E111" s="46">
        <v>1000000</v>
      </c>
      <c r="F111" s="42" t="s">
        <v>13</v>
      </c>
    </row>
    <row r="112" spans="1:6" x14ac:dyDescent="0.25">
      <c r="A112" s="227"/>
      <c r="B112" s="227" t="s">
        <v>248</v>
      </c>
      <c r="C112" s="227"/>
      <c r="D112" s="227"/>
      <c r="E112" s="253">
        <f>SUM(E96:E111)</f>
        <v>7979310.3399999999</v>
      </c>
      <c r="F112" s="229"/>
    </row>
    <row r="113" spans="1:6" ht="20.25" customHeight="1" x14ac:dyDescent="0.25">
      <c r="A113" s="227"/>
      <c r="B113" s="2491" t="s">
        <v>323</v>
      </c>
      <c r="C113" s="2492"/>
      <c r="D113" s="227"/>
      <c r="E113" s="253"/>
      <c r="F113" s="229"/>
    </row>
    <row r="114" spans="1:6" ht="47.25" x14ac:dyDescent="0.25">
      <c r="A114" s="182">
        <v>12</v>
      </c>
      <c r="B114" s="182" t="s">
        <v>12443</v>
      </c>
      <c r="C114" s="182" t="s">
        <v>14207</v>
      </c>
      <c r="D114" s="182" t="s">
        <v>14208</v>
      </c>
      <c r="E114" s="46">
        <v>3400000</v>
      </c>
      <c r="F114" s="42" t="s">
        <v>277</v>
      </c>
    </row>
    <row r="115" spans="1:6" x14ac:dyDescent="0.25">
      <c r="A115" s="88"/>
      <c r="B115" s="227" t="s">
        <v>248</v>
      </c>
      <c r="C115" s="88"/>
      <c r="D115" s="88"/>
      <c r="E115" s="479">
        <v>3400000</v>
      </c>
      <c r="F115" s="88"/>
    </row>
    <row r="116" spans="1:6" x14ac:dyDescent="0.25">
      <c r="A116" s="88"/>
      <c r="B116" s="88" t="s">
        <v>324</v>
      </c>
      <c r="C116" s="88"/>
      <c r="D116" s="88"/>
      <c r="E116" s="404">
        <f>E115+E112</f>
        <v>11379310.34</v>
      </c>
      <c r="F116" s="88"/>
    </row>
  </sheetData>
  <mergeCells count="24">
    <mergeCell ref="A1:F1"/>
    <mergeCell ref="A2:F2"/>
    <mergeCell ref="A3:F3"/>
    <mergeCell ref="B5:C5"/>
    <mergeCell ref="B12:C12"/>
    <mergeCell ref="B19:C19"/>
    <mergeCell ref="B21:C21"/>
    <mergeCell ref="B23:C23"/>
    <mergeCell ref="B107:C107"/>
    <mergeCell ref="B16:C16"/>
    <mergeCell ref="B84:C84"/>
    <mergeCell ref="A92:F92"/>
    <mergeCell ref="A93:F93"/>
    <mergeCell ref="B95:C95"/>
    <mergeCell ref="B109:C109"/>
    <mergeCell ref="B63:C63"/>
    <mergeCell ref="B68:C68"/>
    <mergeCell ref="B71:C71"/>
    <mergeCell ref="B113:C113"/>
    <mergeCell ref="B73:C73"/>
    <mergeCell ref="B75:C75"/>
    <mergeCell ref="B79:D79"/>
    <mergeCell ref="B85:C85"/>
    <mergeCell ref="B99:C99"/>
  </mergeCells>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5"/>
  <sheetViews>
    <sheetView topLeftCell="A56" workbookViewId="0">
      <selection activeCell="C97" sqref="C97"/>
    </sheetView>
  </sheetViews>
  <sheetFormatPr defaultRowHeight="15.75" x14ac:dyDescent="0.25"/>
  <cols>
    <col min="1" max="1" width="7.5703125" style="128" customWidth="1"/>
    <col min="2" max="2" width="15.28515625" style="128" customWidth="1"/>
    <col min="3" max="3" width="42.140625" style="128" customWidth="1"/>
    <col min="4" max="4" width="14.140625" style="128" customWidth="1"/>
    <col min="5" max="5" width="23.28515625" style="128" customWidth="1"/>
    <col min="6" max="6" width="10.7109375" style="128" customWidth="1"/>
    <col min="7" max="16384" width="9.140625" style="128"/>
  </cols>
  <sheetData>
    <row r="1" spans="1:6" x14ac:dyDescent="0.25">
      <c r="A1" s="2480" t="s">
        <v>4464</v>
      </c>
      <c r="B1" s="2480"/>
      <c r="C1" s="2480"/>
      <c r="D1" s="2480"/>
      <c r="E1" s="2480"/>
      <c r="F1" s="2480"/>
    </row>
    <row r="2" spans="1:6" x14ac:dyDescent="0.25">
      <c r="A2" s="2480" t="s">
        <v>14404</v>
      </c>
      <c r="B2" s="2480"/>
      <c r="C2" s="2480"/>
      <c r="D2" s="2480"/>
      <c r="E2" s="2480"/>
      <c r="F2" s="2480"/>
    </row>
    <row r="3" spans="1:6" x14ac:dyDescent="0.25">
      <c r="A3" s="2480" t="s">
        <v>4466</v>
      </c>
      <c r="B3" s="2480"/>
      <c r="C3" s="2480"/>
      <c r="D3" s="2480"/>
      <c r="E3" s="2480"/>
      <c r="F3" s="2480"/>
    </row>
    <row r="4" spans="1:6" ht="31.5" x14ac:dyDescent="0.25">
      <c r="A4" s="70" t="s">
        <v>3</v>
      </c>
      <c r="B4" s="783" t="s">
        <v>283</v>
      </c>
      <c r="C4" s="783" t="s">
        <v>284</v>
      </c>
      <c r="D4" s="76" t="s">
        <v>285</v>
      </c>
      <c r="E4" s="138" t="s">
        <v>286</v>
      </c>
      <c r="F4" s="76" t="s">
        <v>4467</v>
      </c>
    </row>
    <row r="5" spans="1:6" x14ac:dyDescent="0.25">
      <c r="A5" s="336"/>
      <c r="B5" s="2653" t="s">
        <v>2081</v>
      </c>
      <c r="C5" s="2653"/>
      <c r="D5" s="2653"/>
      <c r="E5" s="243"/>
      <c r="F5" s="528"/>
    </row>
    <row r="6" spans="1:6" ht="47.25" x14ac:dyDescent="0.25">
      <c r="A6" s="69">
        <v>1</v>
      </c>
      <c r="B6" s="350" t="s">
        <v>289</v>
      </c>
      <c r="C6" s="350" t="s">
        <v>14405</v>
      </c>
      <c r="D6" s="75" t="s">
        <v>329</v>
      </c>
      <c r="E6" s="77">
        <v>2332000</v>
      </c>
      <c r="F6" s="75" t="s">
        <v>272</v>
      </c>
    </row>
    <row r="7" spans="1:6" ht="157.5" x14ac:dyDescent="0.25">
      <c r="A7" s="69">
        <v>2</v>
      </c>
      <c r="B7" s="350" t="s">
        <v>295</v>
      </c>
      <c r="C7" s="350" t="s">
        <v>14406</v>
      </c>
      <c r="D7" s="81" t="s">
        <v>488</v>
      </c>
      <c r="E7" s="77">
        <v>1410620.69</v>
      </c>
      <c r="F7" s="75" t="s">
        <v>272</v>
      </c>
    </row>
    <row r="8" spans="1:6" ht="47.25" x14ac:dyDescent="0.25">
      <c r="A8" s="69">
        <v>3</v>
      </c>
      <c r="B8" s="350" t="s">
        <v>17</v>
      </c>
      <c r="C8" s="350" t="s">
        <v>14407</v>
      </c>
      <c r="D8" s="75" t="s">
        <v>19</v>
      </c>
      <c r="E8" s="77">
        <v>36000</v>
      </c>
      <c r="F8" s="75" t="s">
        <v>272</v>
      </c>
    </row>
    <row r="9" spans="1:6" ht="47.25" x14ac:dyDescent="0.25">
      <c r="A9" s="69">
        <v>4</v>
      </c>
      <c r="B9" s="350" t="s">
        <v>20</v>
      </c>
      <c r="C9" s="350" t="s">
        <v>14408</v>
      </c>
      <c r="D9" s="75" t="s">
        <v>22</v>
      </c>
      <c r="E9" s="77">
        <v>80000</v>
      </c>
      <c r="F9" s="75" t="s">
        <v>272</v>
      </c>
    </row>
    <row r="10" spans="1:6" ht="63" x14ac:dyDescent="0.25">
      <c r="A10" s="69">
        <v>5</v>
      </c>
      <c r="B10" s="350" t="s">
        <v>290</v>
      </c>
      <c r="C10" s="350" t="s">
        <v>14409</v>
      </c>
      <c r="D10" s="75" t="s">
        <v>1652</v>
      </c>
      <c r="E10" s="77">
        <v>350000</v>
      </c>
      <c r="F10" s="75" t="s">
        <v>272</v>
      </c>
    </row>
    <row r="11" spans="1:6" x14ac:dyDescent="0.25">
      <c r="A11" s="158"/>
      <c r="B11" s="2578" t="s">
        <v>7736</v>
      </c>
      <c r="C11" s="2578"/>
      <c r="D11" s="2578"/>
      <c r="E11" s="77"/>
      <c r="F11" s="75"/>
    </row>
    <row r="12" spans="1:6" ht="141.75" x14ac:dyDescent="0.25">
      <c r="A12" s="69">
        <v>6</v>
      </c>
      <c r="B12" s="350" t="s">
        <v>295</v>
      </c>
      <c r="C12" s="350" t="s">
        <v>14410</v>
      </c>
      <c r="D12" s="75" t="s">
        <v>336</v>
      </c>
      <c r="E12" s="77">
        <v>1000000</v>
      </c>
      <c r="F12" s="75" t="s">
        <v>272</v>
      </c>
    </row>
    <row r="13" spans="1:6" ht="63" x14ac:dyDescent="0.25">
      <c r="A13" s="69">
        <v>7</v>
      </c>
      <c r="B13" s="350" t="s">
        <v>290</v>
      </c>
      <c r="C13" s="350" t="s">
        <v>14411</v>
      </c>
      <c r="D13" s="75" t="s">
        <v>1652</v>
      </c>
      <c r="E13" s="77">
        <v>1000000</v>
      </c>
      <c r="F13" s="75" t="s">
        <v>272</v>
      </c>
    </row>
    <row r="14" spans="1:6" ht="110.25" x14ac:dyDescent="0.25">
      <c r="A14" s="69">
        <v>8</v>
      </c>
      <c r="B14" s="350" t="s">
        <v>299</v>
      </c>
      <c r="C14" s="350" t="s">
        <v>14412</v>
      </c>
      <c r="D14" s="75" t="s">
        <v>300</v>
      </c>
      <c r="E14" s="77">
        <v>604310.34</v>
      </c>
      <c r="F14" s="75" t="s">
        <v>272</v>
      </c>
    </row>
    <row r="15" spans="1:6" x14ac:dyDescent="0.25">
      <c r="A15" s="69"/>
      <c r="B15" s="2472" t="s">
        <v>7808</v>
      </c>
      <c r="C15" s="2472"/>
      <c r="D15" s="2472"/>
      <c r="E15" s="77"/>
      <c r="F15" s="75"/>
    </row>
    <row r="16" spans="1:6" ht="110.25" x14ac:dyDescent="0.25">
      <c r="A16" s="69">
        <v>9</v>
      </c>
      <c r="B16" s="350" t="s">
        <v>1194</v>
      </c>
      <c r="C16" s="350" t="s">
        <v>14413</v>
      </c>
      <c r="D16" s="75" t="s">
        <v>14414</v>
      </c>
      <c r="E16" s="77">
        <v>4000000</v>
      </c>
      <c r="F16" s="75" t="s">
        <v>13</v>
      </c>
    </row>
    <row r="17" spans="1:6" x14ac:dyDescent="0.25">
      <c r="A17" s="158"/>
      <c r="B17" s="336" t="s">
        <v>739</v>
      </c>
      <c r="C17" s="158"/>
      <c r="D17" s="101"/>
      <c r="E17" s="77"/>
      <c r="F17" s="101"/>
    </row>
    <row r="18" spans="1:6" ht="141.75" x14ac:dyDescent="0.25">
      <c r="A18" s="69">
        <v>10</v>
      </c>
      <c r="B18" s="350" t="s">
        <v>301</v>
      </c>
      <c r="C18" s="350" t="s">
        <v>14415</v>
      </c>
      <c r="D18" s="75" t="s">
        <v>43</v>
      </c>
      <c r="E18" s="77">
        <v>4568965.5199999996</v>
      </c>
      <c r="F18" s="75" t="s">
        <v>272</v>
      </c>
    </row>
    <row r="19" spans="1:6" x14ac:dyDescent="0.25">
      <c r="A19" s="158"/>
      <c r="B19" s="2578" t="s">
        <v>2065</v>
      </c>
      <c r="C19" s="2578"/>
      <c r="D19" s="2578"/>
      <c r="E19" s="77"/>
      <c r="F19" s="101"/>
    </row>
    <row r="20" spans="1:6" ht="141.75" x14ac:dyDescent="0.25">
      <c r="A20" s="69">
        <v>11</v>
      </c>
      <c r="B20" s="350" t="s">
        <v>2386</v>
      </c>
      <c r="C20" s="350" t="s">
        <v>14416</v>
      </c>
      <c r="D20" s="75" t="s">
        <v>14417</v>
      </c>
      <c r="E20" s="77">
        <v>1736206.9</v>
      </c>
      <c r="F20" s="75"/>
    </row>
    <row r="21" spans="1:6" x14ac:dyDescent="0.25">
      <c r="A21" s="69"/>
      <c r="B21" s="2472" t="s">
        <v>4987</v>
      </c>
      <c r="C21" s="2472"/>
      <c r="D21" s="2472"/>
      <c r="E21" s="77"/>
      <c r="F21" s="75"/>
    </row>
    <row r="22" spans="1:6" ht="141.75" x14ac:dyDescent="0.25">
      <c r="A22" s="69">
        <v>12</v>
      </c>
      <c r="B22" s="350" t="s">
        <v>14418</v>
      </c>
      <c r="C22" s="350" t="s">
        <v>14419</v>
      </c>
      <c r="D22" s="75" t="s">
        <v>14420</v>
      </c>
      <c r="E22" s="77">
        <v>500000</v>
      </c>
      <c r="F22" s="75" t="s">
        <v>13</v>
      </c>
    </row>
    <row r="23" spans="1:6" x14ac:dyDescent="0.25">
      <c r="A23" s="158"/>
      <c r="B23" s="336" t="s">
        <v>273</v>
      </c>
      <c r="C23" s="158"/>
      <c r="D23" s="101"/>
      <c r="E23" s="77"/>
      <c r="F23" s="101"/>
    </row>
    <row r="24" spans="1:6" ht="94.5" x14ac:dyDescent="0.25">
      <c r="A24" s="69">
        <v>13</v>
      </c>
      <c r="B24" s="350" t="s">
        <v>309</v>
      </c>
      <c r="C24" s="350" t="s">
        <v>14421</v>
      </c>
      <c r="D24" s="75" t="s">
        <v>14422</v>
      </c>
      <c r="E24" s="77">
        <v>8500000</v>
      </c>
      <c r="F24" s="75" t="s">
        <v>272</v>
      </c>
    </row>
    <row r="25" spans="1:6" ht="78.75" x14ac:dyDescent="0.25">
      <c r="A25" s="69">
        <v>14</v>
      </c>
      <c r="B25" s="350" t="s">
        <v>14423</v>
      </c>
      <c r="C25" s="350" t="s">
        <v>14424</v>
      </c>
      <c r="D25" s="75" t="s">
        <v>14425</v>
      </c>
      <c r="E25" s="77">
        <v>10000000</v>
      </c>
      <c r="F25" s="75" t="s">
        <v>272</v>
      </c>
    </row>
    <row r="26" spans="1:6" x14ac:dyDescent="0.25">
      <c r="A26" s="158"/>
      <c r="B26" s="2578" t="s">
        <v>312</v>
      </c>
      <c r="C26" s="2578"/>
      <c r="D26" s="2578"/>
      <c r="E26" s="77"/>
      <c r="F26" s="101"/>
    </row>
    <row r="27" spans="1:6" ht="78.75" x14ac:dyDescent="0.25">
      <c r="A27" s="69">
        <v>15</v>
      </c>
      <c r="B27" s="293" t="s">
        <v>14426</v>
      </c>
      <c r="C27" s="350" t="s">
        <v>14427</v>
      </c>
      <c r="D27" s="101" t="s">
        <v>14428</v>
      </c>
      <c r="E27" s="77">
        <v>2000000</v>
      </c>
      <c r="F27" s="75" t="s">
        <v>13</v>
      </c>
    </row>
    <row r="28" spans="1:6" ht="141.75" x14ac:dyDescent="0.25">
      <c r="A28" s="69">
        <v>16</v>
      </c>
      <c r="B28" s="293" t="s">
        <v>14429</v>
      </c>
      <c r="C28" s="350" t="s">
        <v>14430</v>
      </c>
      <c r="D28" s="75" t="s">
        <v>14431</v>
      </c>
      <c r="E28" s="77">
        <v>3000000</v>
      </c>
      <c r="F28" s="75" t="s">
        <v>13</v>
      </c>
    </row>
    <row r="29" spans="1:6" ht="141.75" x14ac:dyDescent="0.25">
      <c r="A29" s="69">
        <v>17</v>
      </c>
      <c r="B29" s="293" t="s">
        <v>14432</v>
      </c>
      <c r="C29" s="350" t="s">
        <v>14433</v>
      </c>
      <c r="D29" s="75" t="s">
        <v>14434</v>
      </c>
      <c r="E29" s="77">
        <v>2000000</v>
      </c>
      <c r="F29" s="75" t="s">
        <v>13</v>
      </c>
    </row>
    <row r="30" spans="1:6" ht="157.5" x14ac:dyDescent="0.25">
      <c r="A30" s="69">
        <v>18</v>
      </c>
      <c r="B30" s="293" t="s">
        <v>14435</v>
      </c>
      <c r="C30" s="350" t="s">
        <v>14436</v>
      </c>
      <c r="D30" s="75" t="s">
        <v>14437</v>
      </c>
      <c r="E30" s="77">
        <v>3300000</v>
      </c>
      <c r="F30" s="75" t="s">
        <v>13</v>
      </c>
    </row>
    <row r="31" spans="1:6" ht="220.5" x14ac:dyDescent="0.25">
      <c r="A31" s="69">
        <v>19</v>
      </c>
      <c r="B31" s="293" t="s">
        <v>14438</v>
      </c>
      <c r="C31" s="350" t="s">
        <v>14439</v>
      </c>
      <c r="D31" s="75" t="s">
        <v>14440</v>
      </c>
      <c r="E31" s="77">
        <v>2500000</v>
      </c>
      <c r="F31" s="75" t="s">
        <v>13</v>
      </c>
    </row>
    <row r="32" spans="1:6" ht="63" x14ac:dyDescent="0.25">
      <c r="A32" s="69">
        <v>20</v>
      </c>
      <c r="B32" s="293" t="s">
        <v>14441</v>
      </c>
      <c r="C32" s="350" t="s">
        <v>14442</v>
      </c>
      <c r="D32" s="75" t="s">
        <v>14443</v>
      </c>
      <c r="E32" s="77">
        <v>2500000</v>
      </c>
      <c r="F32" s="75" t="s">
        <v>13</v>
      </c>
    </row>
    <row r="33" spans="1:6" ht="63" x14ac:dyDescent="0.25">
      <c r="A33" s="69">
        <v>21</v>
      </c>
      <c r="B33" s="293" t="s">
        <v>14444</v>
      </c>
      <c r="C33" s="350" t="s">
        <v>14445</v>
      </c>
      <c r="D33" s="75" t="s">
        <v>14443</v>
      </c>
      <c r="E33" s="77">
        <v>2197972.61</v>
      </c>
      <c r="F33" s="75" t="s">
        <v>13</v>
      </c>
    </row>
    <row r="34" spans="1:6" ht="63" x14ac:dyDescent="0.25">
      <c r="A34" s="69">
        <v>22</v>
      </c>
      <c r="B34" s="293" t="s">
        <v>14446</v>
      </c>
      <c r="C34" s="350" t="s">
        <v>14447</v>
      </c>
      <c r="D34" s="75" t="s">
        <v>14448</v>
      </c>
      <c r="E34" s="77">
        <v>2400000</v>
      </c>
      <c r="F34" s="75" t="s">
        <v>13</v>
      </c>
    </row>
    <row r="35" spans="1:6" ht="63" x14ac:dyDescent="0.25">
      <c r="A35" s="69">
        <v>23</v>
      </c>
      <c r="B35" s="293" t="s">
        <v>14449</v>
      </c>
      <c r="C35" s="350" t="s">
        <v>14450</v>
      </c>
      <c r="D35" s="75" t="s">
        <v>14451</v>
      </c>
      <c r="E35" s="77">
        <v>500000</v>
      </c>
      <c r="F35" s="75"/>
    </row>
    <row r="36" spans="1:6" ht="157.5" x14ac:dyDescent="0.25">
      <c r="A36" s="69">
        <v>24</v>
      </c>
      <c r="B36" s="293" t="s">
        <v>14452</v>
      </c>
      <c r="C36" s="350" t="s">
        <v>14453</v>
      </c>
      <c r="D36" s="75" t="s">
        <v>14454</v>
      </c>
      <c r="E36" s="77">
        <v>3000000</v>
      </c>
      <c r="F36" s="75" t="s">
        <v>13</v>
      </c>
    </row>
    <row r="37" spans="1:6" x14ac:dyDescent="0.25">
      <c r="A37" s="158"/>
      <c r="B37" s="2578" t="s">
        <v>315</v>
      </c>
      <c r="C37" s="2578"/>
      <c r="D37" s="2578"/>
      <c r="E37" s="77"/>
      <c r="F37" s="75"/>
    </row>
    <row r="38" spans="1:6" ht="236.25" x14ac:dyDescent="0.25">
      <c r="A38" s="69">
        <v>25</v>
      </c>
      <c r="B38" s="784" t="s">
        <v>14455</v>
      </c>
      <c r="C38" s="350" t="s">
        <v>14456</v>
      </c>
      <c r="D38" s="75" t="s">
        <v>14457</v>
      </c>
      <c r="E38" s="77">
        <v>5881034.6600000001</v>
      </c>
      <c r="F38" s="75" t="s">
        <v>13</v>
      </c>
    </row>
    <row r="39" spans="1:6" ht="173.25" x14ac:dyDescent="0.25">
      <c r="A39" s="69">
        <v>26</v>
      </c>
      <c r="B39" s="784" t="s">
        <v>14458</v>
      </c>
      <c r="C39" s="350" t="s">
        <v>14459</v>
      </c>
      <c r="D39" s="75" t="s">
        <v>14460</v>
      </c>
      <c r="E39" s="77">
        <v>3300000</v>
      </c>
      <c r="F39" s="75" t="s">
        <v>13</v>
      </c>
    </row>
    <row r="40" spans="1:6" x14ac:dyDescent="0.25">
      <c r="A40" s="158"/>
      <c r="B40" s="336" t="s">
        <v>7548</v>
      </c>
      <c r="C40" s="158"/>
      <c r="D40" s="101"/>
      <c r="E40" s="77"/>
      <c r="F40" s="75"/>
    </row>
    <row r="41" spans="1:6" ht="189" x14ac:dyDescent="0.25">
      <c r="A41" s="69">
        <v>27</v>
      </c>
      <c r="B41" s="293" t="s">
        <v>14461</v>
      </c>
      <c r="C41" s="293" t="s">
        <v>14462</v>
      </c>
      <c r="D41" s="75" t="s">
        <v>14463</v>
      </c>
      <c r="E41" s="77">
        <v>2000000</v>
      </c>
      <c r="F41" s="75" t="s">
        <v>13</v>
      </c>
    </row>
    <row r="42" spans="1:6" ht="173.25" x14ac:dyDescent="0.25">
      <c r="A42" s="69">
        <v>28</v>
      </c>
      <c r="B42" s="293" t="s">
        <v>14464</v>
      </c>
      <c r="C42" s="293" t="s">
        <v>14465</v>
      </c>
      <c r="D42" s="10" t="s">
        <v>14466</v>
      </c>
      <c r="E42" s="77">
        <v>3200000</v>
      </c>
      <c r="F42" s="75" t="s">
        <v>13</v>
      </c>
    </row>
    <row r="43" spans="1:6" ht="78.75" x14ac:dyDescent="0.25">
      <c r="A43" s="69">
        <v>29</v>
      </c>
      <c r="B43" s="2" t="s">
        <v>14467</v>
      </c>
      <c r="C43" s="293" t="s">
        <v>14468</v>
      </c>
      <c r="D43" s="75" t="s">
        <v>14469</v>
      </c>
      <c r="E43" s="203">
        <v>1500000</v>
      </c>
      <c r="F43" s="75" t="s">
        <v>13</v>
      </c>
    </row>
    <row r="44" spans="1:6" x14ac:dyDescent="0.25">
      <c r="A44" s="158"/>
      <c r="B44" s="2383" t="s">
        <v>477</v>
      </c>
      <c r="C44" s="2383"/>
      <c r="D44" s="2383"/>
      <c r="E44" s="77"/>
      <c r="F44" s="75"/>
    </row>
    <row r="45" spans="1:6" ht="267.75" x14ac:dyDescent="0.25">
      <c r="A45" s="69">
        <v>30</v>
      </c>
      <c r="B45" s="293" t="s">
        <v>14470</v>
      </c>
      <c r="C45" s="293" t="s">
        <v>14471</v>
      </c>
      <c r="D45" s="10" t="s">
        <v>14472</v>
      </c>
      <c r="E45" s="77">
        <v>4677027.2</v>
      </c>
      <c r="F45" s="75" t="s">
        <v>13</v>
      </c>
    </row>
    <row r="46" spans="1:6" x14ac:dyDescent="0.25">
      <c r="A46" s="69"/>
      <c r="B46" s="2702" t="s">
        <v>248</v>
      </c>
      <c r="C46" s="2702"/>
      <c r="D46" s="49"/>
      <c r="E46" s="138">
        <f>SUM(E6:E45)</f>
        <v>80074137.920000002</v>
      </c>
      <c r="F46" s="75" t="s">
        <v>3727</v>
      </c>
    </row>
    <row r="47" spans="1:6" x14ac:dyDescent="0.25">
      <c r="A47" s="69"/>
      <c r="B47" s="2346" t="s">
        <v>9</v>
      </c>
      <c r="C47" s="2417"/>
      <c r="D47" s="2347"/>
      <c r="E47" s="189"/>
      <c r="F47" s="71"/>
    </row>
    <row r="48" spans="1:6" ht="78.75" x14ac:dyDescent="0.25">
      <c r="A48" s="69">
        <v>1</v>
      </c>
      <c r="B48" s="69" t="s">
        <v>269</v>
      </c>
      <c r="C48" s="7" t="s">
        <v>14482</v>
      </c>
      <c r="D48" s="69" t="s">
        <v>271</v>
      </c>
      <c r="E48" s="187">
        <v>1000000</v>
      </c>
      <c r="F48" s="71" t="s">
        <v>272</v>
      </c>
    </row>
    <row r="49" spans="1:6" x14ac:dyDescent="0.25">
      <c r="A49" s="69"/>
      <c r="B49" s="70" t="s">
        <v>273</v>
      </c>
      <c r="C49" s="7"/>
      <c r="D49" s="69"/>
      <c r="E49" s="187"/>
      <c r="F49" s="71"/>
    </row>
    <row r="50" spans="1:6" ht="110.25" x14ac:dyDescent="0.25">
      <c r="A50" s="69">
        <v>2</v>
      </c>
      <c r="B50" s="69" t="s">
        <v>274</v>
      </c>
      <c r="C50" s="7" t="s">
        <v>14483</v>
      </c>
      <c r="D50" s="69" t="s">
        <v>276</v>
      </c>
      <c r="E50" s="187">
        <v>4500000</v>
      </c>
      <c r="F50" s="71" t="s">
        <v>277</v>
      </c>
    </row>
    <row r="51" spans="1:6" x14ac:dyDescent="0.25">
      <c r="A51" s="69"/>
      <c r="B51" s="70" t="s">
        <v>248</v>
      </c>
      <c r="C51" s="69"/>
      <c r="D51" s="69"/>
      <c r="E51" s="189">
        <v>5500000</v>
      </c>
      <c r="F51" s="71"/>
    </row>
    <row r="52" spans="1:6" ht="16.5" customHeight="1" x14ac:dyDescent="0.25">
      <c r="A52" s="69"/>
      <c r="B52" s="2465" t="s">
        <v>323</v>
      </c>
      <c r="C52" s="2466"/>
      <c r="D52" s="69"/>
      <c r="E52" s="785"/>
      <c r="F52" s="71"/>
    </row>
    <row r="53" spans="1:6" ht="110.25" x14ac:dyDescent="0.25">
      <c r="A53" s="69">
        <v>12</v>
      </c>
      <c r="B53" s="350" t="s">
        <v>14473</v>
      </c>
      <c r="C53" s="350" t="s">
        <v>14474</v>
      </c>
      <c r="D53" s="101" t="s">
        <v>14475</v>
      </c>
      <c r="E53" s="112">
        <v>434051.73</v>
      </c>
      <c r="F53" s="90"/>
    </row>
    <row r="54" spans="1:6" ht="110.25" x14ac:dyDescent="0.25">
      <c r="A54" s="69">
        <v>13</v>
      </c>
      <c r="B54" s="350" t="s">
        <v>14476</v>
      </c>
      <c r="C54" s="350" t="s">
        <v>14477</v>
      </c>
      <c r="D54" s="101" t="s">
        <v>14478</v>
      </c>
      <c r="E54" s="112">
        <v>434051.73</v>
      </c>
      <c r="F54" s="90"/>
    </row>
    <row r="55" spans="1:6" ht="110.25" x14ac:dyDescent="0.25">
      <c r="A55" s="69">
        <v>15</v>
      </c>
      <c r="B55" s="350" t="s">
        <v>14479</v>
      </c>
      <c r="C55" s="350" t="s">
        <v>14480</v>
      </c>
      <c r="D55" s="101" t="s">
        <v>14481</v>
      </c>
      <c r="E55" s="112">
        <v>368103.44</v>
      </c>
      <c r="F55" s="90"/>
    </row>
    <row r="56" spans="1:6" x14ac:dyDescent="0.25">
      <c r="A56" s="70"/>
      <c r="B56" s="70" t="s">
        <v>248</v>
      </c>
      <c r="C56" s="70"/>
      <c r="D56" s="76"/>
      <c r="E56" s="138">
        <f>SUM(E53:E55)</f>
        <v>1236206.8999999999</v>
      </c>
      <c r="F56" s="88"/>
    </row>
    <row r="57" spans="1:6" ht="22.5" customHeight="1" x14ac:dyDescent="0.25">
      <c r="A57" s="88"/>
      <c r="B57" s="2340" t="s">
        <v>324</v>
      </c>
      <c r="C57" s="2342"/>
      <c r="D57" s="88"/>
      <c r="E57" s="89">
        <f>E56+E51+E46</f>
        <v>86810344.820000008</v>
      </c>
      <c r="F57" s="88"/>
    </row>
    <row r="61" spans="1:6" x14ac:dyDescent="0.25">
      <c r="A61" s="2352" t="s">
        <v>9528</v>
      </c>
      <c r="B61" s="2352"/>
      <c r="C61" s="2352"/>
      <c r="D61" s="2352"/>
      <c r="E61" s="2352"/>
      <c r="F61" s="2352"/>
    </row>
    <row r="62" spans="1:6" x14ac:dyDescent="0.25">
      <c r="A62" s="2352" t="s">
        <v>14484</v>
      </c>
      <c r="B62" s="2352"/>
      <c r="C62" s="2352"/>
      <c r="D62" s="2352"/>
      <c r="E62" s="2352"/>
      <c r="F62" s="2352"/>
    </row>
    <row r="63" spans="1:6" x14ac:dyDescent="0.25">
      <c r="A63" s="2352" t="s">
        <v>281</v>
      </c>
      <c r="B63" s="2352"/>
      <c r="C63" s="2352"/>
      <c r="D63" s="2352"/>
      <c r="E63" s="2352"/>
      <c r="F63" s="2352"/>
    </row>
    <row r="64" spans="1:6" ht="31.5" x14ac:dyDescent="0.25">
      <c r="A64" s="264" t="s">
        <v>3</v>
      </c>
      <c r="B64" s="45" t="s">
        <v>283</v>
      </c>
      <c r="C64" s="437" t="s">
        <v>284</v>
      </c>
      <c r="D64" s="45" t="s">
        <v>285</v>
      </c>
      <c r="E64" s="45" t="s">
        <v>13313</v>
      </c>
      <c r="F64" s="100" t="s">
        <v>4467</v>
      </c>
    </row>
    <row r="65" spans="1:6" x14ac:dyDescent="0.25">
      <c r="A65" s="562"/>
      <c r="B65" s="2330" t="s">
        <v>9</v>
      </c>
      <c r="C65" s="2331"/>
      <c r="D65" s="483"/>
      <c r="E65" s="483"/>
      <c r="F65" s="751"/>
    </row>
    <row r="66" spans="1:6" ht="157.5" x14ac:dyDescent="0.25">
      <c r="A66" s="752">
        <v>1</v>
      </c>
      <c r="B66" s="42" t="s">
        <v>295</v>
      </c>
      <c r="C66" s="786" t="s">
        <v>14485</v>
      </c>
      <c r="D66" s="42" t="s">
        <v>2062</v>
      </c>
      <c r="E66" s="787">
        <v>341379.31</v>
      </c>
      <c r="F66" s="788" t="s">
        <v>272</v>
      </c>
    </row>
    <row r="67" spans="1:6" ht="94.5" x14ac:dyDescent="0.25">
      <c r="A67" s="752">
        <v>2</v>
      </c>
      <c r="B67" s="42" t="s">
        <v>23</v>
      </c>
      <c r="C67" s="786" t="s">
        <v>14486</v>
      </c>
      <c r="D67" s="42" t="s">
        <v>541</v>
      </c>
      <c r="E67" s="787">
        <v>341379.31</v>
      </c>
      <c r="F67" s="788" t="s">
        <v>272</v>
      </c>
    </row>
    <row r="68" spans="1:6" x14ac:dyDescent="0.25">
      <c r="A68" s="752"/>
      <c r="B68" s="2381" t="s">
        <v>2222</v>
      </c>
      <c r="C68" s="2382"/>
      <c r="D68" s="42"/>
      <c r="E68" s="787"/>
      <c r="F68" s="788"/>
    </row>
    <row r="69" spans="1:6" ht="141.75" x14ac:dyDescent="0.25">
      <c r="A69" s="752">
        <v>3</v>
      </c>
      <c r="B69" s="42" t="s">
        <v>295</v>
      </c>
      <c r="C69" s="786" t="s">
        <v>14487</v>
      </c>
      <c r="D69" s="42" t="s">
        <v>336</v>
      </c>
      <c r="E69" s="787">
        <v>170689.66</v>
      </c>
      <c r="F69" s="788" t="s">
        <v>272</v>
      </c>
    </row>
    <row r="70" spans="1:6" ht="94.5" x14ac:dyDescent="0.25">
      <c r="A70" s="752">
        <v>4</v>
      </c>
      <c r="B70" s="42" t="s">
        <v>23</v>
      </c>
      <c r="C70" s="786" t="s">
        <v>14488</v>
      </c>
      <c r="D70" s="42" t="s">
        <v>541</v>
      </c>
      <c r="E70" s="787">
        <v>170689.66</v>
      </c>
      <c r="F70" s="788" t="s">
        <v>272</v>
      </c>
    </row>
    <row r="71" spans="1:6" x14ac:dyDescent="0.25">
      <c r="A71" s="752"/>
      <c r="B71" s="2381" t="s">
        <v>739</v>
      </c>
      <c r="C71" s="2382"/>
      <c r="D71" s="42"/>
      <c r="E71" s="787"/>
      <c r="F71" s="788"/>
    </row>
    <row r="72" spans="1:6" ht="141.75" x14ac:dyDescent="0.25">
      <c r="A72" s="752">
        <v>5</v>
      </c>
      <c r="B72" s="44" t="s">
        <v>301</v>
      </c>
      <c r="C72" s="786" t="s">
        <v>14489</v>
      </c>
      <c r="D72" s="44" t="s">
        <v>43</v>
      </c>
      <c r="E72" s="787">
        <v>568965.51</v>
      </c>
      <c r="F72" s="788" t="s">
        <v>272</v>
      </c>
    </row>
    <row r="73" spans="1:6" x14ac:dyDescent="0.25">
      <c r="A73" s="752"/>
      <c r="B73" s="45" t="s">
        <v>306</v>
      </c>
      <c r="C73" s="786"/>
      <c r="D73" s="44"/>
      <c r="E73" s="787"/>
      <c r="F73" s="789"/>
    </row>
    <row r="74" spans="1:6" ht="141.75" x14ac:dyDescent="0.25">
      <c r="A74" s="752">
        <v>6</v>
      </c>
      <c r="B74" s="44" t="s">
        <v>14490</v>
      </c>
      <c r="C74" s="786" t="s">
        <v>14491</v>
      </c>
      <c r="D74" s="42" t="s">
        <v>14417</v>
      </c>
      <c r="E74" s="790">
        <v>227586.2</v>
      </c>
      <c r="F74" s="788" t="s">
        <v>272</v>
      </c>
    </row>
    <row r="75" spans="1:6" x14ac:dyDescent="0.25">
      <c r="A75" s="752"/>
      <c r="B75" s="2330" t="s">
        <v>5895</v>
      </c>
      <c r="C75" s="2331"/>
      <c r="D75" s="44"/>
      <c r="E75" s="790"/>
      <c r="F75" s="789"/>
    </row>
    <row r="76" spans="1:6" ht="141.75" x14ac:dyDescent="0.25">
      <c r="A76" s="752">
        <v>7</v>
      </c>
      <c r="B76" s="44" t="s">
        <v>14492</v>
      </c>
      <c r="C76" s="791" t="s">
        <v>14493</v>
      </c>
      <c r="D76" s="44" t="s">
        <v>14494</v>
      </c>
      <c r="E76" s="153">
        <v>5548276</v>
      </c>
      <c r="F76" s="792" t="s">
        <v>1269</v>
      </c>
    </row>
    <row r="77" spans="1:6" ht="47.25" x14ac:dyDescent="0.25">
      <c r="A77" s="752">
        <v>8</v>
      </c>
      <c r="B77" s="44" t="s">
        <v>14495</v>
      </c>
      <c r="C77" s="791" t="s">
        <v>14496</v>
      </c>
      <c r="D77" s="44" t="s">
        <v>14497</v>
      </c>
      <c r="E77" s="790">
        <v>3000000</v>
      </c>
      <c r="F77" s="792" t="s">
        <v>1269</v>
      </c>
    </row>
    <row r="78" spans="1:6" ht="47.25" x14ac:dyDescent="0.25">
      <c r="A78" s="752">
        <v>9</v>
      </c>
      <c r="B78" s="42" t="s">
        <v>14498</v>
      </c>
      <c r="C78" s="791" t="s">
        <v>14499</v>
      </c>
      <c r="D78" s="44" t="s">
        <v>14500</v>
      </c>
      <c r="E78" s="790">
        <v>282758.49</v>
      </c>
      <c r="F78" s="792" t="s">
        <v>1269</v>
      </c>
    </row>
    <row r="79" spans="1:6" x14ac:dyDescent="0.25">
      <c r="A79" s="227"/>
      <c r="B79" s="229"/>
      <c r="C79" s="227" t="s">
        <v>248</v>
      </c>
      <c r="D79" s="229"/>
      <c r="E79" s="793">
        <f>SUM(E66:E78)</f>
        <v>10651724.140000001</v>
      </c>
      <c r="F79" s="196"/>
    </row>
    <row r="80" spans="1:6" ht="21" customHeight="1" x14ac:dyDescent="0.25">
      <c r="A80" s="794"/>
      <c r="B80" s="2491" t="s">
        <v>323</v>
      </c>
      <c r="C80" s="2492"/>
      <c r="D80" s="229"/>
      <c r="E80" s="793"/>
      <c r="F80" s="795"/>
    </row>
    <row r="81" spans="1:6" ht="31.5" x14ac:dyDescent="0.25">
      <c r="A81" s="752"/>
      <c r="B81" s="45" t="s">
        <v>303</v>
      </c>
      <c r="C81" s="786"/>
      <c r="D81" s="42"/>
      <c r="E81" s="790"/>
      <c r="F81" s="789"/>
    </row>
    <row r="82" spans="1:6" ht="141.75" x14ac:dyDescent="0.25">
      <c r="A82" s="752">
        <v>7</v>
      </c>
      <c r="B82" s="44" t="s">
        <v>14501</v>
      </c>
      <c r="C82" s="786" t="s">
        <v>14502</v>
      </c>
      <c r="D82" s="44" t="s">
        <v>14503</v>
      </c>
      <c r="E82" s="790">
        <v>227586.2</v>
      </c>
      <c r="F82" s="789" t="s">
        <v>272</v>
      </c>
    </row>
    <row r="83" spans="1:6" ht="94.5" x14ac:dyDescent="0.25">
      <c r="A83" s="752">
        <v>10</v>
      </c>
      <c r="B83" s="44" t="s">
        <v>14438</v>
      </c>
      <c r="C83" s="791" t="s">
        <v>14504</v>
      </c>
      <c r="D83" s="44" t="s">
        <v>14505</v>
      </c>
      <c r="E83" s="790">
        <v>500000</v>
      </c>
      <c r="F83" s="789" t="s">
        <v>1259</v>
      </c>
    </row>
    <row r="84" spans="1:6" x14ac:dyDescent="0.25">
      <c r="A84" s="227"/>
      <c r="B84" s="229" t="s">
        <v>248</v>
      </c>
      <c r="C84" s="227"/>
      <c r="D84" s="229"/>
      <c r="E84" s="228">
        <f>SUM(E82:E83)</f>
        <v>727586.2</v>
      </c>
      <c r="F84" s="38"/>
    </row>
    <row r="85" spans="1:6" x14ac:dyDescent="0.25">
      <c r="A85" s="88"/>
      <c r="B85" s="88" t="s">
        <v>324</v>
      </c>
      <c r="C85" s="88"/>
      <c r="D85" s="88"/>
      <c r="E85" s="89">
        <f>E84+E79</f>
        <v>11379310.34</v>
      </c>
      <c r="F85" s="88"/>
    </row>
  </sheetData>
  <mergeCells count="23">
    <mergeCell ref="B65:C65"/>
    <mergeCell ref="B68:C68"/>
    <mergeCell ref="B71:C71"/>
    <mergeCell ref="B75:C75"/>
    <mergeCell ref="B80:C80"/>
    <mergeCell ref="A63:F63"/>
    <mergeCell ref="B52:C52"/>
    <mergeCell ref="B57:C57"/>
    <mergeCell ref="A61:F61"/>
    <mergeCell ref="A62:F62"/>
    <mergeCell ref="B47:D47"/>
    <mergeCell ref="B46:C46"/>
    <mergeCell ref="B44:D44"/>
    <mergeCell ref="A1:F1"/>
    <mergeCell ref="A2:F2"/>
    <mergeCell ref="A3:F3"/>
    <mergeCell ref="B5:D5"/>
    <mergeCell ref="B11:D11"/>
    <mergeCell ref="B15:D15"/>
    <mergeCell ref="B19:D19"/>
    <mergeCell ref="B21:D21"/>
    <mergeCell ref="B26:D26"/>
    <mergeCell ref="B37:D37"/>
  </mergeCells>
  <pageMargins left="0.7" right="0.7" top="0.75" bottom="0.75" header="0.3" footer="0.3"/>
  <pageSetup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6"/>
  <sheetViews>
    <sheetView topLeftCell="A107" workbookViewId="0">
      <selection activeCell="D75" sqref="D75"/>
    </sheetView>
  </sheetViews>
  <sheetFormatPr defaultRowHeight="15.75" x14ac:dyDescent="0.25"/>
  <cols>
    <col min="1" max="1" width="7.7109375" style="128" customWidth="1"/>
    <col min="2" max="2" width="15.7109375" style="128" customWidth="1"/>
    <col min="3" max="3" width="43.140625" style="128" customWidth="1"/>
    <col min="4" max="4" width="18" style="128" customWidth="1"/>
    <col min="5" max="5" width="22.42578125" style="128" customWidth="1"/>
    <col min="6" max="6" width="10.85546875" style="128" customWidth="1"/>
    <col min="7" max="16384" width="9.140625" style="128"/>
  </cols>
  <sheetData>
    <row r="1" spans="1:6" x14ac:dyDescent="0.25">
      <c r="A1" s="2480" t="s">
        <v>4464</v>
      </c>
      <c r="B1" s="2480"/>
      <c r="C1" s="2480"/>
      <c r="D1" s="2480"/>
      <c r="E1" s="2480"/>
      <c r="F1" s="2480"/>
    </row>
    <row r="2" spans="1:6" x14ac:dyDescent="0.25">
      <c r="A2" s="2480" t="s">
        <v>14506</v>
      </c>
      <c r="B2" s="2480"/>
      <c r="C2" s="2480"/>
      <c r="D2" s="2480"/>
      <c r="E2" s="2480"/>
      <c r="F2" s="2480"/>
    </row>
    <row r="3" spans="1:6" x14ac:dyDescent="0.25">
      <c r="A3" s="2480" t="s">
        <v>4466</v>
      </c>
      <c r="B3" s="2480"/>
      <c r="C3" s="2480"/>
      <c r="D3" s="2480"/>
      <c r="E3" s="2480"/>
      <c r="F3" s="2480"/>
    </row>
    <row r="4" spans="1:6" ht="31.5" x14ac:dyDescent="0.25">
      <c r="A4" s="70" t="s">
        <v>3</v>
      </c>
      <c r="B4" s="70" t="s">
        <v>4</v>
      </c>
      <c r="C4" s="70" t="s">
        <v>284</v>
      </c>
      <c r="D4" s="70" t="s">
        <v>4426</v>
      </c>
      <c r="E4" s="424" t="s">
        <v>286</v>
      </c>
      <c r="F4" s="76" t="s">
        <v>7998</v>
      </c>
    </row>
    <row r="5" spans="1:6" x14ac:dyDescent="0.25">
      <c r="A5" s="70"/>
      <c r="B5" s="2348" t="s">
        <v>9</v>
      </c>
      <c r="C5" s="2350"/>
      <c r="D5" s="70"/>
      <c r="E5" s="424"/>
      <c r="F5" s="76"/>
    </row>
    <row r="6" spans="1:6" ht="47.25" x14ac:dyDescent="0.25">
      <c r="A6" s="69">
        <v>1</v>
      </c>
      <c r="B6" s="69" t="s">
        <v>2060</v>
      </c>
      <c r="C6" s="69" t="s">
        <v>14507</v>
      </c>
      <c r="D6" s="69" t="s">
        <v>12</v>
      </c>
      <c r="E6" s="203">
        <v>1300000</v>
      </c>
      <c r="F6" s="75" t="s">
        <v>1259</v>
      </c>
    </row>
    <row r="7" spans="1:6" ht="126" x14ac:dyDescent="0.25">
      <c r="A7" s="69">
        <v>2</v>
      </c>
      <c r="B7" s="69" t="s">
        <v>295</v>
      </c>
      <c r="C7" s="69" t="s">
        <v>14508</v>
      </c>
      <c r="D7" s="69" t="s">
        <v>488</v>
      </c>
      <c r="E7" s="203">
        <v>1060965.42</v>
      </c>
      <c r="F7" s="75" t="s">
        <v>1259</v>
      </c>
    </row>
    <row r="8" spans="1:6" ht="78.75" x14ac:dyDescent="0.25">
      <c r="A8" s="69">
        <v>3</v>
      </c>
      <c r="B8" s="69" t="s">
        <v>14509</v>
      </c>
      <c r="C8" s="69" t="s">
        <v>14510</v>
      </c>
      <c r="D8" s="69" t="s">
        <v>14511</v>
      </c>
      <c r="E8" s="203">
        <v>323655.69</v>
      </c>
      <c r="F8" s="75" t="s">
        <v>1259</v>
      </c>
    </row>
    <row r="9" spans="1:6" ht="31.5" x14ac:dyDescent="0.25">
      <c r="A9" s="69">
        <v>4</v>
      </c>
      <c r="B9" s="69" t="s">
        <v>17</v>
      </c>
      <c r="C9" s="69" t="s">
        <v>14512</v>
      </c>
      <c r="D9" s="69" t="s">
        <v>537</v>
      </c>
      <c r="E9" s="203">
        <v>24000</v>
      </c>
      <c r="F9" s="75" t="s">
        <v>1259</v>
      </c>
    </row>
    <row r="10" spans="1:6" ht="94.5" x14ac:dyDescent="0.25">
      <c r="A10" s="69">
        <v>5</v>
      </c>
      <c r="B10" s="69" t="s">
        <v>23</v>
      </c>
      <c r="C10" s="69" t="s">
        <v>14513</v>
      </c>
      <c r="D10" s="69" t="s">
        <v>541</v>
      </c>
      <c r="E10" s="203">
        <v>1500000</v>
      </c>
      <c r="F10" s="75" t="s">
        <v>1259</v>
      </c>
    </row>
    <row r="11" spans="1:6" x14ac:dyDescent="0.25">
      <c r="A11" s="69"/>
      <c r="B11" s="2348" t="s">
        <v>8990</v>
      </c>
      <c r="C11" s="2350"/>
      <c r="D11" s="69"/>
      <c r="E11" s="203"/>
      <c r="F11" s="75"/>
    </row>
    <row r="12" spans="1:6" ht="110.25" x14ac:dyDescent="0.25">
      <c r="A12" s="69">
        <v>6</v>
      </c>
      <c r="B12" s="69" t="s">
        <v>295</v>
      </c>
      <c r="C12" s="69" t="s">
        <v>14514</v>
      </c>
      <c r="D12" s="69" t="s">
        <v>336</v>
      </c>
      <c r="E12" s="203">
        <v>495631.62</v>
      </c>
      <c r="F12" s="75" t="s">
        <v>1259</v>
      </c>
    </row>
    <row r="13" spans="1:6" ht="94.5" x14ac:dyDescent="0.25">
      <c r="A13" s="69">
        <v>7</v>
      </c>
      <c r="B13" s="69" t="s">
        <v>23</v>
      </c>
      <c r="C13" s="69" t="s">
        <v>14515</v>
      </c>
      <c r="D13" s="69" t="s">
        <v>541</v>
      </c>
      <c r="E13" s="203">
        <v>600205.12</v>
      </c>
      <c r="F13" s="75" t="s">
        <v>1259</v>
      </c>
    </row>
    <row r="14" spans="1:6" ht="94.5" x14ac:dyDescent="0.25">
      <c r="A14" s="69">
        <v>8</v>
      </c>
      <c r="B14" s="69" t="s">
        <v>299</v>
      </c>
      <c r="C14" s="69" t="s">
        <v>14516</v>
      </c>
      <c r="D14" s="69" t="s">
        <v>14517</v>
      </c>
      <c r="E14" s="203">
        <v>1508473.61</v>
      </c>
      <c r="F14" s="75" t="s">
        <v>1259</v>
      </c>
    </row>
    <row r="15" spans="1:6" x14ac:dyDescent="0.25">
      <c r="A15" s="69"/>
      <c r="B15" s="69"/>
      <c r="C15" s="69"/>
      <c r="D15" s="69"/>
      <c r="E15" s="203"/>
      <c r="F15" s="75"/>
    </row>
    <row r="16" spans="1:6" ht="94.5" x14ac:dyDescent="0.25">
      <c r="A16" s="69">
        <v>9</v>
      </c>
      <c r="B16" s="69" t="s">
        <v>41</v>
      </c>
      <c r="C16" s="69" t="s">
        <v>14518</v>
      </c>
      <c r="D16" s="69" t="s">
        <v>302</v>
      </c>
      <c r="E16" s="203">
        <v>4568965.5199999996</v>
      </c>
      <c r="F16" s="75" t="s">
        <v>1259</v>
      </c>
    </row>
    <row r="17" spans="1:6" ht="78.75" x14ac:dyDescent="0.25">
      <c r="A17" s="69">
        <v>10</v>
      </c>
      <c r="B17" s="69" t="s">
        <v>307</v>
      </c>
      <c r="C17" s="69" t="s">
        <v>14519</v>
      </c>
      <c r="D17" s="69" t="s">
        <v>14520</v>
      </c>
      <c r="E17" s="203">
        <v>1323098.83</v>
      </c>
      <c r="F17" s="75" t="s">
        <v>1259</v>
      </c>
    </row>
    <row r="18" spans="1:6" x14ac:dyDescent="0.25">
      <c r="A18" s="69"/>
      <c r="B18" s="70" t="s">
        <v>34</v>
      </c>
      <c r="C18" s="69"/>
      <c r="D18" s="69"/>
      <c r="E18" s="203"/>
      <c r="F18" s="75"/>
    </row>
    <row r="19" spans="1:6" ht="47.25" x14ac:dyDescent="0.25">
      <c r="A19" s="69">
        <v>11</v>
      </c>
      <c r="B19" s="69" t="s">
        <v>309</v>
      </c>
      <c r="C19" s="69" t="s">
        <v>14521</v>
      </c>
      <c r="D19" s="69" t="s">
        <v>554</v>
      </c>
      <c r="E19" s="203">
        <v>9400000</v>
      </c>
      <c r="F19" s="75" t="s">
        <v>1259</v>
      </c>
    </row>
    <row r="20" spans="1:6" ht="47.25" x14ac:dyDescent="0.25">
      <c r="A20" s="69">
        <v>12</v>
      </c>
      <c r="B20" s="69" t="s">
        <v>342</v>
      </c>
      <c r="C20" s="69" t="s">
        <v>14522</v>
      </c>
      <c r="D20" s="69" t="s">
        <v>554</v>
      </c>
      <c r="E20" s="203">
        <v>9500000</v>
      </c>
      <c r="F20" s="75" t="s">
        <v>1259</v>
      </c>
    </row>
    <row r="21" spans="1:6" x14ac:dyDescent="0.25">
      <c r="A21" s="69"/>
      <c r="B21" s="2348" t="s">
        <v>5895</v>
      </c>
      <c r="C21" s="2350"/>
      <c r="D21" s="2"/>
      <c r="E21" s="203"/>
      <c r="F21" s="75"/>
    </row>
    <row r="22" spans="1:6" ht="63" x14ac:dyDescent="0.25">
      <c r="A22" s="69">
        <v>13</v>
      </c>
      <c r="B22" s="69" t="s">
        <v>14523</v>
      </c>
      <c r="C22" s="69" t="s">
        <v>14524</v>
      </c>
      <c r="D22" s="69" t="s">
        <v>5754</v>
      </c>
      <c r="E22" s="203">
        <v>1000000</v>
      </c>
      <c r="F22" s="75" t="s">
        <v>1269</v>
      </c>
    </row>
    <row r="23" spans="1:6" ht="47.25" x14ac:dyDescent="0.25">
      <c r="A23" s="69">
        <v>14</v>
      </c>
      <c r="B23" s="69" t="s">
        <v>14525</v>
      </c>
      <c r="C23" s="69" t="s">
        <v>14526</v>
      </c>
      <c r="D23" s="69" t="s">
        <v>14527</v>
      </c>
      <c r="E23" s="203">
        <v>600000</v>
      </c>
      <c r="F23" s="75" t="s">
        <v>1269</v>
      </c>
    </row>
    <row r="24" spans="1:6" ht="63" x14ac:dyDescent="0.25">
      <c r="A24" s="69">
        <v>15</v>
      </c>
      <c r="B24" s="69" t="s">
        <v>14528</v>
      </c>
      <c r="C24" s="69" t="s">
        <v>14529</v>
      </c>
      <c r="D24" s="69" t="s">
        <v>14530</v>
      </c>
      <c r="E24" s="203">
        <v>800000</v>
      </c>
      <c r="F24" s="75" t="s">
        <v>1269</v>
      </c>
    </row>
    <row r="25" spans="1:6" ht="78.75" x14ac:dyDescent="0.25">
      <c r="A25" s="69">
        <v>16</v>
      </c>
      <c r="B25" s="69" t="s">
        <v>14531</v>
      </c>
      <c r="C25" s="69" t="s">
        <v>14532</v>
      </c>
      <c r="D25" s="69" t="s">
        <v>14533</v>
      </c>
      <c r="E25" s="203">
        <v>500000</v>
      </c>
      <c r="F25" s="75" t="s">
        <v>1269</v>
      </c>
    </row>
    <row r="26" spans="1:6" ht="47.25" x14ac:dyDescent="0.25">
      <c r="A26" s="69">
        <v>17</v>
      </c>
      <c r="B26" s="69" t="s">
        <v>14534</v>
      </c>
      <c r="C26" s="69" t="s">
        <v>14535</v>
      </c>
      <c r="D26" s="69" t="s">
        <v>2934</v>
      </c>
      <c r="E26" s="203">
        <v>600000</v>
      </c>
      <c r="F26" s="75" t="s">
        <v>1269</v>
      </c>
    </row>
    <row r="27" spans="1:6" ht="47.25" x14ac:dyDescent="0.25">
      <c r="A27" s="69">
        <v>18</v>
      </c>
      <c r="B27" s="69" t="s">
        <v>14536</v>
      </c>
      <c r="C27" s="69" t="s">
        <v>14537</v>
      </c>
      <c r="D27" s="69" t="s">
        <v>2934</v>
      </c>
      <c r="E27" s="203">
        <v>600000</v>
      </c>
      <c r="F27" s="75" t="s">
        <v>1259</v>
      </c>
    </row>
    <row r="28" spans="1:6" ht="47.25" x14ac:dyDescent="0.25">
      <c r="A28" s="69">
        <v>19</v>
      </c>
      <c r="B28" s="69" t="s">
        <v>14538</v>
      </c>
      <c r="C28" s="69" t="s">
        <v>14539</v>
      </c>
      <c r="D28" s="69" t="s">
        <v>2934</v>
      </c>
      <c r="E28" s="203">
        <v>600000</v>
      </c>
      <c r="F28" s="75" t="s">
        <v>1269</v>
      </c>
    </row>
    <row r="29" spans="1:6" ht="47.25" x14ac:dyDescent="0.25">
      <c r="A29" s="69">
        <v>20</v>
      </c>
      <c r="B29" s="69" t="s">
        <v>14540</v>
      </c>
      <c r="C29" s="69" t="s">
        <v>14541</v>
      </c>
      <c r="D29" s="69" t="s">
        <v>14527</v>
      </c>
      <c r="E29" s="203">
        <v>600000</v>
      </c>
      <c r="F29" s="75" t="s">
        <v>1269</v>
      </c>
    </row>
    <row r="30" spans="1:6" ht="47.25" x14ac:dyDescent="0.25">
      <c r="A30" s="69">
        <v>21</v>
      </c>
      <c r="B30" s="69" t="s">
        <v>14542</v>
      </c>
      <c r="C30" s="69" t="s">
        <v>14543</v>
      </c>
      <c r="D30" s="69" t="s">
        <v>14544</v>
      </c>
      <c r="E30" s="203">
        <v>600000</v>
      </c>
      <c r="F30" s="75" t="s">
        <v>1269</v>
      </c>
    </row>
    <row r="31" spans="1:6" ht="78.75" x14ac:dyDescent="0.25">
      <c r="A31" s="69">
        <v>22</v>
      </c>
      <c r="B31" s="69" t="s">
        <v>14545</v>
      </c>
      <c r="C31" s="69" t="s">
        <v>14546</v>
      </c>
      <c r="D31" s="69" t="s">
        <v>14533</v>
      </c>
      <c r="E31" s="203">
        <v>500000</v>
      </c>
      <c r="F31" s="75" t="s">
        <v>1269</v>
      </c>
    </row>
    <row r="32" spans="1:6" ht="47.25" x14ac:dyDescent="0.25">
      <c r="A32" s="69">
        <v>23</v>
      </c>
      <c r="B32" s="69" t="s">
        <v>14547</v>
      </c>
      <c r="C32" s="69" t="s">
        <v>14548</v>
      </c>
      <c r="D32" s="69" t="s">
        <v>2934</v>
      </c>
      <c r="E32" s="203">
        <v>600000</v>
      </c>
      <c r="F32" s="75" t="s">
        <v>1269</v>
      </c>
    </row>
    <row r="33" spans="1:6" ht="78.75" x14ac:dyDescent="0.25">
      <c r="A33" s="69">
        <v>24</v>
      </c>
      <c r="B33" s="69" t="s">
        <v>14549</v>
      </c>
      <c r="C33" s="69" t="s">
        <v>14550</v>
      </c>
      <c r="D33" s="69" t="s">
        <v>14551</v>
      </c>
      <c r="E33" s="203">
        <v>400000</v>
      </c>
      <c r="F33" s="75" t="s">
        <v>1269</v>
      </c>
    </row>
    <row r="34" spans="1:6" ht="78.75" x14ac:dyDescent="0.25">
      <c r="A34" s="69">
        <v>25</v>
      </c>
      <c r="B34" s="69" t="s">
        <v>13359</v>
      </c>
      <c r="C34" s="69" t="s">
        <v>14552</v>
      </c>
      <c r="D34" s="69" t="s">
        <v>14551</v>
      </c>
      <c r="E34" s="203">
        <v>400000</v>
      </c>
      <c r="F34" s="75" t="s">
        <v>1269</v>
      </c>
    </row>
    <row r="35" spans="1:6" ht="47.25" x14ac:dyDescent="0.25">
      <c r="A35" s="69">
        <v>26</v>
      </c>
      <c r="B35" s="69" t="s">
        <v>14553</v>
      </c>
      <c r="C35" s="69" t="s">
        <v>14554</v>
      </c>
      <c r="D35" s="69" t="s">
        <v>14527</v>
      </c>
      <c r="E35" s="203">
        <v>700000</v>
      </c>
      <c r="F35" s="75" t="s">
        <v>1269</v>
      </c>
    </row>
    <row r="36" spans="1:6" ht="78.75" x14ac:dyDescent="0.25">
      <c r="A36" s="69">
        <v>27</v>
      </c>
      <c r="B36" s="69" t="s">
        <v>14555</v>
      </c>
      <c r="C36" s="69" t="s">
        <v>14556</v>
      </c>
      <c r="D36" s="69" t="s">
        <v>14557</v>
      </c>
      <c r="E36" s="203">
        <v>500000</v>
      </c>
      <c r="F36" s="75" t="s">
        <v>1269</v>
      </c>
    </row>
    <row r="37" spans="1:6" ht="78.75" x14ac:dyDescent="0.25">
      <c r="A37" s="69">
        <v>28</v>
      </c>
      <c r="B37" s="69" t="s">
        <v>14558</v>
      </c>
      <c r="C37" s="69" t="s">
        <v>14559</v>
      </c>
      <c r="D37" s="69" t="s">
        <v>14533</v>
      </c>
      <c r="E37" s="203">
        <v>500000</v>
      </c>
      <c r="F37" s="75" t="s">
        <v>1269</v>
      </c>
    </row>
    <row r="38" spans="1:6" ht="63" x14ac:dyDescent="0.25">
      <c r="A38" s="69">
        <v>29</v>
      </c>
      <c r="B38" s="69" t="s">
        <v>14560</v>
      </c>
      <c r="C38" s="69" t="s">
        <v>14561</v>
      </c>
      <c r="D38" s="69" t="s">
        <v>14562</v>
      </c>
      <c r="E38" s="203">
        <v>500000</v>
      </c>
      <c r="F38" s="75" t="s">
        <v>1269</v>
      </c>
    </row>
    <row r="39" spans="1:6" ht="47.25" x14ac:dyDescent="0.25">
      <c r="A39" s="69">
        <v>30</v>
      </c>
      <c r="B39" s="69" t="s">
        <v>14563</v>
      </c>
      <c r="C39" s="69" t="s">
        <v>14564</v>
      </c>
      <c r="D39" s="69" t="s">
        <v>2934</v>
      </c>
      <c r="E39" s="203">
        <v>600000</v>
      </c>
      <c r="F39" s="75" t="s">
        <v>1269</v>
      </c>
    </row>
    <row r="40" spans="1:6" ht="47.25" x14ac:dyDescent="0.25">
      <c r="A40" s="69">
        <v>31</v>
      </c>
      <c r="B40" s="69" t="s">
        <v>14565</v>
      </c>
      <c r="C40" s="69" t="s">
        <v>14566</v>
      </c>
      <c r="D40" s="69" t="s">
        <v>2934</v>
      </c>
      <c r="E40" s="203">
        <v>500000</v>
      </c>
      <c r="F40" s="75" t="s">
        <v>1269</v>
      </c>
    </row>
    <row r="41" spans="1:6" ht="47.25" x14ac:dyDescent="0.25">
      <c r="A41" s="69">
        <v>32</v>
      </c>
      <c r="B41" s="69" t="s">
        <v>14567</v>
      </c>
      <c r="C41" s="69" t="s">
        <v>14568</v>
      </c>
      <c r="D41" s="69" t="s">
        <v>2934</v>
      </c>
      <c r="E41" s="203">
        <v>500000</v>
      </c>
      <c r="F41" s="75" t="s">
        <v>1269</v>
      </c>
    </row>
    <row r="42" spans="1:6" ht="78.75" x14ac:dyDescent="0.25">
      <c r="A42" s="69">
        <v>33</v>
      </c>
      <c r="B42" s="69" t="s">
        <v>14569</v>
      </c>
      <c r="C42" s="69" t="s">
        <v>14570</v>
      </c>
      <c r="D42" s="69" t="s">
        <v>14557</v>
      </c>
      <c r="E42" s="203">
        <v>500000</v>
      </c>
      <c r="F42" s="75" t="s">
        <v>1269</v>
      </c>
    </row>
    <row r="43" spans="1:6" x14ac:dyDescent="0.25">
      <c r="A43" s="69"/>
      <c r="B43" s="2348" t="s">
        <v>613</v>
      </c>
      <c r="C43" s="2350"/>
      <c r="D43" s="69"/>
      <c r="E43" s="203"/>
      <c r="F43" s="75"/>
    </row>
    <row r="44" spans="1:6" ht="47.25" x14ac:dyDescent="0.25">
      <c r="A44" s="69">
        <v>34</v>
      </c>
      <c r="B44" s="69" t="s">
        <v>14571</v>
      </c>
      <c r="C44" s="69" t="s">
        <v>14572</v>
      </c>
      <c r="D44" s="69" t="s">
        <v>14573</v>
      </c>
      <c r="E44" s="203">
        <v>800000</v>
      </c>
      <c r="F44" s="75" t="s">
        <v>1259</v>
      </c>
    </row>
    <row r="45" spans="1:6" ht="141.75" x14ac:dyDescent="0.25">
      <c r="A45" s="69">
        <v>35</v>
      </c>
      <c r="B45" s="69" t="s">
        <v>14574</v>
      </c>
      <c r="C45" s="69" t="s">
        <v>14575</v>
      </c>
      <c r="D45" s="2" t="s">
        <v>14576</v>
      </c>
      <c r="E45" s="203">
        <v>7000000</v>
      </c>
      <c r="F45" s="75" t="s">
        <v>1259</v>
      </c>
    </row>
    <row r="46" spans="1:6" ht="47.25" x14ac:dyDescent="0.25">
      <c r="A46" s="69">
        <v>36</v>
      </c>
      <c r="B46" s="69" t="s">
        <v>14577</v>
      </c>
      <c r="C46" s="69" t="s">
        <v>14578</v>
      </c>
      <c r="D46" s="69" t="s">
        <v>14579</v>
      </c>
      <c r="E46" s="203">
        <v>3200000</v>
      </c>
      <c r="F46" s="75" t="s">
        <v>1269</v>
      </c>
    </row>
    <row r="47" spans="1:6" ht="47.25" x14ac:dyDescent="0.25">
      <c r="A47" s="69">
        <v>37</v>
      </c>
      <c r="B47" s="69" t="s">
        <v>14580</v>
      </c>
      <c r="C47" s="69" t="s">
        <v>14581</v>
      </c>
      <c r="D47" s="69" t="s">
        <v>14582</v>
      </c>
      <c r="E47" s="203">
        <v>5000000</v>
      </c>
      <c r="F47" s="75" t="s">
        <v>1259</v>
      </c>
    </row>
    <row r="48" spans="1:6" ht="63" x14ac:dyDescent="0.25">
      <c r="A48" s="69">
        <v>38</v>
      </c>
      <c r="B48" s="69" t="s">
        <v>14583</v>
      </c>
      <c r="C48" s="69" t="s">
        <v>14584</v>
      </c>
      <c r="D48" s="69" t="s">
        <v>14585</v>
      </c>
      <c r="E48" s="203">
        <v>600000</v>
      </c>
      <c r="F48" s="75" t="s">
        <v>1259</v>
      </c>
    </row>
    <row r="49" spans="1:6" ht="63" x14ac:dyDescent="0.25">
      <c r="A49" s="69">
        <v>39</v>
      </c>
      <c r="B49" s="69" t="s">
        <v>14586</v>
      </c>
      <c r="C49" s="69" t="s">
        <v>14587</v>
      </c>
      <c r="D49" s="69" t="s">
        <v>14588</v>
      </c>
      <c r="E49" s="203">
        <v>600000</v>
      </c>
      <c r="F49" s="75" t="s">
        <v>1269</v>
      </c>
    </row>
    <row r="50" spans="1:6" ht="47.25" x14ac:dyDescent="0.25">
      <c r="A50" s="69">
        <v>40</v>
      </c>
      <c r="B50" s="69" t="s">
        <v>14589</v>
      </c>
      <c r="C50" s="69" t="s">
        <v>14590</v>
      </c>
      <c r="D50" s="69" t="s">
        <v>374</v>
      </c>
      <c r="E50" s="203">
        <v>800000</v>
      </c>
      <c r="F50" s="75" t="s">
        <v>1269</v>
      </c>
    </row>
    <row r="51" spans="1:6" ht="63" x14ac:dyDescent="0.25">
      <c r="A51" s="69">
        <v>41</v>
      </c>
      <c r="B51" s="69" t="s">
        <v>14591</v>
      </c>
      <c r="C51" s="69" t="s">
        <v>14592</v>
      </c>
      <c r="D51" s="69" t="s">
        <v>14593</v>
      </c>
      <c r="E51" s="203">
        <v>700000</v>
      </c>
      <c r="F51" s="75" t="s">
        <v>1259</v>
      </c>
    </row>
    <row r="52" spans="1:6" ht="47.25" x14ac:dyDescent="0.25">
      <c r="A52" s="69">
        <v>42</v>
      </c>
      <c r="B52" s="69" t="s">
        <v>14594</v>
      </c>
      <c r="C52" s="69" t="s">
        <v>14595</v>
      </c>
      <c r="D52" s="69" t="s">
        <v>11069</v>
      </c>
      <c r="E52" s="203">
        <v>500000</v>
      </c>
      <c r="F52" s="75" t="s">
        <v>1269</v>
      </c>
    </row>
    <row r="53" spans="1:6" ht="63" x14ac:dyDescent="0.25">
      <c r="A53" s="69">
        <v>43</v>
      </c>
      <c r="B53" s="69" t="s">
        <v>14596</v>
      </c>
      <c r="C53" s="69" t="s">
        <v>14597</v>
      </c>
      <c r="D53" s="69" t="s">
        <v>14598</v>
      </c>
      <c r="E53" s="203">
        <v>600000</v>
      </c>
      <c r="F53" s="75" t="s">
        <v>1259</v>
      </c>
    </row>
    <row r="54" spans="1:6" ht="47.25" x14ac:dyDescent="0.25">
      <c r="A54" s="69">
        <v>44</v>
      </c>
      <c r="B54" s="69" t="s">
        <v>14599</v>
      </c>
      <c r="C54" s="69" t="s">
        <v>14600</v>
      </c>
      <c r="D54" s="69" t="s">
        <v>14601</v>
      </c>
      <c r="E54" s="203">
        <v>600000</v>
      </c>
      <c r="F54" s="75" t="s">
        <v>1269</v>
      </c>
    </row>
    <row r="55" spans="1:6" x14ac:dyDescent="0.25">
      <c r="A55" s="69"/>
      <c r="B55" s="70" t="s">
        <v>1461</v>
      </c>
      <c r="C55" s="69"/>
      <c r="D55" s="69"/>
      <c r="E55" s="203"/>
      <c r="F55" s="75"/>
    </row>
    <row r="56" spans="1:6" ht="47.25" x14ac:dyDescent="0.25">
      <c r="A56" s="69">
        <v>45</v>
      </c>
      <c r="B56" s="69" t="s">
        <v>14602</v>
      </c>
      <c r="C56" s="69" t="s">
        <v>14603</v>
      </c>
      <c r="D56" s="69" t="s">
        <v>1157</v>
      </c>
      <c r="E56" s="203">
        <v>500000</v>
      </c>
      <c r="F56" s="75" t="s">
        <v>1269</v>
      </c>
    </row>
    <row r="57" spans="1:6" ht="47.25" x14ac:dyDescent="0.25">
      <c r="A57" s="69">
        <v>46</v>
      </c>
      <c r="B57" s="69" t="s">
        <v>14604</v>
      </c>
      <c r="C57" s="69" t="s">
        <v>14605</v>
      </c>
      <c r="D57" s="69" t="s">
        <v>1157</v>
      </c>
      <c r="E57" s="203">
        <v>500000</v>
      </c>
      <c r="F57" s="75" t="s">
        <v>1269</v>
      </c>
    </row>
    <row r="58" spans="1:6" ht="47.25" x14ac:dyDescent="0.25">
      <c r="A58" s="69">
        <v>47</v>
      </c>
      <c r="B58" s="69" t="s">
        <v>14606</v>
      </c>
      <c r="C58" s="69" t="s">
        <v>14607</v>
      </c>
      <c r="D58" s="69" t="s">
        <v>1157</v>
      </c>
      <c r="E58" s="203">
        <v>500000</v>
      </c>
      <c r="F58" s="75" t="s">
        <v>1269</v>
      </c>
    </row>
    <row r="59" spans="1:6" x14ac:dyDescent="0.25">
      <c r="A59" s="69"/>
      <c r="B59" s="70" t="s">
        <v>6065</v>
      </c>
      <c r="C59" s="69"/>
      <c r="D59" s="69"/>
      <c r="E59" s="203"/>
      <c r="F59" s="75"/>
    </row>
    <row r="60" spans="1:6" ht="47.25" x14ac:dyDescent="0.25">
      <c r="A60" s="69">
        <v>48</v>
      </c>
      <c r="B60" s="69" t="s">
        <v>683</v>
      </c>
      <c r="C60" s="69" t="s">
        <v>14608</v>
      </c>
      <c r="D60" s="69" t="s">
        <v>14609</v>
      </c>
      <c r="E60" s="203">
        <v>2000000</v>
      </c>
      <c r="F60" s="75" t="s">
        <v>1269</v>
      </c>
    </row>
    <row r="61" spans="1:6" ht="204.75" x14ac:dyDescent="0.25">
      <c r="A61" s="69">
        <v>49</v>
      </c>
      <c r="B61" s="69" t="s">
        <v>478</v>
      </c>
      <c r="C61" s="69" t="s">
        <v>14610</v>
      </c>
      <c r="D61" s="69" t="s">
        <v>14472</v>
      </c>
      <c r="E61" s="203">
        <v>4677027.2</v>
      </c>
      <c r="F61" s="75" t="s">
        <v>1269</v>
      </c>
    </row>
    <row r="62" spans="1:6" x14ac:dyDescent="0.25">
      <c r="A62" s="69"/>
      <c r="B62" s="70" t="s">
        <v>704</v>
      </c>
      <c r="C62" s="70"/>
      <c r="D62" s="70"/>
      <c r="E62" s="424">
        <f>SUM(E6:E61)</f>
        <v>72282023.010000005</v>
      </c>
      <c r="F62" s="75"/>
    </row>
    <row r="63" spans="1:6" x14ac:dyDescent="0.25">
      <c r="A63" s="69"/>
      <c r="B63" s="2346" t="s">
        <v>9</v>
      </c>
      <c r="C63" s="2417"/>
      <c r="D63" s="2347"/>
      <c r="E63" s="189"/>
      <c r="F63" s="71"/>
    </row>
    <row r="64" spans="1:6" ht="63" x14ac:dyDescent="0.25">
      <c r="A64" s="69">
        <v>1</v>
      </c>
      <c r="B64" s="69" t="s">
        <v>269</v>
      </c>
      <c r="C64" s="7" t="s">
        <v>14611</v>
      </c>
      <c r="D64" s="69" t="s">
        <v>271</v>
      </c>
      <c r="E64" s="187">
        <v>1000000</v>
      </c>
      <c r="F64" s="71" t="s">
        <v>272</v>
      </c>
    </row>
    <row r="65" spans="1:6" x14ac:dyDescent="0.25">
      <c r="A65" s="69"/>
      <c r="B65" s="70" t="s">
        <v>273</v>
      </c>
      <c r="C65" s="7"/>
      <c r="D65" s="69"/>
      <c r="E65" s="187"/>
      <c r="F65" s="71"/>
    </row>
    <row r="66" spans="1:6" ht="94.5" x14ac:dyDescent="0.25">
      <c r="A66" s="69">
        <v>2</v>
      </c>
      <c r="B66" s="69" t="s">
        <v>274</v>
      </c>
      <c r="C66" s="7" t="s">
        <v>14612</v>
      </c>
      <c r="D66" s="69" t="s">
        <v>276</v>
      </c>
      <c r="E66" s="187">
        <v>4500000</v>
      </c>
      <c r="F66" s="71" t="s">
        <v>277</v>
      </c>
    </row>
    <row r="67" spans="1:6" x14ac:dyDescent="0.25">
      <c r="A67" s="69"/>
      <c r="B67" s="70" t="s">
        <v>248</v>
      </c>
      <c r="C67" s="69"/>
      <c r="D67" s="69"/>
      <c r="E67" s="189">
        <v>5500000</v>
      </c>
      <c r="F67" s="71"/>
    </row>
    <row r="68" spans="1:6" ht="17.25" customHeight="1" x14ac:dyDescent="0.25">
      <c r="A68" s="69"/>
      <c r="B68" s="2465" t="s">
        <v>323</v>
      </c>
      <c r="C68" s="2466"/>
      <c r="D68" s="69"/>
      <c r="E68" s="189"/>
      <c r="F68" s="71"/>
    </row>
    <row r="69" spans="1:6" ht="18.75" customHeight="1" x14ac:dyDescent="0.25">
      <c r="A69" s="69"/>
      <c r="B69" s="2465" t="s">
        <v>303</v>
      </c>
      <c r="C69" s="2466"/>
      <c r="D69" s="69"/>
      <c r="E69" s="189"/>
      <c r="F69" s="71"/>
    </row>
    <row r="70" spans="1:6" ht="204.75" x14ac:dyDescent="0.25">
      <c r="A70" s="158"/>
      <c r="B70" s="158" t="s">
        <v>696</v>
      </c>
      <c r="C70" s="158" t="s">
        <v>14613</v>
      </c>
      <c r="D70" s="158" t="s">
        <v>14614</v>
      </c>
      <c r="E70" s="337">
        <v>1028321.81</v>
      </c>
      <c r="F70" s="101" t="s">
        <v>1259</v>
      </c>
    </row>
    <row r="71" spans="1:6" ht="47.25" x14ac:dyDescent="0.25">
      <c r="A71" s="158"/>
      <c r="B71" s="158" t="s">
        <v>14615</v>
      </c>
      <c r="C71" s="158" t="s">
        <v>14616</v>
      </c>
      <c r="D71" s="158" t="s">
        <v>14617</v>
      </c>
      <c r="E71" s="337">
        <v>500000</v>
      </c>
      <c r="F71" s="101" t="s">
        <v>1259</v>
      </c>
    </row>
    <row r="72" spans="1:6" ht="47.25" x14ac:dyDescent="0.25">
      <c r="A72" s="158"/>
      <c r="B72" s="158" t="s">
        <v>14618</v>
      </c>
      <c r="C72" s="158" t="s">
        <v>14619</v>
      </c>
      <c r="D72" s="158" t="s">
        <v>14617</v>
      </c>
      <c r="E72" s="337">
        <v>500000</v>
      </c>
      <c r="F72" s="101" t="s">
        <v>1259</v>
      </c>
    </row>
    <row r="73" spans="1:6" ht="47.25" x14ac:dyDescent="0.25">
      <c r="A73" s="158"/>
      <c r="B73" s="158" t="s">
        <v>14620</v>
      </c>
      <c r="C73" s="158" t="s">
        <v>14621</v>
      </c>
      <c r="D73" s="158" t="s">
        <v>14617</v>
      </c>
      <c r="E73" s="337">
        <v>500000</v>
      </c>
      <c r="F73" s="101" t="s">
        <v>1259</v>
      </c>
    </row>
    <row r="74" spans="1:6" ht="47.25" x14ac:dyDescent="0.25">
      <c r="A74" s="158"/>
      <c r="B74" s="158" t="s">
        <v>14622</v>
      </c>
      <c r="C74" s="158" t="s">
        <v>14623</v>
      </c>
      <c r="D74" s="158" t="s">
        <v>14617</v>
      </c>
      <c r="E74" s="337">
        <v>500000</v>
      </c>
      <c r="F74" s="101" t="s">
        <v>1259</v>
      </c>
    </row>
    <row r="75" spans="1:6" ht="78.75" x14ac:dyDescent="0.25">
      <c r="A75" s="158"/>
      <c r="B75" s="158" t="s">
        <v>2594</v>
      </c>
      <c r="C75" s="158" t="s">
        <v>14624</v>
      </c>
      <c r="D75" s="158" t="s">
        <v>14625</v>
      </c>
      <c r="E75" s="337">
        <v>6000000</v>
      </c>
      <c r="F75" s="101" t="s">
        <v>1269</v>
      </c>
    </row>
    <row r="76" spans="1:6" x14ac:dyDescent="0.25">
      <c r="A76" s="251"/>
      <c r="B76" s="251" t="s">
        <v>248</v>
      </c>
      <c r="C76" s="251"/>
      <c r="D76" s="251"/>
      <c r="E76" s="800">
        <f>SUM(E70:E75)</f>
        <v>9028321.8100000005</v>
      </c>
      <c r="F76" s="115"/>
    </row>
    <row r="77" spans="1:6" ht="21" customHeight="1" x14ac:dyDescent="0.25">
      <c r="A77" s="88"/>
      <c r="B77" s="2673" t="s">
        <v>324</v>
      </c>
      <c r="C77" s="2674"/>
      <c r="D77" s="88"/>
      <c r="E77" s="89">
        <f>E76+E67+E62</f>
        <v>86810344.820000008</v>
      </c>
      <c r="F77" s="88"/>
    </row>
    <row r="81" spans="1:6" x14ac:dyDescent="0.25">
      <c r="A81" s="2553" t="s">
        <v>9528</v>
      </c>
      <c r="B81" s="2554"/>
      <c r="C81" s="2554"/>
      <c r="D81" s="2554"/>
      <c r="E81" s="2554"/>
      <c r="F81" s="2555"/>
    </row>
    <row r="82" spans="1:6" x14ac:dyDescent="0.25">
      <c r="A82" s="2553" t="s">
        <v>14626</v>
      </c>
      <c r="B82" s="2554"/>
      <c r="C82" s="2554"/>
      <c r="D82" s="2554"/>
      <c r="E82" s="2554"/>
      <c r="F82" s="2555"/>
    </row>
    <row r="83" spans="1:6" x14ac:dyDescent="0.25">
      <c r="A83" s="2553" t="s">
        <v>281</v>
      </c>
      <c r="B83" s="2554"/>
      <c r="C83" s="2554"/>
      <c r="D83" s="2554"/>
      <c r="E83" s="2554"/>
      <c r="F83" s="2555"/>
    </row>
    <row r="84" spans="1:6" x14ac:dyDescent="0.25">
      <c r="A84" s="264" t="s">
        <v>3</v>
      </c>
      <c r="B84" s="437" t="s">
        <v>283</v>
      </c>
      <c r="C84" s="437" t="s">
        <v>284</v>
      </c>
      <c r="D84" s="437" t="s">
        <v>285</v>
      </c>
      <c r="E84" s="100" t="s">
        <v>286</v>
      </c>
      <c r="F84" s="45" t="s">
        <v>4467</v>
      </c>
    </row>
    <row r="85" spans="1:6" x14ac:dyDescent="0.25">
      <c r="A85" s="562"/>
      <c r="B85" s="2330" t="s">
        <v>9</v>
      </c>
      <c r="C85" s="2535"/>
      <c r="D85" s="2331"/>
      <c r="E85" s="751"/>
      <c r="F85" s="483"/>
    </row>
    <row r="86" spans="1:6" ht="94.5" x14ac:dyDescent="0.25">
      <c r="A86" s="182">
        <v>1</v>
      </c>
      <c r="B86" s="182" t="s">
        <v>23</v>
      </c>
      <c r="C86" s="182" t="s">
        <v>14513</v>
      </c>
      <c r="D86" s="182" t="s">
        <v>541</v>
      </c>
      <c r="E86" s="450">
        <v>682758.62</v>
      </c>
      <c r="F86" s="42" t="s">
        <v>272</v>
      </c>
    </row>
    <row r="87" spans="1:6" x14ac:dyDescent="0.25">
      <c r="A87" s="182"/>
      <c r="B87" s="2553" t="s">
        <v>26</v>
      </c>
      <c r="C87" s="2555"/>
      <c r="D87" s="182"/>
      <c r="E87" s="450"/>
      <c r="F87" s="42"/>
    </row>
    <row r="88" spans="1:6" ht="94.5" x14ac:dyDescent="0.25">
      <c r="A88" s="182">
        <v>2</v>
      </c>
      <c r="B88" s="182" t="s">
        <v>23</v>
      </c>
      <c r="C88" s="182" t="s">
        <v>14515</v>
      </c>
      <c r="D88" s="182" t="s">
        <v>541</v>
      </c>
      <c r="E88" s="450">
        <v>127586.21</v>
      </c>
      <c r="F88" s="42" t="s">
        <v>272</v>
      </c>
    </row>
    <row r="89" spans="1:6" x14ac:dyDescent="0.25">
      <c r="A89" s="182"/>
      <c r="B89" s="264" t="s">
        <v>739</v>
      </c>
      <c r="C89" s="182"/>
      <c r="D89" s="182"/>
      <c r="E89" s="450"/>
      <c r="F89" s="42"/>
    </row>
    <row r="90" spans="1:6" ht="94.5" x14ac:dyDescent="0.25">
      <c r="A90" s="182">
        <v>3</v>
      </c>
      <c r="B90" s="182" t="s">
        <v>41</v>
      </c>
      <c r="C90" s="182" t="s">
        <v>14518</v>
      </c>
      <c r="D90" s="182" t="s">
        <v>302</v>
      </c>
      <c r="E90" s="450">
        <v>568965.51</v>
      </c>
      <c r="F90" s="42" t="s">
        <v>272</v>
      </c>
    </row>
    <row r="91" spans="1:6" x14ac:dyDescent="0.25">
      <c r="A91" s="182"/>
      <c r="B91" s="264" t="s">
        <v>13734</v>
      </c>
      <c r="C91" s="182"/>
      <c r="D91" s="182"/>
      <c r="E91" s="450"/>
      <c r="F91" s="42"/>
    </row>
    <row r="92" spans="1:6" ht="47.25" x14ac:dyDescent="0.25">
      <c r="A92" s="182">
        <v>4</v>
      </c>
      <c r="B92" s="182" t="s">
        <v>311</v>
      </c>
      <c r="C92" s="182" t="s">
        <v>14522</v>
      </c>
      <c r="D92" s="182" t="s">
        <v>554</v>
      </c>
      <c r="E92" s="450">
        <v>1600000</v>
      </c>
      <c r="F92" s="42" t="s">
        <v>272</v>
      </c>
    </row>
    <row r="93" spans="1:6" x14ac:dyDescent="0.25">
      <c r="A93" s="182"/>
      <c r="B93" s="2330" t="s">
        <v>5895</v>
      </c>
      <c r="C93" s="2331"/>
      <c r="D93" s="182"/>
      <c r="E93" s="450"/>
      <c r="F93" s="42"/>
    </row>
    <row r="94" spans="1:6" ht="78.75" x14ac:dyDescent="0.25">
      <c r="A94" s="182">
        <v>5</v>
      </c>
      <c r="B94" s="182" t="s">
        <v>14627</v>
      </c>
      <c r="C94" s="182" t="s">
        <v>14628</v>
      </c>
      <c r="D94" s="182" t="s">
        <v>14629</v>
      </c>
      <c r="E94" s="450">
        <v>500000</v>
      </c>
      <c r="F94" s="42" t="s">
        <v>13</v>
      </c>
    </row>
    <row r="95" spans="1:6" ht="47.25" x14ac:dyDescent="0.25">
      <c r="A95" s="182">
        <v>6</v>
      </c>
      <c r="B95" s="182" t="s">
        <v>14630</v>
      </c>
      <c r="C95" s="182" t="s">
        <v>14631</v>
      </c>
      <c r="D95" s="182" t="s">
        <v>2934</v>
      </c>
      <c r="E95" s="450">
        <v>600000</v>
      </c>
      <c r="F95" s="42" t="s">
        <v>13</v>
      </c>
    </row>
    <row r="96" spans="1:6" ht="47.25" x14ac:dyDescent="0.25">
      <c r="A96" s="182">
        <v>7</v>
      </c>
      <c r="B96" s="182" t="s">
        <v>14632</v>
      </c>
      <c r="C96" s="182" t="s">
        <v>14633</v>
      </c>
      <c r="D96" s="182" t="s">
        <v>2934</v>
      </c>
      <c r="E96" s="450">
        <v>600000</v>
      </c>
      <c r="F96" s="42" t="s">
        <v>13</v>
      </c>
    </row>
    <row r="97" spans="1:6" x14ac:dyDescent="0.25">
      <c r="A97" s="182"/>
      <c r="B97" s="2330" t="s">
        <v>5872</v>
      </c>
      <c r="C97" s="2331"/>
      <c r="D97" s="182"/>
      <c r="E97" s="450"/>
      <c r="F97" s="42"/>
    </row>
    <row r="98" spans="1:6" ht="47.25" x14ac:dyDescent="0.25">
      <c r="A98" s="182">
        <v>8</v>
      </c>
      <c r="B98" s="182" t="s">
        <v>14574</v>
      </c>
      <c r="C98" s="182" t="s">
        <v>14575</v>
      </c>
      <c r="D98" s="182" t="s">
        <v>14634</v>
      </c>
      <c r="E98" s="450">
        <v>2000000</v>
      </c>
      <c r="F98" s="42" t="s">
        <v>272</v>
      </c>
    </row>
    <row r="99" spans="1:6" ht="63" x14ac:dyDescent="0.25">
      <c r="A99" s="182">
        <v>9</v>
      </c>
      <c r="B99" s="182" t="s">
        <v>14635</v>
      </c>
      <c r="C99" s="182" t="s">
        <v>14636</v>
      </c>
      <c r="D99" s="182" t="s">
        <v>14637</v>
      </c>
      <c r="E99" s="450">
        <v>1000000</v>
      </c>
      <c r="F99" s="42" t="s">
        <v>272</v>
      </c>
    </row>
    <row r="100" spans="1:6" ht="78.75" x14ac:dyDescent="0.25">
      <c r="A100" s="182">
        <v>10</v>
      </c>
      <c r="B100" s="182" t="s">
        <v>14638</v>
      </c>
      <c r="C100" s="182" t="s">
        <v>14639</v>
      </c>
      <c r="D100" s="182" t="s">
        <v>14640</v>
      </c>
      <c r="E100" s="450">
        <v>600000</v>
      </c>
      <c r="F100" s="42" t="s">
        <v>13</v>
      </c>
    </row>
    <row r="101" spans="1:6" ht="47.25" x14ac:dyDescent="0.25">
      <c r="A101" s="182">
        <v>11</v>
      </c>
      <c r="B101" s="182" t="s">
        <v>14641</v>
      </c>
      <c r="C101" s="182" t="s">
        <v>14642</v>
      </c>
      <c r="D101" s="182" t="s">
        <v>14634</v>
      </c>
      <c r="E101" s="450">
        <v>500000</v>
      </c>
      <c r="F101" s="42" t="s">
        <v>13</v>
      </c>
    </row>
    <row r="102" spans="1:6" ht="47.25" x14ac:dyDescent="0.25">
      <c r="A102" s="182">
        <v>12</v>
      </c>
      <c r="B102" s="182" t="s">
        <v>14643</v>
      </c>
      <c r="C102" s="182" t="s">
        <v>14644</v>
      </c>
      <c r="D102" s="182" t="s">
        <v>14645</v>
      </c>
      <c r="E102" s="450">
        <v>800000</v>
      </c>
      <c r="F102" s="42" t="s">
        <v>13</v>
      </c>
    </row>
    <row r="103" spans="1:6" ht="78.75" x14ac:dyDescent="0.25">
      <c r="A103" s="182">
        <v>13</v>
      </c>
      <c r="B103" s="182" t="s">
        <v>14646</v>
      </c>
      <c r="C103" s="182" t="s">
        <v>14647</v>
      </c>
      <c r="D103" s="182" t="s">
        <v>14648</v>
      </c>
      <c r="E103" s="450">
        <v>300000</v>
      </c>
      <c r="F103" s="42" t="s">
        <v>272</v>
      </c>
    </row>
    <row r="104" spans="1:6" x14ac:dyDescent="0.25">
      <c r="A104" s="182"/>
      <c r="B104" s="2381" t="s">
        <v>481</v>
      </c>
      <c r="C104" s="2382"/>
      <c r="D104" s="182"/>
      <c r="E104" s="450"/>
      <c r="F104" s="42"/>
    </row>
    <row r="105" spans="1:6" ht="47.25" x14ac:dyDescent="0.25">
      <c r="A105" s="182">
        <v>14</v>
      </c>
      <c r="B105" s="182" t="s">
        <v>683</v>
      </c>
      <c r="C105" s="182" t="s">
        <v>14608</v>
      </c>
      <c r="D105" s="182" t="s">
        <v>14649</v>
      </c>
      <c r="E105" s="450">
        <v>1500000</v>
      </c>
      <c r="F105" s="42" t="s">
        <v>13</v>
      </c>
    </row>
    <row r="106" spans="1:6" x14ac:dyDescent="0.25">
      <c r="A106" s="265"/>
      <c r="B106" s="227" t="s">
        <v>248</v>
      </c>
      <c r="C106" s="265"/>
      <c r="D106" s="265"/>
      <c r="E106" s="793">
        <f>SUM(E86:E105)</f>
        <v>11379310.34</v>
      </c>
      <c r="F106" s="441"/>
    </row>
  </sheetData>
  <mergeCells count="19">
    <mergeCell ref="B69:C69"/>
    <mergeCell ref="B104:C104"/>
    <mergeCell ref="A82:F82"/>
    <mergeCell ref="A83:F83"/>
    <mergeCell ref="B85:D85"/>
    <mergeCell ref="B87:C87"/>
    <mergeCell ref="B93:C93"/>
    <mergeCell ref="B97:C97"/>
    <mergeCell ref="B77:C77"/>
    <mergeCell ref="A81:F81"/>
    <mergeCell ref="B43:C43"/>
    <mergeCell ref="B63:D63"/>
    <mergeCell ref="B68:C68"/>
    <mergeCell ref="A1:F1"/>
    <mergeCell ref="A2:F2"/>
    <mergeCell ref="A3:F3"/>
    <mergeCell ref="B5:C5"/>
    <mergeCell ref="B11:C11"/>
    <mergeCell ref="B21:C21"/>
  </mergeCells>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8"/>
  <sheetViews>
    <sheetView topLeftCell="A116" workbookViewId="0">
      <selection activeCell="C87" sqref="C87"/>
    </sheetView>
  </sheetViews>
  <sheetFormatPr defaultRowHeight="15.75" x14ac:dyDescent="0.25"/>
  <cols>
    <col min="1" max="1" width="7.42578125" style="128" customWidth="1"/>
    <col min="2" max="2" width="16.42578125" style="128" customWidth="1"/>
    <col min="3" max="3" width="45.28515625" style="128" customWidth="1"/>
    <col min="4" max="4" width="17.28515625" style="128" customWidth="1"/>
    <col min="5" max="5" width="21.140625" style="128" customWidth="1"/>
    <col min="6" max="6" width="10.5703125" style="128" customWidth="1"/>
    <col min="7" max="16384" width="9.140625" style="128"/>
  </cols>
  <sheetData>
    <row r="1" spans="1:6" x14ac:dyDescent="0.25">
      <c r="A1" s="2345" t="s">
        <v>9528</v>
      </c>
      <c r="B1" s="2345"/>
      <c r="C1" s="2345"/>
      <c r="D1" s="2345"/>
      <c r="E1" s="2345"/>
      <c r="F1" s="2345"/>
    </row>
    <row r="2" spans="1:6" x14ac:dyDescent="0.25">
      <c r="A2" s="2345" t="s">
        <v>14780</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 t="s">
        <v>285</v>
      </c>
      <c r="E4" s="233" t="s">
        <v>286</v>
      </c>
      <c r="F4" s="96" t="s">
        <v>4467</v>
      </c>
    </row>
    <row r="5" spans="1:6" x14ac:dyDescent="0.25">
      <c r="A5" s="9"/>
      <c r="B5" s="2373" t="s">
        <v>9</v>
      </c>
      <c r="C5" s="2431"/>
      <c r="D5" s="2374"/>
      <c r="E5" s="138"/>
      <c r="F5" s="96"/>
    </row>
    <row r="6" spans="1:6" ht="47.25" x14ac:dyDescent="0.25">
      <c r="A6" s="97">
        <v>1</v>
      </c>
      <c r="B6" s="2" t="s">
        <v>2787</v>
      </c>
      <c r="C6" s="2" t="s">
        <v>14781</v>
      </c>
      <c r="D6" s="2" t="s">
        <v>12</v>
      </c>
      <c r="E6" s="77">
        <v>1300000</v>
      </c>
      <c r="F6" s="10" t="s">
        <v>13</v>
      </c>
    </row>
    <row r="7" spans="1:6" ht="126" x14ac:dyDescent="0.25">
      <c r="A7" s="97">
        <v>2</v>
      </c>
      <c r="B7" s="2" t="s">
        <v>721</v>
      </c>
      <c r="C7" s="2" t="s">
        <v>14782</v>
      </c>
      <c r="D7" s="2" t="s">
        <v>535</v>
      </c>
      <c r="E7" s="77">
        <v>866041.76</v>
      </c>
      <c r="F7" s="10" t="s">
        <v>13</v>
      </c>
    </row>
    <row r="8" spans="1:6" ht="31.5" x14ac:dyDescent="0.25">
      <c r="A8" s="97">
        <v>3</v>
      </c>
      <c r="B8" s="2" t="s">
        <v>17</v>
      </c>
      <c r="C8" s="2" t="s">
        <v>14783</v>
      </c>
      <c r="D8" s="2" t="s">
        <v>19</v>
      </c>
      <c r="E8" s="77">
        <v>70000</v>
      </c>
      <c r="F8" s="10" t="s">
        <v>13</v>
      </c>
    </row>
    <row r="9" spans="1:6" ht="31.5" x14ac:dyDescent="0.25">
      <c r="A9" s="97">
        <v>4</v>
      </c>
      <c r="B9" s="2" t="s">
        <v>20</v>
      </c>
      <c r="C9" s="2" t="s">
        <v>14784</v>
      </c>
      <c r="D9" s="2" t="s">
        <v>22</v>
      </c>
      <c r="E9" s="77">
        <v>80000</v>
      </c>
      <c r="F9" s="10" t="s">
        <v>13</v>
      </c>
    </row>
    <row r="10" spans="1:6" ht="63" x14ac:dyDescent="0.25">
      <c r="A10" s="97">
        <v>5</v>
      </c>
      <c r="B10" s="2" t="s">
        <v>729</v>
      </c>
      <c r="C10" s="2" t="s">
        <v>14785</v>
      </c>
      <c r="D10" s="2" t="s">
        <v>5943</v>
      </c>
      <c r="E10" s="77">
        <v>1800000</v>
      </c>
      <c r="F10" s="10" t="s">
        <v>13</v>
      </c>
    </row>
    <row r="11" spans="1:6" x14ac:dyDescent="0.25">
      <c r="A11" s="2"/>
      <c r="B11" s="2373" t="s">
        <v>481</v>
      </c>
      <c r="C11" s="2374"/>
      <c r="D11" s="2"/>
      <c r="E11" s="77"/>
      <c r="F11" s="10"/>
    </row>
    <row r="12" spans="1:6" ht="157.5" x14ac:dyDescent="0.25">
      <c r="A12" s="2">
        <v>6</v>
      </c>
      <c r="B12" s="2" t="s">
        <v>12041</v>
      </c>
      <c r="C12" s="2" t="s">
        <v>14955</v>
      </c>
      <c r="D12" s="2" t="s">
        <v>14786</v>
      </c>
      <c r="E12" s="77">
        <v>3500000</v>
      </c>
      <c r="F12" s="10" t="s">
        <v>13</v>
      </c>
    </row>
    <row r="13" spans="1:6" x14ac:dyDescent="0.25">
      <c r="A13" s="2"/>
      <c r="B13" s="2373" t="s">
        <v>2222</v>
      </c>
      <c r="C13" s="2431"/>
      <c r="D13" s="2374"/>
      <c r="E13" s="77"/>
      <c r="F13" s="10"/>
    </row>
    <row r="14" spans="1:6" ht="110.25" x14ac:dyDescent="0.25">
      <c r="A14" s="97">
        <v>7</v>
      </c>
      <c r="B14" s="2" t="s">
        <v>721</v>
      </c>
      <c r="C14" s="2" t="s">
        <v>14787</v>
      </c>
      <c r="D14" s="2" t="s">
        <v>14788</v>
      </c>
      <c r="E14" s="77">
        <v>500000</v>
      </c>
      <c r="F14" s="10" t="s">
        <v>13</v>
      </c>
    </row>
    <row r="15" spans="1:6" ht="78.75" x14ac:dyDescent="0.25">
      <c r="A15" s="97">
        <v>8</v>
      </c>
      <c r="B15" s="2" t="s">
        <v>14789</v>
      </c>
      <c r="C15" s="2" t="s">
        <v>14790</v>
      </c>
      <c r="D15" s="2" t="s">
        <v>14791</v>
      </c>
      <c r="E15" s="77">
        <v>1104310.3400000001</v>
      </c>
      <c r="F15" s="10" t="s">
        <v>13</v>
      </c>
    </row>
    <row r="16" spans="1:6" ht="94.5" x14ac:dyDescent="0.25">
      <c r="A16" s="97">
        <v>9</v>
      </c>
      <c r="B16" s="2" t="s">
        <v>3544</v>
      </c>
      <c r="C16" s="2" t="s">
        <v>14792</v>
      </c>
      <c r="D16" s="2" t="s">
        <v>14793</v>
      </c>
      <c r="E16" s="77">
        <v>1000000</v>
      </c>
      <c r="F16" s="10" t="s">
        <v>13</v>
      </c>
    </row>
    <row r="17" spans="1:6" x14ac:dyDescent="0.25">
      <c r="A17" s="2"/>
      <c r="B17" s="9" t="s">
        <v>40</v>
      </c>
      <c r="C17" s="2"/>
      <c r="D17" s="2"/>
      <c r="E17" s="138"/>
      <c r="F17" s="10"/>
    </row>
    <row r="18" spans="1:6" ht="94.5" x14ac:dyDescent="0.25">
      <c r="A18" s="2">
        <v>10</v>
      </c>
      <c r="B18" s="2" t="s">
        <v>301</v>
      </c>
      <c r="C18" s="2" t="s">
        <v>14794</v>
      </c>
      <c r="D18" s="2" t="s">
        <v>302</v>
      </c>
      <c r="E18" s="77">
        <v>4568965.5199999996</v>
      </c>
      <c r="F18" s="10" t="s">
        <v>1621</v>
      </c>
    </row>
    <row r="19" spans="1:6" x14ac:dyDescent="0.25">
      <c r="A19" s="2"/>
      <c r="B19" s="9" t="s">
        <v>34</v>
      </c>
      <c r="C19" s="2"/>
      <c r="D19" s="2"/>
      <c r="E19" s="77"/>
      <c r="F19" s="10"/>
    </row>
    <row r="20" spans="1:6" ht="78.75" x14ac:dyDescent="0.25">
      <c r="A20" s="97">
        <v>11</v>
      </c>
      <c r="B20" s="2" t="s">
        <v>7619</v>
      </c>
      <c r="C20" s="2" t="s">
        <v>14795</v>
      </c>
      <c r="D20" s="2" t="s">
        <v>5365</v>
      </c>
      <c r="E20" s="77">
        <v>13000000</v>
      </c>
      <c r="F20" s="10" t="s">
        <v>4853</v>
      </c>
    </row>
    <row r="21" spans="1:6" ht="78.75" x14ac:dyDescent="0.25">
      <c r="A21" s="97">
        <v>12</v>
      </c>
      <c r="B21" s="2" t="s">
        <v>8906</v>
      </c>
      <c r="C21" s="2" t="s">
        <v>14796</v>
      </c>
      <c r="D21" s="2" t="s">
        <v>13770</v>
      </c>
      <c r="E21" s="77">
        <v>8500000</v>
      </c>
      <c r="F21" s="10" t="s">
        <v>4853</v>
      </c>
    </row>
    <row r="22" spans="1:6" x14ac:dyDescent="0.25">
      <c r="A22" s="2"/>
      <c r="B22" s="2373" t="s">
        <v>477</v>
      </c>
      <c r="C22" s="2374"/>
      <c r="D22" s="9"/>
      <c r="E22" s="138"/>
      <c r="F22" s="10"/>
    </row>
    <row r="23" spans="1:6" ht="204.75" x14ac:dyDescent="0.25">
      <c r="A23" s="2">
        <v>13</v>
      </c>
      <c r="B23" s="2" t="s">
        <v>14797</v>
      </c>
      <c r="C23" s="2" t="s">
        <v>14956</v>
      </c>
      <c r="D23" s="2" t="s">
        <v>7658</v>
      </c>
      <c r="E23" s="77">
        <v>1169256.8</v>
      </c>
      <c r="F23" s="10" t="s">
        <v>13</v>
      </c>
    </row>
    <row r="24" spans="1:6" ht="204.75" x14ac:dyDescent="0.25">
      <c r="A24" s="2">
        <v>14</v>
      </c>
      <c r="B24" s="2" t="s">
        <v>14798</v>
      </c>
      <c r="C24" s="2" t="s">
        <v>14957</v>
      </c>
      <c r="D24" s="2" t="s">
        <v>7658</v>
      </c>
      <c r="E24" s="77">
        <v>1169256.8</v>
      </c>
      <c r="F24" s="10" t="s">
        <v>13</v>
      </c>
    </row>
    <row r="25" spans="1:6" ht="204.75" x14ac:dyDescent="0.25">
      <c r="A25" s="2">
        <v>15</v>
      </c>
      <c r="B25" s="2" t="s">
        <v>14799</v>
      </c>
      <c r="C25" s="2" t="s">
        <v>14958</v>
      </c>
      <c r="D25" s="2" t="s">
        <v>7658</v>
      </c>
      <c r="E25" s="77">
        <v>1169256.8</v>
      </c>
      <c r="F25" s="10" t="s">
        <v>13</v>
      </c>
    </row>
    <row r="26" spans="1:6" ht="204.75" x14ac:dyDescent="0.25">
      <c r="A26" s="2">
        <v>16</v>
      </c>
      <c r="B26" s="2" t="s">
        <v>14800</v>
      </c>
      <c r="C26" s="2" t="s">
        <v>14959</v>
      </c>
      <c r="D26" s="2" t="s">
        <v>7658</v>
      </c>
      <c r="E26" s="77">
        <v>1169256.8</v>
      </c>
      <c r="F26" s="10" t="s">
        <v>13</v>
      </c>
    </row>
    <row r="27" spans="1:6" x14ac:dyDescent="0.25">
      <c r="A27" s="2"/>
      <c r="B27" s="2373" t="s">
        <v>14801</v>
      </c>
      <c r="C27" s="2374"/>
      <c r="D27" s="2"/>
      <c r="E27" s="138"/>
      <c r="F27" s="10"/>
    </row>
    <row r="28" spans="1:6" ht="47.25" x14ac:dyDescent="0.25">
      <c r="A28" s="97">
        <v>17</v>
      </c>
      <c r="B28" s="2" t="s">
        <v>14802</v>
      </c>
      <c r="C28" s="2" t="s">
        <v>14803</v>
      </c>
      <c r="D28" s="2" t="s">
        <v>14804</v>
      </c>
      <c r="E28" s="77">
        <v>55500</v>
      </c>
      <c r="F28" s="10" t="s">
        <v>13</v>
      </c>
    </row>
    <row r="29" spans="1:6" ht="47.25" x14ac:dyDescent="0.25">
      <c r="A29" s="97">
        <v>18</v>
      </c>
      <c r="B29" s="2" t="s">
        <v>14805</v>
      </c>
      <c r="C29" s="2" t="s">
        <v>14806</v>
      </c>
      <c r="D29" s="2" t="s">
        <v>14804</v>
      </c>
      <c r="E29" s="77">
        <v>55500</v>
      </c>
      <c r="F29" s="10" t="s">
        <v>13</v>
      </c>
    </row>
    <row r="30" spans="1:6" ht="47.25" x14ac:dyDescent="0.25">
      <c r="A30" s="97">
        <v>19</v>
      </c>
      <c r="B30" s="2" t="s">
        <v>14807</v>
      </c>
      <c r="C30" s="2" t="s">
        <v>14808</v>
      </c>
      <c r="D30" s="2" t="s">
        <v>14804</v>
      </c>
      <c r="E30" s="77">
        <v>55500</v>
      </c>
      <c r="F30" s="10" t="s">
        <v>13</v>
      </c>
    </row>
    <row r="31" spans="1:6" ht="47.25" x14ac:dyDescent="0.25">
      <c r="A31" s="97">
        <v>20</v>
      </c>
      <c r="B31" s="2" t="s">
        <v>14809</v>
      </c>
      <c r="C31" s="2" t="s">
        <v>14810</v>
      </c>
      <c r="D31" s="2" t="s">
        <v>14804</v>
      </c>
      <c r="E31" s="77">
        <v>55500</v>
      </c>
      <c r="F31" s="10" t="s">
        <v>13</v>
      </c>
    </row>
    <row r="32" spans="1:6" x14ac:dyDescent="0.25">
      <c r="A32" s="2"/>
      <c r="B32" s="9" t="s">
        <v>306</v>
      </c>
      <c r="C32" s="2"/>
      <c r="D32" s="2"/>
      <c r="E32" s="77"/>
      <c r="F32" s="10"/>
    </row>
    <row r="33" spans="1:6" ht="126" x14ac:dyDescent="0.25">
      <c r="A33" s="97">
        <v>21</v>
      </c>
      <c r="B33" s="2" t="s">
        <v>14811</v>
      </c>
      <c r="C33" s="2" t="s">
        <v>14812</v>
      </c>
      <c r="D33" s="2" t="s">
        <v>14813</v>
      </c>
      <c r="E33" s="77">
        <v>55500</v>
      </c>
      <c r="F33" s="10" t="s">
        <v>13</v>
      </c>
    </row>
    <row r="34" spans="1:6" ht="126" x14ac:dyDescent="0.25">
      <c r="A34" s="97">
        <v>22</v>
      </c>
      <c r="B34" s="2" t="s">
        <v>14814</v>
      </c>
      <c r="C34" s="2" t="s">
        <v>14815</v>
      </c>
      <c r="D34" s="2" t="s">
        <v>14813</v>
      </c>
      <c r="E34" s="77">
        <v>55500</v>
      </c>
      <c r="F34" s="10" t="s">
        <v>13</v>
      </c>
    </row>
    <row r="35" spans="1:6" ht="126" x14ac:dyDescent="0.25">
      <c r="A35" s="97">
        <v>23</v>
      </c>
      <c r="B35" s="2" t="s">
        <v>14816</v>
      </c>
      <c r="C35" s="2" t="s">
        <v>14817</v>
      </c>
      <c r="D35" s="2" t="s">
        <v>14813</v>
      </c>
      <c r="E35" s="77">
        <v>55500</v>
      </c>
      <c r="F35" s="10" t="s">
        <v>13</v>
      </c>
    </row>
    <row r="36" spans="1:6" ht="126" x14ac:dyDescent="0.25">
      <c r="A36" s="97">
        <v>24</v>
      </c>
      <c r="B36" s="2" t="s">
        <v>14818</v>
      </c>
      <c r="C36" s="2" t="s">
        <v>14819</v>
      </c>
      <c r="D36" s="2" t="s">
        <v>14813</v>
      </c>
      <c r="E36" s="77">
        <v>55500</v>
      </c>
      <c r="F36" s="10" t="s">
        <v>13</v>
      </c>
    </row>
    <row r="37" spans="1:6" x14ac:dyDescent="0.25">
      <c r="A37" s="2"/>
      <c r="B37" s="2373" t="s">
        <v>5872</v>
      </c>
      <c r="C37" s="2374"/>
      <c r="D37" s="2"/>
      <c r="E37" s="77"/>
      <c r="F37" s="10"/>
    </row>
    <row r="38" spans="1:6" ht="47.25" x14ac:dyDescent="0.25">
      <c r="A38" s="97">
        <v>25</v>
      </c>
      <c r="B38" s="2" t="s">
        <v>14820</v>
      </c>
      <c r="C38" s="2" t="s">
        <v>14821</v>
      </c>
      <c r="D38" s="2" t="s">
        <v>14822</v>
      </c>
      <c r="E38" s="77">
        <v>500000</v>
      </c>
      <c r="F38" s="10" t="s">
        <v>272</v>
      </c>
    </row>
    <row r="39" spans="1:6" ht="78.75" x14ac:dyDescent="0.25">
      <c r="A39" s="97">
        <v>26</v>
      </c>
      <c r="B39" s="2" t="s">
        <v>14823</v>
      </c>
      <c r="C39" s="2" t="s">
        <v>14824</v>
      </c>
      <c r="D39" s="2" t="s">
        <v>14825</v>
      </c>
      <c r="E39" s="77">
        <v>700000</v>
      </c>
      <c r="F39" s="10" t="s">
        <v>272</v>
      </c>
    </row>
    <row r="40" spans="1:6" ht="157.5" x14ac:dyDescent="0.25">
      <c r="A40" s="97">
        <v>27</v>
      </c>
      <c r="B40" s="2" t="s">
        <v>14826</v>
      </c>
      <c r="C40" s="2" t="s">
        <v>14827</v>
      </c>
      <c r="D40" s="2" t="s">
        <v>14828</v>
      </c>
      <c r="E40" s="77">
        <v>500000</v>
      </c>
      <c r="F40" s="10" t="s">
        <v>272</v>
      </c>
    </row>
    <row r="41" spans="1:6" ht="47.25" x14ac:dyDescent="0.25">
      <c r="A41" s="97">
        <v>28</v>
      </c>
      <c r="B41" s="2" t="s">
        <v>14829</v>
      </c>
      <c r="C41" s="2" t="s">
        <v>14830</v>
      </c>
      <c r="D41" s="2" t="s">
        <v>14831</v>
      </c>
      <c r="E41" s="77">
        <v>5000000</v>
      </c>
      <c r="F41" s="10" t="s">
        <v>272</v>
      </c>
    </row>
    <row r="42" spans="1:6" ht="63" x14ac:dyDescent="0.25">
      <c r="A42" s="97">
        <v>29</v>
      </c>
      <c r="B42" s="2" t="s">
        <v>14832</v>
      </c>
      <c r="C42" s="2" t="s">
        <v>14833</v>
      </c>
      <c r="D42" s="2" t="s">
        <v>14834</v>
      </c>
      <c r="E42" s="77">
        <v>500000</v>
      </c>
      <c r="F42" s="10" t="s">
        <v>13</v>
      </c>
    </row>
    <row r="43" spans="1:6" ht="94.5" x14ac:dyDescent="0.25">
      <c r="A43" s="97">
        <v>30</v>
      </c>
      <c r="B43" s="2" t="s">
        <v>14835</v>
      </c>
      <c r="C43" s="2" t="s">
        <v>14836</v>
      </c>
      <c r="D43" s="2" t="s">
        <v>14837</v>
      </c>
      <c r="E43" s="77">
        <v>500000</v>
      </c>
      <c r="F43" s="10" t="s">
        <v>13</v>
      </c>
    </row>
    <row r="44" spans="1:6" ht="47.25" x14ac:dyDescent="0.25">
      <c r="A44" s="97">
        <v>31</v>
      </c>
      <c r="B44" s="2" t="s">
        <v>14838</v>
      </c>
      <c r="C44" s="2" t="s">
        <v>14839</v>
      </c>
      <c r="D44" s="2" t="s">
        <v>369</v>
      </c>
      <c r="E44" s="77">
        <v>6500000</v>
      </c>
      <c r="F44" s="10" t="s">
        <v>272</v>
      </c>
    </row>
    <row r="45" spans="1:6" ht="63" x14ac:dyDescent="0.25">
      <c r="A45" s="97">
        <v>32</v>
      </c>
      <c r="B45" s="2" t="s">
        <v>14840</v>
      </c>
      <c r="C45" s="2" t="s">
        <v>14841</v>
      </c>
      <c r="D45" s="2" t="s">
        <v>14842</v>
      </c>
      <c r="E45" s="77">
        <v>1000000</v>
      </c>
      <c r="F45" s="10" t="s">
        <v>272</v>
      </c>
    </row>
    <row r="46" spans="1:6" x14ac:dyDescent="0.25">
      <c r="A46" s="2"/>
      <c r="B46" s="2373" t="s">
        <v>1154</v>
      </c>
      <c r="C46" s="2374"/>
      <c r="D46" s="2"/>
      <c r="E46" s="77"/>
      <c r="F46" s="10"/>
    </row>
    <row r="47" spans="1:6" ht="78.75" x14ac:dyDescent="0.25">
      <c r="A47" s="97">
        <v>33</v>
      </c>
      <c r="B47" s="2" t="s">
        <v>14843</v>
      </c>
      <c r="C47" s="2" t="s">
        <v>14844</v>
      </c>
      <c r="D47" s="2" t="s">
        <v>14845</v>
      </c>
      <c r="E47" s="77">
        <v>1000000</v>
      </c>
      <c r="F47" s="10" t="s">
        <v>13</v>
      </c>
    </row>
    <row r="48" spans="1:6" ht="94.5" x14ac:dyDescent="0.25">
      <c r="A48" s="97">
        <v>34</v>
      </c>
      <c r="B48" s="2" t="s">
        <v>14846</v>
      </c>
      <c r="C48" s="2" t="s">
        <v>14847</v>
      </c>
      <c r="D48" s="2" t="s">
        <v>14848</v>
      </c>
      <c r="E48" s="77">
        <v>1500000</v>
      </c>
      <c r="F48" s="10" t="s">
        <v>13</v>
      </c>
    </row>
    <row r="49" spans="1:6" ht="78.75" x14ac:dyDescent="0.25">
      <c r="A49" s="97">
        <v>35</v>
      </c>
      <c r="B49" s="2" t="s">
        <v>14849</v>
      </c>
      <c r="C49" s="2" t="s">
        <v>14850</v>
      </c>
      <c r="D49" s="2" t="s">
        <v>14851</v>
      </c>
      <c r="E49" s="77">
        <v>500000</v>
      </c>
      <c r="F49" s="10" t="s">
        <v>272</v>
      </c>
    </row>
    <row r="50" spans="1:6" ht="78.75" x14ac:dyDescent="0.25">
      <c r="A50" s="97">
        <v>36</v>
      </c>
      <c r="B50" s="2" t="s">
        <v>14852</v>
      </c>
      <c r="C50" s="2" t="s">
        <v>14853</v>
      </c>
      <c r="D50" s="2" t="s">
        <v>14854</v>
      </c>
      <c r="E50" s="77">
        <v>500000</v>
      </c>
      <c r="F50" s="10" t="s">
        <v>272</v>
      </c>
    </row>
    <row r="51" spans="1:6" ht="47.25" x14ac:dyDescent="0.25">
      <c r="A51" s="97">
        <v>37</v>
      </c>
      <c r="B51" s="2" t="s">
        <v>14855</v>
      </c>
      <c r="C51" s="2" t="s">
        <v>14856</v>
      </c>
      <c r="D51" s="2" t="s">
        <v>14857</v>
      </c>
      <c r="E51" s="77">
        <v>300000</v>
      </c>
      <c r="F51" s="10" t="s">
        <v>272</v>
      </c>
    </row>
    <row r="52" spans="1:6" ht="63" x14ac:dyDescent="0.25">
      <c r="A52" s="97">
        <v>38</v>
      </c>
      <c r="B52" s="2" t="s">
        <v>14858</v>
      </c>
      <c r="C52" s="2" t="s">
        <v>14859</v>
      </c>
      <c r="D52" s="2" t="s">
        <v>14860</v>
      </c>
      <c r="E52" s="77">
        <v>500000</v>
      </c>
      <c r="F52" s="10" t="s">
        <v>272</v>
      </c>
    </row>
    <row r="53" spans="1:6" ht="78.75" x14ac:dyDescent="0.25">
      <c r="A53" s="97">
        <v>39</v>
      </c>
      <c r="B53" s="2" t="s">
        <v>14861</v>
      </c>
      <c r="C53" s="2" t="s">
        <v>14862</v>
      </c>
      <c r="D53" s="2" t="s">
        <v>14863</v>
      </c>
      <c r="E53" s="77">
        <v>500000</v>
      </c>
      <c r="F53" s="10" t="s">
        <v>272</v>
      </c>
    </row>
    <row r="54" spans="1:6" ht="78.75" x14ac:dyDescent="0.25">
      <c r="A54" s="97">
        <v>40</v>
      </c>
      <c r="B54" s="2" t="s">
        <v>14864</v>
      </c>
      <c r="C54" s="2" t="s">
        <v>14865</v>
      </c>
      <c r="D54" s="2" t="s">
        <v>14866</v>
      </c>
      <c r="E54" s="77">
        <v>3000000</v>
      </c>
      <c r="F54" s="10" t="s">
        <v>272</v>
      </c>
    </row>
    <row r="55" spans="1:6" x14ac:dyDescent="0.25">
      <c r="A55" s="9"/>
      <c r="B55" s="2373" t="s">
        <v>5895</v>
      </c>
      <c r="C55" s="2374"/>
      <c r="D55" s="2"/>
      <c r="E55" s="77"/>
      <c r="F55" s="10"/>
    </row>
    <row r="56" spans="1:6" ht="31.5" x14ac:dyDescent="0.25">
      <c r="A56" s="97">
        <v>41</v>
      </c>
      <c r="B56" s="2" t="s">
        <v>14867</v>
      </c>
      <c r="C56" s="2" t="s">
        <v>14868</v>
      </c>
      <c r="D56" s="2" t="s">
        <v>6895</v>
      </c>
      <c r="E56" s="77">
        <v>500000</v>
      </c>
      <c r="F56" s="10" t="s">
        <v>272</v>
      </c>
    </row>
    <row r="57" spans="1:6" ht="63" x14ac:dyDescent="0.25">
      <c r="A57" s="97">
        <v>42</v>
      </c>
      <c r="B57" s="2" t="s">
        <v>14807</v>
      </c>
      <c r="C57" s="2" t="s">
        <v>14869</v>
      </c>
      <c r="D57" s="2" t="s">
        <v>14870</v>
      </c>
      <c r="E57" s="77">
        <v>700000</v>
      </c>
      <c r="F57" s="10" t="s">
        <v>13</v>
      </c>
    </row>
    <row r="58" spans="1:6" ht="63" x14ac:dyDescent="0.25">
      <c r="A58" s="97">
        <v>43</v>
      </c>
      <c r="B58" s="2" t="s">
        <v>14871</v>
      </c>
      <c r="C58" s="2" t="s">
        <v>14872</v>
      </c>
      <c r="D58" s="2" t="s">
        <v>14873</v>
      </c>
      <c r="E58" s="77">
        <v>500000</v>
      </c>
      <c r="F58" s="10" t="s">
        <v>13</v>
      </c>
    </row>
    <row r="59" spans="1:6" ht="31.5" x14ac:dyDescent="0.25">
      <c r="A59" s="97">
        <v>44</v>
      </c>
      <c r="B59" s="2" t="s">
        <v>14874</v>
      </c>
      <c r="C59" s="2" t="s">
        <v>14875</v>
      </c>
      <c r="D59" s="2" t="s">
        <v>3027</v>
      </c>
      <c r="E59" s="77">
        <v>500000</v>
      </c>
      <c r="F59" s="10" t="s">
        <v>13</v>
      </c>
    </row>
    <row r="60" spans="1:6" ht="63" x14ac:dyDescent="0.25">
      <c r="A60" s="97">
        <v>45</v>
      </c>
      <c r="B60" s="2" t="s">
        <v>14876</v>
      </c>
      <c r="C60" s="2" t="s">
        <v>14877</v>
      </c>
      <c r="D60" s="2" t="s">
        <v>14878</v>
      </c>
      <c r="E60" s="77">
        <v>200000</v>
      </c>
      <c r="F60" s="10" t="s">
        <v>272</v>
      </c>
    </row>
    <row r="61" spans="1:6" ht="63" x14ac:dyDescent="0.25">
      <c r="A61" s="97">
        <v>46</v>
      </c>
      <c r="B61" s="2" t="s">
        <v>14879</v>
      </c>
      <c r="C61" s="2" t="s">
        <v>14880</v>
      </c>
      <c r="D61" s="2" t="s">
        <v>14881</v>
      </c>
      <c r="E61" s="77">
        <v>500000</v>
      </c>
      <c r="F61" s="10" t="s">
        <v>272</v>
      </c>
    </row>
    <row r="62" spans="1:6" ht="31.5" x14ac:dyDescent="0.25">
      <c r="A62" s="97">
        <v>47</v>
      </c>
      <c r="B62" s="2" t="s">
        <v>14882</v>
      </c>
      <c r="C62" s="2" t="s">
        <v>14883</v>
      </c>
      <c r="D62" s="2" t="s">
        <v>10345</v>
      </c>
      <c r="E62" s="77">
        <v>1000000</v>
      </c>
      <c r="F62" s="10" t="s">
        <v>13</v>
      </c>
    </row>
    <row r="63" spans="1:6" ht="31.5" x14ac:dyDescent="0.25">
      <c r="A63" s="97">
        <v>48</v>
      </c>
      <c r="B63" s="2" t="s">
        <v>14884</v>
      </c>
      <c r="C63" s="2" t="s">
        <v>14885</v>
      </c>
      <c r="D63" s="2" t="s">
        <v>3027</v>
      </c>
      <c r="E63" s="77">
        <v>500000</v>
      </c>
      <c r="F63" s="10" t="s">
        <v>13</v>
      </c>
    </row>
    <row r="64" spans="1:6" ht="47.25" x14ac:dyDescent="0.25">
      <c r="A64" s="97">
        <v>49</v>
      </c>
      <c r="B64" s="2" t="s">
        <v>14886</v>
      </c>
      <c r="C64" s="2" t="s">
        <v>14887</v>
      </c>
      <c r="D64" s="2" t="s">
        <v>14888</v>
      </c>
      <c r="E64" s="77">
        <v>200000</v>
      </c>
      <c r="F64" s="10" t="s">
        <v>272</v>
      </c>
    </row>
    <row r="65" spans="1:6" ht="31.5" x14ac:dyDescent="0.25">
      <c r="A65" s="97">
        <v>50</v>
      </c>
      <c r="B65" s="2" t="s">
        <v>14889</v>
      </c>
      <c r="C65" s="2" t="s">
        <v>14890</v>
      </c>
      <c r="D65" s="2" t="s">
        <v>3027</v>
      </c>
      <c r="E65" s="77">
        <v>500000</v>
      </c>
      <c r="F65" s="10" t="s">
        <v>13</v>
      </c>
    </row>
    <row r="66" spans="1:6" ht="31.5" x14ac:dyDescent="0.25">
      <c r="A66" s="97">
        <v>51</v>
      </c>
      <c r="B66" s="2" t="s">
        <v>14891</v>
      </c>
      <c r="C66" s="2" t="s">
        <v>14892</v>
      </c>
      <c r="D66" s="2" t="s">
        <v>3027</v>
      </c>
      <c r="E66" s="77">
        <v>500000</v>
      </c>
      <c r="F66" s="10" t="s">
        <v>13</v>
      </c>
    </row>
    <row r="67" spans="1:6" ht="31.5" x14ac:dyDescent="0.25">
      <c r="A67" s="97">
        <v>52</v>
      </c>
      <c r="B67" s="2" t="s">
        <v>14893</v>
      </c>
      <c r="C67" s="2" t="s">
        <v>14894</v>
      </c>
      <c r="D67" s="2" t="s">
        <v>3027</v>
      </c>
      <c r="E67" s="77">
        <v>500000</v>
      </c>
      <c r="F67" s="10" t="s">
        <v>13</v>
      </c>
    </row>
    <row r="68" spans="1:6" ht="78.75" x14ac:dyDescent="0.25">
      <c r="A68" s="97">
        <v>53</v>
      </c>
      <c r="B68" s="2" t="s">
        <v>14805</v>
      </c>
      <c r="C68" s="2" t="s">
        <v>14895</v>
      </c>
      <c r="D68" s="2" t="s">
        <v>14896</v>
      </c>
      <c r="E68" s="77">
        <v>500000</v>
      </c>
      <c r="F68" s="10" t="s">
        <v>272</v>
      </c>
    </row>
    <row r="69" spans="1:6" ht="47.25" x14ac:dyDescent="0.25">
      <c r="A69" s="97">
        <v>54</v>
      </c>
      <c r="B69" s="2" t="s">
        <v>14897</v>
      </c>
      <c r="C69" s="2" t="s">
        <v>14898</v>
      </c>
      <c r="D69" s="2" t="s">
        <v>14899</v>
      </c>
      <c r="E69" s="77">
        <v>700000</v>
      </c>
      <c r="F69" s="10" t="s">
        <v>13</v>
      </c>
    </row>
    <row r="70" spans="1:6" ht="31.5" x14ac:dyDescent="0.25">
      <c r="A70" s="97">
        <v>55</v>
      </c>
      <c r="B70" s="2" t="s">
        <v>14900</v>
      </c>
      <c r="C70" s="2" t="s">
        <v>14901</v>
      </c>
      <c r="D70" s="2" t="s">
        <v>3027</v>
      </c>
      <c r="E70" s="77">
        <v>500000</v>
      </c>
      <c r="F70" s="10" t="s">
        <v>13</v>
      </c>
    </row>
    <row r="71" spans="1:6" ht="47.25" x14ac:dyDescent="0.25">
      <c r="A71" s="97">
        <v>56</v>
      </c>
      <c r="B71" s="2" t="s">
        <v>14902</v>
      </c>
      <c r="C71" s="2" t="s">
        <v>14903</v>
      </c>
      <c r="D71" s="2" t="s">
        <v>3027</v>
      </c>
      <c r="E71" s="77">
        <v>500000</v>
      </c>
      <c r="F71" s="10" t="s">
        <v>13</v>
      </c>
    </row>
    <row r="72" spans="1:6" ht="126" x14ac:dyDescent="0.25">
      <c r="A72" s="97">
        <v>57</v>
      </c>
      <c r="B72" s="2" t="s">
        <v>14904</v>
      </c>
      <c r="C72" s="2" t="s">
        <v>14905</v>
      </c>
      <c r="D72" s="2" t="s">
        <v>14906</v>
      </c>
      <c r="E72" s="77">
        <v>800000</v>
      </c>
      <c r="F72" s="10" t="s">
        <v>13</v>
      </c>
    </row>
    <row r="73" spans="1:6" ht="31.5" x14ac:dyDescent="0.25">
      <c r="A73" s="97">
        <v>58</v>
      </c>
      <c r="B73" s="2" t="s">
        <v>14907</v>
      </c>
      <c r="C73" s="2" t="s">
        <v>14908</v>
      </c>
      <c r="D73" s="2" t="s">
        <v>3027</v>
      </c>
      <c r="E73" s="77">
        <v>500000</v>
      </c>
      <c r="F73" s="10" t="s">
        <v>13</v>
      </c>
    </row>
    <row r="74" spans="1:6" ht="78.75" x14ac:dyDescent="0.25">
      <c r="A74" s="97">
        <v>59</v>
      </c>
      <c r="B74" s="2" t="s">
        <v>14909</v>
      </c>
      <c r="C74" s="2" t="s">
        <v>14910</v>
      </c>
      <c r="D74" s="2" t="s">
        <v>14911</v>
      </c>
      <c r="E74" s="77">
        <v>500000</v>
      </c>
      <c r="F74" s="10" t="s">
        <v>272</v>
      </c>
    </row>
    <row r="75" spans="1:6" ht="31.5" x14ac:dyDescent="0.25">
      <c r="A75" s="97">
        <v>60</v>
      </c>
      <c r="B75" s="2" t="s">
        <v>14912</v>
      </c>
      <c r="C75" s="2" t="s">
        <v>14913</v>
      </c>
      <c r="D75" s="2" t="s">
        <v>3027</v>
      </c>
      <c r="E75" s="77">
        <v>500000</v>
      </c>
      <c r="F75" s="10" t="s">
        <v>13</v>
      </c>
    </row>
    <row r="76" spans="1:6" ht="78.75" x14ac:dyDescent="0.25">
      <c r="A76" s="97">
        <v>61</v>
      </c>
      <c r="B76" s="2" t="s">
        <v>14816</v>
      </c>
      <c r="C76" s="2" t="s">
        <v>14914</v>
      </c>
      <c r="D76" s="2" t="s">
        <v>14915</v>
      </c>
      <c r="E76" s="77">
        <v>500000</v>
      </c>
      <c r="F76" s="10" t="s">
        <v>272</v>
      </c>
    </row>
    <row r="77" spans="1:6" ht="63" x14ac:dyDescent="0.25">
      <c r="A77" s="97">
        <v>62</v>
      </c>
      <c r="B77" s="2" t="s">
        <v>14916</v>
      </c>
      <c r="C77" s="2" t="s">
        <v>14917</v>
      </c>
      <c r="D77" s="2" t="s">
        <v>14918</v>
      </c>
      <c r="E77" s="77">
        <v>500000</v>
      </c>
      <c r="F77" s="10" t="s">
        <v>272</v>
      </c>
    </row>
    <row r="78" spans="1:6" ht="31.5" x14ac:dyDescent="0.25">
      <c r="A78" s="97">
        <v>63</v>
      </c>
      <c r="B78" s="2" t="s">
        <v>14919</v>
      </c>
      <c r="C78" s="2" t="s">
        <v>14920</v>
      </c>
      <c r="D78" s="2" t="s">
        <v>14921</v>
      </c>
      <c r="E78" s="77">
        <v>1000000</v>
      </c>
      <c r="F78" s="10" t="s">
        <v>13</v>
      </c>
    </row>
    <row r="79" spans="1:6" ht="47.25" x14ac:dyDescent="0.25">
      <c r="A79" s="97">
        <v>64</v>
      </c>
      <c r="B79" s="2" t="s">
        <v>14922</v>
      </c>
      <c r="C79" s="2" t="s">
        <v>14923</v>
      </c>
      <c r="D79" s="2" t="s">
        <v>3027</v>
      </c>
      <c r="E79" s="77">
        <v>500000</v>
      </c>
      <c r="F79" s="10" t="s">
        <v>13</v>
      </c>
    </row>
    <row r="80" spans="1:6" ht="78.75" x14ac:dyDescent="0.25">
      <c r="A80" s="97">
        <v>65</v>
      </c>
      <c r="B80" s="2" t="s">
        <v>14924</v>
      </c>
      <c r="C80" s="2" t="s">
        <v>14925</v>
      </c>
      <c r="D80" s="2" t="s">
        <v>14926</v>
      </c>
      <c r="E80" s="77">
        <v>1500000</v>
      </c>
      <c r="F80" s="10" t="s">
        <v>13</v>
      </c>
    </row>
    <row r="81" spans="1:6" ht="31.5" x14ac:dyDescent="0.25">
      <c r="A81" s="97">
        <v>66</v>
      </c>
      <c r="B81" s="2" t="s">
        <v>14927</v>
      </c>
      <c r="C81" s="2" t="s">
        <v>14928</v>
      </c>
      <c r="D81" s="2" t="s">
        <v>3027</v>
      </c>
      <c r="E81" s="77">
        <v>500000</v>
      </c>
      <c r="F81" s="10" t="s">
        <v>13</v>
      </c>
    </row>
    <row r="82" spans="1:6" ht="78.75" x14ac:dyDescent="0.25">
      <c r="A82" s="97">
        <v>67</v>
      </c>
      <c r="B82" s="2" t="s">
        <v>14929</v>
      </c>
      <c r="C82" s="2" t="s">
        <v>14930</v>
      </c>
      <c r="D82" s="2" t="s">
        <v>14931</v>
      </c>
      <c r="E82" s="77">
        <v>800000</v>
      </c>
      <c r="F82" s="10" t="s">
        <v>272</v>
      </c>
    </row>
    <row r="83" spans="1:6" ht="31.5" x14ac:dyDescent="0.25">
      <c r="A83" s="97">
        <v>68</v>
      </c>
      <c r="B83" s="2" t="s">
        <v>14932</v>
      </c>
      <c r="C83" s="2" t="s">
        <v>14933</v>
      </c>
      <c r="D83" s="2" t="s">
        <v>3027</v>
      </c>
      <c r="E83" s="77">
        <v>500000</v>
      </c>
      <c r="F83" s="10" t="s">
        <v>13</v>
      </c>
    </row>
    <row r="84" spans="1:6" ht="31.5" x14ac:dyDescent="0.25">
      <c r="A84" s="97">
        <v>69</v>
      </c>
      <c r="B84" s="2" t="s">
        <v>14934</v>
      </c>
      <c r="C84" s="11" t="s">
        <v>14935</v>
      </c>
      <c r="D84" s="2" t="s">
        <v>3027</v>
      </c>
      <c r="E84" s="810">
        <v>500000</v>
      </c>
      <c r="F84" s="10" t="s">
        <v>13</v>
      </c>
    </row>
    <row r="85" spans="1:6" x14ac:dyDescent="0.25">
      <c r="A85" s="8"/>
      <c r="B85" s="8" t="s">
        <v>248</v>
      </c>
      <c r="C85" s="8"/>
      <c r="D85" s="718"/>
      <c r="E85" s="413">
        <f>SUM(E6:E84)</f>
        <v>81310344.819999993</v>
      </c>
      <c r="F85" s="37"/>
    </row>
    <row r="86" spans="1:6" ht="18" customHeight="1" x14ac:dyDescent="0.25">
      <c r="A86" s="9"/>
      <c r="B86" s="2340" t="s">
        <v>9</v>
      </c>
      <c r="C86" s="2342"/>
      <c r="D86" s="9"/>
      <c r="E86" s="138"/>
      <c r="F86" s="96"/>
    </row>
    <row r="87" spans="1:6" ht="47.25" x14ac:dyDescent="0.25">
      <c r="A87" s="97">
        <v>1</v>
      </c>
      <c r="B87" s="2" t="s">
        <v>2787</v>
      </c>
      <c r="C87" s="2" t="s">
        <v>14781</v>
      </c>
      <c r="D87" s="2" t="s">
        <v>12</v>
      </c>
      <c r="E87" s="77">
        <v>800000</v>
      </c>
      <c r="F87" s="10" t="s">
        <v>13</v>
      </c>
    </row>
    <row r="88" spans="1:6" ht="63" x14ac:dyDescent="0.25">
      <c r="A88" s="97">
        <v>2</v>
      </c>
      <c r="B88" s="2" t="s">
        <v>729</v>
      </c>
      <c r="C88" s="2" t="s">
        <v>14785</v>
      </c>
      <c r="D88" s="2" t="s">
        <v>5943</v>
      </c>
      <c r="E88" s="77">
        <v>200000</v>
      </c>
      <c r="F88" s="10" t="s">
        <v>13</v>
      </c>
    </row>
    <row r="89" spans="1:6" x14ac:dyDescent="0.25">
      <c r="A89" s="2"/>
      <c r="B89" s="9" t="s">
        <v>34</v>
      </c>
      <c r="C89" s="2"/>
      <c r="D89" s="2"/>
      <c r="E89" s="77"/>
      <c r="F89" s="10"/>
    </row>
    <row r="90" spans="1:6" ht="78.75" x14ac:dyDescent="0.25">
      <c r="A90" s="97">
        <v>3</v>
      </c>
      <c r="B90" s="2" t="s">
        <v>7619</v>
      </c>
      <c r="C90" s="2" t="s">
        <v>14795</v>
      </c>
      <c r="D90" s="2" t="s">
        <v>5365</v>
      </c>
      <c r="E90" s="77">
        <v>3000000</v>
      </c>
      <c r="F90" s="10" t="s">
        <v>4853</v>
      </c>
    </row>
    <row r="91" spans="1:6" ht="78.75" x14ac:dyDescent="0.25">
      <c r="A91" s="97">
        <v>4</v>
      </c>
      <c r="B91" s="2" t="s">
        <v>8906</v>
      </c>
      <c r="C91" s="2" t="s">
        <v>14796</v>
      </c>
      <c r="D91" s="2" t="s">
        <v>13770</v>
      </c>
      <c r="E91" s="77">
        <v>1500000</v>
      </c>
      <c r="F91" s="10" t="s">
        <v>4853</v>
      </c>
    </row>
    <row r="92" spans="1:6" x14ac:dyDescent="0.25">
      <c r="A92" s="8"/>
      <c r="B92" s="8" t="s">
        <v>704</v>
      </c>
      <c r="C92" s="8"/>
      <c r="D92" s="8"/>
      <c r="E92" s="413">
        <f>SUM(E87:E91)</f>
        <v>5500000</v>
      </c>
      <c r="F92" s="37"/>
    </row>
    <row r="93" spans="1:6" ht="31.5" x14ac:dyDescent="0.25">
      <c r="A93" s="88"/>
      <c r="B93" s="9" t="s">
        <v>324</v>
      </c>
      <c r="C93" s="88"/>
      <c r="D93" s="88"/>
      <c r="E93" s="89">
        <f>E92+E85</f>
        <v>86810344.819999993</v>
      </c>
      <c r="F93" s="88"/>
    </row>
    <row r="97" spans="1:6" x14ac:dyDescent="0.25">
      <c r="A97" s="2585" t="s">
        <v>9528</v>
      </c>
      <c r="B97" s="2585"/>
      <c r="C97" s="2585"/>
      <c r="D97" s="2585"/>
      <c r="E97" s="2585"/>
      <c r="F97" s="2585"/>
    </row>
    <row r="98" spans="1:6" x14ac:dyDescent="0.25">
      <c r="A98" s="2585" t="s">
        <v>14780</v>
      </c>
      <c r="B98" s="2585"/>
      <c r="C98" s="2585"/>
      <c r="D98" s="2585"/>
      <c r="E98" s="2585"/>
      <c r="F98" s="2585"/>
    </row>
    <row r="99" spans="1:6" x14ac:dyDescent="0.25">
      <c r="A99" s="2585" t="s">
        <v>281</v>
      </c>
      <c r="B99" s="2585"/>
      <c r="C99" s="2585"/>
      <c r="D99" s="2585"/>
      <c r="E99" s="2585"/>
      <c r="F99" s="2585"/>
    </row>
    <row r="100" spans="1:6" ht="31.5" x14ac:dyDescent="0.25">
      <c r="A100" s="416" t="s">
        <v>3</v>
      </c>
      <c r="B100" s="437" t="s">
        <v>283</v>
      </c>
      <c r="C100" s="437" t="s">
        <v>284</v>
      </c>
      <c r="D100" s="437" t="s">
        <v>285</v>
      </c>
      <c r="E100" s="100" t="s">
        <v>286</v>
      </c>
      <c r="F100" s="45" t="s">
        <v>4467</v>
      </c>
    </row>
    <row r="101" spans="1:6" x14ac:dyDescent="0.25">
      <c r="A101" s="811"/>
      <c r="B101" s="812" t="s">
        <v>9</v>
      </c>
      <c r="C101" s="812"/>
      <c r="D101" s="812"/>
      <c r="E101" s="813"/>
      <c r="F101" s="814"/>
    </row>
    <row r="102" spans="1:6" ht="47.25" x14ac:dyDescent="0.25">
      <c r="A102" s="47">
        <v>1</v>
      </c>
      <c r="B102" s="182" t="s">
        <v>2060</v>
      </c>
      <c r="C102" s="182" t="s">
        <v>14936</v>
      </c>
      <c r="D102" s="182" t="s">
        <v>12</v>
      </c>
      <c r="E102" s="266">
        <v>300000</v>
      </c>
      <c r="F102" s="42" t="s">
        <v>272</v>
      </c>
    </row>
    <row r="103" spans="1:6" ht="126" x14ac:dyDescent="0.25">
      <c r="A103" s="47">
        <v>2</v>
      </c>
      <c r="B103" s="182" t="s">
        <v>295</v>
      </c>
      <c r="C103" s="182" t="s">
        <v>14937</v>
      </c>
      <c r="D103" s="182" t="s">
        <v>710</v>
      </c>
      <c r="E103" s="266">
        <v>182758.62</v>
      </c>
      <c r="F103" s="42" t="s">
        <v>272</v>
      </c>
    </row>
    <row r="104" spans="1:6" ht="94.5" x14ac:dyDescent="0.25">
      <c r="A104" s="47">
        <v>3</v>
      </c>
      <c r="B104" s="182" t="s">
        <v>23</v>
      </c>
      <c r="C104" s="182" t="s">
        <v>14938</v>
      </c>
      <c r="D104" s="182" t="s">
        <v>541</v>
      </c>
      <c r="E104" s="266">
        <v>300000</v>
      </c>
      <c r="F104" s="42" t="s">
        <v>272</v>
      </c>
    </row>
    <row r="105" spans="1:6" x14ac:dyDescent="0.25">
      <c r="A105" s="47"/>
      <c r="B105" s="416" t="s">
        <v>13460</v>
      </c>
      <c r="C105" s="182"/>
      <c r="D105" s="182"/>
      <c r="E105" s="266"/>
      <c r="F105" s="42"/>
    </row>
    <row r="106" spans="1:6" ht="94.5" x14ac:dyDescent="0.25">
      <c r="A106" s="47">
        <v>4</v>
      </c>
      <c r="B106" s="182" t="s">
        <v>299</v>
      </c>
      <c r="C106" s="182" t="s">
        <v>14939</v>
      </c>
      <c r="D106" s="182" t="s">
        <v>1244</v>
      </c>
      <c r="E106" s="266">
        <v>341000</v>
      </c>
      <c r="F106" s="42" t="s">
        <v>272</v>
      </c>
    </row>
    <row r="107" spans="1:6" x14ac:dyDescent="0.25">
      <c r="A107" s="47"/>
      <c r="B107" s="2381" t="s">
        <v>739</v>
      </c>
      <c r="C107" s="2382"/>
      <c r="D107" s="182"/>
      <c r="E107" s="266"/>
      <c r="F107" s="42"/>
    </row>
    <row r="108" spans="1:6" ht="94.5" x14ac:dyDescent="0.25">
      <c r="A108" s="47">
        <v>5</v>
      </c>
      <c r="B108" s="269" t="s">
        <v>301</v>
      </c>
      <c r="C108" s="182" t="s">
        <v>14940</v>
      </c>
      <c r="D108" s="269" t="s">
        <v>43</v>
      </c>
      <c r="E108" s="150">
        <v>568965.52</v>
      </c>
      <c r="F108" s="44" t="s">
        <v>272</v>
      </c>
    </row>
    <row r="109" spans="1:6" x14ac:dyDescent="0.25">
      <c r="A109" s="47"/>
      <c r="B109" s="437" t="s">
        <v>273</v>
      </c>
      <c r="C109" s="182"/>
      <c r="D109" s="269"/>
      <c r="E109" s="150"/>
      <c r="F109" s="44"/>
    </row>
    <row r="110" spans="1:6" ht="78.75" x14ac:dyDescent="0.25">
      <c r="A110" s="47">
        <v>6</v>
      </c>
      <c r="B110" s="269" t="s">
        <v>309</v>
      </c>
      <c r="C110" s="182" t="s">
        <v>14941</v>
      </c>
      <c r="D110" s="269" t="s">
        <v>14942</v>
      </c>
      <c r="E110" s="157">
        <v>1186586.2</v>
      </c>
      <c r="F110" s="44" t="s">
        <v>13</v>
      </c>
    </row>
    <row r="111" spans="1:6" ht="78.75" x14ac:dyDescent="0.25">
      <c r="A111" s="47">
        <v>7</v>
      </c>
      <c r="B111" s="269" t="s">
        <v>342</v>
      </c>
      <c r="C111" s="182" t="s">
        <v>14943</v>
      </c>
      <c r="D111" s="269" t="s">
        <v>14944</v>
      </c>
      <c r="E111" s="150">
        <v>800000</v>
      </c>
      <c r="F111" s="44" t="s">
        <v>13</v>
      </c>
    </row>
    <row r="112" spans="1:6" x14ac:dyDescent="0.25">
      <c r="A112" s="47"/>
      <c r="B112" s="2330" t="s">
        <v>5895</v>
      </c>
      <c r="C112" s="2331"/>
      <c r="D112" s="269"/>
      <c r="E112" s="150"/>
      <c r="F112" s="44"/>
    </row>
    <row r="113" spans="1:6" ht="78.75" x14ac:dyDescent="0.25">
      <c r="A113" s="47">
        <v>8</v>
      </c>
      <c r="B113" s="269" t="s">
        <v>14945</v>
      </c>
      <c r="C113" s="269" t="s">
        <v>14946</v>
      </c>
      <c r="D113" s="269" t="s">
        <v>14947</v>
      </c>
      <c r="E113" s="150">
        <v>300000</v>
      </c>
      <c r="F113" s="42" t="s">
        <v>272</v>
      </c>
    </row>
    <row r="114" spans="1:6" ht="47.25" x14ac:dyDescent="0.25">
      <c r="A114" s="47">
        <v>9</v>
      </c>
      <c r="B114" s="269" t="s">
        <v>14807</v>
      </c>
      <c r="C114" s="269" t="s">
        <v>14948</v>
      </c>
      <c r="D114" s="269" t="s">
        <v>14949</v>
      </c>
      <c r="E114" s="150">
        <v>300000</v>
      </c>
      <c r="F114" s="42" t="s">
        <v>272</v>
      </c>
    </row>
    <row r="115" spans="1:6" x14ac:dyDescent="0.25">
      <c r="A115" s="47"/>
      <c r="B115" s="2330" t="s">
        <v>5872</v>
      </c>
      <c r="C115" s="2331"/>
      <c r="D115" s="269"/>
      <c r="E115" s="150"/>
      <c r="F115" s="42"/>
    </row>
    <row r="116" spans="1:6" ht="47.25" x14ac:dyDescent="0.25">
      <c r="A116" s="47">
        <v>10</v>
      </c>
      <c r="B116" s="269" t="s">
        <v>14950</v>
      </c>
      <c r="C116" s="269" t="s">
        <v>14951</v>
      </c>
      <c r="D116" s="269" t="s">
        <v>369</v>
      </c>
      <c r="E116" s="153">
        <v>6500000</v>
      </c>
      <c r="F116" s="42" t="s">
        <v>13</v>
      </c>
    </row>
    <row r="117" spans="1:6" ht="47.25" x14ac:dyDescent="0.25">
      <c r="A117" s="47">
        <v>11</v>
      </c>
      <c r="B117" s="269" t="s">
        <v>14952</v>
      </c>
      <c r="C117" s="269" t="s">
        <v>14953</v>
      </c>
      <c r="D117" s="269" t="s">
        <v>14954</v>
      </c>
      <c r="E117" s="153">
        <v>600000</v>
      </c>
      <c r="F117" s="42" t="s">
        <v>13</v>
      </c>
    </row>
    <row r="118" spans="1:6" x14ac:dyDescent="0.25">
      <c r="A118" s="47"/>
      <c r="B118" s="437" t="s">
        <v>248</v>
      </c>
      <c r="C118" s="269"/>
      <c r="D118" s="269"/>
      <c r="E118" s="428">
        <f>SUM(E102:E117)</f>
        <v>11379310.34</v>
      </c>
      <c r="F118" s="42"/>
    </row>
  </sheetData>
  <mergeCells count="18">
    <mergeCell ref="B115:C115"/>
    <mergeCell ref="B22:C22"/>
    <mergeCell ref="B27:C27"/>
    <mergeCell ref="B37:C37"/>
    <mergeCell ref="B46:C46"/>
    <mergeCell ref="B55:C55"/>
    <mergeCell ref="B86:C86"/>
    <mergeCell ref="A97:F97"/>
    <mergeCell ref="A98:F98"/>
    <mergeCell ref="A99:F99"/>
    <mergeCell ref="B107:C107"/>
    <mergeCell ref="B112:C112"/>
    <mergeCell ref="B13:D13"/>
    <mergeCell ref="A1:F1"/>
    <mergeCell ref="A2:F2"/>
    <mergeCell ref="A3:F3"/>
    <mergeCell ref="B5:D5"/>
    <mergeCell ref="B11:C11"/>
  </mergeCells>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9"/>
  <sheetViews>
    <sheetView topLeftCell="A132" workbookViewId="0">
      <selection activeCell="C137" sqref="C137"/>
    </sheetView>
  </sheetViews>
  <sheetFormatPr defaultRowHeight="15.75" x14ac:dyDescent="0.25"/>
  <cols>
    <col min="1" max="1" width="7.5703125" style="128" customWidth="1"/>
    <col min="2" max="2" width="14.140625" style="128" customWidth="1"/>
    <col min="3" max="3" width="44.5703125" style="128" customWidth="1"/>
    <col min="4" max="4" width="15.5703125" style="128" customWidth="1"/>
    <col min="5" max="5" width="22.85546875" style="128" customWidth="1"/>
    <col min="6" max="6" width="12.140625" style="128" customWidth="1"/>
    <col min="7" max="16384" width="9.140625" style="128"/>
  </cols>
  <sheetData>
    <row r="1" spans="1:6" x14ac:dyDescent="0.25">
      <c r="A1" s="2585" t="s">
        <v>9528</v>
      </c>
      <c r="B1" s="2585"/>
      <c r="C1" s="2585"/>
      <c r="D1" s="2585"/>
      <c r="E1" s="2585"/>
      <c r="F1" s="2585"/>
    </row>
    <row r="2" spans="1:6" x14ac:dyDescent="0.25">
      <c r="A2" s="2585" t="s">
        <v>15412</v>
      </c>
      <c r="B2" s="2585"/>
      <c r="C2" s="2585"/>
      <c r="D2" s="2585"/>
      <c r="E2" s="2585"/>
      <c r="F2" s="2585"/>
    </row>
    <row r="3" spans="1:6" x14ac:dyDescent="0.25">
      <c r="A3" s="2585" t="s">
        <v>281</v>
      </c>
      <c r="B3" s="2585"/>
      <c r="C3" s="2585"/>
      <c r="D3" s="2585"/>
      <c r="E3" s="2585"/>
      <c r="F3" s="2585"/>
    </row>
    <row r="4" spans="1:6" ht="31.5" x14ac:dyDescent="0.25">
      <c r="A4" s="280" t="s">
        <v>3</v>
      </c>
      <c r="B4" s="382" t="s">
        <v>283</v>
      </c>
      <c r="C4" s="382" t="s">
        <v>284</v>
      </c>
      <c r="D4" s="382" t="s">
        <v>285</v>
      </c>
      <c r="E4" s="116" t="s">
        <v>12119</v>
      </c>
      <c r="F4" s="382" t="s">
        <v>4467</v>
      </c>
    </row>
    <row r="5" spans="1:6" x14ac:dyDescent="0.25">
      <c r="A5" s="280"/>
      <c r="B5" s="820" t="s">
        <v>9</v>
      </c>
      <c r="C5" s="820"/>
      <c r="D5" s="820"/>
      <c r="E5" s="821"/>
      <c r="F5" s="820"/>
    </row>
    <row r="6" spans="1:6" ht="47.25" x14ac:dyDescent="0.25">
      <c r="A6" s="277">
        <v>1</v>
      </c>
      <c r="B6" s="156" t="s">
        <v>15413</v>
      </c>
      <c r="C6" s="156" t="s">
        <v>15414</v>
      </c>
      <c r="D6" s="156" t="s">
        <v>15415</v>
      </c>
      <c r="E6" s="822">
        <v>1150000</v>
      </c>
      <c r="F6" s="156" t="s">
        <v>135</v>
      </c>
    </row>
    <row r="7" spans="1:6" ht="63" x14ac:dyDescent="0.25">
      <c r="A7" s="277">
        <v>2</v>
      </c>
      <c r="B7" s="156" t="s">
        <v>15416</v>
      </c>
      <c r="C7" s="156" t="s">
        <v>15417</v>
      </c>
      <c r="D7" s="156" t="s">
        <v>15418</v>
      </c>
      <c r="E7" s="822">
        <v>1950000</v>
      </c>
      <c r="F7" s="156" t="s">
        <v>135</v>
      </c>
    </row>
    <row r="8" spans="1:6" ht="126" x14ac:dyDescent="0.25">
      <c r="A8" s="277">
        <v>3</v>
      </c>
      <c r="B8" s="156" t="s">
        <v>15419</v>
      </c>
      <c r="C8" s="156" t="s">
        <v>15420</v>
      </c>
      <c r="D8" s="156" t="s">
        <v>15421</v>
      </c>
      <c r="E8" s="822">
        <v>1089620.7</v>
      </c>
      <c r="F8" s="156" t="s">
        <v>135</v>
      </c>
    </row>
    <row r="9" spans="1:6" ht="47.25" x14ac:dyDescent="0.25">
      <c r="A9" s="277">
        <v>4</v>
      </c>
      <c r="B9" s="156" t="s">
        <v>17</v>
      </c>
      <c r="C9" s="156" t="s">
        <v>15422</v>
      </c>
      <c r="D9" s="156" t="s">
        <v>15423</v>
      </c>
      <c r="E9" s="822">
        <v>19000</v>
      </c>
      <c r="F9" s="156" t="s">
        <v>135</v>
      </c>
    </row>
    <row r="10" spans="1:6" x14ac:dyDescent="0.25">
      <c r="A10" s="277"/>
      <c r="B10" s="280" t="s">
        <v>15424</v>
      </c>
      <c r="C10" s="280"/>
      <c r="D10" s="280"/>
      <c r="E10" s="823"/>
      <c r="F10" s="280"/>
    </row>
    <row r="11" spans="1:6" ht="47.25" x14ac:dyDescent="0.25">
      <c r="A11" s="277">
        <v>5</v>
      </c>
      <c r="B11" s="156" t="s">
        <v>15413</v>
      </c>
      <c r="C11" s="156" t="s">
        <v>15425</v>
      </c>
      <c r="D11" s="156" t="s">
        <v>15415</v>
      </c>
      <c r="E11" s="822">
        <v>1800000</v>
      </c>
      <c r="F11" s="156" t="s">
        <v>1259</v>
      </c>
    </row>
    <row r="12" spans="1:6" ht="126" x14ac:dyDescent="0.25">
      <c r="A12" s="277">
        <v>6</v>
      </c>
      <c r="B12" s="156" t="s">
        <v>15426</v>
      </c>
      <c r="C12" s="156" t="s">
        <v>15427</v>
      </c>
      <c r="D12" s="156" t="s">
        <v>15428</v>
      </c>
      <c r="E12" s="822">
        <v>500000</v>
      </c>
      <c r="F12" s="156" t="s">
        <v>1259</v>
      </c>
    </row>
    <row r="13" spans="1:6" ht="110.25" x14ac:dyDescent="0.25">
      <c r="A13" s="277">
        <v>7</v>
      </c>
      <c r="B13" s="156" t="s">
        <v>15419</v>
      </c>
      <c r="C13" s="156" t="s">
        <v>15429</v>
      </c>
      <c r="D13" s="365" t="s">
        <v>15430</v>
      </c>
      <c r="E13" s="822">
        <v>304310.40999999997</v>
      </c>
      <c r="F13" s="156" t="s">
        <v>1259</v>
      </c>
    </row>
    <row r="14" spans="1:6" ht="47.25" x14ac:dyDescent="0.25">
      <c r="A14" s="277"/>
      <c r="B14" s="251" t="s">
        <v>15431</v>
      </c>
      <c r="C14" s="251"/>
      <c r="D14" s="251"/>
      <c r="E14" s="824"/>
      <c r="F14" s="251"/>
    </row>
    <row r="15" spans="1:6" ht="78.75" x14ac:dyDescent="0.25">
      <c r="A15" s="277">
        <v>8</v>
      </c>
      <c r="B15" s="156" t="s">
        <v>4584</v>
      </c>
      <c r="C15" s="156" t="s">
        <v>15432</v>
      </c>
      <c r="D15" s="156" t="s">
        <v>15433</v>
      </c>
      <c r="E15" s="822">
        <v>4568965.5199999996</v>
      </c>
      <c r="F15" s="156" t="s">
        <v>1259</v>
      </c>
    </row>
    <row r="16" spans="1:6" ht="47.25" x14ac:dyDescent="0.25">
      <c r="A16" s="277"/>
      <c r="B16" s="251" t="s">
        <v>15434</v>
      </c>
      <c r="C16" s="251"/>
      <c r="D16" s="251"/>
      <c r="E16" s="824"/>
      <c r="F16" s="251"/>
    </row>
    <row r="17" spans="1:6" ht="378" x14ac:dyDescent="0.25">
      <c r="A17" s="277">
        <v>9</v>
      </c>
      <c r="B17" s="365" t="s">
        <v>696</v>
      </c>
      <c r="C17" s="156" t="s">
        <v>15435</v>
      </c>
      <c r="D17" s="365" t="s">
        <v>15436</v>
      </c>
      <c r="E17" s="825">
        <v>600000</v>
      </c>
      <c r="F17" s="365" t="s">
        <v>1259</v>
      </c>
    </row>
    <row r="18" spans="1:6" x14ac:dyDescent="0.25">
      <c r="A18" s="277"/>
      <c r="B18" s="400" t="s">
        <v>306</v>
      </c>
      <c r="C18" s="251"/>
      <c r="D18" s="400"/>
      <c r="E18" s="826"/>
      <c r="F18" s="400"/>
    </row>
    <row r="19" spans="1:6" ht="126" x14ac:dyDescent="0.25">
      <c r="A19" s="277">
        <v>10</v>
      </c>
      <c r="B19" s="156" t="s">
        <v>15437</v>
      </c>
      <c r="C19" s="156" t="s">
        <v>15438</v>
      </c>
      <c r="D19" s="156" t="s">
        <v>15439</v>
      </c>
      <c r="E19" s="822">
        <v>1000000</v>
      </c>
      <c r="F19" s="156" t="s">
        <v>1259</v>
      </c>
    </row>
    <row r="20" spans="1:6" x14ac:dyDescent="0.25">
      <c r="A20" s="277"/>
      <c r="B20" s="280" t="s">
        <v>34</v>
      </c>
      <c r="C20" s="280"/>
      <c r="D20" s="280"/>
      <c r="E20" s="823"/>
      <c r="F20" s="280"/>
    </row>
    <row r="21" spans="1:6" ht="78.75" x14ac:dyDescent="0.25">
      <c r="A21" s="277">
        <v>11</v>
      </c>
      <c r="B21" s="365" t="s">
        <v>15440</v>
      </c>
      <c r="C21" s="365" t="s">
        <v>15441</v>
      </c>
      <c r="D21" s="365" t="s">
        <v>15442</v>
      </c>
      <c r="E21" s="827">
        <v>3801421</v>
      </c>
      <c r="F21" s="365" t="s">
        <v>1259</v>
      </c>
    </row>
    <row r="22" spans="1:6" ht="78.75" x14ac:dyDescent="0.25">
      <c r="A22" s="277">
        <v>12</v>
      </c>
      <c r="B22" s="365" t="s">
        <v>15443</v>
      </c>
      <c r="C22" s="365" t="s">
        <v>15444</v>
      </c>
      <c r="D22" s="365" t="s">
        <v>15445</v>
      </c>
      <c r="E22" s="825">
        <v>13000000</v>
      </c>
      <c r="F22" s="365" t="s">
        <v>1259</v>
      </c>
    </row>
    <row r="23" spans="1:6" x14ac:dyDescent="0.25">
      <c r="A23" s="277"/>
      <c r="B23" s="280" t="s">
        <v>2048</v>
      </c>
      <c r="C23" s="280"/>
      <c r="D23" s="277"/>
      <c r="E23" s="828"/>
      <c r="F23" s="277"/>
    </row>
    <row r="24" spans="1:6" ht="189" x14ac:dyDescent="0.25">
      <c r="A24" s="277">
        <v>13</v>
      </c>
      <c r="B24" s="156" t="s">
        <v>2048</v>
      </c>
      <c r="C24" s="365" t="s">
        <v>15446</v>
      </c>
      <c r="D24" s="156" t="s">
        <v>15447</v>
      </c>
      <c r="E24" s="829">
        <v>4677027.2</v>
      </c>
      <c r="F24" s="156" t="s">
        <v>13</v>
      </c>
    </row>
    <row r="25" spans="1:6" x14ac:dyDescent="0.25">
      <c r="A25" s="277"/>
      <c r="B25" s="280" t="s">
        <v>15448</v>
      </c>
      <c r="C25" s="277"/>
      <c r="D25" s="277"/>
      <c r="E25" s="828"/>
      <c r="F25" s="277"/>
    </row>
    <row r="26" spans="1:6" ht="63" x14ac:dyDescent="0.25">
      <c r="A26" s="277">
        <v>14</v>
      </c>
      <c r="B26" s="156" t="s">
        <v>15449</v>
      </c>
      <c r="C26" s="365" t="s">
        <v>15450</v>
      </c>
      <c r="D26" s="156" t="s">
        <v>15451</v>
      </c>
      <c r="E26" s="829">
        <v>3500000</v>
      </c>
      <c r="F26" s="156" t="s">
        <v>13</v>
      </c>
    </row>
    <row r="27" spans="1:6" x14ac:dyDescent="0.25">
      <c r="A27" s="277"/>
      <c r="B27" s="280" t="s">
        <v>15452</v>
      </c>
      <c r="C27" s="277"/>
      <c r="D27" s="277"/>
      <c r="E27" s="828"/>
      <c r="F27" s="277"/>
    </row>
    <row r="28" spans="1:6" ht="157.5" x14ac:dyDescent="0.25">
      <c r="A28" s="277">
        <v>15</v>
      </c>
      <c r="B28" s="156" t="s">
        <v>15453</v>
      </c>
      <c r="C28" s="156" t="s">
        <v>15454</v>
      </c>
      <c r="D28" s="123" t="s">
        <v>15455</v>
      </c>
      <c r="E28" s="830">
        <v>500000</v>
      </c>
      <c r="F28" s="123" t="s">
        <v>15456</v>
      </c>
    </row>
    <row r="29" spans="1:6" ht="157.5" x14ac:dyDescent="0.25">
      <c r="A29" s="277">
        <v>16</v>
      </c>
      <c r="B29" s="156" t="s">
        <v>15457</v>
      </c>
      <c r="C29" s="156" t="s">
        <v>15458</v>
      </c>
      <c r="D29" s="123" t="s">
        <v>15459</v>
      </c>
      <c r="E29" s="830">
        <v>800000</v>
      </c>
      <c r="F29" s="123" t="s">
        <v>15456</v>
      </c>
    </row>
    <row r="30" spans="1:6" ht="126" x14ac:dyDescent="0.25">
      <c r="A30" s="277">
        <v>17</v>
      </c>
      <c r="B30" s="156" t="s">
        <v>15460</v>
      </c>
      <c r="C30" s="156" t="s">
        <v>15461</v>
      </c>
      <c r="D30" s="123" t="s">
        <v>15462</v>
      </c>
      <c r="E30" s="830">
        <v>400000</v>
      </c>
      <c r="F30" s="123" t="s">
        <v>15456</v>
      </c>
    </row>
    <row r="31" spans="1:6" ht="110.25" x14ac:dyDescent="0.25">
      <c r="A31" s="277">
        <v>18</v>
      </c>
      <c r="B31" s="365" t="s">
        <v>15463</v>
      </c>
      <c r="C31" s="156" t="s">
        <v>15464</v>
      </c>
      <c r="D31" s="123" t="s">
        <v>15465</v>
      </c>
      <c r="E31" s="830">
        <v>400000</v>
      </c>
      <c r="F31" s="123" t="s">
        <v>15456</v>
      </c>
    </row>
    <row r="32" spans="1:6" ht="157.5" x14ac:dyDescent="0.25">
      <c r="A32" s="277">
        <v>19</v>
      </c>
      <c r="B32" s="365" t="s">
        <v>15466</v>
      </c>
      <c r="C32" s="156" t="s">
        <v>15467</v>
      </c>
      <c r="D32" s="123" t="s">
        <v>15468</v>
      </c>
      <c r="E32" s="830">
        <v>500000</v>
      </c>
      <c r="F32" s="123" t="s">
        <v>15456</v>
      </c>
    </row>
    <row r="33" spans="1:6" ht="157.5" x14ac:dyDescent="0.25">
      <c r="A33" s="277">
        <v>20</v>
      </c>
      <c r="B33" s="156" t="s">
        <v>15469</v>
      </c>
      <c r="C33" s="156" t="s">
        <v>15470</v>
      </c>
      <c r="D33" s="123" t="s">
        <v>15468</v>
      </c>
      <c r="E33" s="830">
        <v>500000</v>
      </c>
      <c r="F33" s="123" t="s">
        <v>15456</v>
      </c>
    </row>
    <row r="34" spans="1:6" ht="173.25" x14ac:dyDescent="0.25">
      <c r="A34" s="277">
        <v>21</v>
      </c>
      <c r="B34" s="156" t="s">
        <v>15471</v>
      </c>
      <c r="C34" s="156" t="s">
        <v>15472</v>
      </c>
      <c r="D34" s="123" t="s">
        <v>15473</v>
      </c>
      <c r="E34" s="830">
        <v>300000</v>
      </c>
      <c r="F34" s="123" t="s">
        <v>15456</v>
      </c>
    </row>
    <row r="35" spans="1:6" ht="157.5" x14ac:dyDescent="0.25">
      <c r="A35" s="277">
        <v>22</v>
      </c>
      <c r="B35" s="156" t="s">
        <v>15474</v>
      </c>
      <c r="C35" s="156" t="s">
        <v>15475</v>
      </c>
      <c r="D35" s="123" t="s">
        <v>15459</v>
      </c>
      <c r="E35" s="830">
        <v>500000</v>
      </c>
      <c r="F35" s="123" t="s">
        <v>15456</v>
      </c>
    </row>
    <row r="36" spans="1:6" ht="157.5" x14ac:dyDescent="0.25">
      <c r="A36" s="277">
        <v>23</v>
      </c>
      <c r="B36" s="156" t="s">
        <v>15476</v>
      </c>
      <c r="C36" s="156" t="s">
        <v>15477</v>
      </c>
      <c r="D36" s="123" t="s">
        <v>15468</v>
      </c>
      <c r="E36" s="830">
        <v>500000</v>
      </c>
      <c r="F36" s="123" t="s">
        <v>15456</v>
      </c>
    </row>
    <row r="37" spans="1:6" ht="157.5" x14ac:dyDescent="0.25">
      <c r="A37" s="277">
        <v>24</v>
      </c>
      <c r="B37" s="365" t="s">
        <v>15478</v>
      </c>
      <c r="C37" s="156" t="s">
        <v>15479</v>
      </c>
      <c r="D37" s="123" t="s">
        <v>15468</v>
      </c>
      <c r="E37" s="830">
        <v>500000</v>
      </c>
      <c r="F37" s="123" t="s">
        <v>15456</v>
      </c>
    </row>
    <row r="38" spans="1:6" ht="157.5" x14ac:dyDescent="0.25">
      <c r="A38" s="277">
        <v>25</v>
      </c>
      <c r="B38" s="365" t="s">
        <v>15480</v>
      </c>
      <c r="C38" s="156" t="s">
        <v>15481</v>
      </c>
      <c r="D38" s="123" t="s">
        <v>15482</v>
      </c>
      <c r="E38" s="830">
        <v>600000</v>
      </c>
      <c r="F38" s="123" t="s">
        <v>15456</v>
      </c>
    </row>
    <row r="39" spans="1:6" ht="126" x14ac:dyDescent="0.25">
      <c r="A39" s="277">
        <v>26</v>
      </c>
      <c r="B39" s="156" t="s">
        <v>15483</v>
      </c>
      <c r="C39" s="156" t="s">
        <v>15484</v>
      </c>
      <c r="D39" s="123" t="s">
        <v>15485</v>
      </c>
      <c r="E39" s="830">
        <v>400000</v>
      </c>
      <c r="F39" s="123" t="s">
        <v>4710</v>
      </c>
    </row>
    <row r="40" spans="1:6" ht="157.5" x14ac:dyDescent="0.25">
      <c r="A40" s="277">
        <v>27</v>
      </c>
      <c r="B40" s="365" t="s">
        <v>15486</v>
      </c>
      <c r="C40" s="156" t="s">
        <v>15487</v>
      </c>
      <c r="D40" s="123" t="s">
        <v>15488</v>
      </c>
      <c r="E40" s="830">
        <v>1800000</v>
      </c>
      <c r="F40" s="123" t="s">
        <v>1294</v>
      </c>
    </row>
    <row r="41" spans="1:6" ht="173.25" x14ac:dyDescent="0.25">
      <c r="A41" s="277">
        <v>28</v>
      </c>
      <c r="B41" s="156" t="s">
        <v>15489</v>
      </c>
      <c r="C41" s="156" t="s">
        <v>15490</v>
      </c>
      <c r="D41" s="123" t="s">
        <v>15491</v>
      </c>
      <c r="E41" s="830">
        <v>700000</v>
      </c>
      <c r="F41" s="123" t="s">
        <v>1294</v>
      </c>
    </row>
    <row r="42" spans="1:6" ht="157.5" x14ac:dyDescent="0.25">
      <c r="A42" s="277">
        <v>29</v>
      </c>
      <c r="B42" s="365" t="s">
        <v>15492</v>
      </c>
      <c r="C42" s="156" t="s">
        <v>15493</v>
      </c>
      <c r="D42" s="123" t="s">
        <v>15494</v>
      </c>
      <c r="E42" s="830">
        <v>1200000</v>
      </c>
      <c r="F42" s="123" t="s">
        <v>13</v>
      </c>
    </row>
    <row r="43" spans="1:6" ht="157.5" x14ac:dyDescent="0.25">
      <c r="A43" s="277">
        <v>30</v>
      </c>
      <c r="B43" s="365" t="s">
        <v>15495</v>
      </c>
      <c r="C43" s="156" t="s">
        <v>15496</v>
      </c>
      <c r="D43" s="123" t="s">
        <v>15494</v>
      </c>
      <c r="E43" s="830">
        <v>1200000</v>
      </c>
      <c r="F43" s="123" t="s">
        <v>13</v>
      </c>
    </row>
    <row r="44" spans="1:6" ht="157.5" x14ac:dyDescent="0.25">
      <c r="A44" s="277">
        <v>31</v>
      </c>
      <c r="B44" s="365" t="s">
        <v>15497</v>
      </c>
      <c r="C44" s="156" t="s">
        <v>15498</v>
      </c>
      <c r="D44" s="123" t="s">
        <v>15499</v>
      </c>
      <c r="E44" s="830">
        <v>600000</v>
      </c>
      <c r="F44" s="123" t="s">
        <v>13</v>
      </c>
    </row>
    <row r="45" spans="1:6" ht="157.5" x14ac:dyDescent="0.25">
      <c r="A45" s="277">
        <v>32</v>
      </c>
      <c r="B45" s="365" t="s">
        <v>15500</v>
      </c>
      <c r="C45" s="156" t="s">
        <v>15501</v>
      </c>
      <c r="D45" s="123" t="s">
        <v>15499</v>
      </c>
      <c r="E45" s="830">
        <v>600000</v>
      </c>
      <c r="F45" s="123" t="s">
        <v>13</v>
      </c>
    </row>
    <row r="46" spans="1:6" ht="94.5" x14ac:dyDescent="0.25">
      <c r="A46" s="277">
        <v>33</v>
      </c>
      <c r="B46" s="365" t="s">
        <v>15502</v>
      </c>
      <c r="C46" s="156" t="s">
        <v>15503</v>
      </c>
      <c r="D46" s="123" t="s">
        <v>15504</v>
      </c>
      <c r="E46" s="830">
        <v>300000</v>
      </c>
      <c r="F46" s="123" t="s">
        <v>13</v>
      </c>
    </row>
    <row r="47" spans="1:6" ht="78.75" x14ac:dyDescent="0.25">
      <c r="A47" s="277">
        <v>34</v>
      </c>
      <c r="B47" s="365" t="s">
        <v>15489</v>
      </c>
      <c r="C47" s="156" t="s">
        <v>15505</v>
      </c>
      <c r="D47" s="123" t="s">
        <v>15506</v>
      </c>
      <c r="E47" s="830">
        <v>250000</v>
      </c>
      <c r="F47" s="123" t="s">
        <v>13</v>
      </c>
    </row>
    <row r="48" spans="1:6" ht="94.5" x14ac:dyDescent="0.25">
      <c r="A48" s="277">
        <v>35</v>
      </c>
      <c r="B48" s="156" t="s">
        <v>15483</v>
      </c>
      <c r="C48" s="156" t="s">
        <v>15507</v>
      </c>
      <c r="D48" s="123" t="s">
        <v>15508</v>
      </c>
      <c r="E48" s="830">
        <v>150000</v>
      </c>
      <c r="F48" s="123" t="s">
        <v>13</v>
      </c>
    </row>
    <row r="49" spans="1:6" ht="94.5" x14ac:dyDescent="0.25">
      <c r="A49" s="277">
        <v>36</v>
      </c>
      <c r="B49" s="156" t="s">
        <v>15509</v>
      </c>
      <c r="C49" s="156" t="s">
        <v>15510</v>
      </c>
      <c r="D49" s="123" t="s">
        <v>15508</v>
      </c>
      <c r="E49" s="830">
        <v>150000</v>
      </c>
      <c r="F49" s="123" t="s">
        <v>13</v>
      </c>
    </row>
    <row r="50" spans="1:6" ht="94.5" x14ac:dyDescent="0.25">
      <c r="A50" s="277">
        <v>37</v>
      </c>
      <c r="B50" s="156" t="s">
        <v>15511</v>
      </c>
      <c r="C50" s="156" t="s">
        <v>15512</v>
      </c>
      <c r="D50" s="123" t="s">
        <v>15508</v>
      </c>
      <c r="E50" s="830">
        <v>150000</v>
      </c>
      <c r="F50" s="123" t="s">
        <v>13</v>
      </c>
    </row>
    <row r="51" spans="1:6" ht="94.5" x14ac:dyDescent="0.25">
      <c r="A51" s="277">
        <v>38</v>
      </c>
      <c r="B51" s="156" t="s">
        <v>15495</v>
      </c>
      <c r="C51" s="156" t="s">
        <v>15513</v>
      </c>
      <c r="D51" s="123" t="s">
        <v>15508</v>
      </c>
      <c r="E51" s="830">
        <v>150000</v>
      </c>
      <c r="F51" s="123" t="s">
        <v>13</v>
      </c>
    </row>
    <row r="52" spans="1:6" ht="94.5" x14ac:dyDescent="0.25">
      <c r="A52" s="277">
        <v>39</v>
      </c>
      <c r="B52" s="156" t="s">
        <v>15466</v>
      </c>
      <c r="C52" s="156" t="s">
        <v>15514</v>
      </c>
      <c r="D52" s="123" t="s">
        <v>15508</v>
      </c>
      <c r="E52" s="830">
        <v>150000</v>
      </c>
      <c r="F52" s="123" t="s">
        <v>13</v>
      </c>
    </row>
    <row r="53" spans="1:6" ht="94.5" x14ac:dyDescent="0.25">
      <c r="A53" s="277">
        <v>40</v>
      </c>
      <c r="B53" s="156" t="s">
        <v>15515</v>
      </c>
      <c r="C53" s="156" t="s">
        <v>15516</v>
      </c>
      <c r="D53" s="123" t="s">
        <v>15508</v>
      </c>
      <c r="E53" s="830">
        <v>150000</v>
      </c>
      <c r="F53" s="123" t="s">
        <v>13</v>
      </c>
    </row>
    <row r="54" spans="1:6" ht="94.5" x14ac:dyDescent="0.25">
      <c r="A54" s="277">
        <v>41</v>
      </c>
      <c r="B54" s="156" t="s">
        <v>15517</v>
      </c>
      <c r="C54" s="156" t="s">
        <v>15518</v>
      </c>
      <c r="D54" s="123" t="s">
        <v>15508</v>
      </c>
      <c r="E54" s="830">
        <v>150000</v>
      </c>
      <c r="F54" s="123" t="s">
        <v>13</v>
      </c>
    </row>
    <row r="55" spans="1:6" ht="94.5" x14ac:dyDescent="0.25">
      <c r="A55" s="277">
        <v>42</v>
      </c>
      <c r="B55" s="156" t="s">
        <v>15519</v>
      </c>
      <c r="C55" s="156" t="s">
        <v>15520</v>
      </c>
      <c r="D55" s="123" t="s">
        <v>15508</v>
      </c>
      <c r="E55" s="830">
        <v>150000</v>
      </c>
      <c r="F55" s="123" t="s">
        <v>13</v>
      </c>
    </row>
    <row r="56" spans="1:6" ht="94.5" x14ac:dyDescent="0.25">
      <c r="A56" s="277">
        <v>43</v>
      </c>
      <c r="B56" s="156" t="s">
        <v>15521</v>
      </c>
      <c r="C56" s="156" t="s">
        <v>15522</v>
      </c>
      <c r="D56" s="123" t="s">
        <v>15508</v>
      </c>
      <c r="E56" s="830">
        <v>150000</v>
      </c>
      <c r="F56" s="123" t="s">
        <v>13</v>
      </c>
    </row>
    <row r="57" spans="1:6" ht="94.5" x14ac:dyDescent="0.25">
      <c r="A57" s="277">
        <v>44</v>
      </c>
      <c r="B57" s="156" t="s">
        <v>15523</v>
      </c>
      <c r="C57" s="156" t="s">
        <v>15524</v>
      </c>
      <c r="D57" s="123" t="s">
        <v>15508</v>
      </c>
      <c r="E57" s="830">
        <v>150000</v>
      </c>
      <c r="F57" s="123" t="s">
        <v>13</v>
      </c>
    </row>
    <row r="58" spans="1:6" ht="94.5" x14ac:dyDescent="0.25">
      <c r="A58" s="277">
        <v>45</v>
      </c>
      <c r="B58" s="156" t="s">
        <v>15525</v>
      </c>
      <c r="C58" s="156" t="s">
        <v>15526</v>
      </c>
      <c r="D58" s="123" t="s">
        <v>15508</v>
      </c>
      <c r="E58" s="830">
        <v>150000</v>
      </c>
      <c r="F58" s="123" t="s">
        <v>13</v>
      </c>
    </row>
    <row r="59" spans="1:6" ht="94.5" x14ac:dyDescent="0.25">
      <c r="A59" s="277">
        <v>46</v>
      </c>
      <c r="B59" s="156" t="s">
        <v>15527</v>
      </c>
      <c r="C59" s="156" t="s">
        <v>15528</v>
      </c>
      <c r="D59" s="123" t="s">
        <v>15508</v>
      </c>
      <c r="E59" s="830">
        <v>150000</v>
      </c>
      <c r="F59" s="123" t="s">
        <v>13</v>
      </c>
    </row>
    <row r="60" spans="1:6" ht="94.5" x14ac:dyDescent="0.25">
      <c r="A60" s="277">
        <v>47</v>
      </c>
      <c r="B60" s="156" t="s">
        <v>15529</v>
      </c>
      <c r="C60" s="156" t="s">
        <v>15530</v>
      </c>
      <c r="D60" s="123" t="s">
        <v>15508</v>
      </c>
      <c r="E60" s="830">
        <v>150000</v>
      </c>
      <c r="F60" s="123" t="s">
        <v>13</v>
      </c>
    </row>
    <row r="61" spans="1:6" ht="94.5" x14ac:dyDescent="0.25">
      <c r="A61" s="277">
        <v>48</v>
      </c>
      <c r="B61" s="156" t="s">
        <v>15531</v>
      </c>
      <c r="C61" s="156" t="s">
        <v>15532</v>
      </c>
      <c r="D61" s="123" t="s">
        <v>15508</v>
      </c>
      <c r="E61" s="830">
        <v>150000</v>
      </c>
      <c r="F61" s="123" t="s">
        <v>13</v>
      </c>
    </row>
    <row r="62" spans="1:6" ht="94.5" x14ac:dyDescent="0.25">
      <c r="A62" s="277">
        <v>49</v>
      </c>
      <c r="B62" s="156" t="s">
        <v>15533</v>
      </c>
      <c r="C62" s="156" t="s">
        <v>15534</v>
      </c>
      <c r="D62" s="123" t="s">
        <v>15508</v>
      </c>
      <c r="E62" s="830">
        <v>150000</v>
      </c>
      <c r="F62" s="123" t="s">
        <v>13</v>
      </c>
    </row>
    <row r="63" spans="1:6" ht="94.5" x14ac:dyDescent="0.25">
      <c r="A63" s="277">
        <v>50</v>
      </c>
      <c r="B63" s="156" t="s">
        <v>15535</v>
      </c>
      <c r="C63" s="156" t="s">
        <v>15536</v>
      </c>
      <c r="D63" s="123" t="s">
        <v>15508</v>
      </c>
      <c r="E63" s="830">
        <v>150000</v>
      </c>
      <c r="F63" s="123" t="s">
        <v>13</v>
      </c>
    </row>
    <row r="64" spans="1:6" x14ac:dyDescent="0.25">
      <c r="A64" s="277"/>
      <c r="B64" s="831" t="s">
        <v>5872</v>
      </c>
      <c r="C64" s="421"/>
      <c r="D64" s="421"/>
      <c r="E64" s="832"/>
      <c r="F64" s="833"/>
    </row>
    <row r="65" spans="1:6" ht="141.75" x14ac:dyDescent="0.25">
      <c r="A65" s="277">
        <v>51</v>
      </c>
      <c r="B65" s="156" t="s">
        <v>15537</v>
      </c>
      <c r="C65" s="156" t="s">
        <v>15538</v>
      </c>
      <c r="D65" s="123" t="s">
        <v>15539</v>
      </c>
      <c r="E65" s="830">
        <v>1000000</v>
      </c>
      <c r="F65" s="123" t="s">
        <v>4710</v>
      </c>
    </row>
    <row r="66" spans="1:6" ht="141.75" x14ac:dyDescent="0.25">
      <c r="A66" s="277">
        <v>52</v>
      </c>
      <c r="B66" s="156" t="s">
        <v>15540</v>
      </c>
      <c r="C66" s="156" t="s">
        <v>15541</v>
      </c>
      <c r="D66" s="123" t="s">
        <v>15542</v>
      </c>
      <c r="E66" s="830">
        <v>800000</v>
      </c>
      <c r="F66" s="123" t="s">
        <v>4710</v>
      </c>
    </row>
    <row r="67" spans="1:6" ht="141.75" x14ac:dyDescent="0.25">
      <c r="A67" s="277">
        <v>53</v>
      </c>
      <c r="B67" s="156" t="s">
        <v>15543</v>
      </c>
      <c r="C67" s="156" t="s">
        <v>15544</v>
      </c>
      <c r="D67" s="123" t="s">
        <v>15542</v>
      </c>
      <c r="E67" s="830">
        <v>1000000</v>
      </c>
      <c r="F67" s="123" t="s">
        <v>4710</v>
      </c>
    </row>
    <row r="68" spans="1:6" ht="141.75" x14ac:dyDescent="0.25">
      <c r="A68" s="277">
        <v>54</v>
      </c>
      <c r="B68" s="156" t="s">
        <v>15545</v>
      </c>
      <c r="C68" s="156" t="s">
        <v>15546</v>
      </c>
      <c r="D68" s="123" t="s">
        <v>15547</v>
      </c>
      <c r="E68" s="830">
        <v>700000</v>
      </c>
      <c r="F68" s="123" t="s">
        <v>4710</v>
      </c>
    </row>
    <row r="69" spans="1:6" ht="126" x14ac:dyDescent="0.25">
      <c r="A69" s="277">
        <v>55</v>
      </c>
      <c r="B69" s="156" t="s">
        <v>15548</v>
      </c>
      <c r="C69" s="156" t="s">
        <v>15549</v>
      </c>
      <c r="D69" s="123" t="s">
        <v>15550</v>
      </c>
      <c r="E69" s="830">
        <v>500000</v>
      </c>
      <c r="F69" s="123" t="s">
        <v>4710</v>
      </c>
    </row>
    <row r="70" spans="1:6" ht="157.5" x14ac:dyDescent="0.25">
      <c r="A70" s="277">
        <v>56</v>
      </c>
      <c r="B70" s="156" t="s">
        <v>15551</v>
      </c>
      <c r="C70" s="156" t="s">
        <v>15552</v>
      </c>
      <c r="D70" s="123" t="s">
        <v>15553</v>
      </c>
      <c r="E70" s="830">
        <v>5000000</v>
      </c>
      <c r="F70" s="123" t="s">
        <v>4710</v>
      </c>
    </row>
    <row r="71" spans="1:6" ht="126" x14ac:dyDescent="0.25">
      <c r="A71" s="277">
        <v>57</v>
      </c>
      <c r="B71" s="156" t="s">
        <v>15554</v>
      </c>
      <c r="C71" s="156" t="s">
        <v>15555</v>
      </c>
      <c r="D71" s="123" t="s">
        <v>15556</v>
      </c>
      <c r="E71" s="830">
        <v>800000</v>
      </c>
      <c r="F71" s="123" t="s">
        <v>4710</v>
      </c>
    </row>
    <row r="72" spans="1:6" ht="110.25" x14ac:dyDescent="0.25">
      <c r="A72" s="277">
        <v>58</v>
      </c>
      <c r="B72" s="156" t="s">
        <v>15557</v>
      </c>
      <c r="C72" s="156" t="s">
        <v>15558</v>
      </c>
      <c r="D72" s="123" t="s">
        <v>15559</v>
      </c>
      <c r="E72" s="830">
        <v>600000</v>
      </c>
      <c r="F72" s="123" t="s">
        <v>4710</v>
      </c>
    </row>
    <row r="73" spans="1:6" ht="126" x14ac:dyDescent="0.25">
      <c r="A73" s="277">
        <v>59</v>
      </c>
      <c r="B73" s="156" t="s">
        <v>15560</v>
      </c>
      <c r="C73" s="156" t="s">
        <v>15561</v>
      </c>
      <c r="D73" s="123" t="s">
        <v>15562</v>
      </c>
      <c r="E73" s="830">
        <v>400000</v>
      </c>
      <c r="F73" s="123" t="s">
        <v>4710</v>
      </c>
    </row>
    <row r="74" spans="1:6" ht="63" x14ac:dyDescent="0.25">
      <c r="A74" s="277">
        <v>60</v>
      </c>
      <c r="B74" s="156" t="s">
        <v>15563</v>
      </c>
      <c r="C74" s="156" t="s">
        <v>15564</v>
      </c>
      <c r="D74" s="123" t="s">
        <v>15565</v>
      </c>
      <c r="E74" s="830">
        <v>1000000</v>
      </c>
      <c r="F74" s="123" t="s">
        <v>1517</v>
      </c>
    </row>
    <row r="75" spans="1:6" ht="157.5" x14ac:dyDescent="0.25">
      <c r="A75" s="277">
        <v>61</v>
      </c>
      <c r="B75" s="156" t="s">
        <v>15566</v>
      </c>
      <c r="C75" s="156" t="s">
        <v>15567</v>
      </c>
      <c r="D75" s="123" t="s">
        <v>15499</v>
      </c>
      <c r="E75" s="830">
        <v>600000</v>
      </c>
      <c r="F75" s="123" t="s">
        <v>1269</v>
      </c>
    </row>
    <row r="76" spans="1:6" ht="157.5" x14ac:dyDescent="0.25">
      <c r="A76" s="277">
        <v>62</v>
      </c>
      <c r="B76" s="156" t="s">
        <v>15568</v>
      </c>
      <c r="C76" s="156" t="s">
        <v>15569</v>
      </c>
      <c r="D76" s="123" t="s">
        <v>15570</v>
      </c>
      <c r="E76" s="830">
        <v>1200000</v>
      </c>
      <c r="F76" s="123" t="s">
        <v>1269</v>
      </c>
    </row>
    <row r="77" spans="1:6" ht="78.75" x14ac:dyDescent="0.25">
      <c r="A77" s="277">
        <v>63</v>
      </c>
      <c r="B77" s="156" t="s">
        <v>15571</v>
      </c>
      <c r="C77" s="156" t="s">
        <v>15572</v>
      </c>
      <c r="D77" s="123" t="s">
        <v>15573</v>
      </c>
      <c r="E77" s="830">
        <v>2500000</v>
      </c>
      <c r="F77" s="123" t="s">
        <v>1269</v>
      </c>
    </row>
    <row r="78" spans="1:6" ht="157.5" x14ac:dyDescent="0.25">
      <c r="A78" s="277">
        <v>64</v>
      </c>
      <c r="B78" s="156" t="s">
        <v>15574</v>
      </c>
      <c r="C78" s="156" t="s">
        <v>15575</v>
      </c>
      <c r="D78" s="123" t="s">
        <v>15499</v>
      </c>
      <c r="E78" s="830">
        <v>600000</v>
      </c>
      <c r="F78" s="123" t="s">
        <v>1269</v>
      </c>
    </row>
    <row r="79" spans="1:6" ht="78.75" x14ac:dyDescent="0.25">
      <c r="A79" s="277">
        <v>65</v>
      </c>
      <c r="B79" s="156" t="s">
        <v>15576</v>
      </c>
      <c r="C79" s="156" t="s">
        <v>15577</v>
      </c>
      <c r="D79" s="123" t="s">
        <v>15578</v>
      </c>
      <c r="E79" s="830">
        <v>2000000</v>
      </c>
      <c r="F79" s="123" t="s">
        <v>1269</v>
      </c>
    </row>
    <row r="80" spans="1:6" ht="157.5" x14ac:dyDescent="0.25">
      <c r="A80" s="277">
        <v>66</v>
      </c>
      <c r="B80" s="156" t="s">
        <v>15579</v>
      </c>
      <c r="C80" s="156" t="s">
        <v>15580</v>
      </c>
      <c r="D80" s="123" t="s">
        <v>15499</v>
      </c>
      <c r="E80" s="830">
        <v>600000</v>
      </c>
      <c r="F80" s="123" t="s">
        <v>1269</v>
      </c>
    </row>
    <row r="81" spans="1:6" ht="47.25" x14ac:dyDescent="0.25">
      <c r="A81" s="277">
        <v>67</v>
      </c>
      <c r="B81" s="156" t="s">
        <v>15581</v>
      </c>
      <c r="C81" s="156" t="s">
        <v>15582</v>
      </c>
      <c r="D81" s="123" t="s">
        <v>15583</v>
      </c>
      <c r="E81" s="830">
        <v>1000000</v>
      </c>
      <c r="F81" s="123" t="s">
        <v>1269</v>
      </c>
    </row>
    <row r="82" spans="1:6" x14ac:dyDescent="0.25">
      <c r="A82" s="277"/>
      <c r="B82" s="280" t="s">
        <v>219</v>
      </c>
      <c r="C82" s="277"/>
      <c r="D82" s="833"/>
      <c r="E82" s="832"/>
      <c r="F82" s="833"/>
    </row>
    <row r="83" spans="1:6" ht="126" x14ac:dyDescent="0.25">
      <c r="A83" s="277">
        <v>68</v>
      </c>
      <c r="B83" s="156" t="s">
        <v>15584</v>
      </c>
      <c r="C83" s="156" t="s">
        <v>15585</v>
      </c>
      <c r="D83" s="156" t="s">
        <v>15586</v>
      </c>
      <c r="E83" s="830">
        <v>800000</v>
      </c>
      <c r="F83" s="123" t="s">
        <v>4710</v>
      </c>
    </row>
    <row r="84" spans="1:6" ht="126" x14ac:dyDescent="0.25">
      <c r="A84" s="277">
        <v>69</v>
      </c>
      <c r="B84" s="156" t="s">
        <v>15587</v>
      </c>
      <c r="C84" s="156" t="s">
        <v>15588</v>
      </c>
      <c r="D84" s="123" t="s">
        <v>15589</v>
      </c>
      <c r="E84" s="830">
        <v>400000</v>
      </c>
      <c r="F84" s="123" t="s">
        <v>4710</v>
      </c>
    </row>
    <row r="85" spans="1:6" ht="110.25" x14ac:dyDescent="0.25">
      <c r="A85" s="277">
        <v>70</v>
      </c>
      <c r="B85" s="156" t="s">
        <v>15590</v>
      </c>
      <c r="C85" s="156" t="s">
        <v>15591</v>
      </c>
      <c r="D85" s="123" t="s">
        <v>15592</v>
      </c>
      <c r="E85" s="830">
        <v>500000</v>
      </c>
      <c r="F85" s="123" t="s">
        <v>4710</v>
      </c>
    </row>
    <row r="86" spans="1:6" ht="141.75" x14ac:dyDescent="0.25">
      <c r="A86" s="277">
        <v>71</v>
      </c>
      <c r="B86" s="156" t="s">
        <v>15593</v>
      </c>
      <c r="C86" s="156" t="s">
        <v>15594</v>
      </c>
      <c r="D86" s="123" t="s">
        <v>15595</v>
      </c>
      <c r="E86" s="830">
        <v>1000000</v>
      </c>
      <c r="F86" s="123" t="s">
        <v>4710</v>
      </c>
    </row>
    <row r="87" spans="1:6" ht="110.25" x14ac:dyDescent="0.25">
      <c r="A87" s="277">
        <v>72</v>
      </c>
      <c r="B87" s="156" t="s">
        <v>15596</v>
      </c>
      <c r="C87" s="156" t="s">
        <v>15597</v>
      </c>
      <c r="D87" s="123" t="s">
        <v>15598</v>
      </c>
      <c r="E87" s="830">
        <v>600000</v>
      </c>
      <c r="F87" s="123" t="s">
        <v>4710</v>
      </c>
    </row>
    <row r="88" spans="1:6" ht="126" x14ac:dyDescent="0.25">
      <c r="A88" s="277">
        <v>73</v>
      </c>
      <c r="B88" s="156" t="s">
        <v>15599</v>
      </c>
      <c r="C88" s="156" t="s">
        <v>15600</v>
      </c>
      <c r="D88" s="123" t="s">
        <v>15601</v>
      </c>
      <c r="E88" s="830">
        <v>800000</v>
      </c>
      <c r="F88" s="123" t="s">
        <v>4710</v>
      </c>
    </row>
    <row r="89" spans="1:6" ht="110.25" x14ac:dyDescent="0.25">
      <c r="A89" s="277">
        <v>74</v>
      </c>
      <c r="B89" s="156" t="s">
        <v>15602</v>
      </c>
      <c r="C89" s="156" t="s">
        <v>15603</v>
      </c>
      <c r="D89" s="123" t="s">
        <v>15604</v>
      </c>
      <c r="E89" s="830">
        <v>800000</v>
      </c>
      <c r="F89" s="123" t="s">
        <v>4710</v>
      </c>
    </row>
    <row r="90" spans="1:6" ht="110.25" x14ac:dyDescent="0.25">
      <c r="A90" s="277">
        <v>75</v>
      </c>
      <c r="B90" s="156" t="s">
        <v>15605</v>
      </c>
      <c r="C90" s="156" t="s">
        <v>15606</v>
      </c>
      <c r="D90" s="123" t="s">
        <v>15607</v>
      </c>
      <c r="E90" s="830">
        <v>600000</v>
      </c>
      <c r="F90" s="123" t="s">
        <v>4710</v>
      </c>
    </row>
    <row r="91" spans="1:6" ht="110.25" x14ac:dyDescent="0.25">
      <c r="A91" s="277">
        <v>76</v>
      </c>
      <c r="B91" s="156" t="s">
        <v>15608</v>
      </c>
      <c r="C91" s="156" t="s">
        <v>15609</v>
      </c>
      <c r="D91" s="123" t="s">
        <v>15610</v>
      </c>
      <c r="E91" s="830">
        <v>400000</v>
      </c>
      <c r="F91" s="123" t="s">
        <v>4710</v>
      </c>
    </row>
    <row r="92" spans="1:6" ht="189" x14ac:dyDescent="0.25">
      <c r="A92" s="277">
        <v>77</v>
      </c>
      <c r="B92" s="156" t="s">
        <v>15611</v>
      </c>
      <c r="C92" s="156" t="s">
        <v>15612</v>
      </c>
      <c r="D92" s="123" t="s">
        <v>15613</v>
      </c>
      <c r="E92" s="830">
        <v>700000</v>
      </c>
      <c r="F92" s="123" t="s">
        <v>1269</v>
      </c>
    </row>
    <row r="93" spans="1:6" x14ac:dyDescent="0.25">
      <c r="A93" s="88"/>
      <c r="B93" s="88" t="s">
        <v>248</v>
      </c>
      <c r="C93" s="88"/>
      <c r="D93" s="88"/>
      <c r="E93" s="834">
        <f>SUM(E6:E92)</f>
        <v>79810344.829999998</v>
      </c>
      <c r="F93" s="88"/>
    </row>
    <row r="94" spans="1:6" x14ac:dyDescent="0.25">
      <c r="A94" s="280"/>
      <c r="B94" s="820" t="s">
        <v>9</v>
      </c>
      <c r="C94" s="820"/>
      <c r="D94" s="820"/>
      <c r="E94" s="821"/>
      <c r="F94" s="820"/>
    </row>
    <row r="95" spans="1:6" ht="47.25" x14ac:dyDescent="0.25">
      <c r="A95" s="277">
        <v>1</v>
      </c>
      <c r="B95" s="156" t="s">
        <v>15413</v>
      </c>
      <c r="C95" s="156" t="s">
        <v>15414</v>
      </c>
      <c r="D95" s="156" t="s">
        <v>15415</v>
      </c>
      <c r="E95" s="822">
        <v>850000</v>
      </c>
      <c r="F95" s="156" t="s">
        <v>135</v>
      </c>
    </row>
    <row r="96" spans="1:6" ht="63" x14ac:dyDescent="0.25">
      <c r="A96" s="277">
        <v>2</v>
      </c>
      <c r="B96" s="156" t="s">
        <v>15416</v>
      </c>
      <c r="C96" s="156" t="s">
        <v>15417</v>
      </c>
      <c r="D96" s="156" t="s">
        <v>15418</v>
      </c>
      <c r="E96" s="822">
        <v>50000</v>
      </c>
      <c r="F96" s="156" t="s">
        <v>135</v>
      </c>
    </row>
    <row r="97" spans="1:6" ht="126" x14ac:dyDescent="0.25">
      <c r="A97" s="277">
        <v>3</v>
      </c>
      <c r="B97" s="156" t="s">
        <v>15419</v>
      </c>
      <c r="C97" s="156" t="s">
        <v>15420</v>
      </c>
      <c r="D97" s="156" t="s">
        <v>15421</v>
      </c>
      <c r="E97" s="822">
        <v>100000</v>
      </c>
      <c r="F97" s="156" t="s">
        <v>135</v>
      </c>
    </row>
    <row r="98" spans="1:6" x14ac:dyDescent="0.25">
      <c r="A98" s="280"/>
      <c r="B98" s="251" t="s">
        <v>34</v>
      </c>
      <c r="C98" s="251"/>
      <c r="D98" s="251"/>
      <c r="E98" s="824"/>
      <c r="F98" s="251"/>
    </row>
    <row r="99" spans="1:6" ht="78.75" x14ac:dyDescent="0.25">
      <c r="A99" s="277">
        <v>4</v>
      </c>
      <c r="B99" s="365" t="s">
        <v>15440</v>
      </c>
      <c r="C99" s="365" t="s">
        <v>15441</v>
      </c>
      <c r="D99" s="365" t="s">
        <v>15442</v>
      </c>
      <c r="E99" s="825">
        <v>3500000</v>
      </c>
      <c r="F99" s="365" t="s">
        <v>1259</v>
      </c>
    </row>
    <row r="100" spans="1:6" ht="78.75" x14ac:dyDescent="0.25">
      <c r="A100" s="277">
        <v>5</v>
      </c>
      <c r="B100" s="365" t="s">
        <v>15443</v>
      </c>
      <c r="C100" s="365" t="s">
        <v>15444</v>
      </c>
      <c r="D100" s="365" t="s">
        <v>15445</v>
      </c>
      <c r="E100" s="825">
        <v>1000000</v>
      </c>
      <c r="F100" s="365" t="s">
        <v>1259</v>
      </c>
    </row>
    <row r="101" spans="1:6" x14ac:dyDescent="0.25">
      <c r="A101" s="88"/>
      <c r="B101" s="88" t="s">
        <v>248</v>
      </c>
      <c r="C101" s="88"/>
      <c r="D101" s="88"/>
      <c r="E101" s="89">
        <f>SUM(E95:E100)</f>
        <v>5500000</v>
      </c>
      <c r="F101" s="88"/>
    </row>
    <row r="102" spans="1:6" x14ac:dyDescent="0.25">
      <c r="A102" s="88"/>
      <c r="B102" s="2353" t="s">
        <v>323</v>
      </c>
      <c r="C102" s="2354"/>
      <c r="D102" s="88"/>
      <c r="E102" s="89"/>
      <c r="F102" s="88"/>
    </row>
    <row r="103" spans="1:6" ht="94.5" x14ac:dyDescent="0.25">
      <c r="A103" s="421">
        <v>78</v>
      </c>
      <c r="B103" s="365" t="s">
        <v>15614</v>
      </c>
      <c r="C103" s="365" t="s">
        <v>15615</v>
      </c>
      <c r="D103" s="365" t="s">
        <v>15616</v>
      </c>
      <c r="E103" s="825">
        <v>500000</v>
      </c>
      <c r="F103" s="365" t="s">
        <v>1259</v>
      </c>
    </row>
    <row r="104" spans="1:6" ht="94.5" x14ac:dyDescent="0.25">
      <c r="A104" s="421">
        <v>79</v>
      </c>
      <c r="B104" s="365" t="s">
        <v>15617</v>
      </c>
      <c r="C104" s="365" t="s">
        <v>15618</v>
      </c>
      <c r="D104" s="365" t="s">
        <v>15619</v>
      </c>
      <c r="E104" s="825">
        <v>1000000</v>
      </c>
      <c r="F104" s="365" t="s">
        <v>1259</v>
      </c>
    </row>
    <row r="105" spans="1:6" x14ac:dyDescent="0.25">
      <c r="A105" s="88"/>
      <c r="B105" s="88" t="s">
        <v>248</v>
      </c>
      <c r="C105" s="88"/>
      <c r="D105" s="88"/>
      <c r="E105" s="89">
        <f>SUM(E103:E104)</f>
        <v>1500000</v>
      </c>
      <c r="F105" s="88"/>
    </row>
    <row r="106" spans="1:6" x14ac:dyDescent="0.25">
      <c r="A106" s="88"/>
      <c r="B106" s="2353" t="s">
        <v>324</v>
      </c>
      <c r="C106" s="2354"/>
      <c r="D106" s="88"/>
      <c r="E106" s="89">
        <f>E105+E101+E93</f>
        <v>86810344.829999998</v>
      </c>
      <c r="F106" s="88"/>
    </row>
    <row r="110" spans="1:6" x14ac:dyDescent="0.25">
      <c r="A110" s="2352" t="s">
        <v>9528</v>
      </c>
      <c r="B110" s="2352"/>
      <c r="C110" s="2352"/>
      <c r="D110" s="2352"/>
      <c r="E110" s="2352"/>
      <c r="F110" s="2352"/>
    </row>
    <row r="111" spans="1:6" x14ac:dyDescent="0.25">
      <c r="A111" s="2352" t="s">
        <v>15412</v>
      </c>
      <c r="B111" s="2352"/>
      <c r="C111" s="2352"/>
      <c r="D111" s="2352"/>
      <c r="E111" s="2352"/>
      <c r="F111" s="2352"/>
    </row>
    <row r="112" spans="1:6" x14ac:dyDescent="0.25">
      <c r="A112" s="2352" t="s">
        <v>281</v>
      </c>
      <c r="B112" s="2352"/>
      <c r="C112" s="2352"/>
      <c r="D112" s="2352"/>
      <c r="E112" s="2352"/>
      <c r="F112" s="2352"/>
    </row>
    <row r="113" spans="1:6" ht="31.5" x14ac:dyDescent="0.25">
      <c r="A113" s="264" t="s">
        <v>3</v>
      </c>
      <c r="B113" s="437" t="s">
        <v>283</v>
      </c>
      <c r="C113" s="437" t="s">
        <v>284</v>
      </c>
      <c r="D113" s="437" t="s">
        <v>285</v>
      </c>
      <c r="E113" s="100" t="s">
        <v>286</v>
      </c>
      <c r="F113" s="45" t="s">
        <v>4467</v>
      </c>
    </row>
    <row r="114" spans="1:6" x14ac:dyDescent="0.25">
      <c r="A114" s="264"/>
      <c r="B114" s="2703" t="s">
        <v>9</v>
      </c>
      <c r="C114" s="2704"/>
      <c r="D114" s="437"/>
      <c r="E114" s="100"/>
      <c r="F114" s="45"/>
    </row>
    <row r="115" spans="1:6" ht="63" x14ac:dyDescent="0.25">
      <c r="A115" s="182">
        <v>1</v>
      </c>
      <c r="B115" s="182" t="s">
        <v>15620</v>
      </c>
      <c r="C115" s="182" t="s">
        <v>15417</v>
      </c>
      <c r="D115" s="182" t="s">
        <v>15418</v>
      </c>
      <c r="E115" s="157">
        <v>368965.51</v>
      </c>
      <c r="F115" s="42" t="s">
        <v>135</v>
      </c>
    </row>
    <row r="116" spans="1:6" ht="126" x14ac:dyDescent="0.25">
      <c r="A116" s="182">
        <v>2</v>
      </c>
      <c r="B116" s="182" t="s">
        <v>295</v>
      </c>
      <c r="C116" s="182" t="s">
        <v>15420</v>
      </c>
      <c r="D116" s="182" t="s">
        <v>15421</v>
      </c>
      <c r="E116" s="157">
        <v>200000</v>
      </c>
      <c r="F116" s="42" t="s">
        <v>135</v>
      </c>
    </row>
    <row r="117" spans="1:6" x14ac:dyDescent="0.25">
      <c r="A117" s="182"/>
      <c r="B117" s="2381" t="s">
        <v>2222</v>
      </c>
      <c r="C117" s="2435"/>
      <c r="D117" s="2382"/>
      <c r="E117" s="157"/>
      <c r="F117" s="42"/>
    </row>
    <row r="118" spans="1:6" ht="47.25" x14ac:dyDescent="0.25">
      <c r="A118" s="182">
        <v>3</v>
      </c>
      <c r="B118" s="182" t="s">
        <v>23</v>
      </c>
      <c r="C118" s="182" t="s">
        <v>15425</v>
      </c>
      <c r="D118" s="182" t="s">
        <v>15415</v>
      </c>
      <c r="E118" s="157">
        <v>200000</v>
      </c>
      <c r="F118" s="42" t="s">
        <v>1259</v>
      </c>
    </row>
    <row r="119" spans="1:6" ht="110.25" x14ac:dyDescent="0.25">
      <c r="A119" s="182">
        <v>4</v>
      </c>
      <c r="B119" s="182" t="s">
        <v>295</v>
      </c>
      <c r="C119" s="182" t="s">
        <v>15429</v>
      </c>
      <c r="D119" s="182" t="s">
        <v>15430</v>
      </c>
      <c r="E119" s="157">
        <v>41379.32</v>
      </c>
      <c r="F119" s="42" t="s">
        <v>1259</v>
      </c>
    </row>
    <row r="120" spans="1:6" ht="31.5" x14ac:dyDescent="0.25">
      <c r="A120" s="182"/>
      <c r="B120" s="264" t="s">
        <v>4727</v>
      </c>
      <c r="C120" s="182"/>
      <c r="D120" s="182"/>
      <c r="E120" s="157"/>
      <c r="F120" s="42"/>
    </row>
    <row r="121" spans="1:6" ht="78.75" x14ac:dyDescent="0.25">
      <c r="A121" s="182">
        <v>5</v>
      </c>
      <c r="B121" s="182" t="s">
        <v>301</v>
      </c>
      <c r="C121" s="182" t="s">
        <v>15432</v>
      </c>
      <c r="D121" s="182" t="s">
        <v>15433</v>
      </c>
      <c r="E121" s="157">
        <v>568965.51</v>
      </c>
      <c r="F121" s="42" t="s">
        <v>1259</v>
      </c>
    </row>
    <row r="122" spans="1:6" x14ac:dyDescent="0.25">
      <c r="A122" s="182"/>
      <c r="B122" s="2381" t="s">
        <v>15621</v>
      </c>
      <c r="C122" s="2382"/>
      <c r="D122" s="182"/>
      <c r="E122" s="157"/>
      <c r="F122" s="42"/>
    </row>
    <row r="123" spans="1:6" ht="157.5" x14ac:dyDescent="0.25">
      <c r="A123" s="182">
        <v>6</v>
      </c>
      <c r="B123" s="182" t="s">
        <v>15622</v>
      </c>
      <c r="C123" s="182" t="s">
        <v>15623</v>
      </c>
      <c r="D123" s="182" t="s">
        <v>15624</v>
      </c>
      <c r="E123" s="157">
        <v>300000</v>
      </c>
      <c r="F123" s="42" t="s">
        <v>15456</v>
      </c>
    </row>
    <row r="124" spans="1:6" ht="157.5" x14ac:dyDescent="0.25">
      <c r="A124" s="182">
        <v>7</v>
      </c>
      <c r="B124" s="182" t="s">
        <v>15625</v>
      </c>
      <c r="C124" s="182" t="s">
        <v>15626</v>
      </c>
      <c r="D124" s="182" t="s">
        <v>15499</v>
      </c>
      <c r="E124" s="157">
        <v>600000</v>
      </c>
      <c r="F124" s="42" t="s">
        <v>13</v>
      </c>
    </row>
    <row r="125" spans="1:6" ht="94.5" x14ac:dyDescent="0.25">
      <c r="A125" s="182">
        <v>8</v>
      </c>
      <c r="B125" s="182" t="s">
        <v>15627</v>
      </c>
      <c r="C125" s="182" t="s">
        <v>15628</v>
      </c>
      <c r="D125" s="182" t="s">
        <v>15629</v>
      </c>
      <c r="E125" s="157">
        <v>600000</v>
      </c>
      <c r="F125" s="42" t="s">
        <v>13</v>
      </c>
    </row>
    <row r="126" spans="1:6" ht="157.5" x14ac:dyDescent="0.25">
      <c r="A126" s="182">
        <v>9</v>
      </c>
      <c r="B126" s="182" t="s">
        <v>15630</v>
      </c>
      <c r="C126" s="182" t="s">
        <v>15631</v>
      </c>
      <c r="D126" s="182" t="s">
        <v>15499</v>
      </c>
      <c r="E126" s="157">
        <v>600000</v>
      </c>
      <c r="F126" s="42" t="s">
        <v>13</v>
      </c>
    </row>
    <row r="127" spans="1:6" x14ac:dyDescent="0.25">
      <c r="A127" s="182"/>
      <c r="B127" s="2381" t="s">
        <v>5872</v>
      </c>
      <c r="C127" s="2382"/>
      <c r="D127" s="182"/>
      <c r="E127" s="157"/>
      <c r="F127" s="42"/>
    </row>
    <row r="128" spans="1:6" ht="110.25" x14ac:dyDescent="0.25">
      <c r="A128" s="182">
        <v>10</v>
      </c>
      <c r="B128" s="182" t="s">
        <v>15632</v>
      </c>
      <c r="C128" s="182" t="s">
        <v>15633</v>
      </c>
      <c r="D128" s="182" t="s">
        <v>15634</v>
      </c>
      <c r="E128" s="157">
        <v>1500000</v>
      </c>
      <c r="F128" s="42" t="s">
        <v>13</v>
      </c>
    </row>
    <row r="129" spans="1:6" ht="63" x14ac:dyDescent="0.25">
      <c r="A129" s="182">
        <v>11</v>
      </c>
      <c r="B129" s="182" t="s">
        <v>15635</v>
      </c>
      <c r="C129" s="182" t="s">
        <v>15636</v>
      </c>
      <c r="D129" s="182" t="s">
        <v>15637</v>
      </c>
      <c r="E129" s="157">
        <v>1000000</v>
      </c>
      <c r="F129" s="42" t="s">
        <v>13</v>
      </c>
    </row>
    <row r="130" spans="1:6" ht="157.5" x14ac:dyDescent="0.25">
      <c r="A130" s="182">
        <v>12</v>
      </c>
      <c r="B130" s="182" t="s">
        <v>15638</v>
      </c>
      <c r="C130" s="182" t="s">
        <v>15639</v>
      </c>
      <c r="D130" s="182" t="s">
        <v>15499</v>
      </c>
      <c r="E130" s="157">
        <v>600000</v>
      </c>
      <c r="F130" s="42" t="s">
        <v>13</v>
      </c>
    </row>
    <row r="131" spans="1:6" ht="47.25" x14ac:dyDescent="0.25">
      <c r="A131" s="182">
        <v>13</v>
      </c>
      <c r="B131" s="182" t="s">
        <v>15640</v>
      </c>
      <c r="C131" s="182" t="s">
        <v>15641</v>
      </c>
      <c r="D131" s="182" t="s">
        <v>15642</v>
      </c>
      <c r="E131" s="157">
        <v>1500000</v>
      </c>
      <c r="F131" s="42" t="s">
        <v>13</v>
      </c>
    </row>
    <row r="132" spans="1:6" ht="204.75" x14ac:dyDescent="0.25">
      <c r="A132" s="182">
        <v>14</v>
      </c>
      <c r="B132" s="182" t="s">
        <v>15643</v>
      </c>
      <c r="C132" s="182" t="s">
        <v>15644</v>
      </c>
      <c r="D132" s="182" t="s">
        <v>15645</v>
      </c>
      <c r="E132" s="157">
        <v>2200000</v>
      </c>
      <c r="F132" s="42" t="s">
        <v>4710</v>
      </c>
    </row>
    <row r="133" spans="1:6" x14ac:dyDescent="0.25">
      <c r="A133" s="182"/>
      <c r="B133" s="264" t="s">
        <v>219</v>
      </c>
      <c r="C133" s="182"/>
      <c r="D133" s="182"/>
      <c r="E133" s="157"/>
      <c r="F133" s="42"/>
    </row>
    <row r="134" spans="1:6" ht="126" x14ac:dyDescent="0.25">
      <c r="A134" s="182">
        <v>15</v>
      </c>
      <c r="B134" s="182" t="s">
        <v>15646</v>
      </c>
      <c r="C134" s="182" t="s">
        <v>15647</v>
      </c>
      <c r="D134" s="182" t="s">
        <v>15586</v>
      </c>
      <c r="E134" s="157">
        <v>300000</v>
      </c>
      <c r="F134" s="42" t="s">
        <v>4710</v>
      </c>
    </row>
    <row r="135" spans="1:6" x14ac:dyDescent="0.25">
      <c r="A135" s="264"/>
      <c r="B135" s="264" t="s">
        <v>248</v>
      </c>
      <c r="C135" s="264"/>
      <c r="D135" s="264"/>
      <c r="E135" s="436">
        <f>SUM(E115:E134)</f>
        <v>10579310.34</v>
      </c>
      <c r="F135" s="38"/>
    </row>
    <row r="136" spans="1:6" ht="17.25" customHeight="1" x14ac:dyDescent="0.25">
      <c r="A136" s="264"/>
      <c r="B136" s="2381" t="s">
        <v>323</v>
      </c>
      <c r="C136" s="2382"/>
      <c r="D136" s="264"/>
      <c r="E136" s="436"/>
      <c r="F136" s="38"/>
    </row>
    <row r="137" spans="1:6" ht="189" x14ac:dyDescent="0.25">
      <c r="A137" s="182">
        <v>10</v>
      </c>
      <c r="B137" s="182" t="s">
        <v>15648</v>
      </c>
      <c r="C137" s="182" t="s">
        <v>15649</v>
      </c>
      <c r="D137" s="182" t="s">
        <v>15650</v>
      </c>
      <c r="E137" s="157">
        <v>800000</v>
      </c>
      <c r="F137" s="42" t="s">
        <v>13</v>
      </c>
    </row>
    <row r="138" spans="1:6" x14ac:dyDescent="0.25">
      <c r="A138" s="88"/>
      <c r="B138" s="88" t="s">
        <v>248</v>
      </c>
      <c r="C138" s="88"/>
      <c r="D138" s="88"/>
      <c r="E138" s="436">
        <v>800000</v>
      </c>
      <c r="F138" s="88"/>
    </row>
    <row r="139" spans="1:6" x14ac:dyDescent="0.25">
      <c r="A139" s="88"/>
      <c r="B139" s="88" t="s">
        <v>324</v>
      </c>
      <c r="C139" s="88"/>
      <c r="D139" s="88"/>
      <c r="E139" s="89">
        <f>E138+E135</f>
        <v>11379310.34</v>
      </c>
      <c r="F139" s="88"/>
    </row>
  </sheetData>
  <mergeCells count="13">
    <mergeCell ref="B136:C136"/>
    <mergeCell ref="A111:F111"/>
    <mergeCell ref="A112:F112"/>
    <mergeCell ref="B114:C114"/>
    <mergeCell ref="B117:D117"/>
    <mergeCell ref="B122:C122"/>
    <mergeCell ref="B127:C127"/>
    <mergeCell ref="A110:F110"/>
    <mergeCell ref="A1:F1"/>
    <mergeCell ref="A2:F2"/>
    <mergeCell ref="A3:F3"/>
    <mergeCell ref="B102:C102"/>
    <mergeCell ref="B106:C106"/>
  </mergeCells>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9"/>
  <sheetViews>
    <sheetView topLeftCell="A107" workbookViewId="0">
      <selection activeCell="C75" sqref="C75"/>
    </sheetView>
  </sheetViews>
  <sheetFormatPr defaultRowHeight="15.75" x14ac:dyDescent="0.25"/>
  <cols>
    <col min="1" max="1" width="8.28515625" style="128" customWidth="1"/>
    <col min="2" max="2" width="15.85546875" style="128" customWidth="1"/>
    <col min="3" max="3" width="42.7109375" style="128" customWidth="1"/>
    <col min="4" max="4" width="17.7109375" style="128" customWidth="1"/>
    <col min="5" max="5" width="19.42578125" style="128" customWidth="1"/>
    <col min="6" max="6" width="10.5703125" style="128" customWidth="1"/>
    <col min="7" max="16384" width="9.140625" style="128"/>
  </cols>
  <sheetData>
    <row r="1" spans="1:6" x14ac:dyDescent="0.25">
      <c r="A1" s="2585" t="s">
        <v>9528</v>
      </c>
      <c r="B1" s="2585"/>
      <c r="C1" s="2585"/>
      <c r="D1" s="2585"/>
      <c r="E1" s="2585"/>
      <c r="F1" s="2585"/>
    </row>
    <row r="2" spans="1:6" x14ac:dyDescent="0.25">
      <c r="A2" s="2585" t="s">
        <v>15823</v>
      </c>
      <c r="B2" s="2585"/>
      <c r="C2" s="2585"/>
      <c r="D2" s="2585"/>
      <c r="E2" s="2585"/>
      <c r="F2" s="2585"/>
    </row>
    <row r="3" spans="1:6" x14ac:dyDescent="0.25">
      <c r="A3" s="2585" t="s">
        <v>281</v>
      </c>
      <c r="B3" s="2585"/>
      <c r="C3" s="2585"/>
      <c r="D3" s="2585"/>
      <c r="E3" s="2585"/>
      <c r="F3" s="2585"/>
    </row>
    <row r="4" spans="1:6" ht="31.5" x14ac:dyDescent="0.25">
      <c r="A4" s="280" t="s">
        <v>3</v>
      </c>
      <c r="B4" s="382" t="s">
        <v>283</v>
      </c>
      <c r="C4" s="382" t="s">
        <v>284</v>
      </c>
      <c r="D4" s="382" t="s">
        <v>285</v>
      </c>
      <c r="E4" s="116" t="s">
        <v>12119</v>
      </c>
      <c r="F4" s="382" t="s">
        <v>4467</v>
      </c>
    </row>
    <row r="5" spans="1:6" x14ac:dyDescent="0.25">
      <c r="A5" s="280"/>
      <c r="B5" s="820" t="s">
        <v>9</v>
      </c>
      <c r="C5" s="820"/>
      <c r="D5" s="820"/>
      <c r="E5" s="821"/>
      <c r="F5" s="820"/>
    </row>
    <row r="6" spans="1:6" ht="47.25" x14ac:dyDescent="0.25">
      <c r="A6" s="277">
        <v>1</v>
      </c>
      <c r="B6" s="149" t="s">
        <v>289</v>
      </c>
      <c r="C6" s="149" t="s">
        <v>15824</v>
      </c>
      <c r="D6" s="149" t="s">
        <v>329</v>
      </c>
      <c r="E6" s="853">
        <v>2300000</v>
      </c>
      <c r="F6" s="554" t="s">
        <v>272</v>
      </c>
    </row>
    <row r="7" spans="1:6" ht="204.75" x14ac:dyDescent="0.25">
      <c r="A7" s="277">
        <v>2</v>
      </c>
      <c r="B7" s="149" t="s">
        <v>1660</v>
      </c>
      <c r="C7" s="149" t="s">
        <v>15825</v>
      </c>
      <c r="D7" s="149" t="s">
        <v>15826</v>
      </c>
      <c r="E7" s="853">
        <v>1194827.7</v>
      </c>
      <c r="F7" s="554" t="s">
        <v>272</v>
      </c>
    </row>
    <row r="8" spans="1:6" ht="31.5" x14ac:dyDescent="0.25">
      <c r="A8" s="277">
        <v>3</v>
      </c>
      <c r="B8" s="149" t="s">
        <v>17</v>
      </c>
      <c r="C8" s="149" t="s">
        <v>15827</v>
      </c>
      <c r="D8" s="149" t="s">
        <v>19</v>
      </c>
      <c r="E8" s="853">
        <v>40000</v>
      </c>
      <c r="F8" s="554" t="s">
        <v>272</v>
      </c>
    </row>
    <row r="9" spans="1:6" ht="31.5" x14ac:dyDescent="0.25">
      <c r="A9" s="277">
        <v>4</v>
      </c>
      <c r="B9" s="149" t="s">
        <v>20</v>
      </c>
      <c r="C9" s="149" t="s">
        <v>15828</v>
      </c>
      <c r="D9" s="149" t="s">
        <v>22</v>
      </c>
      <c r="E9" s="853">
        <v>56000</v>
      </c>
      <c r="F9" s="554" t="s">
        <v>272</v>
      </c>
    </row>
    <row r="10" spans="1:6" ht="63" x14ac:dyDescent="0.25">
      <c r="A10" s="277">
        <v>5</v>
      </c>
      <c r="B10" s="149" t="s">
        <v>23</v>
      </c>
      <c r="C10" s="149" t="s">
        <v>15829</v>
      </c>
      <c r="D10" s="149" t="s">
        <v>15830</v>
      </c>
      <c r="E10" s="853">
        <v>617793</v>
      </c>
      <c r="F10" s="554" t="s">
        <v>272</v>
      </c>
    </row>
    <row r="11" spans="1:6" x14ac:dyDescent="0.25">
      <c r="A11" s="277"/>
      <c r="B11" s="280" t="s">
        <v>2222</v>
      </c>
      <c r="C11" s="149"/>
      <c r="D11" s="149"/>
      <c r="E11" s="854"/>
      <c r="F11" s="554"/>
    </row>
    <row r="12" spans="1:6" ht="141.75" x14ac:dyDescent="0.25">
      <c r="A12" s="277">
        <v>6</v>
      </c>
      <c r="B12" s="149" t="s">
        <v>23</v>
      </c>
      <c r="C12" s="149" t="s">
        <v>15831</v>
      </c>
      <c r="D12" s="149" t="s">
        <v>15832</v>
      </c>
      <c r="E12" s="853">
        <v>942414.3</v>
      </c>
      <c r="F12" s="554" t="s">
        <v>272</v>
      </c>
    </row>
    <row r="13" spans="1:6" ht="94.5" x14ac:dyDescent="0.25">
      <c r="A13" s="277">
        <v>7</v>
      </c>
      <c r="B13" s="149" t="s">
        <v>1660</v>
      </c>
      <c r="C13" s="149" t="s">
        <v>15833</v>
      </c>
      <c r="D13" s="149" t="s">
        <v>15834</v>
      </c>
      <c r="E13" s="853">
        <v>850000</v>
      </c>
      <c r="F13" s="554" t="s">
        <v>272</v>
      </c>
    </row>
    <row r="14" spans="1:6" ht="110.25" x14ac:dyDescent="0.25">
      <c r="A14" s="277">
        <v>8</v>
      </c>
      <c r="B14" s="149" t="s">
        <v>15835</v>
      </c>
      <c r="C14" s="149" t="s">
        <v>15836</v>
      </c>
      <c r="D14" s="149" t="s">
        <v>15837</v>
      </c>
      <c r="E14" s="853">
        <v>811896</v>
      </c>
      <c r="F14" s="554" t="s">
        <v>272</v>
      </c>
    </row>
    <row r="15" spans="1:6" x14ac:dyDescent="0.25">
      <c r="A15" s="277"/>
      <c r="B15" s="382" t="s">
        <v>40</v>
      </c>
      <c r="C15" s="149"/>
      <c r="D15" s="149"/>
      <c r="E15" s="855"/>
      <c r="F15" s="554"/>
    </row>
    <row r="16" spans="1:6" ht="94.5" x14ac:dyDescent="0.25">
      <c r="A16" s="277">
        <v>9</v>
      </c>
      <c r="B16" s="149" t="s">
        <v>15838</v>
      </c>
      <c r="C16" s="156" t="s">
        <v>15839</v>
      </c>
      <c r="D16" s="156" t="s">
        <v>15840</v>
      </c>
      <c r="E16" s="555">
        <v>4568965.5</v>
      </c>
      <c r="F16" s="554" t="s">
        <v>13</v>
      </c>
    </row>
    <row r="17" spans="1:6" x14ac:dyDescent="0.25">
      <c r="A17" s="277"/>
      <c r="B17" s="382" t="s">
        <v>34</v>
      </c>
      <c r="C17" s="149"/>
      <c r="D17" s="149"/>
      <c r="E17" s="854"/>
      <c r="F17" s="554"/>
    </row>
    <row r="18" spans="1:6" ht="47.25" x14ac:dyDescent="0.25">
      <c r="A18" s="277">
        <v>10</v>
      </c>
      <c r="B18" s="149" t="s">
        <v>309</v>
      </c>
      <c r="C18" s="149" t="s">
        <v>15841</v>
      </c>
      <c r="D18" s="149" t="s">
        <v>554</v>
      </c>
      <c r="E18" s="555">
        <v>17384007.199999999</v>
      </c>
      <c r="F18" s="554" t="s">
        <v>13</v>
      </c>
    </row>
    <row r="19" spans="1:6" ht="47.25" x14ac:dyDescent="0.25">
      <c r="A19" s="277">
        <v>11</v>
      </c>
      <c r="B19" s="149" t="s">
        <v>311</v>
      </c>
      <c r="C19" s="149" t="s">
        <v>15842</v>
      </c>
      <c r="D19" s="149" t="s">
        <v>554</v>
      </c>
      <c r="E19" s="853">
        <v>8500000</v>
      </c>
      <c r="F19" s="554" t="s">
        <v>13</v>
      </c>
    </row>
    <row r="20" spans="1:6" x14ac:dyDescent="0.25">
      <c r="A20" s="277"/>
      <c r="B20" s="382" t="s">
        <v>306</v>
      </c>
      <c r="C20" s="149"/>
      <c r="D20" s="149"/>
      <c r="E20" s="855"/>
      <c r="F20" s="554"/>
    </row>
    <row r="21" spans="1:6" ht="173.25" x14ac:dyDescent="0.25">
      <c r="A21" s="277">
        <v>12</v>
      </c>
      <c r="B21" s="149" t="s">
        <v>15843</v>
      </c>
      <c r="C21" s="156" t="s">
        <v>15844</v>
      </c>
      <c r="D21" s="149" t="s">
        <v>15845</v>
      </c>
      <c r="E21" s="856">
        <v>1736206.9</v>
      </c>
      <c r="F21" s="554" t="s">
        <v>272</v>
      </c>
    </row>
    <row r="22" spans="1:6" ht="31.5" x14ac:dyDescent="0.25">
      <c r="A22" s="277"/>
      <c r="B22" s="382" t="s">
        <v>15846</v>
      </c>
      <c r="C22" s="149"/>
      <c r="D22" s="149"/>
      <c r="E22" s="854"/>
      <c r="F22" s="554"/>
    </row>
    <row r="23" spans="1:6" ht="31.5" x14ac:dyDescent="0.25">
      <c r="A23" s="277">
        <v>13</v>
      </c>
      <c r="B23" s="149" t="s">
        <v>15847</v>
      </c>
      <c r="C23" s="149" t="s">
        <v>15848</v>
      </c>
      <c r="D23" s="149" t="s">
        <v>15849</v>
      </c>
      <c r="E23" s="853">
        <v>1000000</v>
      </c>
      <c r="F23" s="554" t="s">
        <v>13</v>
      </c>
    </row>
    <row r="24" spans="1:6" ht="63" x14ac:dyDescent="0.25">
      <c r="A24" s="277">
        <v>14</v>
      </c>
      <c r="B24" s="149" t="s">
        <v>15847</v>
      </c>
      <c r="C24" s="149" t="s">
        <v>15848</v>
      </c>
      <c r="D24" s="149" t="s">
        <v>15850</v>
      </c>
      <c r="E24" s="853">
        <v>500000</v>
      </c>
      <c r="F24" s="554" t="s">
        <v>272</v>
      </c>
    </row>
    <row r="25" spans="1:6" ht="47.25" x14ac:dyDescent="0.25">
      <c r="A25" s="277">
        <v>15</v>
      </c>
      <c r="B25" s="149" t="s">
        <v>15851</v>
      </c>
      <c r="C25" s="149" t="s">
        <v>15852</v>
      </c>
      <c r="D25" s="149" t="s">
        <v>15853</v>
      </c>
      <c r="E25" s="853">
        <v>1000000</v>
      </c>
      <c r="F25" s="554" t="s">
        <v>13</v>
      </c>
    </row>
    <row r="26" spans="1:6" ht="63" x14ac:dyDescent="0.25">
      <c r="A26" s="277">
        <v>16</v>
      </c>
      <c r="B26" s="149" t="s">
        <v>15854</v>
      </c>
      <c r="C26" s="149" t="s">
        <v>15855</v>
      </c>
      <c r="D26" s="149" t="s">
        <v>15850</v>
      </c>
      <c r="E26" s="853">
        <v>1000000</v>
      </c>
      <c r="F26" s="554" t="s">
        <v>272</v>
      </c>
    </row>
    <row r="27" spans="1:6" ht="63" x14ac:dyDescent="0.25">
      <c r="A27" s="277">
        <v>17</v>
      </c>
      <c r="B27" s="149" t="s">
        <v>15856</v>
      </c>
      <c r="C27" s="149" t="s">
        <v>15857</v>
      </c>
      <c r="D27" s="149" t="s">
        <v>15858</v>
      </c>
      <c r="E27" s="853">
        <v>865000</v>
      </c>
      <c r="F27" s="554" t="s">
        <v>272</v>
      </c>
    </row>
    <row r="28" spans="1:6" ht="47.25" x14ac:dyDescent="0.25">
      <c r="A28" s="277">
        <v>18</v>
      </c>
      <c r="B28" s="149" t="s">
        <v>15856</v>
      </c>
      <c r="C28" s="149" t="s">
        <v>15857</v>
      </c>
      <c r="D28" s="149" t="s">
        <v>15859</v>
      </c>
      <c r="E28" s="853">
        <v>330000</v>
      </c>
      <c r="F28" s="554" t="s">
        <v>13</v>
      </c>
    </row>
    <row r="29" spans="1:6" ht="78.75" x14ac:dyDescent="0.25">
      <c r="A29" s="277">
        <v>19</v>
      </c>
      <c r="B29" s="149" t="s">
        <v>15860</v>
      </c>
      <c r="C29" s="149" t="s">
        <v>15861</v>
      </c>
      <c r="D29" s="149" t="s">
        <v>15862</v>
      </c>
      <c r="E29" s="853">
        <v>200000</v>
      </c>
      <c r="F29" s="554" t="s">
        <v>272</v>
      </c>
    </row>
    <row r="30" spans="1:6" ht="63" x14ac:dyDescent="0.25">
      <c r="A30" s="277">
        <v>20</v>
      </c>
      <c r="B30" s="149" t="s">
        <v>15863</v>
      </c>
      <c r="C30" s="149" t="s">
        <v>15864</v>
      </c>
      <c r="D30" s="149" t="s">
        <v>15865</v>
      </c>
      <c r="E30" s="853">
        <v>1000000</v>
      </c>
      <c r="F30" s="554" t="s">
        <v>272</v>
      </c>
    </row>
    <row r="31" spans="1:6" ht="47.25" x14ac:dyDescent="0.25">
      <c r="A31" s="277">
        <v>21</v>
      </c>
      <c r="B31" s="149" t="s">
        <v>15866</v>
      </c>
      <c r="C31" s="149" t="s">
        <v>15867</v>
      </c>
      <c r="D31" s="149" t="s">
        <v>15868</v>
      </c>
      <c r="E31" s="853">
        <v>1000000</v>
      </c>
      <c r="F31" s="554" t="s">
        <v>13</v>
      </c>
    </row>
    <row r="32" spans="1:6" ht="47.25" x14ac:dyDescent="0.25">
      <c r="A32" s="277">
        <v>22</v>
      </c>
      <c r="B32" s="149" t="s">
        <v>15866</v>
      </c>
      <c r="C32" s="149" t="s">
        <v>15867</v>
      </c>
      <c r="D32" s="149" t="s">
        <v>15869</v>
      </c>
      <c r="E32" s="853">
        <v>500000</v>
      </c>
      <c r="F32" s="554" t="s">
        <v>13</v>
      </c>
    </row>
    <row r="33" spans="1:6" ht="31.5" x14ac:dyDescent="0.25">
      <c r="A33" s="277">
        <v>23</v>
      </c>
      <c r="B33" s="149" t="s">
        <v>15870</v>
      </c>
      <c r="C33" s="149" t="s">
        <v>15871</v>
      </c>
      <c r="D33" s="149" t="s">
        <v>15872</v>
      </c>
      <c r="E33" s="853">
        <v>1000000</v>
      </c>
      <c r="F33" s="554" t="s">
        <v>13</v>
      </c>
    </row>
    <row r="34" spans="1:6" ht="47.25" x14ac:dyDescent="0.25">
      <c r="A34" s="277">
        <v>24</v>
      </c>
      <c r="B34" s="149" t="s">
        <v>15870</v>
      </c>
      <c r="C34" s="149" t="s">
        <v>15871</v>
      </c>
      <c r="D34" s="149" t="s">
        <v>15873</v>
      </c>
      <c r="E34" s="853">
        <v>3000000</v>
      </c>
      <c r="F34" s="554" t="s">
        <v>13</v>
      </c>
    </row>
    <row r="35" spans="1:6" ht="31.5" x14ac:dyDescent="0.25">
      <c r="A35" s="277">
        <v>25</v>
      </c>
      <c r="B35" s="149" t="s">
        <v>15870</v>
      </c>
      <c r="C35" s="149" t="s">
        <v>15871</v>
      </c>
      <c r="D35" s="149" t="s">
        <v>15874</v>
      </c>
      <c r="E35" s="853">
        <v>500000</v>
      </c>
      <c r="F35" s="554" t="s">
        <v>13</v>
      </c>
    </row>
    <row r="36" spans="1:6" ht="31.5" x14ac:dyDescent="0.25">
      <c r="A36" s="277"/>
      <c r="B36" s="382" t="s">
        <v>15875</v>
      </c>
      <c r="C36" s="149"/>
      <c r="D36" s="149"/>
      <c r="E36" s="854"/>
      <c r="F36" s="554"/>
    </row>
    <row r="37" spans="1:6" ht="78.75" x14ac:dyDescent="0.25">
      <c r="A37" s="277">
        <v>26</v>
      </c>
      <c r="B37" s="149" t="s">
        <v>15876</v>
      </c>
      <c r="C37" s="149" t="s">
        <v>15877</v>
      </c>
      <c r="D37" s="149" t="s">
        <v>15878</v>
      </c>
      <c r="E37" s="853">
        <v>200000</v>
      </c>
      <c r="F37" s="554" t="s">
        <v>272</v>
      </c>
    </row>
    <row r="38" spans="1:6" ht="110.25" x14ac:dyDescent="0.25">
      <c r="A38" s="277">
        <v>27</v>
      </c>
      <c r="B38" s="149" t="s">
        <v>15879</v>
      </c>
      <c r="C38" s="149" t="s">
        <v>15880</v>
      </c>
      <c r="D38" s="149" t="s">
        <v>15881</v>
      </c>
      <c r="E38" s="853">
        <v>2800000</v>
      </c>
      <c r="F38" s="554" t="s">
        <v>13</v>
      </c>
    </row>
    <row r="39" spans="1:6" ht="47.25" x14ac:dyDescent="0.25">
      <c r="A39" s="277">
        <v>28</v>
      </c>
      <c r="B39" s="149" t="s">
        <v>15882</v>
      </c>
      <c r="C39" s="149" t="s">
        <v>15883</v>
      </c>
      <c r="D39" s="149" t="s">
        <v>15884</v>
      </c>
      <c r="E39" s="853">
        <v>500000</v>
      </c>
      <c r="F39" s="554" t="s">
        <v>13</v>
      </c>
    </row>
    <row r="40" spans="1:6" ht="63" x14ac:dyDescent="0.25">
      <c r="A40" s="277">
        <v>29</v>
      </c>
      <c r="B40" s="149" t="s">
        <v>15885</v>
      </c>
      <c r="C40" s="149" t="s">
        <v>15886</v>
      </c>
      <c r="D40" s="149" t="s">
        <v>15887</v>
      </c>
      <c r="E40" s="853">
        <v>1000000</v>
      </c>
      <c r="F40" s="554" t="s">
        <v>13</v>
      </c>
    </row>
    <row r="41" spans="1:6" ht="63" x14ac:dyDescent="0.25">
      <c r="A41" s="277">
        <v>30</v>
      </c>
      <c r="B41" s="149" t="s">
        <v>15888</v>
      </c>
      <c r="C41" s="149" t="s">
        <v>15889</v>
      </c>
      <c r="D41" s="149" t="s">
        <v>15890</v>
      </c>
      <c r="E41" s="853">
        <v>800000</v>
      </c>
      <c r="F41" s="554" t="s">
        <v>13</v>
      </c>
    </row>
    <row r="42" spans="1:6" ht="47.25" x14ac:dyDescent="0.25">
      <c r="A42" s="277">
        <v>31</v>
      </c>
      <c r="B42" s="149" t="s">
        <v>15891</v>
      </c>
      <c r="C42" s="149" t="s">
        <v>15892</v>
      </c>
      <c r="D42" s="149" t="s">
        <v>15893</v>
      </c>
      <c r="E42" s="853">
        <v>300000</v>
      </c>
      <c r="F42" s="554" t="s">
        <v>13</v>
      </c>
    </row>
    <row r="43" spans="1:6" ht="63" x14ac:dyDescent="0.25">
      <c r="A43" s="277">
        <v>32</v>
      </c>
      <c r="B43" s="149" t="s">
        <v>15894</v>
      </c>
      <c r="C43" s="149" t="s">
        <v>15895</v>
      </c>
      <c r="D43" s="149" t="s">
        <v>15896</v>
      </c>
      <c r="E43" s="853">
        <v>600000</v>
      </c>
      <c r="F43" s="554" t="s">
        <v>13</v>
      </c>
    </row>
    <row r="44" spans="1:6" ht="31.5" x14ac:dyDescent="0.25">
      <c r="A44" s="277">
        <v>33</v>
      </c>
      <c r="B44" s="149" t="s">
        <v>15897</v>
      </c>
      <c r="C44" s="149" t="s">
        <v>15898</v>
      </c>
      <c r="D44" s="149" t="s">
        <v>15899</v>
      </c>
      <c r="E44" s="853">
        <v>1000000</v>
      </c>
      <c r="F44" s="554" t="s">
        <v>13</v>
      </c>
    </row>
    <row r="45" spans="1:6" ht="47.25" x14ac:dyDescent="0.25">
      <c r="A45" s="277">
        <v>34</v>
      </c>
      <c r="B45" s="149" t="s">
        <v>15900</v>
      </c>
      <c r="C45" s="149" t="s">
        <v>15901</v>
      </c>
      <c r="D45" s="149" t="s">
        <v>1736</v>
      </c>
      <c r="E45" s="853">
        <v>500000</v>
      </c>
      <c r="F45" s="554" t="s">
        <v>13</v>
      </c>
    </row>
    <row r="46" spans="1:6" ht="31.5" x14ac:dyDescent="0.25">
      <c r="A46" s="277">
        <v>35</v>
      </c>
      <c r="B46" s="149" t="s">
        <v>15900</v>
      </c>
      <c r="C46" s="149" t="s">
        <v>15901</v>
      </c>
      <c r="D46" s="149" t="s">
        <v>15902</v>
      </c>
      <c r="E46" s="853">
        <v>1000000</v>
      </c>
      <c r="F46" s="554" t="s">
        <v>13</v>
      </c>
    </row>
    <row r="47" spans="1:6" ht="47.25" x14ac:dyDescent="0.25">
      <c r="A47" s="277">
        <v>36</v>
      </c>
      <c r="B47" s="149" t="s">
        <v>15903</v>
      </c>
      <c r="C47" s="149" t="s">
        <v>15904</v>
      </c>
      <c r="D47" s="149" t="s">
        <v>15905</v>
      </c>
      <c r="E47" s="853">
        <v>800000</v>
      </c>
      <c r="F47" s="554" t="s">
        <v>13</v>
      </c>
    </row>
    <row r="48" spans="1:6" ht="47.25" x14ac:dyDescent="0.25">
      <c r="A48" s="277">
        <v>37</v>
      </c>
      <c r="B48" s="149" t="s">
        <v>15906</v>
      </c>
      <c r="C48" s="149" t="s">
        <v>15907</v>
      </c>
      <c r="D48" s="149" t="s">
        <v>15908</v>
      </c>
      <c r="E48" s="853">
        <v>550000</v>
      </c>
      <c r="F48" s="554" t="s">
        <v>13</v>
      </c>
    </row>
    <row r="49" spans="1:6" ht="31.5" x14ac:dyDescent="0.25">
      <c r="A49" s="277">
        <v>38</v>
      </c>
      <c r="B49" s="149" t="s">
        <v>15909</v>
      </c>
      <c r="C49" s="149" t="s">
        <v>15910</v>
      </c>
      <c r="D49" s="149" t="s">
        <v>15911</v>
      </c>
      <c r="E49" s="853">
        <v>400000</v>
      </c>
      <c r="F49" s="554" t="s">
        <v>13</v>
      </c>
    </row>
    <row r="50" spans="1:6" ht="47.25" x14ac:dyDescent="0.25">
      <c r="A50" s="277">
        <v>39</v>
      </c>
      <c r="B50" s="149" t="s">
        <v>15912</v>
      </c>
      <c r="C50" s="149" t="s">
        <v>15913</v>
      </c>
      <c r="D50" s="149" t="s">
        <v>15893</v>
      </c>
      <c r="E50" s="853">
        <v>300000</v>
      </c>
      <c r="F50" s="554" t="s">
        <v>13</v>
      </c>
    </row>
    <row r="51" spans="1:6" ht="31.5" x14ac:dyDescent="0.25">
      <c r="A51" s="277"/>
      <c r="B51" s="382" t="s">
        <v>1154</v>
      </c>
      <c r="C51" s="149"/>
      <c r="D51" s="149"/>
      <c r="E51" s="854"/>
      <c r="F51" s="554"/>
    </row>
    <row r="52" spans="1:6" ht="63" x14ac:dyDescent="0.25">
      <c r="A52" s="277">
        <v>40</v>
      </c>
      <c r="B52" s="149" t="s">
        <v>15914</v>
      </c>
      <c r="C52" s="149" t="s">
        <v>15915</v>
      </c>
      <c r="D52" s="149" t="s">
        <v>15916</v>
      </c>
      <c r="E52" s="853">
        <v>1000000</v>
      </c>
      <c r="F52" s="554" t="s">
        <v>13</v>
      </c>
    </row>
    <row r="53" spans="1:6" ht="78.75" x14ac:dyDescent="0.25">
      <c r="A53" s="277">
        <v>41</v>
      </c>
      <c r="B53" s="149" t="s">
        <v>15917</v>
      </c>
      <c r="C53" s="149" t="s">
        <v>15918</v>
      </c>
      <c r="D53" s="149" t="s">
        <v>15919</v>
      </c>
      <c r="E53" s="853">
        <v>1000000</v>
      </c>
      <c r="F53" s="554" t="s">
        <v>272</v>
      </c>
    </row>
    <row r="54" spans="1:6" ht="78.75" x14ac:dyDescent="0.25">
      <c r="A54" s="277">
        <v>42</v>
      </c>
      <c r="B54" s="149" t="s">
        <v>15920</v>
      </c>
      <c r="C54" s="149" t="s">
        <v>15921</v>
      </c>
      <c r="D54" s="149" t="s">
        <v>15922</v>
      </c>
      <c r="E54" s="853">
        <v>800000</v>
      </c>
      <c r="F54" s="554" t="s">
        <v>13</v>
      </c>
    </row>
    <row r="55" spans="1:6" ht="31.5" x14ac:dyDescent="0.25">
      <c r="A55" s="277"/>
      <c r="B55" s="382" t="s">
        <v>481</v>
      </c>
      <c r="C55" s="156"/>
      <c r="D55" s="149"/>
      <c r="E55" s="854"/>
      <c r="F55" s="554"/>
    </row>
    <row r="56" spans="1:6" ht="141.75" x14ac:dyDescent="0.25">
      <c r="A56" s="277">
        <v>43</v>
      </c>
      <c r="B56" s="149" t="s">
        <v>15923</v>
      </c>
      <c r="C56" s="149" t="s">
        <v>15924</v>
      </c>
      <c r="D56" s="149" t="s">
        <v>15925</v>
      </c>
      <c r="E56" s="853">
        <v>2000000</v>
      </c>
      <c r="F56" s="554" t="s">
        <v>13</v>
      </c>
    </row>
    <row r="57" spans="1:6" x14ac:dyDescent="0.25">
      <c r="A57" s="277"/>
      <c r="B57" s="820" t="s">
        <v>14661</v>
      </c>
      <c r="C57" s="149"/>
      <c r="D57" s="149"/>
      <c r="E57" s="853"/>
      <c r="F57" s="554"/>
    </row>
    <row r="58" spans="1:6" ht="315" x14ac:dyDescent="0.25">
      <c r="A58" s="277">
        <v>44</v>
      </c>
      <c r="B58" s="149" t="s">
        <v>2809</v>
      </c>
      <c r="C58" s="149" t="s">
        <v>15926</v>
      </c>
      <c r="D58" s="149" t="s">
        <v>15927</v>
      </c>
      <c r="E58" s="853">
        <v>4677027.2</v>
      </c>
      <c r="F58" s="554" t="s">
        <v>13</v>
      </c>
    </row>
    <row r="59" spans="1:6" x14ac:dyDescent="0.25">
      <c r="A59" s="277"/>
      <c r="B59" s="251" t="s">
        <v>4808</v>
      </c>
      <c r="C59" s="149"/>
      <c r="D59" s="149"/>
      <c r="E59" s="120"/>
      <c r="F59" s="554"/>
    </row>
    <row r="60" spans="1:6" ht="126" x14ac:dyDescent="0.25">
      <c r="A60" s="277">
        <v>45</v>
      </c>
      <c r="B60" s="156" t="s">
        <v>15928</v>
      </c>
      <c r="C60" s="156" t="s">
        <v>15929</v>
      </c>
      <c r="D60" s="149" t="s">
        <v>15930</v>
      </c>
      <c r="E60" s="140">
        <v>550000</v>
      </c>
      <c r="F60" s="554" t="s">
        <v>272</v>
      </c>
    </row>
    <row r="61" spans="1:6" ht="31.5" x14ac:dyDescent="0.25">
      <c r="A61" s="277"/>
      <c r="B61" s="251" t="s">
        <v>8553</v>
      </c>
      <c r="C61" s="156"/>
      <c r="D61" s="149"/>
      <c r="E61" s="140"/>
      <c r="F61" s="554"/>
    </row>
    <row r="62" spans="1:6" ht="47.25" x14ac:dyDescent="0.25">
      <c r="A62" s="277">
        <v>46</v>
      </c>
      <c r="B62" s="149" t="s">
        <v>700</v>
      </c>
      <c r="C62" s="156" t="s">
        <v>15929</v>
      </c>
      <c r="D62" s="149" t="s">
        <v>15931</v>
      </c>
      <c r="E62" s="853">
        <v>400000</v>
      </c>
      <c r="F62" s="554" t="s">
        <v>13</v>
      </c>
    </row>
    <row r="63" spans="1:6" x14ac:dyDescent="0.25">
      <c r="A63" s="857"/>
      <c r="B63" s="858" t="s">
        <v>248</v>
      </c>
      <c r="C63" s="859"/>
      <c r="D63" s="858"/>
      <c r="E63" s="860">
        <f>SUM(E6:E62)</f>
        <v>72074137.799999997</v>
      </c>
      <c r="F63" s="861"/>
    </row>
    <row r="64" spans="1:6" x14ac:dyDescent="0.25">
      <c r="A64" s="280"/>
      <c r="B64" s="820" t="s">
        <v>9</v>
      </c>
      <c r="C64" s="820"/>
      <c r="D64" s="820"/>
      <c r="E64" s="821"/>
      <c r="F64" s="820"/>
    </row>
    <row r="65" spans="1:6" ht="47.25" x14ac:dyDescent="0.25">
      <c r="A65" s="277">
        <v>1</v>
      </c>
      <c r="B65" s="149" t="s">
        <v>289</v>
      </c>
      <c r="C65" s="149" t="s">
        <v>15824</v>
      </c>
      <c r="D65" s="149" t="s">
        <v>329</v>
      </c>
      <c r="E65" s="853">
        <v>200000</v>
      </c>
      <c r="F65" s="554" t="s">
        <v>272</v>
      </c>
    </row>
    <row r="66" spans="1:6" ht="189" x14ac:dyDescent="0.25">
      <c r="A66" s="277">
        <v>2</v>
      </c>
      <c r="B66" s="149" t="s">
        <v>1660</v>
      </c>
      <c r="C66" s="149" t="s">
        <v>15825</v>
      </c>
      <c r="D66" s="149" t="s">
        <v>15932</v>
      </c>
      <c r="E66" s="853">
        <v>100000</v>
      </c>
      <c r="F66" s="554" t="s">
        <v>272</v>
      </c>
    </row>
    <row r="67" spans="1:6" ht="63" x14ac:dyDescent="0.25">
      <c r="A67" s="277">
        <v>5</v>
      </c>
      <c r="B67" s="149" t="s">
        <v>23</v>
      </c>
      <c r="C67" s="149" t="s">
        <v>15829</v>
      </c>
      <c r="D67" s="149" t="s">
        <v>15830</v>
      </c>
      <c r="E67" s="853">
        <v>700000</v>
      </c>
      <c r="F67" s="554" t="s">
        <v>272</v>
      </c>
    </row>
    <row r="68" spans="1:6" x14ac:dyDescent="0.25">
      <c r="A68" s="277"/>
      <c r="B68" s="382" t="s">
        <v>34</v>
      </c>
      <c r="C68" s="149"/>
      <c r="D68" s="149"/>
      <c r="E68" s="854"/>
      <c r="F68" s="554"/>
    </row>
    <row r="69" spans="1:6" ht="47.25" x14ac:dyDescent="0.25">
      <c r="A69" s="277">
        <v>11</v>
      </c>
      <c r="B69" s="149" t="s">
        <v>311</v>
      </c>
      <c r="C69" s="149" t="s">
        <v>15842</v>
      </c>
      <c r="D69" s="149" t="s">
        <v>554</v>
      </c>
      <c r="E69" s="853">
        <v>4500000</v>
      </c>
      <c r="F69" s="554" t="s">
        <v>13</v>
      </c>
    </row>
    <row r="70" spans="1:6" x14ac:dyDescent="0.25">
      <c r="A70" s="280"/>
      <c r="B70" s="280" t="s">
        <v>704</v>
      </c>
      <c r="C70" s="280"/>
      <c r="D70" s="280"/>
      <c r="E70" s="670">
        <f>SUM(E65:E69)</f>
        <v>5500000</v>
      </c>
      <c r="F70" s="280"/>
    </row>
    <row r="71" spans="1:6" x14ac:dyDescent="0.25">
      <c r="A71" s="280"/>
      <c r="B71" s="280" t="s">
        <v>323</v>
      </c>
      <c r="C71" s="280"/>
      <c r="D71" s="280"/>
      <c r="E71" s="670"/>
      <c r="F71" s="280"/>
    </row>
    <row r="72" spans="1:6" x14ac:dyDescent="0.25">
      <c r="A72" s="421"/>
      <c r="B72" s="831" t="s">
        <v>303</v>
      </c>
      <c r="C72" s="421"/>
      <c r="D72" s="421"/>
      <c r="E72" s="421"/>
      <c r="F72" s="421"/>
    </row>
    <row r="73" spans="1:6" ht="126" x14ac:dyDescent="0.25">
      <c r="A73" s="421">
        <v>47</v>
      </c>
      <c r="B73" s="372" t="s">
        <v>696</v>
      </c>
      <c r="C73" s="365" t="s">
        <v>15933</v>
      </c>
      <c r="D73" s="372" t="s">
        <v>15934</v>
      </c>
      <c r="E73" s="295">
        <v>1736206.9</v>
      </c>
      <c r="F73" s="862" t="s">
        <v>272</v>
      </c>
    </row>
    <row r="74" spans="1:6" ht="16.5" customHeight="1" x14ac:dyDescent="0.25">
      <c r="A74" s="421"/>
      <c r="B74" s="2705" t="s">
        <v>15935</v>
      </c>
      <c r="C74" s="2706"/>
      <c r="D74" s="365"/>
      <c r="E74" s="421"/>
      <c r="F74" s="862"/>
    </row>
    <row r="75" spans="1:6" ht="47.25" x14ac:dyDescent="0.25">
      <c r="A75" s="421">
        <v>48</v>
      </c>
      <c r="B75" s="372" t="s">
        <v>15936</v>
      </c>
      <c r="C75" s="372" t="s">
        <v>15937</v>
      </c>
      <c r="D75" s="372" t="s">
        <v>15938</v>
      </c>
      <c r="E75" s="863">
        <v>7500000</v>
      </c>
      <c r="F75" s="862" t="s">
        <v>13</v>
      </c>
    </row>
    <row r="76" spans="1:6" x14ac:dyDescent="0.25">
      <c r="A76" s="280"/>
      <c r="B76" s="280" t="s">
        <v>248</v>
      </c>
      <c r="C76" s="280"/>
      <c r="D76" s="280"/>
      <c r="E76" s="670">
        <f>SUM(E73:E75)</f>
        <v>9236206.9000000004</v>
      </c>
      <c r="F76" s="280"/>
    </row>
    <row r="77" spans="1:6" x14ac:dyDescent="0.25">
      <c r="A77" s="88"/>
      <c r="B77" s="88" t="s">
        <v>324</v>
      </c>
      <c r="C77" s="88"/>
      <c r="D77" s="88"/>
      <c r="E77" s="404">
        <f>E76+E70+E63</f>
        <v>86810344.700000003</v>
      </c>
      <c r="F77" s="88"/>
    </row>
    <row r="80" spans="1:6" x14ac:dyDescent="0.25">
      <c r="A80" s="2352" t="s">
        <v>9528</v>
      </c>
      <c r="B80" s="2352"/>
      <c r="C80" s="2352"/>
      <c r="D80" s="2352"/>
      <c r="E80" s="2352"/>
      <c r="F80" s="2352"/>
    </row>
    <row r="81" spans="1:6" x14ac:dyDescent="0.25">
      <c r="A81" s="2352" t="s">
        <v>15823</v>
      </c>
      <c r="B81" s="2352"/>
      <c r="C81" s="2352"/>
      <c r="D81" s="2352"/>
      <c r="E81" s="2352"/>
      <c r="F81" s="2352"/>
    </row>
    <row r="82" spans="1:6" x14ac:dyDescent="0.25">
      <c r="A82" s="2352" t="s">
        <v>281</v>
      </c>
      <c r="B82" s="2352"/>
      <c r="C82" s="2352"/>
      <c r="D82" s="2352"/>
      <c r="E82" s="2352"/>
      <c r="F82" s="2352"/>
    </row>
    <row r="83" spans="1:6" ht="31.5" x14ac:dyDescent="0.25">
      <c r="A83" s="264" t="s">
        <v>3</v>
      </c>
      <c r="B83" s="437" t="s">
        <v>283</v>
      </c>
      <c r="C83" s="437" t="s">
        <v>284</v>
      </c>
      <c r="D83" s="437" t="s">
        <v>285</v>
      </c>
      <c r="E83" s="100" t="s">
        <v>286</v>
      </c>
      <c r="F83" s="437" t="s">
        <v>4467</v>
      </c>
    </row>
    <row r="84" spans="1:6" x14ac:dyDescent="0.25">
      <c r="A84" s="562"/>
      <c r="B84" s="2330" t="s">
        <v>9</v>
      </c>
      <c r="C84" s="2535"/>
      <c r="D84" s="2331"/>
      <c r="E84" s="751"/>
      <c r="F84" s="437"/>
    </row>
    <row r="85" spans="1:6" ht="204.75" x14ac:dyDescent="0.25">
      <c r="A85" s="182">
        <v>1</v>
      </c>
      <c r="B85" s="182" t="s">
        <v>295</v>
      </c>
      <c r="C85" s="182" t="s">
        <v>15939</v>
      </c>
      <c r="D85" s="182" t="s">
        <v>15940</v>
      </c>
      <c r="E85" s="266">
        <v>682758.62</v>
      </c>
      <c r="F85" s="772" t="s">
        <v>15941</v>
      </c>
    </row>
    <row r="86" spans="1:6" x14ac:dyDescent="0.25">
      <c r="A86" s="182"/>
      <c r="B86" s="2381" t="s">
        <v>2222</v>
      </c>
      <c r="C86" s="2435"/>
      <c r="D86" s="2382"/>
      <c r="E86" s="266"/>
      <c r="F86" s="772"/>
    </row>
    <row r="87" spans="1:6" ht="173.25" x14ac:dyDescent="0.25">
      <c r="A87" s="182">
        <v>2</v>
      </c>
      <c r="B87" s="182" t="s">
        <v>15942</v>
      </c>
      <c r="C87" s="182" t="s">
        <v>15831</v>
      </c>
      <c r="D87" s="182" t="s">
        <v>15943</v>
      </c>
      <c r="E87" s="157">
        <v>341379.32</v>
      </c>
      <c r="F87" s="772" t="s">
        <v>15941</v>
      </c>
    </row>
    <row r="88" spans="1:6" x14ac:dyDescent="0.25">
      <c r="A88" s="182"/>
      <c r="B88" s="2381" t="s">
        <v>4727</v>
      </c>
      <c r="C88" s="2382"/>
      <c r="D88" s="182"/>
      <c r="E88" s="157"/>
      <c r="F88" s="772"/>
    </row>
    <row r="89" spans="1:6" ht="94.5" x14ac:dyDescent="0.25">
      <c r="A89" s="182">
        <v>3</v>
      </c>
      <c r="B89" s="7" t="s">
        <v>8983</v>
      </c>
      <c r="C89" s="7" t="s">
        <v>15839</v>
      </c>
      <c r="D89" s="7" t="s">
        <v>15840</v>
      </c>
      <c r="E89" s="429">
        <v>568965.51</v>
      </c>
      <c r="F89" s="772" t="s">
        <v>15941</v>
      </c>
    </row>
    <row r="90" spans="1:6" x14ac:dyDescent="0.25">
      <c r="A90" s="182"/>
      <c r="B90" s="2388" t="s">
        <v>303</v>
      </c>
      <c r="C90" s="2390"/>
      <c r="D90" s="7"/>
      <c r="E90" s="429"/>
      <c r="F90" s="772"/>
    </row>
    <row r="91" spans="1:6" ht="157.5" x14ac:dyDescent="0.25">
      <c r="A91" s="182">
        <v>4</v>
      </c>
      <c r="B91" s="7" t="s">
        <v>696</v>
      </c>
      <c r="C91" s="182" t="s">
        <v>15933</v>
      </c>
      <c r="D91" s="269" t="s">
        <v>15944</v>
      </c>
      <c r="E91" s="157">
        <v>227586.2</v>
      </c>
      <c r="F91" s="772" t="s">
        <v>15941</v>
      </c>
    </row>
    <row r="92" spans="1:6" x14ac:dyDescent="0.25">
      <c r="A92" s="182"/>
      <c r="B92" s="533" t="s">
        <v>15945</v>
      </c>
      <c r="C92" s="182"/>
      <c r="D92" s="269"/>
      <c r="E92" s="157"/>
      <c r="F92" s="772"/>
    </row>
    <row r="93" spans="1:6" ht="189" x14ac:dyDescent="0.25">
      <c r="A93" s="182">
        <v>5</v>
      </c>
      <c r="B93" s="269" t="s">
        <v>15946</v>
      </c>
      <c r="C93" s="182" t="s">
        <v>15947</v>
      </c>
      <c r="D93" s="269" t="s">
        <v>15948</v>
      </c>
      <c r="E93" s="157">
        <v>227586.2</v>
      </c>
      <c r="F93" s="772" t="s">
        <v>15941</v>
      </c>
    </row>
    <row r="94" spans="1:6" x14ac:dyDescent="0.25">
      <c r="A94" s="182"/>
      <c r="B94" s="437" t="s">
        <v>34</v>
      </c>
      <c r="C94" s="182"/>
      <c r="D94" s="269"/>
      <c r="E94" s="157"/>
      <c r="F94" s="772"/>
    </row>
    <row r="95" spans="1:6" ht="47.25" x14ac:dyDescent="0.25">
      <c r="A95" s="182">
        <v>6</v>
      </c>
      <c r="B95" s="269" t="s">
        <v>309</v>
      </c>
      <c r="C95" s="182" t="s">
        <v>15841</v>
      </c>
      <c r="D95" s="269" t="s">
        <v>341</v>
      </c>
      <c r="E95" s="153">
        <v>1000000</v>
      </c>
      <c r="F95" s="772" t="s">
        <v>15941</v>
      </c>
    </row>
    <row r="96" spans="1:6" ht="47.25" x14ac:dyDescent="0.25">
      <c r="A96" s="182">
        <v>7</v>
      </c>
      <c r="B96" s="269" t="s">
        <v>311</v>
      </c>
      <c r="C96" s="182" t="s">
        <v>15842</v>
      </c>
      <c r="D96" s="269" t="s">
        <v>341</v>
      </c>
      <c r="E96" s="153">
        <v>2982758.59</v>
      </c>
      <c r="F96" s="772" t="s">
        <v>15941</v>
      </c>
    </row>
    <row r="97" spans="1:6" x14ac:dyDescent="0.25">
      <c r="A97" s="182"/>
      <c r="B97" s="2330" t="s">
        <v>5895</v>
      </c>
      <c r="C97" s="2331"/>
      <c r="D97" s="269"/>
      <c r="E97" s="153"/>
      <c r="F97" s="772"/>
    </row>
    <row r="98" spans="1:6" ht="47.25" x14ac:dyDescent="0.25">
      <c r="A98" s="182">
        <v>8</v>
      </c>
      <c r="B98" s="791" t="s">
        <v>15949</v>
      </c>
      <c r="C98" s="269" t="s">
        <v>15950</v>
      </c>
      <c r="D98" s="791" t="s">
        <v>15951</v>
      </c>
      <c r="E98" s="150">
        <v>1500000</v>
      </c>
      <c r="F98" s="772" t="s">
        <v>15941</v>
      </c>
    </row>
    <row r="99" spans="1:6" ht="63" x14ac:dyDescent="0.25">
      <c r="A99" s="182">
        <v>9</v>
      </c>
      <c r="B99" s="791" t="s">
        <v>15952</v>
      </c>
      <c r="C99" s="269" t="s">
        <v>15953</v>
      </c>
      <c r="D99" s="791" t="s">
        <v>15954</v>
      </c>
      <c r="E99" s="150">
        <v>400000</v>
      </c>
      <c r="F99" s="772" t="s">
        <v>1269</v>
      </c>
    </row>
    <row r="100" spans="1:6" ht="47.25" x14ac:dyDescent="0.25">
      <c r="A100" s="182">
        <v>10</v>
      </c>
      <c r="B100" s="791" t="s">
        <v>15955</v>
      </c>
      <c r="C100" s="269" t="s">
        <v>15956</v>
      </c>
      <c r="D100" s="791" t="s">
        <v>15957</v>
      </c>
      <c r="E100" s="150">
        <v>400000</v>
      </c>
      <c r="F100" s="772" t="s">
        <v>1269</v>
      </c>
    </row>
    <row r="101" spans="1:6" ht="110.25" x14ac:dyDescent="0.25">
      <c r="A101" s="182">
        <v>11</v>
      </c>
      <c r="B101" s="791" t="s">
        <v>15958</v>
      </c>
      <c r="C101" s="269" t="s">
        <v>15959</v>
      </c>
      <c r="D101" s="791" t="s">
        <v>15960</v>
      </c>
      <c r="E101" s="150">
        <v>250000</v>
      </c>
      <c r="F101" s="772" t="s">
        <v>15941</v>
      </c>
    </row>
    <row r="102" spans="1:6" ht="110.25" x14ac:dyDescent="0.25">
      <c r="A102" s="182">
        <v>12</v>
      </c>
      <c r="B102" s="791" t="s">
        <v>15961</v>
      </c>
      <c r="C102" s="269" t="s">
        <v>15962</v>
      </c>
      <c r="D102" s="791" t="s">
        <v>15960</v>
      </c>
      <c r="E102" s="150">
        <v>250000</v>
      </c>
      <c r="F102" s="772" t="s">
        <v>15941</v>
      </c>
    </row>
    <row r="103" spans="1:6" ht="47.25" x14ac:dyDescent="0.25">
      <c r="A103" s="182">
        <v>13</v>
      </c>
      <c r="B103" s="791" t="s">
        <v>15963</v>
      </c>
      <c r="C103" s="269" t="s">
        <v>15964</v>
      </c>
      <c r="D103" s="791" t="s">
        <v>15957</v>
      </c>
      <c r="E103" s="150">
        <v>400000</v>
      </c>
      <c r="F103" s="772" t="s">
        <v>1269</v>
      </c>
    </row>
    <row r="104" spans="1:6" ht="47.25" x14ac:dyDescent="0.25">
      <c r="A104" s="182">
        <v>14</v>
      </c>
      <c r="B104" s="791" t="s">
        <v>15965</v>
      </c>
      <c r="C104" s="269" t="s">
        <v>15966</v>
      </c>
      <c r="D104" s="791" t="s">
        <v>15957</v>
      </c>
      <c r="E104" s="150">
        <v>400000</v>
      </c>
      <c r="F104" s="772" t="s">
        <v>1269</v>
      </c>
    </row>
    <row r="105" spans="1:6" ht="47.25" x14ac:dyDescent="0.25">
      <c r="A105" s="182">
        <v>15</v>
      </c>
      <c r="B105" s="791" t="s">
        <v>15967</v>
      </c>
      <c r="C105" s="269" t="s">
        <v>15968</v>
      </c>
      <c r="D105" s="791" t="s">
        <v>15969</v>
      </c>
      <c r="E105" s="150">
        <v>600000</v>
      </c>
      <c r="F105" s="772" t="s">
        <v>1269</v>
      </c>
    </row>
    <row r="106" spans="1:6" ht="47.25" x14ac:dyDescent="0.25">
      <c r="A106" s="182">
        <v>16</v>
      </c>
      <c r="B106" s="791" t="s">
        <v>15970</v>
      </c>
      <c r="C106" s="269" t="s">
        <v>15971</v>
      </c>
      <c r="D106" s="791" t="s">
        <v>1736</v>
      </c>
      <c r="E106" s="150">
        <v>500000</v>
      </c>
      <c r="F106" s="772" t="s">
        <v>1269</v>
      </c>
    </row>
    <row r="107" spans="1:6" ht="47.25" x14ac:dyDescent="0.25">
      <c r="A107" s="182">
        <v>17</v>
      </c>
      <c r="B107" s="791" t="s">
        <v>15972</v>
      </c>
      <c r="C107" s="269" t="s">
        <v>15973</v>
      </c>
      <c r="D107" s="791" t="s">
        <v>15957</v>
      </c>
      <c r="E107" s="150">
        <v>448275.9</v>
      </c>
      <c r="F107" s="772" t="s">
        <v>1269</v>
      </c>
    </row>
    <row r="108" spans="1:6" ht="94.5" x14ac:dyDescent="0.25">
      <c r="A108" s="182">
        <v>18</v>
      </c>
      <c r="B108" s="791" t="s">
        <v>15974</v>
      </c>
      <c r="C108" s="269" t="s">
        <v>15975</v>
      </c>
      <c r="D108" s="791" t="s">
        <v>15976</v>
      </c>
      <c r="E108" s="150">
        <v>200000</v>
      </c>
      <c r="F108" s="772" t="s">
        <v>1269</v>
      </c>
    </row>
    <row r="109" spans="1:6" x14ac:dyDescent="0.25">
      <c r="A109" s="182"/>
      <c r="B109" s="269"/>
      <c r="C109" s="269"/>
      <c r="D109" s="269"/>
      <c r="E109" s="301">
        <f>SUM(E85:E108)</f>
        <v>11379310.34</v>
      </c>
      <c r="F109" s="772"/>
    </row>
  </sheetData>
  <mergeCells count="12">
    <mergeCell ref="B90:C90"/>
    <mergeCell ref="B97:C97"/>
    <mergeCell ref="A1:F1"/>
    <mergeCell ref="A2:F2"/>
    <mergeCell ref="A3:F3"/>
    <mergeCell ref="A80:F80"/>
    <mergeCell ref="A81:F81"/>
    <mergeCell ref="A82:F82"/>
    <mergeCell ref="B74:C74"/>
    <mergeCell ref="B84:D84"/>
    <mergeCell ref="B86:D86"/>
    <mergeCell ref="B88:C88"/>
  </mergeCells>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2"/>
  <sheetViews>
    <sheetView topLeftCell="A81" workbookViewId="0">
      <selection activeCell="D132" sqref="D132"/>
    </sheetView>
  </sheetViews>
  <sheetFormatPr defaultRowHeight="15.75" x14ac:dyDescent="0.25"/>
  <cols>
    <col min="1" max="1" width="7" style="128" customWidth="1"/>
    <col min="2" max="2" width="16.7109375" style="128" customWidth="1"/>
    <col min="3" max="3" width="42" style="128" customWidth="1"/>
    <col min="4" max="4" width="16.42578125" style="128" customWidth="1"/>
    <col min="5" max="5" width="20.42578125" style="128" customWidth="1"/>
    <col min="6" max="6" width="9.5703125" style="128" customWidth="1"/>
    <col min="7" max="16384" width="9.140625" style="128"/>
  </cols>
  <sheetData>
    <row r="1" spans="1:6" x14ac:dyDescent="0.25">
      <c r="A1" s="2585" t="s">
        <v>9528</v>
      </c>
      <c r="B1" s="2585"/>
      <c r="C1" s="2585"/>
      <c r="D1" s="2585"/>
      <c r="E1" s="2585"/>
      <c r="F1" s="2585"/>
    </row>
    <row r="2" spans="1:6" x14ac:dyDescent="0.25">
      <c r="A2" s="2585" t="s">
        <v>15977</v>
      </c>
      <c r="B2" s="2585"/>
      <c r="C2" s="2585"/>
      <c r="D2" s="2585"/>
      <c r="E2" s="2585"/>
      <c r="F2" s="2585"/>
    </row>
    <row r="3" spans="1:6" x14ac:dyDescent="0.25">
      <c r="A3" s="2585" t="s">
        <v>281</v>
      </c>
      <c r="B3" s="2585"/>
      <c r="C3" s="2585"/>
      <c r="D3" s="2585"/>
      <c r="E3" s="2585"/>
      <c r="F3" s="2585"/>
    </row>
    <row r="4" spans="1:6" ht="31.5" x14ac:dyDescent="0.25">
      <c r="A4" s="280" t="s">
        <v>3</v>
      </c>
      <c r="B4" s="382" t="s">
        <v>283</v>
      </c>
      <c r="C4" s="382" t="s">
        <v>284</v>
      </c>
      <c r="D4" s="382" t="s">
        <v>285</v>
      </c>
      <c r="E4" s="864" t="s">
        <v>12119</v>
      </c>
      <c r="F4" s="382" t="s">
        <v>4467</v>
      </c>
    </row>
    <row r="5" spans="1:6" x14ac:dyDescent="0.25">
      <c r="A5" s="280"/>
      <c r="B5" s="820" t="s">
        <v>9</v>
      </c>
      <c r="C5" s="820"/>
      <c r="D5" s="820"/>
      <c r="E5" s="865"/>
      <c r="F5" s="820"/>
    </row>
    <row r="6" spans="1:6" ht="47.25" x14ac:dyDescent="0.25">
      <c r="A6" s="277">
        <v>1</v>
      </c>
      <c r="B6" s="149" t="s">
        <v>2060</v>
      </c>
      <c r="C6" s="149" t="s">
        <v>15978</v>
      </c>
      <c r="D6" s="149" t="s">
        <v>329</v>
      </c>
      <c r="E6" s="866">
        <v>1817993</v>
      </c>
      <c r="F6" s="148" t="s">
        <v>13</v>
      </c>
    </row>
    <row r="7" spans="1:6" ht="141.75" x14ac:dyDescent="0.25">
      <c r="A7" s="277">
        <v>2</v>
      </c>
      <c r="B7" s="149" t="s">
        <v>295</v>
      </c>
      <c r="C7" s="149" t="s">
        <v>15979</v>
      </c>
      <c r="D7" s="149" t="s">
        <v>15980</v>
      </c>
      <c r="E7" s="866">
        <v>900697.02</v>
      </c>
      <c r="F7" s="148" t="s">
        <v>13</v>
      </c>
    </row>
    <row r="8" spans="1:6" ht="47.25" x14ac:dyDescent="0.25">
      <c r="A8" s="277">
        <v>3</v>
      </c>
      <c r="B8" s="149" t="s">
        <v>17</v>
      </c>
      <c r="C8" s="149" t="s">
        <v>15981</v>
      </c>
      <c r="D8" s="149" t="s">
        <v>537</v>
      </c>
      <c r="E8" s="866">
        <v>38400</v>
      </c>
      <c r="F8" s="148" t="s">
        <v>13</v>
      </c>
    </row>
    <row r="9" spans="1:6" ht="47.25" x14ac:dyDescent="0.25">
      <c r="A9" s="277">
        <v>4</v>
      </c>
      <c r="B9" s="149" t="s">
        <v>20</v>
      </c>
      <c r="C9" s="149" t="s">
        <v>15982</v>
      </c>
      <c r="D9" s="149" t="s">
        <v>539</v>
      </c>
      <c r="E9" s="866">
        <v>56400</v>
      </c>
      <c r="F9" s="148" t="s">
        <v>13</v>
      </c>
    </row>
    <row r="10" spans="1:6" ht="94.5" x14ac:dyDescent="0.25">
      <c r="A10" s="277">
        <v>5</v>
      </c>
      <c r="B10" s="149" t="s">
        <v>23</v>
      </c>
      <c r="C10" s="149" t="s">
        <v>15983</v>
      </c>
      <c r="D10" s="149" t="s">
        <v>541</v>
      </c>
      <c r="E10" s="866">
        <v>1395130.67</v>
      </c>
      <c r="F10" s="148" t="s">
        <v>13</v>
      </c>
    </row>
    <row r="11" spans="1:6" x14ac:dyDescent="0.25">
      <c r="A11" s="277"/>
      <c r="B11" s="280" t="s">
        <v>2222</v>
      </c>
      <c r="C11" s="554"/>
      <c r="D11" s="554"/>
      <c r="E11" s="866"/>
      <c r="F11" s="148"/>
    </row>
    <row r="12" spans="1:6" ht="126" x14ac:dyDescent="0.25">
      <c r="A12" s="277">
        <v>6</v>
      </c>
      <c r="B12" s="149" t="s">
        <v>295</v>
      </c>
      <c r="C12" s="149" t="s">
        <v>15984</v>
      </c>
      <c r="D12" s="149" t="s">
        <v>336</v>
      </c>
      <c r="E12" s="866">
        <v>904310.35</v>
      </c>
      <c r="F12" s="148" t="s">
        <v>13</v>
      </c>
    </row>
    <row r="13" spans="1:6" ht="94.5" x14ac:dyDescent="0.25">
      <c r="A13" s="277">
        <v>7</v>
      </c>
      <c r="B13" s="149" t="s">
        <v>23</v>
      </c>
      <c r="C13" s="149" t="s">
        <v>15985</v>
      </c>
      <c r="D13" s="149" t="s">
        <v>541</v>
      </c>
      <c r="E13" s="866">
        <v>900000</v>
      </c>
      <c r="F13" s="148" t="s">
        <v>13</v>
      </c>
    </row>
    <row r="14" spans="1:6" ht="110.25" x14ac:dyDescent="0.25">
      <c r="A14" s="277">
        <v>8</v>
      </c>
      <c r="B14" s="149" t="s">
        <v>14053</v>
      </c>
      <c r="C14" s="149" t="s">
        <v>15986</v>
      </c>
      <c r="D14" s="149" t="s">
        <v>15987</v>
      </c>
      <c r="E14" s="866">
        <v>800000</v>
      </c>
      <c r="F14" s="148" t="s">
        <v>13</v>
      </c>
    </row>
    <row r="15" spans="1:6" x14ac:dyDescent="0.25">
      <c r="A15" s="277"/>
      <c r="B15" s="382" t="s">
        <v>739</v>
      </c>
      <c r="C15" s="149"/>
      <c r="D15" s="149"/>
      <c r="E15" s="866"/>
      <c r="F15" s="148"/>
    </row>
    <row r="16" spans="1:6" ht="110.25" x14ac:dyDescent="0.25">
      <c r="A16" s="277">
        <v>9</v>
      </c>
      <c r="B16" s="156" t="s">
        <v>8983</v>
      </c>
      <c r="C16" s="149" t="s">
        <v>15988</v>
      </c>
      <c r="D16" s="149" t="s">
        <v>43</v>
      </c>
      <c r="E16" s="866">
        <v>4568965.5199999996</v>
      </c>
      <c r="F16" s="148" t="s">
        <v>13</v>
      </c>
    </row>
    <row r="17" spans="1:6" x14ac:dyDescent="0.25">
      <c r="A17" s="277"/>
      <c r="B17" s="251" t="s">
        <v>306</v>
      </c>
      <c r="C17" s="820"/>
      <c r="D17" s="820"/>
      <c r="E17" s="867"/>
      <c r="F17" s="148"/>
    </row>
    <row r="18" spans="1:6" ht="63" x14ac:dyDescent="0.25">
      <c r="A18" s="277">
        <v>10</v>
      </c>
      <c r="B18" s="149" t="s">
        <v>15989</v>
      </c>
      <c r="C18" s="149" t="s">
        <v>15990</v>
      </c>
      <c r="D18" s="156" t="s">
        <v>15991</v>
      </c>
      <c r="E18" s="866">
        <v>347241</v>
      </c>
      <c r="F18" s="148" t="s">
        <v>13</v>
      </c>
    </row>
    <row r="19" spans="1:6" ht="63" x14ac:dyDescent="0.25">
      <c r="A19" s="277">
        <v>11</v>
      </c>
      <c r="B19" s="149" t="s">
        <v>15992</v>
      </c>
      <c r="C19" s="149" t="s">
        <v>15993</v>
      </c>
      <c r="D19" s="156" t="s">
        <v>15991</v>
      </c>
      <c r="E19" s="866">
        <v>347241</v>
      </c>
      <c r="F19" s="148" t="s">
        <v>13</v>
      </c>
    </row>
    <row r="20" spans="1:6" ht="63" x14ac:dyDescent="0.25">
      <c r="A20" s="277">
        <v>12</v>
      </c>
      <c r="B20" s="149" t="s">
        <v>15994</v>
      </c>
      <c r="C20" s="149" t="s">
        <v>15995</v>
      </c>
      <c r="D20" s="156" t="s">
        <v>15991</v>
      </c>
      <c r="E20" s="866">
        <v>347241</v>
      </c>
      <c r="F20" s="148" t="s">
        <v>13</v>
      </c>
    </row>
    <row r="21" spans="1:6" ht="47.25" x14ac:dyDescent="0.25">
      <c r="A21" s="277">
        <v>13</v>
      </c>
      <c r="B21" s="149" t="s">
        <v>15996</v>
      </c>
      <c r="C21" s="149" t="s">
        <v>15997</v>
      </c>
      <c r="D21" s="156" t="s">
        <v>15991</v>
      </c>
      <c r="E21" s="866">
        <v>347241</v>
      </c>
      <c r="F21" s="148" t="s">
        <v>13</v>
      </c>
    </row>
    <row r="22" spans="1:6" ht="63" x14ac:dyDescent="0.25">
      <c r="A22" s="277">
        <v>14</v>
      </c>
      <c r="B22" s="149" t="s">
        <v>15998</v>
      </c>
      <c r="C22" s="149" t="s">
        <v>15999</v>
      </c>
      <c r="D22" s="156" t="s">
        <v>15991</v>
      </c>
      <c r="E22" s="866">
        <v>347242.9</v>
      </c>
      <c r="F22" s="148" t="s">
        <v>13</v>
      </c>
    </row>
    <row r="23" spans="1:6" x14ac:dyDescent="0.25">
      <c r="A23" s="277"/>
      <c r="B23" s="820" t="s">
        <v>34</v>
      </c>
      <c r="C23" s="820"/>
      <c r="D23" s="820"/>
      <c r="E23" s="867"/>
      <c r="F23" s="148"/>
    </row>
    <row r="24" spans="1:6" ht="78.75" x14ac:dyDescent="0.25">
      <c r="A24" s="277">
        <v>23</v>
      </c>
      <c r="B24" s="149" t="s">
        <v>309</v>
      </c>
      <c r="C24" s="554" t="s">
        <v>16000</v>
      </c>
      <c r="D24" s="156" t="s">
        <v>310</v>
      </c>
      <c r="E24" s="866">
        <v>8202586.21</v>
      </c>
      <c r="F24" s="148" t="s">
        <v>13</v>
      </c>
    </row>
    <row r="25" spans="1:6" ht="78.75" x14ac:dyDescent="0.25">
      <c r="A25" s="277">
        <v>24</v>
      </c>
      <c r="B25" s="149" t="s">
        <v>16001</v>
      </c>
      <c r="C25" s="554" t="s">
        <v>16002</v>
      </c>
      <c r="D25" s="156" t="s">
        <v>310</v>
      </c>
      <c r="E25" s="866">
        <v>8000000</v>
      </c>
      <c r="F25" s="148" t="s">
        <v>13</v>
      </c>
    </row>
    <row r="26" spans="1:6" ht="78.75" x14ac:dyDescent="0.25">
      <c r="A26" s="277">
        <v>25</v>
      </c>
      <c r="B26" s="149" t="s">
        <v>4431</v>
      </c>
      <c r="C26" s="554" t="s">
        <v>16003</v>
      </c>
      <c r="D26" s="156" t="s">
        <v>310</v>
      </c>
      <c r="E26" s="866">
        <v>1000000</v>
      </c>
      <c r="F26" s="148" t="s">
        <v>13</v>
      </c>
    </row>
    <row r="27" spans="1:6" x14ac:dyDescent="0.25">
      <c r="A27" s="277"/>
      <c r="B27" s="820" t="s">
        <v>14661</v>
      </c>
      <c r="C27" s="554"/>
      <c r="D27" s="156"/>
      <c r="E27" s="866"/>
      <c r="F27" s="148"/>
    </row>
    <row r="28" spans="1:6" ht="236.25" x14ac:dyDescent="0.25">
      <c r="A28" s="277">
        <v>26</v>
      </c>
      <c r="B28" s="149" t="s">
        <v>16004</v>
      </c>
      <c r="C28" s="554" t="s">
        <v>16005</v>
      </c>
      <c r="D28" s="149" t="s">
        <v>16006</v>
      </c>
      <c r="E28" s="866">
        <v>1169256.8</v>
      </c>
      <c r="F28" s="148" t="s">
        <v>13</v>
      </c>
    </row>
    <row r="29" spans="1:6" ht="236.25" x14ac:dyDescent="0.25">
      <c r="A29" s="277">
        <v>27</v>
      </c>
      <c r="B29" s="156" t="s">
        <v>16007</v>
      </c>
      <c r="C29" s="554" t="s">
        <v>16008</v>
      </c>
      <c r="D29" s="149" t="s">
        <v>16006</v>
      </c>
      <c r="E29" s="866">
        <v>1169256.8</v>
      </c>
      <c r="F29" s="148" t="s">
        <v>13</v>
      </c>
    </row>
    <row r="30" spans="1:6" ht="236.25" x14ac:dyDescent="0.25">
      <c r="A30" s="277">
        <v>28</v>
      </c>
      <c r="B30" s="156" t="s">
        <v>16009</v>
      </c>
      <c r="C30" s="554" t="s">
        <v>16010</v>
      </c>
      <c r="D30" s="149" t="s">
        <v>16006</v>
      </c>
      <c r="E30" s="866">
        <v>1169256.8</v>
      </c>
      <c r="F30" s="148" t="s">
        <v>13</v>
      </c>
    </row>
    <row r="31" spans="1:6" ht="236.25" x14ac:dyDescent="0.25">
      <c r="A31" s="277">
        <v>29</v>
      </c>
      <c r="B31" s="156" t="s">
        <v>16011</v>
      </c>
      <c r="C31" s="554" t="s">
        <v>16012</v>
      </c>
      <c r="D31" s="149" t="s">
        <v>16006</v>
      </c>
      <c r="E31" s="866">
        <v>1169256.8</v>
      </c>
      <c r="F31" s="148" t="s">
        <v>13</v>
      </c>
    </row>
    <row r="32" spans="1:6" x14ac:dyDescent="0.25">
      <c r="A32" s="277"/>
      <c r="B32" s="820" t="s">
        <v>481</v>
      </c>
      <c r="C32" s="554"/>
      <c r="D32" s="156"/>
      <c r="E32" s="866"/>
      <c r="F32" s="148"/>
    </row>
    <row r="33" spans="1:6" ht="141.75" x14ac:dyDescent="0.25">
      <c r="A33" s="277">
        <v>30</v>
      </c>
      <c r="B33" s="149" t="s">
        <v>16013</v>
      </c>
      <c r="C33" s="554" t="s">
        <v>16014</v>
      </c>
      <c r="D33" s="156" t="s">
        <v>16015</v>
      </c>
      <c r="E33" s="866">
        <v>2000000</v>
      </c>
      <c r="F33" s="148" t="s">
        <v>13</v>
      </c>
    </row>
    <row r="34" spans="1:6" x14ac:dyDescent="0.25">
      <c r="A34" s="277"/>
      <c r="B34" s="820" t="s">
        <v>16016</v>
      </c>
      <c r="C34" s="554"/>
      <c r="D34" s="156"/>
      <c r="E34" s="866"/>
      <c r="F34" s="148"/>
    </row>
    <row r="35" spans="1:6" ht="94.5" x14ac:dyDescent="0.25">
      <c r="A35" s="277">
        <v>31</v>
      </c>
      <c r="B35" s="149" t="s">
        <v>16017</v>
      </c>
      <c r="C35" s="554" t="s">
        <v>16018</v>
      </c>
      <c r="D35" s="149" t="s">
        <v>16019</v>
      </c>
      <c r="E35" s="866">
        <v>1076421.05</v>
      </c>
      <c r="F35" s="148" t="s">
        <v>13</v>
      </c>
    </row>
    <row r="36" spans="1:6" x14ac:dyDescent="0.25">
      <c r="A36" s="277"/>
      <c r="B36" s="820" t="s">
        <v>16020</v>
      </c>
      <c r="C36" s="820"/>
      <c r="D36" s="820"/>
      <c r="E36" s="867"/>
      <c r="F36" s="148"/>
    </row>
    <row r="37" spans="1:6" ht="47.25" x14ac:dyDescent="0.25">
      <c r="A37" s="277">
        <v>32</v>
      </c>
      <c r="B37" s="149" t="s">
        <v>16021</v>
      </c>
      <c r="C37" s="149" t="s">
        <v>16022</v>
      </c>
      <c r="D37" s="149" t="s">
        <v>16023</v>
      </c>
      <c r="E37" s="866">
        <v>1000000</v>
      </c>
      <c r="F37" s="148" t="s">
        <v>13</v>
      </c>
    </row>
    <row r="38" spans="1:6" ht="94.5" x14ac:dyDescent="0.25">
      <c r="A38" s="277">
        <v>33</v>
      </c>
      <c r="B38" s="149" t="s">
        <v>16024</v>
      </c>
      <c r="C38" s="149" t="s">
        <v>16025</v>
      </c>
      <c r="D38" s="149" t="s">
        <v>16026</v>
      </c>
      <c r="E38" s="866">
        <v>1000000</v>
      </c>
      <c r="F38" s="148" t="s">
        <v>13</v>
      </c>
    </row>
    <row r="39" spans="1:6" ht="31.5" x14ac:dyDescent="0.25">
      <c r="A39" s="277">
        <v>34</v>
      </c>
      <c r="B39" s="149" t="s">
        <v>16027</v>
      </c>
      <c r="C39" s="149" t="s">
        <v>16028</v>
      </c>
      <c r="D39" s="149" t="s">
        <v>16029</v>
      </c>
      <c r="E39" s="866">
        <v>1000000</v>
      </c>
      <c r="F39" s="148" t="s">
        <v>13</v>
      </c>
    </row>
    <row r="40" spans="1:6" ht="47.25" x14ac:dyDescent="0.25">
      <c r="A40" s="277">
        <v>35</v>
      </c>
      <c r="B40" s="149" t="s">
        <v>16027</v>
      </c>
      <c r="C40" s="149" t="s">
        <v>16028</v>
      </c>
      <c r="D40" s="149" t="s">
        <v>16030</v>
      </c>
      <c r="E40" s="866">
        <v>1000000</v>
      </c>
      <c r="F40" s="148" t="s">
        <v>13</v>
      </c>
    </row>
    <row r="41" spans="1:6" ht="47.25" x14ac:dyDescent="0.25">
      <c r="A41" s="277">
        <v>36</v>
      </c>
      <c r="B41" s="149" t="s">
        <v>16031</v>
      </c>
      <c r="C41" s="149" t="s">
        <v>16032</v>
      </c>
      <c r="D41" s="149" t="s">
        <v>16033</v>
      </c>
      <c r="E41" s="866">
        <v>1000000</v>
      </c>
      <c r="F41" s="148" t="s">
        <v>13</v>
      </c>
    </row>
    <row r="42" spans="1:6" ht="31.5" x14ac:dyDescent="0.25">
      <c r="A42" s="277">
        <v>37</v>
      </c>
      <c r="B42" s="149" t="s">
        <v>16034</v>
      </c>
      <c r="C42" s="149" t="s">
        <v>16035</v>
      </c>
      <c r="D42" s="149" t="s">
        <v>2547</v>
      </c>
      <c r="E42" s="866">
        <v>1000000</v>
      </c>
      <c r="F42" s="148" t="s">
        <v>13</v>
      </c>
    </row>
    <row r="43" spans="1:6" ht="78.75" x14ac:dyDescent="0.25">
      <c r="A43" s="277">
        <v>38</v>
      </c>
      <c r="B43" s="149" t="s">
        <v>16004</v>
      </c>
      <c r="C43" s="149" t="s">
        <v>16036</v>
      </c>
      <c r="D43" s="149" t="s">
        <v>16037</v>
      </c>
      <c r="E43" s="866">
        <v>1000000</v>
      </c>
      <c r="F43" s="148" t="s">
        <v>13</v>
      </c>
    </row>
    <row r="44" spans="1:6" ht="47.25" x14ac:dyDescent="0.25">
      <c r="A44" s="277">
        <v>39</v>
      </c>
      <c r="B44" s="149" t="s">
        <v>16038</v>
      </c>
      <c r="C44" s="149" t="s">
        <v>16039</v>
      </c>
      <c r="D44" s="149" t="s">
        <v>16040</v>
      </c>
      <c r="E44" s="866">
        <v>1000000</v>
      </c>
      <c r="F44" s="148" t="s">
        <v>13</v>
      </c>
    </row>
    <row r="45" spans="1:6" ht="63" x14ac:dyDescent="0.25">
      <c r="A45" s="277">
        <v>40</v>
      </c>
      <c r="B45" s="149" t="s">
        <v>16041</v>
      </c>
      <c r="C45" s="149" t="s">
        <v>16042</v>
      </c>
      <c r="D45" s="149" t="s">
        <v>16043</v>
      </c>
      <c r="E45" s="866">
        <v>2000000</v>
      </c>
      <c r="F45" s="148" t="s">
        <v>13</v>
      </c>
    </row>
    <row r="46" spans="1:6" ht="63" x14ac:dyDescent="0.25">
      <c r="A46" s="277">
        <v>41</v>
      </c>
      <c r="B46" s="149" t="s">
        <v>16011</v>
      </c>
      <c r="C46" s="149" t="s">
        <v>16044</v>
      </c>
      <c r="D46" s="149" t="s">
        <v>16043</v>
      </c>
      <c r="E46" s="866">
        <v>2000000</v>
      </c>
      <c r="F46" s="148" t="s">
        <v>13</v>
      </c>
    </row>
    <row r="47" spans="1:6" ht="63" x14ac:dyDescent="0.25">
      <c r="A47" s="277">
        <v>42</v>
      </c>
      <c r="B47" s="149" t="s">
        <v>16045</v>
      </c>
      <c r="C47" s="149" t="s">
        <v>16046</v>
      </c>
      <c r="D47" s="149" t="s">
        <v>16043</v>
      </c>
      <c r="E47" s="866">
        <v>1000000</v>
      </c>
      <c r="F47" s="148" t="s">
        <v>13</v>
      </c>
    </row>
    <row r="48" spans="1:6" ht="94.5" x14ac:dyDescent="0.25">
      <c r="A48" s="277">
        <v>43</v>
      </c>
      <c r="B48" s="149" t="s">
        <v>16047</v>
      </c>
      <c r="C48" s="149" t="s">
        <v>16048</v>
      </c>
      <c r="D48" s="149" t="s">
        <v>16026</v>
      </c>
      <c r="E48" s="866">
        <v>1000000</v>
      </c>
      <c r="F48" s="148" t="s">
        <v>13</v>
      </c>
    </row>
    <row r="49" spans="1:6" ht="94.5" x14ac:dyDescent="0.25">
      <c r="A49" s="277">
        <v>44</v>
      </c>
      <c r="B49" s="149" t="s">
        <v>16049</v>
      </c>
      <c r="C49" s="149" t="s">
        <v>16050</v>
      </c>
      <c r="D49" s="149" t="s">
        <v>16026</v>
      </c>
      <c r="E49" s="866">
        <v>1000000</v>
      </c>
      <c r="F49" s="148" t="s">
        <v>13</v>
      </c>
    </row>
    <row r="50" spans="1:6" ht="94.5" x14ac:dyDescent="0.25">
      <c r="A50" s="277">
        <v>45</v>
      </c>
      <c r="B50" s="149" t="s">
        <v>16051</v>
      </c>
      <c r="C50" s="149" t="s">
        <v>16052</v>
      </c>
      <c r="D50" s="149" t="s">
        <v>16053</v>
      </c>
      <c r="E50" s="866">
        <v>500000</v>
      </c>
      <c r="F50" s="148" t="s">
        <v>272</v>
      </c>
    </row>
    <row r="51" spans="1:6" ht="47.25" x14ac:dyDescent="0.25">
      <c r="A51" s="277">
        <v>46</v>
      </c>
      <c r="B51" s="149" t="s">
        <v>16051</v>
      </c>
      <c r="C51" s="149" t="s">
        <v>16052</v>
      </c>
      <c r="D51" s="149" t="s">
        <v>16054</v>
      </c>
      <c r="E51" s="866">
        <v>500000</v>
      </c>
      <c r="F51" s="148" t="s">
        <v>272</v>
      </c>
    </row>
    <row r="52" spans="1:6" ht="94.5" x14ac:dyDescent="0.25">
      <c r="A52" s="277">
        <v>47</v>
      </c>
      <c r="B52" s="149" t="s">
        <v>16055</v>
      </c>
      <c r="C52" s="149" t="s">
        <v>16056</v>
      </c>
      <c r="D52" s="149" t="s">
        <v>16026</v>
      </c>
      <c r="E52" s="866">
        <v>1000000</v>
      </c>
      <c r="F52" s="148" t="s">
        <v>13</v>
      </c>
    </row>
    <row r="53" spans="1:6" ht="47.25" x14ac:dyDescent="0.25">
      <c r="A53" s="277">
        <v>48</v>
      </c>
      <c r="B53" s="149" t="s">
        <v>16057</v>
      </c>
      <c r="C53" s="149" t="s">
        <v>16058</v>
      </c>
      <c r="D53" s="149" t="s">
        <v>16040</v>
      </c>
      <c r="E53" s="866">
        <v>1000000</v>
      </c>
      <c r="F53" s="148" t="s">
        <v>13</v>
      </c>
    </row>
    <row r="54" spans="1:6" ht="78.75" x14ac:dyDescent="0.25">
      <c r="A54" s="277">
        <v>49</v>
      </c>
      <c r="B54" s="149" t="s">
        <v>16059</v>
      </c>
      <c r="C54" s="149" t="s">
        <v>16060</v>
      </c>
      <c r="D54" s="149" t="s">
        <v>16061</v>
      </c>
      <c r="E54" s="866">
        <v>1000000</v>
      </c>
      <c r="F54" s="148" t="s">
        <v>13</v>
      </c>
    </row>
    <row r="55" spans="1:6" ht="47.25" x14ac:dyDescent="0.25">
      <c r="A55" s="277">
        <v>50</v>
      </c>
      <c r="B55" s="149" t="s">
        <v>16062</v>
      </c>
      <c r="C55" s="149" t="s">
        <v>16063</v>
      </c>
      <c r="D55" s="149" t="s">
        <v>16040</v>
      </c>
      <c r="E55" s="866">
        <v>1000000</v>
      </c>
      <c r="F55" s="148" t="s">
        <v>272</v>
      </c>
    </row>
    <row r="56" spans="1:6" ht="94.5" x14ac:dyDescent="0.25">
      <c r="A56" s="277">
        <v>51</v>
      </c>
      <c r="B56" s="149" t="s">
        <v>16064</v>
      </c>
      <c r="C56" s="149" t="s">
        <v>16065</v>
      </c>
      <c r="D56" s="149" t="s">
        <v>16026</v>
      </c>
      <c r="E56" s="866">
        <v>1000000</v>
      </c>
      <c r="F56" s="148" t="s">
        <v>13</v>
      </c>
    </row>
    <row r="57" spans="1:6" ht="63" x14ac:dyDescent="0.25">
      <c r="A57" s="277">
        <v>52</v>
      </c>
      <c r="B57" s="149" t="s">
        <v>16066</v>
      </c>
      <c r="C57" s="149" t="s">
        <v>16067</v>
      </c>
      <c r="D57" s="149" t="s">
        <v>16068</v>
      </c>
      <c r="E57" s="866">
        <v>1000000</v>
      </c>
      <c r="F57" s="148" t="s">
        <v>13</v>
      </c>
    </row>
    <row r="58" spans="1:6" ht="63" x14ac:dyDescent="0.25">
      <c r="A58" s="277">
        <v>53</v>
      </c>
      <c r="B58" s="149" t="s">
        <v>16069</v>
      </c>
      <c r="C58" s="149" t="s">
        <v>16070</v>
      </c>
      <c r="D58" s="149" t="s">
        <v>16068</v>
      </c>
      <c r="E58" s="866">
        <v>1000000</v>
      </c>
      <c r="F58" s="148" t="s">
        <v>13</v>
      </c>
    </row>
    <row r="59" spans="1:6" ht="94.5" x14ac:dyDescent="0.25">
      <c r="A59" s="277">
        <v>54</v>
      </c>
      <c r="B59" s="149" t="s">
        <v>16071</v>
      </c>
      <c r="C59" s="149" t="s">
        <v>16072</v>
      </c>
      <c r="D59" s="149" t="s">
        <v>16026</v>
      </c>
      <c r="E59" s="866">
        <v>1000000</v>
      </c>
      <c r="F59" s="148" t="s">
        <v>13</v>
      </c>
    </row>
    <row r="60" spans="1:6" ht="47.25" x14ac:dyDescent="0.25">
      <c r="A60" s="277">
        <v>55</v>
      </c>
      <c r="B60" s="149" t="s">
        <v>16073</v>
      </c>
      <c r="C60" s="149" t="s">
        <v>16074</v>
      </c>
      <c r="D60" s="149" t="s">
        <v>16030</v>
      </c>
      <c r="E60" s="866">
        <v>1000000</v>
      </c>
      <c r="F60" s="148" t="s">
        <v>272</v>
      </c>
    </row>
    <row r="61" spans="1:6" x14ac:dyDescent="0.25">
      <c r="A61" s="277"/>
      <c r="B61" s="820" t="s">
        <v>16075</v>
      </c>
      <c r="C61" s="820"/>
      <c r="D61" s="820"/>
      <c r="E61" s="867"/>
      <c r="F61" s="277"/>
    </row>
    <row r="62" spans="1:6" ht="157.5" x14ac:dyDescent="0.25">
      <c r="A62" s="277">
        <v>56</v>
      </c>
      <c r="B62" s="149" t="s">
        <v>16076</v>
      </c>
      <c r="C62" s="149" t="s">
        <v>16077</v>
      </c>
      <c r="D62" s="149" t="s">
        <v>16078</v>
      </c>
      <c r="E62" s="866">
        <v>4500000</v>
      </c>
      <c r="F62" s="148" t="s">
        <v>272</v>
      </c>
    </row>
    <row r="63" spans="1:6" ht="78.75" x14ac:dyDescent="0.25">
      <c r="A63" s="277">
        <v>57</v>
      </c>
      <c r="B63" s="149" t="s">
        <v>16079</v>
      </c>
      <c r="C63" s="149" t="s">
        <v>16080</v>
      </c>
      <c r="D63" s="149" t="s">
        <v>16081</v>
      </c>
      <c r="E63" s="866">
        <v>1000000</v>
      </c>
      <c r="F63" s="148" t="s">
        <v>272</v>
      </c>
    </row>
    <row r="64" spans="1:6" ht="110.25" x14ac:dyDescent="0.25">
      <c r="A64" s="277">
        <v>58</v>
      </c>
      <c r="B64" s="149" t="s">
        <v>16082</v>
      </c>
      <c r="C64" s="149" t="s">
        <v>16083</v>
      </c>
      <c r="D64" s="149" t="s">
        <v>16084</v>
      </c>
      <c r="E64" s="866">
        <v>1000000</v>
      </c>
      <c r="F64" s="148" t="s">
        <v>272</v>
      </c>
    </row>
    <row r="65" spans="1:6" ht="47.25" x14ac:dyDescent="0.25">
      <c r="A65" s="277">
        <v>59</v>
      </c>
      <c r="B65" s="149" t="s">
        <v>16085</v>
      </c>
      <c r="C65" s="149" t="s">
        <v>16086</v>
      </c>
      <c r="D65" s="149" t="s">
        <v>16087</v>
      </c>
      <c r="E65" s="866">
        <v>1000000</v>
      </c>
      <c r="F65" s="148" t="s">
        <v>13</v>
      </c>
    </row>
    <row r="66" spans="1:6" ht="47.25" x14ac:dyDescent="0.25">
      <c r="A66" s="277">
        <v>60</v>
      </c>
      <c r="B66" s="149" t="s">
        <v>16088</v>
      </c>
      <c r="C66" s="149" t="s">
        <v>16089</v>
      </c>
      <c r="D66" s="149" t="s">
        <v>16040</v>
      </c>
      <c r="E66" s="866">
        <v>1000000</v>
      </c>
      <c r="F66" s="148" t="s">
        <v>13</v>
      </c>
    </row>
    <row r="67" spans="1:6" ht="63" x14ac:dyDescent="0.25">
      <c r="A67" s="277">
        <v>61</v>
      </c>
      <c r="B67" s="149" t="s">
        <v>16090</v>
      </c>
      <c r="C67" s="149" t="s">
        <v>16091</v>
      </c>
      <c r="D67" s="149" t="s">
        <v>16092</v>
      </c>
      <c r="E67" s="866">
        <v>1000000</v>
      </c>
      <c r="F67" s="148" t="s">
        <v>272</v>
      </c>
    </row>
    <row r="68" spans="1:6" ht="31.5" x14ac:dyDescent="0.25">
      <c r="A68" s="277">
        <v>62</v>
      </c>
      <c r="B68" s="149" t="s">
        <v>16093</v>
      </c>
      <c r="C68" s="149" t="s">
        <v>16094</v>
      </c>
      <c r="D68" s="149" t="s">
        <v>2547</v>
      </c>
      <c r="E68" s="866">
        <v>1000000</v>
      </c>
      <c r="F68" s="148" t="s">
        <v>13</v>
      </c>
    </row>
    <row r="69" spans="1:6" ht="63" x14ac:dyDescent="0.25">
      <c r="A69" s="277">
        <v>63</v>
      </c>
      <c r="B69" s="149" t="s">
        <v>16095</v>
      </c>
      <c r="C69" s="149" t="s">
        <v>16096</v>
      </c>
      <c r="D69" s="149" t="s">
        <v>16040</v>
      </c>
      <c r="E69" s="866">
        <v>1000000</v>
      </c>
      <c r="F69" s="148" t="s">
        <v>13</v>
      </c>
    </row>
    <row r="70" spans="1:6" ht="78.75" x14ac:dyDescent="0.25">
      <c r="A70" s="277">
        <v>64</v>
      </c>
      <c r="B70" s="149" t="s">
        <v>16097</v>
      </c>
      <c r="C70" s="149" t="s">
        <v>16098</v>
      </c>
      <c r="D70" s="149" t="s">
        <v>16099</v>
      </c>
      <c r="E70" s="866">
        <v>1000000</v>
      </c>
      <c r="F70" s="148" t="s">
        <v>272</v>
      </c>
    </row>
    <row r="71" spans="1:6" ht="78.75" x14ac:dyDescent="0.25">
      <c r="A71" s="277">
        <v>65</v>
      </c>
      <c r="B71" s="149" t="s">
        <v>16100</v>
      </c>
      <c r="C71" s="149" t="s">
        <v>16101</v>
      </c>
      <c r="D71" s="149" t="s">
        <v>16102</v>
      </c>
      <c r="E71" s="866">
        <v>1000000</v>
      </c>
      <c r="F71" s="148" t="s">
        <v>272</v>
      </c>
    </row>
    <row r="72" spans="1:6" ht="78.75" x14ac:dyDescent="0.25">
      <c r="A72" s="277">
        <v>66</v>
      </c>
      <c r="B72" s="149" t="s">
        <v>16103</v>
      </c>
      <c r="C72" s="149" t="s">
        <v>16104</v>
      </c>
      <c r="D72" s="149" t="s">
        <v>16105</v>
      </c>
      <c r="E72" s="866">
        <v>1000000</v>
      </c>
      <c r="F72" s="148" t="s">
        <v>272</v>
      </c>
    </row>
    <row r="73" spans="1:6" ht="110.25" x14ac:dyDescent="0.25">
      <c r="A73" s="277">
        <v>67</v>
      </c>
      <c r="B73" s="149" t="s">
        <v>16106</v>
      </c>
      <c r="C73" s="149" t="s">
        <v>16107</v>
      </c>
      <c r="D73" s="149" t="s">
        <v>16108</v>
      </c>
      <c r="E73" s="866">
        <v>1000000</v>
      </c>
      <c r="F73" s="148" t="s">
        <v>272</v>
      </c>
    </row>
    <row r="74" spans="1:6" ht="63" x14ac:dyDescent="0.25">
      <c r="A74" s="277">
        <v>68</v>
      </c>
      <c r="B74" s="149" t="s">
        <v>16109</v>
      </c>
      <c r="C74" s="149" t="s">
        <v>16110</v>
      </c>
      <c r="D74" s="149" t="s">
        <v>16111</v>
      </c>
      <c r="E74" s="866">
        <v>1000000</v>
      </c>
      <c r="F74" s="148" t="s">
        <v>13</v>
      </c>
    </row>
    <row r="75" spans="1:6" x14ac:dyDescent="0.25">
      <c r="A75" s="88"/>
      <c r="B75" s="437" t="s">
        <v>248</v>
      </c>
      <c r="C75" s="88"/>
      <c r="D75" s="88"/>
      <c r="E75" s="197">
        <f>SUM(E6:E74)</f>
        <v>79574137.919999987</v>
      </c>
      <c r="F75" s="88"/>
    </row>
    <row r="76" spans="1:6" x14ac:dyDescent="0.25">
      <c r="A76" s="280"/>
      <c r="B76" s="820" t="s">
        <v>9</v>
      </c>
      <c r="C76" s="820"/>
      <c r="D76" s="820"/>
      <c r="E76" s="865"/>
      <c r="F76" s="820"/>
    </row>
    <row r="77" spans="1:6" ht="47.25" x14ac:dyDescent="0.25">
      <c r="A77" s="277">
        <v>1</v>
      </c>
      <c r="B77" s="149" t="s">
        <v>2060</v>
      </c>
      <c r="C77" s="149" t="s">
        <v>15978</v>
      </c>
      <c r="D77" s="149" t="s">
        <v>329</v>
      </c>
      <c r="E77" s="866">
        <v>200000</v>
      </c>
      <c r="F77" s="148" t="s">
        <v>13</v>
      </c>
    </row>
    <row r="78" spans="1:6" ht="141.75" x14ac:dyDescent="0.25">
      <c r="A78" s="277">
        <v>2</v>
      </c>
      <c r="B78" s="149" t="s">
        <v>295</v>
      </c>
      <c r="C78" s="149" t="s">
        <v>15979</v>
      </c>
      <c r="D78" s="149" t="s">
        <v>15980</v>
      </c>
      <c r="E78" s="866">
        <v>300000</v>
      </c>
      <c r="F78" s="148" t="s">
        <v>13</v>
      </c>
    </row>
    <row r="79" spans="1:6" ht="94.5" x14ac:dyDescent="0.25">
      <c r="A79" s="277">
        <v>5</v>
      </c>
      <c r="B79" s="149" t="s">
        <v>23</v>
      </c>
      <c r="C79" s="149" t="s">
        <v>15983</v>
      </c>
      <c r="D79" s="149" t="s">
        <v>541</v>
      </c>
      <c r="E79" s="866">
        <v>500000</v>
      </c>
      <c r="F79" s="148" t="s">
        <v>13</v>
      </c>
    </row>
    <row r="80" spans="1:6" x14ac:dyDescent="0.25">
      <c r="A80" s="277"/>
      <c r="B80" s="820" t="s">
        <v>34</v>
      </c>
      <c r="C80" s="820"/>
      <c r="D80" s="820"/>
      <c r="E80" s="867"/>
      <c r="F80" s="148"/>
    </row>
    <row r="81" spans="1:6" ht="78.75" x14ac:dyDescent="0.25">
      <c r="A81" s="277">
        <v>23</v>
      </c>
      <c r="B81" s="554" t="s">
        <v>309</v>
      </c>
      <c r="C81" s="554" t="s">
        <v>16000</v>
      </c>
      <c r="D81" s="156" t="s">
        <v>310</v>
      </c>
      <c r="E81" s="866">
        <v>2500000</v>
      </c>
      <c r="F81" s="148" t="s">
        <v>13</v>
      </c>
    </row>
    <row r="82" spans="1:6" ht="78.75" x14ac:dyDescent="0.25">
      <c r="A82" s="277">
        <v>24</v>
      </c>
      <c r="B82" s="554" t="s">
        <v>16001</v>
      </c>
      <c r="C82" s="554" t="s">
        <v>16002</v>
      </c>
      <c r="D82" s="156" t="s">
        <v>310</v>
      </c>
      <c r="E82" s="866">
        <v>2000000</v>
      </c>
      <c r="F82" s="148" t="s">
        <v>13</v>
      </c>
    </row>
    <row r="83" spans="1:6" x14ac:dyDescent="0.25">
      <c r="A83" s="88"/>
      <c r="B83" s="88" t="s">
        <v>704</v>
      </c>
      <c r="C83" s="88"/>
      <c r="D83" s="88"/>
      <c r="E83" s="197">
        <f>E82+E81+E79+E78+E77</f>
        <v>5500000</v>
      </c>
      <c r="F83" s="88"/>
    </row>
    <row r="84" spans="1:6" x14ac:dyDescent="0.25">
      <c r="A84" s="88"/>
      <c r="B84" s="2391" t="s">
        <v>323</v>
      </c>
      <c r="C84" s="2391"/>
      <c r="D84" s="88"/>
      <c r="E84" s="197"/>
      <c r="F84" s="88"/>
    </row>
    <row r="85" spans="1:6" x14ac:dyDescent="0.25">
      <c r="A85" s="421"/>
      <c r="B85" s="868" t="s">
        <v>303</v>
      </c>
      <c r="C85" s="862"/>
      <c r="D85" s="862"/>
      <c r="E85" s="869"/>
      <c r="F85" s="870"/>
    </row>
    <row r="86" spans="1:6" ht="47.25" x14ac:dyDescent="0.25">
      <c r="A86" s="421">
        <v>1</v>
      </c>
      <c r="B86" s="372" t="s">
        <v>16011</v>
      </c>
      <c r="C86" s="372" t="s">
        <v>16112</v>
      </c>
      <c r="D86" s="372" t="s">
        <v>51</v>
      </c>
      <c r="E86" s="869">
        <v>217025</v>
      </c>
      <c r="F86" s="870" t="s">
        <v>13</v>
      </c>
    </row>
    <row r="87" spans="1:6" ht="47.25" x14ac:dyDescent="0.25">
      <c r="A87" s="421">
        <v>2</v>
      </c>
      <c r="B87" s="372" t="s">
        <v>16113</v>
      </c>
      <c r="C87" s="372" t="s">
        <v>16114</v>
      </c>
      <c r="D87" s="372" t="s">
        <v>51</v>
      </c>
      <c r="E87" s="869">
        <v>217025</v>
      </c>
      <c r="F87" s="870" t="s">
        <v>13</v>
      </c>
    </row>
    <row r="88" spans="1:6" ht="47.25" x14ac:dyDescent="0.25">
      <c r="A88" s="421">
        <v>3</v>
      </c>
      <c r="B88" s="372" t="s">
        <v>16115</v>
      </c>
      <c r="C88" s="372" t="s">
        <v>16116</v>
      </c>
      <c r="D88" s="372" t="s">
        <v>51</v>
      </c>
      <c r="E88" s="869">
        <v>217025</v>
      </c>
      <c r="F88" s="870" t="s">
        <v>13</v>
      </c>
    </row>
    <row r="89" spans="1:6" ht="47.25" x14ac:dyDescent="0.25">
      <c r="A89" s="421">
        <v>4</v>
      </c>
      <c r="B89" s="372" t="s">
        <v>16117</v>
      </c>
      <c r="C89" s="372" t="s">
        <v>16118</v>
      </c>
      <c r="D89" s="372" t="s">
        <v>51</v>
      </c>
      <c r="E89" s="869">
        <v>217025</v>
      </c>
      <c r="F89" s="870" t="s">
        <v>13</v>
      </c>
    </row>
    <row r="90" spans="1:6" ht="47.25" x14ac:dyDescent="0.25">
      <c r="A90" s="421">
        <v>5</v>
      </c>
      <c r="B90" s="372" t="s">
        <v>16007</v>
      </c>
      <c r="C90" s="372" t="s">
        <v>16119</v>
      </c>
      <c r="D90" s="372" t="s">
        <v>51</v>
      </c>
      <c r="E90" s="869">
        <v>217025</v>
      </c>
      <c r="F90" s="870" t="s">
        <v>13</v>
      </c>
    </row>
    <row r="91" spans="1:6" ht="47.25" x14ac:dyDescent="0.25">
      <c r="A91" s="421">
        <v>6</v>
      </c>
      <c r="B91" s="372" t="s">
        <v>16120</v>
      </c>
      <c r="C91" s="372" t="s">
        <v>16121</v>
      </c>
      <c r="D91" s="372" t="s">
        <v>51</v>
      </c>
      <c r="E91" s="869">
        <v>217025</v>
      </c>
      <c r="F91" s="870" t="s">
        <v>13</v>
      </c>
    </row>
    <row r="92" spans="1:6" ht="47.25" x14ac:dyDescent="0.25">
      <c r="A92" s="421">
        <v>7</v>
      </c>
      <c r="B92" s="372" t="s">
        <v>16122</v>
      </c>
      <c r="C92" s="372" t="s">
        <v>16123</v>
      </c>
      <c r="D92" s="372" t="s">
        <v>51</v>
      </c>
      <c r="E92" s="869">
        <v>217025</v>
      </c>
      <c r="F92" s="870" t="s">
        <v>13</v>
      </c>
    </row>
    <row r="93" spans="1:6" ht="47.25" x14ac:dyDescent="0.25">
      <c r="A93" s="421">
        <v>8</v>
      </c>
      <c r="B93" s="372" t="s">
        <v>16045</v>
      </c>
      <c r="C93" s="372" t="s">
        <v>16124</v>
      </c>
      <c r="D93" s="372" t="s">
        <v>51</v>
      </c>
      <c r="E93" s="869">
        <v>217031.9</v>
      </c>
      <c r="F93" s="870" t="s">
        <v>13</v>
      </c>
    </row>
    <row r="94" spans="1:6" x14ac:dyDescent="0.25">
      <c r="A94" s="750"/>
      <c r="B94" s="750" t="s">
        <v>248</v>
      </c>
      <c r="C94" s="750"/>
      <c r="D94" s="750"/>
      <c r="E94" s="873">
        <f>SUM(E86:E93)</f>
        <v>1736206.9</v>
      </c>
      <c r="F94" s="750"/>
    </row>
    <row r="95" spans="1:6" ht="16.5" customHeight="1" x14ac:dyDescent="0.25">
      <c r="A95" s="88"/>
      <c r="B95" s="2705" t="s">
        <v>324</v>
      </c>
      <c r="C95" s="2706"/>
      <c r="D95" s="88"/>
      <c r="E95" s="89">
        <f>E94+E83+E75</f>
        <v>86810344.819999993</v>
      </c>
      <c r="F95" s="88"/>
    </row>
    <row r="99" spans="1:6" x14ac:dyDescent="0.25">
      <c r="A99" s="2352" t="s">
        <v>9528</v>
      </c>
      <c r="B99" s="2352"/>
      <c r="C99" s="2352"/>
      <c r="D99" s="2352"/>
      <c r="E99" s="2352"/>
      <c r="F99" s="2352"/>
    </row>
    <row r="100" spans="1:6" x14ac:dyDescent="0.25">
      <c r="A100" s="2352" t="s">
        <v>15977</v>
      </c>
      <c r="B100" s="2352"/>
      <c r="C100" s="2352"/>
      <c r="D100" s="2352"/>
      <c r="E100" s="2352"/>
      <c r="F100" s="2352"/>
    </row>
    <row r="101" spans="1:6" x14ac:dyDescent="0.25">
      <c r="A101" s="2352" t="s">
        <v>281</v>
      </c>
      <c r="B101" s="2352"/>
      <c r="C101" s="2352"/>
      <c r="D101" s="2352"/>
      <c r="E101" s="2352"/>
      <c r="F101" s="2352"/>
    </row>
    <row r="102" spans="1:6" ht="31.5" x14ac:dyDescent="0.25">
      <c r="A102" s="264" t="s">
        <v>3</v>
      </c>
      <c r="B102" s="437" t="s">
        <v>283</v>
      </c>
      <c r="C102" s="437" t="s">
        <v>284</v>
      </c>
      <c r="D102" s="437" t="s">
        <v>285</v>
      </c>
      <c r="E102" s="428" t="s">
        <v>13313</v>
      </c>
      <c r="F102" s="268" t="s">
        <v>1228</v>
      </c>
    </row>
    <row r="103" spans="1:6" x14ac:dyDescent="0.25">
      <c r="A103" s="264"/>
      <c r="B103" s="2330" t="s">
        <v>9</v>
      </c>
      <c r="C103" s="2535"/>
      <c r="D103" s="2331"/>
      <c r="E103" s="482"/>
      <c r="F103" s="871"/>
    </row>
    <row r="104" spans="1:6" ht="94.5" x14ac:dyDescent="0.25">
      <c r="A104" s="872">
        <v>1</v>
      </c>
      <c r="B104" s="182" t="s">
        <v>23</v>
      </c>
      <c r="C104" s="182" t="s">
        <v>16125</v>
      </c>
      <c r="D104" s="182" t="s">
        <v>541</v>
      </c>
      <c r="E104" s="438">
        <v>360000</v>
      </c>
      <c r="F104" s="269" t="s">
        <v>272</v>
      </c>
    </row>
    <row r="105" spans="1:6" ht="157.5" x14ac:dyDescent="0.25">
      <c r="A105" s="872">
        <v>2</v>
      </c>
      <c r="B105" s="182" t="s">
        <v>295</v>
      </c>
      <c r="C105" s="182" t="s">
        <v>15979</v>
      </c>
      <c r="D105" s="182" t="s">
        <v>710</v>
      </c>
      <c r="E105" s="438">
        <v>322758</v>
      </c>
      <c r="F105" s="269" t="s">
        <v>272</v>
      </c>
    </row>
    <row r="106" spans="1:6" x14ac:dyDescent="0.25">
      <c r="A106" s="872"/>
      <c r="B106" s="2381" t="s">
        <v>2222</v>
      </c>
      <c r="C106" s="2435"/>
      <c r="D106" s="2382"/>
      <c r="E106" s="438"/>
      <c r="F106" s="269"/>
    </row>
    <row r="107" spans="1:6" ht="141.75" x14ac:dyDescent="0.25">
      <c r="A107" s="872">
        <v>3</v>
      </c>
      <c r="B107" s="182" t="s">
        <v>295</v>
      </c>
      <c r="C107" s="182" t="s">
        <v>15984</v>
      </c>
      <c r="D107" s="182" t="s">
        <v>544</v>
      </c>
      <c r="E107" s="438">
        <v>101379</v>
      </c>
      <c r="F107" s="269" t="s">
        <v>272</v>
      </c>
    </row>
    <row r="108" spans="1:6" ht="94.5" x14ac:dyDescent="0.25">
      <c r="A108" s="872">
        <v>4</v>
      </c>
      <c r="B108" s="182" t="s">
        <v>23</v>
      </c>
      <c r="C108" s="182" t="s">
        <v>15985</v>
      </c>
      <c r="D108" s="182" t="s">
        <v>541</v>
      </c>
      <c r="E108" s="438">
        <v>240000</v>
      </c>
      <c r="F108" s="269" t="s">
        <v>272</v>
      </c>
    </row>
    <row r="109" spans="1:6" x14ac:dyDescent="0.25">
      <c r="A109" s="872"/>
      <c r="B109" s="2381" t="s">
        <v>4727</v>
      </c>
      <c r="C109" s="2382"/>
      <c r="D109" s="182"/>
      <c r="E109" s="438"/>
      <c r="F109" s="269"/>
    </row>
    <row r="110" spans="1:6" ht="110.25" x14ac:dyDescent="0.25">
      <c r="A110" s="872">
        <v>5</v>
      </c>
      <c r="B110" s="269" t="s">
        <v>301</v>
      </c>
      <c r="C110" s="182" t="s">
        <v>15988</v>
      </c>
      <c r="D110" s="269" t="s">
        <v>43</v>
      </c>
      <c r="E110" s="438">
        <v>568965.51</v>
      </c>
      <c r="F110" s="269" t="s">
        <v>272</v>
      </c>
    </row>
    <row r="111" spans="1:6" x14ac:dyDescent="0.25">
      <c r="A111" s="872"/>
      <c r="B111" s="437" t="s">
        <v>13734</v>
      </c>
      <c r="C111" s="182"/>
      <c r="D111" s="269"/>
      <c r="E111" s="438"/>
      <c r="F111" s="269"/>
    </row>
    <row r="112" spans="1:6" ht="78.75" x14ac:dyDescent="0.25">
      <c r="A112" s="872">
        <v>6</v>
      </c>
      <c r="B112" s="269" t="s">
        <v>309</v>
      </c>
      <c r="C112" s="182" t="s">
        <v>16000</v>
      </c>
      <c r="D112" s="182" t="s">
        <v>310</v>
      </c>
      <c r="E112" s="438">
        <v>786207.83</v>
      </c>
      <c r="F112" s="269" t="s">
        <v>272</v>
      </c>
    </row>
    <row r="113" spans="1:6" x14ac:dyDescent="0.25">
      <c r="A113" s="872"/>
      <c r="B113" s="2330" t="s">
        <v>5895</v>
      </c>
      <c r="C113" s="2331"/>
      <c r="D113" s="182"/>
      <c r="E113" s="438"/>
      <c r="F113" s="269"/>
    </row>
    <row r="114" spans="1:6" ht="94.5" x14ac:dyDescent="0.25">
      <c r="A114" s="872">
        <v>7</v>
      </c>
      <c r="B114" s="269" t="s">
        <v>16126</v>
      </c>
      <c r="C114" s="269" t="s">
        <v>16127</v>
      </c>
      <c r="D114" s="269" t="s">
        <v>16026</v>
      </c>
      <c r="E114" s="151">
        <v>1000000</v>
      </c>
      <c r="F114" s="269" t="s">
        <v>13</v>
      </c>
    </row>
    <row r="115" spans="1:6" ht="31.5" x14ac:dyDescent="0.25">
      <c r="A115" s="872">
        <v>8</v>
      </c>
      <c r="B115" s="182" t="s">
        <v>16128</v>
      </c>
      <c r="C115" s="269" t="s">
        <v>16129</v>
      </c>
      <c r="D115" s="269" t="s">
        <v>16130</v>
      </c>
      <c r="E115" s="151">
        <v>1000000</v>
      </c>
      <c r="F115" s="269" t="s">
        <v>13</v>
      </c>
    </row>
    <row r="116" spans="1:6" ht="94.5" x14ac:dyDescent="0.25">
      <c r="A116" s="872">
        <v>9</v>
      </c>
      <c r="B116" s="182" t="s">
        <v>16131</v>
      </c>
      <c r="C116" s="269" t="s">
        <v>16132</v>
      </c>
      <c r="D116" s="269" t="s">
        <v>16026</v>
      </c>
      <c r="E116" s="151">
        <v>1000000</v>
      </c>
      <c r="F116" s="269" t="s">
        <v>13</v>
      </c>
    </row>
    <row r="117" spans="1:6" ht="47.25" x14ac:dyDescent="0.25">
      <c r="A117" s="872">
        <v>10</v>
      </c>
      <c r="B117" s="182" t="s">
        <v>16031</v>
      </c>
      <c r="C117" s="269" t="s">
        <v>16133</v>
      </c>
      <c r="D117" s="269" t="s">
        <v>16040</v>
      </c>
      <c r="E117" s="151">
        <v>1000000</v>
      </c>
      <c r="F117" s="269" t="s">
        <v>13</v>
      </c>
    </row>
    <row r="118" spans="1:6" ht="47.25" x14ac:dyDescent="0.25">
      <c r="A118" s="872">
        <v>11</v>
      </c>
      <c r="B118" s="182" t="s">
        <v>16038</v>
      </c>
      <c r="C118" s="269" t="s">
        <v>16134</v>
      </c>
      <c r="D118" s="269" t="s">
        <v>15951</v>
      </c>
      <c r="E118" s="151">
        <v>3000000</v>
      </c>
      <c r="F118" s="269" t="s">
        <v>13</v>
      </c>
    </row>
    <row r="119" spans="1:6" ht="31.5" x14ac:dyDescent="0.25">
      <c r="A119" s="872">
        <v>12</v>
      </c>
      <c r="B119" s="182" t="s">
        <v>16135</v>
      </c>
      <c r="C119" s="269" t="s">
        <v>16136</v>
      </c>
      <c r="D119" s="269" t="s">
        <v>14991</v>
      </c>
      <c r="E119" s="151">
        <v>1000000</v>
      </c>
      <c r="F119" s="269" t="s">
        <v>13</v>
      </c>
    </row>
    <row r="120" spans="1:6" x14ac:dyDescent="0.25">
      <c r="A120" s="872"/>
      <c r="B120" s="2330" t="s">
        <v>5872</v>
      </c>
      <c r="C120" s="2331"/>
      <c r="D120" s="269"/>
      <c r="E120" s="151"/>
      <c r="F120" s="269"/>
    </row>
    <row r="121" spans="1:6" ht="47.25" x14ac:dyDescent="0.25">
      <c r="A121" s="872">
        <v>13</v>
      </c>
      <c r="B121" s="182" t="s">
        <v>16137</v>
      </c>
      <c r="C121" s="182" t="s">
        <v>16138</v>
      </c>
      <c r="D121" s="269" t="s">
        <v>16139</v>
      </c>
      <c r="E121" s="151">
        <v>1000000</v>
      </c>
      <c r="F121" s="269" t="s">
        <v>13</v>
      </c>
    </row>
    <row r="122" spans="1:6" x14ac:dyDescent="0.25">
      <c r="A122" s="42"/>
      <c r="B122" s="39" t="s">
        <v>248</v>
      </c>
      <c r="C122" s="7"/>
      <c r="D122" s="49"/>
      <c r="E122" s="583">
        <f>SUM(E104:E121)</f>
        <v>11379310.34</v>
      </c>
      <c r="F122" s="266"/>
    </row>
  </sheetData>
  <mergeCells count="13">
    <mergeCell ref="B120:C120"/>
    <mergeCell ref="A100:F100"/>
    <mergeCell ref="A101:F101"/>
    <mergeCell ref="B103:D103"/>
    <mergeCell ref="B106:D106"/>
    <mergeCell ref="B109:C109"/>
    <mergeCell ref="B113:C113"/>
    <mergeCell ref="A99:F99"/>
    <mergeCell ref="A1:F1"/>
    <mergeCell ref="A2:F2"/>
    <mergeCell ref="A3:F3"/>
    <mergeCell ref="B84:C84"/>
    <mergeCell ref="B95:C95"/>
  </mergeCells>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0"/>
  <sheetViews>
    <sheetView topLeftCell="A149" workbookViewId="0">
      <selection activeCell="C125" sqref="C125"/>
    </sheetView>
  </sheetViews>
  <sheetFormatPr defaultRowHeight="15.75" x14ac:dyDescent="0.25"/>
  <cols>
    <col min="1" max="1" width="8.42578125" style="1837" customWidth="1"/>
    <col min="2" max="2" width="13.85546875" style="1837" customWidth="1"/>
    <col min="3" max="3" width="46" style="1837" customWidth="1"/>
    <col min="4" max="4" width="18.42578125" style="1837" customWidth="1"/>
    <col min="5" max="5" width="20.28515625" style="1837" customWidth="1"/>
    <col min="6" max="6" width="11.28515625" style="1837" customWidth="1"/>
    <col min="7" max="16384" width="9.140625" style="1837"/>
  </cols>
  <sheetData>
    <row r="1" spans="1:6" x14ac:dyDescent="0.25">
      <c r="A1" s="2553" t="s">
        <v>9528</v>
      </c>
      <c r="B1" s="2554"/>
      <c r="C1" s="2554"/>
      <c r="D1" s="2554"/>
      <c r="E1" s="2554"/>
      <c r="F1" s="2555"/>
    </row>
    <row r="2" spans="1:6" x14ac:dyDescent="0.25">
      <c r="A2" s="2553" t="s">
        <v>16140</v>
      </c>
      <c r="B2" s="2554"/>
      <c r="C2" s="2554"/>
      <c r="D2" s="2554"/>
      <c r="E2" s="2554"/>
      <c r="F2" s="2555"/>
    </row>
    <row r="3" spans="1:6" x14ac:dyDescent="0.25">
      <c r="A3" s="2553" t="s">
        <v>281</v>
      </c>
      <c r="B3" s="2554"/>
      <c r="C3" s="2554"/>
      <c r="D3" s="2554"/>
      <c r="E3" s="2554"/>
      <c r="F3" s="2555"/>
    </row>
    <row r="4" spans="1:6" ht="31.5" x14ac:dyDescent="0.25">
      <c r="A4" s="251" t="s">
        <v>3</v>
      </c>
      <c r="B4" s="382" t="s">
        <v>283</v>
      </c>
      <c r="C4" s="116" t="s">
        <v>284</v>
      </c>
      <c r="D4" s="382" t="s">
        <v>285</v>
      </c>
      <c r="E4" s="116" t="s">
        <v>12119</v>
      </c>
      <c r="F4" s="382" t="s">
        <v>4467</v>
      </c>
    </row>
    <row r="5" spans="1:6" ht="110.25" x14ac:dyDescent="0.25">
      <c r="A5" s="1838"/>
      <c r="B5" s="1655" t="s">
        <v>9</v>
      </c>
      <c r="C5" s="486"/>
      <c r="D5" s="1655"/>
      <c r="E5" s="486"/>
      <c r="F5" s="1655"/>
    </row>
    <row r="6" spans="1:6" ht="47.25" x14ac:dyDescent="0.25">
      <c r="A6" s="156">
        <v>1</v>
      </c>
      <c r="B6" s="149" t="s">
        <v>289</v>
      </c>
      <c r="C6" s="121" t="s">
        <v>16141</v>
      </c>
      <c r="D6" s="149" t="s">
        <v>12</v>
      </c>
      <c r="E6" s="48">
        <v>2194827.5</v>
      </c>
      <c r="F6" s="148" t="s">
        <v>13</v>
      </c>
    </row>
    <row r="7" spans="1:6" ht="126" x14ac:dyDescent="0.25">
      <c r="A7" s="156">
        <v>2</v>
      </c>
      <c r="B7" s="149" t="s">
        <v>295</v>
      </c>
      <c r="C7" s="121" t="s">
        <v>16142</v>
      </c>
      <c r="D7" s="149" t="s">
        <v>1232</v>
      </c>
      <c r="E7" s="48">
        <v>1476594.1</v>
      </c>
      <c r="F7" s="148" t="s">
        <v>13</v>
      </c>
    </row>
    <row r="8" spans="1:6" ht="78.75" x14ac:dyDescent="0.25">
      <c r="A8" s="156">
        <v>5</v>
      </c>
      <c r="B8" s="149" t="s">
        <v>23</v>
      </c>
      <c r="C8" s="121" t="s">
        <v>16143</v>
      </c>
      <c r="D8" s="149" t="s">
        <v>541</v>
      </c>
      <c r="E8" s="48">
        <v>537199</v>
      </c>
      <c r="F8" s="148" t="s">
        <v>13</v>
      </c>
    </row>
    <row r="9" spans="1:6" ht="94.5" x14ac:dyDescent="0.25">
      <c r="A9" s="156"/>
      <c r="B9" s="251" t="s">
        <v>2222</v>
      </c>
      <c r="C9" s="121"/>
      <c r="D9" s="149"/>
      <c r="E9" s="48"/>
      <c r="F9" s="148"/>
    </row>
    <row r="10" spans="1:6" ht="110.25" x14ac:dyDescent="0.25">
      <c r="A10" s="156">
        <v>6</v>
      </c>
      <c r="B10" s="149" t="s">
        <v>295</v>
      </c>
      <c r="C10" s="121" t="s">
        <v>16144</v>
      </c>
      <c r="D10" s="149" t="s">
        <v>336</v>
      </c>
      <c r="E10" s="48">
        <v>872310.34</v>
      </c>
      <c r="F10" s="148" t="s">
        <v>13</v>
      </c>
    </row>
    <row r="11" spans="1:6" ht="78.75" x14ac:dyDescent="0.25">
      <c r="A11" s="156">
        <v>7</v>
      </c>
      <c r="B11" s="149" t="s">
        <v>23</v>
      </c>
      <c r="C11" s="121" t="s">
        <v>16145</v>
      </c>
      <c r="D11" s="149" t="s">
        <v>541</v>
      </c>
      <c r="E11" s="48">
        <v>832000</v>
      </c>
      <c r="F11" s="148" t="s">
        <v>13</v>
      </c>
    </row>
    <row r="12" spans="1:6" ht="78.75" x14ac:dyDescent="0.25">
      <c r="A12" s="156">
        <v>8</v>
      </c>
      <c r="B12" s="149" t="s">
        <v>4720</v>
      </c>
      <c r="C12" s="121" t="s">
        <v>16146</v>
      </c>
      <c r="D12" s="149" t="s">
        <v>4984</v>
      </c>
      <c r="E12" s="48">
        <v>900000</v>
      </c>
      <c r="F12" s="148" t="s">
        <v>13</v>
      </c>
    </row>
    <row r="13" spans="1:6" x14ac:dyDescent="0.25">
      <c r="A13" s="251"/>
      <c r="B13" s="382" t="s">
        <v>34</v>
      </c>
      <c r="C13" s="116"/>
      <c r="D13" s="382"/>
      <c r="E13" s="50"/>
      <c r="F13" s="556"/>
    </row>
    <row r="14" spans="1:6" ht="47.25" x14ac:dyDescent="0.25">
      <c r="A14" s="156">
        <v>9</v>
      </c>
      <c r="B14" s="149" t="s">
        <v>309</v>
      </c>
      <c r="C14" s="121" t="s">
        <v>16147</v>
      </c>
      <c r="D14" s="149" t="s">
        <v>554</v>
      </c>
      <c r="E14" s="48">
        <v>8974137.9000000004</v>
      </c>
      <c r="F14" s="148" t="s">
        <v>13</v>
      </c>
    </row>
    <row r="15" spans="1:6" ht="47.25" x14ac:dyDescent="0.25">
      <c r="A15" s="156">
        <v>10</v>
      </c>
      <c r="B15" s="149" t="s">
        <v>311</v>
      </c>
      <c r="C15" s="121" t="s">
        <v>16148</v>
      </c>
      <c r="D15" s="149" t="s">
        <v>554</v>
      </c>
      <c r="E15" s="48">
        <v>8228448.3099999996</v>
      </c>
      <c r="F15" s="148" t="s">
        <v>13</v>
      </c>
    </row>
    <row r="16" spans="1:6" ht="31.5" x14ac:dyDescent="0.25">
      <c r="A16" s="156"/>
      <c r="B16" s="382" t="s">
        <v>739</v>
      </c>
      <c r="C16" s="116"/>
      <c r="D16" s="382"/>
      <c r="E16" s="877"/>
      <c r="F16" s="381"/>
    </row>
    <row r="17" spans="1:6" ht="94.5" x14ac:dyDescent="0.25">
      <c r="A17" s="156">
        <v>11</v>
      </c>
      <c r="B17" s="149" t="s">
        <v>301</v>
      </c>
      <c r="C17" s="121" t="s">
        <v>16149</v>
      </c>
      <c r="D17" s="149" t="s">
        <v>43</v>
      </c>
      <c r="E17" s="140">
        <v>4568965.5199999996</v>
      </c>
      <c r="F17" s="148" t="s">
        <v>13</v>
      </c>
    </row>
    <row r="18" spans="1:6" ht="31.5" x14ac:dyDescent="0.25">
      <c r="A18" s="251"/>
      <c r="B18" s="382" t="s">
        <v>5895</v>
      </c>
      <c r="C18" s="116"/>
      <c r="D18" s="382"/>
      <c r="E18" s="50"/>
      <c r="F18" s="556"/>
    </row>
    <row r="19" spans="1:6" ht="78.75" x14ac:dyDescent="0.25">
      <c r="A19" s="156">
        <v>12</v>
      </c>
      <c r="B19" s="149" t="s">
        <v>16150</v>
      </c>
      <c r="C19" s="121" t="s">
        <v>16151</v>
      </c>
      <c r="D19" s="149" t="s">
        <v>16152</v>
      </c>
      <c r="E19" s="48">
        <v>1000000</v>
      </c>
      <c r="F19" s="148" t="s">
        <v>135</v>
      </c>
    </row>
    <row r="20" spans="1:6" ht="47.25" x14ac:dyDescent="0.25">
      <c r="A20" s="156">
        <v>13</v>
      </c>
      <c r="B20" s="149" t="s">
        <v>16153</v>
      </c>
      <c r="C20" s="121" t="s">
        <v>16154</v>
      </c>
      <c r="D20" s="149" t="s">
        <v>16155</v>
      </c>
      <c r="E20" s="48">
        <v>400000</v>
      </c>
      <c r="F20" s="148" t="s">
        <v>13</v>
      </c>
    </row>
    <row r="21" spans="1:6" ht="47.25" x14ac:dyDescent="0.25">
      <c r="A21" s="156">
        <v>14</v>
      </c>
      <c r="B21" s="149" t="s">
        <v>16156</v>
      </c>
      <c r="C21" s="121" t="s">
        <v>16157</v>
      </c>
      <c r="D21" s="149" t="s">
        <v>16155</v>
      </c>
      <c r="E21" s="48">
        <v>400000</v>
      </c>
      <c r="F21" s="148" t="s">
        <v>13</v>
      </c>
    </row>
    <row r="22" spans="1:6" ht="47.25" x14ac:dyDescent="0.25">
      <c r="A22" s="156">
        <v>15</v>
      </c>
      <c r="B22" s="149" t="s">
        <v>16158</v>
      </c>
      <c r="C22" s="121" t="s">
        <v>16159</v>
      </c>
      <c r="D22" s="149" t="s">
        <v>16155</v>
      </c>
      <c r="E22" s="48">
        <v>500000</v>
      </c>
      <c r="F22" s="148" t="s">
        <v>13</v>
      </c>
    </row>
    <row r="23" spans="1:6" ht="78.75" x14ac:dyDescent="0.25">
      <c r="A23" s="156">
        <v>16</v>
      </c>
      <c r="B23" s="149" t="s">
        <v>16160</v>
      </c>
      <c r="C23" s="121" t="s">
        <v>16161</v>
      </c>
      <c r="D23" s="149" t="s">
        <v>16162</v>
      </c>
      <c r="E23" s="48">
        <v>600000</v>
      </c>
      <c r="F23" s="148" t="s">
        <v>272</v>
      </c>
    </row>
    <row r="24" spans="1:6" ht="78.75" x14ac:dyDescent="0.25">
      <c r="A24" s="156">
        <v>17</v>
      </c>
      <c r="B24" s="149" t="s">
        <v>16163</v>
      </c>
      <c r="C24" s="121" t="s">
        <v>16164</v>
      </c>
      <c r="D24" s="149" t="s">
        <v>16165</v>
      </c>
      <c r="E24" s="48">
        <v>400000</v>
      </c>
      <c r="F24" s="148" t="s">
        <v>13</v>
      </c>
    </row>
    <row r="25" spans="1:6" ht="47.25" x14ac:dyDescent="0.25">
      <c r="A25" s="156">
        <v>18</v>
      </c>
      <c r="B25" s="149" t="s">
        <v>16166</v>
      </c>
      <c r="C25" s="121" t="s">
        <v>16167</v>
      </c>
      <c r="D25" s="149" t="s">
        <v>16168</v>
      </c>
      <c r="E25" s="48">
        <v>500000</v>
      </c>
      <c r="F25" s="148" t="s">
        <v>16169</v>
      </c>
    </row>
    <row r="26" spans="1:6" ht="78.75" x14ac:dyDescent="0.25">
      <c r="A26" s="156">
        <v>19</v>
      </c>
      <c r="B26" s="149" t="s">
        <v>16170</v>
      </c>
      <c r="C26" s="121" t="s">
        <v>16171</v>
      </c>
      <c r="D26" s="149" t="s">
        <v>16172</v>
      </c>
      <c r="E26" s="48">
        <v>500000</v>
      </c>
      <c r="F26" s="148" t="s">
        <v>13</v>
      </c>
    </row>
    <row r="27" spans="1:6" ht="47.25" x14ac:dyDescent="0.25">
      <c r="A27" s="156">
        <v>20</v>
      </c>
      <c r="B27" s="149" t="s">
        <v>16173</v>
      </c>
      <c r="C27" s="121" t="s">
        <v>16174</v>
      </c>
      <c r="D27" s="149" t="s">
        <v>16175</v>
      </c>
      <c r="E27" s="48">
        <v>400000</v>
      </c>
      <c r="F27" s="148" t="s">
        <v>1259</v>
      </c>
    </row>
    <row r="28" spans="1:6" ht="63" x14ac:dyDescent="0.25">
      <c r="A28" s="156">
        <v>21</v>
      </c>
      <c r="B28" s="149" t="s">
        <v>16176</v>
      </c>
      <c r="C28" s="121" t="s">
        <v>16177</v>
      </c>
      <c r="D28" s="149" t="s">
        <v>16178</v>
      </c>
      <c r="E28" s="48">
        <v>400000</v>
      </c>
      <c r="F28" s="148" t="s">
        <v>1259</v>
      </c>
    </row>
    <row r="29" spans="1:6" ht="78.75" x14ac:dyDescent="0.25">
      <c r="A29" s="156">
        <v>22</v>
      </c>
      <c r="B29" s="149" t="s">
        <v>16179</v>
      </c>
      <c r="C29" s="121" t="s">
        <v>16180</v>
      </c>
      <c r="D29" s="149" t="s">
        <v>16181</v>
      </c>
      <c r="E29" s="48">
        <v>500000</v>
      </c>
      <c r="F29" s="148" t="s">
        <v>13</v>
      </c>
    </row>
    <row r="30" spans="1:6" ht="78.75" x14ac:dyDescent="0.25">
      <c r="A30" s="156">
        <v>23</v>
      </c>
      <c r="B30" s="149" t="s">
        <v>16182</v>
      </c>
      <c r="C30" s="121" t="s">
        <v>16183</v>
      </c>
      <c r="D30" s="149" t="s">
        <v>16181</v>
      </c>
      <c r="E30" s="48">
        <v>500000</v>
      </c>
      <c r="F30" s="148" t="s">
        <v>13</v>
      </c>
    </row>
    <row r="31" spans="1:6" ht="78.75" x14ac:dyDescent="0.25">
      <c r="A31" s="156">
        <v>24</v>
      </c>
      <c r="B31" s="149" t="s">
        <v>16184</v>
      </c>
      <c r="C31" s="121" t="s">
        <v>16185</v>
      </c>
      <c r="D31" s="149" t="s">
        <v>16181</v>
      </c>
      <c r="E31" s="48">
        <v>500000</v>
      </c>
      <c r="F31" s="148" t="s">
        <v>13</v>
      </c>
    </row>
    <row r="32" spans="1:6" ht="78.75" x14ac:dyDescent="0.25">
      <c r="A32" s="156">
        <v>25</v>
      </c>
      <c r="B32" s="149" t="s">
        <v>16186</v>
      </c>
      <c r="C32" s="121" t="s">
        <v>16187</v>
      </c>
      <c r="D32" s="149" t="s">
        <v>16181</v>
      </c>
      <c r="E32" s="48">
        <v>500000</v>
      </c>
      <c r="F32" s="148" t="s">
        <v>16188</v>
      </c>
    </row>
    <row r="33" spans="1:6" ht="78.75" x14ac:dyDescent="0.25">
      <c r="A33" s="156">
        <v>26</v>
      </c>
      <c r="B33" s="149" t="s">
        <v>16189</v>
      </c>
      <c r="C33" s="121" t="s">
        <v>16190</v>
      </c>
      <c r="D33" s="149" t="s">
        <v>16181</v>
      </c>
      <c r="E33" s="48">
        <v>500000</v>
      </c>
      <c r="F33" s="148" t="s">
        <v>13</v>
      </c>
    </row>
    <row r="34" spans="1:6" ht="63" x14ac:dyDescent="0.25">
      <c r="A34" s="156">
        <v>27</v>
      </c>
      <c r="B34" s="149" t="s">
        <v>16191</v>
      </c>
      <c r="C34" s="121" t="s">
        <v>16192</v>
      </c>
      <c r="D34" s="149" t="s">
        <v>16193</v>
      </c>
      <c r="E34" s="48">
        <v>500000</v>
      </c>
      <c r="F34" s="148" t="s">
        <v>135</v>
      </c>
    </row>
    <row r="35" spans="1:6" ht="78.75" x14ac:dyDescent="0.25">
      <c r="A35" s="156">
        <v>28</v>
      </c>
      <c r="B35" s="149" t="s">
        <v>16194</v>
      </c>
      <c r="C35" s="121" t="s">
        <v>16195</v>
      </c>
      <c r="D35" s="149" t="s">
        <v>16172</v>
      </c>
      <c r="E35" s="48">
        <v>500000</v>
      </c>
      <c r="F35" s="148" t="s">
        <v>13</v>
      </c>
    </row>
    <row r="36" spans="1:6" ht="78.75" x14ac:dyDescent="0.25">
      <c r="A36" s="156">
        <v>29</v>
      </c>
      <c r="B36" s="149" t="s">
        <v>16196</v>
      </c>
      <c r="C36" s="121" t="s">
        <v>16197</v>
      </c>
      <c r="D36" s="149" t="s">
        <v>16181</v>
      </c>
      <c r="E36" s="48">
        <v>500000</v>
      </c>
      <c r="F36" s="148" t="s">
        <v>13</v>
      </c>
    </row>
    <row r="37" spans="1:6" ht="78.75" x14ac:dyDescent="0.25">
      <c r="A37" s="156">
        <v>30</v>
      </c>
      <c r="B37" s="149" t="s">
        <v>16198</v>
      </c>
      <c r="C37" s="121" t="s">
        <v>16199</v>
      </c>
      <c r="D37" s="149" t="s">
        <v>16181</v>
      </c>
      <c r="E37" s="48">
        <v>500000</v>
      </c>
      <c r="F37" s="148" t="s">
        <v>13</v>
      </c>
    </row>
    <row r="38" spans="1:6" ht="78.75" x14ac:dyDescent="0.25">
      <c r="A38" s="156">
        <v>31</v>
      </c>
      <c r="B38" s="149" t="s">
        <v>16200</v>
      </c>
      <c r="C38" s="121" t="s">
        <v>16201</v>
      </c>
      <c r="D38" s="149" t="s">
        <v>16181</v>
      </c>
      <c r="E38" s="48">
        <v>500000</v>
      </c>
      <c r="F38" s="148" t="s">
        <v>13</v>
      </c>
    </row>
    <row r="39" spans="1:6" ht="78.75" x14ac:dyDescent="0.25">
      <c r="A39" s="156">
        <v>32</v>
      </c>
      <c r="B39" s="149" t="s">
        <v>16202</v>
      </c>
      <c r="C39" s="121" t="s">
        <v>16203</v>
      </c>
      <c r="D39" s="149" t="s">
        <v>16181</v>
      </c>
      <c r="E39" s="48">
        <v>500000</v>
      </c>
      <c r="F39" s="148" t="s">
        <v>13</v>
      </c>
    </row>
    <row r="40" spans="1:6" ht="78.75" x14ac:dyDescent="0.25">
      <c r="A40" s="156">
        <v>33</v>
      </c>
      <c r="B40" s="149" t="s">
        <v>16204</v>
      </c>
      <c r="C40" s="121" t="s">
        <v>16205</v>
      </c>
      <c r="D40" s="149" t="s">
        <v>16206</v>
      </c>
      <c r="E40" s="48">
        <v>500000</v>
      </c>
      <c r="F40" s="148" t="s">
        <v>13</v>
      </c>
    </row>
    <row r="41" spans="1:6" ht="63" x14ac:dyDescent="0.25">
      <c r="A41" s="156">
        <v>34</v>
      </c>
      <c r="B41" s="149" t="s">
        <v>16207</v>
      </c>
      <c r="C41" s="121" t="s">
        <v>16208</v>
      </c>
      <c r="D41" s="149" t="s">
        <v>16209</v>
      </c>
      <c r="E41" s="48">
        <v>400000</v>
      </c>
      <c r="F41" s="148" t="s">
        <v>13</v>
      </c>
    </row>
    <row r="42" spans="1:6" ht="126" x14ac:dyDescent="0.25">
      <c r="A42" s="156">
        <v>35</v>
      </c>
      <c r="B42" s="149" t="s">
        <v>16210</v>
      </c>
      <c r="C42" s="121" t="s">
        <v>16211</v>
      </c>
      <c r="D42" s="149" t="s">
        <v>16212</v>
      </c>
      <c r="E42" s="48">
        <v>500000</v>
      </c>
      <c r="F42" s="148" t="s">
        <v>135</v>
      </c>
    </row>
    <row r="43" spans="1:6" ht="78.75" x14ac:dyDescent="0.25">
      <c r="A43" s="156">
        <v>36</v>
      </c>
      <c r="B43" s="149" t="s">
        <v>16213</v>
      </c>
      <c r="C43" s="121" t="s">
        <v>16214</v>
      </c>
      <c r="D43" s="149" t="s">
        <v>16206</v>
      </c>
      <c r="E43" s="48">
        <v>500000</v>
      </c>
      <c r="F43" s="148" t="s">
        <v>13</v>
      </c>
    </row>
    <row r="44" spans="1:6" ht="78.75" x14ac:dyDescent="0.25">
      <c r="A44" s="156">
        <v>37</v>
      </c>
      <c r="B44" s="149" t="s">
        <v>16215</v>
      </c>
      <c r="C44" s="121" t="s">
        <v>16216</v>
      </c>
      <c r="D44" s="149" t="s">
        <v>16206</v>
      </c>
      <c r="E44" s="48">
        <v>500000</v>
      </c>
      <c r="F44" s="148" t="s">
        <v>13</v>
      </c>
    </row>
    <row r="45" spans="1:6" ht="78.75" x14ac:dyDescent="0.25">
      <c r="A45" s="156">
        <v>38</v>
      </c>
      <c r="B45" s="149" t="s">
        <v>16217</v>
      </c>
      <c r="C45" s="121" t="s">
        <v>16218</v>
      </c>
      <c r="D45" s="149" t="s">
        <v>16219</v>
      </c>
      <c r="E45" s="48">
        <v>626421.06999999995</v>
      </c>
      <c r="F45" s="148" t="s">
        <v>13</v>
      </c>
    </row>
    <row r="46" spans="1:6" ht="78.75" x14ac:dyDescent="0.25">
      <c r="A46" s="156">
        <v>39</v>
      </c>
      <c r="B46" s="149" t="s">
        <v>16220</v>
      </c>
      <c r="C46" s="121" t="s">
        <v>16221</v>
      </c>
      <c r="D46" s="149" t="s">
        <v>16206</v>
      </c>
      <c r="E46" s="48">
        <v>400000</v>
      </c>
      <c r="F46" s="148" t="s">
        <v>13</v>
      </c>
    </row>
    <row r="47" spans="1:6" ht="63" x14ac:dyDescent="0.25">
      <c r="A47" s="156">
        <v>40</v>
      </c>
      <c r="B47" s="149" t="s">
        <v>16222</v>
      </c>
      <c r="C47" s="121" t="s">
        <v>16223</v>
      </c>
      <c r="D47" s="149" t="s">
        <v>16224</v>
      </c>
      <c r="E47" s="48">
        <v>500000</v>
      </c>
      <c r="F47" s="148" t="s">
        <v>13</v>
      </c>
    </row>
    <row r="48" spans="1:6" ht="78.75" x14ac:dyDescent="0.25">
      <c r="A48" s="156">
        <v>41</v>
      </c>
      <c r="B48" s="149" t="s">
        <v>16225</v>
      </c>
      <c r="C48" s="121" t="s">
        <v>16226</v>
      </c>
      <c r="D48" s="149" t="s">
        <v>16206</v>
      </c>
      <c r="E48" s="48">
        <v>500000</v>
      </c>
      <c r="F48" s="148" t="s">
        <v>13</v>
      </c>
    </row>
    <row r="49" spans="1:6" ht="63" x14ac:dyDescent="0.25">
      <c r="A49" s="156">
        <v>42</v>
      </c>
      <c r="B49" s="149" t="s">
        <v>16227</v>
      </c>
      <c r="C49" s="121" t="s">
        <v>16228</v>
      </c>
      <c r="D49" s="149" t="s">
        <v>16229</v>
      </c>
      <c r="E49" s="48">
        <v>500000</v>
      </c>
      <c r="F49" s="148" t="s">
        <v>135</v>
      </c>
    </row>
    <row r="50" spans="1:6" ht="63" x14ac:dyDescent="0.25">
      <c r="A50" s="156">
        <v>43</v>
      </c>
      <c r="B50" s="149" t="s">
        <v>16230</v>
      </c>
      <c r="C50" s="121" t="s">
        <v>16231</v>
      </c>
      <c r="D50" s="149" t="s">
        <v>16232</v>
      </c>
      <c r="E50" s="48">
        <v>500000</v>
      </c>
      <c r="F50" s="148" t="s">
        <v>13</v>
      </c>
    </row>
    <row r="51" spans="1:6" ht="78.75" x14ac:dyDescent="0.25">
      <c r="A51" s="156">
        <v>44</v>
      </c>
      <c r="B51" s="149" t="s">
        <v>16233</v>
      </c>
      <c r="C51" s="121" t="s">
        <v>16234</v>
      </c>
      <c r="D51" s="149" t="s">
        <v>16235</v>
      </c>
      <c r="E51" s="48">
        <v>500000</v>
      </c>
      <c r="F51" s="148" t="s">
        <v>13</v>
      </c>
    </row>
    <row r="52" spans="1:6" ht="47.25" x14ac:dyDescent="0.25">
      <c r="A52" s="156">
        <v>45</v>
      </c>
      <c r="B52" s="149" t="s">
        <v>16236</v>
      </c>
      <c r="C52" s="121" t="s">
        <v>16237</v>
      </c>
      <c r="D52" s="149" t="s">
        <v>2547</v>
      </c>
      <c r="E52" s="48">
        <v>400000</v>
      </c>
      <c r="F52" s="148" t="s">
        <v>135</v>
      </c>
    </row>
    <row r="53" spans="1:6" ht="63" x14ac:dyDescent="0.25">
      <c r="A53" s="156">
        <v>46</v>
      </c>
      <c r="B53" s="149" t="s">
        <v>16238</v>
      </c>
      <c r="C53" s="121" t="s">
        <v>16239</v>
      </c>
      <c r="D53" s="149" t="s">
        <v>16240</v>
      </c>
      <c r="E53" s="48">
        <v>300000</v>
      </c>
      <c r="F53" s="148" t="s">
        <v>135</v>
      </c>
    </row>
    <row r="54" spans="1:6" ht="63" x14ac:dyDescent="0.25">
      <c r="A54" s="156">
        <v>47</v>
      </c>
      <c r="B54" s="149" t="s">
        <v>16241</v>
      </c>
      <c r="C54" s="121" t="s">
        <v>16242</v>
      </c>
      <c r="D54" s="149" t="s">
        <v>16243</v>
      </c>
      <c r="E54" s="48">
        <v>500000</v>
      </c>
      <c r="F54" s="148" t="s">
        <v>135</v>
      </c>
    </row>
    <row r="55" spans="1:6" ht="78.75" x14ac:dyDescent="0.25">
      <c r="A55" s="156">
        <v>48</v>
      </c>
      <c r="B55" s="149" t="s">
        <v>16244</v>
      </c>
      <c r="C55" s="121" t="s">
        <v>16245</v>
      </c>
      <c r="D55" s="149" t="s">
        <v>16246</v>
      </c>
      <c r="E55" s="48">
        <v>500000</v>
      </c>
      <c r="F55" s="148" t="s">
        <v>13</v>
      </c>
    </row>
    <row r="56" spans="1:6" ht="78.75" x14ac:dyDescent="0.25">
      <c r="A56" s="156">
        <v>49</v>
      </c>
      <c r="B56" s="149" t="s">
        <v>16247</v>
      </c>
      <c r="C56" s="121" t="s">
        <v>16248</v>
      </c>
      <c r="D56" s="149" t="s">
        <v>16249</v>
      </c>
      <c r="E56" s="48">
        <v>500000</v>
      </c>
      <c r="F56" s="148" t="s">
        <v>13</v>
      </c>
    </row>
    <row r="57" spans="1:6" ht="63" x14ac:dyDescent="0.25">
      <c r="A57" s="156">
        <v>50</v>
      </c>
      <c r="B57" s="149" t="s">
        <v>16250</v>
      </c>
      <c r="C57" s="121" t="s">
        <v>16251</v>
      </c>
      <c r="D57" s="121" t="s">
        <v>16252</v>
      </c>
      <c r="E57" s="48">
        <v>400000</v>
      </c>
      <c r="F57" s="148" t="s">
        <v>135</v>
      </c>
    </row>
    <row r="58" spans="1:6" ht="63" x14ac:dyDescent="0.25">
      <c r="A58" s="156">
        <v>51</v>
      </c>
      <c r="B58" s="149" t="s">
        <v>16253</v>
      </c>
      <c r="C58" s="121" t="s">
        <v>16254</v>
      </c>
      <c r="D58" s="149" t="s">
        <v>16255</v>
      </c>
      <c r="E58" s="48">
        <v>350000</v>
      </c>
      <c r="F58" s="148" t="s">
        <v>13</v>
      </c>
    </row>
    <row r="59" spans="1:6" ht="78.75" x14ac:dyDescent="0.25">
      <c r="A59" s="156">
        <v>52</v>
      </c>
      <c r="B59" s="149" t="s">
        <v>16256</v>
      </c>
      <c r="C59" s="121" t="s">
        <v>16257</v>
      </c>
      <c r="D59" s="149" t="s">
        <v>16206</v>
      </c>
      <c r="E59" s="48">
        <v>400000</v>
      </c>
      <c r="F59" s="148" t="s">
        <v>13</v>
      </c>
    </row>
    <row r="60" spans="1:6" ht="78.75" x14ac:dyDescent="0.25">
      <c r="A60" s="156">
        <v>53</v>
      </c>
      <c r="B60" s="149" t="s">
        <v>16258</v>
      </c>
      <c r="C60" s="121" t="s">
        <v>16259</v>
      </c>
      <c r="D60" s="149" t="s">
        <v>16260</v>
      </c>
      <c r="E60" s="48">
        <v>700000</v>
      </c>
      <c r="F60" s="148" t="s">
        <v>13</v>
      </c>
    </row>
    <row r="61" spans="1:6" ht="141.75" x14ac:dyDescent="0.25">
      <c r="A61" s="156">
        <v>54</v>
      </c>
      <c r="B61" s="149" t="s">
        <v>16261</v>
      </c>
      <c r="C61" s="121" t="s">
        <v>16262</v>
      </c>
      <c r="D61" s="149" t="s">
        <v>16263</v>
      </c>
      <c r="E61" s="48">
        <v>700000</v>
      </c>
      <c r="F61" s="148" t="s">
        <v>13</v>
      </c>
    </row>
    <row r="62" spans="1:6" ht="78.75" x14ac:dyDescent="0.25">
      <c r="A62" s="156">
        <v>55</v>
      </c>
      <c r="B62" s="149" t="s">
        <v>16264</v>
      </c>
      <c r="C62" s="121" t="s">
        <v>16265</v>
      </c>
      <c r="D62" s="149" t="s">
        <v>16206</v>
      </c>
      <c r="E62" s="48">
        <v>500000</v>
      </c>
      <c r="F62" s="148" t="s">
        <v>13</v>
      </c>
    </row>
    <row r="63" spans="1:6" ht="47.25" x14ac:dyDescent="0.25">
      <c r="A63" s="251"/>
      <c r="B63" s="382" t="s">
        <v>5872</v>
      </c>
      <c r="C63" s="116"/>
      <c r="D63" s="382"/>
      <c r="E63" s="50"/>
      <c r="F63" s="556"/>
    </row>
    <row r="64" spans="1:6" ht="78.75" x14ac:dyDescent="0.25">
      <c r="A64" s="156">
        <v>56</v>
      </c>
      <c r="B64" s="149" t="s">
        <v>16266</v>
      </c>
      <c r="C64" s="121" t="s">
        <v>16267</v>
      </c>
      <c r="D64" s="149" t="s">
        <v>16268</v>
      </c>
      <c r="E64" s="48">
        <v>1000000</v>
      </c>
      <c r="F64" s="148" t="s">
        <v>13</v>
      </c>
    </row>
    <row r="65" spans="1:6" ht="47.25" x14ac:dyDescent="0.25">
      <c r="A65" s="156">
        <v>57</v>
      </c>
      <c r="B65" s="149" t="s">
        <v>16269</v>
      </c>
      <c r="C65" s="121" t="s">
        <v>16270</v>
      </c>
      <c r="D65" s="878" t="s">
        <v>16271</v>
      </c>
      <c r="E65" s="48">
        <v>1000000</v>
      </c>
      <c r="F65" s="148" t="s">
        <v>135</v>
      </c>
    </row>
    <row r="66" spans="1:6" ht="126" x14ac:dyDescent="0.25">
      <c r="A66" s="156">
        <v>58</v>
      </c>
      <c r="B66" s="149" t="s">
        <v>16272</v>
      </c>
      <c r="C66" s="121" t="s">
        <v>16273</v>
      </c>
      <c r="D66" s="149" t="s">
        <v>16274</v>
      </c>
      <c r="E66" s="48">
        <v>1500000</v>
      </c>
      <c r="F66" s="148" t="s">
        <v>16275</v>
      </c>
    </row>
    <row r="67" spans="1:6" ht="63" x14ac:dyDescent="0.25">
      <c r="A67" s="156">
        <v>59</v>
      </c>
      <c r="B67" s="149" t="s">
        <v>16276</v>
      </c>
      <c r="C67" s="121" t="s">
        <v>16277</v>
      </c>
      <c r="D67" s="121" t="s">
        <v>16278</v>
      </c>
      <c r="E67" s="48">
        <v>1000000</v>
      </c>
      <c r="F67" s="148" t="s">
        <v>135</v>
      </c>
    </row>
    <row r="68" spans="1:6" ht="78.75" x14ac:dyDescent="0.25">
      <c r="A68" s="156">
        <v>60</v>
      </c>
      <c r="B68" s="149" t="s">
        <v>16279</v>
      </c>
      <c r="C68" s="121" t="s">
        <v>16280</v>
      </c>
      <c r="D68" s="121" t="s">
        <v>16281</v>
      </c>
      <c r="E68" s="48">
        <v>1000000</v>
      </c>
      <c r="F68" s="148" t="s">
        <v>13</v>
      </c>
    </row>
    <row r="69" spans="1:6" ht="78.75" x14ac:dyDescent="0.25">
      <c r="A69" s="156">
        <v>61</v>
      </c>
      <c r="B69" s="149" t="s">
        <v>16282</v>
      </c>
      <c r="C69" s="121" t="s">
        <v>16283</v>
      </c>
      <c r="D69" s="121" t="s">
        <v>16284</v>
      </c>
      <c r="E69" s="48">
        <v>1000000</v>
      </c>
      <c r="F69" s="148" t="s">
        <v>135</v>
      </c>
    </row>
    <row r="70" spans="1:6" ht="63" x14ac:dyDescent="0.25">
      <c r="A70" s="156">
        <v>62</v>
      </c>
      <c r="B70" s="149" t="s">
        <v>16285</v>
      </c>
      <c r="C70" s="121" t="s">
        <v>16286</v>
      </c>
      <c r="D70" s="121" t="s">
        <v>16287</v>
      </c>
      <c r="E70" s="48">
        <v>1000000</v>
      </c>
      <c r="F70" s="148" t="s">
        <v>135</v>
      </c>
    </row>
    <row r="71" spans="1:6" ht="63" x14ac:dyDescent="0.25">
      <c r="A71" s="156">
        <v>63</v>
      </c>
      <c r="B71" s="149" t="s">
        <v>16288</v>
      </c>
      <c r="C71" s="121" t="s">
        <v>16289</v>
      </c>
      <c r="D71" s="121" t="s">
        <v>16290</v>
      </c>
      <c r="E71" s="48">
        <v>500000</v>
      </c>
      <c r="F71" s="148" t="s">
        <v>135</v>
      </c>
    </row>
    <row r="72" spans="1:6" ht="47.25" x14ac:dyDescent="0.25">
      <c r="A72" s="156">
        <v>64</v>
      </c>
      <c r="B72" s="149" t="s">
        <v>16291</v>
      </c>
      <c r="C72" s="121" t="s">
        <v>16292</v>
      </c>
      <c r="D72" s="121" t="s">
        <v>16293</v>
      </c>
      <c r="E72" s="48">
        <v>500000</v>
      </c>
      <c r="F72" s="148" t="s">
        <v>135</v>
      </c>
    </row>
    <row r="73" spans="1:6" ht="47.25" x14ac:dyDescent="0.25">
      <c r="A73" s="156">
        <v>65</v>
      </c>
      <c r="B73" s="149" t="s">
        <v>16294</v>
      </c>
      <c r="C73" s="121" t="s">
        <v>16295</v>
      </c>
      <c r="D73" s="121" t="s">
        <v>16296</v>
      </c>
      <c r="E73" s="48">
        <v>1500000</v>
      </c>
      <c r="F73" s="148" t="s">
        <v>135</v>
      </c>
    </row>
    <row r="74" spans="1:6" ht="78.75" x14ac:dyDescent="0.25">
      <c r="A74" s="156">
        <v>66</v>
      </c>
      <c r="B74" s="149" t="s">
        <v>16297</v>
      </c>
      <c r="C74" s="121" t="s">
        <v>16298</v>
      </c>
      <c r="D74" s="149" t="s">
        <v>16299</v>
      </c>
      <c r="E74" s="48">
        <v>1000000</v>
      </c>
      <c r="F74" s="148" t="s">
        <v>13</v>
      </c>
    </row>
    <row r="75" spans="1:6" ht="47.25" x14ac:dyDescent="0.25">
      <c r="A75" s="156">
        <v>67</v>
      </c>
      <c r="B75" s="149" t="s">
        <v>16300</v>
      </c>
      <c r="C75" s="121" t="s">
        <v>16301</v>
      </c>
      <c r="D75" s="149" t="s">
        <v>16302</v>
      </c>
      <c r="E75" s="48">
        <v>800000</v>
      </c>
      <c r="F75" s="148" t="s">
        <v>13</v>
      </c>
    </row>
    <row r="76" spans="1:6" ht="78.75" x14ac:dyDescent="0.25">
      <c r="A76" s="156">
        <v>68</v>
      </c>
      <c r="B76" s="149" t="s">
        <v>16303</v>
      </c>
      <c r="C76" s="121" t="s">
        <v>16304</v>
      </c>
      <c r="D76" s="149" t="s">
        <v>16305</v>
      </c>
      <c r="E76" s="48">
        <v>500000</v>
      </c>
      <c r="F76" s="148" t="s">
        <v>135</v>
      </c>
    </row>
    <row r="77" spans="1:6" ht="78.75" x14ac:dyDescent="0.25">
      <c r="A77" s="156">
        <v>69</v>
      </c>
      <c r="B77" s="149" t="s">
        <v>16306</v>
      </c>
      <c r="C77" s="121" t="s">
        <v>16307</v>
      </c>
      <c r="D77" s="149" t="s">
        <v>16308</v>
      </c>
      <c r="E77" s="48">
        <v>1500000</v>
      </c>
      <c r="F77" s="148" t="s">
        <v>272</v>
      </c>
    </row>
    <row r="78" spans="1:6" ht="78.75" x14ac:dyDescent="0.25">
      <c r="A78" s="156">
        <v>70</v>
      </c>
      <c r="B78" s="149" t="s">
        <v>16309</v>
      </c>
      <c r="C78" s="121" t="s">
        <v>16310</v>
      </c>
      <c r="D78" s="149" t="s">
        <v>16299</v>
      </c>
      <c r="E78" s="48">
        <v>1000000</v>
      </c>
      <c r="F78" s="148" t="s">
        <v>13</v>
      </c>
    </row>
    <row r="79" spans="1:6" ht="63" x14ac:dyDescent="0.25">
      <c r="A79" s="156">
        <v>71</v>
      </c>
      <c r="B79" s="149" t="s">
        <v>16311</v>
      </c>
      <c r="C79" s="121" t="s">
        <v>16312</v>
      </c>
      <c r="D79" s="149" t="s">
        <v>16313</v>
      </c>
      <c r="E79" s="48">
        <v>500000</v>
      </c>
      <c r="F79" s="148" t="s">
        <v>272</v>
      </c>
    </row>
    <row r="80" spans="1:6" ht="78.75" x14ac:dyDescent="0.25">
      <c r="A80" s="156">
        <v>72</v>
      </c>
      <c r="B80" s="149" t="s">
        <v>16314</v>
      </c>
      <c r="C80" s="121" t="s">
        <v>16315</v>
      </c>
      <c r="D80" s="149" t="s">
        <v>16316</v>
      </c>
      <c r="E80" s="48">
        <v>2000000</v>
      </c>
      <c r="F80" s="148" t="s">
        <v>135</v>
      </c>
    </row>
    <row r="81" spans="1:6" x14ac:dyDescent="0.25">
      <c r="A81" s="251"/>
      <c r="B81" s="382" t="s">
        <v>306</v>
      </c>
      <c r="C81" s="116"/>
      <c r="D81" s="382"/>
      <c r="E81" s="50"/>
      <c r="F81" s="556"/>
    </row>
    <row r="82" spans="1:6" ht="141.75" x14ac:dyDescent="0.25">
      <c r="A82" s="156">
        <v>73</v>
      </c>
      <c r="B82" s="149" t="s">
        <v>4481</v>
      </c>
      <c r="C82" s="121" t="s">
        <v>16317</v>
      </c>
      <c r="D82" s="149" t="s">
        <v>4483</v>
      </c>
      <c r="E82" s="46">
        <v>1736206.9</v>
      </c>
      <c r="F82" s="148" t="s">
        <v>13</v>
      </c>
    </row>
    <row r="83" spans="1:6" ht="31.5" x14ac:dyDescent="0.25">
      <c r="A83" s="251"/>
      <c r="B83" s="382" t="s">
        <v>303</v>
      </c>
      <c r="C83" s="116"/>
      <c r="D83" s="382"/>
      <c r="E83" s="479"/>
      <c r="F83" s="556"/>
    </row>
    <row r="84" spans="1:6" ht="63" x14ac:dyDescent="0.25">
      <c r="A84" s="156">
        <v>74</v>
      </c>
      <c r="B84" s="149" t="s">
        <v>16318</v>
      </c>
      <c r="C84" s="121" t="s">
        <v>16317</v>
      </c>
      <c r="D84" s="149" t="s">
        <v>16319</v>
      </c>
      <c r="E84" s="48">
        <v>50000</v>
      </c>
      <c r="F84" s="148" t="s">
        <v>13</v>
      </c>
    </row>
    <row r="85" spans="1:6" ht="63" x14ac:dyDescent="0.25">
      <c r="A85" s="156">
        <v>75</v>
      </c>
      <c r="B85" s="149" t="s">
        <v>16320</v>
      </c>
      <c r="C85" s="121" t="s">
        <v>16321</v>
      </c>
      <c r="D85" s="149" t="s">
        <v>16319</v>
      </c>
      <c r="E85" s="48">
        <v>50000</v>
      </c>
      <c r="F85" s="148" t="s">
        <v>13</v>
      </c>
    </row>
    <row r="86" spans="1:6" ht="78.75" x14ac:dyDescent="0.25">
      <c r="A86" s="156">
        <v>76</v>
      </c>
      <c r="B86" s="149" t="s">
        <v>16322</v>
      </c>
      <c r="C86" s="121" t="s">
        <v>16323</v>
      </c>
      <c r="D86" s="149" t="s">
        <v>16319</v>
      </c>
      <c r="E86" s="48">
        <v>50000</v>
      </c>
      <c r="F86" s="148" t="s">
        <v>13</v>
      </c>
    </row>
    <row r="87" spans="1:6" ht="63" x14ac:dyDescent="0.25">
      <c r="A87" s="156">
        <v>77</v>
      </c>
      <c r="B87" s="149" t="s">
        <v>16324</v>
      </c>
      <c r="C87" s="121" t="s">
        <v>16325</v>
      </c>
      <c r="D87" s="149" t="s">
        <v>16319</v>
      </c>
      <c r="E87" s="48">
        <v>50000</v>
      </c>
      <c r="F87" s="148" t="s">
        <v>13</v>
      </c>
    </row>
    <row r="88" spans="1:6" ht="63" x14ac:dyDescent="0.25">
      <c r="A88" s="156">
        <v>78</v>
      </c>
      <c r="B88" s="149" t="s">
        <v>16326</v>
      </c>
      <c r="C88" s="121" t="s">
        <v>16327</v>
      </c>
      <c r="D88" s="149" t="s">
        <v>16319</v>
      </c>
      <c r="E88" s="48">
        <v>50000</v>
      </c>
      <c r="F88" s="148" t="s">
        <v>13</v>
      </c>
    </row>
    <row r="89" spans="1:6" ht="63" x14ac:dyDescent="0.25">
      <c r="A89" s="156">
        <v>79</v>
      </c>
      <c r="B89" s="149" t="s">
        <v>16328</v>
      </c>
      <c r="C89" s="121" t="s">
        <v>16329</v>
      </c>
      <c r="D89" s="149" t="s">
        <v>16319</v>
      </c>
      <c r="E89" s="48">
        <v>50000</v>
      </c>
      <c r="F89" s="148" t="s">
        <v>13</v>
      </c>
    </row>
    <row r="90" spans="1:6" ht="63" x14ac:dyDescent="0.25">
      <c r="A90" s="156">
        <v>80</v>
      </c>
      <c r="B90" s="149" t="s">
        <v>16330</v>
      </c>
      <c r="C90" s="121" t="s">
        <v>16331</v>
      </c>
      <c r="D90" s="149" t="s">
        <v>16319</v>
      </c>
      <c r="E90" s="48">
        <v>50000</v>
      </c>
      <c r="F90" s="148" t="s">
        <v>13</v>
      </c>
    </row>
    <row r="91" spans="1:6" ht="63" x14ac:dyDescent="0.25">
      <c r="A91" s="156">
        <v>81</v>
      </c>
      <c r="B91" s="149" t="s">
        <v>16332</v>
      </c>
      <c r="C91" s="121" t="s">
        <v>16333</v>
      </c>
      <c r="D91" s="149" t="s">
        <v>16319</v>
      </c>
      <c r="E91" s="48">
        <v>50000</v>
      </c>
      <c r="F91" s="148" t="s">
        <v>13</v>
      </c>
    </row>
    <row r="92" spans="1:6" ht="63" x14ac:dyDescent="0.25">
      <c r="A92" s="156">
        <v>82</v>
      </c>
      <c r="B92" s="149" t="s">
        <v>16334</v>
      </c>
      <c r="C92" s="121" t="s">
        <v>16335</v>
      </c>
      <c r="D92" s="149" t="s">
        <v>16319</v>
      </c>
      <c r="E92" s="48">
        <v>50000</v>
      </c>
      <c r="F92" s="148" t="s">
        <v>13</v>
      </c>
    </row>
    <row r="93" spans="1:6" ht="63" x14ac:dyDescent="0.25">
      <c r="A93" s="156">
        <v>83</v>
      </c>
      <c r="B93" s="149" t="s">
        <v>16336</v>
      </c>
      <c r="C93" s="121" t="s">
        <v>16337</v>
      </c>
      <c r="D93" s="149" t="s">
        <v>16319</v>
      </c>
      <c r="E93" s="48">
        <v>50000</v>
      </c>
      <c r="F93" s="148" t="s">
        <v>13</v>
      </c>
    </row>
    <row r="94" spans="1:6" ht="63" x14ac:dyDescent="0.25">
      <c r="A94" s="156">
        <v>84</v>
      </c>
      <c r="B94" s="149" t="s">
        <v>16338</v>
      </c>
      <c r="C94" s="121" t="s">
        <v>16339</v>
      </c>
      <c r="D94" s="149" t="s">
        <v>16319</v>
      </c>
      <c r="E94" s="48">
        <v>50000</v>
      </c>
      <c r="F94" s="148" t="s">
        <v>13</v>
      </c>
    </row>
    <row r="95" spans="1:6" ht="63" x14ac:dyDescent="0.25">
      <c r="A95" s="156">
        <v>85</v>
      </c>
      <c r="B95" s="149" t="s">
        <v>16340</v>
      </c>
      <c r="C95" s="121" t="s">
        <v>16341</v>
      </c>
      <c r="D95" s="149" t="s">
        <v>16319</v>
      </c>
      <c r="E95" s="48">
        <v>50000</v>
      </c>
      <c r="F95" s="148" t="s">
        <v>13</v>
      </c>
    </row>
    <row r="96" spans="1:6" ht="63" x14ac:dyDescent="0.25">
      <c r="A96" s="156">
        <v>86</v>
      </c>
      <c r="B96" s="149" t="s">
        <v>16342</v>
      </c>
      <c r="C96" s="121" t="s">
        <v>16343</v>
      </c>
      <c r="D96" s="149" t="s">
        <v>16319</v>
      </c>
      <c r="E96" s="48">
        <v>50000</v>
      </c>
      <c r="F96" s="148" t="s">
        <v>13</v>
      </c>
    </row>
    <row r="97" spans="1:6" ht="63" x14ac:dyDescent="0.25">
      <c r="A97" s="156">
        <v>87</v>
      </c>
      <c r="B97" s="149" t="s">
        <v>16344</v>
      </c>
      <c r="C97" s="121" t="s">
        <v>16345</v>
      </c>
      <c r="D97" s="149" t="s">
        <v>16319</v>
      </c>
      <c r="E97" s="48">
        <v>50000</v>
      </c>
      <c r="F97" s="148" t="s">
        <v>13</v>
      </c>
    </row>
    <row r="98" spans="1:6" ht="63" x14ac:dyDescent="0.25">
      <c r="A98" s="156">
        <v>88</v>
      </c>
      <c r="B98" s="149" t="s">
        <v>16346</v>
      </c>
      <c r="C98" s="121" t="s">
        <v>16347</v>
      </c>
      <c r="D98" s="149" t="s">
        <v>16319</v>
      </c>
      <c r="E98" s="48">
        <v>50000</v>
      </c>
      <c r="F98" s="148" t="s">
        <v>13</v>
      </c>
    </row>
    <row r="99" spans="1:6" ht="63" x14ac:dyDescent="0.25">
      <c r="A99" s="156">
        <v>89</v>
      </c>
      <c r="B99" s="149" t="s">
        <v>16348</v>
      </c>
      <c r="C99" s="121" t="s">
        <v>16349</v>
      </c>
      <c r="D99" s="149" t="s">
        <v>16319</v>
      </c>
      <c r="E99" s="48">
        <v>50000</v>
      </c>
      <c r="F99" s="148" t="s">
        <v>13</v>
      </c>
    </row>
    <row r="100" spans="1:6" ht="63" x14ac:dyDescent="0.25">
      <c r="A100" s="156">
        <v>90</v>
      </c>
      <c r="B100" s="149" t="s">
        <v>16314</v>
      </c>
      <c r="C100" s="121" t="s">
        <v>16350</v>
      </c>
      <c r="D100" s="149" t="s">
        <v>16319</v>
      </c>
      <c r="E100" s="48">
        <v>50000</v>
      </c>
      <c r="F100" s="148" t="s">
        <v>13</v>
      </c>
    </row>
    <row r="101" spans="1:6" ht="63" x14ac:dyDescent="0.25">
      <c r="A101" s="156">
        <v>91</v>
      </c>
      <c r="B101" s="149" t="s">
        <v>16285</v>
      </c>
      <c r="C101" s="121" t="s">
        <v>16351</v>
      </c>
      <c r="D101" s="149" t="s">
        <v>16319</v>
      </c>
      <c r="E101" s="48">
        <v>50000</v>
      </c>
      <c r="F101" s="148" t="s">
        <v>13</v>
      </c>
    </row>
    <row r="102" spans="1:6" ht="63" x14ac:dyDescent="0.25">
      <c r="A102" s="156">
        <v>92</v>
      </c>
      <c r="B102" s="149" t="s">
        <v>16153</v>
      </c>
      <c r="C102" s="121" t="s">
        <v>16352</v>
      </c>
      <c r="D102" s="149" t="s">
        <v>16319</v>
      </c>
      <c r="E102" s="48">
        <v>50000</v>
      </c>
      <c r="F102" s="148" t="s">
        <v>13</v>
      </c>
    </row>
    <row r="103" spans="1:6" ht="63" x14ac:dyDescent="0.25">
      <c r="A103" s="156">
        <v>93</v>
      </c>
      <c r="B103" s="149" t="s">
        <v>16156</v>
      </c>
      <c r="C103" s="121" t="s">
        <v>16353</v>
      </c>
      <c r="D103" s="149" t="s">
        <v>16319</v>
      </c>
      <c r="E103" s="48">
        <v>50000</v>
      </c>
      <c r="F103" s="148" t="s">
        <v>13</v>
      </c>
    </row>
    <row r="104" spans="1:6" ht="63" x14ac:dyDescent="0.25">
      <c r="A104" s="156">
        <v>94</v>
      </c>
      <c r="B104" s="149" t="s">
        <v>16354</v>
      </c>
      <c r="C104" s="121" t="s">
        <v>16355</v>
      </c>
      <c r="D104" s="149" t="s">
        <v>16319</v>
      </c>
      <c r="E104" s="48">
        <v>50000</v>
      </c>
      <c r="F104" s="148" t="s">
        <v>13</v>
      </c>
    </row>
    <row r="105" spans="1:6" ht="63" x14ac:dyDescent="0.25">
      <c r="A105" s="156">
        <v>95</v>
      </c>
      <c r="B105" s="149" t="s">
        <v>16356</v>
      </c>
      <c r="C105" s="121" t="s">
        <v>16357</v>
      </c>
      <c r="D105" s="149" t="s">
        <v>16319</v>
      </c>
      <c r="E105" s="48">
        <v>50000</v>
      </c>
      <c r="F105" s="148" t="s">
        <v>13</v>
      </c>
    </row>
    <row r="106" spans="1:6" ht="63" x14ac:dyDescent="0.25">
      <c r="A106" s="156">
        <v>96</v>
      </c>
      <c r="B106" s="149" t="s">
        <v>16358</v>
      </c>
      <c r="C106" s="121" t="s">
        <v>16359</v>
      </c>
      <c r="D106" s="149" t="s">
        <v>16319</v>
      </c>
      <c r="E106" s="48">
        <v>50000</v>
      </c>
      <c r="F106" s="148" t="s">
        <v>13</v>
      </c>
    </row>
    <row r="107" spans="1:6" ht="63" x14ac:dyDescent="0.25">
      <c r="A107" s="156">
        <v>97</v>
      </c>
      <c r="B107" s="149" t="s">
        <v>16360</v>
      </c>
      <c r="C107" s="121" t="s">
        <v>16361</v>
      </c>
      <c r="D107" s="149" t="s">
        <v>16319</v>
      </c>
      <c r="E107" s="48">
        <v>50000</v>
      </c>
      <c r="F107" s="148" t="s">
        <v>13</v>
      </c>
    </row>
    <row r="108" spans="1:6" ht="63" x14ac:dyDescent="0.25">
      <c r="A108" s="156">
        <v>98</v>
      </c>
      <c r="B108" s="149" t="s">
        <v>16362</v>
      </c>
      <c r="C108" s="121" t="s">
        <v>16363</v>
      </c>
      <c r="D108" s="149" t="s">
        <v>16319</v>
      </c>
      <c r="E108" s="48">
        <v>50000</v>
      </c>
      <c r="F108" s="148" t="s">
        <v>13</v>
      </c>
    </row>
    <row r="109" spans="1:6" ht="63" x14ac:dyDescent="0.25">
      <c r="A109" s="156">
        <v>99</v>
      </c>
      <c r="B109" s="149" t="s">
        <v>16364</v>
      </c>
      <c r="C109" s="121" t="s">
        <v>16365</v>
      </c>
      <c r="D109" s="149" t="s">
        <v>16319</v>
      </c>
      <c r="E109" s="48">
        <v>50000</v>
      </c>
      <c r="F109" s="148" t="s">
        <v>13</v>
      </c>
    </row>
    <row r="110" spans="1:6" ht="63" x14ac:dyDescent="0.25">
      <c r="A110" s="156">
        <v>100</v>
      </c>
      <c r="B110" s="149" t="s">
        <v>16253</v>
      </c>
      <c r="C110" s="121" t="s">
        <v>16366</v>
      </c>
      <c r="D110" s="149" t="s">
        <v>16319</v>
      </c>
      <c r="E110" s="48">
        <v>50000</v>
      </c>
      <c r="F110" s="148" t="s">
        <v>13</v>
      </c>
    </row>
    <row r="111" spans="1:6" ht="63" x14ac:dyDescent="0.25">
      <c r="A111" s="156">
        <v>101</v>
      </c>
      <c r="B111" s="149" t="s">
        <v>16367</v>
      </c>
      <c r="C111" s="121" t="s">
        <v>16368</v>
      </c>
      <c r="D111" s="149" t="s">
        <v>16319</v>
      </c>
      <c r="E111" s="48">
        <v>50000</v>
      </c>
      <c r="F111" s="148" t="s">
        <v>13</v>
      </c>
    </row>
    <row r="112" spans="1:6" ht="63" x14ac:dyDescent="0.25">
      <c r="A112" s="156">
        <v>102</v>
      </c>
      <c r="B112" s="149" t="s">
        <v>16369</v>
      </c>
      <c r="C112" s="121" t="s">
        <v>16370</v>
      </c>
      <c r="D112" s="149" t="s">
        <v>16319</v>
      </c>
      <c r="E112" s="48">
        <v>50000</v>
      </c>
      <c r="F112" s="148" t="s">
        <v>13</v>
      </c>
    </row>
    <row r="113" spans="1:6" ht="63" x14ac:dyDescent="0.25">
      <c r="A113" s="156">
        <v>103</v>
      </c>
      <c r="B113" s="149" t="s">
        <v>16371</v>
      </c>
      <c r="C113" s="121" t="s">
        <v>16372</v>
      </c>
      <c r="D113" s="149" t="s">
        <v>16319</v>
      </c>
      <c r="E113" s="48">
        <v>50000</v>
      </c>
      <c r="F113" s="148" t="s">
        <v>13</v>
      </c>
    </row>
    <row r="114" spans="1:6" ht="63" x14ac:dyDescent="0.25">
      <c r="A114" s="156">
        <v>104</v>
      </c>
      <c r="B114" s="149" t="s">
        <v>16373</v>
      </c>
      <c r="C114" s="121" t="s">
        <v>16374</v>
      </c>
      <c r="D114" s="149" t="s">
        <v>16319</v>
      </c>
      <c r="E114" s="48">
        <v>50000</v>
      </c>
      <c r="F114" s="148" t="s">
        <v>13</v>
      </c>
    </row>
    <row r="115" spans="1:6" ht="63" x14ac:dyDescent="0.25">
      <c r="A115" s="156">
        <v>105</v>
      </c>
      <c r="B115" s="149" t="s">
        <v>16375</v>
      </c>
      <c r="C115" s="121" t="s">
        <v>16376</v>
      </c>
      <c r="D115" s="149" t="s">
        <v>16319</v>
      </c>
      <c r="E115" s="48">
        <v>50000</v>
      </c>
      <c r="F115" s="148" t="s">
        <v>13</v>
      </c>
    </row>
    <row r="116" spans="1:6" ht="63" x14ac:dyDescent="0.25">
      <c r="A116" s="156">
        <v>106</v>
      </c>
      <c r="B116" s="149" t="s">
        <v>16377</v>
      </c>
      <c r="C116" s="121" t="s">
        <v>16378</v>
      </c>
      <c r="D116" s="149" t="s">
        <v>16319</v>
      </c>
      <c r="E116" s="48">
        <v>45402.3</v>
      </c>
      <c r="F116" s="148" t="s">
        <v>13</v>
      </c>
    </row>
    <row r="117" spans="1:6" ht="63" x14ac:dyDescent="0.25">
      <c r="A117" s="156">
        <v>107</v>
      </c>
      <c r="B117" s="149" t="s">
        <v>16184</v>
      </c>
      <c r="C117" s="121" t="s">
        <v>16379</v>
      </c>
      <c r="D117" s="149" t="s">
        <v>16319</v>
      </c>
      <c r="E117" s="48">
        <v>45402.3</v>
      </c>
      <c r="F117" s="148" t="s">
        <v>13</v>
      </c>
    </row>
    <row r="118" spans="1:6" ht="63" x14ac:dyDescent="0.25">
      <c r="A118" s="156">
        <v>108</v>
      </c>
      <c r="B118" s="149" t="s">
        <v>16380</v>
      </c>
      <c r="C118" s="121" t="s">
        <v>16381</v>
      </c>
      <c r="D118" s="149" t="s">
        <v>16319</v>
      </c>
      <c r="E118" s="48">
        <v>45402.3</v>
      </c>
      <c r="F118" s="148" t="s">
        <v>13</v>
      </c>
    </row>
    <row r="119" spans="1:6" x14ac:dyDescent="0.25">
      <c r="A119" s="251"/>
      <c r="B119" s="382" t="s">
        <v>219</v>
      </c>
      <c r="C119" s="116"/>
      <c r="D119" s="382"/>
      <c r="E119" s="877"/>
      <c r="F119" s="556"/>
    </row>
    <row r="120" spans="1:6" ht="63" x14ac:dyDescent="0.25">
      <c r="A120" s="156">
        <v>109</v>
      </c>
      <c r="B120" s="149" t="s">
        <v>16382</v>
      </c>
      <c r="C120" s="121" t="s">
        <v>16383</v>
      </c>
      <c r="D120" s="121" t="s">
        <v>16384</v>
      </c>
      <c r="E120" s="555">
        <v>500000</v>
      </c>
      <c r="F120" s="120" t="s">
        <v>277</v>
      </c>
    </row>
    <row r="121" spans="1:6" ht="63" x14ac:dyDescent="0.25">
      <c r="A121" s="156">
        <v>110</v>
      </c>
      <c r="B121" s="149" t="s">
        <v>16385</v>
      </c>
      <c r="C121" s="121" t="s">
        <v>16386</v>
      </c>
      <c r="D121" s="149" t="s">
        <v>16384</v>
      </c>
      <c r="E121" s="555">
        <v>500000</v>
      </c>
      <c r="F121" s="120" t="s">
        <v>272</v>
      </c>
    </row>
    <row r="122" spans="1:6" ht="63" x14ac:dyDescent="0.25">
      <c r="A122" s="156">
        <v>111</v>
      </c>
      <c r="B122" s="149" t="s">
        <v>16387</v>
      </c>
      <c r="C122" s="121" t="s">
        <v>16388</v>
      </c>
      <c r="D122" s="149" t="s">
        <v>16384</v>
      </c>
      <c r="E122" s="555">
        <v>500000</v>
      </c>
      <c r="F122" s="120" t="s">
        <v>272</v>
      </c>
    </row>
    <row r="123" spans="1:6" ht="63" x14ac:dyDescent="0.25">
      <c r="A123" s="156">
        <v>112</v>
      </c>
      <c r="B123" s="149" t="s">
        <v>16389</v>
      </c>
      <c r="C123" s="121" t="s">
        <v>16390</v>
      </c>
      <c r="D123" s="149" t="s">
        <v>16384</v>
      </c>
      <c r="E123" s="555">
        <v>500000</v>
      </c>
      <c r="F123" s="120" t="s">
        <v>272</v>
      </c>
    </row>
    <row r="124" spans="1:6" ht="31.5" x14ac:dyDescent="0.25">
      <c r="A124" s="251"/>
      <c r="B124" s="382" t="s">
        <v>481</v>
      </c>
      <c r="C124" s="116"/>
      <c r="D124" s="382"/>
      <c r="E124" s="558"/>
      <c r="F124" s="556"/>
    </row>
    <row r="125" spans="1:6" ht="47.25" x14ac:dyDescent="0.25">
      <c r="A125" s="156">
        <v>113</v>
      </c>
      <c r="B125" s="149" t="s">
        <v>944</v>
      </c>
      <c r="C125" s="121" t="s">
        <v>16391</v>
      </c>
      <c r="D125" s="149" t="s">
        <v>16392</v>
      </c>
      <c r="E125" s="555">
        <v>3500000</v>
      </c>
      <c r="F125" s="148" t="s">
        <v>13</v>
      </c>
    </row>
    <row r="126" spans="1:6" ht="15" customHeight="1" x14ac:dyDescent="0.25">
      <c r="A126" s="251"/>
      <c r="B126" s="2365" t="s">
        <v>14661</v>
      </c>
      <c r="C126" s="2367"/>
      <c r="D126" s="382"/>
      <c r="E126" s="877"/>
      <c r="F126" s="556"/>
    </row>
    <row r="127" spans="1:6" ht="409.5" x14ac:dyDescent="0.25">
      <c r="A127" s="156">
        <v>114</v>
      </c>
      <c r="B127" s="149" t="s">
        <v>478</v>
      </c>
      <c r="C127" s="121" t="s">
        <v>16393</v>
      </c>
      <c r="D127" s="156" t="s">
        <v>16394</v>
      </c>
      <c r="E127" s="555">
        <v>4677027.2</v>
      </c>
      <c r="F127" s="148" t="s">
        <v>13</v>
      </c>
    </row>
    <row r="128" spans="1:6" x14ac:dyDescent="0.25">
      <c r="A128" s="252"/>
      <c r="B128" s="252"/>
      <c r="C128" s="366" t="s">
        <v>248</v>
      </c>
      <c r="D128" s="252"/>
      <c r="E128" s="987">
        <f>SUM(E6:E127)</f>
        <v>81310344.74000001</v>
      </c>
      <c r="F128" s="252"/>
    </row>
    <row r="129" spans="1:6" ht="17.25" customHeight="1" x14ac:dyDescent="0.25">
      <c r="A129" s="1838"/>
      <c r="B129" s="2707" t="s">
        <v>9</v>
      </c>
      <c r="C129" s="2708"/>
      <c r="D129" s="1655"/>
      <c r="E129" s="486"/>
      <c r="F129" s="1655"/>
    </row>
    <row r="130" spans="1:6" ht="47.25" x14ac:dyDescent="0.25">
      <c r="A130" s="156">
        <v>1</v>
      </c>
      <c r="B130" s="149" t="s">
        <v>289</v>
      </c>
      <c r="C130" s="121" t="s">
        <v>16141</v>
      </c>
      <c r="D130" s="149" t="s">
        <v>12</v>
      </c>
      <c r="E130" s="48">
        <v>200000</v>
      </c>
      <c r="F130" s="148" t="s">
        <v>13</v>
      </c>
    </row>
    <row r="131" spans="1:6" ht="126" x14ac:dyDescent="0.25">
      <c r="A131" s="156">
        <v>2</v>
      </c>
      <c r="B131" s="149" t="s">
        <v>295</v>
      </c>
      <c r="C131" s="121" t="s">
        <v>16395</v>
      </c>
      <c r="D131" s="149" t="s">
        <v>13291</v>
      </c>
      <c r="E131" s="48">
        <v>310000</v>
      </c>
      <c r="F131" s="148" t="s">
        <v>13</v>
      </c>
    </row>
    <row r="132" spans="1:6" ht="31.5" x14ac:dyDescent="0.25">
      <c r="A132" s="156">
        <v>3</v>
      </c>
      <c r="B132" s="149" t="s">
        <v>17</v>
      </c>
      <c r="C132" s="121" t="s">
        <v>16396</v>
      </c>
      <c r="D132" s="149" t="s">
        <v>537</v>
      </c>
      <c r="E132" s="48">
        <v>28800</v>
      </c>
      <c r="F132" s="148" t="s">
        <v>13</v>
      </c>
    </row>
    <row r="133" spans="1:6" ht="31.5" x14ac:dyDescent="0.25">
      <c r="A133" s="156">
        <v>4</v>
      </c>
      <c r="B133" s="149" t="s">
        <v>20</v>
      </c>
      <c r="C133" s="121" t="s">
        <v>16397</v>
      </c>
      <c r="D133" s="149" t="s">
        <v>537</v>
      </c>
      <c r="E133" s="48">
        <v>61200</v>
      </c>
      <c r="F133" s="148" t="s">
        <v>13</v>
      </c>
    </row>
    <row r="134" spans="1:6" ht="78.75" x14ac:dyDescent="0.25">
      <c r="A134" s="156">
        <v>5</v>
      </c>
      <c r="B134" s="149" t="s">
        <v>23</v>
      </c>
      <c r="C134" s="121" t="s">
        <v>16143</v>
      </c>
      <c r="D134" s="149" t="s">
        <v>541</v>
      </c>
      <c r="E134" s="48">
        <v>400000</v>
      </c>
      <c r="F134" s="148" t="s">
        <v>13</v>
      </c>
    </row>
    <row r="135" spans="1:6" x14ac:dyDescent="0.25">
      <c r="A135" s="251"/>
      <c r="B135" s="382" t="s">
        <v>34</v>
      </c>
      <c r="C135" s="116"/>
      <c r="D135" s="382"/>
      <c r="E135" s="50"/>
      <c r="F135" s="556"/>
    </row>
    <row r="136" spans="1:6" ht="47.25" x14ac:dyDescent="0.25">
      <c r="A136" s="156">
        <v>9</v>
      </c>
      <c r="B136" s="149" t="s">
        <v>309</v>
      </c>
      <c r="C136" s="121" t="s">
        <v>16147</v>
      </c>
      <c r="D136" s="149" t="s">
        <v>554</v>
      </c>
      <c r="E136" s="48">
        <v>4500000</v>
      </c>
      <c r="F136" s="148" t="s">
        <v>13</v>
      </c>
    </row>
    <row r="137" spans="1:6" x14ac:dyDescent="0.25">
      <c r="A137" s="252"/>
      <c r="B137" s="252" t="s">
        <v>704</v>
      </c>
      <c r="C137" s="366"/>
      <c r="D137" s="252"/>
      <c r="E137" s="987">
        <f>SUM(E130:E136)</f>
        <v>5500000</v>
      </c>
      <c r="F137" s="252"/>
    </row>
    <row r="138" spans="1:6" x14ac:dyDescent="0.25">
      <c r="A138" s="252"/>
      <c r="B138" s="2330" t="s">
        <v>324</v>
      </c>
      <c r="C138" s="2331"/>
      <c r="D138" s="252"/>
      <c r="E138" s="987">
        <f>E137+E128</f>
        <v>86810344.74000001</v>
      </c>
      <c r="F138" s="252"/>
    </row>
    <row r="142" spans="1:6" x14ac:dyDescent="0.25">
      <c r="A142" s="2553" t="s">
        <v>9528</v>
      </c>
      <c r="B142" s="2554"/>
      <c r="C142" s="2554"/>
      <c r="D142" s="2554"/>
      <c r="E142" s="2554"/>
      <c r="F142" s="2555"/>
    </row>
    <row r="143" spans="1:6" x14ac:dyDescent="0.25">
      <c r="A143" s="2553" t="s">
        <v>16140</v>
      </c>
      <c r="B143" s="2554"/>
      <c r="C143" s="2554"/>
      <c r="D143" s="2554"/>
      <c r="E143" s="2554"/>
      <c r="F143" s="2555"/>
    </row>
    <row r="144" spans="1:6" x14ac:dyDescent="0.25">
      <c r="A144" s="2553" t="s">
        <v>281</v>
      </c>
      <c r="B144" s="2554"/>
      <c r="C144" s="2554"/>
      <c r="D144" s="2554"/>
      <c r="E144" s="2554"/>
      <c r="F144" s="2555"/>
    </row>
    <row r="145" spans="1:6" ht="31.5" x14ac:dyDescent="0.25">
      <c r="A145" s="251" t="s">
        <v>3</v>
      </c>
      <c r="B145" s="382" t="s">
        <v>283</v>
      </c>
      <c r="C145" s="116" t="s">
        <v>284</v>
      </c>
      <c r="D145" s="382" t="s">
        <v>285</v>
      </c>
      <c r="E145" s="884" t="s">
        <v>13313</v>
      </c>
      <c r="F145" s="382" t="s">
        <v>4467</v>
      </c>
    </row>
    <row r="146" spans="1:6" ht="31.5" x14ac:dyDescent="0.25">
      <c r="A146" s="492"/>
      <c r="B146" s="382" t="s">
        <v>4727</v>
      </c>
      <c r="C146" s="149"/>
      <c r="D146" s="149"/>
      <c r="E146" s="885"/>
      <c r="F146" s="148"/>
    </row>
    <row r="147" spans="1:6" ht="94.5" x14ac:dyDescent="0.25">
      <c r="A147" s="492">
        <v>1</v>
      </c>
      <c r="B147" s="149" t="s">
        <v>301</v>
      </c>
      <c r="C147" s="149" t="s">
        <v>16149</v>
      </c>
      <c r="D147" s="149" t="s">
        <v>43</v>
      </c>
      <c r="E147" s="886">
        <v>568965.51</v>
      </c>
      <c r="F147" s="121" t="s">
        <v>13</v>
      </c>
    </row>
    <row r="148" spans="1:6" x14ac:dyDescent="0.25">
      <c r="A148" s="492"/>
      <c r="B148" s="2365" t="s">
        <v>2940</v>
      </c>
      <c r="C148" s="2367"/>
      <c r="D148" s="149"/>
      <c r="E148" s="886"/>
      <c r="F148" s="121"/>
    </row>
    <row r="149" spans="1:6" ht="141.75" x14ac:dyDescent="0.25">
      <c r="A149" s="492">
        <v>2</v>
      </c>
      <c r="B149" s="149" t="s">
        <v>16398</v>
      </c>
      <c r="C149" s="156" t="s">
        <v>16399</v>
      </c>
      <c r="D149" s="149" t="s">
        <v>16400</v>
      </c>
      <c r="E149" s="887">
        <v>10810344.83</v>
      </c>
      <c r="F149" s="121" t="s">
        <v>13</v>
      </c>
    </row>
    <row r="150" spans="1:6" x14ac:dyDescent="0.25">
      <c r="A150" s="156"/>
      <c r="B150" s="888" t="s">
        <v>248</v>
      </c>
      <c r="C150" s="391"/>
      <c r="D150" s="668"/>
      <c r="E150" s="755">
        <f>SUM(E146:E149)</f>
        <v>11379310.34</v>
      </c>
      <c r="F150" s="669"/>
    </row>
  </sheetData>
  <mergeCells count="10">
    <mergeCell ref="A144:F144"/>
    <mergeCell ref="B148:C148"/>
    <mergeCell ref="A1:F1"/>
    <mergeCell ref="A2:F2"/>
    <mergeCell ref="A3:F3"/>
    <mergeCell ref="B138:C138"/>
    <mergeCell ref="A142:F142"/>
    <mergeCell ref="A143:F143"/>
    <mergeCell ref="B129:C129"/>
    <mergeCell ref="B126:C126"/>
  </mergeCells>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0"/>
  <sheetViews>
    <sheetView topLeftCell="A106" workbookViewId="0">
      <selection activeCell="C115" sqref="C115"/>
    </sheetView>
  </sheetViews>
  <sheetFormatPr defaultRowHeight="15.75" x14ac:dyDescent="0.25"/>
  <cols>
    <col min="1" max="1" width="7.42578125" style="128" customWidth="1"/>
    <col min="2" max="2" width="12.28515625" style="128" customWidth="1"/>
    <col min="3" max="3" width="52.7109375" style="128" customWidth="1"/>
    <col min="4" max="4" width="17.5703125" style="128" customWidth="1"/>
    <col min="5" max="5" width="20.140625" style="128" customWidth="1"/>
    <col min="6" max="6" width="9.85546875" style="128" customWidth="1"/>
    <col min="7" max="16384" width="9.140625" style="128"/>
  </cols>
  <sheetData>
    <row r="1" spans="1:6" x14ac:dyDescent="0.25">
      <c r="A1" s="2585" t="s">
        <v>9528</v>
      </c>
      <c r="B1" s="2585"/>
      <c r="C1" s="2585"/>
      <c r="D1" s="2585"/>
      <c r="E1" s="2585"/>
      <c r="F1" s="2585"/>
    </row>
    <row r="2" spans="1:6" x14ac:dyDescent="0.25">
      <c r="A2" s="2585" t="s">
        <v>16401</v>
      </c>
      <c r="B2" s="2585"/>
      <c r="C2" s="2585"/>
      <c r="D2" s="2585"/>
      <c r="E2" s="2585"/>
      <c r="F2" s="2585"/>
    </row>
    <row r="3" spans="1:6" x14ac:dyDescent="0.25">
      <c r="A3" s="2585" t="s">
        <v>281</v>
      </c>
      <c r="B3" s="2585"/>
      <c r="C3" s="2585"/>
      <c r="D3" s="2585"/>
      <c r="E3" s="2585"/>
      <c r="F3" s="2585"/>
    </row>
    <row r="4" spans="1:6" ht="31.5" x14ac:dyDescent="0.25">
      <c r="A4" s="280" t="s">
        <v>3</v>
      </c>
      <c r="B4" s="382" t="s">
        <v>283</v>
      </c>
      <c r="C4" s="382" t="s">
        <v>284</v>
      </c>
      <c r="D4" s="382" t="s">
        <v>285</v>
      </c>
      <c r="E4" s="116" t="s">
        <v>12119</v>
      </c>
      <c r="F4" s="382" t="s">
        <v>4467</v>
      </c>
    </row>
    <row r="5" spans="1:6" x14ac:dyDescent="0.25">
      <c r="A5" s="874"/>
      <c r="B5" s="875" t="s">
        <v>9</v>
      </c>
      <c r="C5" s="875"/>
      <c r="D5" s="875"/>
      <c r="E5" s="876"/>
      <c r="F5" s="875"/>
    </row>
    <row r="6" spans="1:6" ht="47.25" x14ac:dyDescent="0.25">
      <c r="A6" s="277">
        <v>1</v>
      </c>
      <c r="B6" s="303" t="s">
        <v>10267</v>
      </c>
      <c r="C6" s="303" t="s">
        <v>16402</v>
      </c>
      <c r="D6" s="303" t="s">
        <v>16403</v>
      </c>
      <c r="E6" s="418">
        <v>1478240</v>
      </c>
      <c r="F6" s="148" t="s">
        <v>272</v>
      </c>
    </row>
    <row r="7" spans="1:6" ht="126" x14ac:dyDescent="0.25">
      <c r="A7" s="277">
        <v>2</v>
      </c>
      <c r="B7" s="303" t="s">
        <v>721</v>
      </c>
      <c r="C7" s="303" t="s">
        <v>16404</v>
      </c>
      <c r="D7" s="303" t="s">
        <v>16405</v>
      </c>
      <c r="E7" s="418">
        <v>1692181</v>
      </c>
      <c r="F7" s="148" t="s">
        <v>272</v>
      </c>
    </row>
    <row r="8" spans="1:6" ht="31.5" x14ac:dyDescent="0.25">
      <c r="A8" s="277">
        <v>3</v>
      </c>
      <c r="B8" s="303" t="s">
        <v>16406</v>
      </c>
      <c r="C8" s="303" t="s">
        <v>16407</v>
      </c>
      <c r="D8" s="303" t="s">
        <v>19</v>
      </c>
      <c r="E8" s="418">
        <v>9600</v>
      </c>
      <c r="F8" s="148" t="s">
        <v>272</v>
      </c>
    </row>
    <row r="9" spans="1:6" ht="31.5" x14ac:dyDescent="0.25">
      <c r="A9" s="277">
        <v>4</v>
      </c>
      <c r="B9" s="303" t="s">
        <v>20</v>
      </c>
      <c r="C9" s="303" t="s">
        <v>16408</v>
      </c>
      <c r="D9" s="303" t="s">
        <v>22</v>
      </c>
      <c r="E9" s="418">
        <v>30600</v>
      </c>
      <c r="F9" s="148" t="s">
        <v>272</v>
      </c>
    </row>
    <row r="10" spans="1:6" ht="94.5" x14ac:dyDescent="0.25">
      <c r="A10" s="277">
        <v>5</v>
      </c>
      <c r="B10" s="303" t="s">
        <v>729</v>
      </c>
      <c r="C10" s="303" t="s">
        <v>16409</v>
      </c>
      <c r="D10" s="303" t="s">
        <v>16410</v>
      </c>
      <c r="E10" s="418">
        <v>998000</v>
      </c>
      <c r="F10" s="148" t="s">
        <v>272</v>
      </c>
    </row>
    <row r="11" spans="1:6" x14ac:dyDescent="0.25">
      <c r="A11" s="277"/>
      <c r="B11" s="889" t="s">
        <v>2222</v>
      </c>
      <c r="C11" s="303"/>
      <c r="D11" s="303"/>
      <c r="E11" s="418"/>
      <c r="F11" s="148"/>
    </row>
    <row r="12" spans="1:6" ht="126" x14ac:dyDescent="0.25">
      <c r="A12" s="277">
        <v>6</v>
      </c>
      <c r="B12" s="303" t="s">
        <v>721</v>
      </c>
      <c r="C12" s="303" t="s">
        <v>16411</v>
      </c>
      <c r="D12" s="303" t="s">
        <v>16412</v>
      </c>
      <c r="E12" s="418">
        <v>896511</v>
      </c>
      <c r="F12" s="148" t="s">
        <v>272</v>
      </c>
    </row>
    <row r="13" spans="1:6" ht="94.5" x14ac:dyDescent="0.25">
      <c r="A13" s="277">
        <v>7</v>
      </c>
      <c r="B13" s="303" t="s">
        <v>729</v>
      </c>
      <c r="C13" s="303" t="s">
        <v>16413</v>
      </c>
      <c r="D13" s="303" t="s">
        <v>16414</v>
      </c>
      <c r="E13" s="418">
        <v>853900</v>
      </c>
      <c r="F13" s="148" t="s">
        <v>272</v>
      </c>
    </row>
    <row r="14" spans="1:6" ht="94.5" x14ac:dyDescent="0.25">
      <c r="A14" s="277">
        <v>8</v>
      </c>
      <c r="B14" s="303" t="s">
        <v>16415</v>
      </c>
      <c r="C14" s="303" t="s">
        <v>16416</v>
      </c>
      <c r="D14" s="303" t="s">
        <v>16417</v>
      </c>
      <c r="E14" s="418">
        <v>853900</v>
      </c>
      <c r="F14" s="148" t="s">
        <v>272</v>
      </c>
    </row>
    <row r="15" spans="1:6" ht="31.5" x14ac:dyDescent="0.25">
      <c r="A15" s="277"/>
      <c r="B15" s="310" t="s">
        <v>40</v>
      </c>
      <c r="C15" s="303"/>
      <c r="D15" s="303"/>
      <c r="E15" s="418"/>
      <c r="F15" s="148"/>
    </row>
    <row r="16" spans="1:6" ht="141.75" x14ac:dyDescent="0.25">
      <c r="A16" s="277">
        <v>9</v>
      </c>
      <c r="B16" s="303" t="s">
        <v>8983</v>
      </c>
      <c r="C16" s="303" t="s">
        <v>16418</v>
      </c>
      <c r="D16" s="156" t="s">
        <v>16419</v>
      </c>
      <c r="E16" s="418">
        <v>4568965.5199999996</v>
      </c>
      <c r="F16" s="154" t="s">
        <v>272</v>
      </c>
    </row>
    <row r="17" spans="1:6" x14ac:dyDescent="0.25">
      <c r="A17" s="277"/>
      <c r="B17" s="310" t="s">
        <v>306</v>
      </c>
      <c r="C17" s="303"/>
      <c r="D17" s="156"/>
      <c r="E17" s="418"/>
      <c r="F17" s="154"/>
    </row>
    <row r="18" spans="1:6" ht="63" x14ac:dyDescent="0.25">
      <c r="A18" s="277">
        <v>10</v>
      </c>
      <c r="B18" s="303" t="s">
        <v>16420</v>
      </c>
      <c r="C18" s="303" t="s">
        <v>16421</v>
      </c>
      <c r="D18" s="303" t="s">
        <v>16422</v>
      </c>
      <c r="E18" s="418">
        <v>1200000</v>
      </c>
      <c r="F18" s="148" t="s">
        <v>272</v>
      </c>
    </row>
    <row r="19" spans="1:6" x14ac:dyDescent="0.25">
      <c r="A19" s="277"/>
      <c r="B19" s="889" t="s">
        <v>477</v>
      </c>
      <c r="C19" s="303"/>
      <c r="D19" s="303"/>
      <c r="E19" s="418"/>
      <c r="F19" s="148"/>
    </row>
    <row r="20" spans="1:6" ht="409.5" x14ac:dyDescent="0.25">
      <c r="A20" s="277">
        <v>11</v>
      </c>
      <c r="B20" s="303" t="s">
        <v>16423</v>
      </c>
      <c r="C20" s="303" t="s">
        <v>16424</v>
      </c>
      <c r="D20" s="156" t="s">
        <v>16425</v>
      </c>
      <c r="E20" s="418">
        <v>4677027.2</v>
      </c>
      <c r="F20" s="148" t="s">
        <v>13</v>
      </c>
    </row>
    <row r="21" spans="1:6" x14ac:dyDescent="0.25">
      <c r="A21" s="277"/>
      <c r="B21" s="310" t="s">
        <v>34</v>
      </c>
      <c r="C21" s="303"/>
      <c r="D21" s="156"/>
      <c r="E21" s="418"/>
      <c r="F21" s="148"/>
    </row>
    <row r="22" spans="1:6" ht="47.25" x14ac:dyDescent="0.25">
      <c r="A22" s="277">
        <v>12</v>
      </c>
      <c r="B22" s="303" t="s">
        <v>7619</v>
      </c>
      <c r="C22" s="303" t="s">
        <v>16426</v>
      </c>
      <c r="D22" s="303" t="s">
        <v>11262</v>
      </c>
      <c r="E22" s="418">
        <v>12751420.1</v>
      </c>
      <c r="F22" s="148" t="s">
        <v>272</v>
      </c>
    </row>
    <row r="23" spans="1:6" ht="47.25" x14ac:dyDescent="0.25">
      <c r="A23" s="277">
        <v>13</v>
      </c>
      <c r="B23" s="303" t="s">
        <v>8906</v>
      </c>
      <c r="C23" s="303" t="s">
        <v>16427</v>
      </c>
      <c r="D23" s="303" t="s">
        <v>11262</v>
      </c>
      <c r="E23" s="418">
        <v>3500000</v>
      </c>
      <c r="F23" s="148" t="s">
        <v>272</v>
      </c>
    </row>
    <row r="24" spans="1:6" ht="31.5" x14ac:dyDescent="0.25">
      <c r="A24" s="277"/>
      <c r="B24" s="310" t="s">
        <v>5895</v>
      </c>
      <c r="C24" s="303"/>
      <c r="D24" s="303"/>
      <c r="E24" s="418"/>
      <c r="F24" s="148"/>
    </row>
    <row r="25" spans="1:6" ht="126" x14ac:dyDescent="0.25">
      <c r="A25" s="277">
        <v>15</v>
      </c>
      <c r="B25" s="156" t="s">
        <v>16428</v>
      </c>
      <c r="C25" s="156" t="s">
        <v>16429</v>
      </c>
      <c r="D25" s="156" t="s">
        <v>16430</v>
      </c>
      <c r="E25" s="140">
        <v>700000</v>
      </c>
      <c r="F25" s="148" t="s">
        <v>1259</v>
      </c>
    </row>
    <row r="26" spans="1:6" ht="157.5" x14ac:dyDescent="0.25">
      <c r="A26" s="277">
        <v>16</v>
      </c>
      <c r="B26" s="156" t="s">
        <v>16431</v>
      </c>
      <c r="C26" s="156" t="s">
        <v>16432</v>
      </c>
      <c r="D26" s="156" t="s">
        <v>16433</v>
      </c>
      <c r="E26" s="140">
        <v>700000</v>
      </c>
      <c r="F26" s="148" t="s">
        <v>1294</v>
      </c>
    </row>
    <row r="27" spans="1:6" ht="110.25" x14ac:dyDescent="0.25">
      <c r="A27" s="277">
        <v>17</v>
      </c>
      <c r="B27" s="156" t="s">
        <v>16434</v>
      </c>
      <c r="C27" s="156" t="s">
        <v>16435</v>
      </c>
      <c r="D27" s="156" t="s">
        <v>16436</v>
      </c>
      <c r="E27" s="140">
        <v>700000</v>
      </c>
      <c r="F27" s="148" t="s">
        <v>1259</v>
      </c>
    </row>
    <row r="28" spans="1:6" ht="110.25" x14ac:dyDescent="0.25">
      <c r="A28" s="277">
        <v>18</v>
      </c>
      <c r="B28" s="156" t="s">
        <v>16437</v>
      </c>
      <c r="C28" s="156" t="s">
        <v>16438</v>
      </c>
      <c r="D28" s="156" t="s">
        <v>16439</v>
      </c>
      <c r="E28" s="140">
        <v>300000</v>
      </c>
      <c r="F28" s="148" t="s">
        <v>1259</v>
      </c>
    </row>
    <row r="29" spans="1:6" ht="126" x14ac:dyDescent="0.25">
      <c r="A29" s="277">
        <v>19</v>
      </c>
      <c r="B29" s="156" t="s">
        <v>16440</v>
      </c>
      <c r="C29" s="156" t="s">
        <v>16441</v>
      </c>
      <c r="D29" s="156" t="s">
        <v>16442</v>
      </c>
      <c r="E29" s="555">
        <v>200000</v>
      </c>
      <c r="F29" s="148" t="s">
        <v>13</v>
      </c>
    </row>
    <row r="30" spans="1:6" ht="173.25" x14ac:dyDescent="0.25">
      <c r="A30" s="277">
        <v>20</v>
      </c>
      <c r="B30" s="156" t="s">
        <v>16443</v>
      </c>
      <c r="C30" s="156" t="s">
        <v>16444</v>
      </c>
      <c r="D30" s="156" t="s">
        <v>16445</v>
      </c>
      <c r="E30" s="555">
        <v>1000000</v>
      </c>
      <c r="F30" s="148" t="s">
        <v>272</v>
      </c>
    </row>
    <row r="31" spans="1:6" ht="110.25" x14ac:dyDescent="0.25">
      <c r="A31" s="277">
        <v>21</v>
      </c>
      <c r="B31" s="156" t="s">
        <v>16446</v>
      </c>
      <c r="C31" s="156" t="s">
        <v>16447</v>
      </c>
      <c r="D31" s="156" t="s">
        <v>16448</v>
      </c>
      <c r="E31" s="555">
        <v>700000</v>
      </c>
      <c r="F31" s="148" t="s">
        <v>272</v>
      </c>
    </row>
    <row r="32" spans="1:6" ht="110.25" x14ac:dyDescent="0.25">
      <c r="A32" s="277">
        <v>22</v>
      </c>
      <c r="B32" s="156" t="s">
        <v>16449</v>
      </c>
      <c r="C32" s="156" t="s">
        <v>16450</v>
      </c>
      <c r="D32" s="156" t="s">
        <v>16451</v>
      </c>
      <c r="E32" s="555">
        <v>600000</v>
      </c>
      <c r="F32" s="148" t="s">
        <v>272</v>
      </c>
    </row>
    <row r="33" spans="1:6" ht="94.5" x14ac:dyDescent="0.25">
      <c r="A33" s="277">
        <v>23</v>
      </c>
      <c r="B33" s="156" t="s">
        <v>16452</v>
      </c>
      <c r="C33" s="156" t="s">
        <v>16453</v>
      </c>
      <c r="D33" s="149" t="s">
        <v>16454</v>
      </c>
      <c r="E33" s="555">
        <v>300000</v>
      </c>
      <c r="F33" s="148" t="s">
        <v>272</v>
      </c>
    </row>
    <row r="34" spans="1:6" ht="110.25" x14ac:dyDescent="0.25">
      <c r="A34" s="277">
        <v>24</v>
      </c>
      <c r="B34" s="156" t="s">
        <v>16455</v>
      </c>
      <c r="C34" s="156" t="s">
        <v>16456</v>
      </c>
      <c r="D34" s="156" t="s">
        <v>16457</v>
      </c>
      <c r="E34" s="555">
        <v>500000</v>
      </c>
      <c r="F34" s="148" t="s">
        <v>272</v>
      </c>
    </row>
    <row r="35" spans="1:6" ht="141.75" x14ac:dyDescent="0.25">
      <c r="A35" s="277">
        <v>25</v>
      </c>
      <c r="B35" s="156" t="s">
        <v>16458</v>
      </c>
      <c r="C35" s="156" t="s">
        <v>16459</v>
      </c>
      <c r="D35" s="156" t="s">
        <v>16460</v>
      </c>
      <c r="E35" s="555">
        <v>700000</v>
      </c>
      <c r="F35" s="148" t="s">
        <v>272</v>
      </c>
    </row>
    <row r="36" spans="1:6" ht="141.75" x14ac:dyDescent="0.25">
      <c r="A36" s="277">
        <v>26</v>
      </c>
      <c r="B36" s="156" t="s">
        <v>16461</v>
      </c>
      <c r="C36" s="156" t="s">
        <v>16462</v>
      </c>
      <c r="D36" s="156" t="s">
        <v>16463</v>
      </c>
      <c r="E36" s="555">
        <v>400000</v>
      </c>
      <c r="F36" s="148" t="s">
        <v>1259</v>
      </c>
    </row>
    <row r="37" spans="1:6" ht="157.5" x14ac:dyDescent="0.25">
      <c r="A37" s="277">
        <v>27</v>
      </c>
      <c r="B37" s="149" t="s">
        <v>16464</v>
      </c>
      <c r="C37" s="149" t="s">
        <v>16465</v>
      </c>
      <c r="D37" s="149" t="s">
        <v>16433</v>
      </c>
      <c r="E37" s="555">
        <v>700000</v>
      </c>
      <c r="F37" s="148" t="s">
        <v>13</v>
      </c>
    </row>
    <row r="38" spans="1:6" ht="157.5" x14ac:dyDescent="0.25">
      <c r="A38" s="277">
        <v>28</v>
      </c>
      <c r="B38" s="149" t="s">
        <v>16466</v>
      </c>
      <c r="C38" s="149" t="s">
        <v>16467</v>
      </c>
      <c r="D38" s="149" t="s">
        <v>16433</v>
      </c>
      <c r="E38" s="555">
        <v>700000</v>
      </c>
      <c r="F38" s="148" t="s">
        <v>13</v>
      </c>
    </row>
    <row r="39" spans="1:6" ht="141.75" x14ac:dyDescent="0.25">
      <c r="A39" s="277">
        <v>29</v>
      </c>
      <c r="B39" s="156" t="s">
        <v>16468</v>
      </c>
      <c r="C39" s="156" t="s">
        <v>16469</v>
      </c>
      <c r="D39" s="156" t="s">
        <v>16470</v>
      </c>
      <c r="E39" s="555">
        <v>800000</v>
      </c>
      <c r="F39" s="148" t="s">
        <v>272</v>
      </c>
    </row>
    <row r="40" spans="1:6" ht="94.5" x14ac:dyDescent="0.25">
      <c r="A40" s="277">
        <v>30</v>
      </c>
      <c r="B40" s="156" t="s">
        <v>16471</v>
      </c>
      <c r="C40" s="156" t="s">
        <v>16472</v>
      </c>
      <c r="D40" s="156" t="s">
        <v>16473</v>
      </c>
      <c r="E40" s="555">
        <v>500000</v>
      </c>
      <c r="F40" s="148" t="s">
        <v>272</v>
      </c>
    </row>
    <row r="41" spans="1:6" ht="94.5" x14ac:dyDescent="0.25">
      <c r="A41" s="277">
        <v>31</v>
      </c>
      <c r="B41" s="156" t="s">
        <v>16474</v>
      </c>
      <c r="C41" s="156" t="s">
        <v>16475</v>
      </c>
      <c r="D41" s="156" t="s">
        <v>16473</v>
      </c>
      <c r="E41" s="555">
        <v>500000</v>
      </c>
      <c r="F41" s="148" t="s">
        <v>272</v>
      </c>
    </row>
    <row r="42" spans="1:6" ht="94.5" x14ac:dyDescent="0.25">
      <c r="A42" s="277">
        <v>32</v>
      </c>
      <c r="B42" s="156" t="s">
        <v>16476</v>
      </c>
      <c r="C42" s="156" t="s">
        <v>16477</v>
      </c>
      <c r="D42" s="156" t="s">
        <v>16478</v>
      </c>
      <c r="E42" s="555">
        <v>700000</v>
      </c>
      <c r="F42" s="148" t="s">
        <v>272</v>
      </c>
    </row>
    <row r="43" spans="1:6" ht="173.25" x14ac:dyDescent="0.25">
      <c r="A43" s="277">
        <v>33</v>
      </c>
      <c r="B43" s="156" t="s">
        <v>16479</v>
      </c>
      <c r="C43" s="156" t="s">
        <v>16480</v>
      </c>
      <c r="D43" s="156" t="s">
        <v>16481</v>
      </c>
      <c r="E43" s="555">
        <v>800000</v>
      </c>
      <c r="F43" s="148" t="s">
        <v>13</v>
      </c>
    </row>
    <row r="44" spans="1:6" ht="126" x14ac:dyDescent="0.25">
      <c r="A44" s="277">
        <v>34</v>
      </c>
      <c r="B44" s="156" t="s">
        <v>15751</v>
      </c>
      <c r="C44" s="156" t="s">
        <v>16482</v>
      </c>
      <c r="D44" s="156" t="s">
        <v>16483</v>
      </c>
      <c r="E44" s="555">
        <v>700000</v>
      </c>
      <c r="F44" s="148" t="s">
        <v>13</v>
      </c>
    </row>
    <row r="45" spans="1:6" ht="94.5" x14ac:dyDescent="0.25">
      <c r="A45" s="277">
        <v>35</v>
      </c>
      <c r="B45" s="156" t="s">
        <v>16484</v>
      </c>
      <c r="C45" s="156" t="s">
        <v>16485</v>
      </c>
      <c r="D45" s="156" t="s">
        <v>16486</v>
      </c>
      <c r="E45" s="555">
        <v>1000000</v>
      </c>
      <c r="F45" s="148" t="s">
        <v>13</v>
      </c>
    </row>
    <row r="46" spans="1:6" ht="141.75" x14ac:dyDescent="0.25">
      <c r="A46" s="277">
        <v>36</v>
      </c>
      <c r="B46" s="156" t="s">
        <v>16487</v>
      </c>
      <c r="C46" s="156" t="s">
        <v>16488</v>
      </c>
      <c r="D46" s="156" t="s">
        <v>16489</v>
      </c>
      <c r="E46" s="555">
        <v>400000</v>
      </c>
      <c r="F46" s="148" t="s">
        <v>1259</v>
      </c>
    </row>
    <row r="47" spans="1:6" ht="157.5" x14ac:dyDescent="0.25">
      <c r="A47" s="277">
        <v>37</v>
      </c>
      <c r="B47" s="156" t="s">
        <v>16490</v>
      </c>
      <c r="C47" s="156" t="s">
        <v>16491</v>
      </c>
      <c r="D47" s="156" t="s">
        <v>16433</v>
      </c>
      <c r="E47" s="555">
        <v>700000</v>
      </c>
      <c r="F47" s="148" t="s">
        <v>13</v>
      </c>
    </row>
    <row r="48" spans="1:6" ht="94.5" x14ac:dyDescent="0.25">
      <c r="A48" s="277">
        <v>38</v>
      </c>
      <c r="B48" s="156" t="s">
        <v>16492</v>
      </c>
      <c r="C48" s="156" t="s">
        <v>16493</v>
      </c>
      <c r="D48" s="156" t="s">
        <v>16494</v>
      </c>
      <c r="E48" s="555">
        <v>700000</v>
      </c>
      <c r="F48" s="148" t="s">
        <v>272</v>
      </c>
    </row>
    <row r="49" spans="1:6" ht="94.5" x14ac:dyDescent="0.25">
      <c r="A49" s="277">
        <v>39</v>
      </c>
      <c r="B49" s="156" t="s">
        <v>16495</v>
      </c>
      <c r="C49" s="156" t="s">
        <v>16496</v>
      </c>
      <c r="D49" s="156" t="s">
        <v>16497</v>
      </c>
      <c r="E49" s="555">
        <v>200000</v>
      </c>
      <c r="F49" s="148" t="s">
        <v>272</v>
      </c>
    </row>
    <row r="50" spans="1:6" ht="94.5" x14ac:dyDescent="0.25">
      <c r="A50" s="277">
        <v>40</v>
      </c>
      <c r="B50" s="156" t="s">
        <v>16498</v>
      </c>
      <c r="C50" s="156" t="s">
        <v>16499</v>
      </c>
      <c r="D50" s="156" t="s">
        <v>16500</v>
      </c>
      <c r="E50" s="555">
        <v>200000</v>
      </c>
      <c r="F50" s="148" t="s">
        <v>272</v>
      </c>
    </row>
    <row r="51" spans="1:6" ht="141.75" x14ac:dyDescent="0.25">
      <c r="A51" s="277">
        <v>41</v>
      </c>
      <c r="B51" s="156" t="s">
        <v>16501</v>
      </c>
      <c r="C51" s="156" t="s">
        <v>16502</v>
      </c>
      <c r="D51" s="156" t="s">
        <v>16503</v>
      </c>
      <c r="E51" s="555">
        <v>700000</v>
      </c>
      <c r="F51" s="148" t="s">
        <v>272</v>
      </c>
    </row>
    <row r="52" spans="1:6" ht="141.75" x14ac:dyDescent="0.25">
      <c r="A52" s="277">
        <v>42</v>
      </c>
      <c r="B52" s="156" t="s">
        <v>16504</v>
      </c>
      <c r="C52" s="156" t="s">
        <v>16505</v>
      </c>
      <c r="D52" s="156" t="s">
        <v>16503</v>
      </c>
      <c r="E52" s="555">
        <v>600000</v>
      </c>
      <c r="F52" s="148" t="s">
        <v>272</v>
      </c>
    </row>
    <row r="53" spans="1:6" ht="157.5" x14ac:dyDescent="0.25">
      <c r="A53" s="277">
        <v>43</v>
      </c>
      <c r="B53" s="156" t="s">
        <v>16506</v>
      </c>
      <c r="C53" s="156" t="s">
        <v>16507</v>
      </c>
      <c r="D53" s="156" t="s">
        <v>16433</v>
      </c>
      <c r="E53" s="555">
        <v>700000</v>
      </c>
      <c r="F53" s="148" t="s">
        <v>1294</v>
      </c>
    </row>
    <row r="54" spans="1:6" ht="299.25" x14ac:dyDescent="0.25">
      <c r="A54" s="277">
        <v>44</v>
      </c>
      <c r="B54" s="156" t="s">
        <v>16508</v>
      </c>
      <c r="C54" s="156" t="s">
        <v>16509</v>
      </c>
      <c r="D54" s="156" t="s">
        <v>16510</v>
      </c>
      <c r="E54" s="555">
        <v>1000000</v>
      </c>
      <c r="F54" s="148" t="s">
        <v>1294</v>
      </c>
    </row>
    <row r="55" spans="1:6" ht="94.5" x14ac:dyDescent="0.25">
      <c r="A55" s="277">
        <v>45</v>
      </c>
      <c r="B55" s="156" t="s">
        <v>16511</v>
      </c>
      <c r="C55" s="156" t="s">
        <v>16512</v>
      </c>
      <c r="D55" s="156" t="s">
        <v>16513</v>
      </c>
      <c r="E55" s="555">
        <v>300000</v>
      </c>
      <c r="F55" s="148" t="s">
        <v>272</v>
      </c>
    </row>
    <row r="56" spans="1:6" ht="126" x14ac:dyDescent="0.25">
      <c r="A56" s="277">
        <v>46</v>
      </c>
      <c r="B56" s="156" t="s">
        <v>16514</v>
      </c>
      <c r="C56" s="156" t="s">
        <v>16515</v>
      </c>
      <c r="D56" s="156" t="s">
        <v>16516</v>
      </c>
      <c r="E56" s="555">
        <v>500000</v>
      </c>
      <c r="F56" s="148" t="s">
        <v>272</v>
      </c>
    </row>
    <row r="57" spans="1:6" ht="47.25" x14ac:dyDescent="0.25">
      <c r="A57" s="277">
        <v>47</v>
      </c>
      <c r="B57" s="156" t="s">
        <v>16517</v>
      </c>
      <c r="C57" s="156" t="s">
        <v>16518</v>
      </c>
      <c r="D57" s="156" t="s">
        <v>16519</v>
      </c>
      <c r="E57" s="555">
        <v>50000</v>
      </c>
      <c r="F57" s="148" t="s">
        <v>272</v>
      </c>
    </row>
    <row r="58" spans="1:6" ht="157.5" x14ac:dyDescent="0.25">
      <c r="A58" s="277">
        <v>48</v>
      </c>
      <c r="B58" s="156" t="s">
        <v>16520</v>
      </c>
      <c r="C58" s="156" t="s">
        <v>16521</v>
      </c>
      <c r="D58" s="156" t="s">
        <v>16433</v>
      </c>
      <c r="E58" s="555">
        <v>700000</v>
      </c>
      <c r="F58" s="148" t="s">
        <v>5058</v>
      </c>
    </row>
    <row r="59" spans="1:6" ht="157.5" x14ac:dyDescent="0.25">
      <c r="A59" s="277">
        <v>49</v>
      </c>
      <c r="B59" s="156" t="s">
        <v>16522</v>
      </c>
      <c r="C59" s="156" t="s">
        <v>16523</v>
      </c>
      <c r="D59" s="156" t="s">
        <v>16524</v>
      </c>
      <c r="E59" s="555">
        <v>800000</v>
      </c>
      <c r="F59" s="148" t="s">
        <v>13</v>
      </c>
    </row>
    <row r="60" spans="1:6" ht="47.25" x14ac:dyDescent="0.25">
      <c r="A60" s="277">
        <v>50</v>
      </c>
      <c r="B60" s="156" t="s">
        <v>16525</v>
      </c>
      <c r="C60" s="156" t="s">
        <v>16526</v>
      </c>
      <c r="D60" s="156" t="s">
        <v>16527</v>
      </c>
      <c r="E60" s="555">
        <v>400000</v>
      </c>
      <c r="F60" s="148" t="s">
        <v>272</v>
      </c>
    </row>
    <row r="61" spans="1:6" ht="63" x14ac:dyDescent="0.25">
      <c r="A61" s="277">
        <v>51</v>
      </c>
      <c r="B61" s="156" t="s">
        <v>16528</v>
      </c>
      <c r="C61" s="156" t="s">
        <v>16529</v>
      </c>
      <c r="D61" s="156" t="s">
        <v>16530</v>
      </c>
      <c r="E61" s="555">
        <v>500000</v>
      </c>
      <c r="F61" s="148" t="s">
        <v>13</v>
      </c>
    </row>
    <row r="62" spans="1:6" ht="157.5" x14ac:dyDescent="0.25">
      <c r="A62" s="277">
        <v>52</v>
      </c>
      <c r="B62" s="156" t="s">
        <v>16531</v>
      </c>
      <c r="C62" s="156" t="s">
        <v>16532</v>
      </c>
      <c r="D62" s="156" t="s">
        <v>16433</v>
      </c>
      <c r="E62" s="555">
        <v>700000</v>
      </c>
      <c r="F62" s="148" t="s">
        <v>13</v>
      </c>
    </row>
    <row r="63" spans="1:6" ht="157.5" x14ac:dyDescent="0.25">
      <c r="A63" s="277">
        <v>53</v>
      </c>
      <c r="B63" s="156" t="s">
        <v>16533</v>
      </c>
      <c r="C63" s="156" t="s">
        <v>16534</v>
      </c>
      <c r="D63" s="156" t="s">
        <v>16433</v>
      </c>
      <c r="E63" s="555">
        <v>700000</v>
      </c>
      <c r="F63" s="148" t="s">
        <v>13</v>
      </c>
    </row>
    <row r="64" spans="1:6" ht="94.5" x14ac:dyDescent="0.25">
      <c r="A64" s="277">
        <v>54</v>
      </c>
      <c r="B64" s="156" t="s">
        <v>16535</v>
      </c>
      <c r="C64" s="156" t="s">
        <v>16536</v>
      </c>
      <c r="D64" s="156" t="s">
        <v>16537</v>
      </c>
      <c r="E64" s="555">
        <v>600000</v>
      </c>
      <c r="F64" s="148" t="s">
        <v>272</v>
      </c>
    </row>
    <row r="65" spans="1:6" ht="94.5" x14ac:dyDescent="0.25">
      <c r="A65" s="277">
        <v>55</v>
      </c>
      <c r="B65" s="156" t="s">
        <v>16538</v>
      </c>
      <c r="C65" s="156" t="s">
        <v>16539</v>
      </c>
      <c r="D65" s="156" t="s">
        <v>16540</v>
      </c>
      <c r="E65" s="555">
        <v>600000</v>
      </c>
      <c r="F65" s="148" t="s">
        <v>13</v>
      </c>
    </row>
    <row r="66" spans="1:6" ht="157.5" x14ac:dyDescent="0.25">
      <c r="A66" s="277">
        <v>56</v>
      </c>
      <c r="B66" s="156" t="s">
        <v>16541</v>
      </c>
      <c r="C66" s="156" t="s">
        <v>16542</v>
      </c>
      <c r="D66" s="156" t="s">
        <v>16433</v>
      </c>
      <c r="E66" s="555">
        <v>700000</v>
      </c>
      <c r="F66" s="148" t="s">
        <v>13</v>
      </c>
    </row>
    <row r="67" spans="1:6" ht="126" x14ac:dyDescent="0.25">
      <c r="A67" s="277">
        <v>57</v>
      </c>
      <c r="B67" s="156" t="s">
        <v>16543</v>
      </c>
      <c r="C67" s="156" t="s">
        <v>16544</v>
      </c>
      <c r="D67" s="156" t="s">
        <v>16545</v>
      </c>
      <c r="E67" s="555">
        <v>200000</v>
      </c>
      <c r="F67" s="148" t="s">
        <v>272</v>
      </c>
    </row>
    <row r="68" spans="1:6" ht="126" x14ac:dyDescent="0.25">
      <c r="A68" s="277">
        <v>58</v>
      </c>
      <c r="B68" s="156" t="s">
        <v>16546</v>
      </c>
      <c r="C68" s="156" t="s">
        <v>16547</v>
      </c>
      <c r="D68" s="156" t="s">
        <v>16545</v>
      </c>
      <c r="E68" s="555">
        <v>200000</v>
      </c>
      <c r="F68" s="148" t="s">
        <v>272</v>
      </c>
    </row>
    <row r="69" spans="1:6" ht="47.25" x14ac:dyDescent="0.25">
      <c r="A69" s="277"/>
      <c r="B69" s="251" t="s">
        <v>5872</v>
      </c>
      <c r="C69" s="156"/>
      <c r="D69" s="156"/>
      <c r="E69" s="555"/>
      <c r="F69" s="148"/>
    </row>
    <row r="70" spans="1:6" ht="315" x14ac:dyDescent="0.25">
      <c r="A70" s="277">
        <v>59</v>
      </c>
      <c r="B70" s="149" t="s">
        <v>16548</v>
      </c>
      <c r="C70" s="156" t="s">
        <v>16549</v>
      </c>
      <c r="D70" s="156" t="s">
        <v>16550</v>
      </c>
      <c r="E70" s="140">
        <v>1500000</v>
      </c>
      <c r="F70" s="120" t="s">
        <v>272</v>
      </c>
    </row>
    <row r="71" spans="1:6" ht="110.25" x14ac:dyDescent="0.25">
      <c r="A71" s="277">
        <v>60</v>
      </c>
      <c r="B71" s="149" t="s">
        <v>16551</v>
      </c>
      <c r="C71" s="156" t="s">
        <v>16552</v>
      </c>
      <c r="D71" s="156" t="s">
        <v>16553</v>
      </c>
      <c r="E71" s="140">
        <v>600000</v>
      </c>
      <c r="F71" s="148" t="s">
        <v>16554</v>
      </c>
    </row>
    <row r="72" spans="1:6" ht="173.25" x14ac:dyDescent="0.25">
      <c r="A72" s="277">
        <v>61</v>
      </c>
      <c r="B72" s="149" t="s">
        <v>16555</v>
      </c>
      <c r="C72" s="156" t="s">
        <v>16556</v>
      </c>
      <c r="D72" s="156" t="s">
        <v>16557</v>
      </c>
      <c r="E72" s="140">
        <v>450000</v>
      </c>
      <c r="F72" s="148" t="s">
        <v>13</v>
      </c>
    </row>
    <row r="73" spans="1:6" ht="126" x14ac:dyDescent="0.25">
      <c r="A73" s="277">
        <v>62</v>
      </c>
      <c r="B73" s="149" t="s">
        <v>16558</v>
      </c>
      <c r="C73" s="156" t="s">
        <v>16559</v>
      </c>
      <c r="D73" s="156" t="s">
        <v>16560</v>
      </c>
      <c r="E73" s="140">
        <v>600000</v>
      </c>
      <c r="F73" s="148" t="s">
        <v>16554</v>
      </c>
    </row>
    <row r="74" spans="1:6" ht="157.5" x14ac:dyDescent="0.25">
      <c r="A74" s="277">
        <v>63</v>
      </c>
      <c r="B74" s="156" t="s">
        <v>16561</v>
      </c>
      <c r="C74" s="156" t="s">
        <v>16562</v>
      </c>
      <c r="D74" s="156" t="s">
        <v>16563</v>
      </c>
      <c r="E74" s="140">
        <v>1000000</v>
      </c>
      <c r="F74" s="148" t="s">
        <v>16564</v>
      </c>
    </row>
    <row r="75" spans="1:6" ht="110.25" x14ac:dyDescent="0.25">
      <c r="A75" s="277">
        <v>64</v>
      </c>
      <c r="B75" s="156" t="s">
        <v>16565</v>
      </c>
      <c r="C75" s="156" t="s">
        <v>16566</v>
      </c>
      <c r="D75" s="156" t="s">
        <v>16567</v>
      </c>
      <c r="E75" s="140">
        <v>1000000</v>
      </c>
      <c r="F75" s="148" t="s">
        <v>16568</v>
      </c>
    </row>
    <row r="76" spans="1:6" ht="141.75" x14ac:dyDescent="0.25">
      <c r="A76" s="277">
        <v>65</v>
      </c>
      <c r="B76" s="149" t="s">
        <v>16569</v>
      </c>
      <c r="C76" s="156" t="s">
        <v>16570</v>
      </c>
      <c r="D76" s="156" t="s">
        <v>16571</v>
      </c>
      <c r="E76" s="140">
        <v>1000000</v>
      </c>
      <c r="F76" s="148" t="s">
        <v>277</v>
      </c>
    </row>
    <row r="77" spans="1:6" ht="141.75" x14ac:dyDescent="0.25">
      <c r="A77" s="277">
        <v>66</v>
      </c>
      <c r="B77" s="149" t="s">
        <v>16572</v>
      </c>
      <c r="C77" s="156" t="s">
        <v>16573</v>
      </c>
      <c r="D77" s="156" t="s">
        <v>16571</v>
      </c>
      <c r="E77" s="140">
        <v>1000000</v>
      </c>
      <c r="F77" s="148" t="s">
        <v>277</v>
      </c>
    </row>
    <row r="78" spans="1:6" ht="110.25" x14ac:dyDescent="0.25">
      <c r="A78" s="277">
        <v>67</v>
      </c>
      <c r="B78" s="149" t="s">
        <v>16574</v>
      </c>
      <c r="C78" s="156" t="s">
        <v>16575</v>
      </c>
      <c r="D78" s="156" t="s">
        <v>16576</v>
      </c>
      <c r="E78" s="140">
        <v>500000</v>
      </c>
      <c r="F78" s="148" t="s">
        <v>272</v>
      </c>
    </row>
    <row r="79" spans="1:6" ht="110.25" x14ac:dyDescent="0.25">
      <c r="A79" s="277">
        <v>68</v>
      </c>
      <c r="B79" s="149" t="s">
        <v>16577</v>
      </c>
      <c r="C79" s="156" t="s">
        <v>16578</v>
      </c>
      <c r="D79" s="156" t="s">
        <v>16579</v>
      </c>
      <c r="E79" s="140">
        <v>700000</v>
      </c>
      <c r="F79" s="148" t="s">
        <v>272</v>
      </c>
    </row>
    <row r="80" spans="1:6" ht="283.5" x14ac:dyDescent="0.25">
      <c r="A80" s="277">
        <v>69</v>
      </c>
      <c r="B80" s="149" t="s">
        <v>16580</v>
      </c>
      <c r="C80" s="156" t="s">
        <v>16581</v>
      </c>
      <c r="D80" s="156" t="s">
        <v>16582</v>
      </c>
      <c r="E80" s="140">
        <v>1200000</v>
      </c>
      <c r="F80" s="148" t="s">
        <v>277</v>
      </c>
    </row>
    <row r="81" spans="1:6" ht="141.75" x14ac:dyDescent="0.25">
      <c r="A81" s="277">
        <v>70</v>
      </c>
      <c r="B81" s="149" t="s">
        <v>16583</v>
      </c>
      <c r="C81" s="156" t="s">
        <v>16584</v>
      </c>
      <c r="D81" s="156" t="s">
        <v>16571</v>
      </c>
      <c r="E81" s="140">
        <v>1000000</v>
      </c>
      <c r="F81" s="148" t="s">
        <v>277</v>
      </c>
    </row>
    <row r="82" spans="1:6" ht="78.75" x14ac:dyDescent="0.25">
      <c r="A82" s="277">
        <v>71</v>
      </c>
      <c r="B82" s="156" t="s">
        <v>16585</v>
      </c>
      <c r="C82" s="156" t="s">
        <v>16586</v>
      </c>
      <c r="D82" s="156" t="s">
        <v>16587</v>
      </c>
      <c r="E82" s="140">
        <v>300000</v>
      </c>
      <c r="F82" s="148" t="s">
        <v>272</v>
      </c>
    </row>
    <row r="83" spans="1:6" ht="94.5" x14ac:dyDescent="0.25">
      <c r="A83" s="277">
        <v>72</v>
      </c>
      <c r="B83" s="149" t="s">
        <v>16588</v>
      </c>
      <c r="C83" s="156" t="s">
        <v>16589</v>
      </c>
      <c r="D83" s="156" t="s">
        <v>16590</v>
      </c>
      <c r="E83" s="140">
        <v>500000</v>
      </c>
      <c r="F83" s="148" t="s">
        <v>272</v>
      </c>
    </row>
    <row r="84" spans="1:6" ht="126" x14ac:dyDescent="0.25">
      <c r="A84" s="277">
        <v>73</v>
      </c>
      <c r="B84" s="149" t="s">
        <v>16591</v>
      </c>
      <c r="C84" s="156" t="s">
        <v>16592</v>
      </c>
      <c r="D84" s="156" t="s">
        <v>16593</v>
      </c>
      <c r="E84" s="140">
        <v>600000</v>
      </c>
      <c r="F84" s="148" t="s">
        <v>1259</v>
      </c>
    </row>
    <row r="85" spans="1:6" ht="78.75" x14ac:dyDescent="0.25">
      <c r="A85" s="277">
        <v>74</v>
      </c>
      <c r="B85" s="149" t="s">
        <v>16594</v>
      </c>
      <c r="C85" s="156" t="s">
        <v>16595</v>
      </c>
      <c r="D85" s="156" t="s">
        <v>16596</v>
      </c>
      <c r="E85" s="140">
        <v>400000</v>
      </c>
      <c r="F85" s="148" t="s">
        <v>272</v>
      </c>
    </row>
    <row r="86" spans="1:6" ht="110.25" x14ac:dyDescent="0.25">
      <c r="A86" s="277">
        <v>75</v>
      </c>
      <c r="B86" s="149" t="s">
        <v>16597</v>
      </c>
      <c r="C86" s="156" t="s">
        <v>16598</v>
      </c>
      <c r="D86" s="156" t="s">
        <v>16599</v>
      </c>
      <c r="E86" s="140">
        <v>300000</v>
      </c>
      <c r="F86" s="148" t="s">
        <v>1259</v>
      </c>
    </row>
    <row r="87" spans="1:6" ht="31.5" x14ac:dyDescent="0.25">
      <c r="A87" s="277"/>
      <c r="B87" s="382" t="s">
        <v>4995</v>
      </c>
      <c r="C87" s="156"/>
      <c r="D87" s="156"/>
      <c r="E87" s="140"/>
      <c r="F87" s="148"/>
    </row>
    <row r="88" spans="1:6" ht="204.75" x14ac:dyDescent="0.25">
      <c r="A88" s="277">
        <v>76</v>
      </c>
      <c r="B88" s="156" t="s">
        <v>16600</v>
      </c>
      <c r="C88" s="156" t="s">
        <v>16601</v>
      </c>
      <c r="D88" s="156" t="s">
        <v>16602</v>
      </c>
      <c r="E88" s="140">
        <v>2000000</v>
      </c>
      <c r="F88" s="120" t="s">
        <v>1269</v>
      </c>
    </row>
    <row r="89" spans="1:6" ht="31.5" x14ac:dyDescent="0.25">
      <c r="A89" s="277"/>
      <c r="B89" s="251" t="s">
        <v>303</v>
      </c>
      <c r="C89" s="156"/>
      <c r="D89" s="156"/>
      <c r="E89" s="140"/>
      <c r="F89" s="120"/>
    </row>
    <row r="90" spans="1:6" ht="409.5" x14ac:dyDescent="0.25">
      <c r="A90" s="277">
        <v>77</v>
      </c>
      <c r="B90" s="156" t="s">
        <v>16603</v>
      </c>
      <c r="C90" s="156" t="s">
        <v>16604</v>
      </c>
      <c r="D90" s="156" t="s">
        <v>16605</v>
      </c>
      <c r="E90" s="140">
        <v>250000</v>
      </c>
      <c r="F90" s="120" t="s">
        <v>1269</v>
      </c>
    </row>
    <row r="91" spans="1:6" ht="283.5" x14ac:dyDescent="0.25">
      <c r="A91" s="277">
        <v>78</v>
      </c>
      <c r="B91" s="156" t="s">
        <v>16606</v>
      </c>
      <c r="C91" s="156" t="s">
        <v>16607</v>
      </c>
      <c r="D91" s="156" t="s">
        <v>16608</v>
      </c>
      <c r="E91" s="140">
        <v>250000</v>
      </c>
      <c r="F91" s="120" t="s">
        <v>1269</v>
      </c>
    </row>
    <row r="92" spans="1:6" ht="330.75" x14ac:dyDescent="0.25">
      <c r="A92" s="277">
        <v>79</v>
      </c>
      <c r="B92" s="156" t="s">
        <v>16609</v>
      </c>
      <c r="C92" s="156" t="s">
        <v>16610</v>
      </c>
      <c r="D92" s="156" t="s">
        <v>16611</v>
      </c>
      <c r="E92" s="140">
        <v>250000</v>
      </c>
      <c r="F92" s="120" t="s">
        <v>1269</v>
      </c>
    </row>
    <row r="93" spans="1:6" ht="252" x14ac:dyDescent="0.25">
      <c r="A93" s="277">
        <v>80</v>
      </c>
      <c r="B93" s="156" t="s">
        <v>16612</v>
      </c>
      <c r="C93" s="156" t="s">
        <v>16613</v>
      </c>
      <c r="D93" s="156" t="s">
        <v>16614</v>
      </c>
      <c r="E93" s="140">
        <v>250000</v>
      </c>
      <c r="F93" s="120" t="s">
        <v>1269</v>
      </c>
    </row>
    <row r="94" spans="1:6" x14ac:dyDescent="0.25">
      <c r="A94" s="277"/>
      <c r="B94" s="251" t="s">
        <v>219</v>
      </c>
      <c r="C94" s="156"/>
      <c r="D94" s="156"/>
      <c r="E94" s="140"/>
      <c r="F94" s="120"/>
    </row>
    <row r="95" spans="1:6" ht="157.5" x14ac:dyDescent="0.25">
      <c r="A95" s="277">
        <v>81</v>
      </c>
      <c r="B95" s="156" t="s">
        <v>16615</v>
      </c>
      <c r="C95" s="156" t="s">
        <v>16616</v>
      </c>
      <c r="D95" s="156" t="s">
        <v>16617</v>
      </c>
      <c r="E95" s="140">
        <v>800000</v>
      </c>
      <c r="F95" s="120" t="s">
        <v>272</v>
      </c>
    </row>
    <row r="96" spans="1:6" ht="126" x14ac:dyDescent="0.25">
      <c r="A96" s="277">
        <v>82</v>
      </c>
      <c r="B96" s="156" t="s">
        <v>16618</v>
      </c>
      <c r="C96" s="156" t="s">
        <v>16619</v>
      </c>
      <c r="D96" s="156" t="s">
        <v>16620</v>
      </c>
      <c r="E96" s="140">
        <v>600000</v>
      </c>
      <c r="F96" s="120" t="s">
        <v>277</v>
      </c>
    </row>
    <row r="97" spans="1:6" ht="126" x14ac:dyDescent="0.25">
      <c r="A97" s="277">
        <v>83</v>
      </c>
      <c r="B97" s="156" t="s">
        <v>16621</v>
      </c>
      <c r="C97" s="156" t="s">
        <v>16622</v>
      </c>
      <c r="D97" s="156" t="s">
        <v>16623</v>
      </c>
      <c r="E97" s="140">
        <v>500000</v>
      </c>
      <c r="F97" s="120" t="s">
        <v>272</v>
      </c>
    </row>
    <row r="98" spans="1:6" ht="141.75" x14ac:dyDescent="0.25">
      <c r="A98" s="277">
        <v>84</v>
      </c>
      <c r="B98" s="156" t="s">
        <v>16624</v>
      </c>
      <c r="C98" s="156" t="s">
        <v>16625</v>
      </c>
      <c r="D98" s="156" t="s">
        <v>16626</v>
      </c>
      <c r="E98" s="140">
        <v>400000</v>
      </c>
      <c r="F98" s="120" t="s">
        <v>272</v>
      </c>
    </row>
    <row r="99" spans="1:6" ht="31.5" x14ac:dyDescent="0.25">
      <c r="A99" s="280"/>
      <c r="B99" s="251" t="s">
        <v>16627</v>
      </c>
      <c r="C99" s="251"/>
      <c r="D99" s="251"/>
      <c r="E99" s="558"/>
      <c r="F99" s="381"/>
    </row>
    <row r="100" spans="1:6" ht="47.25" x14ac:dyDescent="0.25">
      <c r="A100" s="277">
        <v>85</v>
      </c>
      <c r="B100" s="156" t="s">
        <v>16628</v>
      </c>
      <c r="C100" s="156" t="s">
        <v>16629</v>
      </c>
      <c r="D100" s="156" t="s">
        <v>685</v>
      </c>
      <c r="E100" s="140">
        <v>3500000</v>
      </c>
      <c r="F100" s="193"/>
    </row>
    <row r="101" spans="1:6" x14ac:dyDescent="0.25">
      <c r="A101" s="88"/>
      <c r="B101" s="264" t="s">
        <v>248</v>
      </c>
      <c r="C101" s="88"/>
      <c r="D101" s="88"/>
      <c r="E101" s="404">
        <f>SUM(E6:E100)</f>
        <v>80310344.819999993</v>
      </c>
      <c r="F101" s="88"/>
    </row>
    <row r="102" spans="1:6" x14ac:dyDescent="0.25">
      <c r="A102" s="874"/>
      <c r="B102" s="875" t="s">
        <v>9</v>
      </c>
      <c r="C102" s="875"/>
      <c r="D102" s="875"/>
      <c r="E102" s="876"/>
      <c r="F102" s="875"/>
    </row>
    <row r="103" spans="1:6" ht="47.25" x14ac:dyDescent="0.25">
      <c r="A103" s="277">
        <v>1</v>
      </c>
      <c r="B103" s="303" t="s">
        <v>10267</v>
      </c>
      <c r="C103" s="303" t="s">
        <v>16402</v>
      </c>
      <c r="D103" s="303" t="s">
        <v>16403</v>
      </c>
      <c r="E103" s="418">
        <v>250000</v>
      </c>
      <c r="F103" s="148" t="s">
        <v>272</v>
      </c>
    </row>
    <row r="104" spans="1:6" ht="126" x14ac:dyDescent="0.25">
      <c r="A104" s="277">
        <v>2</v>
      </c>
      <c r="B104" s="303" t="s">
        <v>721</v>
      </c>
      <c r="C104" s="303" t="s">
        <v>16404</v>
      </c>
      <c r="D104" s="303" t="s">
        <v>16405</v>
      </c>
      <c r="E104" s="418">
        <v>500000</v>
      </c>
      <c r="F104" s="148" t="s">
        <v>272</v>
      </c>
    </row>
    <row r="105" spans="1:6" ht="94.5" x14ac:dyDescent="0.25">
      <c r="A105" s="277">
        <v>5</v>
      </c>
      <c r="B105" s="303" t="s">
        <v>729</v>
      </c>
      <c r="C105" s="303" t="s">
        <v>16409</v>
      </c>
      <c r="D105" s="303" t="s">
        <v>16410</v>
      </c>
      <c r="E105" s="418">
        <v>250000</v>
      </c>
      <c r="F105" s="148" t="s">
        <v>272</v>
      </c>
    </row>
    <row r="106" spans="1:6" x14ac:dyDescent="0.25">
      <c r="A106" s="277"/>
      <c r="B106" s="310" t="s">
        <v>34</v>
      </c>
      <c r="C106" s="303"/>
      <c r="D106" s="156"/>
      <c r="E106" s="418"/>
      <c r="F106" s="148"/>
    </row>
    <row r="107" spans="1:6" ht="47.25" x14ac:dyDescent="0.25">
      <c r="A107" s="277">
        <v>12</v>
      </c>
      <c r="B107" s="303" t="s">
        <v>7619</v>
      </c>
      <c r="C107" s="303" t="s">
        <v>16426</v>
      </c>
      <c r="D107" s="303"/>
      <c r="E107" s="418">
        <v>3000000</v>
      </c>
      <c r="F107" s="148" t="s">
        <v>272</v>
      </c>
    </row>
    <row r="108" spans="1:6" ht="47.25" x14ac:dyDescent="0.25">
      <c r="A108" s="277">
        <v>13</v>
      </c>
      <c r="B108" s="303" t="s">
        <v>8906</v>
      </c>
      <c r="C108" s="303" t="s">
        <v>16427</v>
      </c>
      <c r="D108" s="303" t="s">
        <v>11262</v>
      </c>
      <c r="E108" s="418">
        <v>1500000</v>
      </c>
      <c r="F108" s="148" t="s">
        <v>272</v>
      </c>
    </row>
    <row r="109" spans="1:6" x14ac:dyDescent="0.25">
      <c r="A109" s="88"/>
      <c r="B109" s="88" t="s">
        <v>704</v>
      </c>
      <c r="C109" s="88"/>
      <c r="D109" s="88"/>
      <c r="E109" s="404">
        <f>SUM(E103:E108)</f>
        <v>5500000</v>
      </c>
      <c r="F109" s="88"/>
    </row>
    <row r="110" spans="1:6" x14ac:dyDescent="0.25">
      <c r="A110" s="88"/>
      <c r="B110" s="2391" t="s">
        <v>323</v>
      </c>
      <c r="C110" s="2391"/>
      <c r="D110" s="88"/>
      <c r="E110" s="404"/>
      <c r="F110" s="88"/>
    </row>
    <row r="111" spans="1:6" ht="141.75" x14ac:dyDescent="0.25">
      <c r="A111" s="421">
        <v>14</v>
      </c>
      <c r="B111" s="78" t="s">
        <v>11318</v>
      </c>
      <c r="C111" s="78" t="s">
        <v>16630</v>
      </c>
      <c r="D111" s="78" t="s">
        <v>16631</v>
      </c>
      <c r="E111" s="419">
        <v>1000000</v>
      </c>
      <c r="F111" s="870" t="s">
        <v>272</v>
      </c>
    </row>
    <row r="112" spans="1:6" x14ac:dyDescent="0.25">
      <c r="A112" s="88"/>
      <c r="B112" s="88" t="s">
        <v>248</v>
      </c>
      <c r="C112" s="88"/>
      <c r="D112" s="88"/>
      <c r="E112" s="890">
        <v>1000000</v>
      </c>
      <c r="F112" s="88"/>
    </row>
    <row r="113" spans="1:6" x14ac:dyDescent="0.25">
      <c r="A113" s="88"/>
      <c r="B113" s="88" t="s">
        <v>324</v>
      </c>
      <c r="C113" s="88"/>
      <c r="D113" s="88"/>
      <c r="E113" s="404">
        <f>E112+E109+E101</f>
        <v>86810344.819999993</v>
      </c>
      <c r="F113" s="88"/>
    </row>
    <row r="117" spans="1:6" x14ac:dyDescent="0.25">
      <c r="A117" s="2585" t="s">
        <v>9528</v>
      </c>
      <c r="B117" s="2585"/>
      <c r="C117" s="2585"/>
      <c r="D117" s="2585"/>
      <c r="E117" s="2585"/>
      <c r="F117" s="2585"/>
    </row>
    <row r="118" spans="1:6" x14ac:dyDescent="0.25">
      <c r="A118" s="2585" t="s">
        <v>16401</v>
      </c>
      <c r="B118" s="2585"/>
      <c r="C118" s="2585"/>
      <c r="D118" s="2585"/>
      <c r="E118" s="2585"/>
      <c r="F118" s="2585"/>
    </row>
    <row r="119" spans="1:6" x14ac:dyDescent="0.25">
      <c r="A119" s="2585" t="s">
        <v>281</v>
      </c>
      <c r="B119" s="2585"/>
      <c r="C119" s="2585"/>
      <c r="D119" s="2585"/>
      <c r="E119" s="2585"/>
      <c r="F119" s="2585"/>
    </row>
    <row r="120" spans="1:6" ht="31.5" x14ac:dyDescent="0.25">
      <c r="A120" s="416" t="s">
        <v>3</v>
      </c>
      <c r="B120" s="437" t="s">
        <v>283</v>
      </c>
      <c r="C120" s="437" t="s">
        <v>284</v>
      </c>
      <c r="D120" s="437" t="s">
        <v>285</v>
      </c>
      <c r="E120" s="100" t="s">
        <v>13313</v>
      </c>
      <c r="F120" s="45" t="s">
        <v>4467</v>
      </c>
    </row>
    <row r="121" spans="1:6" x14ac:dyDescent="0.25">
      <c r="A121" s="811"/>
      <c r="B121" s="812" t="s">
        <v>9</v>
      </c>
      <c r="C121" s="812"/>
      <c r="D121" s="812"/>
      <c r="E121" s="891"/>
      <c r="F121" s="814"/>
    </row>
    <row r="122" spans="1:6" ht="47.25" x14ac:dyDescent="0.25">
      <c r="A122" s="417">
        <v>1</v>
      </c>
      <c r="B122" s="7" t="s">
        <v>10267</v>
      </c>
      <c r="C122" s="7" t="s">
        <v>16632</v>
      </c>
      <c r="D122" s="7" t="s">
        <v>16403</v>
      </c>
      <c r="E122" s="429">
        <v>150000</v>
      </c>
      <c r="F122" s="44" t="s">
        <v>272</v>
      </c>
    </row>
    <row r="123" spans="1:6" ht="126" x14ac:dyDescent="0.25">
      <c r="A123" s="417">
        <v>2</v>
      </c>
      <c r="B123" s="7" t="s">
        <v>721</v>
      </c>
      <c r="C123" s="7" t="s">
        <v>16633</v>
      </c>
      <c r="D123" s="7" t="s">
        <v>488</v>
      </c>
      <c r="E123" s="429">
        <v>382758.62</v>
      </c>
      <c r="F123" s="44" t="s">
        <v>272</v>
      </c>
    </row>
    <row r="124" spans="1:6" ht="94.5" x14ac:dyDescent="0.25">
      <c r="A124" s="417">
        <v>3</v>
      </c>
      <c r="B124" s="7" t="s">
        <v>729</v>
      </c>
      <c r="C124" s="7" t="s">
        <v>16634</v>
      </c>
      <c r="D124" s="7" t="s">
        <v>16410</v>
      </c>
      <c r="E124" s="429">
        <v>150000</v>
      </c>
      <c r="F124" s="44" t="s">
        <v>272</v>
      </c>
    </row>
    <row r="125" spans="1:6" x14ac:dyDescent="0.25">
      <c r="A125" s="417"/>
      <c r="B125" s="416" t="s">
        <v>2222</v>
      </c>
      <c r="C125" s="7"/>
      <c r="D125" s="7"/>
      <c r="E125" s="429"/>
      <c r="F125" s="44"/>
    </row>
    <row r="126" spans="1:6" ht="110.25" x14ac:dyDescent="0.25">
      <c r="A126" s="417">
        <v>4</v>
      </c>
      <c r="B126" s="7" t="s">
        <v>721</v>
      </c>
      <c r="C126" s="7" t="s">
        <v>16635</v>
      </c>
      <c r="D126" s="7" t="s">
        <v>16636</v>
      </c>
      <c r="E126" s="429">
        <v>241379.32</v>
      </c>
      <c r="F126" s="44" t="s">
        <v>272</v>
      </c>
    </row>
    <row r="127" spans="1:6" ht="94.5" x14ac:dyDescent="0.25">
      <c r="A127" s="417">
        <v>5</v>
      </c>
      <c r="B127" s="7" t="s">
        <v>729</v>
      </c>
      <c r="C127" s="7" t="s">
        <v>16637</v>
      </c>
      <c r="D127" s="7" t="s">
        <v>16638</v>
      </c>
      <c r="E127" s="429">
        <v>100000</v>
      </c>
      <c r="F127" s="44" t="s">
        <v>272</v>
      </c>
    </row>
    <row r="128" spans="1:6" x14ac:dyDescent="0.25">
      <c r="A128" s="417"/>
      <c r="B128" s="2388" t="s">
        <v>4727</v>
      </c>
      <c r="C128" s="2390"/>
      <c r="D128" s="7"/>
      <c r="E128" s="429"/>
      <c r="F128" s="44"/>
    </row>
    <row r="129" spans="1:6" ht="94.5" x14ac:dyDescent="0.25">
      <c r="A129" s="417">
        <v>6</v>
      </c>
      <c r="B129" s="7" t="s">
        <v>8983</v>
      </c>
      <c r="C129" s="7" t="s">
        <v>16639</v>
      </c>
      <c r="D129" s="182" t="s">
        <v>43</v>
      </c>
      <c r="E129" s="429">
        <v>568965.51</v>
      </c>
      <c r="F129" s="49" t="s">
        <v>272</v>
      </c>
    </row>
    <row r="130" spans="1:6" x14ac:dyDescent="0.25">
      <c r="A130" s="417"/>
      <c r="B130" s="533" t="s">
        <v>15945</v>
      </c>
      <c r="C130" s="7"/>
      <c r="D130" s="182"/>
      <c r="E130" s="429"/>
      <c r="F130" s="49"/>
    </row>
    <row r="131" spans="1:6" ht="63" x14ac:dyDescent="0.25">
      <c r="A131" s="417">
        <v>7</v>
      </c>
      <c r="B131" s="7" t="s">
        <v>16420</v>
      </c>
      <c r="C131" s="7" t="s">
        <v>16640</v>
      </c>
      <c r="D131" s="7" t="s">
        <v>16422</v>
      </c>
      <c r="E131" s="429">
        <v>205172.4</v>
      </c>
      <c r="F131" s="44" t="s">
        <v>272</v>
      </c>
    </row>
    <row r="132" spans="1:6" x14ac:dyDescent="0.25">
      <c r="A132" s="417"/>
      <c r="B132" s="533" t="s">
        <v>34</v>
      </c>
      <c r="C132" s="7"/>
      <c r="D132" s="7"/>
      <c r="E132" s="429"/>
      <c r="F132" s="44"/>
    </row>
    <row r="133" spans="1:6" ht="47.25" x14ac:dyDescent="0.25">
      <c r="A133" s="417">
        <v>8</v>
      </c>
      <c r="B133" s="7" t="s">
        <v>7619</v>
      </c>
      <c r="C133" s="7" t="s">
        <v>16426</v>
      </c>
      <c r="D133" s="7" t="s">
        <v>16641</v>
      </c>
      <c r="E133" s="429">
        <v>1431034.49</v>
      </c>
      <c r="F133" s="44" t="s">
        <v>272</v>
      </c>
    </row>
    <row r="134" spans="1:6" ht="47.25" x14ac:dyDescent="0.25">
      <c r="A134" s="417">
        <v>9</v>
      </c>
      <c r="B134" s="7" t="s">
        <v>16642</v>
      </c>
      <c r="C134" s="7" t="s">
        <v>16427</v>
      </c>
      <c r="D134" s="7" t="s">
        <v>11262</v>
      </c>
      <c r="E134" s="429">
        <v>800000</v>
      </c>
      <c r="F134" s="44" t="s">
        <v>272</v>
      </c>
    </row>
    <row r="135" spans="1:6" x14ac:dyDescent="0.25">
      <c r="A135" s="417"/>
      <c r="B135" s="2388" t="s">
        <v>5895</v>
      </c>
      <c r="C135" s="2390"/>
      <c r="D135" s="7"/>
      <c r="E135" s="429"/>
      <c r="F135" s="44"/>
    </row>
    <row r="136" spans="1:6" ht="47.25" x14ac:dyDescent="0.25">
      <c r="A136" s="417">
        <v>10</v>
      </c>
      <c r="B136" s="182" t="s">
        <v>16643</v>
      </c>
      <c r="C136" s="182" t="s">
        <v>16644</v>
      </c>
      <c r="D136" s="182" t="s">
        <v>16645</v>
      </c>
      <c r="E136" s="157">
        <v>700000</v>
      </c>
      <c r="F136" s="44" t="s">
        <v>1294</v>
      </c>
    </row>
    <row r="137" spans="1:6" ht="47.25" x14ac:dyDescent="0.25">
      <c r="A137" s="417">
        <v>11</v>
      </c>
      <c r="B137" s="182" t="s">
        <v>16646</v>
      </c>
      <c r="C137" s="182" t="s">
        <v>16647</v>
      </c>
      <c r="D137" s="182" t="s">
        <v>16645</v>
      </c>
      <c r="E137" s="157">
        <v>700000</v>
      </c>
      <c r="F137" s="44" t="s">
        <v>1294</v>
      </c>
    </row>
    <row r="138" spans="1:6" ht="47.25" x14ac:dyDescent="0.25">
      <c r="A138" s="417">
        <v>12</v>
      </c>
      <c r="B138" s="182" t="s">
        <v>16648</v>
      </c>
      <c r="C138" s="182" t="s">
        <v>16649</v>
      </c>
      <c r="D138" s="182" t="s">
        <v>16645</v>
      </c>
      <c r="E138" s="157">
        <v>700000</v>
      </c>
      <c r="F138" s="44" t="s">
        <v>13</v>
      </c>
    </row>
    <row r="139" spans="1:6" ht="47.25" x14ac:dyDescent="0.25">
      <c r="A139" s="417">
        <v>13</v>
      </c>
      <c r="B139" s="182" t="s">
        <v>16650</v>
      </c>
      <c r="C139" s="182" t="s">
        <v>16651</v>
      </c>
      <c r="D139" s="182" t="s">
        <v>16645</v>
      </c>
      <c r="E139" s="157">
        <v>700000</v>
      </c>
      <c r="F139" s="44" t="s">
        <v>1259</v>
      </c>
    </row>
    <row r="140" spans="1:6" ht="47.25" x14ac:dyDescent="0.25">
      <c r="A140" s="417">
        <v>14</v>
      </c>
      <c r="B140" s="182" t="s">
        <v>16440</v>
      </c>
      <c r="C140" s="182" t="s">
        <v>16652</v>
      </c>
      <c r="D140" s="182" t="s">
        <v>16645</v>
      </c>
      <c r="E140" s="153">
        <v>700000</v>
      </c>
      <c r="F140" s="44" t="s">
        <v>13</v>
      </c>
    </row>
    <row r="141" spans="1:6" ht="110.25" x14ac:dyDescent="0.25">
      <c r="A141" s="417">
        <v>15</v>
      </c>
      <c r="B141" s="182" t="s">
        <v>16653</v>
      </c>
      <c r="C141" s="182" t="s">
        <v>16654</v>
      </c>
      <c r="D141" s="182" t="s">
        <v>16436</v>
      </c>
      <c r="E141" s="153">
        <v>250000</v>
      </c>
      <c r="F141" s="44" t="s">
        <v>272</v>
      </c>
    </row>
    <row r="142" spans="1:6" ht="63" x14ac:dyDescent="0.25">
      <c r="A142" s="417">
        <v>16</v>
      </c>
      <c r="B142" s="182" t="s">
        <v>16655</v>
      </c>
      <c r="C142" s="182" t="s">
        <v>16656</v>
      </c>
      <c r="D142" s="182" t="s">
        <v>16657</v>
      </c>
      <c r="E142" s="153">
        <v>700000</v>
      </c>
      <c r="F142" s="44" t="s">
        <v>13</v>
      </c>
    </row>
    <row r="143" spans="1:6" ht="126" x14ac:dyDescent="0.25">
      <c r="A143" s="417">
        <v>17</v>
      </c>
      <c r="B143" s="182" t="s">
        <v>16658</v>
      </c>
      <c r="C143" s="182" t="s">
        <v>16659</v>
      </c>
      <c r="D143" s="182" t="s">
        <v>16660</v>
      </c>
      <c r="E143" s="153">
        <v>400000</v>
      </c>
      <c r="F143" s="44" t="s">
        <v>1294</v>
      </c>
    </row>
    <row r="144" spans="1:6" ht="94.5" x14ac:dyDescent="0.25">
      <c r="A144" s="417">
        <v>18</v>
      </c>
      <c r="B144" s="182" t="s">
        <v>16661</v>
      </c>
      <c r="C144" s="182" t="s">
        <v>16662</v>
      </c>
      <c r="D144" s="182" t="s">
        <v>16500</v>
      </c>
      <c r="E144" s="153">
        <v>200000</v>
      </c>
      <c r="F144" s="44" t="s">
        <v>272</v>
      </c>
    </row>
    <row r="145" spans="1:6" ht="157.5" x14ac:dyDescent="0.25">
      <c r="A145" s="417">
        <v>19</v>
      </c>
      <c r="B145" s="182" t="s">
        <v>16663</v>
      </c>
      <c r="C145" s="182" t="s">
        <v>16664</v>
      </c>
      <c r="D145" s="182" t="s">
        <v>16433</v>
      </c>
      <c r="E145" s="153">
        <v>700000</v>
      </c>
      <c r="F145" s="44" t="s">
        <v>13</v>
      </c>
    </row>
    <row r="146" spans="1:6" x14ac:dyDescent="0.25">
      <c r="A146" s="417"/>
      <c r="B146" s="2381" t="s">
        <v>5872</v>
      </c>
      <c r="C146" s="2382"/>
      <c r="D146" s="182"/>
      <c r="E146" s="153"/>
      <c r="F146" s="44"/>
    </row>
    <row r="147" spans="1:6" ht="94.5" x14ac:dyDescent="0.25">
      <c r="A147" s="417">
        <v>20</v>
      </c>
      <c r="B147" s="269" t="s">
        <v>16580</v>
      </c>
      <c r="C147" s="182" t="s">
        <v>16586</v>
      </c>
      <c r="D147" s="182" t="s">
        <v>16665</v>
      </c>
      <c r="E147" s="266">
        <v>300000</v>
      </c>
      <c r="F147" s="44" t="s">
        <v>277</v>
      </c>
    </row>
    <row r="148" spans="1:6" ht="47.25" x14ac:dyDescent="0.25">
      <c r="A148" s="417">
        <v>21</v>
      </c>
      <c r="B148" s="182" t="s">
        <v>16585</v>
      </c>
      <c r="C148" s="182" t="s">
        <v>16575</v>
      </c>
      <c r="D148" s="182" t="s">
        <v>16657</v>
      </c>
      <c r="E148" s="266">
        <v>700000</v>
      </c>
      <c r="F148" s="44" t="s">
        <v>13</v>
      </c>
    </row>
    <row r="149" spans="1:6" ht="94.5" x14ac:dyDescent="0.25">
      <c r="A149" s="417">
        <v>22</v>
      </c>
      <c r="B149" s="269" t="s">
        <v>16666</v>
      </c>
      <c r="C149" s="182" t="s">
        <v>16589</v>
      </c>
      <c r="D149" s="182" t="s">
        <v>16667</v>
      </c>
      <c r="E149" s="266">
        <v>600000</v>
      </c>
      <c r="F149" s="44" t="s">
        <v>272</v>
      </c>
    </row>
    <row r="150" spans="1:6" x14ac:dyDescent="0.25">
      <c r="A150" s="892"/>
      <c r="B150" s="264" t="s">
        <v>248</v>
      </c>
      <c r="C150" s="892"/>
      <c r="D150" s="892"/>
      <c r="E150" s="893">
        <f>SUM(E122:E149)</f>
        <v>11379310.34</v>
      </c>
      <c r="F150" s="894"/>
    </row>
  </sheetData>
  <mergeCells count="10">
    <mergeCell ref="A119:F119"/>
    <mergeCell ref="B128:C128"/>
    <mergeCell ref="B135:C135"/>
    <mergeCell ref="B146:C146"/>
    <mergeCell ref="A1:F1"/>
    <mergeCell ref="A2:F2"/>
    <mergeCell ref="A3:F3"/>
    <mergeCell ref="B110:C110"/>
    <mergeCell ref="A117:F117"/>
    <mergeCell ref="A118:F118"/>
  </mergeCells>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9"/>
  <sheetViews>
    <sheetView topLeftCell="A84" workbookViewId="0">
      <selection activeCell="D101" sqref="D101"/>
    </sheetView>
  </sheetViews>
  <sheetFormatPr defaultRowHeight="15.75" x14ac:dyDescent="0.25"/>
  <cols>
    <col min="1" max="1" width="7.85546875" style="128" customWidth="1"/>
    <col min="2" max="2" width="18.42578125" style="128" customWidth="1"/>
    <col min="3" max="3" width="45.28515625" style="128" customWidth="1"/>
    <col min="4" max="4" width="21.28515625" style="128" customWidth="1"/>
    <col min="5" max="5" width="17.5703125" style="128" customWidth="1"/>
    <col min="6" max="6" width="10.5703125" style="128" customWidth="1"/>
    <col min="7" max="16384" width="9.140625" style="128"/>
  </cols>
  <sheetData>
    <row r="1" spans="1:6" x14ac:dyDescent="0.25">
      <c r="A1" s="2585" t="s">
        <v>9528</v>
      </c>
      <c r="B1" s="2585"/>
      <c r="C1" s="2585"/>
      <c r="D1" s="2585"/>
      <c r="E1" s="2585"/>
      <c r="F1" s="2585"/>
    </row>
    <row r="2" spans="1:6" x14ac:dyDescent="0.25">
      <c r="A2" s="2585" t="s">
        <v>17144</v>
      </c>
      <c r="B2" s="2585"/>
      <c r="C2" s="2585"/>
      <c r="D2" s="2585"/>
      <c r="E2" s="2585"/>
      <c r="F2" s="2585"/>
    </row>
    <row r="3" spans="1:6" x14ac:dyDescent="0.25">
      <c r="A3" s="2585" t="s">
        <v>281</v>
      </c>
      <c r="B3" s="2585"/>
      <c r="C3" s="2585"/>
      <c r="D3" s="2585"/>
      <c r="E3" s="2585"/>
      <c r="F3" s="2585"/>
    </row>
    <row r="4" spans="1:6" ht="31.5" x14ac:dyDescent="0.25">
      <c r="A4" s="280" t="s">
        <v>3</v>
      </c>
      <c r="B4" s="382" t="s">
        <v>283</v>
      </c>
      <c r="C4" s="382" t="s">
        <v>284</v>
      </c>
      <c r="D4" s="382" t="s">
        <v>285</v>
      </c>
      <c r="E4" s="116" t="s">
        <v>12119</v>
      </c>
      <c r="F4" s="382" t="s">
        <v>4467</v>
      </c>
    </row>
    <row r="5" spans="1:6" x14ac:dyDescent="0.25">
      <c r="A5" s="280"/>
      <c r="B5" s="820" t="s">
        <v>9</v>
      </c>
      <c r="C5" s="820"/>
      <c r="D5" s="820"/>
      <c r="E5" s="821"/>
      <c r="F5" s="820"/>
    </row>
    <row r="6" spans="1:6" ht="31.5" x14ac:dyDescent="0.25">
      <c r="A6" s="277">
        <v>1</v>
      </c>
      <c r="B6" s="156" t="s">
        <v>289</v>
      </c>
      <c r="C6" s="156" t="s">
        <v>17145</v>
      </c>
      <c r="D6" s="156" t="s">
        <v>329</v>
      </c>
      <c r="E6" s="140">
        <v>1921320</v>
      </c>
      <c r="F6" s="148" t="s">
        <v>135</v>
      </c>
    </row>
    <row r="7" spans="1:6" ht="110.25" x14ac:dyDescent="0.25">
      <c r="A7" s="277">
        <v>2</v>
      </c>
      <c r="B7" s="156" t="s">
        <v>295</v>
      </c>
      <c r="C7" s="156" t="s">
        <v>17146</v>
      </c>
      <c r="D7" s="156" t="s">
        <v>488</v>
      </c>
      <c r="E7" s="140">
        <v>1170240</v>
      </c>
      <c r="F7" s="148" t="s">
        <v>135</v>
      </c>
    </row>
    <row r="8" spans="1:6" ht="31.5" x14ac:dyDescent="0.25">
      <c r="A8" s="277">
        <v>3</v>
      </c>
      <c r="B8" s="156" t="s">
        <v>17</v>
      </c>
      <c r="C8" s="156" t="s">
        <v>17147</v>
      </c>
      <c r="D8" s="156" t="s">
        <v>537</v>
      </c>
      <c r="E8" s="140">
        <v>30960</v>
      </c>
      <c r="F8" s="148" t="s">
        <v>135</v>
      </c>
    </row>
    <row r="9" spans="1:6" ht="31.5" x14ac:dyDescent="0.25">
      <c r="A9" s="277">
        <v>4</v>
      </c>
      <c r="B9" s="156" t="s">
        <v>20</v>
      </c>
      <c r="C9" s="156" t="s">
        <v>17148</v>
      </c>
      <c r="D9" s="156" t="s">
        <v>539</v>
      </c>
      <c r="E9" s="140">
        <v>67080</v>
      </c>
      <c r="F9" s="148" t="s">
        <v>135</v>
      </c>
    </row>
    <row r="10" spans="1:6" ht="78.75" x14ac:dyDescent="0.25">
      <c r="A10" s="277">
        <v>5</v>
      </c>
      <c r="B10" s="156" t="s">
        <v>23</v>
      </c>
      <c r="C10" s="156" t="s">
        <v>17149</v>
      </c>
      <c r="D10" s="156" t="s">
        <v>541</v>
      </c>
      <c r="E10" s="140">
        <v>1019020.69</v>
      </c>
      <c r="F10" s="148" t="s">
        <v>135</v>
      </c>
    </row>
    <row r="11" spans="1:6" x14ac:dyDescent="0.25">
      <c r="A11" s="277"/>
      <c r="B11" s="280" t="s">
        <v>2222</v>
      </c>
      <c r="C11" s="156"/>
      <c r="D11" s="156"/>
      <c r="E11" s="140"/>
      <c r="F11" s="148"/>
    </row>
    <row r="12" spans="1:6" ht="94.5" x14ac:dyDescent="0.25">
      <c r="A12" s="277">
        <v>6</v>
      </c>
      <c r="B12" s="156" t="s">
        <v>295</v>
      </c>
      <c r="C12" s="156" t="s">
        <v>17150</v>
      </c>
      <c r="D12" s="156" t="s">
        <v>336</v>
      </c>
      <c r="E12" s="140">
        <v>561100</v>
      </c>
      <c r="F12" s="148" t="s">
        <v>135</v>
      </c>
    </row>
    <row r="13" spans="1:6" ht="78.75" x14ac:dyDescent="0.25">
      <c r="A13" s="277">
        <v>7</v>
      </c>
      <c r="B13" s="156" t="s">
        <v>23</v>
      </c>
      <c r="C13" s="156" t="s">
        <v>17151</v>
      </c>
      <c r="D13" s="156" t="s">
        <v>541</v>
      </c>
      <c r="E13" s="140">
        <v>1098930.3400000001</v>
      </c>
      <c r="F13" s="148" t="s">
        <v>135</v>
      </c>
    </row>
    <row r="14" spans="1:6" ht="63" x14ac:dyDescent="0.25">
      <c r="A14" s="277">
        <v>8</v>
      </c>
      <c r="B14" s="156" t="s">
        <v>4720</v>
      </c>
      <c r="C14" s="156" t="s">
        <v>17152</v>
      </c>
      <c r="D14" s="156" t="s">
        <v>4984</v>
      </c>
      <c r="E14" s="140">
        <v>944280</v>
      </c>
      <c r="F14" s="148" t="s">
        <v>135</v>
      </c>
    </row>
    <row r="15" spans="1:6" x14ac:dyDescent="0.25">
      <c r="A15" s="277"/>
      <c r="B15" s="251" t="s">
        <v>301</v>
      </c>
      <c r="C15" s="156"/>
      <c r="D15" s="156"/>
      <c r="E15" s="140"/>
      <c r="F15" s="148"/>
    </row>
    <row r="16" spans="1:6" ht="78.75" x14ac:dyDescent="0.25">
      <c r="A16" s="277">
        <v>9</v>
      </c>
      <c r="B16" s="149" t="s">
        <v>301</v>
      </c>
      <c r="C16" s="156" t="s">
        <v>17153</v>
      </c>
      <c r="D16" s="149" t="s">
        <v>302</v>
      </c>
      <c r="E16" s="140">
        <v>4568965.5199999996</v>
      </c>
      <c r="F16" s="148" t="s">
        <v>135</v>
      </c>
    </row>
    <row r="17" spans="1:6" x14ac:dyDescent="0.25">
      <c r="A17" s="277"/>
      <c r="B17" s="382" t="s">
        <v>2065</v>
      </c>
      <c r="C17" s="156"/>
      <c r="D17" s="149"/>
      <c r="E17" s="140"/>
      <c r="F17" s="148"/>
    </row>
    <row r="18" spans="1:6" ht="126" x14ac:dyDescent="0.25">
      <c r="A18" s="277">
        <v>10</v>
      </c>
      <c r="B18" s="149" t="s">
        <v>307</v>
      </c>
      <c r="C18" s="156" t="s">
        <v>17154</v>
      </c>
      <c r="D18" s="149" t="s">
        <v>17155</v>
      </c>
      <c r="E18" s="555">
        <v>1736206.9</v>
      </c>
      <c r="F18" s="148" t="s">
        <v>135</v>
      </c>
    </row>
    <row r="19" spans="1:6" x14ac:dyDescent="0.25">
      <c r="A19" s="277"/>
      <c r="B19" s="382" t="s">
        <v>4987</v>
      </c>
      <c r="C19" s="156"/>
      <c r="D19" s="149"/>
      <c r="E19" s="555"/>
      <c r="F19" s="148"/>
    </row>
    <row r="20" spans="1:6" ht="409.5" x14ac:dyDescent="0.25">
      <c r="A20" s="277">
        <v>11</v>
      </c>
      <c r="B20" s="149" t="s">
        <v>696</v>
      </c>
      <c r="C20" s="156" t="s">
        <v>17156</v>
      </c>
      <c r="D20" s="149" t="s">
        <v>17157</v>
      </c>
      <c r="E20" s="555">
        <v>1736206.9</v>
      </c>
      <c r="F20" s="148" t="s">
        <v>135</v>
      </c>
    </row>
    <row r="21" spans="1:6" x14ac:dyDescent="0.25">
      <c r="A21" s="277"/>
      <c r="B21" s="382" t="s">
        <v>34</v>
      </c>
      <c r="C21" s="156"/>
      <c r="D21" s="149"/>
      <c r="E21" s="555"/>
      <c r="F21" s="148"/>
    </row>
    <row r="22" spans="1:6" ht="47.25" x14ac:dyDescent="0.25">
      <c r="A22" s="277">
        <v>12</v>
      </c>
      <c r="B22" s="149" t="s">
        <v>309</v>
      </c>
      <c r="C22" s="156" t="s">
        <v>17158</v>
      </c>
      <c r="D22" s="149" t="s">
        <v>341</v>
      </c>
      <c r="E22" s="555">
        <v>5600000</v>
      </c>
      <c r="F22" s="148" t="s">
        <v>135</v>
      </c>
    </row>
    <row r="23" spans="1:6" ht="31.5" x14ac:dyDescent="0.25">
      <c r="A23" s="277">
        <v>13</v>
      </c>
      <c r="B23" s="149" t="s">
        <v>38</v>
      </c>
      <c r="C23" s="156" t="s">
        <v>17159</v>
      </c>
      <c r="D23" s="149" t="s">
        <v>341</v>
      </c>
      <c r="E23" s="140">
        <v>14179007.279999999</v>
      </c>
      <c r="F23" s="148" t="s">
        <v>135</v>
      </c>
    </row>
    <row r="24" spans="1:6" ht="31.5" x14ac:dyDescent="0.25">
      <c r="A24" s="277"/>
      <c r="B24" s="382" t="s">
        <v>5895</v>
      </c>
      <c r="C24" s="156"/>
      <c r="D24" s="149"/>
      <c r="E24" s="140"/>
      <c r="F24" s="148"/>
    </row>
    <row r="25" spans="1:6" ht="78.75" x14ac:dyDescent="0.25">
      <c r="A25" s="277">
        <v>14</v>
      </c>
      <c r="B25" s="149" t="s">
        <v>17160</v>
      </c>
      <c r="C25" s="156" t="s">
        <v>17161</v>
      </c>
      <c r="D25" s="149" t="s">
        <v>17162</v>
      </c>
      <c r="E25" s="555">
        <v>1000000</v>
      </c>
      <c r="F25" s="148" t="s">
        <v>135</v>
      </c>
    </row>
    <row r="26" spans="1:6" ht="78.75" x14ac:dyDescent="0.25">
      <c r="A26" s="277">
        <v>15</v>
      </c>
      <c r="B26" s="149" t="s">
        <v>17163</v>
      </c>
      <c r="C26" s="156" t="s">
        <v>17164</v>
      </c>
      <c r="D26" s="149" t="s">
        <v>17165</v>
      </c>
      <c r="E26" s="555">
        <v>800000</v>
      </c>
      <c r="F26" s="148" t="s">
        <v>135</v>
      </c>
    </row>
    <row r="27" spans="1:6" ht="63" x14ac:dyDescent="0.25">
      <c r="A27" s="277">
        <v>16</v>
      </c>
      <c r="B27" s="149" t="s">
        <v>17166</v>
      </c>
      <c r="C27" s="156" t="s">
        <v>17167</v>
      </c>
      <c r="D27" s="149" t="s">
        <v>17168</v>
      </c>
      <c r="E27" s="140">
        <v>400000</v>
      </c>
      <c r="F27" s="148" t="s">
        <v>135</v>
      </c>
    </row>
    <row r="28" spans="1:6" ht="47.25" x14ac:dyDescent="0.25">
      <c r="A28" s="277">
        <v>17</v>
      </c>
      <c r="B28" s="156" t="s">
        <v>17169</v>
      </c>
      <c r="C28" s="156" t="s">
        <v>17170</v>
      </c>
      <c r="D28" s="149" t="s">
        <v>17171</v>
      </c>
      <c r="E28" s="140">
        <v>1000000</v>
      </c>
      <c r="F28" s="148" t="s">
        <v>135</v>
      </c>
    </row>
    <row r="29" spans="1:6" ht="63" x14ac:dyDescent="0.25">
      <c r="A29" s="277">
        <v>18</v>
      </c>
      <c r="B29" s="156" t="s">
        <v>17172</v>
      </c>
      <c r="C29" s="156" t="s">
        <v>17173</v>
      </c>
      <c r="D29" s="149" t="s">
        <v>17174</v>
      </c>
      <c r="E29" s="140">
        <v>600000</v>
      </c>
      <c r="F29" s="148" t="s">
        <v>135</v>
      </c>
    </row>
    <row r="30" spans="1:6" ht="78.75" x14ac:dyDescent="0.25">
      <c r="A30" s="277">
        <v>19</v>
      </c>
      <c r="B30" s="156" t="s">
        <v>17175</v>
      </c>
      <c r="C30" s="156" t="s">
        <v>17176</v>
      </c>
      <c r="D30" s="149" t="s">
        <v>17177</v>
      </c>
      <c r="E30" s="140">
        <v>500000</v>
      </c>
      <c r="F30" s="148" t="s">
        <v>135</v>
      </c>
    </row>
    <row r="31" spans="1:6" ht="63" x14ac:dyDescent="0.25">
      <c r="A31" s="277">
        <v>20</v>
      </c>
      <c r="B31" s="156" t="s">
        <v>17178</v>
      </c>
      <c r="C31" s="156" t="s">
        <v>17179</v>
      </c>
      <c r="D31" s="149" t="s">
        <v>17180</v>
      </c>
      <c r="E31" s="140">
        <v>300000</v>
      </c>
      <c r="F31" s="148" t="s">
        <v>135</v>
      </c>
    </row>
    <row r="32" spans="1:6" ht="63" x14ac:dyDescent="0.25">
      <c r="A32" s="277">
        <v>21</v>
      </c>
      <c r="B32" s="156" t="s">
        <v>17181</v>
      </c>
      <c r="C32" s="156" t="s">
        <v>17182</v>
      </c>
      <c r="D32" s="149" t="s">
        <v>17183</v>
      </c>
      <c r="E32" s="140">
        <v>600000</v>
      </c>
      <c r="F32" s="148" t="s">
        <v>135</v>
      </c>
    </row>
    <row r="33" spans="1:6" ht="31.5" x14ac:dyDescent="0.25">
      <c r="A33" s="277">
        <v>22</v>
      </c>
      <c r="B33" s="156" t="s">
        <v>17184</v>
      </c>
      <c r="C33" s="156" t="s">
        <v>17185</v>
      </c>
      <c r="D33" s="149" t="s">
        <v>17186</v>
      </c>
      <c r="E33" s="140">
        <v>500000</v>
      </c>
      <c r="F33" s="120" t="s">
        <v>135</v>
      </c>
    </row>
    <row r="34" spans="1:6" ht="63" x14ac:dyDescent="0.25">
      <c r="A34" s="277">
        <v>23</v>
      </c>
      <c r="B34" s="156" t="s">
        <v>17187</v>
      </c>
      <c r="C34" s="156" t="s">
        <v>17188</v>
      </c>
      <c r="D34" s="149" t="s">
        <v>17183</v>
      </c>
      <c r="E34" s="140">
        <v>500000</v>
      </c>
      <c r="F34" s="148" t="s">
        <v>135</v>
      </c>
    </row>
    <row r="35" spans="1:6" ht="47.25" x14ac:dyDescent="0.25">
      <c r="A35" s="277">
        <v>24</v>
      </c>
      <c r="B35" s="156" t="s">
        <v>17189</v>
      </c>
      <c r="C35" s="156" t="s">
        <v>17190</v>
      </c>
      <c r="D35" s="149" t="s">
        <v>17191</v>
      </c>
      <c r="E35" s="140">
        <v>500000</v>
      </c>
      <c r="F35" s="120"/>
    </row>
    <row r="36" spans="1:6" ht="63" x14ac:dyDescent="0.25">
      <c r="A36" s="277">
        <v>25</v>
      </c>
      <c r="B36" s="156" t="s">
        <v>17192</v>
      </c>
      <c r="C36" s="156" t="s">
        <v>17193</v>
      </c>
      <c r="D36" s="149" t="s">
        <v>17194</v>
      </c>
      <c r="E36" s="140">
        <v>600000</v>
      </c>
      <c r="F36" s="148" t="s">
        <v>135</v>
      </c>
    </row>
    <row r="37" spans="1:6" ht="63" x14ac:dyDescent="0.25">
      <c r="A37" s="277">
        <v>26</v>
      </c>
      <c r="B37" s="156" t="s">
        <v>17195</v>
      </c>
      <c r="C37" s="156" t="s">
        <v>17196</v>
      </c>
      <c r="D37" s="149" t="s">
        <v>17197</v>
      </c>
      <c r="E37" s="140">
        <v>900000</v>
      </c>
      <c r="F37" s="148" t="s">
        <v>135</v>
      </c>
    </row>
    <row r="38" spans="1:6" ht="63" x14ac:dyDescent="0.25">
      <c r="A38" s="277">
        <v>27</v>
      </c>
      <c r="B38" s="156" t="s">
        <v>17198</v>
      </c>
      <c r="C38" s="156" t="s">
        <v>17199</v>
      </c>
      <c r="D38" s="149" t="s">
        <v>17200</v>
      </c>
      <c r="E38" s="140">
        <v>500000</v>
      </c>
      <c r="F38" s="148" t="s">
        <v>135</v>
      </c>
    </row>
    <row r="39" spans="1:6" ht="63" x14ac:dyDescent="0.25">
      <c r="A39" s="277">
        <v>28</v>
      </c>
      <c r="B39" s="156" t="s">
        <v>17201</v>
      </c>
      <c r="C39" s="156" t="s">
        <v>17202</v>
      </c>
      <c r="D39" s="149" t="s">
        <v>17203</v>
      </c>
      <c r="E39" s="140">
        <v>700000</v>
      </c>
      <c r="F39" s="148" t="s">
        <v>135</v>
      </c>
    </row>
    <row r="40" spans="1:6" ht="63" x14ac:dyDescent="0.25">
      <c r="A40" s="277">
        <v>29</v>
      </c>
      <c r="B40" s="156" t="s">
        <v>17204</v>
      </c>
      <c r="C40" s="156" t="s">
        <v>17205</v>
      </c>
      <c r="D40" s="149" t="s">
        <v>17206</v>
      </c>
      <c r="E40" s="140">
        <v>200000</v>
      </c>
      <c r="F40" s="148" t="s">
        <v>135</v>
      </c>
    </row>
    <row r="41" spans="1:6" ht="63" x14ac:dyDescent="0.25">
      <c r="A41" s="277">
        <v>30</v>
      </c>
      <c r="B41" s="156" t="s">
        <v>17207</v>
      </c>
      <c r="C41" s="156" t="s">
        <v>17208</v>
      </c>
      <c r="D41" s="149" t="s">
        <v>17209</v>
      </c>
      <c r="E41" s="140">
        <v>400000</v>
      </c>
      <c r="F41" s="148" t="s">
        <v>135</v>
      </c>
    </row>
    <row r="42" spans="1:6" ht="63" x14ac:dyDescent="0.25">
      <c r="A42" s="277">
        <v>31</v>
      </c>
      <c r="B42" s="156" t="s">
        <v>17210</v>
      </c>
      <c r="C42" s="156" t="s">
        <v>17211</v>
      </c>
      <c r="D42" s="149" t="s">
        <v>17212</v>
      </c>
      <c r="E42" s="140">
        <v>600000</v>
      </c>
      <c r="F42" s="148" t="s">
        <v>135</v>
      </c>
    </row>
    <row r="43" spans="1:6" ht="63" x14ac:dyDescent="0.25">
      <c r="A43" s="277">
        <v>32</v>
      </c>
      <c r="B43" s="156" t="s">
        <v>17213</v>
      </c>
      <c r="C43" s="156" t="s">
        <v>17214</v>
      </c>
      <c r="D43" s="149" t="s">
        <v>17215</v>
      </c>
      <c r="E43" s="140">
        <v>500000</v>
      </c>
      <c r="F43" s="148" t="s">
        <v>135</v>
      </c>
    </row>
    <row r="44" spans="1:6" ht="63" x14ac:dyDescent="0.25">
      <c r="A44" s="277">
        <v>33</v>
      </c>
      <c r="B44" s="156" t="s">
        <v>17216</v>
      </c>
      <c r="C44" s="156" t="s">
        <v>17217</v>
      </c>
      <c r="D44" s="149" t="s">
        <v>17218</v>
      </c>
      <c r="E44" s="140">
        <v>600000</v>
      </c>
      <c r="F44" s="148" t="s">
        <v>135</v>
      </c>
    </row>
    <row r="45" spans="1:6" ht="157.5" x14ac:dyDescent="0.25">
      <c r="A45" s="277">
        <v>34</v>
      </c>
      <c r="B45" s="156" t="s">
        <v>17219</v>
      </c>
      <c r="C45" s="156" t="s">
        <v>17220</v>
      </c>
      <c r="D45" s="149" t="s">
        <v>17221</v>
      </c>
      <c r="E45" s="140">
        <v>1000000</v>
      </c>
      <c r="F45" s="148" t="s">
        <v>135</v>
      </c>
    </row>
    <row r="46" spans="1:6" ht="63" x14ac:dyDescent="0.25">
      <c r="A46" s="277">
        <v>35</v>
      </c>
      <c r="B46" s="156" t="s">
        <v>17222</v>
      </c>
      <c r="C46" s="156" t="s">
        <v>17223</v>
      </c>
      <c r="D46" s="149" t="s">
        <v>17224</v>
      </c>
      <c r="E46" s="140">
        <v>500000</v>
      </c>
      <c r="F46" s="148" t="s">
        <v>135</v>
      </c>
    </row>
    <row r="47" spans="1:6" ht="63" x14ac:dyDescent="0.25">
      <c r="A47" s="277">
        <v>36</v>
      </c>
      <c r="B47" s="156" t="s">
        <v>17225</v>
      </c>
      <c r="C47" s="156" t="s">
        <v>17226</v>
      </c>
      <c r="D47" s="149" t="s">
        <v>17227</v>
      </c>
      <c r="E47" s="140">
        <v>700000</v>
      </c>
      <c r="F47" s="148" t="s">
        <v>135</v>
      </c>
    </row>
    <row r="48" spans="1:6" ht="63" x14ac:dyDescent="0.25">
      <c r="A48" s="277">
        <v>37</v>
      </c>
      <c r="B48" s="156" t="s">
        <v>17228</v>
      </c>
      <c r="C48" s="156" t="s">
        <v>17229</v>
      </c>
      <c r="D48" s="149" t="s">
        <v>17230</v>
      </c>
      <c r="E48" s="140">
        <v>600000</v>
      </c>
      <c r="F48" s="148" t="s">
        <v>135</v>
      </c>
    </row>
    <row r="49" spans="1:6" ht="63" x14ac:dyDescent="0.25">
      <c r="A49" s="277">
        <v>38</v>
      </c>
      <c r="B49" s="156" t="s">
        <v>17231</v>
      </c>
      <c r="C49" s="156" t="s">
        <v>17232</v>
      </c>
      <c r="D49" s="149" t="s">
        <v>17224</v>
      </c>
      <c r="E49" s="140">
        <v>300000</v>
      </c>
      <c r="F49" s="148" t="s">
        <v>135</v>
      </c>
    </row>
    <row r="50" spans="1:6" ht="63" x14ac:dyDescent="0.25">
      <c r="A50" s="277">
        <v>39</v>
      </c>
      <c r="B50" s="156" t="s">
        <v>17233</v>
      </c>
      <c r="C50" s="156" t="s">
        <v>17234</v>
      </c>
      <c r="D50" s="149" t="s">
        <v>17235</v>
      </c>
      <c r="E50" s="140">
        <v>900000</v>
      </c>
      <c r="F50" s="148" t="s">
        <v>135</v>
      </c>
    </row>
    <row r="51" spans="1:6" ht="63" x14ac:dyDescent="0.25">
      <c r="A51" s="277">
        <v>40</v>
      </c>
      <c r="B51" s="156" t="s">
        <v>17236</v>
      </c>
      <c r="C51" s="156" t="s">
        <v>17237</v>
      </c>
      <c r="D51" s="149" t="s">
        <v>17238</v>
      </c>
      <c r="E51" s="140">
        <v>500000</v>
      </c>
      <c r="F51" s="148" t="s">
        <v>135</v>
      </c>
    </row>
    <row r="52" spans="1:6" ht="78.75" x14ac:dyDescent="0.25">
      <c r="A52" s="277">
        <v>41</v>
      </c>
      <c r="B52" s="156" t="s">
        <v>17239</v>
      </c>
      <c r="C52" s="156" t="s">
        <v>17240</v>
      </c>
      <c r="D52" s="149" t="s">
        <v>17241</v>
      </c>
      <c r="E52" s="140">
        <v>900000</v>
      </c>
      <c r="F52" s="148" t="s">
        <v>135</v>
      </c>
    </row>
    <row r="53" spans="1:6" ht="47.25" x14ac:dyDescent="0.25">
      <c r="A53" s="277">
        <v>42</v>
      </c>
      <c r="B53" s="156" t="s">
        <v>17242</v>
      </c>
      <c r="C53" s="156" t="s">
        <v>17243</v>
      </c>
      <c r="D53" s="149" t="s">
        <v>17244</v>
      </c>
      <c r="E53" s="140">
        <v>1000000</v>
      </c>
      <c r="F53" s="148" t="s">
        <v>135</v>
      </c>
    </row>
    <row r="54" spans="1:6" ht="63" x14ac:dyDescent="0.25">
      <c r="A54" s="277">
        <v>43</v>
      </c>
      <c r="B54" s="156" t="s">
        <v>17245</v>
      </c>
      <c r="C54" s="156" t="s">
        <v>17246</v>
      </c>
      <c r="D54" s="149" t="s">
        <v>17247</v>
      </c>
      <c r="E54" s="140">
        <v>600000</v>
      </c>
      <c r="F54" s="148" t="s">
        <v>135</v>
      </c>
    </row>
    <row r="55" spans="1:6" ht="63" x14ac:dyDescent="0.25">
      <c r="A55" s="277">
        <v>44</v>
      </c>
      <c r="B55" s="156" t="s">
        <v>17248</v>
      </c>
      <c r="C55" s="156" t="s">
        <v>17249</v>
      </c>
      <c r="D55" s="149" t="s">
        <v>17250</v>
      </c>
      <c r="E55" s="140">
        <v>600000</v>
      </c>
      <c r="F55" s="148" t="s">
        <v>135</v>
      </c>
    </row>
    <row r="56" spans="1:6" ht="47.25" x14ac:dyDescent="0.25">
      <c r="A56" s="277">
        <v>45</v>
      </c>
      <c r="B56" s="156" t="s">
        <v>17251</v>
      </c>
      <c r="C56" s="156" t="s">
        <v>17252</v>
      </c>
      <c r="D56" s="149" t="s">
        <v>1915</v>
      </c>
      <c r="E56" s="140">
        <v>900000</v>
      </c>
      <c r="F56" s="120" t="s">
        <v>13</v>
      </c>
    </row>
    <row r="57" spans="1:6" ht="63" x14ac:dyDescent="0.25">
      <c r="A57" s="277">
        <v>46</v>
      </c>
      <c r="B57" s="156" t="s">
        <v>17253</v>
      </c>
      <c r="C57" s="156" t="s">
        <v>17254</v>
      </c>
      <c r="D57" s="149" t="s">
        <v>17238</v>
      </c>
      <c r="E57" s="140">
        <v>500000</v>
      </c>
      <c r="F57" s="148" t="s">
        <v>135</v>
      </c>
    </row>
    <row r="58" spans="1:6" ht="63" x14ac:dyDescent="0.25">
      <c r="A58" s="277">
        <v>47</v>
      </c>
      <c r="B58" s="156" t="s">
        <v>17255</v>
      </c>
      <c r="C58" s="156" t="s">
        <v>17256</v>
      </c>
      <c r="D58" s="149" t="s">
        <v>17238</v>
      </c>
      <c r="E58" s="140">
        <v>400000</v>
      </c>
      <c r="F58" s="148" t="s">
        <v>135</v>
      </c>
    </row>
    <row r="59" spans="1:6" ht="94.5" x14ac:dyDescent="0.25">
      <c r="A59" s="277">
        <v>48</v>
      </c>
      <c r="B59" s="156" t="s">
        <v>17257</v>
      </c>
      <c r="C59" s="156" t="s">
        <v>17258</v>
      </c>
      <c r="D59" s="149" t="s">
        <v>17259</v>
      </c>
      <c r="E59" s="140">
        <v>600000</v>
      </c>
      <c r="F59" s="148" t="s">
        <v>135</v>
      </c>
    </row>
    <row r="60" spans="1:6" ht="78.75" x14ac:dyDescent="0.25">
      <c r="A60" s="277">
        <v>49</v>
      </c>
      <c r="B60" s="156" t="s">
        <v>17260</v>
      </c>
      <c r="C60" s="156" t="s">
        <v>17261</v>
      </c>
      <c r="D60" s="156" t="s">
        <v>17262</v>
      </c>
      <c r="E60" s="140">
        <v>500000</v>
      </c>
      <c r="F60" s="148" t="s">
        <v>135</v>
      </c>
    </row>
    <row r="61" spans="1:6" ht="31.5" x14ac:dyDescent="0.25">
      <c r="A61" s="277"/>
      <c r="B61" s="251" t="s">
        <v>5872</v>
      </c>
      <c r="C61" s="156"/>
      <c r="D61" s="156"/>
      <c r="E61" s="140"/>
      <c r="F61" s="148"/>
    </row>
    <row r="62" spans="1:6" ht="173.25" x14ac:dyDescent="0.25">
      <c r="A62" s="277">
        <v>50</v>
      </c>
      <c r="B62" s="156" t="s">
        <v>17263</v>
      </c>
      <c r="C62" s="156" t="s">
        <v>17264</v>
      </c>
      <c r="D62" s="156" t="s">
        <v>17265</v>
      </c>
      <c r="E62" s="140">
        <v>1000000</v>
      </c>
      <c r="F62" s="148" t="s">
        <v>135</v>
      </c>
    </row>
    <row r="63" spans="1:6" ht="78.75" x14ac:dyDescent="0.25">
      <c r="A63" s="277">
        <v>51</v>
      </c>
      <c r="B63" s="156" t="s">
        <v>17266</v>
      </c>
      <c r="C63" s="156" t="s">
        <v>17267</v>
      </c>
      <c r="D63" s="156" t="s">
        <v>17268</v>
      </c>
      <c r="E63" s="140">
        <v>1000000</v>
      </c>
      <c r="F63" s="148" t="s">
        <v>135</v>
      </c>
    </row>
    <row r="64" spans="1:6" ht="189" x14ac:dyDescent="0.25">
      <c r="A64" s="277">
        <v>52</v>
      </c>
      <c r="B64" s="156" t="s">
        <v>17269</v>
      </c>
      <c r="C64" s="156" t="s">
        <v>17270</v>
      </c>
      <c r="D64" s="149" t="s">
        <v>17271</v>
      </c>
      <c r="E64" s="140">
        <v>1500000</v>
      </c>
      <c r="F64" s="148" t="s">
        <v>135</v>
      </c>
    </row>
    <row r="65" spans="1:6" ht="63" x14ac:dyDescent="0.25">
      <c r="A65" s="277">
        <v>53</v>
      </c>
      <c r="B65" s="156" t="s">
        <v>17272</v>
      </c>
      <c r="C65" s="156" t="s">
        <v>17273</v>
      </c>
      <c r="D65" s="156" t="s">
        <v>17274</v>
      </c>
      <c r="E65" s="140">
        <v>1000000</v>
      </c>
      <c r="F65" s="148" t="s">
        <v>135</v>
      </c>
    </row>
    <row r="66" spans="1:6" ht="157.5" x14ac:dyDescent="0.25">
      <c r="A66" s="277">
        <v>54</v>
      </c>
      <c r="B66" s="156" t="s">
        <v>17275</v>
      </c>
      <c r="C66" s="156" t="s">
        <v>17276</v>
      </c>
      <c r="D66" s="156" t="s">
        <v>17277</v>
      </c>
      <c r="E66" s="140">
        <v>1000000</v>
      </c>
      <c r="F66" s="148" t="s">
        <v>135</v>
      </c>
    </row>
    <row r="67" spans="1:6" ht="78.75" x14ac:dyDescent="0.25">
      <c r="A67" s="277">
        <v>55</v>
      </c>
      <c r="B67" s="156" t="s">
        <v>17278</v>
      </c>
      <c r="C67" s="156" t="s">
        <v>17279</v>
      </c>
      <c r="D67" s="156" t="s">
        <v>17280</v>
      </c>
      <c r="E67" s="140">
        <v>1000000</v>
      </c>
      <c r="F67" s="148" t="s">
        <v>135</v>
      </c>
    </row>
    <row r="68" spans="1:6" ht="78.75" x14ac:dyDescent="0.25">
      <c r="A68" s="277">
        <v>56</v>
      </c>
      <c r="B68" s="156" t="s">
        <v>17281</v>
      </c>
      <c r="C68" s="156" t="s">
        <v>17282</v>
      </c>
      <c r="D68" s="156" t="s">
        <v>17283</v>
      </c>
      <c r="E68" s="140">
        <v>1000000</v>
      </c>
      <c r="F68" s="148" t="s">
        <v>135</v>
      </c>
    </row>
    <row r="69" spans="1:6" ht="110.25" x14ac:dyDescent="0.25">
      <c r="A69" s="277">
        <v>57</v>
      </c>
      <c r="B69" s="156" t="s">
        <v>17284</v>
      </c>
      <c r="C69" s="156" t="s">
        <v>17285</v>
      </c>
      <c r="D69" s="156" t="s">
        <v>17286</v>
      </c>
      <c r="E69" s="140">
        <v>1000000</v>
      </c>
      <c r="F69" s="148" t="s">
        <v>13</v>
      </c>
    </row>
    <row r="70" spans="1:6" ht="47.25" x14ac:dyDescent="0.25">
      <c r="A70" s="277">
        <v>58</v>
      </c>
      <c r="B70" s="156" t="s">
        <v>17287</v>
      </c>
      <c r="C70" s="156" t="s">
        <v>17285</v>
      </c>
      <c r="D70" s="156" t="s">
        <v>14634</v>
      </c>
      <c r="E70" s="140">
        <v>1000000</v>
      </c>
      <c r="F70" s="148" t="s">
        <v>135</v>
      </c>
    </row>
    <row r="71" spans="1:6" x14ac:dyDescent="0.25">
      <c r="A71" s="277"/>
      <c r="B71" s="251" t="s">
        <v>219</v>
      </c>
      <c r="C71" s="156"/>
      <c r="D71" s="156"/>
      <c r="E71" s="140"/>
      <c r="F71" s="148"/>
    </row>
    <row r="72" spans="1:6" ht="94.5" x14ac:dyDescent="0.25">
      <c r="A72" s="277">
        <v>59</v>
      </c>
      <c r="B72" s="149" t="s">
        <v>17288</v>
      </c>
      <c r="C72" s="156" t="s">
        <v>17289</v>
      </c>
      <c r="D72" s="149" t="s">
        <v>17290</v>
      </c>
      <c r="E72" s="555">
        <v>300000</v>
      </c>
      <c r="F72" s="148" t="s">
        <v>13</v>
      </c>
    </row>
    <row r="73" spans="1:6" ht="63" x14ac:dyDescent="0.25">
      <c r="A73" s="277">
        <v>60</v>
      </c>
      <c r="B73" s="149" t="s">
        <v>17291</v>
      </c>
      <c r="C73" s="156" t="s">
        <v>17292</v>
      </c>
      <c r="D73" s="149" t="s">
        <v>17293</v>
      </c>
      <c r="E73" s="555">
        <v>1000000</v>
      </c>
      <c r="F73" s="148" t="s">
        <v>13</v>
      </c>
    </row>
    <row r="74" spans="1:6" ht="94.5" x14ac:dyDescent="0.25">
      <c r="A74" s="277">
        <v>61</v>
      </c>
      <c r="B74" s="149" t="s">
        <v>17294</v>
      </c>
      <c r="C74" s="156" t="s">
        <v>17295</v>
      </c>
      <c r="D74" s="149" t="s">
        <v>17296</v>
      </c>
      <c r="E74" s="555">
        <v>4200000</v>
      </c>
      <c r="F74" s="148" t="s">
        <v>135</v>
      </c>
    </row>
    <row r="75" spans="1:6" ht="31.5" x14ac:dyDescent="0.25">
      <c r="A75" s="277"/>
      <c r="B75" s="382" t="s">
        <v>4995</v>
      </c>
      <c r="C75" s="156"/>
      <c r="D75" s="149"/>
      <c r="E75" s="555"/>
      <c r="F75" s="148"/>
    </row>
    <row r="76" spans="1:6" ht="47.25" x14ac:dyDescent="0.25">
      <c r="A76" s="277">
        <v>62</v>
      </c>
      <c r="B76" s="156" t="s">
        <v>17297</v>
      </c>
      <c r="C76" s="156" t="s">
        <v>17298</v>
      </c>
      <c r="D76" s="149" t="s">
        <v>17299</v>
      </c>
      <c r="E76" s="555">
        <v>1300000</v>
      </c>
      <c r="F76" s="148" t="s">
        <v>135</v>
      </c>
    </row>
    <row r="77" spans="1:6" x14ac:dyDescent="0.25">
      <c r="A77" s="277"/>
      <c r="B77" s="280" t="s">
        <v>14661</v>
      </c>
      <c r="C77" s="156"/>
      <c r="D77" s="149"/>
      <c r="E77" s="555"/>
      <c r="F77" s="148"/>
    </row>
    <row r="78" spans="1:6" ht="126" x14ac:dyDescent="0.25">
      <c r="A78" s="277">
        <v>63</v>
      </c>
      <c r="B78" s="156" t="s">
        <v>17300</v>
      </c>
      <c r="C78" s="156" t="s">
        <v>17301</v>
      </c>
      <c r="D78" s="156" t="s">
        <v>17302</v>
      </c>
      <c r="E78" s="555">
        <v>4677027.2</v>
      </c>
      <c r="F78" s="148" t="s">
        <v>13</v>
      </c>
    </row>
    <row r="79" spans="1:6" ht="31.5" x14ac:dyDescent="0.25">
      <c r="A79" s="90"/>
      <c r="B79" s="251" t="s">
        <v>7808</v>
      </c>
      <c r="C79" s="156"/>
      <c r="D79" s="156"/>
      <c r="E79" s="555"/>
      <c r="F79" s="148"/>
    </row>
    <row r="80" spans="1:6" ht="47.25" x14ac:dyDescent="0.25">
      <c r="A80" s="277">
        <v>64</v>
      </c>
      <c r="B80" s="156" t="s">
        <v>1194</v>
      </c>
      <c r="C80" s="156" t="s">
        <v>17303</v>
      </c>
      <c r="D80" s="156" t="s">
        <v>17304</v>
      </c>
      <c r="E80" s="555">
        <v>3500000</v>
      </c>
      <c r="F80" s="148" t="s">
        <v>13</v>
      </c>
    </row>
    <row r="81" spans="1:6" x14ac:dyDescent="0.25">
      <c r="A81" s="88"/>
      <c r="B81" s="88"/>
      <c r="C81" s="88" t="s">
        <v>248</v>
      </c>
      <c r="D81" s="88"/>
      <c r="E81" s="404">
        <f>SUM(E6:E80)</f>
        <v>81310344.829999998</v>
      </c>
      <c r="F81" s="88"/>
    </row>
    <row r="82" spans="1:6" x14ac:dyDescent="0.25">
      <c r="A82" s="280"/>
      <c r="B82" s="820" t="s">
        <v>9</v>
      </c>
      <c r="C82" s="820"/>
      <c r="D82" s="820"/>
      <c r="E82" s="821"/>
      <c r="F82" s="820"/>
    </row>
    <row r="83" spans="1:6" ht="31.5" x14ac:dyDescent="0.25">
      <c r="A83" s="277">
        <v>1</v>
      </c>
      <c r="B83" s="156" t="s">
        <v>289</v>
      </c>
      <c r="C83" s="156" t="s">
        <v>17145</v>
      </c>
      <c r="D83" s="156" t="s">
        <v>329</v>
      </c>
      <c r="E83" s="140">
        <v>182000</v>
      </c>
      <c r="F83" s="148" t="s">
        <v>135</v>
      </c>
    </row>
    <row r="84" spans="1:6" ht="110.25" x14ac:dyDescent="0.25">
      <c r="A84" s="277">
        <v>2</v>
      </c>
      <c r="B84" s="156" t="s">
        <v>295</v>
      </c>
      <c r="C84" s="156" t="s">
        <v>17146</v>
      </c>
      <c r="D84" s="156" t="s">
        <v>488</v>
      </c>
      <c r="E84" s="140">
        <v>108000</v>
      </c>
      <c r="F84" s="148" t="s">
        <v>135</v>
      </c>
    </row>
    <row r="85" spans="1:6" ht="78.75" x14ac:dyDescent="0.25">
      <c r="A85" s="277">
        <v>5</v>
      </c>
      <c r="B85" s="156" t="s">
        <v>23</v>
      </c>
      <c r="C85" s="156" t="s">
        <v>17149</v>
      </c>
      <c r="D85" s="156" t="s">
        <v>541</v>
      </c>
      <c r="E85" s="140">
        <v>710000</v>
      </c>
      <c r="F85" s="148" t="s">
        <v>135</v>
      </c>
    </row>
    <row r="86" spans="1:6" x14ac:dyDescent="0.25">
      <c r="A86" s="277"/>
      <c r="B86" s="382" t="s">
        <v>34</v>
      </c>
      <c r="C86" s="156"/>
      <c r="D86" s="149"/>
      <c r="E86" s="555"/>
      <c r="F86" s="148"/>
    </row>
    <row r="87" spans="1:6" ht="47.25" x14ac:dyDescent="0.25">
      <c r="A87" s="277">
        <v>12</v>
      </c>
      <c r="B87" s="149" t="s">
        <v>309</v>
      </c>
      <c r="C87" s="156" t="s">
        <v>17158</v>
      </c>
      <c r="D87" s="149" t="s">
        <v>341</v>
      </c>
      <c r="E87" s="555">
        <v>4500000</v>
      </c>
      <c r="F87" s="148" t="s">
        <v>135</v>
      </c>
    </row>
    <row r="88" spans="1:6" x14ac:dyDescent="0.25">
      <c r="A88" s="88"/>
      <c r="B88" s="88" t="s">
        <v>704</v>
      </c>
      <c r="C88" s="88"/>
      <c r="D88" s="88"/>
      <c r="E88" s="404">
        <f>SUM(E83:E87)</f>
        <v>5500000</v>
      </c>
      <c r="F88" s="88"/>
    </row>
    <row r="89" spans="1:6" x14ac:dyDescent="0.25">
      <c r="A89" s="88"/>
      <c r="B89" s="2353" t="s">
        <v>324</v>
      </c>
      <c r="C89" s="2354"/>
      <c r="D89" s="88"/>
      <c r="E89" s="404">
        <f>E88+E81</f>
        <v>86810344.829999998</v>
      </c>
      <c r="F89" s="88"/>
    </row>
  </sheetData>
  <mergeCells count="4">
    <mergeCell ref="A1:F1"/>
    <mergeCell ref="A2:F2"/>
    <mergeCell ref="A3:F3"/>
    <mergeCell ref="B89:C89"/>
  </mergeCells>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8"/>
  <sheetViews>
    <sheetView topLeftCell="A94" workbookViewId="0">
      <selection activeCell="C107" sqref="C107"/>
    </sheetView>
  </sheetViews>
  <sheetFormatPr defaultRowHeight="15.75" x14ac:dyDescent="0.25"/>
  <cols>
    <col min="1" max="1" width="8" style="128" customWidth="1"/>
    <col min="2" max="2" width="18.140625" style="128" customWidth="1"/>
    <col min="3" max="3" width="42.85546875" style="128" customWidth="1"/>
    <col min="4" max="4" width="17.7109375" style="128" customWidth="1"/>
    <col min="5" max="5" width="20.140625" style="128" customWidth="1"/>
    <col min="6" max="6" width="12.140625" style="128" customWidth="1"/>
    <col min="7" max="16384" width="9.140625" style="128"/>
  </cols>
  <sheetData>
    <row r="1" spans="1:5" x14ac:dyDescent="0.25">
      <c r="A1" s="2585" t="s">
        <v>9528</v>
      </c>
      <c r="B1" s="2585"/>
      <c r="C1" s="2585"/>
      <c r="D1" s="2585"/>
      <c r="E1" s="2585"/>
    </row>
    <row r="2" spans="1:5" x14ac:dyDescent="0.25">
      <c r="A2" s="2585" t="s">
        <v>17424</v>
      </c>
      <c r="B2" s="2585"/>
      <c r="C2" s="2585"/>
      <c r="D2" s="2585"/>
      <c r="E2" s="2585"/>
    </row>
    <row r="3" spans="1:5" x14ac:dyDescent="0.25">
      <c r="A3" s="2585" t="s">
        <v>281</v>
      </c>
      <c r="B3" s="2585"/>
      <c r="C3" s="2585"/>
      <c r="D3" s="2585"/>
      <c r="E3" s="2585"/>
    </row>
    <row r="4" spans="1:5" ht="31.5" x14ac:dyDescent="0.25">
      <c r="A4" s="280" t="s">
        <v>3</v>
      </c>
      <c r="B4" s="382" t="s">
        <v>283</v>
      </c>
      <c r="C4" s="382" t="s">
        <v>284</v>
      </c>
      <c r="D4" s="382" t="s">
        <v>285</v>
      </c>
      <c r="E4" s="116" t="s">
        <v>12119</v>
      </c>
    </row>
    <row r="5" spans="1:5" x14ac:dyDescent="0.25">
      <c r="A5" s="874"/>
      <c r="B5" s="875" t="s">
        <v>9</v>
      </c>
      <c r="C5" s="875"/>
      <c r="D5" s="875"/>
      <c r="E5" s="876"/>
    </row>
    <row r="6" spans="1:5" ht="47.25" x14ac:dyDescent="0.25">
      <c r="A6" s="277">
        <v>1</v>
      </c>
      <c r="B6" s="376" t="s">
        <v>289</v>
      </c>
      <c r="C6" s="376" t="s">
        <v>17425</v>
      </c>
      <c r="D6" s="376" t="s">
        <v>329</v>
      </c>
      <c r="E6" s="140">
        <v>1871680</v>
      </c>
    </row>
    <row r="7" spans="1:5" ht="31.5" x14ac:dyDescent="0.25">
      <c r="A7" s="277">
        <v>2</v>
      </c>
      <c r="B7" s="376" t="s">
        <v>17426</v>
      </c>
      <c r="C7" s="376" t="s">
        <v>17427</v>
      </c>
      <c r="D7" s="376" t="s">
        <v>17428</v>
      </c>
      <c r="E7" s="140">
        <v>768924</v>
      </c>
    </row>
    <row r="8" spans="1:5" ht="126" x14ac:dyDescent="0.25">
      <c r="A8" s="277">
        <v>3</v>
      </c>
      <c r="B8" s="376" t="s">
        <v>295</v>
      </c>
      <c r="C8" s="376" t="s">
        <v>17429</v>
      </c>
      <c r="D8" s="376" t="s">
        <v>488</v>
      </c>
      <c r="E8" s="140">
        <v>958817</v>
      </c>
    </row>
    <row r="9" spans="1:5" ht="31.5" x14ac:dyDescent="0.25">
      <c r="A9" s="277">
        <v>4</v>
      </c>
      <c r="B9" s="376" t="s">
        <v>17</v>
      </c>
      <c r="C9" s="376" t="s">
        <v>17430</v>
      </c>
      <c r="D9" s="376" t="s">
        <v>537</v>
      </c>
      <c r="E9" s="140">
        <v>26400</v>
      </c>
    </row>
    <row r="10" spans="1:5" ht="31.5" x14ac:dyDescent="0.25">
      <c r="A10" s="277">
        <v>5</v>
      </c>
      <c r="B10" s="376" t="s">
        <v>20</v>
      </c>
      <c r="C10" s="376" t="s">
        <v>17431</v>
      </c>
      <c r="D10" s="376" t="s">
        <v>539</v>
      </c>
      <c r="E10" s="140">
        <v>82800</v>
      </c>
    </row>
    <row r="11" spans="1:5" ht="94.5" x14ac:dyDescent="0.25">
      <c r="A11" s="277">
        <v>6</v>
      </c>
      <c r="B11" s="376" t="s">
        <v>23</v>
      </c>
      <c r="C11" s="376" t="s">
        <v>17432</v>
      </c>
      <c r="D11" s="376" t="s">
        <v>541</v>
      </c>
      <c r="E11" s="140">
        <v>500000</v>
      </c>
    </row>
    <row r="12" spans="1:5" x14ac:dyDescent="0.25">
      <c r="A12" s="277"/>
      <c r="B12" s="2709" t="s">
        <v>2222</v>
      </c>
      <c r="C12" s="2710"/>
      <c r="D12" s="2711"/>
      <c r="E12" s="856"/>
    </row>
    <row r="13" spans="1:5" ht="110.25" x14ac:dyDescent="0.25">
      <c r="A13" s="277">
        <v>7</v>
      </c>
      <c r="B13" s="376" t="s">
        <v>295</v>
      </c>
      <c r="C13" s="376" t="s">
        <v>17433</v>
      </c>
      <c r="D13" s="376" t="s">
        <v>336</v>
      </c>
      <c r="E13" s="140">
        <v>604310</v>
      </c>
    </row>
    <row r="14" spans="1:5" ht="94.5" x14ac:dyDescent="0.25">
      <c r="A14" s="277">
        <v>8</v>
      </c>
      <c r="B14" s="376" t="s">
        <v>23</v>
      </c>
      <c r="C14" s="376" t="s">
        <v>17434</v>
      </c>
      <c r="D14" s="376" t="s">
        <v>541</v>
      </c>
      <c r="E14" s="140">
        <v>1000000</v>
      </c>
    </row>
    <row r="15" spans="1:5" ht="78.75" x14ac:dyDescent="0.25">
      <c r="A15" s="277">
        <v>9</v>
      </c>
      <c r="B15" s="376" t="s">
        <v>4720</v>
      </c>
      <c r="C15" s="376" t="s">
        <v>17435</v>
      </c>
      <c r="D15" s="376" t="s">
        <v>4984</v>
      </c>
      <c r="E15" s="140">
        <v>1000000</v>
      </c>
    </row>
    <row r="16" spans="1:5" x14ac:dyDescent="0.25">
      <c r="A16" s="277"/>
      <c r="B16" s="907" t="s">
        <v>739</v>
      </c>
      <c r="C16" s="376"/>
      <c r="D16" s="376"/>
      <c r="E16" s="140"/>
    </row>
    <row r="17" spans="1:5" ht="94.5" x14ac:dyDescent="0.25">
      <c r="A17" s="277">
        <v>10</v>
      </c>
      <c r="B17" s="376" t="s">
        <v>301</v>
      </c>
      <c r="C17" s="376" t="s">
        <v>17436</v>
      </c>
      <c r="D17" s="376" t="s">
        <v>43</v>
      </c>
      <c r="E17" s="140">
        <v>4568965</v>
      </c>
    </row>
    <row r="18" spans="1:5" x14ac:dyDescent="0.25">
      <c r="A18" s="277"/>
      <c r="B18" s="907" t="s">
        <v>306</v>
      </c>
      <c r="C18" s="376"/>
      <c r="D18" s="376"/>
      <c r="E18" s="140"/>
    </row>
    <row r="19" spans="1:5" ht="204.75" x14ac:dyDescent="0.25">
      <c r="A19" s="277">
        <v>11</v>
      </c>
      <c r="B19" s="376" t="s">
        <v>307</v>
      </c>
      <c r="C19" s="376" t="s">
        <v>17437</v>
      </c>
      <c r="D19" s="376" t="s">
        <v>17438</v>
      </c>
      <c r="E19" s="557">
        <v>1736207</v>
      </c>
    </row>
    <row r="20" spans="1:5" x14ac:dyDescent="0.25">
      <c r="A20" s="277"/>
      <c r="B20" s="907" t="s">
        <v>34</v>
      </c>
      <c r="C20" s="376"/>
      <c r="D20" s="376"/>
      <c r="E20" s="557"/>
    </row>
    <row r="21" spans="1:5" ht="47.25" x14ac:dyDescent="0.25">
      <c r="A21" s="277">
        <v>12</v>
      </c>
      <c r="B21" s="376" t="s">
        <v>309</v>
      </c>
      <c r="C21" s="376" t="s">
        <v>17439</v>
      </c>
      <c r="D21" s="376" t="s">
        <v>554</v>
      </c>
      <c r="E21" s="140">
        <v>9653448</v>
      </c>
    </row>
    <row r="22" spans="1:5" ht="47.25" x14ac:dyDescent="0.25">
      <c r="A22" s="277">
        <v>13</v>
      </c>
      <c r="B22" s="376" t="s">
        <v>17440</v>
      </c>
      <c r="C22" s="376" t="s">
        <v>17441</v>
      </c>
      <c r="D22" s="376" t="s">
        <v>554</v>
      </c>
      <c r="E22" s="140">
        <v>11672629</v>
      </c>
    </row>
    <row r="23" spans="1:5" ht="94.5" x14ac:dyDescent="0.25">
      <c r="A23" s="277">
        <v>14</v>
      </c>
      <c r="B23" s="376" t="s">
        <v>17442</v>
      </c>
      <c r="C23" s="376" t="s">
        <v>17443</v>
      </c>
      <c r="D23" s="376" t="s">
        <v>17444</v>
      </c>
      <c r="E23" s="140">
        <v>3038362</v>
      </c>
    </row>
    <row r="24" spans="1:5" x14ac:dyDescent="0.25">
      <c r="A24" s="90"/>
      <c r="B24" s="88" t="s">
        <v>5895</v>
      </c>
      <c r="C24" s="90"/>
      <c r="D24" s="90"/>
      <c r="E24" s="90"/>
    </row>
    <row r="25" spans="1:5" ht="110.25" x14ac:dyDescent="0.25">
      <c r="A25" s="277">
        <v>15</v>
      </c>
      <c r="B25" s="376" t="s">
        <v>17445</v>
      </c>
      <c r="C25" s="376" t="s">
        <v>17446</v>
      </c>
      <c r="D25" s="376" t="s">
        <v>17447</v>
      </c>
      <c r="E25" s="140">
        <v>600000</v>
      </c>
    </row>
    <row r="26" spans="1:5" ht="110.25" x14ac:dyDescent="0.25">
      <c r="A26" s="277">
        <v>16</v>
      </c>
      <c r="B26" s="376" t="s">
        <v>17448</v>
      </c>
      <c r="C26" s="376" t="s">
        <v>17449</v>
      </c>
      <c r="D26" s="376" t="s">
        <v>17447</v>
      </c>
      <c r="E26" s="140">
        <v>600000</v>
      </c>
    </row>
    <row r="27" spans="1:5" ht="47.25" x14ac:dyDescent="0.25">
      <c r="A27" s="277">
        <v>17</v>
      </c>
      <c r="B27" s="376" t="s">
        <v>17450</v>
      </c>
      <c r="C27" s="376" t="s">
        <v>17451</v>
      </c>
      <c r="D27" s="376" t="s">
        <v>17452</v>
      </c>
      <c r="E27" s="140">
        <v>600000</v>
      </c>
    </row>
    <row r="28" spans="1:5" ht="47.25" x14ac:dyDescent="0.25">
      <c r="A28" s="277">
        <v>18</v>
      </c>
      <c r="B28" s="376" t="s">
        <v>17453</v>
      </c>
      <c r="C28" s="376" t="s">
        <v>17454</v>
      </c>
      <c r="D28" s="376" t="s">
        <v>17452</v>
      </c>
      <c r="E28" s="140">
        <v>600000</v>
      </c>
    </row>
    <row r="29" spans="1:5" ht="94.5" x14ac:dyDescent="0.25">
      <c r="A29" s="277">
        <v>19</v>
      </c>
      <c r="B29" s="376" t="s">
        <v>17455</v>
      </c>
      <c r="C29" s="376" t="s">
        <v>17456</v>
      </c>
      <c r="D29" s="376" t="s">
        <v>17457</v>
      </c>
      <c r="E29" s="140">
        <v>300000</v>
      </c>
    </row>
    <row r="30" spans="1:5" ht="78.75" x14ac:dyDescent="0.25">
      <c r="A30" s="277">
        <v>20</v>
      </c>
      <c r="B30" s="376" t="s">
        <v>17458</v>
      </c>
      <c r="C30" s="376" t="s">
        <v>17459</v>
      </c>
      <c r="D30" s="376" t="s">
        <v>17460</v>
      </c>
      <c r="E30" s="140">
        <v>200000</v>
      </c>
    </row>
    <row r="31" spans="1:5" ht="47.25" x14ac:dyDescent="0.25">
      <c r="A31" s="277">
        <v>21</v>
      </c>
      <c r="B31" s="376" t="s">
        <v>17461</v>
      </c>
      <c r="C31" s="376" t="s">
        <v>17462</v>
      </c>
      <c r="D31" s="376" t="s">
        <v>17463</v>
      </c>
      <c r="E31" s="140">
        <v>500000</v>
      </c>
    </row>
    <row r="32" spans="1:5" ht="47.25" x14ac:dyDescent="0.25">
      <c r="A32" s="277">
        <v>22</v>
      </c>
      <c r="B32" s="376" t="s">
        <v>17464</v>
      </c>
      <c r="C32" s="376" t="s">
        <v>17465</v>
      </c>
      <c r="D32" s="376" t="s">
        <v>17463</v>
      </c>
      <c r="E32" s="140">
        <v>500000</v>
      </c>
    </row>
    <row r="33" spans="1:5" ht="63" x14ac:dyDescent="0.25">
      <c r="A33" s="277">
        <v>23</v>
      </c>
      <c r="B33" s="376" t="s">
        <v>17466</v>
      </c>
      <c r="C33" s="376" t="s">
        <v>17467</v>
      </c>
      <c r="D33" s="376" t="s">
        <v>17468</v>
      </c>
      <c r="E33" s="140">
        <v>400000</v>
      </c>
    </row>
    <row r="34" spans="1:5" ht="94.5" x14ac:dyDescent="0.25">
      <c r="A34" s="277">
        <v>24</v>
      </c>
      <c r="B34" s="376" t="s">
        <v>17469</v>
      </c>
      <c r="C34" s="376" t="s">
        <v>17470</v>
      </c>
      <c r="D34" s="376" t="s">
        <v>17457</v>
      </c>
      <c r="E34" s="140">
        <v>400000</v>
      </c>
    </row>
    <row r="35" spans="1:5" ht="94.5" x14ac:dyDescent="0.25">
      <c r="A35" s="277">
        <v>25</v>
      </c>
      <c r="B35" s="376" t="s">
        <v>17471</v>
      </c>
      <c r="C35" s="376" t="s">
        <v>17472</v>
      </c>
      <c r="D35" s="376" t="s">
        <v>17473</v>
      </c>
      <c r="E35" s="140">
        <v>500000</v>
      </c>
    </row>
    <row r="36" spans="1:5" ht="110.25" x14ac:dyDescent="0.25">
      <c r="A36" s="277">
        <v>26</v>
      </c>
      <c r="B36" s="376" t="s">
        <v>17474</v>
      </c>
      <c r="C36" s="376" t="s">
        <v>17475</v>
      </c>
      <c r="D36" s="376" t="s">
        <v>17476</v>
      </c>
      <c r="E36" s="140">
        <v>300000</v>
      </c>
    </row>
    <row r="37" spans="1:5" ht="110.25" x14ac:dyDescent="0.25">
      <c r="A37" s="277">
        <v>27</v>
      </c>
      <c r="B37" s="376" t="s">
        <v>17477</v>
      </c>
      <c r="C37" s="376" t="s">
        <v>17478</v>
      </c>
      <c r="D37" s="376" t="s">
        <v>17476</v>
      </c>
      <c r="E37" s="140">
        <v>300000</v>
      </c>
    </row>
    <row r="38" spans="1:5" ht="110.25" x14ac:dyDescent="0.25">
      <c r="A38" s="277">
        <v>28</v>
      </c>
      <c r="B38" s="376" t="s">
        <v>17479</v>
      </c>
      <c r="C38" s="376" t="s">
        <v>17480</v>
      </c>
      <c r="D38" s="376" t="s">
        <v>17476</v>
      </c>
      <c r="E38" s="140">
        <v>300000</v>
      </c>
    </row>
    <row r="39" spans="1:5" ht="110.25" x14ac:dyDescent="0.25">
      <c r="A39" s="277">
        <v>29</v>
      </c>
      <c r="B39" s="376" t="s">
        <v>17481</v>
      </c>
      <c r="C39" s="376" t="s">
        <v>17482</v>
      </c>
      <c r="D39" s="376" t="s">
        <v>17476</v>
      </c>
      <c r="E39" s="140">
        <v>300000</v>
      </c>
    </row>
    <row r="40" spans="1:5" ht="47.25" x14ac:dyDescent="0.25">
      <c r="A40" s="277">
        <v>30</v>
      </c>
      <c r="B40" s="376" t="s">
        <v>17483</v>
      </c>
      <c r="C40" s="376" t="s">
        <v>17484</v>
      </c>
      <c r="D40" s="376" t="s">
        <v>17485</v>
      </c>
      <c r="E40" s="140">
        <v>400000</v>
      </c>
    </row>
    <row r="41" spans="1:5" ht="110.25" x14ac:dyDescent="0.25">
      <c r="A41" s="277">
        <v>31</v>
      </c>
      <c r="B41" s="376" t="s">
        <v>17486</v>
      </c>
      <c r="C41" s="376" t="s">
        <v>17487</v>
      </c>
      <c r="D41" s="376" t="s">
        <v>17476</v>
      </c>
      <c r="E41" s="140">
        <v>300000</v>
      </c>
    </row>
    <row r="42" spans="1:5" ht="110.25" x14ac:dyDescent="0.25">
      <c r="A42" s="277">
        <v>32</v>
      </c>
      <c r="B42" s="376" t="s">
        <v>17488</v>
      </c>
      <c r="C42" s="376" t="s">
        <v>17489</v>
      </c>
      <c r="D42" s="376" t="s">
        <v>17490</v>
      </c>
      <c r="E42" s="140">
        <v>300000</v>
      </c>
    </row>
    <row r="43" spans="1:5" ht="110.25" x14ac:dyDescent="0.25">
      <c r="A43" s="277">
        <v>33</v>
      </c>
      <c r="B43" s="376" t="s">
        <v>17491</v>
      </c>
      <c r="C43" s="376" t="s">
        <v>17492</v>
      </c>
      <c r="D43" s="376" t="s">
        <v>17476</v>
      </c>
      <c r="E43" s="140">
        <v>300000</v>
      </c>
    </row>
    <row r="44" spans="1:5" ht="110.25" x14ac:dyDescent="0.25">
      <c r="A44" s="277">
        <v>34</v>
      </c>
      <c r="B44" s="376" t="s">
        <v>17493</v>
      </c>
      <c r="C44" s="376" t="s">
        <v>17494</v>
      </c>
      <c r="D44" s="376" t="s">
        <v>17476</v>
      </c>
      <c r="E44" s="140">
        <v>300000</v>
      </c>
    </row>
    <row r="45" spans="1:5" ht="63" x14ac:dyDescent="0.25">
      <c r="A45" s="277">
        <v>35</v>
      </c>
      <c r="B45" s="376" t="s">
        <v>17495</v>
      </c>
      <c r="C45" s="376" t="s">
        <v>17496</v>
      </c>
      <c r="D45" s="376" t="s">
        <v>17497</v>
      </c>
      <c r="E45" s="140">
        <v>800000</v>
      </c>
    </row>
    <row r="46" spans="1:5" ht="47.25" x14ac:dyDescent="0.25">
      <c r="A46" s="277">
        <v>36</v>
      </c>
      <c r="B46" s="376" t="s">
        <v>17498</v>
      </c>
      <c r="C46" s="376" t="s">
        <v>17499</v>
      </c>
      <c r="D46" s="376" t="s">
        <v>17500</v>
      </c>
      <c r="E46" s="140">
        <v>800000</v>
      </c>
    </row>
    <row r="47" spans="1:5" ht="47.25" x14ac:dyDescent="0.25">
      <c r="A47" s="277">
        <v>37</v>
      </c>
      <c r="B47" s="376" t="s">
        <v>17501</v>
      </c>
      <c r="C47" s="376" t="s">
        <v>17502</v>
      </c>
      <c r="D47" s="376" t="s">
        <v>17500</v>
      </c>
      <c r="E47" s="140">
        <v>800000</v>
      </c>
    </row>
    <row r="48" spans="1:5" ht="47.25" x14ac:dyDescent="0.25">
      <c r="A48" s="277">
        <v>38</v>
      </c>
      <c r="B48" s="376" t="s">
        <v>17503</v>
      </c>
      <c r="C48" s="376" t="s">
        <v>17504</v>
      </c>
      <c r="D48" s="376" t="s">
        <v>17505</v>
      </c>
      <c r="E48" s="140">
        <v>800000</v>
      </c>
    </row>
    <row r="49" spans="1:5" ht="63" x14ac:dyDescent="0.25">
      <c r="A49" s="277">
        <v>39</v>
      </c>
      <c r="B49" s="376" t="s">
        <v>17506</v>
      </c>
      <c r="C49" s="376" t="s">
        <v>17507</v>
      </c>
      <c r="D49" s="376" t="s">
        <v>17508</v>
      </c>
      <c r="E49" s="140">
        <v>1000000</v>
      </c>
    </row>
    <row r="50" spans="1:5" ht="63" x14ac:dyDescent="0.25">
      <c r="A50" s="277">
        <v>40</v>
      </c>
      <c r="B50" s="376" t="s">
        <v>17509</v>
      </c>
      <c r="C50" s="376" t="s">
        <v>17510</v>
      </c>
      <c r="D50" s="376" t="s">
        <v>17511</v>
      </c>
      <c r="E50" s="140">
        <v>1000000</v>
      </c>
    </row>
    <row r="51" spans="1:5" ht="63" x14ac:dyDescent="0.25">
      <c r="A51" s="277">
        <v>41</v>
      </c>
      <c r="B51" s="376" t="s">
        <v>17512</v>
      </c>
      <c r="C51" s="376" t="s">
        <v>17513</v>
      </c>
      <c r="D51" s="376" t="s">
        <v>17511</v>
      </c>
      <c r="E51" s="140">
        <v>1000000</v>
      </c>
    </row>
    <row r="52" spans="1:5" ht="31.5" x14ac:dyDescent="0.25">
      <c r="A52" s="277"/>
      <c r="B52" s="907" t="s">
        <v>5872</v>
      </c>
      <c r="C52" s="376"/>
      <c r="D52" s="376"/>
      <c r="E52" s="140"/>
    </row>
    <row r="53" spans="1:5" ht="94.5" x14ac:dyDescent="0.25">
      <c r="A53" s="277">
        <v>42</v>
      </c>
      <c r="B53" s="376" t="s">
        <v>17514</v>
      </c>
      <c r="C53" s="376" t="s">
        <v>17515</v>
      </c>
      <c r="D53" s="376" t="s">
        <v>17516</v>
      </c>
      <c r="E53" s="140">
        <v>1631595</v>
      </c>
    </row>
    <row r="54" spans="1:5" ht="94.5" x14ac:dyDescent="0.25">
      <c r="A54" s="277">
        <v>43</v>
      </c>
      <c r="B54" s="376" t="s">
        <v>17517</v>
      </c>
      <c r="C54" s="376" t="s">
        <v>17518</v>
      </c>
      <c r="D54" s="376" t="s">
        <v>17519</v>
      </c>
      <c r="E54" s="140">
        <v>1000000</v>
      </c>
    </row>
    <row r="55" spans="1:5" ht="63" x14ac:dyDescent="0.25">
      <c r="A55" s="277">
        <v>44</v>
      </c>
      <c r="B55" s="376" t="s">
        <v>17520</v>
      </c>
      <c r="C55" s="376" t="s">
        <v>17521</v>
      </c>
      <c r="D55" s="376" t="s">
        <v>17522</v>
      </c>
      <c r="E55" s="140">
        <v>3000000</v>
      </c>
    </row>
    <row r="56" spans="1:5" ht="63" x14ac:dyDescent="0.25">
      <c r="A56" s="277">
        <v>45</v>
      </c>
      <c r="B56" s="376" t="s">
        <v>17523</v>
      </c>
      <c r="C56" s="376" t="s">
        <v>17454</v>
      </c>
      <c r="D56" s="376" t="s">
        <v>17522</v>
      </c>
      <c r="E56" s="140">
        <v>3000000</v>
      </c>
    </row>
    <row r="57" spans="1:5" ht="63" x14ac:dyDescent="0.25">
      <c r="A57" s="277">
        <v>46</v>
      </c>
      <c r="B57" s="376" t="s">
        <v>17524</v>
      </c>
      <c r="C57" s="376" t="s">
        <v>17456</v>
      </c>
      <c r="D57" s="376" t="s">
        <v>17525</v>
      </c>
      <c r="E57" s="140">
        <v>2000000</v>
      </c>
    </row>
    <row r="58" spans="1:5" x14ac:dyDescent="0.25">
      <c r="A58" s="277"/>
      <c r="B58" s="907" t="s">
        <v>219</v>
      </c>
      <c r="C58" s="376"/>
      <c r="D58" s="376"/>
      <c r="E58" s="140"/>
    </row>
    <row r="59" spans="1:5" ht="63" x14ac:dyDescent="0.25">
      <c r="A59" s="277">
        <v>47</v>
      </c>
      <c r="B59" s="376" t="s">
        <v>17526</v>
      </c>
      <c r="C59" s="376" t="s">
        <v>17527</v>
      </c>
      <c r="D59" s="376" t="s">
        <v>17528</v>
      </c>
      <c r="E59" s="140">
        <v>300000</v>
      </c>
    </row>
    <row r="60" spans="1:5" ht="63" x14ac:dyDescent="0.25">
      <c r="A60" s="277">
        <v>48</v>
      </c>
      <c r="B60" s="376" t="s">
        <v>17529</v>
      </c>
      <c r="C60" s="376" t="s">
        <v>17530</v>
      </c>
      <c r="D60" s="376" t="s">
        <v>17531</v>
      </c>
      <c r="E60" s="140">
        <v>2000000</v>
      </c>
    </row>
    <row r="61" spans="1:5" ht="63" x14ac:dyDescent="0.25">
      <c r="A61" s="277">
        <v>49</v>
      </c>
      <c r="B61" s="376" t="s">
        <v>17532</v>
      </c>
      <c r="C61" s="376" t="s">
        <v>17533</v>
      </c>
      <c r="D61" s="376" t="s">
        <v>17531</v>
      </c>
      <c r="E61" s="140">
        <v>500000</v>
      </c>
    </row>
    <row r="62" spans="1:5" ht="63" x14ac:dyDescent="0.25">
      <c r="A62" s="277">
        <v>50</v>
      </c>
      <c r="B62" s="376" t="s">
        <v>17534</v>
      </c>
      <c r="C62" s="376" t="s">
        <v>17535</v>
      </c>
      <c r="D62" s="376" t="s">
        <v>17536</v>
      </c>
      <c r="E62" s="140">
        <v>4000000</v>
      </c>
    </row>
    <row r="63" spans="1:5" ht="63" x14ac:dyDescent="0.25">
      <c r="A63" s="277">
        <v>51</v>
      </c>
      <c r="B63" s="376" t="s">
        <v>17537</v>
      </c>
      <c r="C63" s="376" t="s">
        <v>17538</v>
      </c>
      <c r="D63" s="376" t="s">
        <v>17539</v>
      </c>
      <c r="E63" s="140">
        <v>2000000</v>
      </c>
    </row>
    <row r="64" spans="1:5" ht="31.5" x14ac:dyDescent="0.25">
      <c r="A64" s="277"/>
      <c r="B64" s="907" t="s">
        <v>481</v>
      </c>
      <c r="C64" s="376"/>
      <c r="D64" s="376"/>
      <c r="E64" s="140"/>
    </row>
    <row r="65" spans="1:5" ht="47.25" x14ac:dyDescent="0.25">
      <c r="A65" s="277">
        <v>52</v>
      </c>
      <c r="B65" s="376" t="s">
        <v>17540</v>
      </c>
      <c r="C65" s="376" t="s">
        <v>17541</v>
      </c>
      <c r="D65" s="376" t="s">
        <v>17542</v>
      </c>
      <c r="E65" s="140">
        <v>4000000</v>
      </c>
    </row>
    <row r="66" spans="1:5" x14ac:dyDescent="0.25">
      <c r="A66" s="277"/>
      <c r="B66" s="280" t="s">
        <v>477</v>
      </c>
      <c r="C66" s="908"/>
      <c r="D66" s="376"/>
      <c r="E66" s="140"/>
    </row>
    <row r="67" spans="1:5" ht="346.5" x14ac:dyDescent="0.25">
      <c r="A67" s="277">
        <v>53</v>
      </c>
      <c r="B67" s="376" t="s">
        <v>17543</v>
      </c>
      <c r="C67" s="376" t="s">
        <v>17544</v>
      </c>
      <c r="D67" s="376" t="s">
        <v>17545</v>
      </c>
      <c r="E67" s="140">
        <v>4677027</v>
      </c>
    </row>
    <row r="68" spans="1:5" x14ac:dyDescent="0.25">
      <c r="A68" s="280"/>
      <c r="B68" s="280" t="s">
        <v>248</v>
      </c>
      <c r="C68" s="280"/>
      <c r="D68" s="280"/>
      <c r="E68" s="909">
        <f>SUM(E6:E67)</f>
        <v>79791164</v>
      </c>
    </row>
    <row r="69" spans="1:5" x14ac:dyDescent="0.25">
      <c r="A69" s="874"/>
      <c r="B69" s="875" t="s">
        <v>9</v>
      </c>
      <c r="C69" s="875"/>
      <c r="D69" s="875"/>
      <c r="E69" s="876"/>
    </row>
    <row r="70" spans="1:5" ht="47.25" x14ac:dyDescent="0.25">
      <c r="A70" s="277">
        <v>1</v>
      </c>
      <c r="B70" s="376" t="s">
        <v>289</v>
      </c>
      <c r="C70" s="376" t="s">
        <v>17425</v>
      </c>
      <c r="D70" s="376" t="s">
        <v>329</v>
      </c>
      <c r="E70" s="140">
        <v>500000</v>
      </c>
    </row>
    <row r="71" spans="1:5" ht="94.5" x14ac:dyDescent="0.25">
      <c r="A71" s="277">
        <v>6</v>
      </c>
      <c r="B71" s="376" t="s">
        <v>23</v>
      </c>
      <c r="C71" s="376" t="s">
        <v>17432</v>
      </c>
      <c r="D71" s="376" t="s">
        <v>541</v>
      </c>
      <c r="E71" s="140">
        <v>500000</v>
      </c>
    </row>
    <row r="72" spans="1:5" x14ac:dyDescent="0.25">
      <c r="A72" s="277"/>
      <c r="B72" s="907" t="s">
        <v>34</v>
      </c>
      <c r="C72" s="376"/>
      <c r="D72" s="376"/>
      <c r="E72" s="557"/>
    </row>
    <row r="73" spans="1:5" ht="47.25" x14ac:dyDescent="0.25">
      <c r="A73" s="277">
        <v>12</v>
      </c>
      <c r="B73" s="376" t="s">
        <v>309</v>
      </c>
      <c r="C73" s="376" t="s">
        <v>17439</v>
      </c>
      <c r="D73" s="376" t="s">
        <v>554</v>
      </c>
      <c r="E73" s="140">
        <v>2500000</v>
      </c>
    </row>
    <row r="74" spans="1:5" ht="47.25" x14ac:dyDescent="0.25">
      <c r="A74" s="277">
        <v>13</v>
      </c>
      <c r="B74" s="376" t="s">
        <v>17440</v>
      </c>
      <c r="C74" s="376" t="s">
        <v>17441</v>
      </c>
      <c r="D74" s="376" t="s">
        <v>554</v>
      </c>
      <c r="E74" s="140">
        <v>2000000</v>
      </c>
    </row>
    <row r="75" spans="1:5" x14ac:dyDescent="0.25">
      <c r="A75" s="88"/>
      <c r="B75" s="88" t="s">
        <v>704</v>
      </c>
      <c r="C75" s="88"/>
      <c r="D75" s="88"/>
      <c r="E75" s="404">
        <f>SUM(E70:E74)</f>
        <v>5500000</v>
      </c>
    </row>
    <row r="76" spans="1:5" x14ac:dyDescent="0.25">
      <c r="A76" s="88"/>
      <c r="B76" s="2353" t="s">
        <v>323</v>
      </c>
      <c r="C76" s="2354"/>
      <c r="D76" s="88"/>
      <c r="E76" s="404"/>
    </row>
    <row r="77" spans="1:5" ht="47.25" x14ac:dyDescent="0.25">
      <c r="A77" s="421">
        <v>15</v>
      </c>
      <c r="B77" s="910" t="s">
        <v>17546</v>
      </c>
      <c r="C77" s="910" t="s">
        <v>17547</v>
      </c>
      <c r="D77" s="910" t="s">
        <v>17548</v>
      </c>
      <c r="E77" s="295">
        <v>1519181</v>
      </c>
    </row>
    <row r="78" spans="1:5" x14ac:dyDescent="0.25">
      <c r="A78" s="88"/>
      <c r="B78" s="88" t="s">
        <v>248</v>
      </c>
      <c r="C78" s="88"/>
      <c r="D78" s="88"/>
      <c r="E78" s="702">
        <v>1519181</v>
      </c>
    </row>
    <row r="79" spans="1:5" x14ac:dyDescent="0.25">
      <c r="A79" s="88"/>
      <c r="B79" s="2353" t="s">
        <v>324</v>
      </c>
      <c r="C79" s="2354"/>
      <c r="D79" s="88"/>
      <c r="E79" s="404">
        <f>E78+E75+E68</f>
        <v>86810345</v>
      </c>
    </row>
    <row r="83" spans="1:6" x14ac:dyDescent="0.25">
      <c r="A83" s="2352" t="s">
        <v>9528</v>
      </c>
      <c r="B83" s="2352"/>
      <c r="C83" s="2352"/>
      <c r="D83" s="2352"/>
      <c r="E83" s="2352"/>
      <c r="F83" s="2352"/>
    </row>
    <row r="84" spans="1:6" x14ac:dyDescent="0.25">
      <c r="A84" s="2352" t="s">
        <v>17424</v>
      </c>
      <c r="B84" s="2352"/>
      <c r="C84" s="2352"/>
      <c r="D84" s="2352"/>
      <c r="E84" s="2352"/>
      <c r="F84" s="2352"/>
    </row>
    <row r="85" spans="1:6" x14ac:dyDescent="0.25">
      <c r="A85" s="2352" t="s">
        <v>281</v>
      </c>
      <c r="B85" s="2352"/>
      <c r="C85" s="2352"/>
      <c r="D85" s="2352"/>
      <c r="E85" s="2352"/>
      <c r="F85" s="2352"/>
    </row>
    <row r="86" spans="1:6" ht="31.5" x14ac:dyDescent="0.25">
      <c r="A86" s="251" t="s">
        <v>3</v>
      </c>
      <c r="B86" s="382" t="s">
        <v>283</v>
      </c>
      <c r="C86" s="382" t="s">
        <v>284</v>
      </c>
      <c r="D86" s="382" t="s">
        <v>285</v>
      </c>
      <c r="E86" s="884" t="s">
        <v>286</v>
      </c>
      <c r="F86" s="437" t="s">
        <v>1228</v>
      </c>
    </row>
    <row r="87" spans="1:6" x14ac:dyDescent="0.25">
      <c r="A87" s="251"/>
      <c r="B87" s="2707" t="s">
        <v>9</v>
      </c>
      <c r="C87" s="2708"/>
      <c r="D87" s="382"/>
      <c r="E87" s="884"/>
      <c r="F87" s="367"/>
    </row>
    <row r="88" spans="1:6" ht="126" x14ac:dyDescent="0.25">
      <c r="A88" s="156">
        <v>1</v>
      </c>
      <c r="B88" s="376" t="s">
        <v>295</v>
      </c>
      <c r="C88" s="376" t="s">
        <v>17549</v>
      </c>
      <c r="D88" s="376" t="s">
        <v>488</v>
      </c>
      <c r="E88" s="787">
        <v>210344.8</v>
      </c>
      <c r="F88" s="786" t="s">
        <v>272</v>
      </c>
    </row>
    <row r="89" spans="1:6" ht="94.5" x14ac:dyDescent="0.25">
      <c r="A89" s="156">
        <v>2</v>
      </c>
      <c r="B89" s="376" t="s">
        <v>23</v>
      </c>
      <c r="C89" s="376" t="s">
        <v>17550</v>
      </c>
      <c r="D89" s="376" t="s">
        <v>541</v>
      </c>
      <c r="E89" s="787">
        <v>400000</v>
      </c>
      <c r="F89" s="786" t="s">
        <v>272</v>
      </c>
    </row>
    <row r="90" spans="1:6" x14ac:dyDescent="0.25">
      <c r="A90" s="156"/>
      <c r="B90" s="2375" t="s">
        <v>2222</v>
      </c>
      <c r="C90" s="2449"/>
      <c r="D90" s="2376"/>
      <c r="E90" s="787"/>
      <c r="F90" s="367"/>
    </row>
    <row r="91" spans="1:6" ht="94.5" x14ac:dyDescent="0.25">
      <c r="A91" s="156">
        <v>3</v>
      </c>
      <c r="B91" s="376" t="s">
        <v>299</v>
      </c>
      <c r="C91" s="376" t="s">
        <v>17551</v>
      </c>
      <c r="D91" s="376" t="s">
        <v>1244</v>
      </c>
      <c r="E91" s="787">
        <v>200000</v>
      </c>
      <c r="F91" s="786" t="s">
        <v>272</v>
      </c>
    </row>
    <row r="92" spans="1:6" x14ac:dyDescent="0.25">
      <c r="A92" s="156"/>
      <c r="B92" s="382" t="s">
        <v>739</v>
      </c>
      <c r="C92" s="376"/>
      <c r="D92" s="376"/>
      <c r="E92" s="787"/>
      <c r="F92" s="367"/>
    </row>
    <row r="93" spans="1:6" ht="94.5" x14ac:dyDescent="0.25">
      <c r="A93" s="156">
        <v>4</v>
      </c>
      <c r="B93" s="376" t="s">
        <v>301</v>
      </c>
      <c r="C93" s="376" t="s">
        <v>17436</v>
      </c>
      <c r="D93" s="376" t="s">
        <v>43</v>
      </c>
      <c r="E93" s="787">
        <v>568965.5</v>
      </c>
      <c r="F93" s="786" t="s">
        <v>272</v>
      </c>
    </row>
    <row r="94" spans="1:6" x14ac:dyDescent="0.25">
      <c r="A94" s="251"/>
      <c r="B94" s="251" t="s">
        <v>248</v>
      </c>
      <c r="C94" s="251"/>
      <c r="D94" s="251"/>
      <c r="E94" s="530">
        <f>SUM(E88:E93)</f>
        <v>1379310.3</v>
      </c>
      <c r="F94" s="252"/>
    </row>
    <row r="95" spans="1:6" ht="18" customHeight="1" x14ac:dyDescent="0.25">
      <c r="A95" s="251"/>
      <c r="B95" s="2356" t="s">
        <v>323</v>
      </c>
      <c r="C95" s="2356"/>
      <c r="D95" s="251"/>
      <c r="E95" s="530"/>
      <c r="F95" s="252"/>
    </row>
    <row r="96" spans="1:6" ht="94.5" x14ac:dyDescent="0.25">
      <c r="A96" s="365">
        <v>5</v>
      </c>
      <c r="B96" s="910" t="s">
        <v>17552</v>
      </c>
      <c r="C96" s="910" t="s">
        <v>17553</v>
      </c>
      <c r="D96" s="910" t="s">
        <v>17554</v>
      </c>
      <c r="E96" s="911">
        <v>10000000</v>
      </c>
      <c r="F96" s="90"/>
    </row>
    <row r="97" spans="1:6" x14ac:dyDescent="0.25">
      <c r="A97" s="88"/>
      <c r="B97" s="88" t="s">
        <v>248</v>
      </c>
      <c r="C97" s="88"/>
      <c r="D97" s="88"/>
      <c r="E97" s="912">
        <v>10000000</v>
      </c>
      <c r="F97" s="90"/>
    </row>
    <row r="98" spans="1:6" x14ac:dyDescent="0.25">
      <c r="A98" s="88"/>
      <c r="B98" s="88" t="s">
        <v>324</v>
      </c>
      <c r="C98" s="88"/>
      <c r="D98" s="88"/>
      <c r="E98" s="89">
        <f>E97+E94</f>
        <v>11379310.300000001</v>
      </c>
      <c r="F98" s="90"/>
    </row>
  </sheetData>
  <mergeCells count="12">
    <mergeCell ref="B95:C95"/>
    <mergeCell ref="A1:E1"/>
    <mergeCell ref="A2:E2"/>
    <mergeCell ref="A3:E3"/>
    <mergeCell ref="B12:D12"/>
    <mergeCell ref="B76:C76"/>
    <mergeCell ref="B79:C79"/>
    <mergeCell ref="A83:F83"/>
    <mergeCell ref="A84:F84"/>
    <mergeCell ref="A85:F85"/>
    <mergeCell ref="B87:C87"/>
    <mergeCell ref="B90:D90"/>
  </mergeCells>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6"/>
  <sheetViews>
    <sheetView topLeftCell="A58" workbookViewId="0">
      <selection activeCell="C89" sqref="C89"/>
    </sheetView>
  </sheetViews>
  <sheetFormatPr defaultRowHeight="15" x14ac:dyDescent="0.25"/>
  <cols>
    <col min="1" max="1" width="8.42578125" customWidth="1"/>
    <col min="2" max="2" width="15" customWidth="1"/>
    <col min="3" max="3" width="44.85546875" customWidth="1"/>
    <col min="4" max="4" width="21.28515625" customWidth="1"/>
    <col min="5" max="5" width="21.140625" customWidth="1"/>
    <col min="6" max="6" width="11.7109375" customWidth="1"/>
  </cols>
  <sheetData>
    <row r="1" spans="1:6" ht="15.75" x14ac:dyDescent="0.25">
      <c r="A1" s="2591" t="s">
        <v>9528</v>
      </c>
      <c r="B1" s="2592"/>
      <c r="C1" s="2592"/>
      <c r="D1" s="2592"/>
      <c r="E1" s="2592"/>
      <c r="F1" s="2593"/>
    </row>
    <row r="2" spans="1:6" ht="15.75" x14ac:dyDescent="0.25">
      <c r="A2" s="2591" t="s">
        <v>12118</v>
      </c>
      <c r="B2" s="2592"/>
      <c r="C2" s="2592"/>
      <c r="D2" s="2592"/>
      <c r="E2" s="2592"/>
      <c r="F2" s="2593"/>
    </row>
    <row r="3" spans="1:6" ht="15.75" x14ac:dyDescent="0.25">
      <c r="A3" s="2591" t="s">
        <v>281</v>
      </c>
      <c r="B3" s="2592"/>
      <c r="C3" s="2592"/>
      <c r="D3" s="2592"/>
      <c r="E3" s="2592"/>
      <c r="F3" s="2593"/>
    </row>
    <row r="4" spans="1:6" ht="31.5" x14ac:dyDescent="0.25">
      <c r="A4" s="9" t="s">
        <v>3</v>
      </c>
      <c r="B4" s="9" t="s">
        <v>283</v>
      </c>
      <c r="C4" s="9" t="s">
        <v>284</v>
      </c>
      <c r="D4" s="9" t="s">
        <v>285</v>
      </c>
      <c r="E4" s="96" t="s">
        <v>12119</v>
      </c>
      <c r="F4" s="96" t="s">
        <v>4467</v>
      </c>
    </row>
    <row r="5" spans="1:6" ht="15.75" x14ac:dyDescent="0.25">
      <c r="A5" s="727"/>
      <c r="B5" s="2373" t="s">
        <v>9</v>
      </c>
      <c r="C5" s="2374"/>
      <c r="D5" s="727"/>
      <c r="E5" s="728"/>
      <c r="F5" s="728"/>
    </row>
    <row r="6" spans="1:6" ht="31.5" x14ac:dyDescent="0.25">
      <c r="A6" s="2">
        <v>1</v>
      </c>
      <c r="B6" s="2" t="s">
        <v>3454</v>
      </c>
      <c r="C6" s="2" t="s">
        <v>12120</v>
      </c>
      <c r="D6" s="2" t="s">
        <v>329</v>
      </c>
      <c r="E6" s="247">
        <v>1500000</v>
      </c>
      <c r="F6" s="10" t="s">
        <v>12121</v>
      </c>
    </row>
    <row r="7" spans="1:6" ht="110.25" x14ac:dyDescent="0.25">
      <c r="A7" s="2">
        <v>2</v>
      </c>
      <c r="B7" s="2" t="s">
        <v>295</v>
      </c>
      <c r="C7" s="2" t="s">
        <v>12122</v>
      </c>
      <c r="D7" s="2" t="s">
        <v>488</v>
      </c>
      <c r="E7" s="247">
        <v>1538019.43</v>
      </c>
      <c r="F7" s="10" t="s">
        <v>12121</v>
      </c>
    </row>
    <row r="8" spans="1:6" ht="31.5" x14ac:dyDescent="0.25">
      <c r="A8" s="2">
        <v>3</v>
      </c>
      <c r="B8" s="2" t="s">
        <v>17</v>
      </c>
      <c r="C8" s="2" t="s">
        <v>12123</v>
      </c>
      <c r="D8" s="2" t="s">
        <v>537</v>
      </c>
      <c r="E8" s="247">
        <v>50000</v>
      </c>
      <c r="F8" s="10" t="s">
        <v>12121</v>
      </c>
    </row>
    <row r="9" spans="1:6" ht="31.5" x14ac:dyDescent="0.25">
      <c r="A9" s="2">
        <v>4</v>
      </c>
      <c r="B9" s="2" t="s">
        <v>20</v>
      </c>
      <c r="C9" s="2" t="s">
        <v>12124</v>
      </c>
      <c r="D9" s="2" t="s">
        <v>539</v>
      </c>
      <c r="E9" s="247">
        <v>70000</v>
      </c>
      <c r="F9" s="10" t="s">
        <v>12121</v>
      </c>
    </row>
    <row r="10" spans="1:6" ht="78.75" x14ac:dyDescent="0.25">
      <c r="A10" s="2">
        <v>5</v>
      </c>
      <c r="B10" s="2" t="s">
        <v>23</v>
      </c>
      <c r="C10" s="2" t="s">
        <v>12125</v>
      </c>
      <c r="D10" s="2" t="s">
        <v>541</v>
      </c>
      <c r="E10" s="247">
        <v>1050000</v>
      </c>
      <c r="F10" s="10" t="s">
        <v>12121</v>
      </c>
    </row>
    <row r="11" spans="1:6" ht="15.75" x14ac:dyDescent="0.25">
      <c r="A11" s="9"/>
      <c r="B11" s="2591" t="s">
        <v>2222</v>
      </c>
      <c r="C11" s="2593"/>
      <c r="D11" s="9"/>
      <c r="E11" s="299"/>
      <c r="F11" s="96"/>
    </row>
    <row r="12" spans="1:6" ht="94.5" x14ac:dyDescent="0.25">
      <c r="A12" s="2">
        <v>6</v>
      </c>
      <c r="B12" s="2" t="s">
        <v>295</v>
      </c>
      <c r="C12" s="2" t="s">
        <v>12126</v>
      </c>
      <c r="D12" s="2" t="s">
        <v>336</v>
      </c>
      <c r="E12" s="247">
        <v>720000</v>
      </c>
      <c r="F12" s="10" t="s">
        <v>12121</v>
      </c>
    </row>
    <row r="13" spans="1:6" ht="78.75" x14ac:dyDescent="0.25">
      <c r="A13" s="2">
        <v>7</v>
      </c>
      <c r="B13" s="2" t="s">
        <v>23</v>
      </c>
      <c r="C13" s="2" t="s">
        <v>12127</v>
      </c>
      <c r="D13" s="2" t="s">
        <v>541</v>
      </c>
      <c r="E13" s="247">
        <v>953840</v>
      </c>
      <c r="F13" s="10" t="s">
        <v>12121</v>
      </c>
    </row>
    <row r="14" spans="1:6" ht="63" x14ac:dyDescent="0.25">
      <c r="A14" s="2">
        <v>8</v>
      </c>
      <c r="B14" s="2" t="s">
        <v>12128</v>
      </c>
      <c r="C14" s="2" t="s">
        <v>12129</v>
      </c>
      <c r="D14" s="2" t="s">
        <v>1244</v>
      </c>
      <c r="E14" s="247">
        <v>930263</v>
      </c>
      <c r="F14" s="10" t="s">
        <v>12121</v>
      </c>
    </row>
    <row r="15" spans="1:6" ht="31.5" x14ac:dyDescent="0.25">
      <c r="A15" s="9"/>
      <c r="B15" s="9" t="s">
        <v>739</v>
      </c>
      <c r="C15" s="9"/>
      <c r="D15" s="9"/>
      <c r="E15" s="299"/>
      <c r="F15" s="96"/>
    </row>
    <row r="16" spans="1:6" ht="78.75" x14ac:dyDescent="0.25">
      <c r="A16" s="2">
        <v>9</v>
      </c>
      <c r="B16" s="2" t="s">
        <v>41</v>
      </c>
      <c r="C16" s="2" t="s">
        <v>12130</v>
      </c>
      <c r="D16" s="2" t="s">
        <v>43</v>
      </c>
      <c r="E16" s="247">
        <v>4568965.5199999996</v>
      </c>
      <c r="F16" s="10" t="s">
        <v>12121</v>
      </c>
    </row>
    <row r="17" spans="1:6" ht="15.75" x14ac:dyDescent="0.25">
      <c r="A17" s="9"/>
      <c r="B17" s="9" t="s">
        <v>34</v>
      </c>
      <c r="C17" s="9"/>
      <c r="D17" s="9"/>
      <c r="E17" s="299"/>
      <c r="F17" s="96"/>
    </row>
    <row r="18" spans="1:6" ht="47.25" x14ac:dyDescent="0.25">
      <c r="A18" s="2">
        <v>10</v>
      </c>
      <c r="B18" s="2" t="s">
        <v>9069</v>
      </c>
      <c r="C18" s="2" t="s">
        <v>12131</v>
      </c>
      <c r="D18" s="2" t="s">
        <v>12132</v>
      </c>
      <c r="E18" s="247">
        <v>10000000</v>
      </c>
      <c r="F18" s="10" t="s">
        <v>12121</v>
      </c>
    </row>
    <row r="19" spans="1:6" ht="47.25" x14ac:dyDescent="0.25">
      <c r="A19" s="2">
        <v>11</v>
      </c>
      <c r="B19" s="2" t="s">
        <v>2823</v>
      </c>
      <c r="C19" s="2" t="s">
        <v>12133</v>
      </c>
      <c r="D19" s="2" t="s">
        <v>12134</v>
      </c>
      <c r="E19" s="247">
        <v>7200000</v>
      </c>
      <c r="F19" s="10" t="s">
        <v>12121</v>
      </c>
    </row>
    <row r="20" spans="1:6" ht="15.75" x14ac:dyDescent="0.25">
      <c r="A20" s="2"/>
      <c r="B20" s="169"/>
      <c r="C20" s="169"/>
      <c r="D20" s="169"/>
      <c r="E20" s="729"/>
      <c r="F20" s="10"/>
    </row>
    <row r="21" spans="1:6" ht="283.5" x14ac:dyDescent="0.25">
      <c r="A21" s="2">
        <v>12</v>
      </c>
      <c r="B21" s="169" t="s">
        <v>307</v>
      </c>
      <c r="C21" s="169" t="s">
        <v>12135</v>
      </c>
      <c r="D21" s="169" t="s">
        <v>12136</v>
      </c>
      <c r="E21" s="729">
        <v>1730000</v>
      </c>
      <c r="F21" s="10" t="s">
        <v>12121</v>
      </c>
    </row>
    <row r="22" spans="1:6" ht="31.5" x14ac:dyDescent="0.25">
      <c r="A22" s="2"/>
      <c r="B22" s="169" t="s">
        <v>303</v>
      </c>
      <c r="C22" s="169"/>
      <c r="D22" s="169"/>
      <c r="E22" s="729"/>
      <c r="F22" s="730"/>
    </row>
    <row r="23" spans="1:6" ht="47.25" x14ac:dyDescent="0.25">
      <c r="A23" s="2">
        <v>13</v>
      </c>
      <c r="B23" s="2" t="s">
        <v>12137</v>
      </c>
      <c r="C23" s="2" t="s">
        <v>12138</v>
      </c>
      <c r="D23" s="2" t="s">
        <v>12139</v>
      </c>
      <c r="E23" s="230">
        <v>100000</v>
      </c>
      <c r="F23" s="730" t="s">
        <v>13</v>
      </c>
    </row>
    <row r="24" spans="1:6" ht="47.25" x14ac:dyDescent="0.25">
      <c r="A24" s="2">
        <v>14</v>
      </c>
      <c r="B24" s="2" t="s">
        <v>12140</v>
      </c>
      <c r="C24" s="2" t="s">
        <v>12141</v>
      </c>
      <c r="D24" s="2" t="s">
        <v>12139</v>
      </c>
      <c r="E24" s="230">
        <v>100000</v>
      </c>
      <c r="F24" s="730" t="s">
        <v>13</v>
      </c>
    </row>
    <row r="25" spans="1:6" ht="47.25" x14ac:dyDescent="0.25">
      <c r="A25" s="2">
        <v>15</v>
      </c>
      <c r="B25" s="2" t="s">
        <v>12142</v>
      </c>
      <c r="C25" s="2" t="s">
        <v>12143</v>
      </c>
      <c r="D25" s="2" t="s">
        <v>4164</v>
      </c>
      <c r="E25" s="230">
        <v>100000</v>
      </c>
      <c r="F25" s="730" t="s">
        <v>13</v>
      </c>
    </row>
    <row r="26" spans="1:6" ht="47.25" x14ac:dyDescent="0.25">
      <c r="A26" s="2">
        <v>16</v>
      </c>
      <c r="B26" s="2" t="s">
        <v>12144</v>
      </c>
      <c r="C26" s="2" t="s">
        <v>12145</v>
      </c>
      <c r="D26" s="2" t="s">
        <v>12139</v>
      </c>
      <c r="E26" s="230">
        <v>100000</v>
      </c>
      <c r="F26" s="730" t="s">
        <v>13</v>
      </c>
    </row>
    <row r="27" spans="1:6" ht="47.25" x14ac:dyDescent="0.25">
      <c r="A27" s="2">
        <v>17</v>
      </c>
      <c r="B27" s="2" t="s">
        <v>12146</v>
      </c>
      <c r="C27" s="2" t="s">
        <v>12147</v>
      </c>
      <c r="D27" s="2" t="s">
        <v>4164</v>
      </c>
      <c r="E27" s="230">
        <v>100000</v>
      </c>
      <c r="F27" s="730" t="s">
        <v>13</v>
      </c>
    </row>
    <row r="28" spans="1:6" ht="47.25" x14ac:dyDescent="0.25">
      <c r="A28" s="2">
        <v>18</v>
      </c>
      <c r="B28" s="2" t="s">
        <v>12148</v>
      </c>
      <c r="C28" s="2" t="s">
        <v>12149</v>
      </c>
      <c r="D28" s="2" t="s">
        <v>12139</v>
      </c>
      <c r="E28" s="230">
        <v>100000</v>
      </c>
      <c r="F28" s="730" t="s">
        <v>13</v>
      </c>
    </row>
    <row r="29" spans="1:6" ht="63" x14ac:dyDescent="0.25">
      <c r="A29" s="2">
        <v>19</v>
      </c>
      <c r="B29" s="2" t="s">
        <v>12150</v>
      </c>
      <c r="C29" s="2" t="s">
        <v>12151</v>
      </c>
      <c r="D29" s="2" t="s">
        <v>12152</v>
      </c>
      <c r="E29" s="230">
        <v>1130000</v>
      </c>
      <c r="F29" s="730" t="s">
        <v>13</v>
      </c>
    </row>
    <row r="30" spans="1:6" ht="15.75" x14ac:dyDescent="0.25">
      <c r="A30" s="2"/>
      <c r="B30" s="9" t="s">
        <v>219</v>
      </c>
      <c r="C30" s="651"/>
      <c r="D30" s="2"/>
      <c r="E30" s="230"/>
      <c r="F30" s="730"/>
    </row>
    <row r="31" spans="1:6" ht="63" x14ac:dyDescent="0.25">
      <c r="A31" s="2">
        <v>20</v>
      </c>
      <c r="B31" s="2" t="s">
        <v>12153</v>
      </c>
      <c r="C31" s="2" t="s">
        <v>12154</v>
      </c>
      <c r="D31" s="2" t="s">
        <v>12155</v>
      </c>
      <c r="E31" s="247">
        <v>3000000</v>
      </c>
      <c r="F31" s="10" t="s">
        <v>13</v>
      </c>
    </row>
    <row r="32" spans="1:6" ht="252" x14ac:dyDescent="0.25">
      <c r="A32" s="2">
        <v>21</v>
      </c>
      <c r="B32" s="2" t="s">
        <v>12156</v>
      </c>
      <c r="C32" s="2" t="s">
        <v>12157</v>
      </c>
      <c r="D32" s="380" t="s">
        <v>12158</v>
      </c>
      <c r="E32" s="247">
        <v>800000</v>
      </c>
      <c r="F32" s="10" t="s">
        <v>13</v>
      </c>
    </row>
    <row r="33" spans="1:6" ht="252" x14ac:dyDescent="0.25">
      <c r="A33" s="2">
        <v>22</v>
      </c>
      <c r="B33" s="2" t="s">
        <v>12159</v>
      </c>
      <c r="C33" s="11" t="s">
        <v>12160</v>
      </c>
      <c r="D33" s="2" t="s">
        <v>12158</v>
      </c>
      <c r="E33" s="731">
        <v>800000</v>
      </c>
      <c r="F33" s="10" t="s">
        <v>13</v>
      </c>
    </row>
    <row r="34" spans="1:6" ht="110.25" x14ac:dyDescent="0.25">
      <c r="A34" s="2">
        <v>23</v>
      </c>
      <c r="B34" s="2" t="s">
        <v>12161</v>
      </c>
      <c r="C34" s="2" t="s">
        <v>12162</v>
      </c>
      <c r="D34" s="16" t="s">
        <v>12163</v>
      </c>
      <c r="E34" s="247">
        <v>2500000</v>
      </c>
      <c r="F34" s="10" t="s">
        <v>12121</v>
      </c>
    </row>
    <row r="35" spans="1:6" ht="47.25" x14ac:dyDescent="0.25">
      <c r="A35" s="2">
        <v>24</v>
      </c>
      <c r="B35" s="2" t="s">
        <v>12164</v>
      </c>
      <c r="C35" s="2" t="s">
        <v>12165</v>
      </c>
      <c r="D35" s="2" t="s">
        <v>12166</v>
      </c>
      <c r="E35" s="247">
        <v>3000000</v>
      </c>
      <c r="F35" s="10" t="s">
        <v>13</v>
      </c>
    </row>
    <row r="36" spans="1:6" ht="299.25" x14ac:dyDescent="0.25">
      <c r="A36" s="2">
        <v>25</v>
      </c>
      <c r="B36" s="2" t="s">
        <v>12167</v>
      </c>
      <c r="C36" s="2" t="s">
        <v>12154</v>
      </c>
      <c r="D36" s="380" t="s">
        <v>12168</v>
      </c>
      <c r="E36" s="247">
        <v>3500000</v>
      </c>
      <c r="F36" s="10" t="s">
        <v>13</v>
      </c>
    </row>
    <row r="37" spans="1:6" ht="15.75" x14ac:dyDescent="0.25">
      <c r="A37" s="2"/>
      <c r="B37" s="2373" t="s">
        <v>5895</v>
      </c>
      <c r="C37" s="2374"/>
      <c r="D37" s="259"/>
      <c r="E37" s="247"/>
      <c r="F37" s="10"/>
    </row>
    <row r="38" spans="1:6" ht="94.5" x14ac:dyDescent="0.25">
      <c r="A38" s="2">
        <v>26</v>
      </c>
      <c r="B38" s="2" t="s">
        <v>12169</v>
      </c>
      <c r="C38" s="2" t="s">
        <v>12170</v>
      </c>
      <c r="D38" s="2" t="s">
        <v>12171</v>
      </c>
      <c r="E38" s="247">
        <v>1100000</v>
      </c>
      <c r="F38" s="10" t="s">
        <v>12121</v>
      </c>
    </row>
    <row r="39" spans="1:6" ht="126" x14ac:dyDescent="0.25">
      <c r="A39" s="2">
        <v>27</v>
      </c>
      <c r="B39" s="2" t="s">
        <v>12172</v>
      </c>
      <c r="C39" s="2" t="s">
        <v>12173</v>
      </c>
      <c r="D39" s="2" t="s">
        <v>12174</v>
      </c>
      <c r="E39" s="247">
        <v>800000</v>
      </c>
      <c r="F39" s="10" t="s">
        <v>12121</v>
      </c>
    </row>
    <row r="40" spans="1:6" ht="126" x14ac:dyDescent="0.25">
      <c r="A40" s="2">
        <v>28</v>
      </c>
      <c r="B40" s="2" t="s">
        <v>12175</v>
      </c>
      <c r="C40" s="2" t="s">
        <v>12176</v>
      </c>
      <c r="D40" s="2" t="s">
        <v>12177</v>
      </c>
      <c r="E40" s="247">
        <v>2000000</v>
      </c>
      <c r="F40" s="10" t="s">
        <v>12121</v>
      </c>
    </row>
    <row r="41" spans="1:6" ht="15.75" x14ac:dyDescent="0.25">
      <c r="A41" s="2"/>
      <c r="B41" s="2373" t="s">
        <v>5872</v>
      </c>
      <c r="C41" s="2374"/>
      <c r="D41" s="2"/>
      <c r="E41" s="247"/>
      <c r="F41" s="10"/>
    </row>
    <row r="42" spans="1:6" ht="409.5" x14ac:dyDescent="0.25">
      <c r="A42" s="2">
        <v>29</v>
      </c>
      <c r="B42" s="2" t="s">
        <v>12178</v>
      </c>
      <c r="C42" s="2" t="s">
        <v>12179</v>
      </c>
      <c r="D42" s="2" t="s">
        <v>12180</v>
      </c>
      <c r="E42" s="247">
        <v>12000000</v>
      </c>
      <c r="F42" s="10" t="s">
        <v>12121</v>
      </c>
    </row>
    <row r="43" spans="1:6" ht="47.25" x14ac:dyDescent="0.25">
      <c r="A43" s="2">
        <v>30</v>
      </c>
      <c r="B43" s="2" t="s">
        <v>12181</v>
      </c>
      <c r="C43" s="2" t="s">
        <v>12182</v>
      </c>
      <c r="D43" s="2" t="s">
        <v>12183</v>
      </c>
      <c r="E43" s="247">
        <v>3600000</v>
      </c>
      <c r="F43" s="10" t="s">
        <v>13</v>
      </c>
    </row>
    <row r="44" spans="1:6" ht="47.25" x14ac:dyDescent="0.25">
      <c r="A44" s="2">
        <v>31</v>
      </c>
      <c r="B44" s="2" t="s">
        <v>12184</v>
      </c>
      <c r="C44" s="2" t="s">
        <v>12185</v>
      </c>
      <c r="D44" s="2" t="s">
        <v>12186</v>
      </c>
      <c r="E44" s="247">
        <v>4000000</v>
      </c>
      <c r="F44" s="10" t="s">
        <v>13</v>
      </c>
    </row>
    <row r="45" spans="1:6" ht="378" x14ac:dyDescent="0.25">
      <c r="A45" s="2">
        <v>32</v>
      </c>
      <c r="B45" s="2" t="s">
        <v>12187</v>
      </c>
      <c r="C45" s="2" t="s">
        <v>12188</v>
      </c>
      <c r="D45" s="380" t="s">
        <v>12189</v>
      </c>
      <c r="E45" s="247">
        <v>4500000</v>
      </c>
      <c r="F45" s="10" t="s">
        <v>13</v>
      </c>
    </row>
    <row r="46" spans="1:6" ht="47.25" x14ac:dyDescent="0.25">
      <c r="A46" s="2">
        <v>33</v>
      </c>
      <c r="B46" s="2" t="s">
        <v>12190</v>
      </c>
      <c r="C46" s="2" t="s">
        <v>12191</v>
      </c>
      <c r="D46" s="2" t="s">
        <v>12192</v>
      </c>
      <c r="E46" s="247">
        <v>3500000</v>
      </c>
      <c r="F46" s="10" t="s">
        <v>13</v>
      </c>
    </row>
    <row r="47" spans="1:6" ht="15.75" x14ac:dyDescent="0.25">
      <c r="A47" s="9"/>
      <c r="B47" s="2373" t="s">
        <v>481</v>
      </c>
      <c r="C47" s="2374"/>
      <c r="D47" s="9"/>
      <c r="E47" s="299"/>
      <c r="F47" s="96"/>
    </row>
    <row r="48" spans="1:6" ht="47.25" x14ac:dyDescent="0.25">
      <c r="A48" s="2">
        <v>34</v>
      </c>
      <c r="B48" s="2" t="s">
        <v>12193</v>
      </c>
      <c r="C48" s="2" t="s">
        <v>12194</v>
      </c>
      <c r="D48" s="2" t="s">
        <v>12195</v>
      </c>
      <c r="E48" s="247">
        <v>3000000</v>
      </c>
      <c r="F48" s="10" t="s">
        <v>13</v>
      </c>
    </row>
    <row r="49" spans="1:6" ht="15.75" x14ac:dyDescent="0.25">
      <c r="A49" s="9"/>
      <c r="B49" s="2373" t="s">
        <v>477</v>
      </c>
      <c r="C49" s="2374"/>
      <c r="D49" s="9"/>
      <c r="E49" s="299"/>
      <c r="F49" s="96"/>
    </row>
    <row r="50" spans="1:6" ht="252" x14ac:dyDescent="0.25">
      <c r="A50" s="2">
        <v>35</v>
      </c>
      <c r="B50" s="2" t="s">
        <v>12196</v>
      </c>
      <c r="C50" s="2" t="s">
        <v>12197</v>
      </c>
      <c r="D50" s="2" t="s">
        <v>12198</v>
      </c>
      <c r="E50" s="247">
        <v>1169256.8799999999</v>
      </c>
      <c r="F50" s="10" t="s">
        <v>13</v>
      </c>
    </row>
    <row r="51" spans="1:6" ht="15.75" x14ac:dyDescent="0.25">
      <c r="A51" s="9"/>
      <c r="B51" s="718" t="s">
        <v>248</v>
      </c>
      <c r="C51" s="8"/>
      <c r="D51" s="8"/>
      <c r="E51" s="654">
        <f>SUM(E6:E50)</f>
        <v>81310344.829999998</v>
      </c>
      <c r="F51" s="37"/>
    </row>
    <row r="52" spans="1:6" ht="21" customHeight="1" x14ac:dyDescent="0.25">
      <c r="A52" s="727"/>
      <c r="B52" s="2340" t="s">
        <v>9</v>
      </c>
      <c r="C52" s="2342"/>
      <c r="D52" s="727"/>
      <c r="E52" s="728"/>
      <c r="F52" s="728"/>
    </row>
    <row r="53" spans="1:6" ht="31.5" x14ac:dyDescent="0.25">
      <c r="A53" s="2">
        <v>1</v>
      </c>
      <c r="B53" s="2" t="s">
        <v>3454</v>
      </c>
      <c r="C53" s="2" t="s">
        <v>12120</v>
      </c>
      <c r="D53" s="2" t="s">
        <v>329</v>
      </c>
      <c r="E53" s="247">
        <v>300000</v>
      </c>
      <c r="F53" s="10" t="s">
        <v>12121</v>
      </c>
    </row>
    <row r="54" spans="1:6" ht="110.25" x14ac:dyDescent="0.25">
      <c r="A54" s="2">
        <v>2</v>
      </c>
      <c r="B54" s="2" t="s">
        <v>295</v>
      </c>
      <c r="C54" s="2" t="s">
        <v>12122</v>
      </c>
      <c r="D54" s="2" t="s">
        <v>488</v>
      </c>
      <c r="E54" s="247">
        <v>500000</v>
      </c>
      <c r="F54" s="10" t="s">
        <v>12121</v>
      </c>
    </row>
    <row r="55" spans="1:6" ht="78.75" x14ac:dyDescent="0.25">
      <c r="A55" s="2">
        <v>5</v>
      </c>
      <c r="B55" s="2" t="s">
        <v>23</v>
      </c>
      <c r="C55" s="2" t="s">
        <v>12125</v>
      </c>
      <c r="D55" s="2" t="s">
        <v>541</v>
      </c>
      <c r="E55" s="247">
        <v>200000</v>
      </c>
      <c r="F55" s="10" t="s">
        <v>12121</v>
      </c>
    </row>
    <row r="56" spans="1:6" ht="47.25" x14ac:dyDescent="0.25">
      <c r="A56" s="2">
        <v>14</v>
      </c>
      <c r="B56" s="2" t="s">
        <v>2823</v>
      </c>
      <c r="C56" s="2" t="s">
        <v>12133</v>
      </c>
      <c r="D56" s="2" t="s">
        <v>12134</v>
      </c>
      <c r="E56" s="247">
        <v>4500000</v>
      </c>
      <c r="F56" s="10" t="s">
        <v>12121</v>
      </c>
    </row>
    <row r="57" spans="1:6" ht="15.75" x14ac:dyDescent="0.25">
      <c r="A57" s="8"/>
      <c r="B57" s="8" t="s">
        <v>704</v>
      </c>
      <c r="C57" s="8"/>
      <c r="D57" s="8"/>
      <c r="E57" s="654">
        <f>SUM(E53:E56)</f>
        <v>5500000</v>
      </c>
      <c r="F57" s="37"/>
    </row>
    <row r="58" spans="1:6" ht="21.75" customHeight="1" x14ac:dyDescent="0.25">
      <c r="A58" s="113"/>
      <c r="B58" s="2340" t="s">
        <v>324</v>
      </c>
      <c r="C58" s="2342"/>
      <c r="D58" s="113"/>
      <c r="E58" s="1729">
        <f>E57+E51</f>
        <v>86810344.829999998</v>
      </c>
      <c r="F58" s="113"/>
    </row>
    <row r="65" spans="1:6" ht="15.75" x14ac:dyDescent="0.25">
      <c r="A65" s="2519" t="s">
        <v>9528</v>
      </c>
      <c r="B65" s="2520"/>
      <c r="C65" s="2520"/>
      <c r="D65" s="2520"/>
      <c r="E65" s="2520"/>
      <c r="F65" s="2521"/>
    </row>
    <row r="66" spans="1:6" ht="15.75" x14ac:dyDescent="0.25">
      <c r="A66" s="2519" t="s">
        <v>12118</v>
      </c>
      <c r="B66" s="2520"/>
      <c r="C66" s="2520"/>
      <c r="D66" s="2520"/>
      <c r="E66" s="2520"/>
      <c r="F66" s="2521"/>
    </row>
    <row r="67" spans="1:6" ht="15.75" x14ac:dyDescent="0.25">
      <c r="A67" s="2519" t="s">
        <v>281</v>
      </c>
      <c r="B67" s="2520"/>
      <c r="C67" s="2520"/>
      <c r="D67" s="2520"/>
      <c r="E67" s="2520"/>
      <c r="F67" s="2521"/>
    </row>
    <row r="68" spans="1:6" ht="31.5" x14ac:dyDescent="0.25">
      <c r="A68" s="1758" t="s">
        <v>3</v>
      </c>
      <c r="B68" s="1760" t="s">
        <v>283</v>
      </c>
      <c r="C68" s="1760" t="s">
        <v>284</v>
      </c>
      <c r="D68" s="1760" t="s">
        <v>285</v>
      </c>
      <c r="E68" s="1816" t="s">
        <v>286</v>
      </c>
      <c r="F68" s="1778" t="s">
        <v>4467</v>
      </c>
    </row>
    <row r="69" spans="1:6" ht="15.75" x14ac:dyDescent="0.25">
      <c r="A69" s="1817"/>
      <c r="B69" s="2456" t="s">
        <v>9</v>
      </c>
      <c r="C69" s="2459"/>
      <c r="D69" s="1818"/>
      <c r="E69" s="1819"/>
      <c r="F69" s="1820"/>
    </row>
    <row r="70" spans="1:6" ht="110.25" x14ac:dyDescent="0.25">
      <c r="A70" s="1756">
        <v>1</v>
      </c>
      <c r="B70" s="1756" t="s">
        <v>295</v>
      </c>
      <c r="C70" s="1756" t="s">
        <v>12122</v>
      </c>
      <c r="D70" s="1756" t="s">
        <v>488</v>
      </c>
      <c r="E70" s="1806">
        <v>682758.62</v>
      </c>
      <c r="F70" s="1741" t="s">
        <v>12121</v>
      </c>
    </row>
    <row r="71" spans="1:6" ht="15.75" x14ac:dyDescent="0.25">
      <c r="A71" s="1756"/>
      <c r="B71" s="2484" t="s">
        <v>2222</v>
      </c>
      <c r="C71" s="2511"/>
      <c r="D71" s="2485"/>
      <c r="E71" s="1821"/>
      <c r="F71" s="1822"/>
    </row>
    <row r="72" spans="1:6" ht="78.75" x14ac:dyDescent="0.25">
      <c r="A72" s="1756">
        <v>2</v>
      </c>
      <c r="B72" s="1756" t="s">
        <v>23</v>
      </c>
      <c r="C72" s="1756" t="s">
        <v>12127</v>
      </c>
      <c r="D72" s="1756" t="s">
        <v>541</v>
      </c>
      <c r="E72" s="1806">
        <v>341379.32</v>
      </c>
      <c r="F72" s="1741" t="s">
        <v>12121</v>
      </c>
    </row>
    <row r="73" spans="1:6" ht="15.75" x14ac:dyDescent="0.25">
      <c r="A73" s="1756"/>
      <c r="B73" s="2484" t="s">
        <v>40</v>
      </c>
      <c r="C73" s="2485"/>
      <c r="D73" s="1756"/>
      <c r="E73" s="1808"/>
      <c r="F73" s="1745"/>
    </row>
    <row r="74" spans="1:6" ht="78.75" x14ac:dyDescent="0.25">
      <c r="A74" s="1756">
        <v>3</v>
      </c>
      <c r="B74" s="1756" t="s">
        <v>41</v>
      </c>
      <c r="C74" s="1756" t="s">
        <v>12130</v>
      </c>
      <c r="D74" s="1756" t="s">
        <v>43</v>
      </c>
      <c r="E74" s="1806">
        <v>568965.51</v>
      </c>
      <c r="F74" s="1741" t="s">
        <v>12121</v>
      </c>
    </row>
    <row r="75" spans="1:6" ht="15.75" x14ac:dyDescent="0.25">
      <c r="A75" s="1756"/>
      <c r="B75" s="1758" t="s">
        <v>34</v>
      </c>
      <c r="C75" s="1756"/>
      <c r="D75" s="1756"/>
      <c r="E75" s="1808"/>
      <c r="F75" s="1745"/>
    </row>
    <row r="76" spans="1:6" ht="47.25" x14ac:dyDescent="0.25">
      <c r="A76" s="1756">
        <v>4</v>
      </c>
      <c r="B76" s="1756" t="s">
        <v>2823</v>
      </c>
      <c r="C76" s="1756" t="s">
        <v>12133</v>
      </c>
      <c r="D76" s="1756" t="s">
        <v>12134</v>
      </c>
      <c r="E76" s="1806">
        <v>3982758.62</v>
      </c>
      <c r="F76" s="1741" t="s">
        <v>12121</v>
      </c>
    </row>
    <row r="77" spans="1:6" ht="15.75" x14ac:dyDescent="0.25">
      <c r="A77" s="1758"/>
      <c r="B77" s="1758" t="s">
        <v>2065</v>
      </c>
      <c r="C77" s="1756"/>
      <c r="D77" s="1756"/>
      <c r="E77" s="1808"/>
      <c r="F77" s="1745"/>
    </row>
    <row r="78" spans="1:6" ht="157.5" x14ac:dyDescent="0.25">
      <c r="A78" s="1756">
        <v>5</v>
      </c>
      <c r="B78" s="1756" t="s">
        <v>307</v>
      </c>
      <c r="C78" s="1756" t="s">
        <v>12135</v>
      </c>
      <c r="D78" s="1756" t="s">
        <v>41806</v>
      </c>
      <c r="E78" s="1806">
        <v>227586.2</v>
      </c>
      <c r="F78" s="1741" t="s">
        <v>12121</v>
      </c>
    </row>
    <row r="79" spans="1:6" ht="15.75" x14ac:dyDescent="0.25">
      <c r="A79" s="1758"/>
      <c r="B79" s="2484" t="s">
        <v>303</v>
      </c>
      <c r="C79" s="2485"/>
      <c r="D79" s="1758"/>
      <c r="E79" s="1823"/>
      <c r="F79" s="1745"/>
    </row>
    <row r="80" spans="1:6" ht="78.75" x14ac:dyDescent="0.25">
      <c r="A80" s="1756">
        <v>6</v>
      </c>
      <c r="B80" s="1756" t="s">
        <v>41807</v>
      </c>
      <c r="C80" s="1756" t="s">
        <v>41808</v>
      </c>
      <c r="D80" s="1756" t="s">
        <v>41809</v>
      </c>
      <c r="E80" s="1806">
        <v>227586.2</v>
      </c>
      <c r="F80" s="1741" t="s">
        <v>12121</v>
      </c>
    </row>
    <row r="81" spans="1:6" ht="15.75" x14ac:dyDescent="0.25">
      <c r="A81" s="1756"/>
      <c r="B81" s="2484" t="s">
        <v>5872</v>
      </c>
      <c r="C81" s="2485"/>
      <c r="D81" s="1756"/>
      <c r="E81" s="1808"/>
      <c r="F81" s="1741"/>
    </row>
    <row r="82" spans="1:6" ht="94.5" x14ac:dyDescent="0.25">
      <c r="A82" s="1756">
        <v>7</v>
      </c>
      <c r="B82" s="1756" t="s">
        <v>41810</v>
      </c>
      <c r="C82" s="1756" t="s">
        <v>41811</v>
      </c>
      <c r="D82" s="1756" t="s">
        <v>41812</v>
      </c>
      <c r="E82" s="1806">
        <v>2500000</v>
      </c>
      <c r="F82" s="1741"/>
    </row>
    <row r="83" spans="1:6" ht="15.75" x14ac:dyDescent="0.25">
      <c r="A83" s="1756"/>
      <c r="B83" s="2484" t="s">
        <v>5895</v>
      </c>
      <c r="C83" s="2485"/>
      <c r="D83" s="1756"/>
      <c r="E83" s="1806"/>
      <c r="F83" s="1745"/>
    </row>
    <row r="84" spans="1:6" ht="94.5" x14ac:dyDescent="0.25">
      <c r="A84" s="1756">
        <v>8</v>
      </c>
      <c r="B84" s="1756" t="s">
        <v>41813</v>
      </c>
      <c r="C84" s="1756" t="s">
        <v>41814</v>
      </c>
      <c r="D84" s="1756" t="s">
        <v>41815</v>
      </c>
      <c r="E84" s="1806">
        <v>2848275.87</v>
      </c>
      <c r="F84" s="1741" t="s">
        <v>5058</v>
      </c>
    </row>
    <row r="85" spans="1:6" ht="15.75" x14ac:dyDescent="0.25">
      <c r="A85" s="1756"/>
      <c r="B85" s="1758" t="s">
        <v>248</v>
      </c>
      <c r="C85" s="1756"/>
      <c r="D85" s="1756"/>
      <c r="E85" s="1824">
        <f>SUM(E70:E84)</f>
        <v>11379310.34</v>
      </c>
      <c r="F85" s="1825"/>
    </row>
    <row r="86" spans="1:6" ht="15.75" x14ac:dyDescent="0.25">
      <c r="A86" s="2453" t="s">
        <v>41816</v>
      </c>
      <c r="B86" s="2453"/>
      <c r="C86" s="2453"/>
      <c r="D86" s="2453" t="s">
        <v>41689</v>
      </c>
      <c r="E86" s="2453"/>
      <c r="F86" s="2453"/>
    </row>
  </sheetData>
  <mergeCells count="22">
    <mergeCell ref="A1:F1"/>
    <mergeCell ref="A2:F2"/>
    <mergeCell ref="A3:F3"/>
    <mergeCell ref="B5:C5"/>
    <mergeCell ref="B11:C11"/>
    <mergeCell ref="B41:C41"/>
    <mergeCell ref="B47:C47"/>
    <mergeCell ref="B49:C49"/>
    <mergeCell ref="B52:C52"/>
    <mergeCell ref="B37:C37"/>
    <mergeCell ref="B81:C81"/>
    <mergeCell ref="B58:C58"/>
    <mergeCell ref="B83:C83"/>
    <mergeCell ref="A86:C86"/>
    <mergeCell ref="D86:F86"/>
    <mergeCell ref="A66:F66"/>
    <mergeCell ref="A67:F67"/>
    <mergeCell ref="B69:C69"/>
    <mergeCell ref="B71:D71"/>
    <mergeCell ref="B73:C73"/>
    <mergeCell ref="B79:C79"/>
    <mergeCell ref="A65:F65"/>
  </mergeCells>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3"/>
  <sheetViews>
    <sheetView topLeftCell="A80" workbookViewId="0">
      <selection activeCell="C94" sqref="C94"/>
    </sheetView>
  </sheetViews>
  <sheetFormatPr defaultRowHeight="15" x14ac:dyDescent="0.25"/>
  <cols>
    <col min="1" max="1" width="8.42578125" customWidth="1"/>
    <col min="2" max="2" width="18.140625" customWidth="1"/>
    <col min="3" max="3" width="47.28515625" customWidth="1"/>
    <col min="4" max="4" width="18.140625" customWidth="1"/>
    <col min="5" max="5" width="19.140625" customWidth="1"/>
    <col min="6" max="6" width="12.7109375" customWidth="1"/>
  </cols>
  <sheetData>
    <row r="1" spans="1:6" ht="15.75" x14ac:dyDescent="0.25">
      <c r="A1" s="2585" t="s">
        <v>9528</v>
      </c>
      <c r="B1" s="2585"/>
      <c r="C1" s="2585"/>
      <c r="D1" s="2585"/>
      <c r="E1" s="2585"/>
      <c r="F1" s="2585"/>
    </row>
    <row r="2" spans="1:6" ht="15.75" x14ac:dyDescent="0.25">
      <c r="A2" s="2585" t="s">
        <v>17555</v>
      </c>
      <c r="B2" s="2585"/>
      <c r="C2" s="2585"/>
      <c r="D2" s="2585"/>
      <c r="E2" s="2585"/>
      <c r="F2" s="2585"/>
    </row>
    <row r="3" spans="1:6" ht="15.75" x14ac:dyDescent="0.25">
      <c r="A3" s="2585" t="s">
        <v>281</v>
      </c>
      <c r="B3" s="2585"/>
      <c r="C3" s="2585"/>
      <c r="D3" s="2585"/>
      <c r="E3" s="2585"/>
      <c r="F3" s="2585"/>
    </row>
    <row r="4" spans="1:6" ht="15.75" x14ac:dyDescent="0.25">
      <c r="A4" s="280" t="s">
        <v>3</v>
      </c>
      <c r="B4" s="382" t="s">
        <v>283</v>
      </c>
      <c r="C4" s="382" t="s">
        <v>284</v>
      </c>
      <c r="D4" s="382" t="s">
        <v>285</v>
      </c>
      <c r="E4" s="116" t="s">
        <v>12119</v>
      </c>
      <c r="F4" s="382" t="s">
        <v>4467</v>
      </c>
    </row>
    <row r="5" spans="1:6" ht="15.75" x14ac:dyDescent="0.25">
      <c r="A5" s="280"/>
      <c r="B5" s="820" t="s">
        <v>9</v>
      </c>
      <c r="C5" s="820"/>
      <c r="D5" s="820"/>
      <c r="E5" s="821"/>
      <c r="F5" s="820"/>
    </row>
    <row r="6" spans="1:6" ht="47.25" x14ac:dyDescent="0.25">
      <c r="A6" s="277">
        <v>1</v>
      </c>
      <c r="B6" s="156" t="s">
        <v>289</v>
      </c>
      <c r="C6" s="156" t="s">
        <v>17556</v>
      </c>
      <c r="D6" s="156" t="s">
        <v>12</v>
      </c>
      <c r="E6" s="405">
        <v>1700000</v>
      </c>
      <c r="F6" s="277"/>
    </row>
    <row r="7" spans="1:6" ht="126" x14ac:dyDescent="0.25">
      <c r="A7" s="277">
        <v>2</v>
      </c>
      <c r="B7" s="156" t="s">
        <v>295</v>
      </c>
      <c r="C7" s="156" t="s">
        <v>17557</v>
      </c>
      <c r="D7" s="156" t="s">
        <v>5831</v>
      </c>
      <c r="E7" s="405">
        <v>1086643</v>
      </c>
      <c r="F7" s="277"/>
    </row>
    <row r="8" spans="1:6" ht="31.5" x14ac:dyDescent="0.25">
      <c r="A8" s="277">
        <v>3</v>
      </c>
      <c r="B8" s="156" t="s">
        <v>17</v>
      </c>
      <c r="C8" s="156" t="s">
        <v>17558</v>
      </c>
      <c r="D8" s="156" t="s">
        <v>537</v>
      </c>
      <c r="E8" s="405">
        <v>38400</v>
      </c>
      <c r="F8" s="277"/>
    </row>
    <row r="9" spans="1:6" ht="31.5" x14ac:dyDescent="0.25">
      <c r="A9" s="277">
        <v>4</v>
      </c>
      <c r="B9" s="156" t="s">
        <v>20</v>
      </c>
      <c r="C9" s="156" t="s">
        <v>17559</v>
      </c>
      <c r="D9" s="156" t="s">
        <v>539</v>
      </c>
      <c r="E9" s="405">
        <v>61440</v>
      </c>
      <c r="F9" s="277"/>
    </row>
    <row r="10" spans="1:6" ht="94.5" x14ac:dyDescent="0.25">
      <c r="A10" s="277">
        <v>5</v>
      </c>
      <c r="B10" s="156" t="s">
        <v>23</v>
      </c>
      <c r="C10" s="156" t="s">
        <v>17560</v>
      </c>
      <c r="D10" s="156" t="s">
        <v>541</v>
      </c>
      <c r="E10" s="405">
        <v>1048000</v>
      </c>
      <c r="F10" s="277"/>
    </row>
    <row r="11" spans="1:6" ht="15.75" x14ac:dyDescent="0.25">
      <c r="A11" s="280"/>
      <c r="B11" s="280" t="s">
        <v>2222</v>
      </c>
      <c r="C11" s="251"/>
      <c r="D11" s="251"/>
      <c r="E11" s="913"/>
      <c r="F11" s="280"/>
    </row>
    <row r="12" spans="1:6" ht="126" x14ac:dyDescent="0.25">
      <c r="A12" s="277">
        <v>6</v>
      </c>
      <c r="B12" s="156" t="s">
        <v>295</v>
      </c>
      <c r="C12" s="156" t="s">
        <v>17561</v>
      </c>
      <c r="D12" s="156" t="s">
        <v>17562</v>
      </c>
      <c r="E12" s="405">
        <v>843241.83</v>
      </c>
      <c r="F12" s="277"/>
    </row>
    <row r="13" spans="1:6" ht="94.5" x14ac:dyDescent="0.25">
      <c r="A13" s="277">
        <v>7</v>
      </c>
      <c r="B13" s="156" t="s">
        <v>23</v>
      </c>
      <c r="C13" s="156" t="s">
        <v>17563</v>
      </c>
      <c r="D13" s="156" t="s">
        <v>541</v>
      </c>
      <c r="E13" s="405">
        <v>624000</v>
      </c>
      <c r="F13" s="277"/>
    </row>
    <row r="14" spans="1:6" ht="78.75" x14ac:dyDescent="0.25">
      <c r="A14" s="277">
        <v>8</v>
      </c>
      <c r="B14" s="156" t="s">
        <v>17564</v>
      </c>
      <c r="C14" s="156" t="s">
        <v>17565</v>
      </c>
      <c r="D14" s="156" t="s">
        <v>4984</v>
      </c>
      <c r="E14" s="405">
        <v>1000000</v>
      </c>
      <c r="F14" s="277"/>
    </row>
    <row r="15" spans="1:6" ht="15.75" x14ac:dyDescent="0.25">
      <c r="A15" s="280"/>
      <c r="B15" s="251" t="s">
        <v>739</v>
      </c>
      <c r="C15" s="251"/>
      <c r="D15" s="251"/>
      <c r="E15" s="913"/>
      <c r="F15" s="280"/>
    </row>
    <row r="16" spans="1:6" ht="94.5" x14ac:dyDescent="0.25">
      <c r="A16" s="277">
        <v>9</v>
      </c>
      <c r="B16" s="149" t="s">
        <v>301</v>
      </c>
      <c r="C16" s="156" t="s">
        <v>17566</v>
      </c>
      <c r="D16" s="149" t="s">
        <v>43</v>
      </c>
      <c r="E16" s="405">
        <v>4568965</v>
      </c>
      <c r="F16" s="277"/>
    </row>
    <row r="17" spans="1:6" ht="15.75" x14ac:dyDescent="0.25">
      <c r="A17" s="280"/>
      <c r="B17" s="382" t="s">
        <v>306</v>
      </c>
      <c r="C17" s="251"/>
      <c r="D17" s="382"/>
      <c r="E17" s="913"/>
      <c r="F17" s="280"/>
    </row>
    <row r="18" spans="1:6" ht="126" x14ac:dyDescent="0.25">
      <c r="A18" s="277">
        <v>10</v>
      </c>
      <c r="B18" s="149" t="s">
        <v>14490</v>
      </c>
      <c r="C18" s="156" t="s">
        <v>17567</v>
      </c>
      <c r="D18" s="156" t="s">
        <v>14417</v>
      </c>
      <c r="E18" s="408">
        <v>1644827</v>
      </c>
      <c r="F18" s="277"/>
    </row>
    <row r="19" spans="1:6" ht="15.75" x14ac:dyDescent="0.25">
      <c r="A19" s="280"/>
      <c r="B19" s="382" t="s">
        <v>34</v>
      </c>
      <c r="C19" s="251"/>
      <c r="D19" s="251"/>
      <c r="E19" s="678"/>
      <c r="F19" s="280"/>
    </row>
    <row r="20" spans="1:6" ht="47.25" x14ac:dyDescent="0.25">
      <c r="A20" s="277">
        <v>11</v>
      </c>
      <c r="B20" s="149" t="s">
        <v>309</v>
      </c>
      <c r="C20" s="156" t="s">
        <v>17568</v>
      </c>
      <c r="D20" s="149" t="s">
        <v>554</v>
      </c>
      <c r="E20" s="408">
        <v>9000000</v>
      </c>
      <c r="F20" s="277"/>
    </row>
    <row r="21" spans="1:6" ht="63" x14ac:dyDescent="0.25">
      <c r="A21" s="277">
        <v>12</v>
      </c>
      <c r="B21" s="149" t="s">
        <v>17569</v>
      </c>
      <c r="C21" s="156" t="s">
        <v>17570</v>
      </c>
      <c r="D21" s="149" t="s">
        <v>17571</v>
      </c>
      <c r="E21" s="408">
        <v>13750000</v>
      </c>
      <c r="F21" s="277"/>
    </row>
    <row r="22" spans="1:6" ht="31.5" x14ac:dyDescent="0.25">
      <c r="A22" s="280"/>
      <c r="B22" s="382" t="s">
        <v>5895</v>
      </c>
      <c r="C22" s="251"/>
      <c r="D22" s="382"/>
      <c r="E22" s="678"/>
      <c r="F22" s="280"/>
    </row>
    <row r="23" spans="1:6" ht="94.5" x14ac:dyDescent="0.25">
      <c r="A23" s="277">
        <v>13</v>
      </c>
      <c r="B23" s="156" t="s">
        <v>17572</v>
      </c>
      <c r="C23" s="156" t="s">
        <v>17573</v>
      </c>
      <c r="D23" s="156" t="s">
        <v>17574</v>
      </c>
      <c r="E23" s="405">
        <v>2600000</v>
      </c>
      <c r="F23" s="156" t="s">
        <v>1294</v>
      </c>
    </row>
    <row r="24" spans="1:6" ht="94.5" x14ac:dyDescent="0.25">
      <c r="A24" s="277">
        <v>14</v>
      </c>
      <c r="B24" s="156" t="s">
        <v>17575</v>
      </c>
      <c r="C24" s="156" t="s">
        <v>17576</v>
      </c>
      <c r="D24" s="156" t="s">
        <v>17574</v>
      </c>
      <c r="E24" s="405">
        <v>2600000</v>
      </c>
      <c r="F24" s="156" t="s">
        <v>13</v>
      </c>
    </row>
    <row r="25" spans="1:6" ht="47.25" x14ac:dyDescent="0.25">
      <c r="A25" s="277">
        <v>15</v>
      </c>
      <c r="B25" s="156" t="s">
        <v>17577</v>
      </c>
      <c r="C25" s="156" t="s">
        <v>17578</v>
      </c>
      <c r="D25" s="156" t="s">
        <v>17579</v>
      </c>
      <c r="E25" s="405">
        <v>2500000</v>
      </c>
      <c r="F25" s="156" t="s">
        <v>1294</v>
      </c>
    </row>
    <row r="26" spans="1:6" ht="173.25" x14ac:dyDescent="0.25">
      <c r="A26" s="277">
        <v>16</v>
      </c>
      <c r="B26" s="156" t="s">
        <v>17580</v>
      </c>
      <c r="C26" s="156" t="s">
        <v>17581</v>
      </c>
      <c r="D26" s="156" t="s">
        <v>17582</v>
      </c>
      <c r="E26" s="405">
        <v>3200000</v>
      </c>
      <c r="F26" s="156" t="s">
        <v>1294</v>
      </c>
    </row>
    <row r="27" spans="1:6" ht="31.5" x14ac:dyDescent="0.25">
      <c r="A27" s="277">
        <v>17</v>
      </c>
      <c r="B27" s="156" t="s">
        <v>17583</v>
      </c>
      <c r="C27" s="156" t="s">
        <v>17584</v>
      </c>
      <c r="D27" s="156" t="s">
        <v>17585</v>
      </c>
      <c r="E27" s="405">
        <v>2000000</v>
      </c>
      <c r="F27" s="156" t="s">
        <v>277</v>
      </c>
    </row>
    <row r="28" spans="1:6" ht="47.25" x14ac:dyDescent="0.25">
      <c r="A28" s="277">
        <v>18</v>
      </c>
      <c r="B28" s="156" t="s">
        <v>17586</v>
      </c>
      <c r="C28" s="156" t="s">
        <v>17587</v>
      </c>
      <c r="D28" s="156" t="s">
        <v>17588</v>
      </c>
      <c r="E28" s="405">
        <v>2400000</v>
      </c>
      <c r="F28" s="156" t="s">
        <v>1294</v>
      </c>
    </row>
    <row r="29" spans="1:6" ht="47.25" x14ac:dyDescent="0.25">
      <c r="A29" s="277">
        <v>19</v>
      </c>
      <c r="B29" s="156" t="s">
        <v>17589</v>
      </c>
      <c r="C29" s="156" t="s">
        <v>17590</v>
      </c>
      <c r="D29" s="156" t="s">
        <v>17588</v>
      </c>
      <c r="E29" s="405">
        <v>2400000</v>
      </c>
      <c r="F29" s="156" t="s">
        <v>13</v>
      </c>
    </row>
    <row r="30" spans="1:6" ht="126" x14ac:dyDescent="0.25">
      <c r="A30" s="277">
        <v>20</v>
      </c>
      <c r="B30" s="156" t="s">
        <v>17591</v>
      </c>
      <c r="C30" s="156" t="s">
        <v>17592</v>
      </c>
      <c r="D30" s="156" t="s">
        <v>17593</v>
      </c>
      <c r="E30" s="405">
        <v>3200000</v>
      </c>
      <c r="F30" s="156" t="s">
        <v>13</v>
      </c>
    </row>
    <row r="31" spans="1:6" ht="47.25" x14ac:dyDescent="0.25">
      <c r="A31" s="277">
        <v>21</v>
      </c>
      <c r="B31" s="156" t="s">
        <v>17594</v>
      </c>
      <c r="C31" s="156" t="s">
        <v>17595</v>
      </c>
      <c r="D31" s="156" t="s">
        <v>17579</v>
      </c>
      <c r="E31" s="405">
        <v>2100000</v>
      </c>
      <c r="F31" s="156" t="s">
        <v>13</v>
      </c>
    </row>
    <row r="32" spans="1:6" ht="31.5" x14ac:dyDescent="0.25">
      <c r="A32" s="280"/>
      <c r="B32" s="251" t="s">
        <v>5872</v>
      </c>
      <c r="C32" s="251"/>
      <c r="D32" s="251"/>
      <c r="E32" s="913"/>
      <c r="F32" s="251"/>
    </row>
    <row r="33" spans="1:6" ht="157.5" x14ac:dyDescent="0.25">
      <c r="A33" s="277">
        <v>22</v>
      </c>
      <c r="B33" s="149" t="s">
        <v>17596</v>
      </c>
      <c r="C33" s="149" t="s">
        <v>17597</v>
      </c>
      <c r="D33" s="149" t="s">
        <v>17598</v>
      </c>
      <c r="E33" s="408">
        <v>4000000</v>
      </c>
      <c r="F33" s="277"/>
    </row>
    <row r="34" spans="1:6" ht="220.5" x14ac:dyDescent="0.25">
      <c r="A34" s="277">
        <v>23</v>
      </c>
      <c r="B34" s="149" t="s">
        <v>17599</v>
      </c>
      <c r="C34" s="149" t="s">
        <v>17600</v>
      </c>
      <c r="D34" s="149" t="s">
        <v>17601</v>
      </c>
      <c r="E34" s="408">
        <v>1800000</v>
      </c>
      <c r="F34" s="277"/>
    </row>
    <row r="35" spans="1:6" ht="47.25" x14ac:dyDescent="0.25">
      <c r="A35" s="277">
        <v>24</v>
      </c>
      <c r="B35" s="149" t="s">
        <v>17602</v>
      </c>
      <c r="C35" s="149" t="s">
        <v>17603</v>
      </c>
      <c r="D35" s="149" t="s">
        <v>17588</v>
      </c>
      <c r="E35" s="408">
        <v>2000000</v>
      </c>
      <c r="F35" s="277"/>
    </row>
    <row r="36" spans="1:6" ht="157.5" x14ac:dyDescent="0.25">
      <c r="A36" s="277">
        <v>25</v>
      </c>
      <c r="B36" s="149" t="s">
        <v>17604</v>
      </c>
      <c r="C36" s="149" t="s">
        <v>17605</v>
      </c>
      <c r="D36" s="149" t="s">
        <v>17606</v>
      </c>
      <c r="E36" s="408">
        <v>5500000</v>
      </c>
      <c r="F36" s="277"/>
    </row>
    <row r="37" spans="1:6" ht="15.75" x14ac:dyDescent="0.25">
      <c r="A37" s="280"/>
      <c r="B37" s="820" t="s">
        <v>477</v>
      </c>
      <c r="C37" s="251"/>
      <c r="D37" s="382"/>
      <c r="E37" s="913"/>
      <c r="F37" s="280"/>
    </row>
    <row r="38" spans="1:6" ht="299.25" x14ac:dyDescent="0.25">
      <c r="A38" s="277">
        <v>26</v>
      </c>
      <c r="B38" s="149" t="s">
        <v>17607</v>
      </c>
      <c r="C38" s="156" t="s">
        <v>17608</v>
      </c>
      <c r="D38" s="149" t="s">
        <v>17609</v>
      </c>
      <c r="E38" s="405">
        <v>4677094</v>
      </c>
      <c r="F38" s="277"/>
    </row>
    <row r="39" spans="1:6" ht="31.5" x14ac:dyDescent="0.25">
      <c r="A39" s="280"/>
      <c r="B39" s="382" t="s">
        <v>17610</v>
      </c>
      <c r="C39" s="251"/>
      <c r="D39" s="382"/>
      <c r="E39" s="913"/>
      <c r="F39" s="280"/>
    </row>
    <row r="40" spans="1:6" ht="63" x14ac:dyDescent="0.25">
      <c r="A40" s="277">
        <v>27</v>
      </c>
      <c r="B40" s="149" t="s">
        <v>17611</v>
      </c>
      <c r="C40" s="156" t="s">
        <v>17612</v>
      </c>
      <c r="D40" s="149" t="s">
        <v>17613</v>
      </c>
      <c r="E40" s="405">
        <v>4000000</v>
      </c>
      <c r="F40" s="277"/>
    </row>
    <row r="41" spans="1:6" ht="15.75" x14ac:dyDescent="0.25">
      <c r="A41" s="280"/>
      <c r="B41" s="280" t="s">
        <v>704</v>
      </c>
      <c r="C41" s="280"/>
      <c r="D41" s="280"/>
      <c r="E41" s="670">
        <f>SUM(E6:E40)</f>
        <v>80342610.829999998</v>
      </c>
      <c r="F41" s="280"/>
    </row>
    <row r="42" spans="1:6" ht="15.75" x14ac:dyDescent="0.25">
      <c r="A42" s="280"/>
      <c r="B42" s="820" t="s">
        <v>9</v>
      </c>
      <c r="C42" s="820"/>
      <c r="D42" s="820"/>
      <c r="E42" s="821"/>
      <c r="F42" s="820"/>
    </row>
    <row r="43" spans="1:6" ht="47.25" x14ac:dyDescent="0.25">
      <c r="A43" s="277">
        <v>1</v>
      </c>
      <c r="B43" s="156" t="s">
        <v>289</v>
      </c>
      <c r="C43" s="156" t="s">
        <v>17556</v>
      </c>
      <c r="D43" s="156" t="s">
        <v>12</v>
      </c>
      <c r="E43" s="140">
        <v>300000</v>
      </c>
      <c r="F43" s="277"/>
    </row>
    <row r="44" spans="1:6" ht="126" x14ac:dyDescent="0.25">
      <c r="A44" s="277">
        <v>2</v>
      </c>
      <c r="B44" s="156" t="s">
        <v>295</v>
      </c>
      <c r="C44" s="156" t="s">
        <v>17557</v>
      </c>
      <c r="D44" s="156" t="s">
        <v>5831</v>
      </c>
      <c r="E44" s="140">
        <v>500000</v>
      </c>
      <c r="F44" s="277"/>
    </row>
    <row r="45" spans="1:6" ht="94.5" x14ac:dyDescent="0.25">
      <c r="A45" s="277">
        <v>5</v>
      </c>
      <c r="B45" s="156" t="s">
        <v>23</v>
      </c>
      <c r="C45" s="156" t="s">
        <v>17560</v>
      </c>
      <c r="D45" s="156" t="s">
        <v>541</v>
      </c>
      <c r="E45" s="140">
        <v>200000</v>
      </c>
      <c r="F45" s="277"/>
    </row>
    <row r="46" spans="1:6" ht="15.75" x14ac:dyDescent="0.25">
      <c r="A46" s="280"/>
      <c r="B46" s="382" t="s">
        <v>34</v>
      </c>
      <c r="C46" s="251"/>
      <c r="D46" s="251"/>
      <c r="E46" s="678"/>
      <c r="F46" s="280"/>
    </row>
    <row r="47" spans="1:6" ht="47.25" x14ac:dyDescent="0.25">
      <c r="A47" s="277">
        <v>11</v>
      </c>
      <c r="B47" s="149" t="s">
        <v>309</v>
      </c>
      <c r="C47" s="156" t="s">
        <v>17568</v>
      </c>
      <c r="D47" s="149" t="s">
        <v>554</v>
      </c>
      <c r="E47" s="408">
        <v>2250000</v>
      </c>
      <c r="F47" s="277"/>
    </row>
    <row r="48" spans="1:6" ht="63" x14ac:dyDescent="0.25">
      <c r="A48" s="277">
        <v>12</v>
      </c>
      <c r="B48" s="149" t="s">
        <v>17569</v>
      </c>
      <c r="C48" s="156" t="s">
        <v>17570</v>
      </c>
      <c r="D48" s="149" t="s">
        <v>17571</v>
      </c>
      <c r="E48" s="408">
        <v>2250000</v>
      </c>
      <c r="F48" s="277"/>
    </row>
    <row r="49" spans="1:6" ht="15.75" x14ac:dyDescent="0.25">
      <c r="A49" s="88"/>
      <c r="B49" s="88" t="s">
        <v>704</v>
      </c>
      <c r="C49" s="88"/>
      <c r="D49" s="88"/>
      <c r="E49" s="404">
        <f>SUM(E43:E48)</f>
        <v>5500000</v>
      </c>
      <c r="F49" s="88"/>
    </row>
    <row r="50" spans="1:6" s="91" customFormat="1" ht="15.75" x14ac:dyDescent="0.25">
      <c r="A50" s="88"/>
      <c r="B50" s="2353" t="s">
        <v>323</v>
      </c>
      <c r="C50" s="2354"/>
      <c r="D50" s="88"/>
      <c r="E50" s="404"/>
      <c r="F50" s="88"/>
    </row>
    <row r="51" spans="1:6" ht="15" customHeight="1" x14ac:dyDescent="0.25">
      <c r="A51" s="831"/>
      <c r="B51" s="420" t="s">
        <v>4987</v>
      </c>
      <c r="C51" s="420"/>
      <c r="D51" s="420"/>
      <c r="E51" s="914"/>
      <c r="F51" s="831"/>
    </row>
    <row r="52" spans="1:6" ht="110.25" x14ac:dyDescent="0.25">
      <c r="A52" s="161">
        <v>26</v>
      </c>
      <c r="B52" s="158" t="s">
        <v>696</v>
      </c>
      <c r="C52" s="158" t="s">
        <v>17614</v>
      </c>
      <c r="D52" s="158" t="s">
        <v>17615</v>
      </c>
      <c r="E52" s="102">
        <v>967734</v>
      </c>
      <c r="F52" s="161"/>
    </row>
    <row r="53" spans="1:6" ht="15.75" x14ac:dyDescent="0.25">
      <c r="A53" s="173"/>
      <c r="B53" s="173" t="s">
        <v>248</v>
      </c>
      <c r="C53" s="173"/>
      <c r="D53" s="173"/>
      <c r="E53" s="325">
        <v>967734</v>
      </c>
      <c r="F53" s="173"/>
    </row>
    <row r="54" spans="1:6" ht="15.75" x14ac:dyDescent="0.25">
      <c r="A54" s="173"/>
      <c r="B54" s="173" t="s">
        <v>324</v>
      </c>
      <c r="C54" s="173"/>
      <c r="D54" s="173"/>
      <c r="E54" s="1729">
        <f>E53+E49+E41</f>
        <v>86810344.829999998</v>
      </c>
      <c r="F54" s="173"/>
    </row>
    <row r="59" spans="1:6" ht="15.75" x14ac:dyDescent="0.25">
      <c r="A59" s="2454" t="s">
        <v>9528</v>
      </c>
      <c r="B59" s="2454"/>
      <c r="C59" s="2454"/>
      <c r="D59" s="2454"/>
      <c r="E59" s="2454"/>
      <c r="F59" s="2454"/>
    </row>
    <row r="60" spans="1:6" ht="15.75" x14ac:dyDescent="0.25">
      <c r="A60" s="2454" t="s">
        <v>17555</v>
      </c>
      <c r="B60" s="2454"/>
      <c r="C60" s="2454"/>
      <c r="D60" s="2454"/>
      <c r="E60" s="2454"/>
      <c r="F60" s="2454"/>
    </row>
    <row r="61" spans="1:6" ht="15.75" x14ac:dyDescent="0.25">
      <c r="A61" s="2454" t="s">
        <v>281</v>
      </c>
      <c r="B61" s="2454"/>
      <c r="C61" s="2454"/>
      <c r="D61" s="2454"/>
      <c r="E61" s="2454"/>
      <c r="F61" s="2454"/>
    </row>
    <row r="62" spans="1:6" ht="15.75" x14ac:dyDescent="0.25">
      <c r="A62" s="1758" t="s">
        <v>3</v>
      </c>
      <c r="B62" s="1760" t="s">
        <v>283</v>
      </c>
      <c r="C62" s="1760" t="s">
        <v>284</v>
      </c>
      <c r="D62" s="1760" t="s">
        <v>285</v>
      </c>
      <c r="E62" s="1778" t="s">
        <v>14961</v>
      </c>
      <c r="F62" s="1760" t="s">
        <v>4467</v>
      </c>
    </row>
    <row r="63" spans="1:6" ht="15.75" x14ac:dyDescent="0.25">
      <c r="A63" s="1758"/>
      <c r="B63" s="2456" t="s">
        <v>9</v>
      </c>
      <c r="C63" s="2457"/>
      <c r="D63" s="2459"/>
      <c r="E63" s="1778"/>
      <c r="F63" s="1760"/>
    </row>
    <row r="64" spans="1:6" ht="126" x14ac:dyDescent="0.25">
      <c r="A64" s="1756">
        <v>1</v>
      </c>
      <c r="B64" s="1830" t="s">
        <v>295</v>
      </c>
      <c r="C64" s="1830" t="s">
        <v>14406</v>
      </c>
      <c r="D64" s="1830" t="s">
        <v>13291</v>
      </c>
      <c r="E64" s="1831">
        <v>341379.31</v>
      </c>
      <c r="F64" s="1755" t="s">
        <v>272</v>
      </c>
    </row>
    <row r="65" spans="1:6" ht="94.5" x14ac:dyDescent="0.25">
      <c r="A65" s="1756">
        <v>2</v>
      </c>
      <c r="B65" s="1830" t="s">
        <v>23</v>
      </c>
      <c r="C65" s="1830" t="s">
        <v>41884</v>
      </c>
      <c r="D65" s="1830" t="s">
        <v>541</v>
      </c>
      <c r="E65" s="1831">
        <v>341379.31</v>
      </c>
      <c r="F65" s="1755" t="s">
        <v>272</v>
      </c>
    </row>
    <row r="66" spans="1:6" ht="15.75" x14ac:dyDescent="0.25">
      <c r="A66" s="1756"/>
      <c r="B66" s="2712" t="s">
        <v>13460</v>
      </c>
      <c r="C66" s="2713"/>
      <c r="D66" s="2714"/>
      <c r="E66" s="1832"/>
      <c r="F66" s="1756"/>
    </row>
    <row r="67" spans="1:6" ht="110.25" x14ac:dyDescent="0.25">
      <c r="A67" s="1756">
        <v>3</v>
      </c>
      <c r="B67" s="1830" t="s">
        <v>295</v>
      </c>
      <c r="C67" s="1830" t="s">
        <v>14410</v>
      </c>
      <c r="D67" s="1830" t="s">
        <v>336</v>
      </c>
      <c r="E67" s="1831">
        <v>170689.66</v>
      </c>
      <c r="F67" s="1755" t="s">
        <v>272</v>
      </c>
    </row>
    <row r="68" spans="1:6" ht="94.5" x14ac:dyDescent="0.25">
      <c r="A68" s="1756">
        <v>4</v>
      </c>
      <c r="B68" s="1830" t="s">
        <v>23</v>
      </c>
      <c r="C68" s="1830" t="s">
        <v>41885</v>
      </c>
      <c r="D68" s="1830" t="s">
        <v>541</v>
      </c>
      <c r="E68" s="1831">
        <v>170689.66</v>
      </c>
      <c r="F68" s="1755" t="s">
        <v>272</v>
      </c>
    </row>
    <row r="69" spans="1:6" ht="15.75" x14ac:dyDescent="0.25">
      <c r="A69" s="1756"/>
      <c r="B69" s="1811" t="s">
        <v>739</v>
      </c>
      <c r="C69" s="1755"/>
      <c r="D69" s="1755"/>
      <c r="E69" s="1742"/>
      <c r="F69" s="1756"/>
    </row>
    <row r="70" spans="1:6" ht="94.5" x14ac:dyDescent="0.25">
      <c r="A70" s="1756">
        <v>5</v>
      </c>
      <c r="B70" s="1755" t="s">
        <v>301</v>
      </c>
      <c r="C70" s="1755" t="s">
        <v>41886</v>
      </c>
      <c r="D70" s="1755" t="s">
        <v>43</v>
      </c>
      <c r="E70" s="1742">
        <v>568965.51</v>
      </c>
      <c r="F70" s="1755" t="s">
        <v>272</v>
      </c>
    </row>
    <row r="71" spans="1:6" ht="15.75" x14ac:dyDescent="0.25">
      <c r="A71" s="1756"/>
      <c r="B71" s="1760" t="s">
        <v>306</v>
      </c>
      <c r="C71" s="1755"/>
      <c r="D71" s="1755"/>
      <c r="E71" s="1742"/>
      <c r="F71" s="1756"/>
    </row>
    <row r="72" spans="1:6" ht="126" x14ac:dyDescent="0.25">
      <c r="A72" s="1756">
        <v>6</v>
      </c>
      <c r="B72" s="7" t="s">
        <v>41887</v>
      </c>
      <c r="C72" s="1755" t="s">
        <v>41888</v>
      </c>
      <c r="D72" s="1830" t="s">
        <v>14417</v>
      </c>
      <c r="E72" s="1832">
        <v>227586.2</v>
      </c>
      <c r="F72" s="1755" t="s">
        <v>272</v>
      </c>
    </row>
    <row r="73" spans="1:6" ht="15.75" x14ac:dyDescent="0.25">
      <c r="A73" s="1756"/>
      <c r="B73" s="2460" t="s">
        <v>5895</v>
      </c>
      <c r="C73" s="2460"/>
      <c r="D73" s="7"/>
      <c r="E73" s="1832"/>
      <c r="F73" s="1756"/>
    </row>
    <row r="74" spans="1:6" ht="110.25" x14ac:dyDescent="0.25">
      <c r="A74" s="1756">
        <v>7</v>
      </c>
      <c r="B74" s="1755" t="s">
        <v>41889</v>
      </c>
      <c r="C74" s="7" t="s">
        <v>14427</v>
      </c>
      <c r="D74" s="1756" t="s">
        <v>41890</v>
      </c>
      <c r="E74" s="1832">
        <v>3000000</v>
      </c>
      <c r="F74" s="1756" t="s">
        <v>13</v>
      </c>
    </row>
    <row r="75" spans="1:6" ht="110.25" x14ac:dyDescent="0.25">
      <c r="A75" s="1756">
        <v>8</v>
      </c>
      <c r="B75" s="1755" t="s">
        <v>41891</v>
      </c>
      <c r="C75" s="7" t="s">
        <v>14430</v>
      </c>
      <c r="D75" s="1756" t="s">
        <v>41892</v>
      </c>
      <c r="E75" s="1832">
        <v>3000000</v>
      </c>
      <c r="F75" s="1756" t="s">
        <v>13</v>
      </c>
    </row>
    <row r="76" spans="1:6" ht="31.5" x14ac:dyDescent="0.25">
      <c r="A76" s="1756">
        <v>9</v>
      </c>
      <c r="B76" s="1755" t="s">
        <v>41893</v>
      </c>
      <c r="C76" s="7" t="s">
        <v>14433</v>
      </c>
      <c r="D76" s="7" t="s">
        <v>41894</v>
      </c>
      <c r="E76" s="1832">
        <v>350000</v>
      </c>
      <c r="F76" s="1756" t="s">
        <v>13</v>
      </c>
    </row>
    <row r="77" spans="1:6" ht="31.5" x14ac:dyDescent="0.25">
      <c r="A77" s="1756">
        <v>10</v>
      </c>
      <c r="B77" s="1755" t="s">
        <v>41895</v>
      </c>
      <c r="C77" s="7" t="s">
        <v>14436</v>
      </c>
      <c r="D77" s="7" t="s">
        <v>41894</v>
      </c>
      <c r="E77" s="1832">
        <v>350000</v>
      </c>
      <c r="F77" s="1756" t="s">
        <v>13</v>
      </c>
    </row>
    <row r="78" spans="1:6" ht="31.5" x14ac:dyDescent="0.25">
      <c r="A78" s="1756">
        <v>11</v>
      </c>
      <c r="B78" s="1755" t="s">
        <v>41896</v>
      </c>
      <c r="C78" s="7" t="s">
        <v>14439</v>
      </c>
      <c r="D78" s="7" t="s">
        <v>41897</v>
      </c>
      <c r="E78" s="1832">
        <v>279310</v>
      </c>
      <c r="F78" s="1756" t="s">
        <v>13</v>
      </c>
    </row>
    <row r="79" spans="1:6" ht="31.5" x14ac:dyDescent="0.25">
      <c r="A79" s="1756">
        <v>12</v>
      </c>
      <c r="B79" s="1755" t="s">
        <v>41898</v>
      </c>
      <c r="C79" s="7" t="s">
        <v>14442</v>
      </c>
      <c r="D79" s="7" t="s">
        <v>41897</v>
      </c>
      <c r="E79" s="1832">
        <v>279310</v>
      </c>
      <c r="F79" s="1756" t="s">
        <v>13</v>
      </c>
    </row>
    <row r="80" spans="1:6" ht="15.75" x14ac:dyDescent="0.25">
      <c r="A80" s="1756"/>
      <c r="B80" s="2460" t="s">
        <v>5872</v>
      </c>
      <c r="C80" s="2460"/>
      <c r="D80" s="7"/>
      <c r="E80" s="1832"/>
      <c r="F80" s="1833"/>
    </row>
    <row r="81" spans="1:6" ht="63" x14ac:dyDescent="0.25">
      <c r="A81" s="1756">
        <v>13</v>
      </c>
      <c r="B81" s="1756" t="s">
        <v>41899</v>
      </c>
      <c r="C81" s="7" t="s">
        <v>14456</v>
      </c>
      <c r="D81" s="1756" t="s">
        <v>41900</v>
      </c>
      <c r="E81" s="1834">
        <v>2300000.69</v>
      </c>
      <c r="F81" s="1756" t="s">
        <v>13</v>
      </c>
    </row>
    <row r="82" spans="1:6" ht="15.75" x14ac:dyDescent="0.25">
      <c r="A82" s="1758"/>
      <c r="B82" s="1835" t="s">
        <v>248</v>
      </c>
      <c r="C82" s="1758"/>
      <c r="D82" s="1758"/>
      <c r="E82" s="1836">
        <f>SUM(E64:E81)</f>
        <v>11379310.34</v>
      </c>
      <c r="F82" s="1758"/>
    </row>
    <row r="83" spans="1:6" ht="15.75" x14ac:dyDescent="0.25">
      <c r="A83" s="2453" t="s">
        <v>41901</v>
      </c>
      <c r="B83" s="2453"/>
      <c r="C83" s="2453"/>
      <c r="D83" s="2453" t="s">
        <v>41902</v>
      </c>
      <c r="E83" s="2453"/>
      <c r="F83" s="2453"/>
    </row>
  </sheetData>
  <mergeCells count="13">
    <mergeCell ref="A1:F1"/>
    <mergeCell ref="A2:F2"/>
    <mergeCell ref="A3:F3"/>
    <mergeCell ref="B50:C50"/>
    <mergeCell ref="A59:F59"/>
    <mergeCell ref="B80:C80"/>
    <mergeCell ref="A83:C83"/>
    <mergeCell ref="D83:F83"/>
    <mergeCell ref="A60:F60"/>
    <mergeCell ref="A61:F61"/>
    <mergeCell ref="B63:D63"/>
    <mergeCell ref="B66:D66"/>
    <mergeCell ref="B73:C73"/>
  </mergeCells>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4"/>
  <sheetViews>
    <sheetView topLeftCell="A97" workbookViewId="0">
      <selection activeCell="C143" sqref="C143"/>
    </sheetView>
  </sheetViews>
  <sheetFormatPr defaultRowHeight="15.75" x14ac:dyDescent="0.25"/>
  <cols>
    <col min="1" max="1" width="9.140625" style="128"/>
    <col min="2" max="2" width="15.5703125" style="128" customWidth="1"/>
    <col min="3" max="3" width="42.7109375" style="128" customWidth="1"/>
    <col min="4" max="4" width="20" style="128" customWidth="1"/>
    <col min="5" max="5" width="20.140625" style="128" customWidth="1"/>
    <col min="6" max="6" width="11" style="128" customWidth="1"/>
    <col min="7" max="16384" width="9.140625" style="128"/>
  </cols>
  <sheetData>
    <row r="1" spans="1:6" x14ac:dyDescent="0.25">
      <c r="A1" s="2345" t="s">
        <v>9528</v>
      </c>
      <c r="B1" s="2345"/>
      <c r="C1" s="2345"/>
      <c r="D1" s="2345"/>
      <c r="E1" s="2345"/>
      <c r="F1" s="2345"/>
    </row>
    <row r="2" spans="1:6" x14ac:dyDescent="0.25">
      <c r="A2" s="2345" t="s">
        <v>14209</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 t="s">
        <v>285</v>
      </c>
      <c r="E4" s="233" t="s">
        <v>286</v>
      </c>
      <c r="F4" s="96" t="s">
        <v>4467</v>
      </c>
    </row>
    <row r="5" spans="1:6" x14ac:dyDescent="0.25">
      <c r="A5" s="727"/>
      <c r="B5" s="2591" t="s">
        <v>9</v>
      </c>
      <c r="C5" s="2593"/>
      <c r="D5" s="727"/>
      <c r="E5" s="233"/>
      <c r="F5" s="728"/>
    </row>
    <row r="6" spans="1:6" ht="47.25" x14ac:dyDescent="0.25">
      <c r="A6" s="2">
        <v>1</v>
      </c>
      <c r="B6" s="2" t="s">
        <v>289</v>
      </c>
      <c r="C6" s="2" t="s">
        <v>14210</v>
      </c>
      <c r="D6" s="2" t="s">
        <v>329</v>
      </c>
      <c r="E6" s="203">
        <v>1018000</v>
      </c>
      <c r="F6" s="10" t="s">
        <v>5827</v>
      </c>
    </row>
    <row r="7" spans="1:6" ht="126" x14ac:dyDescent="0.25">
      <c r="A7" s="2">
        <v>2</v>
      </c>
      <c r="B7" s="2" t="s">
        <v>295</v>
      </c>
      <c r="C7" s="2" t="s">
        <v>14211</v>
      </c>
      <c r="D7" s="2" t="s">
        <v>14212</v>
      </c>
      <c r="E7" s="203">
        <v>2090620.69</v>
      </c>
      <c r="F7" s="10" t="s">
        <v>5827</v>
      </c>
    </row>
    <row r="8" spans="1:6" ht="31.5" x14ac:dyDescent="0.25">
      <c r="A8" s="2">
        <v>3</v>
      </c>
      <c r="B8" s="2" t="s">
        <v>17</v>
      </c>
      <c r="C8" s="2" t="s">
        <v>14213</v>
      </c>
      <c r="D8" s="2" t="s">
        <v>537</v>
      </c>
      <c r="E8" s="77">
        <v>30000</v>
      </c>
      <c r="F8" s="10" t="s">
        <v>5827</v>
      </c>
    </row>
    <row r="9" spans="1:6" ht="78.75" x14ac:dyDescent="0.25">
      <c r="A9" s="2">
        <v>4</v>
      </c>
      <c r="B9" s="2" t="s">
        <v>23</v>
      </c>
      <c r="C9" s="2" t="s">
        <v>14214</v>
      </c>
      <c r="D9" s="2" t="s">
        <v>541</v>
      </c>
      <c r="E9" s="203">
        <v>1070000</v>
      </c>
      <c r="F9" s="10" t="s">
        <v>5827</v>
      </c>
    </row>
    <row r="10" spans="1:6" x14ac:dyDescent="0.25">
      <c r="A10" s="2"/>
      <c r="B10" s="2373" t="s">
        <v>8990</v>
      </c>
      <c r="C10" s="2431"/>
      <c r="D10" s="2374"/>
      <c r="E10" s="77"/>
      <c r="F10" s="10"/>
    </row>
    <row r="11" spans="1:6" ht="110.25" x14ac:dyDescent="0.25">
      <c r="A11" s="2">
        <v>5</v>
      </c>
      <c r="B11" s="2" t="s">
        <v>295</v>
      </c>
      <c r="C11" s="2" t="s">
        <v>14215</v>
      </c>
      <c r="D11" s="2" t="s">
        <v>336</v>
      </c>
      <c r="E11" s="203">
        <v>1104000</v>
      </c>
      <c r="F11" s="10" t="s">
        <v>5827</v>
      </c>
    </row>
    <row r="12" spans="1:6" ht="78.75" x14ac:dyDescent="0.25">
      <c r="A12" s="2">
        <v>6</v>
      </c>
      <c r="B12" s="2" t="s">
        <v>23</v>
      </c>
      <c r="C12" s="2" t="s">
        <v>14216</v>
      </c>
      <c r="D12" s="2" t="s">
        <v>541</v>
      </c>
      <c r="E12" s="203">
        <v>750000</v>
      </c>
      <c r="F12" s="10" t="s">
        <v>5827</v>
      </c>
    </row>
    <row r="13" spans="1:6" ht="63" x14ac:dyDescent="0.25">
      <c r="A13" s="2">
        <v>7</v>
      </c>
      <c r="B13" s="2" t="s">
        <v>299</v>
      </c>
      <c r="C13" s="2" t="s">
        <v>14217</v>
      </c>
      <c r="D13" s="2" t="s">
        <v>1244</v>
      </c>
      <c r="E13" s="203">
        <v>750000</v>
      </c>
      <c r="F13" s="10" t="s">
        <v>5827</v>
      </c>
    </row>
    <row r="14" spans="1:6" ht="110.25" x14ac:dyDescent="0.25">
      <c r="A14" s="2">
        <v>8</v>
      </c>
      <c r="B14" s="2" t="s">
        <v>301</v>
      </c>
      <c r="C14" s="2" t="s">
        <v>14218</v>
      </c>
      <c r="D14" s="2" t="s">
        <v>14219</v>
      </c>
      <c r="E14" s="203">
        <v>4568965.5199999996</v>
      </c>
      <c r="F14" s="10" t="s">
        <v>5827</v>
      </c>
    </row>
    <row r="15" spans="1:6" ht="141.75" x14ac:dyDescent="0.25">
      <c r="A15" s="2">
        <v>9</v>
      </c>
      <c r="B15" s="2" t="s">
        <v>14220</v>
      </c>
      <c r="C15" s="2" t="s">
        <v>14221</v>
      </c>
      <c r="D15" s="2" t="s">
        <v>14222</v>
      </c>
      <c r="E15" s="203">
        <v>1300000</v>
      </c>
      <c r="F15" s="10" t="s">
        <v>5827</v>
      </c>
    </row>
    <row r="16" spans="1:6" ht="409.5" x14ac:dyDescent="0.25">
      <c r="A16" s="2">
        <v>10</v>
      </c>
      <c r="B16" s="2" t="s">
        <v>14223</v>
      </c>
      <c r="C16" s="2" t="s">
        <v>14224</v>
      </c>
      <c r="D16" s="2" t="s">
        <v>14225</v>
      </c>
      <c r="E16" s="203">
        <v>1300000</v>
      </c>
      <c r="F16" s="10" t="s">
        <v>13</v>
      </c>
    </row>
    <row r="17" spans="1:6" x14ac:dyDescent="0.25">
      <c r="A17" s="2"/>
      <c r="B17" s="9" t="s">
        <v>34</v>
      </c>
      <c r="C17" s="2"/>
      <c r="D17" s="2"/>
      <c r="E17" s="203"/>
      <c r="F17" s="10"/>
    </row>
    <row r="18" spans="1:6" ht="63" x14ac:dyDescent="0.25">
      <c r="A18" s="2">
        <v>11</v>
      </c>
      <c r="B18" s="2" t="s">
        <v>5363</v>
      </c>
      <c r="C18" s="2" t="s">
        <v>14226</v>
      </c>
      <c r="D18" s="2" t="s">
        <v>5365</v>
      </c>
      <c r="E18" s="203">
        <v>17736000</v>
      </c>
      <c r="F18" s="10" t="s">
        <v>5827</v>
      </c>
    </row>
    <row r="19" spans="1:6" ht="78.75" x14ac:dyDescent="0.25">
      <c r="A19" s="2">
        <v>12</v>
      </c>
      <c r="B19" s="2" t="s">
        <v>5366</v>
      </c>
      <c r="C19" s="2" t="s">
        <v>14227</v>
      </c>
      <c r="D19" s="2" t="s">
        <v>14228</v>
      </c>
      <c r="E19" s="203">
        <v>7764000</v>
      </c>
      <c r="F19" s="10" t="s">
        <v>5827</v>
      </c>
    </row>
    <row r="20" spans="1:6" x14ac:dyDescent="0.25">
      <c r="A20" s="2"/>
      <c r="B20" s="2373" t="s">
        <v>5895</v>
      </c>
      <c r="C20" s="2374"/>
      <c r="D20" s="2"/>
      <c r="E20" s="203"/>
      <c r="F20" s="10"/>
    </row>
    <row r="21" spans="1:6" ht="47.25" x14ac:dyDescent="0.25">
      <c r="A21" s="2">
        <v>13</v>
      </c>
      <c r="B21" s="2" t="s">
        <v>14229</v>
      </c>
      <c r="C21" s="2" t="s">
        <v>14230</v>
      </c>
      <c r="D21" s="2" t="s">
        <v>14231</v>
      </c>
      <c r="E21" s="77">
        <v>700000</v>
      </c>
      <c r="F21" s="10" t="s">
        <v>1294</v>
      </c>
    </row>
    <row r="22" spans="1:6" ht="63" x14ac:dyDescent="0.25">
      <c r="A22" s="2">
        <v>14</v>
      </c>
      <c r="B22" s="2" t="s">
        <v>14232</v>
      </c>
      <c r="C22" s="2" t="s">
        <v>14233</v>
      </c>
      <c r="D22" s="2" t="s">
        <v>14234</v>
      </c>
      <c r="E22" s="77">
        <v>700000</v>
      </c>
      <c r="F22" s="10" t="s">
        <v>1290</v>
      </c>
    </row>
    <row r="23" spans="1:6" ht="47.25" x14ac:dyDescent="0.25">
      <c r="A23" s="2">
        <v>15</v>
      </c>
      <c r="B23" s="2" t="s">
        <v>14235</v>
      </c>
      <c r="C23" s="2" t="s">
        <v>14236</v>
      </c>
      <c r="D23" s="2" t="s">
        <v>14237</v>
      </c>
      <c r="E23" s="77">
        <v>100000</v>
      </c>
      <c r="F23" s="10" t="s">
        <v>1294</v>
      </c>
    </row>
    <row r="24" spans="1:6" ht="47.25" x14ac:dyDescent="0.25">
      <c r="A24" s="2">
        <v>16</v>
      </c>
      <c r="B24" s="2" t="s">
        <v>14238</v>
      </c>
      <c r="C24" s="2" t="s">
        <v>14239</v>
      </c>
      <c r="D24" s="2" t="s">
        <v>14240</v>
      </c>
      <c r="E24" s="77">
        <v>500000</v>
      </c>
      <c r="F24" s="10" t="s">
        <v>5827</v>
      </c>
    </row>
    <row r="25" spans="1:6" ht="47.25" x14ac:dyDescent="0.25">
      <c r="A25" s="2">
        <v>17</v>
      </c>
      <c r="B25" s="2" t="s">
        <v>14241</v>
      </c>
      <c r="C25" s="2" t="s">
        <v>14242</v>
      </c>
      <c r="D25" s="2" t="s">
        <v>14243</v>
      </c>
      <c r="E25" s="77">
        <v>2000000</v>
      </c>
      <c r="F25" s="10" t="s">
        <v>1294</v>
      </c>
    </row>
    <row r="26" spans="1:6" ht="78.75" x14ac:dyDescent="0.25">
      <c r="A26" s="2">
        <v>18</v>
      </c>
      <c r="B26" s="2" t="s">
        <v>14244</v>
      </c>
      <c r="C26" s="2" t="s">
        <v>14245</v>
      </c>
      <c r="D26" s="2" t="s">
        <v>14246</v>
      </c>
      <c r="E26" s="77">
        <v>1000000</v>
      </c>
      <c r="F26" s="10" t="s">
        <v>1294</v>
      </c>
    </row>
    <row r="27" spans="1:6" ht="63" x14ac:dyDescent="0.25">
      <c r="A27" s="2">
        <v>19</v>
      </c>
      <c r="B27" s="2" t="s">
        <v>14247</v>
      </c>
      <c r="C27" s="2" t="s">
        <v>14248</v>
      </c>
      <c r="D27" s="2" t="s">
        <v>14234</v>
      </c>
      <c r="E27" s="77">
        <v>1000000</v>
      </c>
      <c r="F27" s="10" t="s">
        <v>1294</v>
      </c>
    </row>
    <row r="28" spans="1:6" ht="78.75" x14ac:dyDescent="0.25">
      <c r="A28" s="2">
        <v>20</v>
      </c>
      <c r="B28" s="2" t="s">
        <v>14249</v>
      </c>
      <c r="C28" s="2" t="s">
        <v>14250</v>
      </c>
      <c r="D28" s="2" t="s">
        <v>14251</v>
      </c>
      <c r="E28" s="77">
        <v>600000</v>
      </c>
      <c r="F28" s="10" t="s">
        <v>5827</v>
      </c>
    </row>
    <row r="29" spans="1:6" ht="47.25" x14ac:dyDescent="0.25">
      <c r="A29" s="2">
        <v>21</v>
      </c>
      <c r="B29" s="2" t="s">
        <v>14252</v>
      </c>
      <c r="C29" s="2" t="s">
        <v>14253</v>
      </c>
      <c r="D29" s="2" t="s">
        <v>14254</v>
      </c>
      <c r="E29" s="77">
        <v>400000</v>
      </c>
      <c r="F29" s="10" t="s">
        <v>1294</v>
      </c>
    </row>
    <row r="30" spans="1:6" ht="47.25" x14ac:dyDescent="0.25">
      <c r="A30" s="2">
        <v>22</v>
      </c>
      <c r="B30" s="2" t="s">
        <v>14255</v>
      </c>
      <c r="C30" s="2" t="s">
        <v>14256</v>
      </c>
      <c r="D30" s="2" t="s">
        <v>14257</v>
      </c>
      <c r="E30" s="77">
        <v>700000</v>
      </c>
      <c r="F30" s="10" t="s">
        <v>1294</v>
      </c>
    </row>
    <row r="31" spans="1:6" ht="47.25" x14ac:dyDescent="0.25">
      <c r="A31" s="2">
        <v>23</v>
      </c>
      <c r="B31" s="2" t="s">
        <v>14258</v>
      </c>
      <c r="C31" s="2" t="s">
        <v>14259</v>
      </c>
      <c r="D31" s="2" t="s">
        <v>14260</v>
      </c>
      <c r="E31" s="77">
        <v>300000</v>
      </c>
      <c r="F31" s="10" t="s">
        <v>5827</v>
      </c>
    </row>
    <row r="32" spans="1:6" ht="63" x14ac:dyDescent="0.25">
      <c r="A32" s="2">
        <v>24</v>
      </c>
      <c r="B32" s="2" t="s">
        <v>14261</v>
      </c>
      <c r="C32" s="2" t="s">
        <v>14262</v>
      </c>
      <c r="D32" s="2" t="s">
        <v>14263</v>
      </c>
      <c r="E32" s="77">
        <v>1000000</v>
      </c>
      <c r="F32" s="10" t="s">
        <v>5827</v>
      </c>
    </row>
    <row r="33" spans="1:6" ht="63" x14ac:dyDescent="0.25">
      <c r="A33" s="2">
        <v>25</v>
      </c>
      <c r="B33" s="2" t="s">
        <v>14264</v>
      </c>
      <c r="C33" s="2" t="s">
        <v>14262</v>
      </c>
      <c r="D33" s="2" t="s">
        <v>14234</v>
      </c>
      <c r="E33" s="77">
        <v>1000000</v>
      </c>
      <c r="F33" s="10" t="s">
        <v>1294</v>
      </c>
    </row>
    <row r="34" spans="1:6" ht="47.25" x14ac:dyDescent="0.25">
      <c r="A34" s="2">
        <v>26</v>
      </c>
      <c r="B34" s="2" t="s">
        <v>14265</v>
      </c>
      <c r="C34" s="2" t="s">
        <v>14266</v>
      </c>
      <c r="D34" s="2" t="s">
        <v>14267</v>
      </c>
      <c r="E34" s="77">
        <v>1000000</v>
      </c>
      <c r="F34" s="10" t="s">
        <v>1294</v>
      </c>
    </row>
    <row r="35" spans="1:6" ht="47.25" x14ac:dyDescent="0.25">
      <c r="A35" s="2">
        <v>27</v>
      </c>
      <c r="B35" s="2" t="s">
        <v>14268</v>
      </c>
      <c r="C35" s="2" t="s">
        <v>14269</v>
      </c>
      <c r="D35" s="2" t="s">
        <v>14270</v>
      </c>
      <c r="E35" s="77">
        <v>1000000</v>
      </c>
      <c r="F35" s="10" t="s">
        <v>1294</v>
      </c>
    </row>
    <row r="36" spans="1:6" ht="47.25" x14ac:dyDescent="0.25">
      <c r="A36" s="2">
        <v>28</v>
      </c>
      <c r="B36" s="2" t="s">
        <v>14271</v>
      </c>
      <c r="C36" s="2" t="s">
        <v>14272</v>
      </c>
      <c r="D36" s="2" t="s">
        <v>14273</v>
      </c>
      <c r="E36" s="77">
        <v>100000</v>
      </c>
      <c r="F36" s="10" t="s">
        <v>1294</v>
      </c>
    </row>
    <row r="37" spans="1:6" ht="47.25" x14ac:dyDescent="0.25">
      <c r="A37" s="2">
        <v>29</v>
      </c>
      <c r="B37" s="2" t="s">
        <v>14274</v>
      </c>
      <c r="C37" s="2" t="s">
        <v>14275</v>
      </c>
      <c r="D37" s="2" t="s">
        <v>14276</v>
      </c>
      <c r="E37" s="77">
        <v>100000</v>
      </c>
      <c r="F37" s="10" t="s">
        <v>13</v>
      </c>
    </row>
    <row r="38" spans="1:6" ht="47.25" x14ac:dyDescent="0.25">
      <c r="A38" s="2">
        <v>30</v>
      </c>
      <c r="B38" s="2" t="s">
        <v>14277</v>
      </c>
      <c r="C38" s="2" t="s">
        <v>14278</v>
      </c>
      <c r="D38" s="2" t="s">
        <v>14276</v>
      </c>
      <c r="E38" s="77">
        <v>100000</v>
      </c>
      <c r="F38" s="10" t="s">
        <v>13</v>
      </c>
    </row>
    <row r="39" spans="1:6" ht="47.25" x14ac:dyDescent="0.25">
      <c r="A39" s="2">
        <v>31</v>
      </c>
      <c r="B39" s="2" t="s">
        <v>14279</v>
      </c>
      <c r="C39" s="2" t="s">
        <v>14280</v>
      </c>
      <c r="D39" s="2" t="s">
        <v>14276</v>
      </c>
      <c r="E39" s="77">
        <v>100000</v>
      </c>
      <c r="F39" s="10" t="s">
        <v>13</v>
      </c>
    </row>
    <row r="40" spans="1:6" ht="47.25" x14ac:dyDescent="0.25">
      <c r="A40" s="2">
        <v>32</v>
      </c>
      <c r="B40" s="2" t="s">
        <v>14281</v>
      </c>
      <c r="C40" s="2" t="s">
        <v>14282</v>
      </c>
      <c r="D40" s="2" t="s">
        <v>14283</v>
      </c>
      <c r="E40" s="77">
        <v>75000</v>
      </c>
      <c r="F40" s="10" t="s">
        <v>13</v>
      </c>
    </row>
    <row r="41" spans="1:6" ht="47.25" x14ac:dyDescent="0.25">
      <c r="A41" s="2">
        <v>33</v>
      </c>
      <c r="B41" s="2" t="s">
        <v>14284</v>
      </c>
      <c r="C41" s="2" t="s">
        <v>14285</v>
      </c>
      <c r="D41" s="2" t="s">
        <v>14283</v>
      </c>
      <c r="E41" s="77">
        <v>75000</v>
      </c>
      <c r="F41" s="10" t="s">
        <v>13</v>
      </c>
    </row>
    <row r="42" spans="1:6" ht="47.25" x14ac:dyDescent="0.25">
      <c r="A42" s="2">
        <v>34</v>
      </c>
      <c r="B42" s="2" t="s">
        <v>14286</v>
      </c>
      <c r="C42" s="2" t="s">
        <v>14275</v>
      </c>
      <c r="D42" s="2" t="s">
        <v>14276</v>
      </c>
      <c r="E42" s="77">
        <v>100000</v>
      </c>
      <c r="F42" s="10" t="s">
        <v>13</v>
      </c>
    </row>
    <row r="43" spans="1:6" ht="47.25" x14ac:dyDescent="0.25">
      <c r="A43" s="2">
        <v>35</v>
      </c>
      <c r="B43" s="2" t="s">
        <v>14287</v>
      </c>
      <c r="C43" s="2" t="s">
        <v>14288</v>
      </c>
      <c r="D43" s="2" t="s">
        <v>14276</v>
      </c>
      <c r="E43" s="77">
        <v>100000</v>
      </c>
      <c r="F43" s="10" t="s">
        <v>13</v>
      </c>
    </row>
    <row r="44" spans="1:6" ht="47.25" x14ac:dyDescent="0.25">
      <c r="A44" s="2">
        <v>36</v>
      </c>
      <c r="B44" s="2" t="s">
        <v>14289</v>
      </c>
      <c r="C44" s="2" t="s">
        <v>14290</v>
      </c>
      <c r="D44" s="2" t="s">
        <v>14283</v>
      </c>
      <c r="E44" s="77">
        <v>75000</v>
      </c>
      <c r="F44" s="10" t="s">
        <v>13</v>
      </c>
    </row>
    <row r="45" spans="1:6" ht="47.25" x14ac:dyDescent="0.25">
      <c r="A45" s="2">
        <v>37</v>
      </c>
      <c r="B45" s="2" t="s">
        <v>14291</v>
      </c>
      <c r="C45" s="2" t="s">
        <v>14292</v>
      </c>
      <c r="D45" s="2" t="s">
        <v>14276</v>
      </c>
      <c r="E45" s="77">
        <v>100000</v>
      </c>
      <c r="F45" s="10" t="s">
        <v>13</v>
      </c>
    </row>
    <row r="46" spans="1:6" ht="47.25" x14ac:dyDescent="0.25">
      <c r="A46" s="2">
        <v>38</v>
      </c>
      <c r="B46" s="2" t="s">
        <v>14293</v>
      </c>
      <c r="C46" s="2" t="s">
        <v>14294</v>
      </c>
      <c r="D46" s="2" t="s">
        <v>14295</v>
      </c>
      <c r="E46" s="77">
        <v>125000</v>
      </c>
      <c r="F46" s="10" t="s">
        <v>13</v>
      </c>
    </row>
    <row r="47" spans="1:6" ht="47.25" x14ac:dyDescent="0.25">
      <c r="A47" s="2">
        <v>39</v>
      </c>
      <c r="B47" s="2" t="s">
        <v>14296</v>
      </c>
      <c r="C47" s="2" t="s">
        <v>14297</v>
      </c>
      <c r="D47" s="2" t="s">
        <v>14295</v>
      </c>
      <c r="E47" s="77">
        <v>125000</v>
      </c>
      <c r="F47" s="10" t="s">
        <v>13</v>
      </c>
    </row>
    <row r="48" spans="1:6" ht="47.25" x14ac:dyDescent="0.25">
      <c r="A48" s="2">
        <v>40</v>
      </c>
      <c r="B48" s="2" t="s">
        <v>14298</v>
      </c>
      <c r="C48" s="2" t="s">
        <v>14299</v>
      </c>
      <c r="D48" s="2" t="s">
        <v>14295</v>
      </c>
      <c r="E48" s="77">
        <v>125000</v>
      </c>
      <c r="F48" s="10" t="s">
        <v>13</v>
      </c>
    </row>
    <row r="49" spans="1:6" ht="47.25" x14ac:dyDescent="0.25">
      <c r="A49" s="2">
        <v>41</v>
      </c>
      <c r="B49" s="2" t="s">
        <v>14300</v>
      </c>
      <c r="C49" s="2" t="s">
        <v>14301</v>
      </c>
      <c r="D49" s="2" t="s">
        <v>14283</v>
      </c>
      <c r="E49" s="77">
        <v>75000</v>
      </c>
      <c r="F49" s="10" t="s">
        <v>13</v>
      </c>
    </row>
    <row r="50" spans="1:6" ht="47.25" x14ac:dyDescent="0.25">
      <c r="A50" s="2">
        <v>42</v>
      </c>
      <c r="B50" s="2" t="s">
        <v>14302</v>
      </c>
      <c r="C50" s="2" t="s">
        <v>14303</v>
      </c>
      <c r="D50" s="2" t="s">
        <v>14283</v>
      </c>
      <c r="E50" s="77">
        <v>75000</v>
      </c>
      <c r="F50" s="10" t="s">
        <v>13</v>
      </c>
    </row>
    <row r="51" spans="1:6" ht="47.25" x14ac:dyDescent="0.25">
      <c r="A51" s="2">
        <v>43</v>
      </c>
      <c r="B51" s="2" t="s">
        <v>14304</v>
      </c>
      <c r="C51" s="2" t="s">
        <v>14305</v>
      </c>
      <c r="D51" s="2" t="s">
        <v>14276</v>
      </c>
      <c r="E51" s="77">
        <v>100000</v>
      </c>
      <c r="F51" s="10" t="s">
        <v>13</v>
      </c>
    </row>
    <row r="52" spans="1:6" ht="47.25" x14ac:dyDescent="0.25">
      <c r="A52" s="2">
        <v>44</v>
      </c>
      <c r="B52" s="2" t="s">
        <v>14306</v>
      </c>
      <c r="C52" s="2" t="s">
        <v>14307</v>
      </c>
      <c r="D52" s="2" t="s">
        <v>14276</v>
      </c>
      <c r="E52" s="77">
        <v>100000</v>
      </c>
      <c r="F52" s="10" t="s">
        <v>13</v>
      </c>
    </row>
    <row r="53" spans="1:6" ht="47.25" x14ac:dyDescent="0.25">
      <c r="A53" s="2">
        <v>45</v>
      </c>
      <c r="B53" s="2" t="s">
        <v>14308</v>
      </c>
      <c r="C53" s="2" t="s">
        <v>14309</v>
      </c>
      <c r="D53" s="2" t="s">
        <v>14276</v>
      </c>
      <c r="E53" s="77">
        <v>100000</v>
      </c>
      <c r="F53" s="10" t="s">
        <v>13</v>
      </c>
    </row>
    <row r="54" spans="1:6" ht="47.25" x14ac:dyDescent="0.25">
      <c r="A54" s="2">
        <v>46</v>
      </c>
      <c r="B54" s="2" t="s">
        <v>14310</v>
      </c>
      <c r="C54" s="2" t="s">
        <v>14311</v>
      </c>
      <c r="D54" s="2" t="s">
        <v>14276</v>
      </c>
      <c r="E54" s="77">
        <v>100000</v>
      </c>
      <c r="F54" s="10" t="s">
        <v>13</v>
      </c>
    </row>
    <row r="55" spans="1:6" ht="47.25" x14ac:dyDescent="0.25">
      <c r="A55" s="2">
        <v>47</v>
      </c>
      <c r="B55" s="2" t="s">
        <v>14312</v>
      </c>
      <c r="C55" s="2" t="s">
        <v>14313</v>
      </c>
      <c r="D55" s="2" t="s">
        <v>14276</v>
      </c>
      <c r="E55" s="77">
        <v>100000</v>
      </c>
      <c r="F55" s="10" t="s">
        <v>13</v>
      </c>
    </row>
    <row r="56" spans="1:6" ht="47.25" x14ac:dyDescent="0.25">
      <c r="A56" s="2">
        <v>48</v>
      </c>
      <c r="B56" s="2" t="s">
        <v>14314</v>
      </c>
      <c r="C56" s="2" t="s">
        <v>14315</v>
      </c>
      <c r="D56" s="2" t="s">
        <v>14316</v>
      </c>
      <c r="E56" s="77">
        <v>50000</v>
      </c>
      <c r="F56" s="10" t="s">
        <v>13</v>
      </c>
    </row>
    <row r="57" spans="1:6" ht="63" x14ac:dyDescent="0.25">
      <c r="A57" s="2">
        <v>49</v>
      </c>
      <c r="B57" s="2" t="s">
        <v>14317</v>
      </c>
      <c r="C57" s="2" t="s">
        <v>14318</v>
      </c>
      <c r="D57" s="2" t="s">
        <v>14319</v>
      </c>
      <c r="E57" s="77">
        <v>2000000</v>
      </c>
      <c r="F57" s="10" t="s">
        <v>13</v>
      </c>
    </row>
    <row r="58" spans="1:6" ht="47.25" x14ac:dyDescent="0.25">
      <c r="A58" s="2">
        <v>50</v>
      </c>
      <c r="B58" s="2" t="s">
        <v>14320</v>
      </c>
      <c r="C58" s="2" t="s">
        <v>14321</v>
      </c>
      <c r="D58" s="2" t="s">
        <v>14322</v>
      </c>
      <c r="E58" s="77">
        <v>2000000</v>
      </c>
      <c r="F58" s="10" t="s">
        <v>13</v>
      </c>
    </row>
    <row r="59" spans="1:6" ht="94.5" x14ac:dyDescent="0.25">
      <c r="A59" s="2">
        <v>51</v>
      </c>
      <c r="B59" s="2" t="s">
        <v>14323</v>
      </c>
      <c r="C59" s="2" t="s">
        <v>14324</v>
      </c>
      <c r="D59" s="2" t="s">
        <v>14325</v>
      </c>
      <c r="E59" s="77">
        <v>350000</v>
      </c>
      <c r="F59" s="10" t="s">
        <v>5827</v>
      </c>
    </row>
    <row r="60" spans="1:6" ht="47.25" x14ac:dyDescent="0.25">
      <c r="A60" s="2">
        <v>52</v>
      </c>
      <c r="B60" s="2" t="s">
        <v>14326</v>
      </c>
      <c r="C60" s="2" t="s">
        <v>14327</v>
      </c>
      <c r="D60" s="2" t="s">
        <v>14328</v>
      </c>
      <c r="E60" s="77">
        <v>2000000</v>
      </c>
      <c r="F60" s="10" t="s">
        <v>13</v>
      </c>
    </row>
    <row r="61" spans="1:6" ht="47.25" x14ac:dyDescent="0.25">
      <c r="A61" s="2">
        <v>53</v>
      </c>
      <c r="B61" s="2" t="s">
        <v>14329</v>
      </c>
      <c r="C61" s="2" t="s">
        <v>14330</v>
      </c>
      <c r="D61" s="2" t="s">
        <v>7672</v>
      </c>
      <c r="E61" s="77">
        <v>1000000</v>
      </c>
      <c r="F61" s="10" t="s">
        <v>13</v>
      </c>
    </row>
    <row r="62" spans="1:6" ht="78.75" x14ac:dyDescent="0.25">
      <c r="A62" s="2">
        <v>54</v>
      </c>
      <c r="B62" s="2" t="s">
        <v>14331</v>
      </c>
      <c r="C62" s="2" t="s">
        <v>14332</v>
      </c>
      <c r="D62" s="2" t="s">
        <v>14333</v>
      </c>
      <c r="E62" s="77">
        <v>300000</v>
      </c>
      <c r="F62" s="10" t="s">
        <v>13</v>
      </c>
    </row>
    <row r="63" spans="1:6" ht="78.75" x14ac:dyDescent="0.25">
      <c r="A63" s="2">
        <v>55</v>
      </c>
      <c r="B63" s="2" t="s">
        <v>14334</v>
      </c>
      <c r="C63" s="2" t="s">
        <v>14335</v>
      </c>
      <c r="D63" s="2" t="s">
        <v>14336</v>
      </c>
      <c r="E63" s="77">
        <v>350000</v>
      </c>
      <c r="F63" s="10" t="s">
        <v>14337</v>
      </c>
    </row>
    <row r="64" spans="1:6" ht="47.25" x14ac:dyDescent="0.25">
      <c r="A64" s="2">
        <v>56</v>
      </c>
      <c r="B64" s="2" t="s">
        <v>14338</v>
      </c>
      <c r="C64" s="2" t="s">
        <v>14339</v>
      </c>
      <c r="D64" s="2" t="s">
        <v>14340</v>
      </c>
      <c r="E64" s="77">
        <v>150000</v>
      </c>
      <c r="F64" s="10" t="s">
        <v>13</v>
      </c>
    </row>
    <row r="65" spans="1:6" ht="47.25" x14ac:dyDescent="0.25">
      <c r="A65" s="2">
        <v>57</v>
      </c>
      <c r="B65" s="2" t="s">
        <v>14341</v>
      </c>
      <c r="C65" s="2" t="s">
        <v>14342</v>
      </c>
      <c r="D65" s="2" t="s">
        <v>14343</v>
      </c>
      <c r="E65" s="77">
        <v>50000</v>
      </c>
      <c r="F65" s="10" t="s">
        <v>13</v>
      </c>
    </row>
    <row r="66" spans="1:6" ht="31.5" x14ac:dyDescent="0.25">
      <c r="A66" s="2">
        <v>58</v>
      </c>
      <c r="B66" s="2" t="s">
        <v>14344</v>
      </c>
      <c r="C66" s="2" t="s">
        <v>14345</v>
      </c>
      <c r="D66" s="2" t="s">
        <v>14346</v>
      </c>
      <c r="E66" s="77">
        <v>100000</v>
      </c>
      <c r="F66" s="10" t="s">
        <v>13</v>
      </c>
    </row>
    <row r="67" spans="1:6" ht="31.5" x14ac:dyDescent="0.25">
      <c r="A67" s="2">
        <v>59</v>
      </c>
      <c r="B67" s="2" t="s">
        <v>14347</v>
      </c>
      <c r="C67" s="2" t="s">
        <v>14348</v>
      </c>
      <c r="D67" s="2" t="s">
        <v>14349</v>
      </c>
      <c r="E67" s="77">
        <v>50000</v>
      </c>
      <c r="F67" s="10" t="s">
        <v>13</v>
      </c>
    </row>
    <row r="68" spans="1:6" ht="31.5" x14ac:dyDescent="0.25">
      <c r="A68" s="2">
        <v>60</v>
      </c>
      <c r="B68" s="2" t="s">
        <v>14350</v>
      </c>
      <c r="C68" s="2" t="s">
        <v>14351</v>
      </c>
      <c r="D68" s="2" t="s">
        <v>14346</v>
      </c>
      <c r="E68" s="77">
        <v>100000</v>
      </c>
      <c r="F68" s="10" t="s">
        <v>13</v>
      </c>
    </row>
    <row r="69" spans="1:6" ht="31.5" x14ac:dyDescent="0.25">
      <c r="A69" s="2">
        <v>61</v>
      </c>
      <c r="B69" s="2" t="s">
        <v>14352</v>
      </c>
      <c r="C69" s="2" t="s">
        <v>14353</v>
      </c>
      <c r="D69" s="2" t="s">
        <v>14343</v>
      </c>
      <c r="E69" s="77">
        <v>50000</v>
      </c>
      <c r="F69" s="10" t="s">
        <v>13</v>
      </c>
    </row>
    <row r="70" spans="1:6" ht="31.5" x14ac:dyDescent="0.25">
      <c r="A70" s="2">
        <v>62</v>
      </c>
      <c r="B70" s="2" t="s">
        <v>14354</v>
      </c>
      <c r="C70" s="2" t="s">
        <v>14355</v>
      </c>
      <c r="D70" s="2" t="s">
        <v>14356</v>
      </c>
      <c r="E70" s="77">
        <v>75000</v>
      </c>
      <c r="F70" s="10" t="s">
        <v>13</v>
      </c>
    </row>
    <row r="71" spans="1:6" ht="31.5" x14ac:dyDescent="0.25">
      <c r="A71" s="2">
        <v>63</v>
      </c>
      <c r="B71" s="2" t="s">
        <v>14357</v>
      </c>
      <c r="C71" s="2" t="s">
        <v>14358</v>
      </c>
      <c r="D71" s="2" t="s">
        <v>14349</v>
      </c>
      <c r="E71" s="77">
        <v>50000</v>
      </c>
      <c r="F71" s="10" t="s">
        <v>13</v>
      </c>
    </row>
    <row r="72" spans="1:6" ht="31.5" x14ac:dyDescent="0.25">
      <c r="A72" s="2">
        <v>64</v>
      </c>
      <c r="B72" s="2" t="s">
        <v>14359</v>
      </c>
      <c r="C72" s="2" t="s">
        <v>14360</v>
      </c>
      <c r="D72" s="2" t="s">
        <v>14356</v>
      </c>
      <c r="E72" s="77">
        <v>75000</v>
      </c>
      <c r="F72" s="10" t="s">
        <v>13</v>
      </c>
    </row>
    <row r="73" spans="1:6" ht="31.5" x14ac:dyDescent="0.25">
      <c r="A73" s="2">
        <v>65</v>
      </c>
      <c r="B73" s="2" t="s">
        <v>14361</v>
      </c>
      <c r="C73" s="2" t="s">
        <v>14362</v>
      </c>
      <c r="D73" s="2" t="s">
        <v>14356</v>
      </c>
      <c r="E73" s="77">
        <v>75000</v>
      </c>
      <c r="F73" s="10" t="s">
        <v>13</v>
      </c>
    </row>
    <row r="74" spans="1:6" ht="31.5" x14ac:dyDescent="0.25">
      <c r="A74" s="2">
        <v>66</v>
      </c>
      <c r="B74" s="2" t="s">
        <v>14363</v>
      </c>
      <c r="C74" s="2" t="s">
        <v>14364</v>
      </c>
      <c r="D74" s="2" t="s">
        <v>14356</v>
      </c>
      <c r="E74" s="77">
        <v>75000</v>
      </c>
      <c r="F74" s="10" t="s">
        <v>13</v>
      </c>
    </row>
    <row r="75" spans="1:6" ht="31.5" x14ac:dyDescent="0.25">
      <c r="A75" s="2">
        <v>67</v>
      </c>
      <c r="B75" s="2" t="s">
        <v>14365</v>
      </c>
      <c r="C75" s="2" t="s">
        <v>14366</v>
      </c>
      <c r="D75" s="2" t="s">
        <v>14356</v>
      </c>
      <c r="E75" s="77">
        <v>75000</v>
      </c>
      <c r="F75" s="10" t="s">
        <v>13</v>
      </c>
    </row>
    <row r="76" spans="1:6" ht="31.5" x14ac:dyDescent="0.25">
      <c r="A76" s="2">
        <v>68</v>
      </c>
      <c r="B76" s="2" t="s">
        <v>14367</v>
      </c>
      <c r="C76" s="2" t="s">
        <v>14368</v>
      </c>
      <c r="D76" s="2" t="s">
        <v>14356</v>
      </c>
      <c r="E76" s="77">
        <v>75000</v>
      </c>
      <c r="F76" s="10" t="s">
        <v>13</v>
      </c>
    </row>
    <row r="77" spans="1:6" x14ac:dyDescent="0.25">
      <c r="A77" s="2"/>
      <c r="B77" s="2373" t="s">
        <v>14369</v>
      </c>
      <c r="C77" s="2374"/>
      <c r="D77" s="2"/>
      <c r="E77" s="77"/>
      <c r="F77" s="10"/>
    </row>
    <row r="78" spans="1:6" ht="47.25" x14ac:dyDescent="0.25">
      <c r="A78" s="2">
        <v>69</v>
      </c>
      <c r="B78" s="2" t="s">
        <v>14370</v>
      </c>
      <c r="C78" s="2" t="s">
        <v>14371</v>
      </c>
      <c r="D78" s="2" t="s">
        <v>14372</v>
      </c>
      <c r="E78" s="77">
        <v>1500000</v>
      </c>
      <c r="F78" s="10" t="s">
        <v>13</v>
      </c>
    </row>
    <row r="79" spans="1:6" ht="47.25" x14ac:dyDescent="0.25">
      <c r="A79" s="2">
        <v>70</v>
      </c>
      <c r="B79" s="2" t="s">
        <v>14373</v>
      </c>
      <c r="C79" s="2" t="s">
        <v>14374</v>
      </c>
      <c r="D79" s="2" t="s">
        <v>14372</v>
      </c>
      <c r="E79" s="77">
        <v>1500000</v>
      </c>
      <c r="F79" s="10" t="s">
        <v>13</v>
      </c>
    </row>
    <row r="80" spans="1:6" x14ac:dyDescent="0.25">
      <c r="A80" s="2"/>
      <c r="B80" s="9" t="s">
        <v>219</v>
      </c>
      <c r="C80" s="2"/>
      <c r="D80" s="2"/>
      <c r="E80" s="77"/>
      <c r="F80" s="10"/>
    </row>
    <row r="81" spans="1:6" ht="94.5" x14ac:dyDescent="0.25">
      <c r="A81" s="2">
        <v>72</v>
      </c>
      <c r="B81" s="2" t="s">
        <v>14375</v>
      </c>
      <c r="C81" s="2" t="s">
        <v>14376</v>
      </c>
      <c r="D81" s="2" t="s">
        <v>14377</v>
      </c>
      <c r="E81" s="203">
        <v>2000000</v>
      </c>
      <c r="F81" s="10" t="s">
        <v>13</v>
      </c>
    </row>
    <row r="82" spans="1:6" ht="47.25" x14ac:dyDescent="0.25">
      <c r="A82" s="2">
        <v>73</v>
      </c>
      <c r="B82" s="2" t="s">
        <v>14378</v>
      </c>
      <c r="C82" s="2" t="s">
        <v>14379</v>
      </c>
      <c r="D82" s="2" t="s">
        <v>14380</v>
      </c>
      <c r="E82" s="203">
        <v>100000</v>
      </c>
      <c r="F82" s="10" t="s">
        <v>13</v>
      </c>
    </row>
    <row r="83" spans="1:6" x14ac:dyDescent="0.25">
      <c r="A83" s="2"/>
      <c r="B83" s="2373" t="s">
        <v>14381</v>
      </c>
      <c r="C83" s="2374"/>
      <c r="D83" s="2"/>
      <c r="E83" s="203"/>
      <c r="F83" s="10"/>
    </row>
    <row r="84" spans="1:6" ht="173.25" x14ac:dyDescent="0.25">
      <c r="A84" s="2">
        <v>74</v>
      </c>
      <c r="B84" s="2" t="s">
        <v>700</v>
      </c>
      <c r="C84" s="2" t="s">
        <v>14382</v>
      </c>
      <c r="D84" s="2" t="s">
        <v>14383</v>
      </c>
      <c r="E84" s="77">
        <v>501731.41</v>
      </c>
      <c r="F84" s="10" t="s">
        <v>5827</v>
      </c>
    </row>
    <row r="85" spans="1:6" ht="141.75" x14ac:dyDescent="0.25">
      <c r="A85" s="2">
        <v>75</v>
      </c>
      <c r="B85" s="2" t="s">
        <v>14384</v>
      </c>
      <c r="C85" s="2" t="s">
        <v>14385</v>
      </c>
      <c r="D85" s="2" t="s">
        <v>14386</v>
      </c>
      <c r="E85" s="77">
        <v>550000</v>
      </c>
      <c r="F85" s="10" t="s">
        <v>1294</v>
      </c>
    </row>
    <row r="86" spans="1:6" ht="47.25" x14ac:dyDescent="0.25">
      <c r="A86" s="2">
        <v>76</v>
      </c>
      <c r="B86" s="2" t="s">
        <v>683</v>
      </c>
      <c r="C86" s="2" t="s">
        <v>14387</v>
      </c>
      <c r="D86" s="2" t="s">
        <v>14388</v>
      </c>
      <c r="E86" s="203">
        <v>4000000</v>
      </c>
      <c r="F86" s="10" t="s">
        <v>1294</v>
      </c>
    </row>
    <row r="87" spans="1:6" x14ac:dyDescent="0.25">
      <c r="A87" s="2"/>
      <c r="B87" s="2373" t="s">
        <v>2048</v>
      </c>
      <c r="C87" s="2374"/>
      <c r="D87" s="2"/>
      <c r="E87" s="203"/>
      <c r="F87" s="10"/>
    </row>
    <row r="88" spans="1:6" ht="173.25" x14ac:dyDescent="0.25">
      <c r="A88" s="2">
        <v>77</v>
      </c>
      <c r="B88" s="2" t="s">
        <v>14389</v>
      </c>
      <c r="C88" s="2" t="s">
        <v>14390</v>
      </c>
      <c r="D88" s="2" t="s">
        <v>14391</v>
      </c>
      <c r="E88" s="77">
        <v>1169256.8</v>
      </c>
      <c r="F88" s="10" t="s">
        <v>1294</v>
      </c>
    </row>
    <row r="89" spans="1:6" ht="173.25" x14ac:dyDescent="0.25">
      <c r="A89" s="2">
        <v>78</v>
      </c>
      <c r="B89" s="2" t="s">
        <v>14392</v>
      </c>
      <c r="C89" s="2" t="s">
        <v>14393</v>
      </c>
      <c r="D89" s="2" t="s">
        <v>14391</v>
      </c>
      <c r="E89" s="77">
        <v>1169256.8</v>
      </c>
      <c r="F89" s="10" t="s">
        <v>1294</v>
      </c>
    </row>
    <row r="90" spans="1:6" ht="173.25" x14ac:dyDescent="0.25">
      <c r="A90" s="2">
        <v>79</v>
      </c>
      <c r="B90" s="2" t="s">
        <v>14394</v>
      </c>
      <c r="C90" s="2" t="s">
        <v>14395</v>
      </c>
      <c r="D90" s="2" t="s">
        <v>14391</v>
      </c>
      <c r="E90" s="77">
        <v>1169256.8</v>
      </c>
      <c r="F90" s="10" t="s">
        <v>1294</v>
      </c>
    </row>
    <row r="91" spans="1:6" ht="173.25" x14ac:dyDescent="0.25">
      <c r="A91" s="2">
        <v>80</v>
      </c>
      <c r="B91" s="2" t="s">
        <v>14396</v>
      </c>
      <c r="C91" s="2" t="s">
        <v>14397</v>
      </c>
      <c r="D91" s="2" t="s">
        <v>14391</v>
      </c>
      <c r="E91" s="77">
        <v>1169256.8</v>
      </c>
      <c r="F91" s="10" t="s">
        <v>1294</v>
      </c>
    </row>
    <row r="92" spans="1:6" x14ac:dyDescent="0.25">
      <c r="A92" s="9"/>
      <c r="B92" s="9" t="s">
        <v>704</v>
      </c>
      <c r="C92" s="9"/>
      <c r="D92" s="9"/>
      <c r="E92" s="257">
        <f>SUM(E6:E91)</f>
        <v>77310344.819999993</v>
      </c>
      <c r="F92" s="96"/>
    </row>
    <row r="93" spans="1:6" x14ac:dyDescent="0.25">
      <c r="A93" s="69"/>
      <c r="B93" s="2346" t="s">
        <v>9</v>
      </c>
      <c r="C93" s="2417"/>
      <c r="D93" s="2347"/>
      <c r="E93" s="189"/>
      <c r="F93" s="71"/>
    </row>
    <row r="94" spans="1:6" ht="63" x14ac:dyDescent="0.25">
      <c r="A94" s="69">
        <v>1</v>
      </c>
      <c r="B94" s="69" t="s">
        <v>269</v>
      </c>
      <c r="C94" s="7" t="s">
        <v>14398</v>
      </c>
      <c r="D94" s="69" t="s">
        <v>271</v>
      </c>
      <c r="E94" s="187">
        <v>1000000</v>
      </c>
      <c r="F94" s="71" t="s">
        <v>272</v>
      </c>
    </row>
    <row r="95" spans="1:6" x14ac:dyDescent="0.25">
      <c r="A95" s="69"/>
      <c r="B95" s="70" t="s">
        <v>273</v>
      </c>
      <c r="C95" s="7"/>
      <c r="D95" s="69"/>
      <c r="E95" s="187"/>
      <c r="F95" s="71"/>
    </row>
    <row r="96" spans="1:6" ht="94.5" x14ac:dyDescent="0.25">
      <c r="A96" s="69">
        <v>2</v>
      </c>
      <c r="B96" s="69" t="s">
        <v>274</v>
      </c>
      <c r="C96" s="7" t="s">
        <v>14399</v>
      </c>
      <c r="D96" s="69" t="s">
        <v>276</v>
      </c>
      <c r="E96" s="187">
        <v>4500000</v>
      </c>
      <c r="F96" s="71" t="s">
        <v>277</v>
      </c>
    </row>
    <row r="97" spans="1:6" x14ac:dyDescent="0.25">
      <c r="A97" s="69"/>
      <c r="B97" s="70" t="s">
        <v>248</v>
      </c>
      <c r="C97" s="69"/>
      <c r="D97" s="69"/>
      <c r="E97" s="189">
        <v>5500000</v>
      </c>
      <c r="F97" s="71"/>
    </row>
    <row r="98" spans="1:6" ht="18" customHeight="1" x14ac:dyDescent="0.25">
      <c r="A98" s="69"/>
      <c r="B98" s="2465" t="s">
        <v>323</v>
      </c>
      <c r="C98" s="2466"/>
      <c r="D98" s="69"/>
      <c r="E98" s="189"/>
      <c r="F98" s="71"/>
    </row>
    <row r="99" spans="1:6" x14ac:dyDescent="0.25">
      <c r="A99" s="2"/>
      <c r="B99" s="9" t="s">
        <v>14400</v>
      </c>
      <c r="C99" s="2"/>
      <c r="D99" s="2"/>
      <c r="E99" s="77"/>
      <c r="F99" s="10"/>
    </row>
    <row r="100" spans="1:6" ht="47.25" x14ac:dyDescent="0.25">
      <c r="A100" s="2">
        <v>71</v>
      </c>
      <c r="B100" s="2" t="s">
        <v>14401</v>
      </c>
      <c r="C100" s="2" t="s">
        <v>14402</v>
      </c>
      <c r="D100" s="2" t="s">
        <v>14403</v>
      </c>
      <c r="E100" s="77">
        <v>4000000</v>
      </c>
      <c r="F100" s="10" t="s">
        <v>1294</v>
      </c>
    </row>
    <row r="101" spans="1:6" x14ac:dyDescent="0.25">
      <c r="A101" s="88"/>
      <c r="B101" s="70" t="s">
        <v>248</v>
      </c>
      <c r="C101" s="88"/>
      <c r="D101" s="88"/>
      <c r="E101" s="138">
        <v>4000000</v>
      </c>
      <c r="F101" s="88"/>
    </row>
    <row r="102" spans="1:6" ht="21.75" customHeight="1" x14ac:dyDescent="0.25">
      <c r="A102" s="88"/>
      <c r="B102" s="2340" t="s">
        <v>324</v>
      </c>
      <c r="C102" s="2342"/>
      <c r="D102" s="88"/>
      <c r="E102" s="89">
        <f>E101+E97+E92</f>
        <v>86810344.819999993</v>
      </c>
      <c r="F102" s="88"/>
    </row>
    <row r="105" spans="1:6" x14ac:dyDescent="0.25">
      <c r="A105" s="2454" t="s">
        <v>9528</v>
      </c>
      <c r="B105" s="2454"/>
      <c r="C105" s="2454"/>
      <c r="D105" s="2454"/>
      <c r="E105" s="2454"/>
      <c r="F105" s="2454"/>
    </row>
    <row r="106" spans="1:6" x14ac:dyDescent="0.25">
      <c r="A106" s="2454" t="s">
        <v>14209</v>
      </c>
      <c r="B106" s="2454"/>
      <c r="C106" s="2454"/>
      <c r="D106" s="2454"/>
      <c r="E106" s="2454"/>
      <c r="F106" s="2454"/>
    </row>
    <row r="107" spans="1:6" x14ac:dyDescent="0.25">
      <c r="A107" s="2454" t="s">
        <v>281</v>
      </c>
      <c r="B107" s="2454"/>
      <c r="C107" s="2454"/>
      <c r="D107" s="2454"/>
      <c r="E107" s="2454"/>
      <c r="F107" s="2454"/>
    </row>
    <row r="108" spans="1:6" ht="31.5" x14ac:dyDescent="0.25">
      <c r="A108" s="1826" t="s">
        <v>3</v>
      </c>
      <c r="B108" s="1770" t="s">
        <v>283</v>
      </c>
      <c r="C108" s="1770" t="s">
        <v>284</v>
      </c>
      <c r="D108" s="1770" t="s">
        <v>285</v>
      </c>
      <c r="E108" s="1824" t="s">
        <v>286</v>
      </c>
      <c r="F108" s="1780" t="s">
        <v>4467</v>
      </c>
    </row>
    <row r="109" spans="1:6" x14ac:dyDescent="0.25">
      <c r="A109" s="1826"/>
      <c r="B109" s="2590" t="s">
        <v>9</v>
      </c>
      <c r="C109" s="2590"/>
      <c r="D109" s="1770"/>
      <c r="E109" s="1824"/>
      <c r="F109" s="1780"/>
    </row>
    <row r="110" spans="1:6" ht="47.25" x14ac:dyDescent="0.25">
      <c r="A110" s="1756">
        <v>1</v>
      </c>
      <c r="B110" s="1733" t="s">
        <v>289</v>
      </c>
      <c r="C110" s="1733" t="s">
        <v>14210</v>
      </c>
      <c r="D110" s="1733" t="s">
        <v>329</v>
      </c>
      <c r="E110" s="1742">
        <v>674957</v>
      </c>
      <c r="F110" s="1743" t="s">
        <v>272</v>
      </c>
    </row>
    <row r="111" spans="1:6" x14ac:dyDescent="0.25">
      <c r="A111" s="1756"/>
      <c r="B111" s="2510" t="s">
        <v>2222</v>
      </c>
      <c r="C111" s="2510"/>
      <c r="D111" s="2510"/>
      <c r="E111" s="1773"/>
      <c r="F111" s="1743"/>
    </row>
    <row r="112" spans="1:6" ht="110.25" x14ac:dyDescent="0.25">
      <c r="A112" s="1756">
        <v>2</v>
      </c>
      <c r="B112" s="1733" t="s">
        <v>295</v>
      </c>
      <c r="C112" s="1733" t="s">
        <v>14215</v>
      </c>
      <c r="D112" s="1733" t="s">
        <v>336</v>
      </c>
      <c r="E112" s="1746">
        <v>194000</v>
      </c>
      <c r="F112" s="1775" t="s">
        <v>5827</v>
      </c>
    </row>
    <row r="113" spans="1:6" ht="63" x14ac:dyDescent="0.25">
      <c r="A113" s="1756">
        <v>3</v>
      </c>
      <c r="B113" s="1733" t="s">
        <v>4720</v>
      </c>
      <c r="C113" s="1733" t="s">
        <v>14217</v>
      </c>
      <c r="D113" s="1733" t="s">
        <v>1244</v>
      </c>
      <c r="E113" s="1746">
        <v>141378.82999999999</v>
      </c>
      <c r="F113" s="1775" t="s">
        <v>5827</v>
      </c>
    </row>
    <row r="114" spans="1:6" x14ac:dyDescent="0.25">
      <c r="A114" s="1756"/>
      <c r="B114" s="1758" t="s">
        <v>739</v>
      </c>
      <c r="C114" s="1756"/>
      <c r="D114" s="1756"/>
      <c r="E114" s="1744"/>
      <c r="F114" s="1741"/>
    </row>
    <row r="115" spans="1:6" ht="110.25" x14ac:dyDescent="0.25">
      <c r="A115" s="1756">
        <v>4</v>
      </c>
      <c r="B115" s="1772" t="s">
        <v>301</v>
      </c>
      <c r="C115" s="1733" t="s">
        <v>14218</v>
      </c>
      <c r="D115" s="1772" t="s">
        <v>14219</v>
      </c>
      <c r="E115" s="1742">
        <v>568965.51</v>
      </c>
      <c r="F115" s="1774" t="s">
        <v>5827</v>
      </c>
    </row>
    <row r="116" spans="1:6" x14ac:dyDescent="0.25">
      <c r="A116" s="1756"/>
      <c r="B116" s="2510" t="s">
        <v>5895</v>
      </c>
      <c r="C116" s="2510"/>
      <c r="D116" s="1756"/>
      <c r="E116" s="1744"/>
      <c r="F116" s="1741"/>
    </row>
    <row r="117" spans="1:6" ht="47.25" x14ac:dyDescent="0.25">
      <c r="A117" s="1756">
        <v>5</v>
      </c>
      <c r="B117" s="1772" t="s">
        <v>41817</v>
      </c>
      <c r="C117" s="1733" t="s">
        <v>41818</v>
      </c>
      <c r="D117" s="1733" t="s">
        <v>41819</v>
      </c>
      <c r="E117" s="1742">
        <v>1000000</v>
      </c>
      <c r="F117" s="1774" t="s">
        <v>5827</v>
      </c>
    </row>
    <row r="118" spans="1:6" ht="47.25" x14ac:dyDescent="0.25">
      <c r="A118" s="1756">
        <v>6</v>
      </c>
      <c r="B118" s="1772" t="s">
        <v>41820</v>
      </c>
      <c r="C118" s="1733" t="s">
        <v>41821</v>
      </c>
      <c r="D118" s="1733" t="s">
        <v>41822</v>
      </c>
      <c r="E118" s="1742">
        <v>1500000</v>
      </c>
      <c r="F118" s="1774" t="s">
        <v>14337</v>
      </c>
    </row>
    <row r="119" spans="1:6" ht="63" x14ac:dyDescent="0.25">
      <c r="A119" s="1756">
        <v>7</v>
      </c>
      <c r="B119" s="1772" t="s">
        <v>41823</v>
      </c>
      <c r="C119" s="1772" t="s">
        <v>14278</v>
      </c>
      <c r="D119" s="1772" t="s">
        <v>41824</v>
      </c>
      <c r="E119" s="1742">
        <v>1000000</v>
      </c>
      <c r="F119" s="1774" t="s">
        <v>1269</v>
      </c>
    </row>
    <row r="120" spans="1:6" ht="31.5" x14ac:dyDescent="0.25">
      <c r="A120" s="1756">
        <v>8</v>
      </c>
      <c r="B120" s="1772" t="s">
        <v>41825</v>
      </c>
      <c r="C120" s="1772" t="s">
        <v>41826</v>
      </c>
      <c r="D120" s="1772" t="s">
        <v>41827</v>
      </c>
      <c r="E120" s="1742">
        <v>100000</v>
      </c>
      <c r="F120" s="1774" t="s">
        <v>1269</v>
      </c>
    </row>
    <row r="121" spans="1:6" ht="47.25" x14ac:dyDescent="0.25">
      <c r="A121" s="1756">
        <v>9</v>
      </c>
      <c r="B121" s="1772" t="s">
        <v>41828</v>
      </c>
      <c r="C121" s="1772" t="s">
        <v>14318</v>
      </c>
      <c r="D121" s="1772" t="s">
        <v>41829</v>
      </c>
      <c r="E121" s="1742">
        <v>100000</v>
      </c>
      <c r="F121" s="1774" t="s">
        <v>1269</v>
      </c>
    </row>
    <row r="122" spans="1:6" ht="47.25" x14ac:dyDescent="0.25">
      <c r="A122" s="1756">
        <v>10</v>
      </c>
      <c r="B122" s="1772" t="s">
        <v>41830</v>
      </c>
      <c r="C122" s="1772" t="s">
        <v>41831</v>
      </c>
      <c r="D122" s="1772" t="s">
        <v>41832</v>
      </c>
      <c r="E122" s="1742">
        <v>800000</v>
      </c>
      <c r="F122" s="1774" t="s">
        <v>1269</v>
      </c>
    </row>
    <row r="123" spans="1:6" ht="47.25" x14ac:dyDescent="0.25">
      <c r="A123" s="1756">
        <v>11</v>
      </c>
      <c r="B123" s="1772" t="s">
        <v>41833</v>
      </c>
      <c r="C123" s="1772" t="s">
        <v>14248</v>
      </c>
      <c r="D123" s="1772" t="s">
        <v>41827</v>
      </c>
      <c r="E123" s="1742">
        <v>100000</v>
      </c>
      <c r="F123" s="1774" t="s">
        <v>5827</v>
      </c>
    </row>
    <row r="124" spans="1:6" ht="94.5" x14ac:dyDescent="0.25">
      <c r="A124" s="1756">
        <v>12</v>
      </c>
      <c r="B124" s="1772" t="s">
        <v>41834</v>
      </c>
      <c r="C124" s="1772" t="s">
        <v>41835</v>
      </c>
      <c r="D124" s="1772" t="s">
        <v>41836</v>
      </c>
      <c r="E124" s="1742">
        <v>900000</v>
      </c>
      <c r="F124" s="1774" t="s">
        <v>5827</v>
      </c>
    </row>
    <row r="125" spans="1:6" ht="47.25" x14ac:dyDescent="0.25">
      <c r="A125" s="1756">
        <v>13</v>
      </c>
      <c r="B125" s="1772" t="s">
        <v>41837</v>
      </c>
      <c r="C125" s="1772" t="s">
        <v>41838</v>
      </c>
      <c r="D125" s="1772" t="s">
        <v>41832</v>
      </c>
      <c r="E125" s="1742">
        <v>800000</v>
      </c>
      <c r="F125" s="1774" t="s">
        <v>1269</v>
      </c>
    </row>
    <row r="126" spans="1:6" ht="78.75" x14ac:dyDescent="0.25">
      <c r="A126" s="1756">
        <v>14</v>
      </c>
      <c r="B126" s="1772" t="s">
        <v>41839</v>
      </c>
      <c r="C126" s="1772" t="s">
        <v>41840</v>
      </c>
      <c r="D126" s="1772" t="s">
        <v>41841</v>
      </c>
      <c r="E126" s="1742">
        <v>200000</v>
      </c>
      <c r="F126" s="1774" t="s">
        <v>5827</v>
      </c>
    </row>
    <row r="127" spans="1:6" ht="47.25" x14ac:dyDescent="0.25">
      <c r="A127" s="1756">
        <v>15</v>
      </c>
      <c r="B127" s="1772" t="s">
        <v>41842</v>
      </c>
      <c r="C127" s="1772" t="s">
        <v>41843</v>
      </c>
      <c r="D127" s="1772" t="s">
        <v>41832</v>
      </c>
      <c r="E127" s="1742">
        <v>1000000</v>
      </c>
      <c r="F127" s="1774" t="s">
        <v>1269</v>
      </c>
    </row>
    <row r="128" spans="1:6" x14ac:dyDescent="0.25">
      <c r="A128" s="1756"/>
      <c r="B128" s="1760" t="s">
        <v>219</v>
      </c>
      <c r="C128" s="1755"/>
      <c r="D128" s="1755"/>
      <c r="E128" s="1773"/>
      <c r="F128" s="1743"/>
    </row>
    <row r="129" spans="1:6" ht="47.25" x14ac:dyDescent="0.25">
      <c r="A129" s="1756">
        <v>16</v>
      </c>
      <c r="B129" s="1772" t="s">
        <v>41844</v>
      </c>
      <c r="C129" s="1733" t="s">
        <v>14376</v>
      </c>
      <c r="D129" s="1733" t="s">
        <v>41845</v>
      </c>
      <c r="E129" s="1746">
        <v>1700000</v>
      </c>
      <c r="F129" s="1775" t="s">
        <v>5827</v>
      </c>
    </row>
    <row r="130" spans="1:6" ht="63" x14ac:dyDescent="0.25">
      <c r="A130" s="1756">
        <v>17</v>
      </c>
      <c r="B130" s="1772" t="s">
        <v>41846</v>
      </c>
      <c r="C130" s="1733" t="s">
        <v>41847</v>
      </c>
      <c r="D130" s="1772" t="s">
        <v>41848</v>
      </c>
      <c r="E130" s="1746">
        <v>100000</v>
      </c>
      <c r="F130" s="1775" t="s">
        <v>5827</v>
      </c>
    </row>
    <row r="131" spans="1:6" x14ac:dyDescent="0.25">
      <c r="A131" s="1756"/>
      <c r="B131" s="2590" t="s">
        <v>5872</v>
      </c>
      <c r="C131" s="2590"/>
      <c r="D131" s="1772"/>
      <c r="E131" s="1746"/>
      <c r="F131" s="1775"/>
    </row>
    <row r="132" spans="1:6" ht="47.25" x14ac:dyDescent="0.25">
      <c r="A132" s="1756">
        <v>18</v>
      </c>
      <c r="B132" s="1755" t="s">
        <v>14373</v>
      </c>
      <c r="C132" s="1756" t="s">
        <v>41849</v>
      </c>
      <c r="D132" s="1756" t="s">
        <v>41850</v>
      </c>
      <c r="E132" s="1742">
        <v>500000</v>
      </c>
      <c r="F132" s="1743" t="s">
        <v>1269</v>
      </c>
    </row>
    <row r="133" spans="1:6" x14ac:dyDescent="0.25">
      <c r="A133" s="1758"/>
      <c r="B133" s="1760" t="s">
        <v>248</v>
      </c>
      <c r="C133" s="1760"/>
      <c r="D133" s="1760"/>
      <c r="E133" s="1824">
        <f>SUM(E110:E132)</f>
        <v>11379301.34</v>
      </c>
      <c r="F133" s="1778"/>
    </row>
    <row r="134" spans="1:6" x14ac:dyDescent="0.25">
      <c r="A134" s="2453" t="s">
        <v>41659</v>
      </c>
      <c r="B134" s="2453"/>
      <c r="C134" s="2453"/>
      <c r="D134" s="2453" t="s">
        <v>41689</v>
      </c>
      <c r="E134" s="2453"/>
      <c r="F134" s="2453"/>
    </row>
  </sheetData>
  <mergeCells count="21">
    <mergeCell ref="A134:C134"/>
    <mergeCell ref="D134:F134"/>
    <mergeCell ref="B87:C87"/>
    <mergeCell ref="B93:D93"/>
    <mergeCell ref="B98:C98"/>
    <mergeCell ref="B83:C83"/>
    <mergeCell ref="B77:C77"/>
    <mergeCell ref="B111:D111"/>
    <mergeCell ref="B116:C116"/>
    <mergeCell ref="B131:C131"/>
    <mergeCell ref="B109:C109"/>
    <mergeCell ref="A105:F105"/>
    <mergeCell ref="A106:F106"/>
    <mergeCell ref="A107:F107"/>
    <mergeCell ref="B102:C102"/>
    <mergeCell ref="B20:C20"/>
    <mergeCell ref="A1:F1"/>
    <mergeCell ref="A2:F2"/>
    <mergeCell ref="A3:F3"/>
    <mergeCell ref="B5:C5"/>
    <mergeCell ref="B10:D10"/>
  </mergeCells>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1"/>
  <sheetViews>
    <sheetView topLeftCell="A88" workbookViewId="0">
      <selection activeCell="C102" sqref="C102"/>
    </sheetView>
  </sheetViews>
  <sheetFormatPr defaultRowHeight="15.75" x14ac:dyDescent="0.25"/>
  <cols>
    <col min="1" max="1" width="9.140625" style="128"/>
    <col min="2" max="2" width="20.7109375" style="128" customWidth="1"/>
    <col min="3" max="3" width="45.140625" style="128" customWidth="1"/>
    <col min="4" max="4" width="18.42578125" style="128" customWidth="1"/>
    <col min="5" max="5" width="19.85546875" style="128" customWidth="1"/>
    <col min="6" max="6" width="10.85546875" style="128" customWidth="1"/>
    <col min="7" max="16384" width="9.140625" style="128"/>
  </cols>
  <sheetData>
    <row r="1" spans="1:6" x14ac:dyDescent="0.25">
      <c r="A1" s="2627" t="s">
        <v>9528</v>
      </c>
      <c r="B1" s="2627"/>
      <c r="C1" s="2627"/>
      <c r="D1" s="2627"/>
      <c r="E1" s="2627"/>
      <c r="F1" s="2627"/>
    </row>
    <row r="2" spans="1:6" x14ac:dyDescent="0.25">
      <c r="A2" s="2627" t="s">
        <v>12199</v>
      </c>
      <c r="B2" s="2627"/>
      <c r="C2" s="2627"/>
      <c r="D2" s="2627"/>
      <c r="E2" s="2627"/>
      <c r="F2" s="2627"/>
    </row>
    <row r="3" spans="1:6" x14ac:dyDescent="0.25">
      <c r="A3" s="2627" t="s">
        <v>281</v>
      </c>
      <c r="B3" s="2627"/>
      <c r="C3" s="2627"/>
      <c r="D3" s="2627"/>
      <c r="E3" s="2627"/>
      <c r="F3" s="2627"/>
    </row>
    <row r="4" spans="1:6" x14ac:dyDescent="0.25">
      <c r="A4" s="310" t="s">
        <v>3</v>
      </c>
      <c r="B4" s="310" t="s">
        <v>283</v>
      </c>
      <c r="C4" s="310" t="s">
        <v>284</v>
      </c>
      <c r="D4" s="310" t="s">
        <v>285</v>
      </c>
      <c r="E4" s="243" t="s">
        <v>286</v>
      </c>
      <c r="F4" s="240" t="s">
        <v>4467</v>
      </c>
    </row>
    <row r="5" spans="1:6" x14ac:dyDescent="0.25">
      <c r="A5" s="310"/>
      <c r="B5" s="2715" t="s">
        <v>9</v>
      </c>
      <c r="C5" s="2716"/>
      <c r="D5" s="310"/>
      <c r="E5" s="243"/>
      <c r="F5" s="240"/>
    </row>
    <row r="6" spans="1:6" ht="47.25" x14ac:dyDescent="0.25">
      <c r="A6" s="69">
        <v>1</v>
      </c>
      <c r="B6" s="158" t="s">
        <v>3454</v>
      </c>
      <c r="C6" s="158" t="s">
        <v>12200</v>
      </c>
      <c r="D6" s="733" t="s">
        <v>329</v>
      </c>
      <c r="E6" s="203">
        <v>1530840</v>
      </c>
      <c r="F6" s="191" t="s">
        <v>272</v>
      </c>
    </row>
    <row r="7" spans="1:6" ht="126" x14ac:dyDescent="0.25">
      <c r="A7" s="69">
        <v>2</v>
      </c>
      <c r="B7" s="158" t="s">
        <v>295</v>
      </c>
      <c r="C7" s="158" t="s">
        <v>12201</v>
      </c>
      <c r="D7" s="733" t="s">
        <v>488</v>
      </c>
      <c r="E7" s="203">
        <v>1049000</v>
      </c>
      <c r="F7" s="191" t="s">
        <v>272</v>
      </c>
    </row>
    <row r="8" spans="1:6" ht="31.5" x14ac:dyDescent="0.25">
      <c r="A8" s="69">
        <v>3</v>
      </c>
      <c r="B8" s="158" t="s">
        <v>17</v>
      </c>
      <c r="C8" s="158" t="s">
        <v>12202</v>
      </c>
      <c r="D8" s="733" t="s">
        <v>537</v>
      </c>
      <c r="E8" s="203">
        <v>58560</v>
      </c>
      <c r="F8" s="191" t="s">
        <v>272</v>
      </c>
    </row>
    <row r="9" spans="1:6" ht="31.5" x14ac:dyDescent="0.25">
      <c r="A9" s="69">
        <v>4</v>
      </c>
      <c r="B9" s="158" t="s">
        <v>20</v>
      </c>
      <c r="C9" s="158" t="s">
        <v>12203</v>
      </c>
      <c r="D9" s="733" t="s">
        <v>539</v>
      </c>
      <c r="E9" s="203">
        <v>70200</v>
      </c>
      <c r="F9" s="191" t="s">
        <v>272</v>
      </c>
    </row>
    <row r="10" spans="1:6" ht="78.75" x14ac:dyDescent="0.25">
      <c r="A10" s="69">
        <v>5</v>
      </c>
      <c r="B10" s="158" t="s">
        <v>23</v>
      </c>
      <c r="C10" s="158" t="s">
        <v>12204</v>
      </c>
      <c r="D10" s="733" t="s">
        <v>541</v>
      </c>
      <c r="E10" s="203">
        <v>1500000</v>
      </c>
      <c r="F10" s="191" t="s">
        <v>272</v>
      </c>
    </row>
    <row r="11" spans="1:6" x14ac:dyDescent="0.25">
      <c r="A11" s="69"/>
      <c r="B11" s="2348" t="s">
        <v>2222</v>
      </c>
      <c r="C11" s="2349"/>
      <c r="D11" s="2350"/>
      <c r="E11" s="203"/>
      <c r="F11" s="734"/>
    </row>
    <row r="12" spans="1:6" ht="110.25" x14ac:dyDescent="0.25">
      <c r="A12" s="69">
        <v>6</v>
      </c>
      <c r="B12" s="158" t="s">
        <v>295</v>
      </c>
      <c r="C12" s="158" t="s">
        <v>12205</v>
      </c>
      <c r="D12" s="11" t="s">
        <v>336</v>
      </c>
      <c r="E12" s="203">
        <v>520000</v>
      </c>
      <c r="F12" s="191" t="s">
        <v>272</v>
      </c>
    </row>
    <row r="13" spans="1:6" ht="78.75" x14ac:dyDescent="0.25">
      <c r="A13" s="69">
        <v>7</v>
      </c>
      <c r="B13" s="158" t="s">
        <v>23</v>
      </c>
      <c r="C13" s="158" t="s">
        <v>12206</v>
      </c>
      <c r="D13" s="11" t="s">
        <v>541</v>
      </c>
      <c r="E13" s="203">
        <v>500000</v>
      </c>
      <c r="F13" s="191" t="s">
        <v>272</v>
      </c>
    </row>
    <row r="14" spans="1:6" ht="94.5" x14ac:dyDescent="0.25">
      <c r="A14" s="69">
        <v>8</v>
      </c>
      <c r="B14" s="158" t="s">
        <v>12207</v>
      </c>
      <c r="C14" s="158" t="s">
        <v>12208</v>
      </c>
      <c r="D14" s="11" t="s">
        <v>1244</v>
      </c>
      <c r="E14" s="203">
        <v>716200</v>
      </c>
      <c r="F14" s="191" t="s">
        <v>272</v>
      </c>
    </row>
    <row r="15" spans="1:6" x14ac:dyDescent="0.25">
      <c r="A15" s="69"/>
      <c r="B15" s="2576" t="s">
        <v>12209</v>
      </c>
      <c r="C15" s="2577"/>
      <c r="D15" s="733"/>
      <c r="E15" s="203"/>
      <c r="F15" s="191"/>
    </row>
    <row r="16" spans="1:6" ht="110.25" x14ac:dyDescent="0.25">
      <c r="A16" s="69">
        <v>9</v>
      </c>
      <c r="B16" s="158" t="s">
        <v>295</v>
      </c>
      <c r="C16" s="158" t="s">
        <v>12205</v>
      </c>
      <c r="D16" s="733" t="s">
        <v>336</v>
      </c>
      <c r="E16" s="203">
        <v>200000</v>
      </c>
      <c r="F16" s="191" t="s">
        <v>272</v>
      </c>
    </row>
    <row r="17" spans="1:6" ht="78.75" x14ac:dyDescent="0.25">
      <c r="A17" s="69">
        <v>10</v>
      </c>
      <c r="B17" s="158" t="s">
        <v>23</v>
      </c>
      <c r="C17" s="158" t="s">
        <v>12206</v>
      </c>
      <c r="D17" s="733" t="s">
        <v>541</v>
      </c>
      <c r="E17" s="203">
        <v>453840</v>
      </c>
      <c r="F17" s="191" t="s">
        <v>272</v>
      </c>
    </row>
    <row r="18" spans="1:6" ht="110.25" x14ac:dyDescent="0.25">
      <c r="A18" s="69">
        <v>11</v>
      </c>
      <c r="B18" s="158" t="s">
        <v>12128</v>
      </c>
      <c r="C18" s="158" t="s">
        <v>12208</v>
      </c>
      <c r="D18" s="733" t="s">
        <v>12210</v>
      </c>
      <c r="E18" s="203">
        <v>214160</v>
      </c>
      <c r="F18" s="191" t="s">
        <v>272</v>
      </c>
    </row>
    <row r="19" spans="1:6" x14ac:dyDescent="0.25">
      <c r="A19" s="70"/>
      <c r="B19" s="2576" t="s">
        <v>739</v>
      </c>
      <c r="C19" s="2577"/>
      <c r="D19" s="735"/>
      <c r="E19" s="257"/>
      <c r="F19" s="736"/>
    </row>
    <row r="20" spans="1:6" ht="94.5" x14ac:dyDescent="0.25">
      <c r="A20" s="69">
        <v>12</v>
      </c>
      <c r="B20" s="158" t="s">
        <v>41</v>
      </c>
      <c r="C20" s="158" t="s">
        <v>12211</v>
      </c>
      <c r="D20" s="733" t="s">
        <v>43</v>
      </c>
      <c r="E20" s="203">
        <v>4568965.5199999996</v>
      </c>
      <c r="F20" s="191" t="s">
        <v>272</v>
      </c>
    </row>
    <row r="21" spans="1:6" x14ac:dyDescent="0.25">
      <c r="A21" s="70"/>
      <c r="B21" s="336" t="s">
        <v>273</v>
      </c>
      <c r="C21" s="336"/>
      <c r="D21" s="735"/>
      <c r="E21" s="257"/>
      <c r="F21" s="736"/>
    </row>
    <row r="22" spans="1:6" ht="47.25" x14ac:dyDescent="0.25">
      <c r="A22" s="69">
        <v>13</v>
      </c>
      <c r="B22" s="158" t="s">
        <v>9069</v>
      </c>
      <c r="C22" s="158" t="s">
        <v>12131</v>
      </c>
      <c r="D22" s="733" t="s">
        <v>12132</v>
      </c>
      <c r="E22" s="203">
        <v>10500000</v>
      </c>
      <c r="F22" s="191" t="s">
        <v>272</v>
      </c>
    </row>
    <row r="23" spans="1:6" ht="47.25" x14ac:dyDescent="0.25">
      <c r="A23" s="69">
        <v>14</v>
      </c>
      <c r="B23" s="158" t="s">
        <v>2823</v>
      </c>
      <c r="C23" s="158" t="s">
        <v>12133</v>
      </c>
      <c r="D23" s="733" t="s">
        <v>12134</v>
      </c>
      <c r="E23" s="203">
        <v>6702000</v>
      </c>
      <c r="F23" s="191" t="s">
        <v>272</v>
      </c>
    </row>
    <row r="24" spans="1:6" x14ac:dyDescent="0.25">
      <c r="A24" s="70"/>
      <c r="B24" s="336" t="s">
        <v>2065</v>
      </c>
      <c r="C24" s="336"/>
      <c r="D24" s="737"/>
      <c r="E24" s="257"/>
      <c r="F24" s="736"/>
    </row>
    <row r="25" spans="1:6" ht="267.75" x14ac:dyDescent="0.25">
      <c r="A25" s="69">
        <v>15</v>
      </c>
      <c r="B25" s="158" t="s">
        <v>307</v>
      </c>
      <c r="C25" s="158" t="s">
        <v>12135</v>
      </c>
      <c r="D25" s="158" t="s">
        <v>12212</v>
      </c>
      <c r="E25" s="203">
        <v>1736206.8966000001</v>
      </c>
      <c r="F25" s="191" t="s">
        <v>272</v>
      </c>
    </row>
    <row r="26" spans="1:6" x14ac:dyDescent="0.25">
      <c r="A26" s="69"/>
      <c r="B26" s="2348" t="s">
        <v>312</v>
      </c>
      <c r="C26" s="2350"/>
      <c r="D26" s="79"/>
      <c r="E26" s="257"/>
      <c r="F26" s="185"/>
    </row>
    <row r="27" spans="1:6" ht="94.5" x14ac:dyDescent="0.25">
      <c r="A27" s="69">
        <v>16</v>
      </c>
      <c r="B27" s="158" t="s">
        <v>12213</v>
      </c>
      <c r="C27" s="158" t="s">
        <v>12214</v>
      </c>
      <c r="D27" s="11" t="s">
        <v>12215</v>
      </c>
      <c r="E27" s="203">
        <v>2777138</v>
      </c>
      <c r="F27" s="191" t="s">
        <v>5058</v>
      </c>
    </row>
    <row r="28" spans="1:6" ht="63" x14ac:dyDescent="0.25">
      <c r="A28" s="69">
        <v>17</v>
      </c>
      <c r="B28" s="75" t="s">
        <v>12216</v>
      </c>
      <c r="C28" s="158" t="s">
        <v>12217</v>
      </c>
      <c r="D28" s="73" t="s">
        <v>12218</v>
      </c>
      <c r="E28" s="465">
        <v>800000</v>
      </c>
      <c r="F28" s="734" t="s">
        <v>135</v>
      </c>
    </row>
    <row r="29" spans="1:6" x14ac:dyDescent="0.25">
      <c r="A29" s="69"/>
      <c r="B29" s="2348" t="s">
        <v>315</v>
      </c>
      <c r="C29" s="2350"/>
      <c r="D29" s="73"/>
      <c r="E29" s="203"/>
      <c r="F29" s="734"/>
    </row>
    <row r="30" spans="1:6" ht="236.25" x14ac:dyDescent="0.25">
      <c r="A30" s="69">
        <v>18</v>
      </c>
      <c r="B30" s="69" t="s">
        <v>12219</v>
      </c>
      <c r="C30" s="69" t="s">
        <v>12220</v>
      </c>
      <c r="D30" s="11" t="s">
        <v>12221</v>
      </c>
      <c r="E30" s="203">
        <v>7000000</v>
      </c>
      <c r="F30" s="734" t="s">
        <v>13</v>
      </c>
    </row>
    <row r="31" spans="1:6" ht="315" x14ac:dyDescent="0.25">
      <c r="A31" s="69">
        <v>19</v>
      </c>
      <c r="B31" s="69" t="s">
        <v>12222</v>
      </c>
      <c r="C31" s="69" t="s">
        <v>12223</v>
      </c>
      <c r="D31" s="73" t="s">
        <v>12224</v>
      </c>
      <c r="E31" s="203">
        <v>7500000</v>
      </c>
      <c r="F31" s="734" t="s">
        <v>13</v>
      </c>
    </row>
    <row r="32" spans="1:6" ht="315" x14ac:dyDescent="0.25">
      <c r="A32" s="69">
        <v>20</v>
      </c>
      <c r="B32" s="69" t="s">
        <v>12225</v>
      </c>
      <c r="C32" s="69" t="s">
        <v>12226</v>
      </c>
      <c r="D32" s="73" t="s">
        <v>12227</v>
      </c>
      <c r="E32" s="203">
        <v>7500000</v>
      </c>
      <c r="F32" s="738" t="s">
        <v>13</v>
      </c>
    </row>
    <row r="33" spans="1:6" ht="110.25" x14ac:dyDescent="0.25">
      <c r="A33" s="69">
        <v>21</v>
      </c>
      <c r="B33" s="158" t="s">
        <v>12228</v>
      </c>
      <c r="C33" s="158" t="s">
        <v>12229</v>
      </c>
      <c r="D33" s="733" t="s">
        <v>12230</v>
      </c>
      <c r="E33" s="203">
        <v>2000000</v>
      </c>
      <c r="F33" s="734" t="s">
        <v>135</v>
      </c>
    </row>
    <row r="34" spans="1:6" ht="110.25" x14ac:dyDescent="0.25">
      <c r="A34" s="69">
        <v>22</v>
      </c>
      <c r="B34" s="158" t="s">
        <v>12231</v>
      </c>
      <c r="C34" s="158" t="s">
        <v>12232</v>
      </c>
      <c r="D34" s="733" t="s">
        <v>12233</v>
      </c>
      <c r="E34" s="203">
        <v>2000000</v>
      </c>
      <c r="F34" s="734" t="s">
        <v>135</v>
      </c>
    </row>
    <row r="35" spans="1:6" ht="94.5" x14ac:dyDescent="0.25">
      <c r="A35" s="69">
        <v>23</v>
      </c>
      <c r="B35" s="158" t="s">
        <v>12234</v>
      </c>
      <c r="C35" s="158" t="s">
        <v>12235</v>
      </c>
      <c r="D35" s="733" t="s">
        <v>12236</v>
      </c>
      <c r="E35" s="203">
        <v>3000000</v>
      </c>
      <c r="F35" s="739" t="s">
        <v>5058</v>
      </c>
    </row>
    <row r="36" spans="1:6" x14ac:dyDescent="0.25">
      <c r="A36" s="69"/>
      <c r="B36" s="2576" t="s">
        <v>481</v>
      </c>
      <c r="C36" s="2577"/>
      <c r="D36" s="733"/>
      <c r="E36" s="203"/>
      <c r="F36" s="191"/>
    </row>
    <row r="37" spans="1:6" ht="47.25" x14ac:dyDescent="0.25">
      <c r="A37" s="69">
        <v>24</v>
      </c>
      <c r="B37" s="69" t="s">
        <v>12237</v>
      </c>
      <c r="C37" s="69" t="s">
        <v>12238</v>
      </c>
      <c r="D37" s="73" t="s">
        <v>12239</v>
      </c>
      <c r="E37" s="203">
        <v>4000000</v>
      </c>
      <c r="F37" s="734" t="s">
        <v>5058</v>
      </c>
    </row>
    <row r="38" spans="1:6" x14ac:dyDescent="0.25">
      <c r="A38" s="69"/>
      <c r="B38" s="70" t="s">
        <v>219</v>
      </c>
      <c r="C38" s="69"/>
      <c r="D38" s="73"/>
      <c r="E38" s="203"/>
      <c r="F38" s="734"/>
    </row>
    <row r="39" spans="1:6" ht="94.5" x14ac:dyDescent="0.25">
      <c r="A39" s="69">
        <v>26</v>
      </c>
      <c r="B39" s="69" t="s">
        <v>12240</v>
      </c>
      <c r="C39" s="69" t="s">
        <v>12241</v>
      </c>
      <c r="D39" s="73" t="s">
        <v>12242</v>
      </c>
      <c r="E39" s="203">
        <v>4000000</v>
      </c>
      <c r="F39" s="734" t="s">
        <v>5058</v>
      </c>
    </row>
    <row r="40" spans="1:6" x14ac:dyDescent="0.25">
      <c r="A40" s="69"/>
      <c r="B40" s="70" t="s">
        <v>248</v>
      </c>
      <c r="C40" s="69"/>
      <c r="D40" s="69"/>
      <c r="E40" s="740">
        <f>SUM(E6:E39)</f>
        <v>70897110.416600004</v>
      </c>
      <c r="F40" s="75"/>
    </row>
    <row r="41" spans="1:6" x14ac:dyDescent="0.25">
      <c r="A41" s="310"/>
      <c r="B41" s="2715" t="s">
        <v>9</v>
      </c>
      <c r="C41" s="2716"/>
      <c r="D41" s="310"/>
      <c r="E41" s="243"/>
      <c r="F41" s="240"/>
    </row>
    <row r="42" spans="1:6" ht="47.25" x14ac:dyDescent="0.25">
      <c r="A42" s="69">
        <v>1</v>
      </c>
      <c r="B42" s="158" t="s">
        <v>3454</v>
      </c>
      <c r="C42" s="158" t="s">
        <v>12200</v>
      </c>
      <c r="D42" s="158" t="s">
        <v>329</v>
      </c>
      <c r="E42" s="203">
        <v>1000000</v>
      </c>
      <c r="F42" s="191" t="s">
        <v>272</v>
      </c>
    </row>
    <row r="43" spans="1:6" x14ac:dyDescent="0.25">
      <c r="A43" s="69"/>
      <c r="B43" s="70" t="s">
        <v>34</v>
      </c>
      <c r="C43" s="69"/>
      <c r="D43" s="69"/>
      <c r="E43" s="203"/>
      <c r="F43" s="734"/>
    </row>
    <row r="44" spans="1:6" ht="47.25" x14ac:dyDescent="0.25">
      <c r="A44" s="69">
        <v>2</v>
      </c>
      <c r="B44" s="158" t="s">
        <v>9069</v>
      </c>
      <c r="C44" s="158" t="s">
        <v>12131</v>
      </c>
      <c r="D44" s="158" t="s">
        <v>12132</v>
      </c>
      <c r="E44" s="203">
        <v>2500000</v>
      </c>
      <c r="F44" s="191" t="s">
        <v>272</v>
      </c>
    </row>
    <row r="45" spans="1:6" ht="47.25" x14ac:dyDescent="0.25">
      <c r="A45" s="69">
        <v>3</v>
      </c>
      <c r="B45" s="158" t="s">
        <v>2823</v>
      </c>
      <c r="C45" s="158" t="s">
        <v>12133</v>
      </c>
      <c r="D45" s="158" t="s">
        <v>12134</v>
      </c>
      <c r="E45" s="203">
        <v>2000000</v>
      </c>
      <c r="F45" s="191" t="s">
        <v>272</v>
      </c>
    </row>
    <row r="46" spans="1:6" x14ac:dyDescent="0.25">
      <c r="A46" s="69"/>
      <c r="B46" s="67" t="s">
        <v>248</v>
      </c>
      <c r="C46" s="322"/>
      <c r="D46" s="70"/>
      <c r="E46" s="740">
        <f>SUM(E42:E45)</f>
        <v>5500000</v>
      </c>
      <c r="F46" s="76"/>
    </row>
    <row r="47" spans="1:6" ht="16.5" customHeight="1" x14ac:dyDescent="0.25">
      <c r="A47" s="69"/>
      <c r="B47" s="2465" t="s">
        <v>323</v>
      </c>
      <c r="C47" s="2466"/>
      <c r="D47" s="70"/>
      <c r="E47" s="742"/>
      <c r="F47" s="76"/>
    </row>
    <row r="48" spans="1:6" x14ac:dyDescent="0.25">
      <c r="A48" s="336"/>
      <c r="B48" s="2576" t="s">
        <v>4987</v>
      </c>
      <c r="C48" s="2577"/>
      <c r="D48" s="336"/>
      <c r="E48" s="741"/>
      <c r="F48" s="736"/>
    </row>
    <row r="49" spans="1:6" ht="409.5" x14ac:dyDescent="0.25">
      <c r="A49" s="158">
        <v>1</v>
      </c>
      <c r="B49" s="158" t="s">
        <v>696</v>
      </c>
      <c r="C49" s="158" t="s">
        <v>12138</v>
      </c>
      <c r="D49" s="733" t="s">
        <v>12243</v>
      </c>
      <c r="E49" s="337">
        <v>1736206.8966000001</v>
      </c>
      <c r="F49" s="191" t="s">
        <v>272</v>
      </c>
    </row>
    <row r="50" spans="1:6" ht="31.5" x14ac:dyDescent="0.25">
      <c r="A50" s="158"/>
      <c r="B50" s="336" t="s">
        <v>5872</v>
      </c>
      <c r="C50" s="158"/>
      <c r="D50" s="733"/>
      <c r="E50" s="337"/>
      <c r="F50" s="191"/>
    </row>
    <row r="51" spans="1:6" ht="189" x14ac:dyDescent="0.25">
      <c r="A51" s="158">
        <v>2</v>
      </c>
      <c r="B51" s="158" t="s">
        <v>12244</v>
      </c>
      <c r="C51" s="158" t="s">
        <v>12245</v>
      </c>
      <c r="D51" s="733" t="s">
        <v>12246</v>
      </c>
      <c r="E51" s="337">
        <v>4000000</v>
      </c>
      <c r="F51" s="191" t="s">
        <v>13</v>
      </c>
    </row>
    <row r="52" spans="1:6" x14ac:dyDescent="0.25">
      <c r="A52" s="69"/>
      <c r="B52" s="2348" t="s">
        <v>477</v>
      </c>
      <c r="C52" s="2350"/>
      <c r="D52" s="73"/>
      <c r="E52" s="203"/>
      <c r="F52" s="734"/>
    </row>
    <row r="53" spans="1:6" ht="78.75" x14ac:dyDescent="0.25">
      <c r="A53" s="69">
        <v>25</v>
      </c>
      <c r="B53" s="69" t="s">
        <v>12247</v>
      </c>
      <c r="C53" s="69" t="s">
        <v>12248</v>
      </c>
      <c r="D53" s="73" t="s">
        <v>12249</v>
      </c>
      <c r="E53" s="203">
        <v>4677027.5199999996</v>
      </c>
      <c r="F53" s="734" t="s">
        <v>5058</v>
      </c>
    </row>
    <row r="54" spans="1:6" x14ac:dyDescent="0.25">
      <c r="A54" s="252"/>
      <c r="B54" s="252" t="s">
        <v>248</v>
      </c>
      <c r="C54" s="252"/>
      <c r="D54" s="252"/>
      <c r="E54" s="228">
        <f>SUM(E49:E53)</f>
        <v>10413234.4166</v>
      </c>
      <c r="F54" s="743"/>
    </row>
    <row r="55" spans="1:6" ht="31.5" x14ac:dyDescent="0.25">
      <c r="A55" s="88"/>
      <c r="B55" s="76" t="s">
        <v>324</v>
      </c>
      <c r="C55" s="201"/>
      <c r="D55" s="88"/>
      <c r="E55" s="89">
        <f>E54+E46+E40</f>
        <v>86810344.833200008</v>
      </c>
      <c r="F55" s="90"/>
    </row>
    <row r="61" spans="1:6" x14ac:dyDescent="0.25">
      <c r="A61" s="2454" t="s">
        <v>9528</v>
      </c>
      <c r="B61" s="2454"/>
      <c r="C61" s="2454"/>
      <c r="D61" s="2454"/>
      <c r="E61" s="2454"/>
      <c r="F61" s="2454"/>
    </row>
    <row r="62" spans="1:6" x14ac:dyDescent="0.25">
      <c r="A62" s="2454" t="s">
        <v>12199</v>
      </c>
      <c r="B62" s="2454"/>
      <c r="C62" s="2454"/>
      <c r="D62" s="2454"/>
      <c r="E62" s="2454"/>
      <c r="F62" s="2454"/>
    </row>
    <row r="63" spans="1:6" x14ac:dyDescent="0.25">
      <c r="A63" s="2454" t="s">
        <v>281</v>
      </c>
      <c r="B63" s="2454"/>
      <c r="C63" s="2454"/>
      <c r="D63" s="2454"/>
      <c r="E63" s="2454"/>
      <c r="F63" s="2454"/>
    </row>
    <row r="64" spans="1:6" x14ac:dyDescent="0.25">
      <c r="A64" s="1737" t="s">
        <v>3</v>
      </c>
      <c r="B64" s="1759" t="s">
        <v>283</v>
      </c>
      <c r="C64" s="1759" t="s">
        <v>284</v>
      </c>
      <c r="D64" s="1759" t="s">
        <v>285</v>
      </c>
      <c r="E64" s="1828" t="s">
        <v>13313</v>
      </c>
      <c r="F64" s="1751" t="s">
        <v>1228</v>
      </c>
    </row>
    <row r="65" spans="1:6" x14ac:dyDescent="0.25">
      <c r="A65" s="1737"/>
      <c r="B65" s="2456" t="s">
        <v>9</v>
      </c>
      <c r="C65" s="2457"/>
      <c r="D65" s="2459"/>
      <c r="E65" s="1816"/>
      <c r="F65" s="1751"/>
    </row>
    <row r="66" spans="1:6" ht="47.25" x14ac:dyDescent="0.25">
      <c r="A66" s="1740">
        <v>1</v>
      </c>
      <c r="B66" s="1741" t="s">
        <v>3454</v>
      </c>
      <c r="C66" s="1741" t="s">
        <v>41851</v>
      </c>
      <c r="D66" s="1741" t="s">
        <v>329</v>
      </c>
      <c r="E66" s="1749">
        <v>328000</v>
      </c>
      <c r="F66" s="1749" t="s">
        <v>272</v>
      </c>
    </row>
    <row r="67" spans="1:6" ht="126" x14ac:dyDescent="0.25">
      <c r="A67" s="1740">
        <v>2</v>
      </c>
      <c r="B67" s="1741" t="s">
        <v>295</v>
      </c>
      <c r="C67" s="1741" t="s">
        <v>41852</v>
      </c>
      <c r="D67" s="1741" t="s">
        <v>488</v>
      </c>
      <c r="E67" s="1749">
        <v>172000</v>
      </c>
      <c r="F67" s="1749" t="s">
        <v>272</v>
      </c>
    </row>
    <row r="68" spans="1:6" ht="78.75" x14ac:dyDescent="0.25">
      <c r="A68" s="1740">
        <v>3</v>
      </c>
      <c r="B68" s="1741" t="s">
        <v>23</v>
      </c>
      <c r="C68" s="1741" t="s">
        <v>41853</v>
      </c>
      <c r="D68" s="1741" t="s">
        <v>541</v>
      </c>
      <c r="E68" s="1749">
        <v>182500</v>
      </c>
      <c r="F68" s="1749" t="s">
        <v>272</v>
      </c>
    </row>
    <row r="69" spans="1:6" x14ac:dyDescent="0.25">
      <c r="A69" s="1740"/>
      <c r="B69" s="2450" t="s">
        <v>2222</v>
      </c>
      <c r="C69" s="2451"/>
      <c r="D69" s="2452"/>
      <c r="E69" s="1749"/>
      <c r="F69" s="1743"/>
    </row>
    <row r="70" spans="1:6" ht="110.25" x14ac:dyDescent="0.25">
      <c r="A70" s="1740">
        <v>4</v>
      </c>
      <c r="B70" s="1741" t="s">
        <v>295</v>
      </c>
      <c r="C70" s="1741" t="s">
        <v>41854</v>
      </c>
      <c r="D70" s="1741" t="s">
        <v>336</v>
      </c>
      <c r="E70" s="1749">
        <v>150000</v>
      </c>
      <c r="F70" s="1749" t="s">
        <v>272</v>
      </c>
    </row>
    <row r="71" spans="1:6" ht="78.75" x14ac:dyDescent="0.25">
      <c r="A71" s="1740">
        <v>5</v>
      </c>
      <c r="B71" s="1741" t="s">
        <v>23</v>
      </c>
      <c r="C71" s="1741" t="s">
        <v>41855</v>
      </c>
      <c r="D71" s="1741" t="s">
        <v>541</v>
      </c>
      <c r="E71" s="1749">
        <v>100000</v>
      </c>
      <c r="F71" s="1749" t="s">
        <v>272</v>
      </c>
    </row>
    <row r="72" spans="1:6" ht="94.5" x14ac:dyDescent="0.25">
      <c r="A72" s="1740">
        <v>6</v>
      </c>
      <c r="B72" s="1741" t="s">
        <v>12128</v>
      </c>
      <c r="C72" s="1741" t="s">
        <v>41856</v>
      </c>
      <c r="D72" s="1741" t="s">
        <v>1244</v>
      </c>
      <c r="E72" s="1749">
        <v>91300</v>
      </c>
      <c r="F72" s="1749" t="s">
        <v>272</v>
      </c>
    </row>
    <row r="73" spans="1:6" x14ac:dyDescent="0.25">
      <c r="A73" s="1740"/>
      <c r="B73" s="1745" t="s">
        <v>4727</v>
      </c>
      <c r="C73" s="1741"/>
      <c r="D73" s="1741"/>
      <c r="E73" s="1749"/>
      <c r="F73" s="1743"/>
    </row>
    <row r="74" spans="1:6" ht="94.5" x14ac:dyDescent="0.25">
      <c r="A74" s="1740">
        <v>7</v>
      </c>
      <c r="B74" s="1741" t="s">
        <v>41</v>
      </c>
      <c r="C74" s="1741" t="s">
        <v>11014</v>
      </c>
      <c r="D74" s="1741" t="s">
        <v>43</v>
      </c>
      <c r="E74" s="1749">
        <v>568965.51</v>
      </c>
      <c r="F74" s="1749" t="s">
        <v>272</v>
      </c>
    </row>
    <row r="75" spans="1:6" x14ac:dyDescent="0.25">
      <c r="A75" s="1740"/>
      <c r="B75" s="1778" t="s">
        <v>13734</v>
      </c>
      <c r="C75" s="1741"/>
      <c r="D75" s="1743"/>
      <c r="E75" s="1749"/>
      <c r="F75" s="1743"/>
    </row>
    <row r="76" spans="1:6" ht="47.25" x14ac:dyDescent="0.25">
      <c r="A76" s="1740">
        <v>8</v>
      </c>
      <c r="B76" s="1741" t="s">
        <v>12101</v>
      </c>
      <c r="C76" s="1741" t="s">
        <v>41857</v>
      </c>
      <c r="D76" s="1741" t="s">
        <v>12132</v>
      </c>
      <c r="E76" s="1749">
        <v>1000000</v>
      </c>
      <c r="F76" s="1749" t="s">
        <v>272</v>
      </c>
    </row>
    <row r="77" spans="1:6" x14ac:dyDescent="0.25">
      <c r="A77" s="1740"/>
      <c r="B77" s="1745" t="s">
        <v>306</v>
      </c>
      <c r="C77" s="1741"/>
      <c r="D77" s="1741"/>
      <c r="E77" s="1749"/>
      <c r="F77" s="1749"/>
    </row>
    <row r="78" spans="1:6" ht="220.5" x14ac:dyDescent="0.25">
      <c r="A78" s="1740">
        <v>9</v>
      </c>
      <c r="B78" s="1741" t="s">
        <v>307</v>
      </c>
      <c r="C78" s="1741" t="s">
        <v>41858</v>
      </c>
      <c r="D78" s="1743" t="s">
        <v>41859</v>
      </c>
      <c r="E78" s="1749">
        <v>227500</v>
      </c>
      <c r="F78" s="1749" t="s">
        <v>272</v>
      </c>
    </row>
    <row r="79" spans="1:6" x14ac:dyDescent="0.25">
      <c r="A79" s="1740"/>
      <c r="B79" s="2460" t="s">
        <v>5895</v>
      </c>
      <c r="C79" s="2460"/>
      <c r="D79" s="1741"/>
      <c r="E79" s="1749"/>
      <c r="F79" s="1743"/>
    </row>
    <row r="80" spans="1:6" ht="63" x14ac:dyDescent="0.25">
      <c r="A80" s="1740">
        <v>10</v>
      </c>
      <c r="B80" s="1741" t="s">
        <v>41860</v>
      </c>
      <c r="C80" s="1741" t="s">
        <v>41861</v>
      </c>
      <c r="D80" s="1741" t="s">
        <v>41862</v>
      </c>
      <c r="E80" s="1749">
        <v>200000</v>
      </c>
      <c r="F80" s="1749" t="s">
        <v>13</v>
      </c>
    </row>
    <row r="81" spans="1:6" ht="78.75" x14ac:dyDescent="0.25">
      <c r="A81" s="1740">
        <v>11</v>
      </c>
      <c r="B81" s="1741" t="s">
        <v>41863</v>
      </c>
      <c r="C81" s="1741" t="s">
        <v>41864</v>
      </c>
      <c r="D81" s="1741" t="s">
        <v>41865</v>
      </c>
      <c r="E81" s="1749">
        <v>2500000</v>
      </c>
      <c r="F81" s="1749" t="s">
        <v>13</v>
      </c>
    </row>
    <row r="82" spans="1:6" ht="63" x14ac:dyDescent="0.25">
      <c r="A82" s="1740">
        <v>12</v>
      </c>
      <c r="B82" s="1741" t="s">
        <v>41866</v>
      </c>
      <c r="C82" s="1741" t="s">
        <v>41867</v>
      </c>
      <c r="D82" s="1741" t="s">
        <v>41868</v>
      </c>
      <c r="E82" s="1749">
        <v>700000</v>
      </c>
      <c r="F82" s="1749" t="s">
        <v>13</v>
      </c>
    </row>
    <row r="83" spans="1:6" ht="141.75" x14ac:dyDescent="0.25">
      <c r="A83" s="1740">
        <v>13</v>
      </c>
      <c r="B83" s="1741" t="s">
        <v>41869</v>
      </c>
      <c r="C83" s="1741" t="s">
        <v>41870</v>
      </c>
      <c r="D83" s="1741" t="s">
        <v>41871</v>
      </c>
      <c r="E83" s="1749">
        <v>1400000</v>
      </c>
      <c r="F83" s="1749" t="s">
        <v>13</v>
      </c>
    </row>
    <row r="84" spans="1:6" ht="47.25" x14ac:dyDescent="0.25">
      <c r="A84" s="1740">
        <v>14</v>
      </c>
      <c r="B84" s="1741" t="s">
        <v>41872</v>
      </c>
      <c r="C84" s="1741" t="s">
        <v>41873</v>
      </c>
      <c r="D84" s="1741" t="s">
        <v>41874</v>
      </c>
      <c r="E84" s="1749">
        <v>1000000</v>
      </c>
      <c r="F84" s="1749" t="s">
        <v>41875</v>
      </c>
    </row>
    <row r="85" spans="1:6" x14ac:dyDescent="0.25">
      <c r="A85" s="1740"/>
      <c r="B85" s="2460" t="s">
        <v>1154</v>
      </c>
      <c r="C85" s="2460"/>
      <c r="D85" s="1743"/>
      <c r="E85" s="1829"/>
      <c r="F85" s="1743"/>
    </row>
    <row r="86" spans="1:6" ht="189" x14ac:dyDescent="0.25">
      <c r="A86" s="1740">
        <v>15</v>
      </c>
      <c r="B86" s="1741" t="s">
        <v>41876</v>
      </c>
      <c r="C86" s="1741" t="s">
        <v>41877</v>
      </c>
      <c r="D86" s="1741" t="s">
        <v>41878</v>
      </c>
      <c r="E86" s="1749">
        <v>2031544.83</v>
      </c>
      <c r="F86" s="1749" t="s">
        <v>5058</v>
      </c>
    </row>
    <row r="87" spans="1:6" ht="204.75" x14ac:dyDescent="0.25">
      <c r="A87" s="1740">
        <v>16</v>
      </c>
      <c r="B87" s="1741" t="s">
        <v>41879</v>
      </c>
      <c r="C87" s="1741" t="s">
        <v>41880</v>
      </c>
      <c r="D87" s="1741" t="s">
        <v>41881</v>
      </c>
      <c r="E87" s="1749">
        <v>500000</v>
      </c>
      <c r="F87" s="1749" t="s">
        <v>5058</v>
      </c>
    </row>
    <row r="88" spans="1:6" x14ac:dyDescent="0.25">
      <c r="A88" s="1740"/>
      <c r="B88" s="39" t="s">
        <v>248</v>
      </c>
      <c r="C88" s="49"/>
      <c r="D88" s="49"/>
      <c r="E88" s="692">
        <f>SUM(E66:E87)</f>
        <v>11151810.34</v>
      </c>
      <c r="F88" s="1749"/>
    </row>
    <row r="89" spans="1:6" x14ac:dyDescent="0.25">
      <c r="B89" s="445" t="s">
        <v>323</v>
      </c>
    </row>
    <row r="90" spans="1:6" ht="78.75" x14ac:dyDescent="0.25">
      <c r="A90" s="1740"/>
      <c r="B90" s="1741" t="s">
        <v>696</v>
      </c>
      <c r="C90" s="1741" t="s">
        <v>41882</v>
      </c>
      <c r="D90" s="1741" t="s">
        <v>41883</v>
      </c>
      <c r="E90" s="1749">
        <v>227500</v>
      </c>
      <c r="F90" s="1749" t="s">
        <v>272</v>
      </c>
    </row>
    <row r="91" spans="1:6" x14ac:dyDescent="0.25">
      <c r="A91" s="90"/>
      <c r="B91" s="173" t="s">
        <v>324</v>
      </c>
      <c r="C91" s="173"/>
      <c r="D91" s="173"/>
      <c r="E91" s="217">
        <f>E90+E88</f>
        <v>11379310.34</v>
      </c>
      <c r="F91" s="90"/>
    </row>
  </sheetData>
  <mergeCells count="21">
    <mergeCell ref="B15:C15"/>
    <mergeCell ref="A1:F1"/>
    <mergeCell ref="A2:F2"/>
    <mergeCell ref="A3:F3"/>
    <mergeCell ref="B5:C5"/>
    <mergeCell ref="B11:D11"/>
    <mergeCell ref="B52:C52"/>
    <mergeCell ref="B47:C47"/>
    <mergeCell ref="B19:C19"/>
    <mergeCell ref="B26:C26"/>
    <mergeCell ref="B29:C29"/>
    <mergeCell ref="B36:C36"/>
    <mergeCell ref="B41:C41"/>
    <mergeCell ref="B48:C48"/>
    <mergeCell ref="B85:C85"/>
    <mergeCell ref="A61:F61"/>
    <mergeCell ref="A62:F62"/>
    <mergeCell ref="A63:F63"/>
    <mergeCell ref="B65:D65"/>
    <mergeCell ref="B69:D69"/>
    <mergeCell ref="B79:C79"/>
  </mergeCells>
  <pageMargins left="0.7" right="0.7" top="0.75" bottom="0.75" header="0.3" footer="0.3"/>
  <pageSetup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85"/>
  <sheetViews>
    <sheetView topLeftCell="A18" workbookViewId="0">
      <selection activeCell="B21" sqref="B21"/>
    </sheetView>
  </sheetViews>
  <sheetFormatPr defaultRowHeight="15.75" x14ac:dyDescent="0.25"/>
  <cols>
    <col min="1" max="1" width="7.140625" style="128" customWidth="1"/>
    <col min="2" max="2" width="19.140625" style="128" customWidth="1"/>
    <col min="3" max="3" width="44.42578125" style="128" customWidth="1"/>
    <col min="4" max="4" width="16" style="128" customWidth="1"/>
    <col min="5" max="5" width="20" style="128" customWidth="1"/>
    <col min="6" max="6" width="10.42578125" style="128" customWidth="1"/>
    <col min="7" max="16384" width="9.140625" style="128"/>
  </cols>
  <sheetData>
    <row r="1" spans="1:6" x14ac:dyDescent="0.25">
      <c r="A1" s="2345" t="s">
        <v>9528</v>
      </c>
      <c r="B1" s="2345"/>
      <c r="C1" s="2345"/>
      <c r="D1" s="2345"/>
      <c r="E1" s="2345"/>
      <c r="F1" s="2345"/>
    </row>
    <row r="2" spans="1:6" x14ac:dyDescent="0.25">
      <c r="A2" s="2345" t="s">
        <v>12928</v>
      </c>
      <c r="B2" s="2345"/>
      <c r="C2" s="2345"/>
      <c r="D2" s="2345"/>
      <c r="E2" s="2345"/>
      <c r="F2" s="2345"/>
    </row>
    <row r="3" spans="1:6" x14ac:dyDescent="0.25">
      <c r="A3" s="2345" t="s">
        <v>281</v>
      </c>
      <c r="B3" s="2345"/>
      <c r="C3" s="2345"/>
      <c r="D3" s="2345"/>
      <c r="E3" s="2345"/>
      <c r="F3" s="2345"/>
    </row>
    <row r="4" spans="1:6" ht="31.5" x14ac:dyDescent="0.25">
      <c r="A4" s="70" t="s">
        <v>3</v>
      </c>
      <c r="B4" s="70" t="s">
        <v>283</v>
      </c>
      <c r="C4" s="70" t="s">
        <v>284</v>
      </c>
      <c r="D4" s="70" t="s">
        <v>285</v>
      </c>
      <c r="E4" s="424" t="s">
        <v>12119</v>
      </c>
      <c r="F4" s="185" t="s">
        <v>1228</v>
      </c>
    </row>
    <row r="5" spans="1:6" x14ac:dyDescent="0.25">
      <c r="A5" s="70"/>
      <c r="B5" s="2413" t="s">
        <v>9</v>
      </c>
      <c r="C5" s="2414"/>
      <c r="D5" s="70"/>
      <c r="E5" s="424"/>
      <c r="F5" s="734"/>
    </row>
    <row r="6" spans="1:6" ht="47.25" x14ac:dyDescent="0.25">
      <c r="A6" s="75">
        <v>1</v>
      </c>
      <c r="B6" s="75" t="s">
        <v>2060</v>
      </c>
      <c r="C6" s="75" t="s">
        <v>12929</v>
      </c>
      <c r="D6" s="75" t="s">
        <v>12</v>
      </c>
      <c r="E6" s="203">
        <v>2120531</v>
      </c>
      <c r="F6" s="734" t="s">
        <v>1259</v>
      </c>
    </row>
    <row r="7" spans="1:6" ht="157.5" x14ac:dyDescent="0.25">
      <c r="A7" s="75">
        <v>2</v>
      </c>
      <c r="B7" s="75" t="s">
        <v>11140</v>
      </c>
      <c r="C7" s="75" t="s">
        <v>12930</v>
      </c>
      <c r="D7" s="75" t="s">
        <v>12931</v>
      </c>
      <c r="E7" s="203">
        <v>820200.4</v>
      </c>
      <c r="F7" s="734" t="s">
        <v>1259</v>
      </c>
    </row>
    <row r="8" spans="1:6" ht="47.25" x14ac:dyDescent="0.25">
      <c r="A8" s="75">
        <v>3</v>
      </c>
      <c r="B8" s="75" t="s">
        <v>17</v>
      </c>
      <c r="C8" s="75" t="s">
        <v>12932</v>
      </c>
      <c r="D8" s="75" t="s">
        <v>727</v>
      </c>
      <c r="E8" s="203">
        <v>19200</v>
      </c>
      <c r="F8" s="734" t="s">
        <v>1259</v>
      </c>
    </row>
    <row r="9" spans="1:6" ht="94.5" x14ac:dyDescent="0.25">
      <c r="A9" s="75">
        <v>4</v>
      </c>
      <c r="B9" s="75" t="s">
        <v>7599</v>
      </c>
      <c r="C9" s="75" t="s">
        <v>12933</v>
      </c>
      <c r="D9" s="75" t="s">
        <v>12934</v>
      </c>
      <c r="E9" s="203">
        <v>1248000</v>
      </c>
      <c r="F9" s="734" t="s">
        <v>1259</v>
      </c>
    </row>
    <row r="10" spans="1:6" x14ac:dyDescent="0.25">
      <c r="A10" s="75"/>
      <c r="B10" s="2348" t="s">
        <v>8990</v>
      </c>
      <c r="C10" s="2350"/>
      <c r="D10" s="75"/>
      <c r="E10" s="203"/>
      <c r="F10" s="734"/>
    </row>
    <row r="11" spans="1:6" ht="78.75" x14ac:dyDescent="0.25">
      <c r="A11" s="75">
        <v>5</v>
      </c>
      <c r="B11" s="69" t="s">
        <v>7599</v>
      </c>
      <c r="C11" s="69" t="s">
        <v>12935</v>
      </c>
      <c r="D11" s="69" t="s">
        <v>12936</v>
      </c>
      <c r="E11" s="203">
        <v>1700000</v>
      </c>
      <c r="F11" s="734" t="s">
        <v>1259</v>
      </c>
    </row>
    <row r="12" spans="1:6" ht="141.75" x14ac:dyDescent="0.25">
      <c r="A12" s="75">
        <v>6</v>
      </c>
      <c r="B12" s="69" t="s">
        <v>721</v>
      </c>
      <c r="C12" s="69" t="s">
        <v>12937</v>
      </c>
      <c r="D12" s="69" t="s">
        <v>12938</v>
      </c>
      <c r="E12" s="203">
        <v>354420.7</v>
      </c>
      <c r="F12" s="734" t="s">
        <v>1259</v>
      </c>
    </row>
    <row r="13" spans="1:6" ht="173.25" x14ac:dyDescent="0.25">
      <c r="A13" s="75">
        <v>7</v>
      </c>
      <c r="B13" s="69" t="s">
        <v>12939</v>
      </c>
      <c r="C13" s="69" t="s">
        <v>12940</v>
      </c>
      <c r="D13" s="69" t="s">
        <v>12941</v>
      </c>
      <c r="E13" s="203">
        <v>500000</v>
      </c>
      <c r="F13" s="734" t="s">
        <v>1259</v>
      </c>
    </row>
    <row r="14" spans="1:6" ht="78.75" x14ac:dyDescent="0.25">
      <c r="A14" s="75">
        <v>8</v>
      </c>
      <c r="B14" s="133" t="s">
        <v>41</v>
      </c>
      <c r="C14" s="69" t="s">
        <v>12942</v>
      </c>
      <c r="D14" s="69" t="s">
        <v>12943</v>
      </c>
      <c r="E14" s="745">
        <v>4568965.5199999996</v>
      </c>
      <c r="F14" s="734" t="s">
        <v>1259</v>
      </c>
    </row>
    <row r="15" spans="1:6" ht="47.25" x14ac:dyDescent="0.25">
      <c r="A15" s="75">
        <v>9</v>
      </c>
      <c r="B15" s="69" t="s">
        <v>683</v>
      </c>
      <c r="C15" s="69" t="s">
        <v>12944</v>
      </c>
      <c r="D15" s="69" t="s">
        <v>12945</v>
      </c>
      <c r="E15" s="203">
        <v>3500000</v>
      </c>
      <c r="F15" s="734" t="s">
        <v>1269</v>
      </c>
    </row>
    <row r="16" spans="1:6" ht="47.25" x14ac:dyDescent="0.25">
      <c r="A16" s="75">
        <v>10</v>
      </c>
      <c r="B16" s="69" t="s">
        <v>10579</v>
      </c>
      <c r="C16" s="69" t="s">
        <v>12946</v>
      </c>
      <c r="D16" s="69" t="s">
        <v>554</v>
      </c>
      <c r="E16" s="203">
        <v>7702000</v>
      </c>
      <c r="F16" s="734" t="s">
        <v>1259</v>
      </c>
    </row>
    <row r="17" spans="1:6" ht="47.25" x14ac:dyDescent="0.25">
      <c r="A17" s="75">
        <v>11</v>
      </c>
      <c r="B17" s="69" t="s">
        <v>12947</v>
      </c>
      <c r="C17" s="69" t="s">
        <v>12948</v>
      </c>
      <c r="D17" s="69" t="s">
        <v>554</v>
      </c>
      <c r="E17" s="203">
        <v>9500000</v>
      </c>
      <c r="F17" s="734" t="s">
        <v>1259</v>
      </c>
    </row>
    <row r="18" spans="1:6" x14ac:dyDescent="0.25">
      <c r="A18" s="75"/>
      <c r="B18" s="2348" t="s">
        <v>2048</v>
      </c>
      <c r="C18" s="2350"/>
      <c r="D18" s="69"/>
      <c r="E18" s="203"/>
      <c r="F18" s="734"/>
    </row>
    <row r="19" spans="1:6" ht="63" x14ac:dyDescent="0.25">
      <c r="A19" s="75">
        <v>12</v>
      </c>
      <c r="B19" s="75" t="s">
        <v>12949</v>
      </c>
      <c r="C19" s="75" t="s">
        <v>12950</v>
      </c>
      <c r="D19" s="75" t="s">
        <v>12951</v>
      </c>
      <c r="E19" s="203">
        <v>1169256.8</v>
      </c>
      <c r="F19" s="734" t="s">
        <v>1269</v>
      </c>
    </row>
    <row r="20" spans="1:6" ht="63" x14ac:dyDescent="0.25">
      <c r="A20" s="75">
        <v>13</v>
      </c>
      <c r="B20" s="75" t="s">
        <v>12952</v>
      </c>
      <c r="C20" s="75" t="s">
        <v>12953</v>
      </c>
      <c r="D20" s="75" t="s">
        <v>12951</v>
      </c>
      <c r="E20" s="203">
        <v>1169256.8</v>
      </c>
      <c r="F20" s="734" t="s">
        <v>1269</v>
      </c>
    </row>
    <row r="21" spans="1:6" ht="63" x14ac:dyDescent="0.25">
      <c r="A21" s="75">
        <v>14</v>
      </c>
      <c r="B21" s="75" t="s">
        <v>12954</v>
      </c>
      <c r="C21" s="75" t="s">
        <v>12955</v>
      </c>
      <c r="D21" s="75" t="s">
        <v>12951</v>
      </c>
      <c r="E21" s="203">
        <v>1169256.8</v>
      </c>
      <c r="F21" s="734" t="s">
        <v>1269</v>
      </c>
    </row>
    <row r="22" spans="1:6" ht="47.25" x14ac:dyDescent="0.25">
      <c r="A22" s="75">
        <v>15</v>
      </c>
      <c r="B22" s="69" t="s">
        <v>12956</v>
      </c>
      <c r="C22" s="75" t="s">
        <v>12957</v>
      </c>
      <c r="D22" s="75" t="s">
        <v>12951</v>
      </c>
      <c r="E22" s="203">
        <v>1169256.8</v>
      </c>
      <c r="F22" s="734" t="s">
        <v>1269</v>
      </c>
    </row>
    <row r="23" spans="1:6" x14ac:dyDescent="0.25">
      <c r="A23" s="75"/>
      <c r="B23" s="2348" t="s">
        <v>5895</v>
      </c>
      <c r="C23" s="2350"/>
      <c r="D23" s="75"/>
      <c r="E23" s="203"/>
      <c r="F23" s="734"/>
    </row>
    <row r="24" spans="1:6" ht="63" x14ac:dyDescent="0.25">
      <c r="A24" s="75">
        <v>16</v>
      </c>
      <c r="B24" s="152" t="s">
        <v>12958</v>
      </c>
      <c r="C24" s="303" t="s">
        <v>12959</v>
      </c>
      <c r="D24" s="152" t="s">
        <v>202</v>
      </c>
      <c r="E24" s="258">
        <v>500000</v>
      </c>
      <c r="F24" s="734" t="s">
        <v>1269</v>
      </c>
    </row>
    <row r="25" spans="1:6" ht="94.5" x14ac:dyDescent="0.25">
      <c r="A25" s="75">
        <v>17</v>
      </c>
      <c r="B25" s="152" t="s">
        <v>12960</v>
      </c>
      <c r="C25" s="303" t="s">
        <v>12961</v>
      </c>
      <c r="D25" s="152" t="s">
        <v>12962</v>
      </c>
      <c r="E25" s="258">
        <v>300000</v>
      </c>
      <c r="F25" s="734" t="s">
        <v>1269</v>
      </c>
    </row>
    <row r="26" spans="1:6" ht="110.25" x14ac:dyDescent="0.25">
      <c r="A26" s="75">
        <v>18</v>
      </c>
      <c r="B26" s="152" t="s">
        <v>12963</v>
      </c>
      <c r="C26" s="303" t="s">
        <v>12964</v>
      </c>
      <c r="D26" s="152" t="s">
        <v>12965</v>
      </c>
      <c r="E26" s="258">
        <v>200000</v>
      </c>
      <c r="F26" s="734" t="s">
        <v>1269</v>
      </c>
    </row>
    <row r="27" spans="1:6" ht="78.75" x14ac:dyDescent="0.25">
      <c r="A27" s="75">
        <v>19</v>
      </c>
      <c r="B27" s="152" t="s">
        <v>12966</v>
      </c>
      <c r="C27" s="303" t="s">
        <v>12967</v>
      </c>
      <c r="D27" s="152" t="s">
        <v>12968</v>
      </c>
      <c r="E27" s="258">
        <v>200000</v>
      </c>
      <c r="F27" s="734" t="s">
        <v>1269</v>
      </c>
    </row>
    <row r="28" spans="1:6" ht="47.25" x14ac:dyDescent="0.25">
      <c r="A28" s="75">
        <v>20</v>
      </c>
      <c r="B28" s="152" t="s">
        <v>12969</v>
      </c>
      <c r="C28" s="303" t="s">
        <v>12970</v>
      </c>
      <c r="D28" s="152" t="s">
        <v>12971</v>
      </c>
      <c r="E28" s="258">
        <v>400000</v>
      </c>
      <c r="F28" s="734" t="s">
        <v>1269</v>
      </c>
    </row>
    <row r="29" spans="1:6" ht="94.5" x14ac:dyDescent="0.25">
      <c r="A29" s="75">
        <v>21</v>
      </c>
      <c r="B29" s="152" t="s">
        <v>12972</v>
      </c>
      <c r="C29" s="303" t="s">
        <v>12973</v>
      </c>
      <c r="D29" s="152" t="s">
        <v>12974</v>
      </c>
      <c r="E29" s="258">
        <v>400000</v>
      </c>
      <c r="F29" s="734" t="s">
        <v>1269</v>
      </c>
    </row>
    <row r="30" spans="1:6" ht="78.75" x14ac:dyDescent="0.25">
      <c r="A30" s="75">
        <v>22</v>
      </c>
      <c r="B30" s="152" t="s">
        <v>12975</v>
      </c>
      <c r="C30" s="303" t="s">
        <v>12976</v>
      </c>
      <c r="D30" s="152" t="s">
        <v>12977</v>
      </c>
      <c r="E30" s="258">
        <v>300000</v>
      </c>
      <c r="F30" s="734" t="s">
        <v>1269</v>
      </c>
    </row>
    <row r="31" spans="1:6" ht="78.75" x14ac:dyDescent="0.25">
      <c r="A31" s="75">
        <v>23</v>
      </c>
      <c r="B31" s="152" t="s">
        <v>12978</v>
      </c>
      <c r="C31" s="303" t="s">
        <v>12979</v>
      </c>
      <c r="D31" s="152" t="s">
        <v>12980</v>
      </c>
      <c r="E31" s="258">
        <v>400000</v>
      </c>
      <c r="F31" s="734" t="s">
        <v>1269</v>
      </c>
    </row>
    <row r="32" spans="1:6" ht="63" x14ac:dyDescent="0.25">
      <c r="A32" s="75">
        <v>24</v>
      </c>
      <c r="B32" s="152" t="s">
        <v>12981</v>
      </c>
      <c r="C32" s="303" t="s">
        <v>12982</v>
      </c>
      <c r="D32" s="303" t="s">
        <v>202</v>
      </c>
      <c r="E32" s="258">
        <v>400000</v>
      </c>
      <c r="F32" s="734" t="s">
        <v>1269</v>
      </c>
    </row>
    <row r="33" spans="1:6" ht="63" x14ac:dyDescent="0.25">
      <c r="A33" s="75">
        <v>25</v>
      </c>
      <c r="B33" s="152" t="s">
        <v>12983</v>
      </c>
      <c r="C33" s="303" t="s">
        <v>12984</v>
      </c>
      <c r="D33" s="303" t="s">
        <v>202</v>
      </c>
      <c r="E33" s="258">
        <v>400000</v>
      </c>
      <c r="F33" s="734" t="s">
        <v>1269</v>
      </c>
    </row>
    <row r="34" spans="1:6" ht="63" x14ac:dyDescent="0.25">
      <c r="A34" s="75">
        <v>26</v>
      </c>
      <c r="B34" s="152" t="s">
        <v>12985</v>
      </c>
      <c r="C34" s="303" t="s">
        <v>12986</v>
      </c>
      <c r="D34" s="303" t="s">
        <v>202</v>
      </c>
      <c r="E34" s="258">
        <v>400000</v>
      </c>
      <c r="F34" s="734" t="s">
        <v>1269</v>
      </c>
    </row>
    <row r="35" spans="1:6" ht="78.75" x14ac:dyDescent="0.25">
      <c r="A35" s="75">
        <v>27</v>
      </c>
      <c r="B35" s="152" t="s">
        <v>12987</v>
      </c>
      <c r="C35" s="303" t="s">
        <v>12988</v>
      </c>
      <c r="D35" s="152" t="s">
        <v>12989</v>
      </c>
      <c r="E35" s="258">
        <v>500000</v>
      </c>
      <c r="F35" s="734" t="s">
        <v>1259</v>
      </c>
    </row>
    <row r="36" spans="1:6" ht="157.5" x14ac:dyDescent="0.25">
      <c r="A36" s="75">
        <v>28</v>
      </c>
      <c r="B36" s="152" t="s">
        <v>12990</v>
      </c>
      <c r="C36" s="303" t="s">
        <v>12991</v>
      </c>
      <c r="D36" s="152" t="s">
        <v>12992</v>
      </c>
      <c r="E36" s="258">
        <v>700000</v>
      </c>
      <c r="F36" s="734" t="s">
        <v>1269</v>
      </c>
    </row>
    <row r="37" spans="1:6" ht="63" x14ac:dyDescent="0.25">
      <c r="A37" s="75">
        <v>29</v>
      </c>
      <c r="B37" s="152" t="s">
        <v>12993</v>
      </c>
      <c r="C37" s="303" t="s">
        <v>12994</v>
      </c>
      <c r="D37" s="303" t="s">
        <v>202</v>
      </c>
      <c r="E37" s="258">
        <v>400000</v>
      </c>
      <c r="F37" s="734" t="s">
        <v>1269</v>
      </c>
    </row>
    <row r="38" spans="1:6" ht="126" x14ac:dyDescent="0.25">
      <c r="A38" s="10">
        <v>30</v>
      </c>
      <c r="B38" s="49" t="s">
        <v>12995</v>
      </c>
      <c r="C38" s="7" t="s">
        <v>12996</v>
      </c>
      <c r="D38" s="7" t="s">
        <v>12997</v>
      </c>
      <c r="E38" s="258">
        <v>900000</v>
      </c>
      <c r="F38" s="465" t="s">
        <v>1269</v>
      </c>
    </row>
    <row r="39" spans="1:6" ht="94.5" x14ac:dyDescent="0.25">
      <c r="A39" s="75">
        <v>31</v>
      </c>
      <c r="B39" s="152" t="s">
        <v>12998</v>
      </c>
      <c r="C39" s="303" t="s">
        <v>12999</v>
      </c>
      <c r="D39" s="152" t="s">
        <v>13000</v>
      </c>
      <c r="E39" s="258">
        <v>150000</v>
      </c>
      <c r="F39" s="734" t="s">
        <v>1269</v>
      </c>
    </row>
    <row r="40" spans="1:6" ht="94.5" x14ac:dyDescent="0.25">
      <c r="A40" s="75">
        <v>32</v>
      </c>
      <c r="B40" s="152" t="s">
        <v>13001</v>
      </c>
      <c r="C40" s="303" t="s">
        <v>13002</v>
      </c>
      <c r="D40" s="152" t="s">
        <v>13000</v>
      </c>
      <c r="E40" s="258">
        <v>250000</v>
      </c>
      <c r="F40" s="734" t="s">
        <v>1269</v>
      </c>
    </row>
    <row r="41" spans="1:6" ht="78.75" x14ac:dyDescent="0.25">
      <c r="A41" s="75">
        <v>33</v>
      </c>
      <c r="B41" s="152" t="s">
        <v>13003</v>
      </c>
      <c r="C41" s="303" t="s">
        <v>13004</v>
      </c>
      <c r="D41" s="152" t="s">
        <v>13005</v>
      </c>
      <c r="E41" s="258">
        <v>250000</v>
      </c>
      <c r="F41" s="734" t="s">
        <v>1259</v>
      </c>
    </row>
    <row r="42" spans="1:6" ht="78.75" x14ac:dyDescent="0.25">
      <c r="A42" s="75">
        <v>34</v>
      </c>
      <c r="B42" s="152" t="s">
        <v>13006</v>
      </c>
      <c r="C42" s="303" t="s">
        <v>13007</v>
      </c>
      <c r="D42" s="152" t="s">
        <v>13005</v>
      </c>
      <c r="E42" s="258">
        <v>200000</v>
      </c>
      <c r="F42" s="734" t="s">
        <v>1269</v>
      </c>
    </row>
    <row r="43" spans="1:6" ht="63" x14ac:dyDescent="0.25">
      <c r="A43" s="75">
        <v>35</v>
      </c>
      <c r="B43" s="152" t="s">
        <v>13008</v>
      </c>
      <c r="C43" s="303" t="s">
        <v>13009</v>
      </c>
      <c r="D43" s="152" t="s">
        <v>346</v>
      </c>
      <c r="E43" s="258">
        <v>400000</v>
      </c>
      <c r="F43" s="734" t="s">
        <v>1269</v>
      </c>
    </row>
    <row r="44" spans="1:6" ht="63" x14ac:dyDescent="0.25">
      <c r="A44" s="75">
        <v>36</v>
      </c>
      <c r="B44" s="49" t="s">
        <v>13010</v>
      </c>
      <c r="C44" s="7" t="s">
        <v>13011</v>
      </c>
      <c r="D44" s="49" t="s">
        <v>115</v>
      </c>
      <c r="E44" s="258">
        <v>400000</v>
      </c>
      <c r="F44" s="734" t="s">
        <v>1269</v>
      </c>
    </row>
    <row r="45" spans="1:6" ht="63" x14ac:dyDescent="0.25">
      <c r="A45" s="75">
        <v>37</v>
      </c>
      <c r="B45" s="49" t="s">
        <v>13012</v>
      </c>
      <c r="C45" s="7" t="s">
        <v>13013</v>
      </c>
      <c r="D45" s="49" t="s">
        <v>202</v>
      </c>
      <c r="E45" s="258">
        <v>400000</v>
      </c>
      <c r="F45" s="734" t="s">
        <v>1269</v>
      </c>
    </row>
    <row r="46" spans="1:6" ht="63" x14ac:dyDescent="0.25">
      <c r="A46" s="75">
        <v>38</v>
      </c>
      <c r="B46" s="152" t="s">
        <v>13014</v>
      </c>
      <c r="C46" s="303" t="s">
        <v>13015</v>
      </c>
      <c r="D46" s="152" t="s">
        <v>13016</v>
      </c>
      <c r="E46" s="258">
        <v>250000</v>
      </c>
      <c r="F46" s="734" t="s">
        <v>1259</v>
      </c>
    </row>
    <row r="47" spans="1:6" ht="94.5" x14ac:dyDescent="0.25">
      <c r="A47" s="75">
        <v>39</v>
      </c>
      <c r="B47" s="152" t="s">
        <v>13017</v>
      </c>
      <c r="C47" s="303" t="s">
        <v>13018</v>
      </c>
      <c r="D47" s="152" t="s">
        <v>13019</v>
      </c>
      <c r="E47" s="258">
        <v>200000</v>
      </c>
      <c r="F47" s="734" t="s">
        <v>1269</v>
      </c>
    </row>
    <row r="48" spans="1:6" ht="110.25" x14ac:dyDescent="0.25">
      <c r="A48" s="75">
        <v>40</v>
      </c>
      <c r="B48" s="303" t="s">
        <v>13020</v>
      </c>
      <c r="C48" s="303" t="s">
        <v>13021</v>
      </c>
      <c r="D48" s="303" t="s">
        <v>13022</v>
      </c>
      <c r="E48" s="258">
        <v>440000</v>
      </c>
      <c r="F48" s="734" t="s">
        <v>1259</v>
      </c>
    </row>
    <row r="49" spans="1:6" ht="63" x14ac:dyDescent="0.25">
      <c r="A49" s="75">
        <v>41</v>
      </c>
      <c r="B49" s="303" t="s">
        <v>13023</v>
      </c>
      <c r="C49" s="303" t="s">
        <v>13024</v>
      </c>
      <c r="D49" s="303" t="s">
        <v>202</v>
      </c>
      <c r="E49" s="258">
        <v>440000</v>
      </c>
      <c r="F49" s="734" t="s">
        <v>1269</v>
      </c>
    </row>
    <row r="50" spans="1:6" ht="63" x14ac:dyDescent="0.25">
      <c r="A50" s="75">
        <v>42</v>
      </c>
      <c r="B50" s="303" t="s">
        <v>13025</v>
      </c>
      <c r="C50" s="303" t="s">
        <v>13026</v>
      </c>
      <c r="D50" s="303" t="s">
        <v>202</v>
      </c>
      <c r="E50" s="258">
        <v>440000</v>
      </c>
      <c r="F50" s="734" t="s">
        <v>1269</v>
      </c>
    </row>
    <row r="51" spans="1:6" ht="63" x14ac:dyDescent="0.25">
      <c r="A51" s="75">
        <v>43</v>
      </c>
      <c r="B51" s="303" t="s">
        <v>13027</v>
      </c>
      <c r="C51" s="303" t="s">
        <v>13028</v>
      </c>
      <c r="D51" s="303" t="s">
        <v>202</v>
      </c>
      <c r="E51" s="258">
        <v>500000</v>
      </c>
      <c r="F51" s="734" t="s">
        <v>1269</v>
      </c>
    </row>
    <row r="52" spans="1:6" ht="63" x14ac:dyDescent="0.25">
      <c r="A52" s="75">
        <v>44</v>
      </c>
      <c r="B52" s="303" t="s">
        <v>13029</v>
      </c>
      <c r="C52" s="303" t="s">
        <v>13030</v>
      </c>
      <c r="D52" s="303" t="s">
        <v>202</v>
      </c>
      <c r="E52" s="258">
        <v>500000</v>
      </c>
      <c r="F52" s="734" t="s">
        <v>1269</v>
      </c>
    </row>
    <row r="53" spans="1:6" ht="110.25" x14ac:dyDescent="0.25">
      <c r="A53" s="75">
        <v>45</v>
      </c>
      <c r="B53" s="303" t="s">
        <v>13031</v>
      </c>
      <c r="C53" s="303" t="s">
        <v>13032</v>
      </c>
      <c r="D53" s="303" t="s">
        <v>13022</v>
      </c>
      <c r="E53" s="258">
        <v>500000</v>
      </c>
      <c r="F53" s="734" t="s">
        <v>1259</v>
      </c>
    </row>
    <row r="54" spans="1:6" ht="78.75" x14ac:dyDescent="0.25">
      <c r="A54" s="75">
        <v>46</v>
      </c>
      <c r="B54" s="303" t="s">
        <v>13033</v>
      </c>
      <c r="C54" s="303" t="s">
        <v>13034</v>
      </c>
      <c r="D54" s="303" t="s">
        <v>13035</v>
      </c>
      <c r="E54" s="258">
        <v>180000</v>
      </c>
      <c r="F54" s="734" t="s">
        <v>1259</v>
      </c>
    </row>
    <row r="55" spans="1:6" ht="63" x14ac:dyDescent="0.25">
      <c r="A55" s="75">
        <v>47</v>
      </c>
      <c r="B55" s="303" t="s">
        <v>13036</v>
      </c>
      <c r="C55" s="303" t="s">
        <v>13037</v>
      </c>
      <c r="D55" s="303" t="s">
        <v>202</v>
      </c>
      <c r="E55" s="258">
        <v>500000</v>
      </c>
      <c r="F55" s="734" t="s">
        <v>1269</v>
      </c>
    </row>
    <row r="56" spans="1:6" ht="63" x14ac:dyDescent="0.25">
      <c r="A56" s="75">
        <v>48</v>
      </c>
      <c r="B56" s="303" t="s">
        <v>13038</v>
      </c>
      <c r="C56" s="303" t="s">
        <v>13039</v>
      </c>
      <c r="D56" s="303" t="s">
        <v>202</v>
      </c>
      <c r="E56" s="258">
        <v>500000</v>
      </c>
      <c r="F56" s="734" t="s">
        <v>1269</v>
      </c>
    </row>
    <row r="57" spans="1:6" ht="47.25" x14ac:dyDescent="0.25">
      <c r="A57" s="75">
        <v>49</v>
      </c>
      <c r="B57" s="303" t="s">
        <v>13040</v>
      </c>
      <c r="C57" s="303" t="s">
        <v>13041</v>
      </c>
      <c r="D57" s="303" t="s">
        <v>13042</v>
      </c>
      <c r="E57" s="258">
        <v>180000</v>
      </c>
      <c r="F57" s="734" t="s">
        <v>1269</v>
      </c>
    </row>
    <row r="58" spans="1:6" ht="63" x14ac:dyDescent="0.25">
      <c r="A58" s="75">
        <v>50</v>
      </c>
      <c r="B58" s="303" t="s">
        <v>13043</v>
      </c>
      <c r="C58" s="303" t="s">
        <v>13044</v>
      </c>
      <c r="D58" s="303" t="s">
        <v>202</v>
      </c>
      <c r="E58" s="258">
        <v>400000</v>
      </c>
      <c r="F58" s="734" t="s">
        <v>1269</v>
      </c>
    </row>
    <row r="59" spans="1:6" ht="63" x14ac:dyDescent="0.25">
      <c r="A59" s="75">
        <v>51</v>
      </c>
      <c r="B59" s="303" t="s">
        <v>13045</v>
      </c>
      <c r="C59" s="303" t="s">
        <v>13046</v>
      </c>
      <c r="D59" s="303" t="s">
        <v>346</v>
      </c>
      <c r="E59" s="258">
        <v>800000</v>
      </c>
      <c r="F59" s="734" t="s">
        <v>1269</v>
      </c>
    </row>
    <row r="60" spans="1:6" ht="63" x14ac:dyDescent="0.25">
      <c r="A60" s="75">
        <v>52</v>
      </c>
      <c r="B60" s="303" t="s">
        <v>13047</v>
      </c>
      <c r="C60" s="303" t="s">
        <v>13048</v>
      </c>
      <c r="D60" s="303" t="s">
        <v>346</v>
      </c>
      <c r="E60" s="258">
        <v>800000</v>
      </c>
      <c r="F60" s="734" t="s">
        <v>1269</v>
      </c>
    </row>
    <row r="61" spans="1:6" ht="78.75" x14ac:dyDescent="0.25">
      <c r="A61" s="75">
        <v>53</v>
      </c>
      <c r="B61" s="303" t="s">
        <v>13049</v>
      </c>
      <c r="C61" s="303" t="s">
        <v>13050</v>
      </c>
      <c r="D61" s="303" t="s">
        <v>13051</v>
      </c>
      <c r="E61" s="258">
        <v>500000</v>
      </c>
      <c r="F61" s="734" t="s">
        <v>1269</v>
      </c>
    </row>
    <row r="62" spans="1:6" ht="63" x14ac:dyDescent="0.25">
      <c r="A62" s="75">
        <v>54</v>
      </c>
      <c r="B62" s="303" t="s">
        <v>13052</v>
      </c>
      <c r="C62" s="303" t="s">
        <v>13053</v>
      </c>
      <c r="D62" s="303" t="s">
        <v>202</v>
      </c>
      <c r="E62" s="258">
        <v>400000</v>
      </c>
      <c r="F62" s="734" t="s">
        <v>1269</v>
      </c>
    </row>
    <row r="63" spans="1:6" ht="63" x14ac:dyDescent="0.25">
      <c r="A63" s="75">
        <v>55</v>
      </c>
      <c r="B63" s="7" t="s">
        <v>13054</v>
      </c>
      <c r="C63" s="303" t="s">
        <v>13055</v>
      </c>
      <c r="D63" s="7" t="s">
        <v>4489</v>
      </c>
      <c r="E63" s="258">
        <v>500000</v>
      </c>
      <c r="F63" s="734" t="s">
        <v>1269</v>
      </c>
    </row>
    <row r="64" spans="1:6" ht="63" x14ac:dyDescent="0.25">
      <c r="A64" s="75">
        <v>56</v>
      </c>
      <c r="B64" s="7" t="s">
        <v>13056</v>
      </c>
      <c r="C64" s="303" t="s">
        <v>13057</v>
      </c>
      <c r="D64" s="7" t="s">
        <v>202</v>
      </c>
      <c r="E64" s="258">
        <v>500000</v>
      </c>
      <c r="F64" s="734" t="s">
        <v>1269</v>
      </c>
    </row>
    <row r="65" spans="1:6" ht="31.5" x14ac:dyDescent="0.25">
      <c r="A65" s="75">
        <v>57</v>
      </c>
      <c r="B65" s="7" t="s">
        <v>13058</v>
      </c>
      <c r="C65" s="303" t="s">
        <v>13059</v>
      </c>
      <c r="D65" s="7" t="s">
        <v>13060</v>
      </c>
      <c r="E65" s="258">
        <v>700000</v>
      </c>
      <c r="F65" s="734" t="s">
        <v>1269</v>
      </c>
    </row>
    <row r="66" spans="1:6" ht="94.5" x14ac:dyDescent="0.25">
      <c r="A66" s="75">
        <v>58</v>
      </c>
      <c r="B66" s="303" t="s">
        <v>13061</v>
      </c>
      <c r="C66" s="303" t="s">
        <v>13062</v>
      </c>
      <c r="D66" s="303" t="s">
        <v>13063</v>
      </c>
      <c r="E66" s="258">
        <v>300000</v>
      </c>
      <c r="F66" s="734" t="s">
        <v>1259</v>
      </c>
    </row>
    <row r="67" spans="1:6" ht="94.5" x14ac:dyDescent="0.25">
      <c r="A67" s="75">
        <v>59</v>
      </c>
      <c r="B67" s="303" t="s">
        <v>13064</v>
      </c>
      <c r="C67" s="303" t="s">
        <v>13065</v>
      </c>
      <c r="D67" s="303" t="s">
        <v>13066</v>
      </c>
      <c r="E67" s="258">
        <v>400000</v>
      </c>
      <c r="F67" s="734" t="s">
        <v>1259</v>
      </c>
    </row>
    <row r="68" spans="1:6" ht="47.25" x14ac:dyDescent="0.25">
      <c r="A68" s="75">
        <v>60</v>
      </c>
      <c r="B68" s="303" t="s">
        <v>13067</v>
      </c>
      <c r="C68" s="303" t="s">
        <v>13068</v>
      </c>
      <c r="D68" s="303" t="s">
        <v>13069</v>
      </c>
      <c r="E68" s="258">
        <v>300000</v>
      </c>
      <c r="F68" s="734" t="s">
        <v>1269</v>
      </c>
    </row>
    <row r="69" spans="1:6" ht="78.75" x14ac:dyDescent="0.25">
      <c r="A69" s="75">
        <v>61</v>
      </c>
      <c r="B69" s="303" t="s">
        <v>13070</v>
      </c>
      <c r="C69" s="303" t="s">
        <v>13071</v>
      </c>
      <c r="D69" s="303" t="s">
        <v>13072</v>
      </c>
      <c r="E69" s="258">
        <v>500000</v>
      </c>
      <c r="F69" s="734" t="s">
        <v>1259</v>
      </c>
    </row>
    <row r="70" spans="1:6" ht="157.5" x14ac:dyDescent="0.25">
      <c r="A70" s="75">
        <v>62</v>
      </c>
      <c r="B70" s="303" t="s">
        <v>13073</v>
      </c>
      <c r="C70" s="303" t="s">
        <v>13074</v>
      </c>
      <c r="D70" s="303" t="s">
        <v>13075</v>
      </c>
      <c r="E70" s="258">
        <v>600000</v>
      </c>
      <c r="F70" s="734" t="s">
        <v>1269</v>
      </c>
    </row>
    <row r="71" spans="1:6" ht="63" x14ac:dyDescent="0.25">
      <c r="A71" s="75">
        <v>63</v>
      </c>
      <c r="B71" s="303" t="s">
        <v>13076</v>
      </c>
      <c r="C71" s="303" t="s">
        <v>13077</v>
      </c>
      <c r="D71" s="303" t="s">
        <v>346</v>
      </c>
      <c r="E71" s="258">
        <v>1000000</v>
      </c>
      <c r="F71" s="734" t="s">
        <v>1269</v>
      </c>
    </row>
    <row r="72" spans="1:6" ht="63" x14ac:dyDescent="0.25">
      <c r="A72" s="75">
        <v>64</v>
      </c>
      <c r="B72" s="7" t="s">
        <v>13078</v>
      </c>
      <c r="C72" s="7" t="s">
        <v>13079</v>
      </c>
      <c r="D72" s="7" t="s">
        <v>13080</v>
      </c>
      <c r="E72" s="258">
        <v>500000</v>
      </c>
      <c r="F72" s="734" t="s">
        <v>1269</v>
      </c>
    </row>
    <row r="73" spans="1:6" ht="47.25" x14ac:dyDescent="0.25">
      <c r="A73" s="75">
        <v>65</v>
      </c>
      <c r="B73" s="303" t="s">
        <v>13081</v>
      </c>
      <c r="C73" s="303" t="s">
        <v>13082</v>
      </c>
      <c r="D73" s="303" t="s">
        <v>13069</v>
      </c>
      <c r="E73" s="258">
        <v>400000</v>
      </c>
      <c r="F73" s="734" t="s">
        <v>1269</v>
      </c>
    </row>
    <row r="74" spans="1:6" ht="31.5" x14ac:dyDescent="0.25">
      <c r="A74" s="75">
        <v>66</v>
      </c>
      <c r="B74" s="303" t="s">
        <v>13083</v>
      </c>
      <c r="C74" s="303" t="s">
        <v>13084</v>
      </c>
      <c r="D74" s="152" t="s">
        <v>13085</v>
      </c>
      <c r="E74" s="258">
        <v>100000</v>
      </c>
      <c r="F74" s="734" t="s">
        <v>1259</v>
      </c>
    </row>
    <row r="75" spans="1:6" ht="47.25" x14ac:dyDescent="0.25">
      <c r="A75" s="75">
        <v>67</v>
      </c>
      <c r="B75" s="303" t="s">
        <v>13086</v>
      </c>
      <c r="C75" s="303" t="s">
        <v>13087</v>
      </c>
      <c r="D75" s="152" t="s">
        <v>13088</v>
      </c>
      <c r="E75" s="258">
        <v>100000</v>
      </c>
      <c r="F75" s="734" t="s">
        <v>1259</v>
      </c>
    </row>
    <row r="76" spans="1:6" ht="31.5" x14ac:dyDescent="0.25">
      <c r="A76" s="75">
        <v>68</v>
      </c>
      <c r="B76" s="303" t="s">
        <v>13089</v>
      </c>
      <c r="C76" s="303" t="s">
        <v>13090</v>
      </c>
      <c r="D76" s="152" t="s">
        <v>13091</v>
      </c>
      <c r="E76" s="258">
        <v>1000000</v>
      </c>
      <c r="F76" s="734" t="s">
        <v>1269</v>
      </c>
    </row>
    <row r="77" spans="1:6" ht="94.5" x14ac:dyDescent="0.25">
      <c r="A77" s="75">
        <v>69</v>
      </c>
      <c r="B77" s="303" t="s">
        <v>13092</v>
      </c>
      <c r="C77" s="303" t="s">
        <v>13093</v>
      </c>
      <c r="D77" s="152" t="s">
        <v>13094</v>
      </c>
      <c r="E77" s="258">
        <v>400000</v>
      </c>
      <c r="F77" s="734" t="s">
        <v>1269</v>
      </c>
    </row>
    <row r="78" spans="1:6" ht="47.25" x14ac:dyDescent="0.25">
      <c r="A78" s="75">
        <v>70</v>
      </c>
      <c r="B78" s="303" t="s">
        <v>13095</v>
      </c>
      <c r="C78" s="303" t="s">
        <v>13096</v>
      </c>
      <c r="D78" s="152" t="s">
        <v>13097</v>
      </c>
      <c r="E78" s="258">
        <v>400000</v>
      </c>
      <c r="F78" s="734" t="s">
        <v>1259</v>
      </c>
    </row>
    <row r="79" spans="1:6" ht="47.25" x14ac:dyDescent="0.25">
      <c r="A79" s="75">
        <v>71</v>
      </c>
      <c r="B79" s="303" t="s">
        <v>13098</v>
      </c>
      <c r="C79" s="303" t="s">
        <v>13099</v>
      </c>
      <c r="D79" s="152" t="s">
        <v>13100</v>
      </c>
      <c r="E79" s="258">
        <v>100000</v>
      </c>
      <c r="F79" s="734" t="s">
        <v>1259</v>
      </c>
    </row>
    <row r="80" spans="1:6" ht="63" x14ac:dyDescent="0.25">
      <c r="A80" s="75">
        <v>72</v>
      </c>
      <c r="B80" s="303" t="s">
        <v>13101</v>
      </c>
      <c r="C80" s="303" t="s">
        <v>13102</v>
      </c>
      <c r="D80" s="152" t="s">
        <v>4489</v>
      </c>
      <c r="E80" s="258">
        <v>600000</v>
      </c>
      <c r="F80" s="734" t="s">
        <v>1269</v>
      </c>
    </row>
    <row r="81" spans="1:6" ht="110.25" x14ac:dyDescent="0.25">
      <c r="A81" s="75">
        <v>73</v>
      </c>
      <c r="B81" s="303" t="s">
        <v>13103</v>
      </c>
      <c r="C81" s="303" t="s">
        <v>13104</v>
      </c>
      <c r="D81" s="152" t="s">
        <v>13105</v>
      </c>
      <c r="E81" s="258">
        <v>400000</v>
      </c>
      <c r="F81" s="734" t="s">
        <v>1269</v>
      </c>
    </row>
    <row r="82" spans="1:6" ht="63" x14ac:dyDescent="0.25">
      <c r="A82" s="75">
        <v>74</v>
      </c>
      <c r="B82" s="303" t="s">
        <v>13106</v>
      </c>
      <c r="C82" s="303" t="s">
        <v>13107</v>
      </c>
      <c r="D82" s="152" t="s">
        <v>4489</v>
      </c>
      <c r="E82" s="258">
        <v>600000</v>
      </c>
      <c r="F82" s="734" t="s">
        <v>1269</v>
      </c>
    </row>
    <row r="83" spans="1:6" ht="31.5" x14ac:dyDescent="0.25">
      <c r="A83" s="75">
        <v>75</v>
      </c>
      <c r="B83" s="303" t="s">
        <v>13108</v>
      </c>
      <c r="C83" s="303" t="s">
        <v>13109</v>
      </c>
      <c r="D83" s="152" t="s">
        <v>13110</v>
      </c>
      <c r="E83" s="258">
        <v>500000</v>
      </c>
      <c r="F83" s="734" t="s">
        <v>1269</v>
      </c>
    </row>
    <row r="84" spans="1:6" ht="31.5" x14ac:dyDescent="0.25">
      <c r="A84" s="75">
        <v>77</v>
      </c>
      <c r="B84" s="303" t="s">
        <v>13111</v>
      </c>
      <c r="C84" s="303" t="s">
        <v>13112</v>
      </c>
      <c r="D84" s="152" t="s">
        <v>13113</v>
      </c>
      <c r="E84" s="258">
        <v>850000</v>
      </c>
      <c r="F84" s="734" t="s">
        <v>1269</v>
      </c>
    </row>
    <row r="85" spans="1:6" ht="63" x14ac:dyDescent="0.25">
      <c r="A85" s="75">
        <v>78</v>
      </c>
      <c r="B85" s="303" t="s">
        <v>13114</v>
      </c>
      <c r="C85" s="303" t="s">
        <v>13115</v>
      </c>
      <c r="D85" s="152" t="s">
        <v>13116</v>
      </c>
      <c r="E85" s="258">
        <v>300000</v>
      </c>
      <c r="F85" s="734" t="s">
        <v>1259</v>
      </c>
    </row>
    <row r="86" spans="1:6" ht="63" x14ac:dyDescent="0.25">
      <c r="A86" s="75">
        <v>79</v>
      </c>
      <c r="B86" s="303" t="s">
        <v>13117</v>
      </c>
      <c r="C86" s="303" t="s">
        <v>13118</v>
      </c>
      <c r="D86" s="152" t="s">
        <v>202</v>
      </c>
      <c r="E86" s="258">
        <v>500000</v>
      </c>
      <c r="F86" s="734" t="s">
        <v>1269</v>
      </c>
    </row>
    <row r="87" spans="1:6" x14ac:dyDescent="0.25">
      <c r="A87" s="75"/>
      <c r="B87" s="2393" t="s">
        <v>5872</v>
      </c>
      <c r="C87" s="2395"/>
      <c r="D87" s="152"/>
      <c r="E87" s="258"/>
      <c r="F87" s="734"/>
    </row>
    <row r="88" spans="1:6" ht="63" x14ac:dyDescent="0.25">
      <c r="A88" s="75">
        <v>80</v>
      </c>
      <c r="B88" s="152" t="s">
        <v>13119</v>
      </c>
      <c r="C88" s="303" t="s">
        <v>12942</v>
      </c>
      <c r="D88" s="152" t="s">
        <v>202</v>
      </c>
      <c r="E88" s="258">
        <v>500000</v>
      </c>
      <c r="F88" s="734" t="s">
        <v>1269</v>
      </c>
    </row>
    <row r="89" spans="1:6" ht="63" x14ac:dyDescent="0.25">
      <c r="A89" s="75">
        <v>81</v>
      </c>
      <c r="B89" s="152" t="s">
        <v>13120</v>
      </c>
      <c r="C89" s="303" t="s">
        <v>13121</v>
      </c>
      <c r="D89" s="152" t="s">
        <v>13122</v>
      </c>
      <c r="E89" s="258">
        <v>300000</v>
      </c>
      <c r="F89" s="734" t="s">
        <v>1259</v>
      </c>
    </row>
    <row r="90" spans="1:6" ht="63" x14ac:dyDescent="0.25">
      <c r="A90" s="75">
        <v>82</v>
      </c>
      <c r="B90" s="152" t="s">
        <v>13123</v>
      </c>
      <c r="C90" s="303" t="s">
        <v>13124</v>
      </c>
      <c r="D90" s="152" t="s">
        <v>202</v>
      </c>
      <c r="E90" s="258">
        <v>500000</v>
      </c>
      <c r="F90" s="734" t="s">
        <v>1269</v>
      </c>
    </row>
    <row r="91" spans="1:6" ht="63" x14ac:dyDescent="0.25">
      <c r="A91" s="75">
        <v>83</v>
      </c>
      <c r="B91" s="152" t="s">
        <v>13125</v>
      </c>
      <c r="C91" s="303" t="s">
        <v>13126</v>
      </c>
      <c r="D91" s="152" t="s">
        <v>202</v>
      </c>
      <c r="E91" s="258">
        <v>450000</v>
      </c>
      <c r="F91" s="734" t="s">
        <v>1269</v>
      </c>
    </row>
    <row r="92" spans="1:6" ht="31.5" x14ac:dyDescent="0.25">
      <c r="A92" s="75">
        <v>84</v>
      </c>
      <c r="B92" s="49" t="s">
        <v>13127</v>
      </c>
      <c r="C92" s="7" t="s">
        <v>13128</v>
      </c>
      <c r="D92" s="49" t="s">
        <v>13129</v>
      </c>
      <c r="E92" s="258">
        <v>300000</v>
      </c>
      <c r="F92" s="734" t="s">
        <v>1259</v>
      </c>
    </row>
    <row r="93" spans="1:6" ht="47.25" x14ac:dyDescent="0.25">
      <c r="A93" s="75">
        <v>85</v>
      </c>
      <c r="B93" s="303" t="s">
        <v>13130</v>
      </c>
      <c r="C93" s="303" t="s">
        <v>13131</v>
      </c>
      <c r="D93" s="303" t="s">
        <v>13132</v>
      </c>
      <c r="E93" s="258">
        <v>820000</v>
      </c>
      <c r="F93" s="734" t="s">
        <v>1259</v>
      </c>
    </row>
    <row r="94" spans="1:6" ht="78.75" x14ac:dyDescent="0.25">
      <c r="A94" s="75">
        <v>86</v>
      </c>
      <c r="B94" s="303" t="s">
        <v>13133</v>
      </c>
      <c r="C94" s="303" t="s">
        <v>13134</v>
      </c>
      <c r="D94" s="303" t="s">
        <v>13135</v>
      </c>
      <c r="E94" s="258">
        <v>500000</v>
      </c>
      <c r="F94" s="734" t="s">
        <v>1259</v>
      </c>
    </row>
    <row r="95" spans="1:6" ht="63" x14ac:dyDescent="0.25">
      <c r="A95" s="75">
        <v>87</v>
      </c>
      <c r="B95" s="303" t="s">
        <v>13136</v>
      </c>
      <c r="C95" s="303" t="s">
        <v>13137</v>
      </c>
      <c r="D95" s="303" t="s">
        <v>202</v>
      </c>
      <c r="E95" s="258">
        <v>500000</v>
      </c>
      <c r="F95" s="734" t="s">
        <v>1269</v>
      </c>
    </row>
    <row r="96" spans="1:6" ht="47.25" x14ac:dyDescent="0.25">
      <c r="A96" s="75">
        <v>88</v>
      </c>
      <c r="B96" s="303" t="s">
        <v>13138</v>
      </c>
      <c r="C96" s="303" t="s">
        <v>13139</v>
      </c>
      <c r="D96" s="303" t="s">
        <v>13140</v>
      </c>
      <c r="E96" s="258">
        <v>180000</v>
      </c>
      <c r="F96" s="734" t="s">
        <v>1269</v>
      </c>
    </row>
    <row r="97" spans="1:6" ht="110.25" x14ac:dyDescent="0.25">
      <c r="A97" s="75">
        <v>89</v>
      </c>
      <c r="B97" s="303" t="s">
        <v>13141</v>
      </c>
      <c r="C97" s="303" t="s">
        <v>13142</v>
      </c>
      <c r="D97" s="303" t="s">
        <v>13143</v>
      </c>
      <c r="E97" s="258">
        <v>300000</v>
      </c>
      <c r="F97" s="734" t="s">
        <v>1259</v>
      </c>
    </row>
    <row r="98" spans="1:6" ht="47.25" x14ac:dyDescent="0.25">
      <c r="A98" s="75">
        <v>90</v>
      </c>
      <c r="B98" s="303" t="s">
        <v>13144</v>
      </c>
      <c r="C98" s="303" t="s">
        <v>13145</v>
      </c>
      <c r="D98" s="303" t="s">
        <v>13146</v>
      </c>
      <c r="E98" s="258">
        <v>500000</v>
      </c>
      <c r="F98" s="734" t="s">
        <v>1259</v>
      </c>
    </row>
    <row r="99" spans="1:6" ht="47.25" x14ac:dyDescent="0.25">
      <c r="A99" s="75">
        <v>91</v>
      </c>
      <c r="B99" s="303" t="s">
        <v>13147</v>
      </c>
      <c r="C99" s="303" t="s">
        <v>13148</v>
      </c>
      <c r="D99" s="152" t="s">
        <v>13149</v>
      </c>
      <c r="E99" s="258">
        <v>600000</v>
      </c>
      <c r="F99" s="734" t="s">
        <v>1259</v>
      </c>
    </row>
    <row r="100" spans="1:6" ht="63" x14ac:dyDescent="0.25">
      <c r="A100" s="75">
        <v>92</v>
      </c>
      <c r="B100" s="303" t="s">
        <v>13150</v>
      </c>
      <c r="C100" s="303" t="s">
        <v>13151</v>
      </c>
      <c r="D100" s="152" t="s">
        <v>13152</v>
      </c>
      <c r="E100" s="258">
        <v>800000</v>
      </c>
      <c r="F100" s="734" t="s">
        <v>1259</v>
      </c>
    </row>
    <row r="101" spans="1:6" ht="31.5" x14ac:dyDescent="0.25">
      <c r="A101" s="75">
        <v>93</v>
      </c>
      <c r="B101" s="303" t="s">
        <v>13153</v>
      </c>
      <c r="C101" s="303" t="s">
        <v>13154</v>
      </c>
      <c r="D101" s="152" t="s">
        <v>13155</v>
      </c>
      <c r="E101" s="258">
        <v>900000</v>
      </c>
      <c r="F101" s="734" t="s">
        <v>1259</v>
      </c>
    </row>
    <row r="102" spans="1:6" ht="47.25" x14ac:dyDescent="0.25">
      <c r="A102" s="75">
        <v>94</v>
      </c>
      <c r="B102" s="7" t="s">
        <v>13156</v>
      </c>
      <c r="C102" s="7" t="s">
        <v>13157</v>
      </c>
      <c r="D102" s="49" t="s">
        <v>13158</v>
      </c>
      <c r="E102" s="258">
        <v>900000</v>
      </c>
      <c r="F102" s="734" t="s">
        <v>1259</v>
      </c>
    </row>
    <row r="103" spans="1:6" ht="78.75" x14ac:dyDescent="0.25">
      <c r="A103" s="75">
        <v>95</v>
      </c>
      <c r="B103" s="7" t="s">
        <v>13159</v>
      </c>
      <c r="C103" s="7" t="s">
        <v>13160</v>
      </c>
      <c r="D103" s="7" t="s">
        <v>13161</v>
      </c>
      <c r="E103" s="258">
        <v>300000</v>
      </c>
      <c r="F103" s="734" t="s">
        <v>1259</v>
      </c>
    </row>
    <row r="104" spans="1:6" x14ac:dyDescent="0.25">
      <c r="A104" s="75"/>
      <c r="B104" s="533" t="s">
        <v>219</v>
      </c>
      <c r="C104" s="7"/>
      <c r="D104" s="7"/>
      <c r="E104" s="258"/>
      <c r="F104" s="734"/>
    </row>
    <row r="105" spans="1:6" ht="78.75" x14ac:dyDescent="0.25">
      <c r="A105" s="75">
        <v>96</v>
      </c>
      <c r="B105" s="152" t="s">
        <v>13162</v>
      </c>
      <c r="C105" s="303" t="s">
        <v>13163</v>
      </c>
      <c r="D105" s="152" t="s">
        <v>13164</v>
      </c>
      <c r="E105" s="258">
        <v>300000</v>
      </c>
      <c r="F105" s="734" t="s">
        <v>1269</v>
      </c>
    </row>
    <row r="106" spans="1:6" ht="63" x14ac:dyDescent="0.25">
      <c r="A106" s="75">
        <v>97</v>
      </c>
      <c r="B106" s="49" t="s">
        <v>13165</v>
      </c>
      <c r="C106" s="7" t="s">
        <v>13166</v>
      </c>
      <c r="D106" s="49" t="s">
        <v>13167</v>
      </c>
      <c r="E106" s="258">
        <v>500000</v>
      </c>
      <c r="F106" s="734" t="s">
        <v>1269</v>
      </c>
    </row>
    <row r="107" spans="1:6" ht="47.25" x14ac:dyDescent="0.25">
      <c r="A107" s="75">
        <v>98</v>
      </c>
      <c r="B107" s="303" t="s">
        <v>13168</v>
      </c>
      <c r="C107" s="303" t="s">
        <v>13169</v>
      </c>
      <c r="D107" s="303" t="s">
        <v>13170</v>
      </c>
      <c r="E107" s="258">
        <v>500000</v>
      </c>
      <c r="F107" s="734" t="s">
        <v>1259</v>
      </c>
    </row>
    <row r="108" spans="1:6" ht="110.25" x14ac:dyDescent="0.25">
      <c r="A108" s="75">
        <v>99</v>
      </c>
      <c r="B108" s="7" t="s">
        <v>13171</v>
      </c>
      <c r="C108" s="7" t="s">
        <v>13172</v>
      </c>
      <c r="D108" s="7" t="s">
        <v>13173</v>
      </c>
      <c r="E108" s="258">
        <v>300000</v>
      </c>
      <c r="F108" s="734" t="s">
        <v>1259</v>
      </c>
    </row>
    <row r="109" spans="1:6" ht="63" x14ac:dyDescent="0.25">
      <c r="A109" s="75">
        <v>100</v>
      </c>
      <c r="B109" s="7" t="s">
        <v>13174</v>
      </c>
      <c r="C109" s="7" t="s">
        <v>13175</v>
      </c>
      <c r="D109" s="7" t="s">
        <v>13176</v>
      </c>
      <c r="E109" s="258">
        <v>700000</v>
      </c>
      <c r="F109" s="734" t="s">
        <v>1269</v>
      </c>
    </row>
    <row r="110" spans="1:6" ht="110.25" x14ac:dyDescent="0.25">
      <c r="A110" s="75">
        <v>101</v>
      </c>
      <c r="B110" s="303" t="s">
        <v>13177</v>
      </c>
      <c r="C110" s="303" t="s">
        <v>13178</v>
      </c>
      <c r="D110" s="7" t="s">
        <v>13179</v>
      </c>
      <c r="E110" s="258">
        <v>400000</v>
      </c>
      <c r="F110" s="734" t="s">
        <v>1269</v>
      </c>
    </row>
    <row r="111" spans="1:6" ht="141.75" x14ac:dyDescent="0.25">
      <c r="A111" s="75">
        <v>102</v>
      </c>
      <c r="B111" s="303" t="s">
        <v>13180</v>
      </c>
      <c r="C111" s="303" t="s">
        <v>13181</v>
      </c>
      <c r="D111" s="303" t="s">
        <v>13182</v>
      </c>
      <c r="E111" s="258">
        <v>600000</v>
      </c>
      <c r="F111" s="734" t="s">
        <v>1259</v>
      </c>
    </row>
    <row r="112" spans="1:6" ht="78.75" x14ac:dyDescent="0.25">
      <c r="A112" s="75">
        <v>103</v>
      </c>
      <c r="B112" s="303" t="s">
        <v>13183</v>
      </c>
      <c r="C112" s="303" t="s">
        <v>13184</v>
      </c>
      <c r="D112" s="152" t="s">
        <v>13185</v>
      </c>
      <c r="E112" s="258">
        <v>100000</v>
      </c>
      <c r="F112" s="734" t="s">
        <v>1259</v>
      </c>
    </row>
    <row r="113" spans="1:6" ht="126" x14ac:dyDescent="0.25">
      <c r="A113" s="75">
        <v>104</v>
      </c>
      <c r="B113" s="7" t="s">
        <v>13186</v>
      </c>
      <c r="C113" s="7" t="s">
        <v>13187</v>
      </c>
      <c r="D113" s="7" t="s">
        <v>13188</v>
      </c>
      <c r="E113" s="258">
        <v>200000</v>
      </c>
      <c r="F113" s="734" t="s">
        <v>1269</v>
      </c>
    </row>
    <row r="114" spans="1:6" ht="78.75" x14ac:dyDescent="0.25">
      <c r="A114" s="75">
        <v>105</v>
      </c>
      <c r="B114" s="746" t="s">
        <v>13189</v>
      </c>
      <c r="C114" s="303" t="s">
        <v>13190</v>
      </c>
      <c r="D114" s="7" t="s">
        <v>13191</v>
      </c>
      <c r="E114" s="203">
        <v>400000</v>
      </c>
      <c r="F114" s="734" t="s">
        <v>1259</v>
      </c>
    </row>
    <row r="115" spans="1:6" x14ac:dyDescent="0.25">
      <c r="A115" s="75"/>
      <c r="B115" s="2717" t="s">
        <v>303</v>
      </c>
      <c r="C115" s="2718"/>
      <c r="D115" s="746"/>
      <c r="E115" s="203"/>
      <c r="F115" s="734"/>
    </row>
    <row r="116" spans="1:6" ht="47.25" x14ac:dyDescent="0.25">
      <c r="A116" s="75">
        <v>106</v>
      </c>
      <c r="B116" s="69" t="s">
        <v>12958</v>
      </c>
      <c r="C116" s="69" t="s">
        <v>13192</v>
      </c>
      <c r="D116" s="69" t="s">
        <v>13193</v>
      </c>
      <c r="E116" s="203">
        <v>30000</v>
      </c>
      <c r="F116" s="734" t="s">
        <v>1269</v>
      </c>
    </row>
    <row r="117" spans="1:6" ht="47.25" x14ac:dyDescent="0.25">
      <c r="A117" s="75">
        <v>107</v>
      </c>
      <c r="B117" s="69" t="s">
        <v>12978</v>
      </c>
      <c r="C117" s="69" t="s">
        <v>13194</v>
      </c>
      <c r="D117" s="69" t="s">
        <v>13193</v>
      </c>
      <c r="E117" s="203">
        <v>30000</v>
      </c>
      <c r="F117" s="734" t="s">
        <v>1269</v>
      </c>
    </row>
    <row r="118" spans="1:6" ht="47.25" x14ac:dyDescent="0.25">
      <c r="A118" s="75">
        <v>108</v>
      </c>
      <c r="B118" s="69" t="s">
        <v>13195</v>
      </c>
      <c r="C118" s="69" t="s">
        <v>13196</v>
      </c>
      <c r="D118" s="69" t="s">
        <v>13193</v>
      </c>
      <c r="E118" s="203">
        <v>30000</v>
      </c>
      <c r="F118" s="734" t="s">
        <v>1269</v>
      </c>
    </row>
    <row r="119" spans="1:6" ht="47.25" x14ac:dyDescent="0.25">
      <c r="A119" s="75">
        <v>109</v>
      </c>
      <c r="B119" s="69" t="s">
        <v>13197</v>
      </c>
      <c r="C119" s="69" t="s">
        <v>13198</v>
      </c>
      <c r="D119" s="69" t="s">
        <v>13193</v>
      </c>
      <c r="E119" s="203">
        <v>30000</v>
      </c>
      <c r="F119" s="734" t="s">
        <v>1269</v>
      </c>
    </row>
    <row r="120" spans="1:6" ht="47.25" x14ac:dyDescent="0.25">
      <c r="A120" s="75">
        <v>110</v>
      </c>
      <c r="B120" s="69" t="s">
        <v>13199</v>
      </c>
      <c r="C120" s="69" t="s">
        <v>13200</v>
      </c>
      <c r="D120" s="69" t="s">
        <v>13193</v>
      </c>
      <c r="E120" s="203">
        <v>30000</v>
      </c>
      <c r="F120" s="734" t="s">
        <v>1269</v>
      </c>
    </row>
    <row r="121" spans="1:6" ht="47.25" x14ac:dyDescent="0.25">
      <c r="A121" s="75">
        <v>111</v>
      </c>
      <c r="B121" s="69" t="s">
        <v>13036</v>
      </c>
      <c r="C121" s="69" t="s">
        <v>13201</v>
      </c>
      <c r="D121" s="69" t="s">
        <v>13193</v>
      </c>
      <c r="E121" s="203">
        <v>30000</v>
      </c>
      <c r="F121" s="734" t="s">
        <v>1269</v>
      </c>
    </row>
    <row r="122" spans="1:6" ht="47.25" x14ac:dyDescent="0.25">
      <c r="A122" s="75">
        <v>112</v>
      </c>
      <c r="B122" s="69" t="s">
        <v>13029</v>
      </c>
      <c r="C122" s="69" t="s">
        <v>13202</v>
      </c>
      <c r="D122" s="69" t="s">
        <v>13193</v>
      </c>
      <c r="E122" s="203">
        <v>30000</v>
      </c>
      <c r="F122" s="734" t="s">
        <v>1269</v>
      </c>
    </row>
    <row r="123" spans="1:6" ht="47.25" x14ac:dyDescent="0.25">
      <c r="A123" s="75">
        <v>113</v>
      </c>
      <c r="B123" s="69" t="s">
        <v>13111</v>
      </c>
      <c r="C123" s="69" t="s">
        <v>13203</v>
      </c>
      <c r="D123" s="69" t="s">
        <v>13193</v>
      </c>
      <c r="E123" s="203">
        <v>30000</v>
      </c>
      <c r="F123" s="734" t="s">
        <v>1269</v>
      </c>
    </row>
    <row r="124" spans="1:6" ht="47.25" x14ac:dyDescent="0.25">
      <c r="A124" s="75">
        <v>114</v>
      </c>
      <c r="B124" s="69" t="s">
        <v>12990</v>
      </c>
      <c r="C124" s="69" t="s">
        <v>13204</v>
      </c>
      <c r="D124" s="69" t="s">
        <v>13193</v>
      </c>
      <c r="E124" s="203">
        <v>30000</v>
      </c>
      <c r="F124" s="734" t="s">
        <v>1269</v>
      </c>
    </row>
    <row r="125" spans="1:6" ht="47.25" x14ac:dyDescent="0.25">
      <c r="A125" s="75">
        <v>115</v>
      </c>
      <c r="B125" s="69" t="s">
        <v>13008</v>
      </c>
      <c r="C125" s="69" t="s">
        <v>13205</v>
      </c>
      <c r="D125" s="69" t="s">
        <v>13193</v>
      </c>
      <c r="E125" s="203">
        <v>30000</v>
      </c>
      <c r="F125" s="734" t="s">
        <v>1269</v>
      </c>
    </row>
    <row r="126" spans="1:6" ht="47.25" x14ac:dyDescent="0.25">
      <c r="A126" s="75">
        <v>116</v>
      </c>
      <c r="B126" s="69" t="s">
        <v>13017</v>
      </c>
      <c r="C126" s="69" t="s">
        <v>13206</v>
      </c>
      <c r="D126" s="69" t="s">
        <v>13193</v>
      </c>
      <c r="E126" s="203">
        <v>30000</v>
      </c>
      <c r="F126" s="734" t="s">
        <v>1269</v>
      </c>
    </row>
    <row r="127" spans="1:6" ht="47.25" x14ac:dyDescent="0.25">
      <c r="A127" s="75">
        <v>117</v>
      </c>
      <c r="B127" s="69" t="s">
        <v>13207</v>
      </c>
      <c r="C127" s="69" t="s">
        <v>13208</v>
      </c>
      <c r="D127" s="69" t="s">
        <v>13193</v>
      </c>
      <c r="E127" s="203">
        <v>30000</v>
      </c>
      <c r="F127" s="734" t="s">
        <v>1269</v>
      </c>
    </row>
    <row r="128" spans="1:6" ht="47.25" x14ac:dyDescent="0.25">
      <c r="A128" s="75">
        <v>118</v>
      </c>
      <c r="B128" s="69" t="s">
        <v>13114</v>
      </c>
      <c r="C128" s="69" t="s">
        <v>13209</v>
      </c>
      <c r="D128" s="69" t="s">
        <v>13193</v>
      </c>
      <c r="E128" s="203">
        <v>30000</v>
      </c>
      <c r="F128" s="734" t="s">
        <v>1269</v>
      </c>
    </row>
    <row r="129" spans="1:6" ht="47.25" x14ac:dyDescent="0.25">
      <c r="A129" s="75">
        <v>119</v>
      </c>
      <c r="B129" s="69" t="s">
        <v>13210</v>
      </c>
      <c r="C129" s="69" t="s">
        <v>13211</v>
      </c>
      <c r="D129" s="69" t="s">
        <v>13193</v>
      </c>
      <c r="E129" s="203">
        <v>30000</v>
      </c>
      <c r="F129" s="734" t="s">
        <v>1269</v>
      </c>
    </row>
    <row r="130" spans="1:6" ht="47.25" x14ac:dyDescent="0.25">
      <c r="A130" s="75">
        <v>120</v>
      </c>
      <c r="B130" s="69" t="s">
        <v>13076</v>
      </c>
      <c r="C130" s="69" t="s">
        <v>13212</v>
      </c>
      <c r="D130" s="69" t="s">
        <v>13193</v>
      </c>
      <c r="E130" s="203">
        <v>30000</v>
      </c>
      <c r="F130" s="734" t="s">
        <v>1269</v>
      </c>
    </row>
    <row r="131" spans="1:6" ht="47.25" x14ac:dyDescent="0.25">
      <c r="A131" s="75">
        <v>121</v>
      </c>
      <c r="B131" s="69" t="s">
        <v>13078</v>
      </c>
      <c r="C131" s="69" t="s">
        <v>13213</v>
      </c>
      <c r="D131" s="69" t="s">
        <v>13193</v>
      </c>
      <c r="E131" s="203">
        <v>30000</v>
      </c>
      <c r="F131" s="734" t="s">
        <v>1269</v>
      </c>
    </row>
    <row r="132" spans="1:6" ht="47.25" x14ac:dyDescent="0.25">
      <c r="A132" s="75">
        <v>122</v>
      </c>
      <c r="B132" s="69" t="s">
        <v>13214</v>
      </c>
      <c r="C132" s="69" t="s">
        <v>13215</v>
      </c>
      <c r="D132" s="69" t="s">
        <v>13193</v>
      </c>
      <c r="E132" s="203">
        <v>30000</v>
      </c>
      <c r="F132" s="734" t="s">
        <v>1269</v>
      </c>
    </row>
    <row r="133" spans="1:6" ht="47.25" x14ac:dyDescent="0.25">
      <c r="A133" s="75">
        <v>123</v>
      </c>
      <c r="B133" s="69" t="s">
        <v>13092</v>
      </c>
      <c r="C133" s="69" t="s">
        <v>13216</v>
      </c>
      <c r="D133" s="69" t="s">
        <v>13193</v>
      </c>
      <c r="E133" s="203">
        <v>30000</v>
      </c>
      <c r="F133" s="734" t="s">
        <v>1269</v>
      </c>
    </row>
    <row r="134" spans="1:6" ht="47.25" x14ac:dyDescent="0.25">
      <c r="A134" s="75">
        <v>124</v>
      </c>
      <c r="B134" s="69" t="s">
        <v>13106</v>
      </c>
      <c r="C134" s="69" t="s">
        <v>13217</v>
      </c>
      <c r="D134" s="69" t="s">
        <v>13193</v>
      </c>
      <c r="E134" s="203">
        <v>30000</v>
      </c>
      <c r="F134" s="734" t="s">
        <v>1269</v>
      </c>
    </row>
    <row r="135" spans="1:6" ht="47.25" x14ac:dyDescent="0.25">
      <c r="A135" s="75">
        <v>125</v>
      </c>
      <c r="B135" s="69" t="s">
        <v>13218</v>
      </c>
      <c r="C135" s="69" t="s">
        <v>13219</v>
      </c>
      <c r="D135" s="69" t="s">
        <v>13193</v>
      </c>
      <c r="E135" s="203">
        <v>30000</v>
      </c>
      <c r="F135" s="734" t="s">
        <v>1269</v>
      </c>
    </row>
    <row r="136" spans="1:6" ht="47.25" x14ac:dyDescent="0.25">
      <c r="A136" s="75">
        <v>126</v>
      </c>
      <c r="B136" s="69" t="s">
        <v>13058</v>
      </c>
      <c r="C136" s="69" t="s">
        <v>13220</v>
      </c>
      <c r="D136" s="69" t="s">
        <v>13193</v>
      </c>
      <c r="E136" s="203">
        <v>30000</v>
      </c>
      <c r="F136" s="734" t="s">
        <v>1269</v>
      </c>
    </row>
    <row r="137" spans="1:6" ht="47.25" x14ac:dyDescent="0.25">
      <c r="A137" s="75">
        <v>127</v>
      </c>
      <c r="B137" s="69" t="s">
        <v>13221</v>
      </c>
      <c r="C137" s="69" t="s">
        <v>13222</v>
      </c>
      <c r="D137" s="69" t="s">
        <v>13193</v>
      </c>
      <c r="E137" s="203">
        <v>30000</v>
      </c>
      <c r="F137" s="734" t="s">
        <v>1269</v>
      </c>
    </row>
    <row r="138" spans="1:6" ht="47.25" x14ac:dyDescent="0.25">
      <c r="A138" s="75">
        <v>128</v>
      </c>
      <c r="B138" s="69" t="s">
        <v>13056</v>
      </c>
      <c r="C138" s="69" t="s">
        <v>13223</v>
      </c>
      <c r="D138" s="69" t="s">
        <v>13193</v>
      </c>
      <c r="E138" s="203">
        <v>30000</v>
      </c>
      <c r="F138" s="734" t="s">
        <v>1269</v>
      </c>
    </row>
    <row r="139" spans="1:6" ht="47.25" x14ac:dyDescent="0.25">
      <c r="A139" s="75">
        <v>129</v>
      </c>
      <c r="B139" s="69" t="s">
        <v>13224</v>
      </c>
      <c r="C139" s="69" t="s">
        <v>13225</v>
      </c>
      <c r="D139" s="69" t="s">
        <v>13193</v>
      </c>
      <c r="E139" s="203">
        <v>30000</v>
      </c>
      <c r="F139" s="734" t="s">
        <v>1269</v>
      </c>
    </row>
    <row r="140" spans="1:6" x14ac:dyDescent="0.25">
      <c r="A140" s="75"/>
      <c r="B140" s="70" t="s">
        <v>306</v>
      </c>
      <c r="C140" s="69"/>
      <c r="D140" s="69"/>
      <c r="E140" s="203"/>
      <c r="F140" s="734"/>
    </row>
    <row r="141" spans="1:6" ht="31.5" x14ac:dyDescent="0.25">
      <c r="A141" s="75">
        <v>130</v>
      </c>
      <c r="B141" s="75" t="s">
        <v>13226</v>
      </c>
      <c r="C141" s="69" t="s">
        <v>13227</v>
      </c>
      <c r="D141" s="69" t="s">
        <v>13228</v>
      </c>
      <c r="E141" s="203">
        <v>500000</v>
      </c>
      <c r="F141" s="734" t="s">
        <v>1269</v>
      </c>
    </row>
    <row r="142" spans="1:6" ht="31.5" x14ac:dyDescent="0.25">
      <c r="A142" s="75">
        <v>131</v>
      </c>
      <c r="B142" s="69" t="s">
        <v>13229</v>
      </c>
      <c r="C142" s="69" t="s">
        <v>13230</v>
      </c>
      <c r="D142" s="69" t="s">
        <v>13228</v>
      </c>
      <c r="E142" s="203">
        <v>500000</v>
      </c>
      <c r="F142" s="734" t="s">
        <v>1269</v>
      </c>
    </row>
    <row r="143" spans="1:6" x14ac:dyDescent="0.25">
      <c r="A143" s="70"/>
      <c r="B143" s="70" t="s">
        <v>248</v>
      </c>
      <c r="C143" s="70"/>
      <c r="D143" s="70"/>
      <c r="E143" s="424">
        <f>SUM(E6:E142)</f>
        <v>78310344.819999993</v>
      </c>
      <c r="F143" s="185"/>
    </row>
    <row r="144" spans="1:6" ht="19.5" customHeight="1" x14ac:dyDescent="0.25">
      <c r="A144" s="70"/>
      <c r="B144" s="2465" t="s">
        <v>9</v>
      </c>
      <c r="C144" s="2466"/>
      <c r="D144" s="70"/>
      <c r="E144" s="747"/>
      <c r="F144" s="734"/>
    </row>
    <row r="145" spans="1:6" ht="47.25" x14ac:dyDescent="0.25">
      <c r="A145" s="75">
        <v>1</v>
      </c>
      <c r="B145" s="75" t="s">
        <v>2060</v>
      </c>
      <c r="C145" s="75" t="s">
        <v>12929</v>
      </c>
      <c r="D145" s="75" t="s">
        <v>12</v>
      </c>
      <c r="E145" s="748">
        <v>320000</v>
      </c>
      <c r="F145" s="734"/>
    </row>
    <row r="146" spans="1:6" ht="157.5" x14ac:dyDescent="0.25">
      <c r="A146" s="75">
        <v>2</v>
      </c>
      <c r="B146" s="75" t="s">
        <v>11140</v>
      </c>
      <c r="C146" s="75" t="s">
        <v>12930</v>
      </c>
      <c r="D146" s="75" t="s">
        <v>13231</v>
      </c>
      <c r="E146" s="748">
        <v>504800</v>
      </c>
      <c r="F146" s="734"/>
    </row>
    <row r="147" spans="1:6" ht="47.25" x14ac:dyDescent="0.25">
      <c r="A147" s="75">
        <v>3</v>
      </c>
      <c r="B147" s="75" t="s">
        <v>17</v>
      </c>
      <c r="C147" s="75" t="s">
        <v>12932</v>
      </c>
      <c r="D147" s="75" t="s">
        <v>727</v>
      </c>
      <c r="E147" s="748">
        <v>19200</v>
      </c>
      <c r="F147" s="734"/>
    </row>
    <row r="148" spans="1:6" ht="94.5" x14ac:dyDescent="0.25">
      <c r="A148" s="75">
        <v>4</v>
      </c>
      <c r="B148" s="75" t="s">
        <v>7599</v>
      </c>
      <c r="C148" s="75" t="s">
        <v>12933</v>
      </c>
      <c r="D148" s="75" t="s">
        <v>12934</v>
      </c>
      <c r="E148" s="748">
        <v>156000</v>
      </c>
      <c r="F148" s="734"/>
    </row>
    <row r="149" spans="1:6" x14ac:dyDescent="0.25">
      <c r="A149" s="75"/>
      <c r="B149" s="76" t="s">
        <v>34</v>
      </c>
      <c r="C149" s="75"/>
      <c r="D149" s="75"/>
      <c r="E149" s="748"/>
      <c r="F149" s="734"/>
    </row>
    <row r="150" spans="1:6" ht="47.25" x14ac:dyDescent="0.25">
      <c r="A150" s="75">
        <v>5</v>
      </c>
      <c r="B150" s="69" t="s">
        <v>10579</v>
      </c>
      <c r="C150" s="69" t="s">
        <v>12946</v>
      </c>
      <c r="D150" s="69" t="s">
        <v>554</v>
      </c>
      <c r="E150" s="748">
        <v>2000000</v>
      </c>
      <c r="F150" s="734"/>
    </row>
    <row r="151" spans="1:6" ht="47.25" x14ac:dyDescent="0.25">
      <c r="A151" s="75">
        <v>6</v>
      </c>
      <c r="B151" s="69" t="s">
        <v>12947</v>
      </c>
      <c r="C151" s="69" t="s">
        <v>12948</v>
      </c>
      <c r="D151" s="69" t="s">
        <v>554</v>
      </c>
      <c r="E151" s="748">
        <v>2500000</v>
      </c>
      <c r="F151" s="734"/>
    </row>
    <row r="152" spans="1:6" x14ac:dyDescent="0.25">
      <c r="A152" s="70"/>
      <c r="B152" s="70" t="s">
        <v>248</v>
      </c>
      <c r="C152" s="70"/>
      <c r="D152" s="70"/>
      <c r="E152" s="424">
        <f>SUM(E145:E151)</f>
        <v>5500000</v>
      </c>
      <c r="F152" s="185"/>
    </row>
    <row r="153" spans="1:6" ht="19.5" customHeight="1" x14ac:dyDescent="0.25">
      <c r="A153" s="70"/>
      <c r="B153" s="2614" t="s">
        <v>323</v>
      </c>
      <c r="C153" s="2614"/>
      <c r="D153" s="70"/>
      <c r="E153" s="424"/>
      <c r="F153" s="185"/>
    </row>
    <row r="154" spans="1:6" ht="47.25" x14ac:dyDescent="0.25">
      <c r="A154" s="101">
        <v>1</v>
      </c>
      <c r="B154" s="78" t="s">
        <v>13130</v>
      </c>
      <c r="C154" s="78" t="s">
        <v>13232</v>
      </c>
      <c r="D154" s="78" t="s">
        <v>13233</v>
      </c>
      <c r="E154" s="522">
        <v>3000000</v>
      </c>
      <c r="F154" s="734"/>
    </row>
    <row r="155" spans="1:6" x14ac:dyDescent="0.25">
      <c r="A155" s="750"/>
      <c r="B155" s="750" t="s">
        <v>248</v>
      </c>
      <c r="C155" s="750"/>
      <c r="D155" s="750"/>
      <c r="E155" s="749">
        <v>3000000</v>
      </c>
      <c r="F155" s="88"/>
    </row>
    <row r="156" spans="1:6" x14ac:dyDescent="0.25">
      <c r="A156" s="88"/>
      <c r="B156" s="88" t="s">
        <v>324</v>
      </c>
      <c r="C156" s="88"/>
      <c r="D156" s="88"/>
      <c r="E156" s="89">
        <f>E155+E152+E143</f>
        <v>86810344.819999993</v>
      </c>
      <c r="F156" s="88"/>
    </row>
    <row r="159" spans="1:6" x14ac:dyDescent="0.25">
      <c r="A159" s="2559" t="s">
        <v>0</v>
      </c>
      <c r="B159" s="2559"/>
      <c r="C159" s="2559"/>
      <c r="D159" s="2559"/>
      <c r="E159" s="2559"/>
      <c r="F159" s="2559"/>
    </row>
    <row r="160" spans="1:6" x14ac:dyDescent="0.25">
      <c r="A160" s="2559" t="s">
        <v>43407</v>
      </c>
      <c r="B160" s="2559"/>
      <c r="C160" s="2559"/>
      <c r="D160" s="2559"/>
      <c r="E160" s="2559"/>
      <c r="F160" s="2559"/>
    </row>
    <row r="161" spans="1:6" x14ac:dyDescent="0.25">
      <c r="A161" s="2559" t="s">
        <v>29443</v>
      </c>
      <c r="B161" s="2559"/>
      <c r="C161" s="2559"/>
      <c r="D161" s="2559"/>
      <c r="E161" s="2559"/>
      <c r="F161" s="2559"/>
    </row>
    <row r="162" spans="1:6" ht="31.5" x14ac:dyDescent="0.25">
      <c r="A162" s="2177" t="s">
        <v>3</v>
      </c>
      <c r="B162" s="2173" t="s">
        <v>4</v>
      </c>
      <c r="C162" s="2179" t="s">
        <v>5</v>
      </c>
      <c r="D162" s="2173" t="s">
        <v>10568</v>
      </c>
      <c r="E162" s="1751" t="s">
        <v>2786</v>
      </c>
      <c r="F162" s="2173" t="s">
        <v>1228</v>
      </c>
    </row>
    <row r="163" spans="1:6" x14ac:dyDescent="0.25">
      <c r="A163" s="2177"/>
      <c r="B163" s="2510" t="s">
        <v>9</v>
      </c>
      <c r="C163" s="2510"/>
      <c r="D163" s="2173"/>
      <c r="E163" s="1751"/>
      <c r="F163" s="2173"/>
    </row>
    <row r="164" spans="1:6" ht="47.25" x14ac:dyDescent="0.25">
      <c r="A164" s="1756">
        <v>1</v>
      </c>
      <c r="B164" s="1741" t="s">
        <v>2060</v>
      </c>
      <c r="C164" s="1741" t="s">
        <v>12929</v>
      </c>
      <c r="D164" s="1741" t="s">
        <v>12</v>
      </c>
      <c r="E164" s="1749">
        <v>400000</v>
      </c>
      <c r="F164" s="1756" t="s">
        <v>272</v>
      </c>
    </row>
    <row r="165" spans="1:6" ht="157.5" x14ac:dyDescent="0.25">
      <c r="A165" s="1756">
        <v>2</v>
      </c>
      <c r="B165" s="1741" t="s">
        <v>11140</v>
      </c>
      <c r="C165" s="1741" t="s">
        <v>12930</v>
      </c>
      <c r="D165" s="1741" t="s">
        <v>43408</v>
      </c>
      <c r="E165" s="1749">
        <v>160344.82999999999</v>
      </c>
      <c r="F165" s="1756" t="s">
        <v>272</v>
      </c>
    </row>
    <row r="166" spans="1:6" x14ac:dyDescent="0.25">
      <c r="A166" s="2177" t="s">
        <v>43409</v>
      </c>
      <c r="B166" s="2484" t="s">
        <v>8000</v>
      </c>
      <c r="C166" s="2485"/>
      <c r="D166" s="1756"/>
      <c r="E166" s="1806"/>
      <c r="F166" s="1756"/>
    </row>
    <row r="167" spans="1:6" ht="78.75" x14ac:dyDescent="0.25">
      <c r="A167" s="1756">
        <v>3</v>
      </c>
      <c r="B167" s="1756" t="s">
        <v>7599</v>
      </c>
      <c r="C167" s="1756" t="s">
        <v>12935</v>
      </c>
      <c r="D167" s="1756" t="s">
        <v>12936</v>
      </c>
      <c r="E167" s="1749">
        <v>300000</v>
      </c>
      <c r="F167" s="1756" t="s">
        <v>272</v>
      </c>
    </row>
    <row r="168" spans="1:6" x14ac:dyDescent="0.25">
      <c r="A168" s="1756" t="s">
        <v>43410</v>
      </c>
      <c r="B168" s="2177" t="s">
        <v>40</v>
      </c>
      <c r="C168" s="2177"/>
      <c r="D168" s="1756"/>
      <c r="E168" s="1806"/>
      <c r="F168" s="1756"/>
    </row>
    <row r="169" spans="1:6" ht="110.25" x14ac:dyDescent="0.25">
      <c r="A169" s="1740">
        <v>4</v>
      </c>
      <c r="B169" s="1741" t="s">
        <v>41</v>
      </c>
      <c r="C169" s="1756" t="s">
        <v>43411</v>
      </c>
      <c r="D169" s="1756" t="s">
        <v>43</v>
      </c>
      <c r="E169" s="1749">
        <v>568965.51</v>
      </c>
      <c r="F169" s="1756" t="s">
        <v>272</v>
      </c>
    </row>
    <row r="170" spans="1:6" x14ac:dyDescent="0.25">
      <c r="A170" s="2177"/>
      <c r="B170" s="2510" t="s">
        <v>8012</v>
      </c>
      <c r="C170" s="2510"/>
      <c r="D170" s="2171"/>
      <c r="E170" s="1751"/>
      <c r="F170" s="1756"/>
    </row>
    <row r="171" spans="1:6" ht="63" x14ac:dyDescent="0.25">
      <c r="A171" s="7">
        <v>5</v>
      </c>
      <c r="B171" s="1756" t="s">
        <v>43412</v>
      </c>
      <c r="C171" s="1756" t="s">
        <v>43413</v>
      </c>
      <c r="D171" s="1756" t="s">
        <v>202</v>
      </c>
      <c r="E171" s="1749">
        <v>500000</v>
      </c>
      <c r="F171" s="1756" t="s">
        <v>13</v>
      </c>
    </row>
    <row r="172" spans="1:6" ht="47.25" x14ac:dyDescent="0.25">
      <c r="A172" s="7">
        <v>6</v>
      </c>
      <c r="B172" s="1756" t="s">
        <v>43414</v>
      </c>
      <c r="C172" s="1756" t="s">
        <v>43415</v>
      </c>
      <c r="D172" s="1756" t="s">
        <v>27215</v>
      </c>
      <c r="E172" s="1749">
        <v>500000</v>
      </c>
      <c r="F172" s="1756" t="s">
        <v>13</v>
      </c>
    </row>
    <row r="173" spans="1:6" ht="63" x14ac:dyDescent="0.25">
      <c r="A173" s="7">
        <v>7</v>
      </c>
      <c r="B173" s="1756" t="s">
        <v>13003</v>
      </c>
      <c r="C173" s="1756" t="s">
        <v>43416</v>
      </c>
      <c r="D173" s="1756" t="s">
        <v>202</v>
      </c>
      <c r="E173" s="1749">
        <v>500000</v>
      </c>
      <c r="F173" s="1756" t="s">
        <v>13</v>
      </c>
    </row>
    <row r="174" spans="1:6" ht="63" x14ac:dyDescent="0.25">
      <c r="A174" s="7">
        <v>8</v>
      </c>
      <c r="B174" s="1756" t="s">
        <v>43417</v>
      </c>
      <c r="C174" s="1756" t="s">
        <v>43418</v>
      </c>
      <c r="D174" s="1756" t="s">
        <v>202</v>
      </c>
      <c r="E174" s="1749">
        <v>500000</v>
      </c>
      <c r="F174" s="1756" t="s">
        <v>13</v>
      </c>
    </row>
    <row r="175" spans="1:6" ht="94.5" x14ac:dyDescent="0.25">
      <c r="A175" s="7">
        <v>9</v>
      </c>
      <c r="B175" s="1756" t="s">
        <v>13092</v>
      </c>
      <c r="C175" s="1756" t="s">
        <v>43419</v>
      </c>
      <c r="D175" s="1756" t="s">
        <v>43420</v>
      </c>
      <c r="E175" s="1749">
        <v>300000</v>
      </c>
      <c r="F175" s="1756" t="s">
        <v>13</v>
      </c>
    </row>
    <row r="176" spans="1:6" ht="78.75" x14ac:dyDescent="0.25">
      <c r="A176" s="7">
        <v>10</v>
      </c>
      <c r="B176" s="1756" t="s">
        <v>43421</v>
      </c>
      <c r="C176" s="1756" t="s">
        <v>43422</v>
      </c>
      <c r="D176" s="1756" t="s">
        <v>43423</v>
      </c>
      <c r="E176" s="1749">
        <v>300000</v>
      </c>
      <c r="F176" s="1756" t="s">
        <v>13</v>
      </c>
    </row>
    <row r="177" spans="1:6" ht="94.5" x14ac:dyDescent="0.25">
      <c r="A177" s="7">
        <v>11</v>
      </c>
      <c r="B177" s="1756" t="s">
        <v>43424</v>
      </c>
      <c r="C177" s="1756" t="s">
        <v>43425</v>
      </c>
      <c r="D177" s="1756" t="s">
        <v>43426</v>
      </c>
      <c r="E177" s="1749">
        <v>300000</v>
      </c>
      <c r="F177" s="1756" t="s">
        <v>13</v>
      </c>
    </row>
    <row r="178" spans="1:6" ht="94.5" x14ac:dyDescent="0.25">
      <c r="A178" s="7">
        <v>12</v>
      </c>
      <c r="B178" s="1756" t="s">
        <v>43427</v>
      </c>
      <c r="C178" s="1756" t="s">
        <v>43428</v>
      </c>
      <c r="D178" s="1756" t="s">
        <v>43426</v>
      </c>
      <c r="E178" s="1749">
        <v>300000</v>
      </c>
      <c r="F178" s="1756" t="s">
        <v>13</v>
      </c>
    </row>
    <row r="179" spans="1:6" ht="94.5" x14ac:dyDescent="0.25">
      <c r="A179" s="7">
        <v>13</v>
      </c>
      <c r="B179" s="1756" t="s">
        <v>13027</v>
      </c>
      <c r="C179" s="1756" t="s">
        <v>43429</v>
      </c>
      <c r="D179" s="1756" t="s">
        <v>43430</v>
      </c>
      <c r="E179" s="1749">
        <v>250000</v>
      </c>
      <c r="F179" s="1756" t="s">
        <v>13</v>
      </c>
    </row>
    <row r="180" spans="1:6" x14ac:dyDescent="0.25">
      <c r="A180" s="2177"/>
      <c r="B180" s="2510" t="s">
        <v>3349</v>
      </c>
      <c r="C180" s="2510"/>
      <c r="D180" s="2171"/>
      <c r="E180" s="1751"/>
      <c r="F180" s="1756"/>
    </row>
    <row r="181" spans="1:6" ht="141.75" x14ac:dyDescent="0.25">
      <c r="A181" s="7">
        <v>14</v>
      </c>
      <c r="B181" s="1756" t="s">
        <v>43431</v>
      </c>
      <c r="C181" s="1756" t="s">
        <v>43432</v>
      </c>
      <c r="D181" s="1756" t="s">
        <v>43433</v>
      </c>
      <c r="E181" s="1749">
        <v>1500000</v>
      </c>
      <c r="F181" s="1756" t="s">
        <v>272</v>
      </c>
    </row>
    <row r="182" spans="1:6" ht="110.25" x14ac:dyDescent="0.25">
      <c r="A182" s="7">
        <v>15</v>
      </c>
      <c r="B182" s="1756" t="s">
        <v>13120</v>
      </c>
      <c r="C182" s="1756" t="s">
        <v>43434</v>
      </c>
      <c r="D182" s="1756" t="s">
        <v>43435</v>
      </c>
      <c r="E182" s="1749">
        <v>850000</v>
      </c>
      <c r="F182" s="1756" t="s">
        <v>272</v>
      </c>
    </row>
    <row r="183" spans="1:6" ht="78.75" x14ac:dyDescent="0.25">
      <c r="A183" s="7">
        <v>16</v>
      </c>
      <c r="B183" s="1756" t="s">
        <v>13130</v>
      </c>
      <c r="C183" s="1756" t="s">
        <v>43436</v>
      </c>
      <c r="D183" s="1756" t="s">
        <v>43437</v>
      </c>
      <c r="E183" s="1749">
        <v>4150000</v>
      </c>
      <c r="F183" s="1756" t="s">
        <v>272</v>
      </c>
    </row>
    <row r="184" spans="1:6" x14ac:dyDescent="0.25">
      <c r="A184" s="7"/>
      <c r="B184" s="2177" t="s">
        <v>248</v>
      </c>
      <c r="C184" s="7"/>
      <c r="D184" s="49"/>
      <c r="E184" s="692">
        <v>11379310.34</v>
      </c>
      <c r="F184" s="1756"/>
    </row>
    <row r="185" spans="1:6" x14ac:dyDescent="0.25">
      <c r="A185" s="2453" t="s">
        <v>41688</v>
      </c>
      <c r="B185" s="2453"/>
      <c r="C185" s="2453"/>
      <c r="D185" s="2453" t="s">
        <v>41689</v>
      </c>
      <c r="E185" s="2453"/>
      <c r="F185" s="2453"/>
    </row>
  </sheetData>
  <mergeCells count="20">
    <mergeCell ref="A185:C185"/>
    <mergeCell ref="D185:F185"/>
    <mergeCell ref="A160:F160"/>
    <mergeCell ref="A161:F161"/>
    <mergeCell ref="B163:C163"/>
    <mergeCell ref="B166:C166"/>
    <mergeCell ref="B170:C170"/>
    <mergeCell ref="B180:C180"/>
    <mergeCell ref="A159:F159"/>
    <mergeCell ref="B18:C18"/>
    <mergeCell ref="A1:F1"/>
    <mergeCell ref="A2:F2"/>
    <mergeCell ref="A3:F3"/>
    <mergeCell ref="B5:C5"/>
    <mergeCell ref="B10:C10"/>
    <mergeCell ref="B153:C153"/>
    <mergeCell ref="B23:C23"/>
    <mergeCell ref="B87:C87"/>
    <mergeCell ref="B115:C115"/>
    <mergeCell ref="B144:C144"/>
  </mergeCells>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0"/>
  <sheetViews>
    <sheetView topLeftCell="A145" workbookViewId="0">
      <selection activeCell="C140" sqref="C140"/>
    </sheetView>
  </sheetViews>
  <sheetFormatPr defaultRowHeight="15.75" x14ac:dyDescent="0.25"/>
  <cols>
    <col min="1" max="1" width="8.140625" style="128" customWidth="1"/>
    <col min="2" max="2" width="18.5703125" style="128" customWidth="1"/>
    <col min="3" max="3" width="49.28515625" style="128" customWidth="1"/>
    <col min="4" max="4" width="18.7109375" style="128" customWidth="1"/>
    <col min="5" max="5" width="20.7109375" style="128" customWidth="1"/>
    <col min="6" max="6" width="13.5703125" style="128" customWidth="1"/>
    <col min="7" max="16384" width="9.140625" style="128"/>
  </cols>
  <sheetData>
    <row r="1" spans="1:6" x14ac:dyDescent="0.25">
      <c r="A1" s="2585" t="s">
        <v>9528</v>
      </c>
      <c r="B1" s="2585"/>
      <c r="C1" s="2585"/>
      <c r="D1" s="2585"/>
      <c r="E1" s="2585"/>
      <c r="F1" s="2585"/>
    </row>
    <row r="2" spans="1:6" x14ac:dyDescent="0.25">
      <c r="A2" s="2585" t="s">
        <v>16874</v>
      </c>
      <c r="B2" s="2585"/>
      <c r="C2" s="2585"/>
      <c r="D2" s="2585"/>
      <c r="E2" s="2585"/>
      <c r="F2" s="2585"/>
    </row>
    <row r="3" spans="1:6" x14ac:dyDescent="0.25">
      <c r="A3" s="2585" t="s">
        <v>281</v>
      </c>
      <c r="B3" s="2585"/>
      <c r="C3" s="2585"/>
      <c r="D3" s="2585"/>
      <c r="E3" s="2585"/>
      <c r="F3" s="2585"/>
    </row>
    <row r="4" spans="1:6" x14ac:dyDescent="0.25">
      <c r="A4" s="280" t="s">
        <v>3</v>
      </c>
      <c r="B4" s="382" t="s">
        <v>283</v>
      </c>
      <c r="C4" s="382" t="s">
        <v>284</v>
      </c>
      <c r="D4" s="382" t="s">
        <v>285</v>
      </c>
      <c r="E4" s="864" t="s">
        <v>12119</v>
      </c>
      <c r="F4" s="382" t="s">
        <v>4467</v>
      </c>
    </row>
    <row r="5" spans="1:6" x14ac:dyDescent="0.25">
      <c r="A5" s="280"/>
      <c r="B5" s="820" t="s">
        <v>9</v>
      </c>
      <c r="C5" s="820"/>
      <c r="D5" s="820"/>
      <c r="E5" s="865"/>
      <c r="F5" s="820"/>
    </row>
    <row r="6" spans="1:6" ht="47.25" x14ac:dyDescent="0.25">
      <c r="A6" s="277">
        <v>1</v>
      </c>
      <c r="B6" s="149" t="s">
        <v>16875</v>
      </c>
      <c r="C6" s="149" t="s">
        <v>16876</v>
      </c>
      <c r="D6" s="149" t="s">
        <v>16877</v>
      </c>
      <c r="E6" s="896">
        <v>2376031</v>
      </c>
      <c r="F6" s="149" t="s">
        <v>10406</v>
      </c>
    </row>
    <row r="7" spans="1:6" ht="204.75" x14ac:dyDescent="0.25">
      <c r="A7" s="277">
        <v>2</v>
      </c>
      <c r="B7" s="149" t="s">
        <v>721</v>
      </c>
      <c r="C7" s="149" t="s">
        <v>16878</v>
      </c>
      <c r="D7" s="149" t="s">
        <v>16879</v>
      </c>
      <c r="E7" s="896">
        <v>500200</v>
      </c>
      <c r="F7" s="149" t="s">
        <v>10406</v>
      </c>
    </row>
    <row r="8" spans="1:6" ht="78.75" x14ac:dyDescent="0.25">
      <c r="A8" s="277">
        <v>3</v>
      </c>
      <c r="B8" s="149" t="s">
        <v>16880</v>
      </c>
      <c r="C8" s="149" t="s">
        <v>16881</v>
      </c>
      <c r="D8" s="149" t="s">
        <v>16882</v>
      </c>
      <c r="E8" s="896">
        <v>1248000</v>
      </c>
      <c r="F8" s="149" t="s">
        <v>10406</v>
      </c>
    </row>
    <row r="9" spans="1:6" ht="31.5" x14ac:dyDescent="0.25">
      <c r="A9" s="277">
        <v>4</v>
      </c>
      <c r="B9" s="149" t="s">
        <v>17</v>
      </c>
      <c r="C9" s="149" t="s">
        <v>16883</v>
      </c>
      <c r="D9" s="149" t="s">
        <v>16884</v>
      </c>
      <c r="E9" s="896">
        <v>19200</v>
      </c>
      <c r="F9" s="149" t="s">
        <v>10406</v>
      </c>
    </row>
    <row r="10" spans="1:6" ht="31.5" x14ac:dyDescent="0.25">
      <c r="A10" s="277">
        <v>5</v>
      </c>
      <c r="B10" s="149" t="s">
        <v>20</v>
      </c>
      <c r="C10" s="149" t="s">
        <v>16885</v>
      </c>
      <c r="D10" s="149" t="s">
        <v>16886</v>
      </c>
      <c r="E10" s="896">
        <v>64500</v>
      </c>
      <c r="F10" s="149" t="s">
        <v>10406</v>
      </c>
    </row>
    <row r="11" spans="1:6" x14ac:dyDescent="0.25">
      <c r="A11" s="277"/>
      <c r="B11" s="820" t="s">
        <v>2222</v>
      </c>
      <c r="C11" s="382"/>
      <c r="D11" s="382"/>
      <c r="E11" s="897"/>
      <c r="F11" s="382"/>
    </row>
    <row r="12" spans="1:6" ht="110.25" x14ac:dyDescent="0.25">
      <c r="A12" s="277">
        <v>6</v>
      </c>
      <c r="B12" s="149" t="s">
        <v>11140</v>
      </c>
      <c r="C12" s="149" t="s">
        <v>16887</v>
      </c>
      <c r="D12" s="149" t="s">
        <v>16888</v>
      </c>
      <c r="E12" s="896">
        <v>554421</v>
      </c>
      <c r="F12" s="149" t="s">
        <v>7735</v>
      </c>
    </row>
    <row r="13" spans="1:6" ht="78.75" x14ac:dyDescent="0.25">
      <c r="A13" s="277">
        <v>7</v>
      </c>
      <c r="B13" s="149" t="s">
        <v>729</v>
      </c>
      <c r="C13" s="149" t="s">
        <v>16889</v>
      </c>
      <c r="D13" s="149" t="s">
        <v>16882</v>
      </c>
      <c r="E13" s="896">
        <v>1500000</v>
      </c>
      <c r="F13" s="149" t="s">
        <v>7735</v>
      </c>
    </row>
    <row r="14" spans="1:6" ht="63" x14ac:dyDescent="0.25">
      <c r="A14" s="277">
        <v>8</v>
      </c>
      <c r="B14" s="149" t="s">
        <v>16890</v>
      </c>
      <c r="C14" s="149" t="s">
        <v>16891</v>
      </c>
      <c r="D14" s="149" t="s">
        <v>16892</v>
      </c>
      <c r="E14" s="896">
        <v>500000</v>
      </c>
      <c r="F14" s="149" t="s">
        <v>7735</v>
      </c>
    </row>
    <row r="15" spans="1:6" x14ac:dyDescent="0.25">
      <c r="A15" s="277"/>
      <c r="B15" s="382" t="s">
        <v>34</v>
      </c>
      <c r="C15" s="382"/>
      <c r="D15" s="382"/>
      <c r="E15" s="897"/>
      <c r="F15" s="382"/>
    </row>
    <row r="16" spans="1:6" ht="63" x14ac:dyDescent="0.25">
      <c r="A16" s="277">
        <v>9</v>
      </c>
      <c r="B16" s="149" t="s">
        <v>309</v>
      </c>
      <c r="C16" s="149" t="s">
        <v>16893</v>
      </c>
      <c r="D16" s="149" t="s">
        <v>16894</v>
      </c>
      <c r="E16" s="896">
        <v>5700000</v>
      </c>
      <c r="F16" s="149" t="s">
        <v>7735</v>
      </c>
    </row>
    <row r="17" spans="1:6" ht="126" x14ac:dyDescent="0.25">
      <c r="A17" s="277">
        <v>10</v>
      </c>
      <c r="B17" s="149" t="s">
        <v>16895</v>
      </c>
      <c r="C17" s="149" t="s">
        <v>16896</v>
      </c>
      <c r="D17" s="149" t="s">
        <v>16897</v>
      </c>
      <c r="E17" s="896">
        <v>15084483</v>
      </c>
      <c r="F17" s="149" t="s">
        <v>7735</v>
      </c>
    </row>
    <row r="18" spans="1:6" x14ac:dyDescent="0.25">
      <c r="A18" s="277"/>
      <c r="B18" s="382" t="s">
        <v>40</v>
      </c>
      <c r="C18" s="382"/>
      <c r="D18" s="382"/>
      <c r="E18" s="897"/>
      <c r="F18" s="382"/>
    </row>
    <row r="19" spans="1:6" ht="78.75" x14ac:dyDescent="0.25">
      <c r="A19" s="277">
        <v>11</v>
      </c>
      <c r="B19" s="149" t="s">
        <v>4585</v>
      </c>
      <c r="C19" s="149" t="s">
        <v>16898</v>
      </c>
      <c r="D19" s="149" t="s">
        <v>16899</v>
      </c>
      <c r="E19" s="896">
        <v>4568965</v>
      </c>
      <c r="F19" s="149" t="s">
        <v>13</v>
      </c>
    </row>
    <row r="20" spans="1:6" x14ac:dyDescent="0.25">
      <c r="A20" s="277"/>
      <c r="B20" s="382" t="s">
        <v>306</v>
      </c>
      <c r="C20" s="382"/>
      <c r="D20" s="382"/>
      <c r="E20" s="867"/>
      <c r="F20" s="382"/>
    </row>
    <row r="21" spans="1:6" ht="157.5" x14ac:dyDescent="0.25">
      <c r="A21" s="277">
        <v>12</v>
      </c>
      <c r="B21" s="554" t="s">
        <v>16900</v>
      </c>
      <c r="C21" s="149" t="s">
        <v>16901</v>
      </c>
      <c r="D21" s="149" t="s">
        <v>16902</v>
      </c>
      <c r="E21" s="866">
        <v>1000000</v>
      </c>
      <c r="F21" s="149" t="s">
        <v>13</v>
      </c>
    </row>
    <row r="22" spans="1:6" x14ac:dyDescent="0.25">
      <c r="A22" s="277"/>
      <c r="B22" s="382" t="s">
        <v>4987</v>
      </c>
      <c r="C22" s="382"/>
      <c r="D22" s="382"/>
      <c r="E22" s="867"/>
      <c r="F22" s="382"/>
    </row>
    <row r="23" spans="1:6" ht="63" x14ac:dyDescent="0.25">
      <c r="A23" s="277">
        <v>13</v>
      </c>
      <c r="B23" s="149" t="s">
        <v>16903</v>
      </c>
      <c r="C23" s="149" t="s">
        <v>16904</v>
      </c>
      <c r="D23" s="149" t="s">
        <v>16905</v>
      </c>
      <c r="E23" s="866">
        <v>50000</v>
      </c>
      <c r="F23" s="149" t="s">
        <v>1294</v>
      </c>
    </row>
    <row r="24" spans="1:6" ht="63" x14ac:dyDescent="0.25">
      <c r="A24" s="277">
        <v>14</v>
      </c>
      <c r="B24" s="149" t="s">
        <v>16906</v>
      </c>
      <c r="C24" s="149" t="s">
        <v>16907</v>
      </c>
      <c r="D24" s="149" t="s">
        <v>16905</v>
      </c>
      <c r="E24" s="866">
        <v>50000</v>
      </c>
      <c r="F24" s="149" t="s">
        <v>1294</v>
      </c>
    </row>
    <row r="25" spans="1:6" ht="63" x14ac:dyDescent="0.25">
      <c r="A25" s="277">
        <v>15</v>
      </c>
      <c r="B25" s="149" t="s">
        <v>16908</v>
      </c>
      <c r="C25" s="149" t="s">
        <v>16909</v>
      </c>
      <c r="D25" s="149" t="s">
        <v>16905</v>
      </c>
      <c r="E25" s="866">
        <v>50000</v>
      </c>
      <c r="F25" s="149" t="s">
        <v>1294</v>
      </c>
    </row>
    <row r="26" spans="1:6" ht="63" x14ac:dyDescent="0.25">
      <c r="A26" s="277">
        <v>16</v>
      </c>
      <c r="B26" s="149" t="s">
        <v>16910</v>
      </c>
      <c r="C26" s="149" t="s">
        <v>16911</v>
      </c>
      <c r="D26" s="149" t="s">
        <v>16905</v>
      </c>
      <c r="E26" s="866">
        <v>50000</v>
      </c>
      <c r="F26" s="149" t="s">
        <v>1294</v>
      </c>
    </row>
    <row r="27" spans="1:6" ht="63" x14ac:dyDescent="0.25">
      <c r="A27" s="277">
        <v>17</v>
      </c>
      <c r="B27" s="149" t="s">
        <v>16912</v>
      </c>
      <c r="C27" s="149" t="s">
        <v>16913</v>
      </c>
      <c r="D27" s="149" t="s">
        <v>16905</v>
      </c>
      <c r="E27" s="866">
        <v>50000</v>
      </c>
      <c r="F27" s="149" t="s">
        <v>1294</v>
      </c>
    </row>
    <row r="28" spans="1:6" ht="63" x14ac:dyDescent="0.25">
      <c r="A28" s="277">
        <v>18</v>
      </c>
      <c r="B28" s="149" t="s">
        <v>16914</v>
      </c>
      <c r="C28" s="149" t="s">
        <v>16915</v>
      </c>
      <c r="D28" s="149" t="s">
        <v>16905</v>
      </c>
      <c r="E28" s="866">
        <v>50000</v>
      </c>
      <c r="F28" s="149" t="s">
        <v>1294</v>
      </c>
    </row>
    <row r="29" spans="1:6" ht="63" x14ac:dyDescent="0.25">
      <c r="A29" s="277">
        <v>19</v>
      </c>
      <c r="B29" s="149" t="s">
        <v>16916</v>
      </c>
      <c r="C29" s="149" t="s">
        <v>16917</v>
      </c>
      <c r="D29" s="149" t="s">
        <v>16905</v>
      </c>
      <c r="E29" s="866">
        <v>50000</v>
      </c>
      <c r="F29" s="149" t="s">
        <v>1294</v>
      </c>
    </row>
    <row r="30" spans="1:6" ht="63" x14ac:dyDescent="0.25">
      <c r="A30" s="277">
        <v>20</v>
      </c>
      <c r="B30" s="149" t="s">
        <v>16918</v>
      </c>
      <c r="C30" s="149" t="s">
        <v>16919</v>
      </c>
      <c r="D30" s="149" t="s">
        <v>16905</v>
      </c>
      <c r="E30" s="866">
        <v>50000</v>
      </c>
      <c r="F30" s="149" t="s">
        <v>1294</v>
      </c>
    </row>
    <row r="31" spans="1:6" ht="63" x14ac:dyDescent="0.25">
      <c r="A31" s="277">
        <v>21</v>
      </c>
      <c r="B31" s="149" t="s">
        <v>16920</v>
      </c>
      <c r="C31" s="149" t="s">
        <v>16921</v>
      </c>
      <c r="D31" s="149" t="s">
        <v>16905</v>
      </c>
      <c r="E31" s="866">
        <v>50000</v>
      </c>
      <c r="F31" s="149" t="s">
        <v>1294</v>
      </c>
    </row>
    <row r="32" spans="1:6" ht="63" x14ac:dyDescent="0.25">
      <c r="A32" s="277">
        <v>22</v>
      </c>
      <c r="B32" s="149" t="s">
        <v>16922</v>
      </c>
      <c r="C32" s="149" t="s">
        <v>16923</v>
      </c>
      <c r="D32" s="149" t="s">
        <v>16905</v>
      </c>
      <c r="E32" s="866">
        <v>50000</v>
      </c>
      <c r="F32" s="149" t="s">
        <v>1294</v>
      </c>
    </row>
    <row r="33" spans="1:6" ht="63" x14ac:dyDescent="0.25">
      <c r="A33" s="277">
        <v>23</v>
      </c>
      <c r="B33" s="149" t="s">
        <v>16924</v>
      </c>
      <c r="C33" s="149" t="s">
        <v>16925</v>
      </c>
      <c r="D33" s="149" t="s">
        <v>16905</v>
      </c>
      <c r="E33" s="866">
        <v>50000</v>
      </c>
      <c r="F33" s="149" t="s">
        <v>1294</v>
      </c>
    </row>
    <row r="34" spans="1:6" ht="63" x14ac:dyDescent="0.25">
      <c r="A34" s="277">
        <v>24</v>
      </c>
      <c r="B34" s="149" t="s">
        <v>16926</v>
      </c>
      <c r="C34" s="149" t="s">
        <v>16927</v>
      </c>
      <c r="D34" s="149" t="s">
        <v>16905</v>
      </c>
      <c r="E34" s="866">
        <v>50000</v>
      </c>
      <c r="F34" s="149" t="s">
        <v>1294</v>
      </c>
    </row>
    <row r="35" spans="1:6" ht="63" x14ac:dyDescent="0.25">
      <c r="A35" s="277">
        <v>25</v>
      </c>
      <c r="B35" s="149" t="s">
        <v>16928</v>
      </c>
      <c r="C35" s="149" t="s">
        <v>16929</v>
      </c>
      <c r="D35" s="149" t="s">
        <v>16905</v>
      </c>
      <c r="E35" s="866">
        <v>50000</v>
      </c>
      <c r="F35" s="149" t="s">
        <v>1294</v>
      </c>
    </row>
    <row r="36" spans="1:6" ht="63" x14ac:dyDescent="0.25">
      <c r="A36" s="277">
        <v>26</v>
      </c>
      <c r="B36" s="149" t="s">
        <v>16930</v>
      </c>
      <c r="C36" s="149" t="s">
        <v>16931</v>
      </c>
      <c r="D36" s="149" t="s">
        <v>16905</v>
      </c>
      <c r="E36" s="866">
        <v>50000</v>
      </c>
      <c r="F36" s="149" t="s">
        <v>1294</v>
      </c>
    </row>
    <row r="37" spans="1:6" ht="63" x14ac:dyDescent="0.25">
      <c r="A37" s="277">
        <v>27</v>
      </c>
      <c r="B37" s="149" t="s">
        <v>16932</v>
      </c>
      <c r="C37" s="149" t="s">
        <v>16933</v>
      </c>
      <c r="D37" s="149" t="s">
        <v>16905</v>
      </c>
      <c r="E37" s="866">
        <v>50000</v>
      </c>
      <c r="F37" s="149" t="s">
        <v>1294</v>
      </c>
    </row>
    <row r="38" spans="1:6" ht="63" x14ac:dyDescent="0.25">
      <c r="A38" s="277">
        <v>28</v>
      </c>
      <c r="B38" s="149" t="s">
        <v>16934</v>
      </c>
      <c r="C38" s="149" t="s">
        <v>16935</v>
      </c>
      <c r="D38" s="149" t="s">
        <v>16905</v>
      </c>
      <c r="E38" s="866">
        <v>50000</v>
      </c>
      <c r="F38" s="149" t="s">
        <v>1294</v>
      </c>
    </row>
    <row r="39" spans="1:6" ht="63" x14ac:dyDescent="0.25">
      <c r="A39" s="277">
        <v>29</v>
      </c>
      <c r="B39" s="149" t="s">
        <v>16936</v>
      </c>
      <c r="C39" s="149" t="s">
        <v>16937</v>
      </c>
      <c r="D39" s="149" t="s">
        <v>16905</v>
      </c>
      <c r="E39" s="866">
        <v>50000</v>
      </c>
      <c r="F39" s="149" t="s">
        <v>1294</v>
      </c>
    </row>
    <row r="40" spans="1:6" ht="63" x14ac:dyDescent="0.25">
      <c r="A40" s="277">
        <v>30</v>
      </c>
      <c r="B40" s="149" t="s">
        <v>16938</v>
      </c>
      <c r="C40" s="149" t="s">
        <v>16939</v>
      </c>
      <c r="D40" s="149" t="s">
        <v>16905</v>
      </c>
      <c r="E40" s="866">
        <v>50000</v>
      </c>
      <c r="F40" s="149" t="s">
        <v>1294</v>
      </c>
    </row>
    <row r="41" spans="1:6" ht="110.25" x14ac:dyDescent="0.25">
      <c r="A41" s="277">
        <v>31</v>
      </c>
      <c r="B41" s="149" t="s">
        <v>16940</v>
      </c>
      <c r="C41" s="149" t="s">
        <v>16941</v>
      </c>
      <c r="D41" s="149" t="s">
        <v>16942</v>
      </c>
      <c r="E41" s="866">
        <v>30000</v>
      </c>
      <c r="F41" s="149" t="s">
        <v>1294</v>
      </c>
    </row>
    <row r="42" spans="1:6" ht="110.25" x14ac:dyDescent="0.25">
      <c r="A42" s="277">
        <v>32</v>
      </c>
      <c r="B42" s="149" t="s">
        <v>16943</v>
      </c>
      <c r="C42" s="149" t="s">
        <v>16944</v>
      </c>
      <c r="D42" s="149" t="s">
        <v>16945</v>
      </c>
      <c r="E42" s="866">
        <v>30000</v>
      </c>
      <c r="F42" s="149" t="s">
        <v>1294</v>
      </c>
    </row>
    <row r="43" spans="1:6" ht="110.25" x14ac:dyDescent="0.25">
      <c r="A43" s="277">
        <v>33</v>
      </c>
      <c r="B43" s="149" t="s">
        <v>16946</v>
      </c>
      <c r="C43" s="149" t="s">
        <v>16947</v>
      </c>
      <c r="D43" s="149" t="s">
        <v>16948</v>
      </c>
      <c r="E43" s="866">
        <v>30000</v>
      </c>
      <c r="F43" s="149" t="s">
        <v>1294</v>
      </c>
    </row>
    <row r="44" spans="1:6" ht="110.25" x14ac:dyDescent="0.25">
      <c r="A44" s="277">
        <v>34</v>
      </c>
      <c r="B44" s="149" t="s">
        <v>16949</v>
      </c>
      <c r="C44" s="149" t="s">
        <v>16950</v>
      </c>
      <c r="D44" s="149" t="s">
        <v>16951</v>
      </c>
      <c r="E44" s="866">
        <v>30000</v>
      </c>
      <c r="F44" s="149" t="s">
        <v>1294</v>
      </c>
    </row>
    <row r="45" spans="1:6" x14ac:dyDescent="0.25">
      <c r="A45" s="280"/>
      <c r="B45" s="820" t="s">
        <v>5895</v>
      </c>
      <c r="C45" s="820"/>
      <c r="D45" s="820"/>
      <c r="E45" s="865"/>
      <c r="F45" s="820"/>
    </row>
    <row r="46" spans="1:6" ht="78.75" x14ac:dyDescent="0.25">
      <c r="A46" s="277">
        <v>35</v>
      </c>
      <c r="B46" s="149" t="s">
        <v>16952</v>
      </c>
      <c r="C46" s="149" t="s">
        <v>16953</v>
      </c>
      <c r="D46" s="121" t="s">
        <v>16954</v>
      </c>
      <c r="E46" s="866">
        <v>500000</v>
      </c>
      <c r="F46" s="149" t="s">
        <v>13</v>
      </c>
    </row>
    <row r="47" spans="1:6" ht="78.75" x14ac:dyDescent="0.25">
      <c r="A47" s="277">
        <v>36</v>
      </c>
      <c r="B47" s="149" t="s">
        <v>16955</v>
      </c>
      <c r="C47" s="149" t="s">
        <v>16956</v>
      </c>
      <c r="D47" s="121" t="s">
        <v>16954</v>
      </c>
      <c r="E47" s="866">
        <v>1000000</v>
      </c>
      <c r="F47" s="149" t="s">
        <v>13</v>
      </c>
    </row>
    <row r="48" spans="1:6" ht="78.75" x14ac:dyDescent="0.25">
      <c r="A48" s="277">
        <v>37</v>
      </c>
      <c r="B48" s="149" t="s">
        <v>16736</v>
      </c>
      <c r="C48" s="149" t="s">
        <v>16957</v>
      </c>
      <c r="D48" s="121" t="s">
        <v>16954</v>
      </c>
      <c r="E48" s="866">
        <v>1000000</v>
      </c>
      <c r="F48" s="149" t="s">
        <v>13</v>
      </c>
    </row>
    <row r="49" spans="1:6" ht="94.5" x14ac:dyDescent="0.25">
      <c r="A49" s="277">
        <v>38</v>
      </c>
      <c r="B49" s="149" t="s">
        <v>16958</v>
      </c>
      <c r="C49" s="149" t="s">
        <v>16959</v>
      </c>
      <c r="D49" s="121" t="s">
        <v>16960</v>
      </c>
      <c r="E49" s="866">
        <v>500000</v>
      </c>
      <c r="F49" s="149" t="s">
        <v>277</v>
      </c>
    </row>
    <row r="50" spans="1:6" ht="63" x14ac:dyDescent="0.25">
      <c r="A50" s="277">
        <v>39</v>
      </c>
      <c r="B50" s="149" t="s">
        <v>16958</v>
      </c>
      <c r="C50" s="149" t="s">
        <v>16961</v>
      </c>
      <c r="D50" s="121" t="s">
        <v>16962</v>
      </c>
      <c r="E50" s="866">
        <v>500000</v>
      </c>
      <c r="F50" s="149" t="s">
        <v>13</v>
      </c>
    </row>
    <row r="51" spans="1:6" ht="63" x14ac:dyDescent="0.25">
      <c r="A51" s="277">
        <v>40</v>
      </c>
      <c r="B51" s="149" t="s">
        <v>12822</v>
      </c>
      <c r="C51" s="149" t="s">
        <v>16963</v>
      </c>
      <c r="D51" s="121" t="s">
        <v>16964</v>
      </c>
      <c r="E51" s="866">
        <v>500000</v>
      </c>
      <c r="F51" s="149" t="s">
        <v>13</v>
      </c>
    </row>
    <row r="52" spans="1:6" ht="110.25" x14ac:dyDescent="0.25">
      <c r="A52" s="277">
        <v>41</v>
      </c>
      <c r="B52" s="149" t="s">
        <v>16965</v>
      </c>
      <c r="C52" s="149" t="s">
        <v>16966</v>
      </c>
      <c r="D52" s="121" t="s">
        <v>16967</v>
      </c>
      <c r="E52" s="866">
        <v>200000</v>
      </c>
      <c r="F52" s="149" t="s">
        <v>13</v>
      </c>
    </row>
    <row r="53" spans="1:6" ht="94.5" x14ac:dyDescent="0.25">
      <c r="A53" s="277">
        <v>42</v>
      </c>
      <c r="B53" s="149" t="s">
        <v>16965</v>
      </c>
      <c r="C53" s="149" t="s">
        <v>16968</v>
      </c>
      <c r="D53" s="121" t="s">
        <v>16969</v>
      </c>
      <c r="E53" s="866">
        <v>400000</v>
      </c>
      <c r="F53" s="149" t="s">
        <v>277</v>
      </c>
    </row>
    <row r="54" spans="1:6" ht="63" x14ac:dyDescent="0.25">
      <c r="A54" s="277">
        <v>43</v>
      </c>
      <c r="B54" s="149" t="s">
        <v>16970</v>
      </c>
      <c r="C54" s="149" t="s">
        <v>16971</v>
      </c>
      <c r="D54" s="121" t="s">
        <v>16962</v>
      </c>
      <c r="E54" s="866">
        <v>500000</v>
      </c>
      <c r="F54" s="149" t="s">
        <v>13</v>
      </c>
    </row>
    <row r="55" spans="1:6" ht="110.25" x14ac:dyDescent="0.25">
      <c r="A55" s="277">
        <v>44</v>
      </c>
      <c r="B55" s="149" t="s">
        <v>16972</v>
      </c>
      <c r="C55" s="149" t="s">
        <v>16973</v>
      </c>
      <c r="D55" s="121" t="s">
        <v>16974</v>
      </c>
      <c r="E55" s="866">
        <v>400000</v>
      </c>
      <c r="F55" s="149" t="s">
        <v>277</v>
      </c>
    </row>
    <row r="56" spans="1:6" ht="47.25" x14ac:dyDescent="0.25">
      <c r="A56" s="277">
        <v>45</v>
      </c>
      <c r="B56" s="149" t="s">
        <v>16972</v>
      </c>
      <c r="C56" s="149" t="s">
        <v>16975</v>
      </c>
      <c r="D56" s="121" t="s">
        <v>16976</v>
      </c>
      <c r="E56" s="866">
        <v>300000</v>
      </c>
      <c r="F56" s="149" t="s">
        <v>13</v>
      </c>
    </row>
    <row r="57" spans="1:6" ht="63" x14ac:dyDescent="0.25">
      <c r="A57" s="277">
        <v>46</v>
      </c>
      <c r="B57" s="149" t="s">
        <v>16977</v>
      </c>
      <c r="C57" s="149" t="s">
        <v>16978</v>
      </c>
      <c r="D57" s="121" t="s">
        <v>16979</v>
      </c>
      <c r="E57" s="866">
        <v>400000</v>
      </c>
      <c r="F57" s="149" t="s">
        <v>13</v>
      </c>
    </row>
    <row r="58" spans="1:6" ht="63" x14ac:dyDescent="0.25">
      <c r="A58" s="277">
        <v>47</v>
      </c>
      <c r="B58" s="149" t="s">
        <v>16980</v>
      </c>
      <c r="C58" s="149" t="s">
        <v>16981</v>
      </c>
      <c r="D58" s="121" t="s">
        <v>16982</v>
      </c>
      <c r="E58" s="866">
        <v>400000</v>
      </c>
      <c r="F58" s="149" t="s">
        <v>13</v>
      </c>
    </row>
    <row r="59" spans="1:6" ht="110.25" x14ac:dyDescent="0.25">
      <c r="A59" s="277">
        <v>48</v>
      </c>
      <c r="B59" s="149" t="s">
        <v>16983</v>
      </c>
      <c r="C59" s="149" t="s">
        <v>16984</v>
      </c>
      <c r="D59" s="121" t="s">
        <v>16985</v>
      </c>
      <c r="E59" s="866">
        <v>400000</v>
      </c>
      <c r="F59" s="149" t="s">
        <v>277</v>
      </c>
    </row>
    <row r="60" spans="1:6" ht="110.25" x14ac:dyDescent="0.25">
      <c r="A60" s="277">
        <v>49</v>
      </c>
      <c r="B60" s="149" t="s">
        <v>16986</v>
      </c>
      <c r="C60" s="149" t="s">
        <v>16987</v>
      </c>
      <c r="D60" s="121" t="s">
        <v>16988</v>
      </c>
      <c r="E60" s="866">
        <v>400000</v>
      </c>
      <c r="F60" s="149" t="s">
        <v>13</v>
      </c>
    </row>
    <row r="61" spans="1:6" ht="94.5" x14ac:dyDescent="0.25">
      <c r="A61" s="277">
        <v>50</v>
      </c>
      <c r="B61" s="149" t="s">
        <v>16989</v>
      </c>
      <c r="C61" s="149" t="s">
        <v>16990</v>
      </c>
      <c r="D61" s="121" t="s">
        <v>16991</v>
      </c>
      <c r="E61" s="866">
        <v>400000</v>
      </c>
      <c r="F61" s="149" t="s">
        <v>277</v>
      </c>
    </row>
    <row r="62" spans="1:6" ht="63" x14ac:dyDescent="0.25">
      <c r="A62" s="277">
        <v>51</v>
      </c>
      <c r="B62" s="149" t="s">
        <v>16992</v>
      </c>
      <c r="C62" s="149" t="s">
        <v>16993</v>
      </c>
      <c r="D62" s="121" t="s">
        <v>16962</v>
      </c>
      <c r="E62" s="866">
        <v>500000</v>
      </c>
      <c r="F62" s="149" t="s">
        <v>13</v>
      </c>
    </row>
    <row r="63" spans="1:6" ht="63" x14ac:dyDescent="0.25">
      <c r="A63" s="277">
        <v>52</v>
      </c>
      <c r="B63" s="149" t="s">
        <v>16994</v>
      </c>
      <c r="C63" s="149" t="s">
        <v>16995</v>
      </c>
      <c r="D63" s="121" t="s">
        <v>16962</v>
      </c>
      <c r="E63" s="866">
        <v>500000</v>
      </c>
      <c r="F63" s="149" t="s">
        <v>13</v>
      </c>
    </row>
    <row r="64" spans="1:6" ht="63" x14ac:dyDescent="0.25">
      <c r="A64" s="277">
        <v>53</v>
      </c>
      <c r="B64" s="149" t="s">
        <v>16996</v>
      </c>
      <c r="C64" s="149" t="s">
        <v>16997</v>
      </c>
      <c r="D64" s="121" t="s">
        <v>16964</v>
      </c>
      <c r="E64" s="866">
        <v>400000</v>
      </c>
      <c r="F64" s="149" t="s">
        <v>13</v>
      </c>
    </row>
    <row r="65" spans="1:6" ht="63" x14ac:dyDescent="0.25">
      <c r="A65" s="277">
        <v>54</v>
      </c>
      <c r="B65" s="149" t="s">
        <v>16998</v>
      </c>
      <c r="C65" s="149" t="s">
        <v>16999</v>
      </c>
      <c r="D65" s="121" t="s">
        <v>17000</v>
      </c>
      <c r="E65" s="866">
        <v>300000</v>
      </c>
      <c r="F65" s="149" t="s">
        <v>13</v>
      </c>
    </row>
    <row r="66" spans="1:6" ht="94.5" x14ac:dyDescent="0.25">
      <c r="A66" s="277">
        <v>55</v>
      </c>
      <c r="B66" s="149" t="s">
        <v>17001</v>
      </c>
      <c r="C66" s="149" t="s">
        <v>17002</v>
      </c>
      <c r="D66" s="121" t="s">
        <v>16991</v>
      </c>
      <c r="E66" s="866">
        <v>200000</v>
      </c>
      <c r="F66" s="149" t="s">
        <v>277</v>
      </c>
    </row>
    <row r="67" spans="1:6" ht="78.75" x14ac:dyDescent="0.25">
      <c r="A67" s="277">
        <v>56</v>
      </c>
      <c r="B67" s="149" t="s">
        <v>17003</v>
      </c>
      <c r="C67" s="149" t="s">
        <v>17004</v>
      </c>
      <c r="D67" s="199" t="s">
        <v>17005</v>
      </c>
      <c r="E67" s="866">
        <v>500000</v>
      </c>
      <c r="F67" s="149" t="s">
        <v>277</v>
      </c>
    </row>
    <row r="68" spans="1:6" ht="110.25" x14ac:dyDescent="0.25">
      <c r="A68" s="277">
        <v>57</v>
      </c>
      <c r="B68" s="149" t="s">
        <v>17006</v>
      </c>
      <c r="C68" s="149" t="s">
        <v>17007</v>
      </c>
      <c r="D68" s="199" t="s">
        <v>17008</v>
      </c>
      <c r="E68" s="866">
        <v>500000</v>
      </c>
      <c r="F68" s="149" t="s">
        <v>277</v>
      </c>
    </row>
    <row r="69" spans="1:6" ht="94.5" x14ac:dyDescent="0.25">
      <c r="A69" s="277">
        <v>58</v>
      </c>
      <c r="B69" s="149" t="s">
        <v>17009</v>
      </c>
      <c r="C69" s="149" t="s">
        <v>17010</v>
      </c>
      <c r="D69" s="121" t="s">
        <v>17011</v>
      </c>
      <c r="E69" s="866">
        <v>500000</v>
      </c>
      <c r="F69" s="149" t="s">
        <v>277</v>
      </c>
    </row>
    <row r="70" spans="1:6" ht="63" x14ac:dyDescent="0.25">
      <c r="A70" s="277">
        <v>59</v>
      </c>
      <c r="B70" s="149" t="s">
        <v>17012</v>
      </c>
      <c r="C70" s="149" t="s">
        <v>17013</v>
      </c>
      <c r="D70" s="121" t="s">
        <v>16964</v>
      </c>
      <c r="E70" s="866">
        <v>400000</v>
      </c>
      <c r="F70" s="149" t="s">
        <v>13</v>
      </c>
    </row>
    <row r="71" spans="1:6" ht="141.75" x14ac:dyDescent="0.25">
      <c r="A71" s="277">
        <v>60</v>
      </c>
      <c r="B71" s="149" t="s">
        <v>17014</v>
      </c>
      <c r="C71" s="149" t="s">
        <v>17015</v>
      </c>
      <c r="D71" s="121" t="s">
        <v>17016</v>
      </c>
      <c r="E71" s="866">
        <v>500000</v>
      </c>
      <c r="F71" s="149" t="s">
        <v>277</v>
      </c>
    </row>
    <row r="72" spans="1:6" ht="63" x14ac:dyDescent="0.25">
      <c r="A72" s="277">
        <v>61</v>
      </c>
      <c r="B72" s="149" t="s">
        <v>17017</v>
      </c>
      <c r="C72" s="149" t="s">
        <v>17018</v>
      </c>
      <c r="D72" s="121" t="s">
        <v>17019</v>
      </c>
      <c r="E72" s="866">
        <v>400000</v>
      </c>
      <c r="F72" s="149" t="s">
        <v>277</v>
      </c>
    </row>
    <row r="73" spans="1:6" ht="78.75" x14ac:dyDescent="0.25">
      <c r="A73" s="277">
        <v>62</v>
      </c>
      <c r="B73" s="149" t="s">
        <v>16930</v>
      </c>
      <c r="C73" s="149" t="s">
        <v>17020</v>
      </c>
      <c r="D73" s="121" t="s">
        <v>17021</v>
      </c>
      <c r="E73" s="866">
        <v>400000</v>
      </c>
      <c r="F73" s="149" t="s">
        <v>277</v>
      </c>
    </row>
    <row r="74" spans="1:6" ht="110.25" x14ac:dyDescent="0.25">
      <c r="A74" s="277">
        <v>63</v>
      </c>
      <c r="B74" s="149" t="s">
        <v>16930</v>
      </c>
      <c r="C74" s="149" t="s">
        <v>17022</v>
      </c>
      <c r="D74" s="121" t="s">
        <v>17023</v>
      </c>
      <c r="E74" s="866">
        <v>700000</v>
      </c>
      <c r="F74" s="149" t="s">
        <v>277</v>
      </c>
    </row>
    <row r="75" spans="1:6" ht="94.5" x14ac:dyDescent="0.25">
      <c r="A75" s="277">
        <v>64</v>
      </c>
      <c r="B75" s="149" t="s">
        <v>16906</v>
      </c>
      <c r="C75" s="149" t="s">
        <v>17024</v>
      </c>
      <c r="D75" s="121" t="s">
        <v>17025</v>
      </c>
      <c r="E75" s="866">
        <v>300000</v>
      </c>
      <c r="F75" s="149" t="s">
        <v>277</v>
      </c>
    </row>
    <row r="76" spans="1:6" ht="63" x14ac:dyDescent="0.25">
      <c r="A76" s="277">
        <v>65</v>
      </c>
      <c r="B76" s="149" t="s">
        <v>17026</v>
      </c>
      <c r="C76" s="149" t="s">
        <v>17027</v>
      </c>
      <c r="D76" s="121" t="s">
        <v>17028</v>
      </c>
      <c r="E76" s="866">
        <v>400000</v>
      </c>
      <c r="F76" s="149" t="s">
        <v>13</v>
      </c>
    </row>
    <row r="77" spans="1:6" ht="63" x14ac:dyDescent="0.25">
      <c r="A77" s="277">
        <v>66</v>
      </c>
      <c r="B77" s="149" t="s">
        <v>17029</v>
      </c>
      <c r="C77" s="149" t="s">
        <v>17030</v>
      </c>
      <c r="D77" s="121" t="s">
        <v>16964</v>
      </c>
      <c r="E77" s="866">
        <v>400000</v>
      </c>
      <c r="F77" s="149" t="s">
        <v>13</v>
      </c>
    </row>
    <row r="78" spans="1:6" ht="63" x14ac:dyDescent="0.25">
      <c r="A78" s="277">
        <v>67</v>
      </c>
      <c r="B78" s="149" t="s">
        <v>17031</v>
      </c>
      <c r="C78" s="149" t="s">
        <v>17032</v>
      </c>
      <c r="D78" s="121" t="s">
        <v>17000</v>
      </c>
      <c r="E78" s="866">
        <v>300000</v>
      </c>
      <c r="F78" s="149" t="s">
        <v>13</v>
      </c>
    </row>
    <row r="79" spans="1:6" ht="63" x14ac:dyDescent="0.25">
      <c r="A79" s="277">
        <v>68</v>
      </c>
      <c r="B79" s="149" t="s">
        <v>17033</v>
      </c>
      <c r="C79" s="149" t="s">
        <v>17034</v>
      </c>
      <c r="D79" s="121" t="s">
        <v>17035</v>
      </c>
      <c r="E79" s="866">
        <v>200000</v>
      </c>
      <c r="F79" s="149" t="s">
        <v>13</v>
      </c>
    </row>
    <row r="80" spans="1:6" ht="94.5" x14ac:dyDescent="0.25">
      <c r="A80" s="277">
        <v>69</v>
      </c>
      <c r="B80" s="372" t="s">
        <v>17036</v>
      </c>
      <c r="C80" s="149" t="s">
        <v>17037</v>
      </c>
      <c r="D80" s="121" t="s">
        <v>17038</v>
      </c>
      <c r="E80" s="866">
        <v>600000</v>
      </c>
      <c r="F80" s="149" t="s">
        <v>277</v>
      </c>
    </row>
    <row r="81" spans="1:6" ht="173.25" x14ac:dyDescent="0.25">
      <c r="A81" s="277">
        <v>70</v>
      </c>
      <c r="B81" s="149" t="s">
        <v>16936</v>
      </c>
      <c r="C81" s="149" t="s">
        <v>17039</v>
      </c>
      <c r="D81" s="121" t="s">
        <v>17040</v>
      </c>
      <c r="E81" s="866">
        <v>400000</v>
      </c>
      <c r="F81" s="149" t="s">
        <v>277</v>
      </c>
    </row>
    <row r="82" spans="1:6" ht="47.25" x14ac:dyDescent="0.25">
      <c r="A82" s="277">
        <v>71</v>
      </c>
      <c r="B82" s="149" t="s">
        <v>16938</v>
      </c>
      <c r="C82" s="149" t="s">
        <v>17041</v>
      </c>
      <c r="D82" s="121" t="s">
        <v>17042</v>
      </c>
      <c r="E82" s="866">
        <v>400000</v>
      </c>
      <c r="F82" s="149" t="s">
        <v>13</v>
      </c>
    </row>
    <row r="83" spans="1:6" ht="94.5" x14ac:dyDescent="0.25">
      <c r="A83" s="277">
        <v>72</v>
      </c>
      <c r="B83" s="149" t="s">
        <v>17043</v>
      </c>
      <c r="C83" s="149" t="s">
        <v>17044</v>
      </c>
      <c r="D83" s="121" t="s">
        <v>17045</v>
      </c>
      <c r="E83" s="866">
        <v>200000</v>
      </c>
      <c r="F83" s="149" t="s">
        <v>13</v>
      </c>
    </row>
    <row r="84" spans="1:6" ht="63" x14ac:dyDescent="0.25">
      <c r="A84" s="277">
        <v>73</v>
      </c>
      <c r="B84" s="149" t="s">
        <v>17046</v>
      </c>
      <c r="C84" s="149" t="s">
        <v>17047</v>
      </c>
      <c r="D84" s="121" t="s">
        <v>17048</v>
      </c>
      <c r="E84" s="866">
        <v>800000</v>
      </c>
      <c r="F84" s="149" t="s">
        <v>13</v>
      </c>
    </row>
    <row r="85" spans="1:6" ht="47.25" x14ac:dyDescent="0.25">
      <c r="A85" s="277">
        <v>74</v>
      </c>
      <c r="B85" s="149" t="s">
        <v>17049</v>
      </c>
      <c r="C85" s="149" t="s">
        <v>17050</v>
      </c>
      <c r="D85" s="121" t="s">
        <v>17042</v>
      </c>
      <c r="E85" s="866">
        <v>400000</v>
      </c>
      <c r="F85" s="149" t="s">
        <v>13</v>
      </c>
    </row>
    <row r="86" spans="1:6" ht="126" x14ac:dyDescent="0.25">
      <c r="A86" s="277">
        <v>75</v>
      </c>
      <c r="B86" s="149" t="s">
        <v>17051</v>
      </c>
      <c r="C86" s="149" t="s">
        <v>17052</v>
      </c>
      <c r="D86" s="121" t="s">
        <v>17053</v>
      </c>
      <c r="E86" s="866">
        <v>400000</v>
      </c>
      <c r="F86" s="149" t="s">
        <v>277</v>
      </c>
    </row>
    <row r="87" spans="1:6" ht="94.5" x14ac:dyDescent="0.25">
      <c r="A87" s="277">
        <v>76</v>
      </c>
      <c r="B87" s="149" t="s">
        <v>17054</v>
      </c>
      <c r="C87" s="149" t="s">
        <v>17055</v>
      </c>
      <c r="D87" s="121" t="s">
        <v>17056</v>
      </c>
      <c r="E87" s="866">
        <v>200000</v>
      </c>
      <c r="F87" s="149" t="s">
        <v>277</v>
      </c>
    </row>
    <row r="88" spans="1:6" ht="94.5" x14ac:dyDescent="0.25">
      <c r="A88" s="277">
        <v>77</v>
      </c>
      <c r="B88" s="149" t="s">
        <v>17057</v>
      </c>
      <c r="C88" s="149" t="s">
        <v>17058</v>
      </c>
      <c r="D88" s="121" t="s">
        <v>17059</v>
      </c>
      <c r="E88" s="866">
        <v>400000</v>
      </c>
      <c r="F88" s="149" t="s">
        <v>277</v>
      </c>
    </row>
    <row r="89" spans="1:6" ht="110.25" x14ac:dyDescent="0.25">
      <c r="A89" s="277">
        <v>78</v>
      </c>
      <c r="B89" s="149" t="s">
        <v>17060</v>
      </c>
      <c r="C89" s="149" t="s">
        <v>17061</v>
      </c>
      <c r="D89" s="121" t="s">
        <v>17062</v>
      </c>
      <c r="E89" s="866">
        <v>200000</v>
      </c>
      <c r="F89" s="149" t="s">
        <v>277</v>
      </c>
    </row>
    <row r="90" spans="1:6" ht="78.75" x14ac:dyDescent="0.25">
      <c r="A90" s="277">
        <v>79</v>
      </c>
      <c r="B90" s="149" t="s">
        <v>17063</v>
      </c>
      <c r="C90" s="149" t="s">
        <v>17064</v>
      </c>
      <c r="D90" s="121" t="s">
        <v>17065</v>
      </c>
      <c r="E90" s="866">
        <v>100000</v>
      </c>
      <c r="F90" s="149" t="s">
        <v>13</v>
      </c>
    </row>
    <row r="91" spans="1:6" ht="47.25" x14ac:dyDescent="0.25">
      <c r="A91" s="277">
        <v>80</v>
      </c>
      <c r="B91" s="149" t="s">
        <v>17066</v>
      </c>
      <c r="C91" s="149" t="s">
        <v>17067</v>
      </c>
      <c r="D91" s="121" t="s">
        <v>17068</v>
      </c>
      <c r="E91" s="866">
        <v>300000</v>
      </c>
      <c r="F91" s="149" t="s">
        <v>13</v>
      </c>
    </row>
    <row r="92" spans="1:6" ht="47.25" x14ac:dyDescent="0.25">
      <c r="A92" s="277">
        <v>81</v>
      </c>
      <c r="B92" s="149" t="s">
        <v>17069</v>
      </c>
      <c r="C92" s="149" t="s">
        <v>17070</v>
      </c>
      <c r="D92" s="121" t="s">
        <v>17068</v>
      </c>
      <c r="E92" s="866">
        <v>300000</v>
      </c>
      <c r="F92" s="149" t="s">
        <v>13</v>
      </c>
    </row>
    <row r="93" spans="1:6" ht="94.5" x14ac:dyDescent="0.25">
      <c r="A93" s="277">
        <v>82</v>
      </c>
      <c r="B93" s="149" t="s">
        <v>17071</v>
      </c>
      <c r="C93" s="149" t="s">
        <v>17072</v>
      </c>
      <c r="D93" s="121" t="s">
        <v>17073</v>
      </c>
      <c r="E93" s="866">
        <v>300000</v>
      </c>
      <c r="F93" s="149" t="s">
        <v>277</v>
      </c>
    </row>
    <row r="94" spans="1:6" ht="110.25" x14ac:dyDescent="0.25">
      <c r="A94" s="277">
        <v>83</v>
      </c>
      <c r="B94" s="149" t="s">
        <v>17074</v>
      </c>
      <c r="C94" s="149" t="s">
        <v>17075</v>
      </c>
      <c r="D94" s="121" t="s">
        <v>17062</v>
      </c>
      <c r="E94" s="866">
        <v>200000</v>
      </c>
      <c r="F94" s="149" t="s">
        <v>277</v>
      </c>
    </row>
    <row r="95" spans="1:6" ht="47.25" x14ac:dyDescent="0.25">
      <c r="A95" s="277">
        <v>84</v>
      </c>
      <c r="B95" s="149" t="s">
        <v>16922</v>
      </c>
      <c r="C95" s="149" t="s">
        <v>17076</v>
      </c>
      <c r="D95" s="121" t="s">
        <v>115</v>
      </c>
      <c r="E95" s="866">
        <v>400000</v>
      </c>
      <c r="F95" s="149" t="s">
        <v>13</v>
      </c>
    </row>
    <row r="96" spans="1:6" ht="110.25" x14ac:dyDescent="0.25">
      <c r="A96" s="277">
        <v>85</v>
      </c>
      <c r="B96" s="149" t="s">
        <v>17077</v>
      </c>
      <c r="C96" s="149" t="s">
        <v>17078</v>
      </c>
      <c r="D96" s="121" t="s">
        <v>17079</v>
      </c>
      <c r="E96" s="866">
        <v>400000</v>
      </c>
      <c r="F96" s="149" t="s">
        <v>277</v>
      </c>
    </row>
    <row r="97" spans="1:6" x14ac:dyDescent="0.25">
      <c r="A97" s="277"/>
      <c r="B97" s="382" t="s">
        <v>17080</v>
      </c>
      <c r="C97" s="382"/>
      <c r="D97" s="149"/>
      <c r="E97" s="866"/>
      <c r="F97" s="149"/>
    </row>
    <row r="98" spans="1:6" ht="110.25" x14ac:dyDescent="0.25">
      <c r="A98" s="277">
        <v>86</v>
      </c>
      <c r="B98" s="149" t="s">
        <v>17081</v>
      </c>
      <c r="C98" s="149" t="s">
        <v>17082</v>
      </c>
      <c r="D98" s="121" t="s">
        <v>17083</v>
      </c>
      <c r="E98" s="866">
        <v>1000000</v>
      </c>
      <c r="F98" s="149" t="s">
        <v>277</v>
      </c>
    </row>
    <row r="99" spans="1:6" ht="63" x14ac:dyDescent="0.25">
      <c r="A99" s="277">
        <v>87</v>
      </c>
      <c r="B99" s="149" t="s">
        <v>17084</v>
      </c>
      <c r="C99" s="149" t="s">
        <v>17085</v>
      </c>
      <c r="D99" s="121" t="s">
        <v>17086</v>
      </c>
      <c r="E99" s="866">
        <v>1000000</v>
      </c>
      <c r="F99" s="149" t="s">
        <v>13</v>
      </c>
    </row>
    <row r="100" spans="1:6" ht="47.25" x14ac:dyDescent="0.25">
      <c r="A100" s="277">
        <v>88</v>
      </c>
      <c r="B100" s="149" t="s">
        <v>17087</v>
      </c>
      <c r="C100" s="149" t="s">
        <v>17088</v>
      </c>
      <c r="D100" s="121" t="s">
        <v>17089</v>
      </c>
      <c r="E100" s="866">
        <v>800000</v>
      </c>
      <c r="F100" s="149" t="s">
        <v>13</v>
      </c>
    </row>
    <row r="101" spans="1:6" ht="63" x14ac:dyDescent="0.25">
      <c r="A101" s="277">
        <v>89</v>
      </c>
      <c r="B101" s="149" t="s">
        <v>17090</v>
      </c>
      <c r="C101" s="149" t="s">
        <v>17091</v>
      </c>
      <c r="D101" s="121" t="s">
        <v>17092</v>
      </c>
      <c r="E101" s="866">
        <v>400000</v>
      </c>
      <c r="F101" s="149" t="s">
        <v>13</v>
      </c>
    </row>
    <row r="102" spans="1:6" ht="63" x14ac:dyDescent="0.25">
      <c r="A102" s="277">
        <v>90</v>
      </c>
      <c r="B102" s="149" t="s">
        <v>17093</v>
      </c>
      <c r="C102" s="149" t="s">
        <v>17094</v>
      </c>
      <c r="D102" s="199" t="s">
        <v>17095</v>
      </c>
      <c r="E102" s="866">
        <v>500000</v>
      </c>
      <c r="F102" s="149" t="s">
        <v>272</v>
      </c>
    </row>
    <row r="103" spans="1:6" ht="63" x14ac:dyDescent="0.25">
      <c r="A103" s="277">
        <v>91</v>
      </c>
      <c r="B103" s="149" t="s">
        <v>17096</v>
      </c>
      <c r="C103" s="149" t="s">
        <v>17097</v>
      </c>
      <c r="D103" s="199" t="s">
        <v>17098</v>
      </c>
      <c r="E103" s="866">
        <v>800000</v>
      </c>
      <c r="F103" s="149" t="s">
        <v>13</v>
      </c>
    </row>
    <row r="104" spans="1:6" ht="63" x14ac:dyDescent="0.25">
      <c r="A104" s="277">
        <v>92</v>
      </c>
      <c r="B104" s="149" t="s">
        <v>17099</v>
      </c>
      <c r="C104" s="149" t="s">
        <v>17100</v>
      </c>
      <c r="D104" s="121" t="s">
        <v>17101</v>
      </c>
      <c r="E104" s="866">
        <v>500000</v>
      </c>
      <c r="F104" s="149" t="s">
        <v>272</v>
      </c>
    </row>
    <row r="105" spans="1:6" ht="63" x14ac:dyDescent="0.25">
      <c r="A105" s="277">
        <v>93</v>
      </c>
      <c r="B105" s="149" t="s">
        <v>17102</v>
      </c>
      <c r="C105" s="149" t="s">
        <v>17103</v>
      </c>
      <c r="D105" s="121" t="s">
        <v>17104</v>
      </c>
      <c r="E105" s="866">
        <v>1000000</v>
      </c>
      <c r="F105" s="149" t="s">
        <v>13</v>
      </c>
    </row>
    <row r="106" spans="1:6" ht="110.25" x14ac:dyDescent="0.25">
      <c r="A106" s="277">
        <v>94</v>
      </c>
      <c r="B106" s="149" t="s">
        <v>17105</v>
      </c>
      <c r="C106" s="149" t="s">
        <v>17106</v>
      </c>
      <c r="D106" s="121" t="s">
        <v>17107</v>
      </c>
      <c r="E106" s="866">
        <v>500000</v>
      </c>
      <c r="F106" s="149" t="s">
        <v>13</v>
      </c>
    </row>
    <row r="107" spans="1:6" ht="78.75" x14ac:dyDescent="0.25">
      <c r="A107" s="277">
        <v>95</v>
      </c>
      <c r="B107" s="149" t="s">
        <v>17108</v>
      </c>
      <c r="C107" s="149" t="s">
        <v>17109</v>
      </c>
      <c r="D107" s="121" t="s">
        <v>17110</v>
      </c>
      <c r="E107" s="866">
        <v>400000</v>
      </c>
      <c r="F107" s="149" t="s">
        <v>272</v>
      </c>
    </row>
    <row r="108" spans="1:6" ht="47.25" x14ac:dyDescent="0.25">
      <c r="A108" s="277">
        <v>96</v>
      </c>
      <c r="B108" s="149" t="s">
        <v>17111</v>
      </c>
      <c r="C108" s="149" t="s">
        <v>17112</v>
      </c>
      <c r="D108" s="121" t="s">
        <v>202</v>
      </c>
      <c r="E108" s="866">
        <v>400000</v>
      </c>
      <c r="F108" s="149" t="s">
        <v>13</v>
      </c>
    </row>
    <row r="109" spans="1:6" x14ac:dyDescent="0.25">
      <c r="A109" s="277"/>
      <c r="B109" s="382" t="s">
        <v>889</v>
      </c>
      <c r="C109" s="382"/>
      <c r="D109" s="382"/>
      <c r="E109" s="867"/>
      <c r="F109" s="382"/>
    </row>
    <row r="110" spans="1:6" ht="47.25" x14ac:dyDescent="0.25">
      <c r="A110" s="277">
        <v>9</v>
      </c>
      <c r="B110" s="554" t="s">
        <v>17113</v>
      </c>
      <c r="C110" s="149" t="s">
        <v>17114</v>
      </c>
      <c r="D110" s="149" t="s">
        <v>17115</v>
      </c>
      <c r="E110" s="866">
        <v>800000</v>
      </c>
      <c r="F110" s="149" t="s">
        <v>1294</v>
      </c>
    </row>
    <row r="111" spans="1:6" ht="94.5" x14ac:dyDescent="0.25">
      <c r="A111" s="277">
        <v>99</v>
      </c>
      <c r="B111" s="554" t="s">
        <v>17116</v>
      </c>
      <c r="C111" s="149" t="s">
        <v>17117</v>
      </c>
      <c r="D111" s="149" t="s">
        <v>17118</v>
      </c>
      <c r="E111" s="866">
        <v>400000</v>
      </c>
      <c r="F111" s="149" t="s">
        <v>272</v>
      </c>
    </row>
    <row r="112" spans="1:6" ht="63" x14ac:dyDescent="0.25">
      <c r="A112" s="277">
        <v>100</v>
      </c>
      <c r="B112" s="554" t="s">
        <v>17119</v>
      </c>
      <c r="C112" s="149" t="s">
        <v>17120</v>
      </c>
      <c r="D112" s="149" t="s">
        <v>17121</v>
      </c>
      <c r="E112" s="866">
        <v>200000</v>
      </c>
      <c r="F112" s="149" t="s">
        <v>272</v>
      </c>
    </row>
    <row r="113" spans="1:6" ht="63" x14ac:dyDescent="0.25">
      <c r="A113" s="277">
        <v>101</v>
      </c>
      <c r="B113" s="554" t="s">
        <v>17122</v>
      </c>
      <c r="C113" s="149" t="s">
        <v>17123</v>
      </c>
      <c r="D113" s="149" t="s">
        <v>17124</v>
      </c>
      <c r="E113" s="866">
        <v>200000</v>
      </c>
      <c r="F113" s="149" t="s">
        <v>272</v>
      </c>
    </row>
    <row r="114" spans="1:6" ht="94.5" x14ac:dyDescent="0.25">
      <c r="A114" s="277">
        <v>102</v>
      </c>
      <c r="B114" s="554" t="s">
        <v>17125</v>
      </c>
      <c r="C114" s="149" t="s">
        <v>17126</v>
      </c>
      <c r="D114" s="149" t="s">
        <v>17127</v>
      </c>
      <c r="E114" s="866">
        <v>1000000</v>
      </c>
      <c r="F114" s="149" t="s">
        <v>13</v>
      </c>
    </row>
    <row r="115" spans="1:6" ht="78.75" x14ac:dyDescent="0.25">
      <c r="A115" s="277">
        <v>103</v>
      </c>
      <c r="B115" s="554" t="s">
        <v>17128</v>
      </c>
      <c r="C115" s="149" t="s">
        <v>17129</v>
      </c>
      <c r="D115" s="149" t="s">
        <v>17130</v>
      </c>
      <c r="E115" s="866">
        <v>200000</v>
      </c>
      <c r="F115" s="149" t="s">
        <v>272</v>
      </c>
    </row>
    <row r="116" spans="1:6" ht="126" x14ac:dyDescent="0.25">
      <c r="A116" s="277">
        <v>104</v>
      </c>
      <c r="B116" s="554" t="s">
        <v>17131</v>
      </c>
      <c r="C116" s="149" t="s">
        <v>17132</v>
      </c>
      <c r="D116" s="149" t="s">
        <v>17133</v>
      </c>
      <c r="E116" s="866">
        <v>1097517</v>
      </c>
      <c r="F116" s="149" t="s">
        <v>272</v>
      </c>
    </row>
    <row r="117" spans="1:6" ht="31.5" x14ac:dyDescent="0.25">
      <c r="A117" s="277"/>
      <c r="B117" s="382" t="s">
        <v>3840</v>
      </c>
      <c r="C117" s="382"/>
      <c r="D117" s="382"/>
      <c r="E117" s="867"/>
      <c r="F117" s="382"/>
    </row>
    <row r="118" spans="1:6" ht="47.25" x14ac:dyDescent="0.25">
      <c r="A118" s="277">
        <v>105</v>
      </c>
      <c r="B118" s="554" t="s">
        <v>1196</v>
      </c>
      <c r="C118" s="149" t="s">
        <v>17134</v>
      </c>
      <c r="D118" s="149" t="s">
        <v>17135</v>
      </c>
      <c r="E118" s="866">
        <v>6000000</v>
      </c>
      <c r="F118" s="149" t="s">
        <v>277</v>
      </c>
    </row>
    <row r="119" spans="1:6" ht="31.5" x14ac:dyDescent="0.25">
      <c r="A119" s="277"/>
      <c r="B119" s="382" t="s">
        <v>481</v>
      </c>
      <c r="C119" s="382"/>
      <c r="D119" s="382"/>
      <c r="E119" s="867"/>
      <c r="F119" s="382"/>
    </row>
    <row r="120" spans="1:6" ht="47.25" x14ac:dyDescent="0.25">
      <c r="A120" s="277">
        <v>106</v>
      </c>
      <c r="B120" s="149" t="s">
        <v>944</v>
      </c>
      <c r="C120" s="149" t="s">
        <v>17136</v>
      </c>
      <c r="D120" s="149" t="s">
        <v>17137</v>
      </c>
      <c r="E120" s="866">
        <v>3500000</v>
      </c>
      <c r="F120" s="149" t="s">
        <v>13</v>
      </c>
    </row>
    <row r="121" spans="1:6" x14ac:dyDescent="0.25">
      <c r="A121" s="277"/>
      <c r="B121" s="820" t="s">
        <v>14661</v>
      </c>
      <c r="C121" s="382"/>
      <c r="D121" s="382"/>
      <c r="E121" s="867"/>
      <c r="F121" s="382"/>
    </row>
    <row r="122" spans="1:6" ht="78.75" x14ac:dyDescent="0.25">
      <c r="A122" s="277">
        <v>107</v>
      </c>
      <c r="B122" s="149" t="s">
        <v>17138</v>
      </c>
      <c r="C122" s="149" t="s">
        <v>17139</v>
      </c>
      <c r="D122" s="149" t="s">
        <v>17140</v>
      </c>
      <c r="E122" s="866">
        <v>4677027</v>
      </c>
      <c r="F122" s="149" t="s">
        <v>13</v>
      </c>
    </row>
    <row r="123" spans="1:6" x14ac:dyDescent="0.25">
      <c r="A123" s="277"/>
      <c r="B123" s="277"/>
      <c r="C123" s="277"/>
      <c r="D123" s="277"/>
      <c r="E123" s="898">
        <f>SUM(E6:E122)</f>
        <v>80710344</v>
      </c>
      <c r="F123" s="277"/>
    </row>
    <row r="124" spans="1:6" x14ac:dyDescent="0.25">
      <c r="A124" s="280"/>
      <c r="B124" s="820" t="s">
        <v>9</v>
      </c>
      <c r="C124" s="820"/>
      <c r="D124" s="820"/>
      <c r="E124" s="865"/>
      <c r="F124" s="820"/>
    </row>
    <row r="125" spans="1:6" ht="47.25" x14ac:dyDescent="0.25">
      <c r="A125" s="277">
        <v>1</v>
      </c>
      <c r="B125" s="149" t="s">
        <v>16875</v>
      </c>
      <c r="C125" s="149" t="s">
        <v>16876</v>
      </c>
      <c r="D125" s="149" t="s">
        <v>16877</v>
      </c>
      <c r="E125" s="896">
        <v>1000000</v>
      </c>
      <c r="F125" s="149" t="s">
        <v>10406</v>
      </c>
    </row>
    <row r="126" spans="1:6" x14ac:dyDescent="0.25">
      <c r="A126" s="277"/>
      <c r="B126" s="382" t="s">
        <v>34</v>
      </c>
      <c r="C126" s="382"/>
      <c r="D126" s="382"/>
      <c r="E126" s="897"/>
      <c r="F126" s="382"/>
    </row>
    <row r="127" spans="1:6" ht="126" x14ac:dyDescent="0.25">
      <c r="A127" s="277">
        <v>10</v>
      </c>
      <c r="B127" s="899" t="s">
        <v>16895</v>
      </c>
      <c r="C127" s="149" t="s">
        <v>16896</v>
      </c>
      <c r="D127" s="149" t="s">
        <v>16897</v>
      </c>
      <c r="E127" s="896">
        <v>4500000</v>
      </c>
      <c r="F127" s="149" t="s">
        <v>7735</v>
      </c>
    </row>
    <row r="128" spans="1:6" ht="16.5" customHeight="1" x14ac:dyDescent="0.25">
      <c r="A128" s="903"/>
      <c r="B128" s="2719" t="s">
        <v>323</v>
      </c>
      <c r="C128" s="2719"/>
      <c r="D128" s="149"/>
      <c r="E128" s="896"/>
      <c r="F128" s="149"/>
    </row>
    <row r="129" spans="1:6" x14ac:dyDescent="0.25">
      <c r="A129" s="904"/>
      <c r="B129" s="88" t="s">
        <v>704</v>
      </c>
      <c r="C129" s="88"/>
      <c r="D129" s="88"/>
      <c r="E129" s="197">
        <f>SUM(E125:E127)</f>
        <v>5500000</v>
      </c>
      <c r="F129" s="88"/>
    </row>
    <row r="130" spans="1:6" ht="94.5" x14ac:dyDescent="0.25">
      <c r="A130" s="905"/>
      <c r="B130" s="900" t="s">
        <v>17141</v>
      </c>
      <c r="C130" s="372" t="s">
        <v>17142</v>
      </c>
      <c r="D130" s="199" t="s">
        <v>17143</v>
      </c>
      <c r="E130" s="869">
        <v>600000</v>
      </c>
      <c r="F130" s="372" t="s">
        <v>13</v>
      </c>
    </row>
    <row r="131" spans="1:6" x14ac:dyDescent="0.25">
      <c r="A131" s="88"/>
      <c r="B131" s="88" t="s">
        <v>248</v>
      </c>
      <c r="C131" s="88"/>
      <c r="D131" s="88"/>
      <c r="E131" s="901">
        <v>600000</v>
      </c>
      <c r="F131" s="88"/>
    </row>
    <row r="132" spans="1:6" x14ac:dyDescent="0.25">
      <c r="A132" s="88"/>
      <c r="B132" s="88" t="s">
        <v>324</v>
      </c>
      <c r="C132" s="88"/>
      <c r="D132" s="88"/>
      <c r="E132" s="89">
        <f>E131+E129+E123</f>
        <v>86810344</v>
      </c>
      <c r="F132" s="88"/>
    </row>
    <row r="135" spans="1:6" x14ac:dyDescent="0.25">
      <c r="A135" s="2454" t="s">
        <v>0</v>
      </c>
      <c r="B135" s="2454"/>
      <c r="C135" s="2454"/>
      <c r="D135" s="2454"/>
      <c r="E135" s="2454"/>
      <c r="F135" s="2454"/>
    </row>
    <row r="136" spans="1:6" x14ac:dyDescent="0.25">
      <c r="A136" s="2454" t="s">
        <v>43438</v>
      </c>
      <c r="B136" s="2454"/>
      <c r="C136" s="2454"/>
      <c r="D136" s="2454"/>
      <c r="E136" s="2454"/>
      <c r="F136" s="2454"/>
    </row>
    <row r="137" spans="1:6" x14ac:dyDescent="0.25">
      <c r="A137" s="2454" t="s">
        <v>29443</v>
      </c>
      <c r="B137" s="2454"/>
      <c r="C137" s="2454"/>
      <c r="D137" s="2454"/>
      <c r="E137" s="2454"/>
      <c r="F137" s="2454"/>
    </row>
    <row r="138" spans="1:6" x14ac:dyDescent="0.25">
      <c r="A138" s="2180" t="s">
        <v>18595</v>
      </c>
      <c r="B138" s="2174" t="s">
        <v>5559</v>
      </c>
      <c r="C138" s="2174" t="s">
        <v>284</v>
      </c>
      <c r="D138" s="2174" t="s">
        <v>10816</v>
      </c>
      <c r="E138" s="2225" t="s">
        <v>43439</v>
      </c>
      <c r="F138" s="2172" t="s">
        <v>8</v>
      </c>
    </row>
    <row r="139" spans="1:6" x14ac:dyDescent="0.25">
      <c r="A139" s="2182"/>
      <c r="B139" s="2590" t="s">
        <v>23595</v>
      </c>
      <c r="C139" s="2590"/>
      <c r="D139" s="2186"/>
      <c r="E139" s="2226"/>
      <c r="F139" s="1774"/>
    </row>
    <row r="140" spans="1:6" ht="78.75" x14ac:dyDescent="0.25">
      <c r="A140" s="2182">
        <v>1</v>
      </c>
      <c r="B140" s="2186" t="s">
        <v>729</v>
      </c>
      <c r="C140" s="2186" t="s">
        <v>43440</v>
      </c>
      <c r="D140" s="2186" t="s">
        <v>291</v>
      </c>
      <c r="E140" s="2227">
        <v>524137.83</v>
      </c>
      <c r="F140" s="1774" t="s">
        <v>272</v>
      </c>
    </row>
    <row r="141" spans="1:6" x14ac:dyDescent="0.25">
      <c r="A141" s="2182"/>
      <c r="B141" s="2590" t="s">
        <v>40</v>
      </c>
      <c r="C141" s="2590"/>
      <c r="D141" s="2186"/>
      <c r="E141" s="2226"/>
      <c r="F141" s="1774"/>
    </row>
    <row r="142" spans="1:6" ht="94.5" x14ac:dyDescent="0.25">
      <c r="A142" s="2182">
        <v>2</v>
      </c>
      <c r="B142" s="2186" t="s">
        <v>4585</v>
      </c>
      <c r="C142" s="2186" t="s">
        <v>43441</v>
      </c>
      <c r="D142" s="2186" t="s">
        <v>43</v>
      </c>
      <c r="E142" s="2227">
        <v>568965.51</v>
      </c>
      <c r="F142" s="1774" t="s">
        <v>272</v>
      </c>
    </row>
    <row r="143" spans="1:6" x14ac:dyDescent="0.25">
      <c r="A143" s="2182"/>
      <c r="B143" s="2590" t="s">
        <v>18099</v>
      </c>
      <c r="C143" s="2590"/>
      <c r="D143" s="2174"/>
      <c r="E143" s="2225"/>
      <c r="F143" s="2176"/>
    </row>
    <row r="144" spans="1:6" ht="110.25" x14ac:dyDescent="0.25">
      <c r="A144" s="2182">
        <v>3</v>
      </c>
      <c r="B144" s="2186" t="s">
        <v>17026</v>
      </c>
      <c r="C144" s="2186" t="s">
        <v>43442</v>
      </c>
      <c r="D144" s="2186" t="s">
        <v>43443</v>
      </c>
      <c r="E144" s="2227">
        <v>2500000</v>
      </c>
      <c r="F144" s="1774" t="s">
        <v>13</v>
      </c>
    </row>
    <row r="145" spans="1:6" ht="110.25" x14ac:dyDescent="0.25">
      <c r="A145" s="2182">
        <v>4</v>
      </c>
      <c r="B145" s="2186" t="s">
        <v>43444</v>
      </c>
      <c r="C145" s="2186" t="s">
        <v>43445</v>
      </c>
      <c r="D145" s="2186" t="s">
        <v>43446</v>
      </c>
      <c r="E145" s="2227">
        <v>500000</v>
      </c>
      <c r="F145" s="1774" t="s">
        <v>13</v>
      </c>
    </row>
    <row r="146" spans="1:6" x14ac:dyDescent="0.25">
      <c r="A146" s="2182"/>
      <c r="B146" s="2590" t="s">
        <v>19538</v>
      </c>
      <c r="C146" s="2590"/>
      <c r="D146" s="2174"/>
      <c r="E146" s="2225"/>
      <c r="F146" s="2176"/>
    </row>
    <row r="147" spans="1:6" ht="126" x14ac:dyDescent="0.25">
      <c r="A147" s="2182">
        <v>5</v>
      </c>
      <c r="B147" s="2186" t="s">
        <v>43447</v>
      </c>
      <c r="C147" s="2186" t="s">
        <v>43448</v>
      </c>
      <c r="D147" s="2186" t="s">
        <v>43449</v>
      </c>
      <c r="E147" s="2227">
        <v>3000000</v>
      </c>
      <c r="F147" s="1774" t="s">
        <v>272</v>
      </c>
    </row>
    <row r="148" spans="1:6" ht="78.75" x14ac:dyDescent="0.25">
      <c r="A148" s="2182">
        <v>6</v>
      </c>
      <c r="B148" s="2186" t="s">
        <v>43450</v>
      </c>
      <c r="C148" s="2186" t="s">
        <v>43451</v>
      </c>
      <c r="D148" s="2186" t="s">
        <v>43452</v>
      </c>
      <c r="E148" s="2227">
        <v>4286207</v>
      </c>
      <c r="F148" s="1774" t="s">
        <v>13</v>
      </c>
    </row>
    <row r="149" spans="1:6" x14ac:dyDescent="0.25">
      <c r="A149" s="2182"/>
      <c r="B149" s="2174"/>
      <c r="C149" s="2590" t="s">
        <v>1834</v>
      </c>
      <c r="D149" s="2590"/>
      <c r="E149" s="1923">
        <v>11379310.34</v>
      </c>
      <c r="F149" s="2176"/>
    </row>
    <row r="150" spans="1:6" x14ac:dyDescent="0.25">
      <c r="A150" s="2453" t="s">
        <v>41688</v>
      </c>
      <c r="B150" s="2453"/>
      <c r="C150" s="2453"/>
      <c r="D150" s="2453" t="s">
        <v>41689</v>
      </c>
      <c r="E150" s="2453"/>
      <c r="F150" s="2453"/>
    </row>
  </sheetData>
  <mergeCells count="14">
    <mergeCell ref="A150:C150"/>
    <mergeCell ref="D150:F150"/>
    <mergeCell ref="A137:F137"/>
    <mergeCell ref="B139:C139"/>
    <mergeCell ref="B141:C141"/>
    <mergeCell ref="B143:C143"/>
    <mergeCell ref="B146:C146"/>
    <mergeCell ref="C149:D149"/>
    <mergeCell ref="A136:F136"/>
    <mergeCell ref="A1:F1"/>
    <mergeCell ref="A2:F2"/>
    <mergeCell ref="A3:F3"/>
    <mergeCell ref="B128:C128"/>
    <mergeCell ref="A135:F135"/>
  </mergeCells>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4"/>
  <sheetViews>
    <sheetView topLeftCell="A162" workbookViewId="0">
      <selection activeCell="D142" sqref="D142"/>
    </sheetView>
  </sheetViews>
  <sheetFormatPr defaultRowHeight="15" x14ac:dyDescent="0.25"/>
  <cols>
    <col min="1" max="1" width="7.7109375" customWidth="1"/>
    <col min="2" max="2" width="18" customWidth="1"/>
    <col min="3" max="3" width="44.85546875" customWidth="1"/>
    <col min="4" max="4" width="17.140625" customWidth="1"/>
    <col min="5" max="5" width="18" customWidth="1"/>
    <col min="6" max="6" width="11.85546875" customWidth="1"/>
  </cols>
  <sheetData>
    <row r="1" spans="1:6" ht="15.75" x14ac:dyDescent="0.25">
      <c r="A1" s="2345" t="s">
        <v>9528</v>
      </c>
      <c r="B1" s="2345"/>
      <c r="C1" s="2345"/>
      <c r="D1" s="2345"/>
      <c r="E1" s="2345"/>
      <c r="F1" s="2345"/>
    </row>
    <row r="2" spans="1:6" ht="15.75" x14ac:dyDescent="0.25">
      <c r="A2" s="2345" t="s">
        <v>15098</v>
      </c>
      <c r="B2" s="2345"/>
      <c r="C2" s="2345"/>
      <c r="D2" s="2345"/>
      <c r="E2" s="2345"/>
      <c r="F2" s="2345"/>
    </row>
    <row r="3" spans="1:6" ht="15.75" x14ac:dyDescent="0.25">
      <c r="A3" s="2345" t="s">
        <v>281</v>
      </c>
      <c r="B3" s="2345"/>
      <c r="C3" s="2345"/>
      <c r="D3" s="2345"/>
      <c r="E3" s="2345"/>
      <c r="F3" s="2345"/>
    </row>
    <row r="4" spans="1:6" ht="31.5" x14ac:dyDescent="0.25">
      <c r="A4" s="9" t="s">
        <v>3</v>
      </c>
      <c r="B4" s="9" t="s">
        <v>283</v>
      </c>
      <c r="C4" s="9" t="s">
        <v>284</v>
      </c>
      <c r="D4" s="9" t="s">
        <v>285</v>
      </c>
      <c r="E4" s="219" t="s">
        <v>12119</v>
      </c>
      <c r="F4" s="9" t="s">
        <v>4467</v>
      </c>
    </row>
    <row r="5" spans="1:6" ht="15.75" x14ac:dyDescent="0.25">
      <c r="A5" s="9"/>
      <c r="B5" s="2591" t="s">
        <v>9</v>
      </c>
      <c r="C5" s="2593"/>
      <c r="D5" s="9"/>
      <c r="E5" s="219"/>
      <c r="F5" s="9"/>
    </row>
    <row r="6" spans="1:6" ht="47.25" x14ac:dyDescent="0.25">
      <c r="A6" s="69">
        <v>1</v>
      </c>
      <c r="B6" s="75" t="s">
        <v>289</v>
      </c>
      <c r="C6" s="69" t="s">
        <v>15099</v>
      </c>
      <c r="D6" s="69" t="s">
        <v>12</v>
      </c>
      <c r="E6" s="144">
        <v>1622064</v>
      </c>
      <c r="F6" s="69" t="s">
        <v>135</v>
      </c>
    </row>
    <row r="7" spans="1:6" ht="157.5" x14ac:dyDescent="0.25">
      <c r="A7" s="69">
        <v>2</v>
      </c>
      <c r="B7" s="75" t="s">
        <v>295</v>
      </c>
      <c r="C7" s="69" t="s">
        <v>15100</v>
      </c>
      <c r="D7" s="69" t="s">
        <v>15101</v>
      </c>
      <c r="E7" s="144">
        <v>2051756.1</v>
      </c>
      <c r="F7" s="69" t="s">
        <v>6734</v>
      </c>
    </row>
    <row r="8" spans="1:6" ht="31.5" x14ac:dyDescent="0.25">
      <c r="A8" s="69">
        <v>3</v>
      </c>
      <c r="B8" s="75" t="s">
        <v>17</v>
      </c>
      <c r="C8" s="69" t="s">
        <v>15102</v>
      </c>
      <c r="D8" s="69" t="s">
        <v>537</v>
      </c>
      <c r="E8" s="144">
        <v>28800</v>
      </c>
      <c r="F8" s="69" t="s">
        <v>6734</v>
      </c>
    </row>
    <row r="9" spans="1:6" ht="47.25" x14ac:dyDescent="0.25">
      <c r="A9" s="69">
        <v>4</v>
      </c>
      <c r="B9" s="75" t="s">
        <v>20</v>
      </c>
      <c r="C9" s="69" t="s">
        <v>15103</v>
      </c>
      <c r="D9" s="69" t="s">
        <v>539</v>
      </c>
      <c r="E9" s="144">
        <v>78000</v>
      </c>
      <c r="F9" s="69" t="s">
        <v>6734</v>
      </c>
    </row>
    <row r="10" spans="1:6" ht="63" x14ac:dyDescent="0.25">
      <c r="A10" s="69">
        <v>5</v>
      </c>
      <c r="B10" s="75" t="s">
        <v>290</v>
      </c>
      <c r="C10" s="69" t="s">
        <v>15104</v>
      </c>
      <c r="D10" s="69" t="s">
        <v>1652</v>
      </c>
      <c r="E10" s="144">
        <v>428000</v>
      </c>
      <c r="F10" s="69" t="s">
        <v>6734</v>
      </c>
    </row>
    <row r="11" spans="1:6" ht="15.75" x14ac:dyDescent="0.25">
      <c r="A11" s="69"/>
      <c r="B11" s="2348" t="s">
        <v>8990</v>
      </c>
      <c r="C11" s="2350"/>
      <c r="D11" s="69"/>
      <c r="E11" s="144"/>
      <c r="F11" s="69"/>
    </row>
    <row r="12" spans="1:6" ht="110.25" x14ac:dyDescent="0.25">
      <c r="A12" s="69">
        <v>6</v>
      </c>
      <c r="B12" s="75" t="s">
        <v>295</v>
      </c>
      <c r="C12" s="69" t="s">
        <v>15105</v>
      </c>
      <c r="D12" s="69" t="s">
        <v>544</v>
      </c>
      <c r="E12" s="144">
        <v>910310</v>
      </c>
      <c r="F12" s="69" t="s">
        <v>6734</v>
      </c>
    </row>
    <row r="13" spans="1:6" ht="94.5" x14ac:dyDescent="0.25">
      <c r="A13" s="69">
        <v>7</v>
      </c>
      <c r="B13" s="75" t="s">
        <v>290</v>
      </c>
      <c r="C13" s="69" t="s">
        <v>15106</v>
      </c>
      <c r="D13" s="69" t="s">
        <v>15107</v>
      </c>
      <c r="E13" s="144">
        <v>624000</v>
      </c>
      <c r="F13" s="69" t="s">
        <v>6734</v>
      </c>
    </row>
    <row r="14" spans="1:6" ht="94.5" x14ac:dyDescent="0.25">
      <c r="A14" s="69">
        <v>8</v>
      </c>
      <c r="B14" s="75" t="s">
        <v>299</v>
      </c>
      <c r="C14" s="69" t="s">
        <v>15108</v>
      </c>
      <c r="D14" s="69" t="s">
        <v>1244</v>
      </c>
      <c r="E14" s="144">
        <v>1070000</v>
      </c>
      <c r="F14" s="69" t="s">
        <v>6734</v>
      </c>
    </row>
    <row r="15" spans="1:6" ht="94.5" x14ac:dyDescent="0.25">
      <c r="A15" s="69">
        <v>9</v>
      </c>
      <c r="B15" s="75" t="s">
        <v>301</v>
      </c>
      <c r="C15" s="69" t="s">
        <v>15109</v>
      </c>
      <c r="D15" s="69" t="s">
        <v>43</v>
      </c>
      <c r="E15" s="144">
        <v>4568965.5199999996</v>
      </c>
      <c r="F15" s="69" t="s">
        <v>4730</v>
      </c>
    </row>
    <row r="16" spans="1:6" ht="252" x14ac:dyDescent="0.25">
      <c r="A16" s="69">
        <v>10</v>
      </c>
      <c r="B16" s="75" t="s">
        <v>15110</v>
      </c>
      <c r="C16" s="248" t="s">
        <v>15111</v>
      </c>
      <c r="D16" s="69" t="s">
        <v>15112</v>
      </c>
      <c r="E16" s="144">
        <v>1736206</v>
      </c>
      <c r="F16" s="69" t="s">
        <v>4730</v>
      </c>
    </row>
    <row r="17" spans="1:6" ht="15.75" x14ac:dyDescent="0.25">
      <c r="A17" s="69"/>
      <c r="B17" s="2348" t="s">
        <v>303</v>
      </c>
      <c r="C17" s="2350"/>
      <c r="D17" s="69"/>
      <c r="E17" s="144"/>
      <c r="F17" s="69"/>
    </row>
    <row r="18" spans="1:6" ht="94.5" x14ac:dyDescent="0.25">
      <c r="A18" s="69">
        <v>11</v>
      </c>
      <c r="B18" s="75" t="s">
        <v>15113</v>
      </c>
      <c r="C18" s="69" t="s">
        <v>15114</v>
      </c>
      <c r="D18" s="69" t="s">
        <v>15115</v>
      </c>
      <c r="E18" s="144">
        <v>96556</v>
      </c>
      <c r="F18" s="248" t="s">
        <v>4730</v>
      </c>
    </row>
    <row r="19" spans="1:6" ht="94.5" x14ac:dyDescent="0.25">
      <c r="A19" s="69">
        <v>12</v>
      </c>
      <c r="B19" s="75" t="s">
        <v>15116</v>
      </c>
      <c r="C19" s="69" t="s">
        <v>15117</v>
      </c>
      <c r="D19" s="69" t="s">
        <v>15115</v>
      </c>
      <c r="E19" s="144">
        <v>96450</v>
      </c>
      <c r="F19" s="248" t="s">
        <v>4730</v>
      </c>
    </row>
    <row r="20" spans="1:6" ht="94.5" x14ac:dyDescent="0.25">
      <c r="A20" s="69">
        <v>13</v>
      </c>
      <c r="B20" s="75" t="s">
        <v>14673</v>
      </c>
      <c r="C20" s="69" t="s">
        <v>15118</v>
      </c>
      <c r="D20" s="69" t="s">
        <v>15115</v>
      </c>
      <c r="E20" s="144">
        <v>96450</v>
      </c>
      <c r="F20" s="248" t="s">
        <v>4730</v>
      </c>
    </row>
    <row r="21" spans="1:6" ht="94.5" x14ac:dyDescent="0.25">
      <c r="A21" s="69">
        <v>14</v>
      </c>
      <c r="B21" s="75" t="s">
        <v>15119</v>
      </c>
      <c r="C21" s="69" t="s">
        <v>15120</v>
      </c>
      <c r="D21" s="69" t="s">
        <v>15115</v>
      </c>
      <c r="E21" s="144">
        <v>96450</v>
      </c>
      <c r="F21" s="248" t="s">
        <v>4730</v>
      </c>
    </row>
    <row r="22" spans="1:6" ht="94.5" x14ac:dyDescent="0.25">
      <c r="A22" s="69">
        <v>15</v>
      </c>
      <c r="B22" s="75" t="s">
        <v>15121</v>
      </c>
      <c r="C22" s="69" t="s">
        <v>15122</v>
      </c>
      <c r="D22" s="69" t="s">
        <v>15115</v>
      </c>
      <c r="E22" s="144">
        <v>96450</v>
      </c>
      <c r="F22" s="248" t="s">
        <v>4730</v>
      </c>
    </row>
    <row r="23" spans="1:6" ht="94.5" x14ac:dyDescent="0.25">
      <c r="A23" s="69">
        <v>16</v>
      </c>
      <c r="B23" s="75" t="s">
        <v>15123</v>
      </c>
      <c r="C23" s="69" t="s">
        <v>15124</v>
      </c>
      <c r="D23" s="69" t="s">
        <v>15115</v>
      </c>
      <c r="E23" s="144">
        <v>96450</v>
      </c>
      <c r="F23" s="248" t="s">
        <v>4730</v>
      </c>
    </row>
    <row r="24" spans="1:6" ht="94.5" x14ac:dyDescent="0.25">
      <c r="A24" s="69">
        <v>17</v>
      </c>
      <c r="B24" s="75" t="s">
        <v>15125</v>
      </c>
      <c r="C24" s="69" t="s">
        <v>15126</v>
      </c>
      <c r="D24" s="69" t="s">
        <v>15115</v>
      </c>
      <c r="E24" s="144">
        <v>96450</v>
      </c>
      <c r="F24" s="248" t="s">
        <v>4730</v>
      </c>
    </row>
    <row r="25" spans="1:6" ht="94.5" x14ac:dyDescent="0.25">
      <c r="A25" s="69">
        <v>18</v>
      </c>
      <c r="B25" s="75" t="s">
        <v>15127</v>
      </c>
      <c r="C25" s="69" t="s">
        <v>15128</v>
      </c>
      <c r="D25" s="69" t="s">
        <v>15115</v>
      </c>
      <c r="E25" s="144">
        <v>96450</v>
      </c>
      <c r="F25" s="248" t="s">
        <v>4730</v>
      </c>
    </row>
    <row r="26" spans="1:6" ht="94.5" x14ac:dyDescent="0.25">
      <c r="A26" s="69">
        <v>19</v>
      </c>
      <c r="B26" s="75" t="s">
        <v>15129</v>
      </c>
      <c r="C26" s="69" t="s">
        <v>15130</v>
      </c>
      <c r="D26" s="69" t="s">
        <v>15115</v>
      </c>
      <c r="E26" s="144">
        <v>96450</v>
      </c>
      <c r="F26" s="248" t="s">
        <v>4730</v>
      </c>
    </row>
    <row r="27" spans="1:6" ht="94.5" x14ac:dyDescent="0.25">
      <c r="A27" s="69">
        <v>20</v>
      </c>
      <c r="B27" s="75" t="s">
        <v>15131</v>
      </c>
      <c r="C27" s="69" t="s">
        <v>15132</v>
      </c>
      <c r="D27" s="69" t="s">
        <v>15115</v>
      </c>
      <c r="E27" s="144">
        <v>96450</v>
      </c>
      <c r="F27" s="248" t="s">
        <v>4730</v>
      </c>
    </row>
    <row r="28" spans="1:6" ht="94.5" x14ac:dyDescent="0.25">
      <c r="A28" s="69">
        <v>21</v>
      </c>
      <c r="B28" s="75" t="s">
        <v>15133</v>
      </c>
      <c r="C28" s="69" t="s">
        <v>15134</v>
      </c>
      <c r="D28" s="69" t="s">
        <v>15115</v>
      </c>
      <c r="E28" s="144">
        <v>96450</v>
      </c>
      <c r="F28" s="69" t="s">
        <v>135</v>
      </c>
    </row>
    <row r="29" spans="1:6" ht="94.5" x14ac:dyDescent="0.25">
      <c r="A29" s="69">
        <v>22</v>
      </c>
      <c r="B29" s="75" t="s">
        <v>15135</v>
      </c>
      <c r="C29" s="69" t="s">
        <v>15136</v>
      </c>
      <c r="D29" s="69" t="s">
        <v>15115</v>
      </c>
      <c r="E29" s="144">
        <v>96450</v>
      </c>
      <c r="F29" s="69" t="s">
        <v>135</v>
      </c>
    </row>
    <row r="30" spans="1:6" ht="94.5" x14ac:dyDescent="0.25">
      <c r="A30" s="69">
        <v>23</v>
      </c>
      <c r="B30" s="75" t="s">
        <v>15137</v>
      </c>
      <c r="C30" s="69" t="s">
        <v>15138</v>
      </c>
      <c r="D30" s="69" t="s">
        <v>15115</v>
      </c>
      <c r="E30" s="144">
        <v>96450</v>
      </c>
      <c r="F30" s="69" t="s">
        <v>135</v>
      </c>
    </row>
    <row r="31" spans="1:6" ht="94.5" x14ac:dyDescent="0.25">
      <c r="A31" s="69">
        <v>24</v>
      </c>
      <c r="B31" s="75" t="s">
        <v>15139</v>
      </c>
      <c r="C31" s="69" t="s">
        <v>15140</v>
      </c>
      <c r="D31" s="69" t="s">
        <v>15115</v>
      </c>
      <c r="E31" s="144">
        <v>96450</v>
      </c>
      <c r="F31" s="69" t="s">
        <v>135</v>
      </c>
    </row>
    <row r="32" spans="1:6" ht="94.5" x14ac:dyDescent="0.25">
      <c r="A32" s="69">
        <v>25</v>
      </c>
      <c r="B32" s="75" t="s">
        <v>15141</v>
      </c>
      <c r="C32" s="69" t="s">
        <v>15142</v>
      </c>
      <c r="D32" s="69" t="s">
        <v>15115</v>
      </c>
      <c r="E32" s="144">
        <v>96450</v>
      </c>
      <c r="F32" s="69" t="s">
        <v>135</v>
      </c>
    </row>
    <row r="33" spans="1:6" ht="94.5" x14ac:dyDescent="0.25">
      <c r="A33" s="69">
        <v>26</v>
      </c>
      <c r="B33" s="75" t="s">
        <v>15143</v>
      </c>
      <c r="C33" s="69" t="s">
        <v>15144</v>
      </c>
      <c r="D33" s="69" t="s">
        <v>15115</v>
      </c>
      <c r="E33" s="144">
        <v>96450</v>
      </c>
      <c r="F33" s="69" t="s">
        <v>135</v>
      </c>
    </row>
    <row r="34" spans="1:6" ht="94.5" x14ac:dyDescent="0.25">
      <c r="A34" s="69">
        <v>27</v>
      </c>
      <c r="B34" s="75" t="s">
        <v>15145</v>
      </c>
      <c r="C34" s="69" t="s">
        <v>15146</v>
      </c>
      <c r="D34" s="69" t="s">
        <v>15115</v>
      </c>
      <c r="E34" s="144">
        <v>96450</v>
      </c>
      <c r="F34" s="69" t="s">
        <v>135</v>
      </c>
    </row>
    <row r="35" spans="1:6" ht="94.5" x14ac:dyDescent="0.25">
      <c r="A35" s="69">
        <v>28</v>
      </c>
      <c r="B35" s="75" t="s">
        <v>15147</v>
      </c>
      <c r="C35" s="69" t="s">
        <v>15148</v>
      </c>
      <c r="D35" s="69" t="s">
        <v>15115</v>
      </c>
      <c r="E35" s="144">
        <v>96450</v>
      </c>
      <c r="F35" s="69" t="s">
        <v>135</v>
      </c>
    </row>
    <row r="36" spans="1:6" ht="15.75" x14ac:dyDescent="0.25">
      <c r="A36" s="69"/>
      <c r="B36" s="76" t="s">
        <v>34</v>
      </c>
      <c r="C36" s="69"/>
      <c r="D36" s="69"/>
      <c r="E36" s="144"/>
      <c r="F36" s="69"/>
    </row>
    <row r="37" spans="1:6" ht="47.25" x14ac:dyDescent="0.25">
      <c r="A37" s="69">
        <v>29</v>
      </c>
      <c r="B37" s="75" t="s">
        <v>309</v>
      </c>
      <c r="C37" s="69" t="s">
        <v>15149</v>
      </c>
      <c r="D37" s="69" t="s">
        <v>341</v>
      </c>
      <c r="E37" s="144">
        <v>9221200</v>
      </c>
      <c r="F37" s="69" t="s">
        <v>4730</v>
      </c>
    </row>
    <row r="38" spans="1:6" ht="78.75" x14ac:dyDescent="0.25">
      <c r="A38" s="69">
        <v>30</v>
      </c>
      <c r="B38" s="75" t="s">
        <v>342</v>
      </c>
      <c r="C38" s="69" t="s">
        <v>15150</v>
      </c>
      <c r="D38" s="69" t="s">
        <v>14944</v>
      </c>
      <c r="E38" s="144">
        <v>7981386</v>
      </c>
      <c r="F38" s="69" t="s">
        <v>4730</v>
      </c>
    </row>
    <row r="39" spans="1:6" ht="94.5" x14ac:dyDescent="0.25">
      <c r="A39" s="69">
        <v>31</v>
      </c>
      <c r="B39" s="75" t="s">
        <v>15151</v>
      </c>
      <c r="C39" s="69" t="s">
        <v>15152</v>
      </c>
      <c r="D39" s="69" t="s">
        <v>15153</v>
      </c>
      <c r="E39" s="144">
        <v>5500000</v>
      </c>
      <c r="F39" s="69" t="s">
        <v>13</v>
      </c>
    </row>
    <row r="40" spans="1:6" ht="330.75" x14ac:dyDescent="0.25">
      <c r="A40" s="69">
        <v>32</v>
      </c>
      <c r="B40" s="75" t="s">
        <v>478</v>
      </c>
      <c r="C40" s="69" t="s">
        <v>15154</v>
      </c>
      <c r="D40" s="69" t="s">
        <v>15155</v>
      </c>
      <c r="E40" s="144">
        <v>4677027.2</v>
      </c>
      <c r="F40" s="69" t="s">
        <v>13</v>
      </c>
    </row>
    <row r="41" spans="1:6" ht="15.75" x14ac:dyDescent="0.25">
      <c r="A41" s="69"/>
      <c r="B41" s="2348" t="s">
        <v>5895</v>
      </c>
      <c r="C41" s="2350"/>
      <c r="D41" s="69"/>
      <c r="E41" s="144"/>
      <c r="F41" s="69"/>
    </row>
    <row r="42" spans="1:6" ht="78.75" x14ac:dyDescent="0.25">
      <c r="A42" s="69">
        <v>33</v>
      </c>
      <c r="B42" s="75" t="s">
        <v>15156</v>
      </c>
      <c r="C42" s="69" t="s">
        <v>15157</v>
      </c>
      <c r="D42" s="69" t="s">
        <v>15158</v>
      </c>
      <c r="E42" s="144">
        <v>800000</v>
      </c>
      <c r="F42" s="69" t="s">
        <v>4730</v>
      </c>
    </row>
    <row r="43" spans="1:6" ht="63" x14ac:dyDescent="0.25">
      <c r="A43" s="69">
        <v>34</v>
      </c>
      <c r="B43" s="75" t="s">
        <v>15159</v>
      </c>
      <c r="C43" s="69" t="s">
        <v>15160</v>
      </c>
      <c r="D43" s="69" t="s">
        <v>15161</v>
      </c>
      <c r="E43" s="144">
        <v>400000</v>
      </c>
      <c r="F43" s="69" t="s">
        <v>13</v>
      </c>
    </row>
    <row r="44" spans="1:6" ht="47.25" x14ac:dyDescent="0.25">
      <c r="A44" s="69">
        <v>35</v>
      </c>
      <c r="B44" s="75" t="s">
        <v>15159</v>
      </c>
      <c r="C44" s="69" t="s">
        <v>15162</v>
      </c>
      <c r="D44" s="69" t="s">
        <v>1736</v>
      </c>
      <c r="E44" s="144">
        <v>600000</v>
      </c>
      <c r="F44" s="69" t="s">
        <v>13</v>
      </c>
    </row>
    <row r="45" spans="1:6" ht="78.75" x14ac:dyDescent="0.25">
      <c r="A45" s="69">
        <v>36</v>
      </c>
      <c r="B45" s="75" t="s">
        <v>15159</v>
      </c>
      <c r="C45" s="69" t="s">
        <v>15163</v>
      </c>
      <c r="D45" s="69" t="s">
        <v>15164</v>
      </c>
      <c r="E45" s="144">
        <v>300000</v>
      </c>
      <c r="F45" s="69" t="s">
        <v>4730</v>
      </c>
    </row>
    <row r="46" spans="1:6" ht="31.5" x14ac:dyDescent="0.25">
      <c r="A46" s="69">
        <v>37</v>
      </c>
      <c r="B46" s="75" t="s">
        <v>15165</v>
      </c>
      <c r="C46" s="69" t="s">
        <v>15166</v>
      </c>
      <c r="D46" s="69" t="s">
        <v>15167</v>
      </c>
      <c r="E46" s="144">
        <v>300000</v>
      </c>
      <c r="F46" s="69" t="s">
        <v>13</v>
      </c>
    </row>
    <row r="47" spans="1:6" ht="47.25" x14ac:dyDescent="0.25">
      <c r="A47" s="69">
        <v>38</v>
      </c>
      <c r="B47" s="75" t="s">
        <v>15165</v>
      </c>
      <c r="C47" s="69" t="s">
        <v>15168</v>
      </c>
      <c r="D47" s="69" t="s">
        <v>15169</v>
      </c>
      <c r="E47" s="144">
        <v>200000</v>
      </c>
      <c r="F47" s="69" t="s">
        <v>13</v>
      </c>
    </row>
    <row r="48" spans="1:6" ht="94.5" x14ac:dyDescent="0.25">
      <c r="A48" s="69">
        <v>39</v>
      </c>
      <c r="B48" s="75" t="s">
        <v>15165</v>
      </c>
      <c r="C48" s="69" t="s">
        <v>15170</v>
      </c>
      <c r="D48" s="69" t="s">
        <v>15171</v>
      </c>
      <c r="E48" s="144">
        <v>800000</v>
      </c>
      <c r="F48" s="69" t="s">
        <v>13</v>
      </c>
    </row>
    <row r="49" spans="1:6" ht="94.5" x14ac:dyDescent="0.25">
      <c r="A49" s="69">
        <v>40</v>
      </c>
      <c r="B49" s="75" t="s">
        <v>15172</v>
      </c>
      <c r="C49" s="69" t="s">
        <v>15173</v>
      </c>
      <c r="D49" s="69" t="s">
        <v>15174</v>
      </c>
      <c r="E49" s="144">
        <v>800000</v>
      </c>
      <c r="F49" s="69" t="s">
        <v>13</v>
      </c>
    </row>
    <row r="50" spans="1:6" ht="47.25" x14ac:dyDescent="0.25">
      <c r="A50" s="69">
        <v>41</v>
      </c>
      <c r="B50" s="75" t="s">
        <v>15175</v>
      </c>
      <c r="C50" s="69" t="s">
        <v>15176</v>
      </c>
      <c r="D50" s="69" t="s">
        <v>15177</v>
      </c>
      <c r="E50" s="144">
        <v>1200000</v>
      </c>
      <c r="F50" s="69" t="s">
        <v>13</v>
      </c>
    </row>
    <row r="51" spans="1:6" ht="94.5" x14ac:dyDescent="0.25">
      <c r="A51" s="69">
        <v>42</v>
      </c>
      <c r="B51" s="75" t="s">
        <v>15178</v>
      </c>
      <c r="C51" s="69" t="s">
        <v>15179</v>
      </c>
      <c r="D51" s="69" t="s">
        <v>15180</v>
      </c>
      <c r="E51" s="144">
        <v>300000</v>
      </c>
      <c r="F51" s="69" t="s">
        <v>13</v>
      </c>
    </row>
    <row r="52" spans="1:6" ht="47.25" x14ac:dyDescent="0.25">
      <c r="A52" s="69">
        <v>43</v>
      </c>
      <c r="B52" s="75" t="s">
        <v>15181</v>
      </c>
      <c r="C52" s="69" t="s">
        <v>15182</v>
      </c>
      <c r="D52" s="69" t="s">
        <v>15183</v>
      </c>
      <c r="E52" s="144">
        <v>400000</v>
      </c>
      <c r="F52" s="69" t="s">
        <v>13</v>
      </c>
    </row>
    <row r="53" spans="1:6" ht="47.25" x14ac:dyDescent="0.25">
      <c r="A53" s="69">
        <v>44</v>
      </c>
      <c r="B53" s="75" t="s">
        <v>15184</v>
      </c>
      <c r="C53" s="69" t="s">
        <v>15185</v>
      </c>
      <c r="D53" s="69" t="s">
        <v>1736</v>
      </c>
      <c r="E53" s="144">
        <v>600000</v>
      </c>
      <c r="F53" s="69" t="s">
        <v>13</v>
      </c>
    </row>
    <row r="54" spans="1:6" ht="94.5" x14ac:dyDescent="0.25">
      <c r="A54" s="69">
        <v>45</v>
      </c>
      <c r="B54" s="75" t="s">
        <v>15186</v>
      </c>
      <c r="C54" s="69" t="s">
        <v>15187</v>
      </c>
      <c r="D54" s="69" t="s">
        <v>15188</v>
      </c>
      <c r="E54" s="144">
        <v>500000</v>
      </c>
      <c r="F54" s="69" t="s">
        <v>135</v>
      </c>
    </row>
    <row r="55" spans="1:6" ht="47.25" x14ac:dyDescent="0.25">
      <c r="A55" s="69">
        <v>46</v>
      </c>
      <c r="B55" s="75" t="s">
        <v>15189</v>
      </c>
      <c r="C55" s="69" t="s">
        <v>15190</v>
      </c>
      <c r="D55" s="69" t="s">
        <v>1736</v>
      </c>
      <c r="E55" s="144">
        <v>600000</v>
      </c>
      <c r="F55" s="69" t="s">
        <v>13</v>
      </c>
    </row>
    <row r="56" spans="1:6" ht="47.25" x14ac:dyDescent="0.25">
      <c r="A56" s="69">
        <v>47</v>
      </c>
      <c r="B56" s="75" t="s">
        <v>15191</v>
      </c>
      <c r="C56" s="69" t="s">
        <v>15192</v>
      </c>
      <c r="D56" s="69" t="s">
        <v>1736</v>
      </c>
      <c r="E56" s="144">
        <v>600000</v>
      </c>
      <c r="F56" s="69" t="s">
        <v>13</v>
      </c>
    </row>
    <row r="57" spans="1:6" ht="31.5" x14ac:dyDescent="0.25">
      <c r="A57" s="69">
        <v>48</v>
      </c>
      <c r="B57" s="75" t="s">
        <v>15191</v>
      </c>
      <c r="C57" s="69" t="s">
        <v>15193</v>
      </c>
      <c r="D57" s="69" t="s">
        <v>15194</v>
      </c>
      <c r="E57" s="144">
        <v>400000</v>
      </c>
      <c r="F57" s="69" t="s">
        <v>1294</v>
      </c>
    </row>
    <row r="58" spans="1:6" ht="47.25" x14ac:dyDescent="0.25">
      <c r="A58" s="69">
        <v>49</v>
      </c>
      <c r="B58" s="75" t="s">
        <v>15195</v>
      </c>
      <c r="C58" s="69" t="s">
        <v>15196</v>
      </c>
      <c r="D58" s="69" t="s">
        <v>15197</v>
      </c>
      <c r="E58" s="144">
        <v>400000</v>
      </c>
      <c r="F58" s="69" t="s">
        <v>1294</v>
      </c>
    </row>
    <row r="59" spans="1:6" ht="47.25" x14ac:dyDescent="0.25">
      <c r="A59" s="69">
        <v>50</v>
      </c>
      <c r="B59" s="75" t="s">
        <v>15198</v>
      </c>
      <c r="C59" s="69" t="s">
        <v>15199</v>
      </c>
      <c r="D59" s="69" t="s">
        <v>1736</v>
      </c>
      <c r="E59" s="144">
        <v>600000</v>
      </c>
      <c r="F59" s="69" t="s">
        <v>13</v>
      </c>
    </row>
    <row r="60" spans="1:6" ht="63" x14ac:dyDescent="0.25">
      <c r="A60" s="69">
        <v>51</v>
      </c>
      <c r="B60" s="75" t="s">
        <v>15200</v>
      </c>
      <c r="C60" s="69" t="s">
        <v>15201</v>
      </c>
      <c r="D60" s="69" t="s">
        <v>15202</v>
      </c>
      <c r="E60" s="144">
        <v>800000</v>
      </c>
      <c r="F60" s="69" t="s">
        <v>13</v>
      </c>
    </row>
    <row r="61" spans="1:6" ht="78.75" x14ac:dyDescent="0.25">
      <c r="A61" s="69">
        <v>52</v>
      </c>
      <c r="B61" s="75" t="s">
        <v>15203</v>
      </c>
      <c r="C61" s="69" t="s">
        <v>15204</v>
      </c>
      <c r="D61" s="69" t="s">
        <v>15205</v>
      </c>
      <c r="E61" s="144">
        <v>500000</v>
      </c>
      <c r="F61" s="69" t="s">
        <v>135</v>
      </c>
    </row>
    <row r="62" spans="1:6" ht="31.5" x14ac:dyDescent="0.25">
      <c r="A62" s="69">
        <v>53</v>
      </c>
      <c r="B62" s="75" t="s">
        <v>15206</v>
      </c>
      <c r="C62" s="69" t="s">
        <v>15207</v>
      </c>
      <c r="D62" s="69" t="s">
        <v>15194</v>
      </c>
      <c r="E62" s="144">
        <v>400000</v>
      </c>
      <c r="F62" s="69" t="s">
        <v>1294</v>
      </c>
    </row>
    <row r="63" spans="1:6" ht="47.25" x14ac:dyDescent="0.25">
      <c r="A63" s="69">
        <v>54</v>
      </c>
      <c r="B63" s="75" t="s">
        <v>15208</v>
      </c>
      <c r="C63" s="69" t="s">
        <v>15209</v>
      </c>
      <c r="D63" s="69" t="s">
        <v>1736</v>
      </c>
      <c r="E63" s="144">
        <v>600000</v>
      </c>
      <c r="F63" s="69" t="s">
        <v>13</v>
      </c>
    </row>
    <row r="64" spans="1:6" ht="63" x14ac:dyDescent="0.25">
      <c r="A64" s="69">
        <v>55</v>
      </c>
      <c r="B64" s="75" t="s">
        <v>15210</v>
      </c>
      <c r="C64" s="69" t="s">
        <v>15211</v>
      </c>
      <c r="D64" s="69" t="s">
        <v>15212</v>
      </c>
      <c r="E64" s="144">
        <v>300000</v>
      </c>
      <c r="F64" s="69" t="s">
        <v>135</v>
      </c>
    </row>
    <row r="65" spans="1:6" ht="78.75" x14ac:dyDescent="0.25">
      <c r="A65" s="69">
        <v>56</v>
      </c>
      <c r="B65" s="75" t="s">
        <v>15213</v>
      </c>
      <c r="C65" s="69" t="s">
        <v>15214</v>
      </c>
      <c r="D65" s="69" t="s">
        <v>15215</v>
      </c>
      <c r="E65" s="144">
        <v>300000</v>
      </c>
      <c r="F65" s="69" t="s">
        <v>135</v>
      </c>
    </row>
    <row r="66" spans="1:6" ht="31.5" x14ac:dyDescent="0.25">
      <c r="A66" s="69">
        <v>57</v>
      </c>
      <c r="B66" s="75" t="s">
        <v>15213</v>
      </c>
      <c r="C66" s="69" t="s">
        <v>15216</v>
      </c>
      <c r="D66" s="69" t="s">
        <v>15217</v>
      </c>
      <c r="E66" s="144">
        <v>200000</v>
      </c>
      <c r="F66" s="69" t="s">
        <v>1294</v>
      </c>
    </row>
    <row r="67" spans="1:6" ht="47.25" x14ac:dyDescent="0.25">
      <c r="A67" s="69">
        <v>58</v>
      </c>
      <c r="B67" s="75" t="s">
        <v>15218</v>
      </c>
      <c r="C67" s="69" t="s">
        <v>15219</v>
      </c>
      <c r="D67" s="69" t="s">
        <v>1736</v>
      </c>
      <c r="E67" s="144">
        <v>600000</v>
      </c>
      <c r="F67" s="69" t="s">
        <v>13</v>
      </c>
    </row>
    <row r="68" spans="1:6" ht="47.25" x14ac:dyDescent="0.25">
      <c r="A68" s="69">
        <v>59</v>
      </c>
      <c r="B68" s="75" t="s">
        <v>15220</v>
      </c>
      <c r="C68" s="69" t="s">
        <v>15221</v>
      </c>
      <c r="D68" s="69" t="s">
        <v>15222</v>
      </c>
      <c r="E68" s="144">
        <v>400000</v>
      </c>
      <c r="F68" s="69" t="s">
        <v>1294</v>
      </c>
    </row>
    <row r="69" spans="1:6" ht="47.25" x14ac:dyDescent="0.25">
      <c r="A69" s="69">
        <v>60</v>
      </c>
      <c r="B69" s="75" t="s">
        <v>15223</v>
      </c>
      <c r="C69" s="69" t="s">
        <v>15224</v>
      </c>
      <c r="D69" s="69" t="s">
        <v>15225</v>
      </c>
      <c r="E69" s="144">
        <v>600000</v>
      </c>
      <c r="F69" s="69" t="s">
        <v>1294</v>
      </c>
    </row>
    <row r="70" spans="1:6" ht="47.25" x14ac:dyDescent="0.25">
      <c r="A70" s="69">
        <v>61</v>
      </c>
      <c r="B70" s="75" t="s">
        <v>15226</v>
      </c>
      <c r="C70" s="69" t="s">
        <v>15227</v>
      </c>
      <c r="D70" s="69" t="s">
        <v>1736</v>
      </c>
      <c r="E70" s="144">
        <v>600000</v>
      </c>
      <c r="F70" s="69" t="s">
        <v>13</v>
      </c>
    </row>
    <row r="71" spans="1:6" ht="47.25" x14ac:dyDescent="0.25">
      <c r="A71" s="69">
        <v>62</v>
      </c>
      <c r="B71" s="75" t="s">
        <v>15228</v>
      </c>
      <c r="C71" s="69" t="s">
        <v>15229</v>
      </c>
      <c r="D71" s="69" t="s">
        <v>1736</v>
      </c>
      <c r="E71" s="144">
        <v>600000</v>
      </c>
      <c r="F71" s="69" t="s">
        <v>13</v>
      </c>
    </row>
    <row r="72" spans="1:6" ht="31.5" x14ac:dyDescent="0.25">
      <c r="A72" s="69">
        <v>63</v>
      </c>
      <c r="B72" s="75" t="s">
        <v>15230</v>
      </c>
      <c r="C72" s="69" t="s">
        <v>15231</v>
      </c>
      <c r="D72" s="69" t="s">
        <v>15232</v>
      </c>
      <c r="E72" s="144">
        <v>400000</v>
      </c>
      <c r="F72" s="69" t="s">
        <v>1294</v>
      </c>
    </row>
    <row r="73" spans="1:6" ht="94.5" x14ac:dyDescent="0.25">
      <c r="A73" s="69">
        <v>64</v>
      </c>
      <c r="B73" s="75" t="s">
        <v>15233</v>
      </c>
      <c r="C73" s="69" t="s">
        <v>15234</v>
      </c>
      <c r="D73" s="69" t="s">
        <v>15188</v>
      </c>
      <c r="E73" s="144">
        <v>500000</v>
      </c>
      <c r="F73" s="69" t="s">
        <v>135</v>
      </c>
    </row>
    <row r="74" spans="1:6" ht="31.5" x14ac:dyDescent="0.25">
      <c r="A74" s="69">
        <v>65</v>
      </c>
      <c r="B74" s="75" t="s">
        <v>15235</v>
      </c>
      <c r="C74" s="69" t="s">
        <v>15236</v>
      </c>
      <c r="D74" s="69" t="s">
        <v>15232</v>
      </c>
      <c r="E74" s="144">
        <v>400000</v>
      </c>
      <c r="F74" s="69" t="s">
        <v>1294</v>
      </c>
    </row>
    <row r="75" spans="1:6" ht="47.25" x14ac:dyDescent="0.25">
      <c r="A75" s="69">
        <v>66</v>
      </c>
      <c r="B75" s="75" t="s">
        <v>15237</v>
      </c>
      <c r="C75" s="69" t="s">
        <v>15238</v>
      </c>
      <c r="D75" s="69" t="s">
        <v>1736</v>
      </c>
      <c r="E75" s="144">
        <v>600000</v>
      </c>
      <c r="F75" s="69" t="s">
        <v>13</v>
      </c>
    </row>
    <row r="76" spans="1:6" ht="47.25" x14ac:dyDescent="0.25">
      <c r="A76" s="69">
        <v>67</v>
      </c>
      <c r="B76" s="75" t="s">
        <v>15239</v>
      </c>
      <c r="C76" s="69" t="s">
        <v>15240</v>
      </c>
      <c r="D76" s="69" t="s">
        <v>1736</v>
      </c>
      <c r="E76" s="144">
        <v>600000</v>
      </c>
      <c r="F76" s="69" t="s">
        <v>13</v>
      </c>
    </row>
    <row r="77" spans="1:6" ht="31.5" x14ac:dyDescent="0.25">
      <c r="A77" s="69">
        <v>68</v>
      </c>
      <c r="B77" s="75" t="s">
        <v>15239</v>
      </c>
      <c r="C77" s="69" t="s">
        <v>15241</v>
      </c>
      <c r="D77" s="69" t="s">
        <v>15232</v>
      </c>
      <c r="E77" s="144">
        <v>400000</v>
      </c>
      <c r="F77" s="69" t="s">
        <v>1294</v>
      </c>
    </row>
    <row r="78" spans="1:6" ht="31.5" x14ac:dyDescent="0.25">
      <c r="A78" s="69">
        <v>69</v>
      </c>
      <c r="B78" s="75" t="s">
        <v>15242</v>
      </c>
      <c r="C78" s="69" t="s">
        <v>15243</v>
      </c>
      <c r="D78" s="69" t="s">
        <v>15232</v>
      </c>
      <c r="E78" s="144">
        <v>400000</v>
      </c>
      <c r="F78" s="69" t="s">
        <v>1294</v>
      </c>
    </row>
    <row r="79" spans="1:6" ht="31.5" x14ac:dyDescent="0.25">
      <c r="A79" s="69">
        <v>70</v>
      </c>
      <c r="B79" s="75" t="s">
        <v>15244</v>
      </c>
      <c r="C79" s="69" t="s">
        <v>15245</v>
      </c>
      <c r="D79" s="69" t="s">
        <v>15217</v>
      </c>
      <c r="E79" s="144">
        <v>200000</v>
      </c>
      <c r="F79" s="69" t="s">
        <v>1294</v>
      </c>
    </row>
    <row r="80" spans="1:6" ht="47.25" x14ac:dyDescent="0.25">
      <c r="A80" s="69">
        <v>71</v>
      </c>
      <c r="B80" s="75" t="s">
        <v>15246</v>
      </c>
      <c r="C80" s="69" t="s">
        <v>15247</v>
      </c>
      <c r="D80" s="69" t="s">
        <v>15232</v>
      </c>
      <c r="E80" s="144">
        <v>400000</v>
      </c>
      <c r="F80" s="69" t="s">
        <v>1294</v>
      </c>
    </row>
    <row r="81" spans="1:6" ht="47.25" x14ac:dyDescent="0.25">
      <c r="A81" s="69">
        <v>72</v>
      </c>
      <c r="B81" s="75" t="s">
        <v>15248</v>
      </c>
      <c r="C81" s="69" t="s">
        <v>15249</v>
      </c>
      <c r="D81" s="69" t="s">
        <v>1736</v>
      </c>
      <c r="E81" s="144">
        <v>600000</v>
      </c>
      <c r="F81" s="69" t="s">
        <v>13</v>
      </c>
    </row>
    <row r="82" spans="1:6" ht="31.5" x14ac:dyDescent="0.25">
      <c r="A82" s="69">
        <v>73</v>
      </c>
      <c r="B82" s="75" t="s">
        <v>15250</v>
      </c>
      <c r="C82" s="69" t="s">
        <v>15251</v>
      </c>
      <c r="D82" s="69" t="s">
        <v>15217</v>
      </c>
      <c r="E82" s="144">
        <v>200000</v>
      </c>
      <c r="F82" s="69" t="s">
        <v>1294</v>
      </c>
    </row>
    <row r="83" spans="1:6" ht="47.25" x14ac:dyDescent="0.25">
      <c r="A83" s="69">
        <v>74</v>
      </c>
      <c r="B83" s="75" t="s">
        <v>15252</v>
      </c>
      <c r="C83" s="69" t="s">
        <v>15253</v>
      </c>
      <c r="D83" s="69" t="s">
        <v>1736</v>
      </c>
      <c r="E83" s="144">
        <v>600000</v>
      </c>
      <c r="F83" s="69" t="s">
        <v>13</v>
      </c>
    </row>
    <row r="84" spans="1:6" ht="47.25" x14ac:dyDescent="0.25">
      <c r="A84" s="69">
        <v>75</v>
      </c>
      <c r="B84" s="75" t="s">
        <v>15254</v>
      </c>
      <c r="C84" s="69" t="s">
        <v>15255</v>
      </c>
      <c r="D84" s="69" t="s">
        <v>1736</v>
      </c>
      <c r="E84" s="144">
        <v>600000</v>
      </c>
      <c r="F84" s="69" t="s">
        <v>13</v>
      </c>
    </row>
    <row r="85" spans="1:6" ht="31.5" x14ac:dyDescent="0.25">
      <c r="A85" s="69">
        <v>76</v>
      </c>
      <c r="B85" s="75" t="s">
        <v>15256</v>
      </c>
      <c r="C85" s="69" t="s">
        <v>15257</v>
      </c>
      <c r="D85" s="69" t="s">
        <v>15232</v>
      </c>
      <c r="E85" s="144">
        <v>400000</v>
      </c>
      <c r="F85" s="69" t="s">
        <v>1294</v>
      </c>
    </row>
    <row r="86" spans="1:6" ht="31.5" x14ac:dyDescent="0.25">
      <c r="A86" s="69">
        <v>77</v>
      </c>
      <c r="B86" s="75" t="s">
        <v>15258</v>
      </c>
      <c r="C86" s="69" t="s">
        <v>15259</v>
      </c>
      <c r="D86" s="69" t="s">
        <v>15232</v>
      </c>
      <c r="E86" s="144">
        <v>400000</v>
      </c>
      <c r="F86" s="69" t="s">
        <v>1294</v>
      </c>
    </row>
    <row r="87" spans="1:6" ht="47.25" x14ac:dyDescent="0.25">
      <c r="A87" s="69">
        <v>78</v>
      </c>
      <c r="B87" s="75" t="s">
        <v>15260</v>
      </c>
      <c r="C87" s="69" t="s">
        <v>15261</v>
      </c>
      <c r="D87" s="69" t="s">
        <v>15262</v>
      </c>
      <c r="E87" s="144">
        <v>400000</v>
      </c>
      <c r="F87" s="69" t="s">
        <v>1294</v>
      </c>
    </row>
    <row r="88" spans="1:6" ht="78.75" x14ac:dyDescent="0.25">
      <c r="A88" s="69">
        <v>79</v>
      </c>
      <c r="B88" s="75" t="s">
        <v>15260</v>
      </c>
      <c r="C88" s="69" t="s">
        <v>15263</v>
      </c>
      <c r="D88" s="69" t="s">
        <v>15264</v>
      </c>
      <c r="E88" s="144">
        <v>200000</v>
      </c>
      <c r="F88" s="69" t="s">
        <v>135</v>
      </c>
    </row>
    <row r="89" spans="1:6" ht="31.5" x14ac:dyDescent="0.25">
      <c r="A89" s="69">
        <v>80</v>
      </c>
      <c r="B89" s="75" t="s">
        <v>15265</v>
      </c>
      <c r="C89" s="69" t="s">
        <v>15266</v>
      </c>
      <c r="D89" s="69" t="s">
        <v>15232</v>
      </c>
      <c r="E89" s="144">
        <v>400000</v>
      </c>
      <c r="F89" s="69" t="s">
        <v>1294</v>
      </c>
    </row>
    <row r="90" spans="1:6" ht="47.25" x14ac:dyDescent="0.25">
      <c r="A90" s="69">
        <v>81</v>
      </c>
      <c r="B90" s="75" t="s">
        <v>15267</v>
      </c>
      <c r="C90" s="69" t="s">
        <v>15268</v>
      </c>
      <c r="D90" s="69" t="s">
        <v>15232</v>
      </c>
      <c r="E90" s="144">
        <v>400000</v>
      </c>
      <c r="F90" s="69" t="s">
        <v>1294</v>
      </c>
    </row>
    <row r="91" spans="1:6" ht="31.5" x14ac:dyDescent="0.25">
      <c r="A91" s="69">
        <v>82</v>
      </c>
      <c r="B91" s="75" t="s">
        <v>15269</v>
      </c>
      <c r="C91" s="69" t="s">
        <v>15270</v>
      </c>
      <c r="D91" s="69" t="s">
        <v>15232</v>
      </c>
      <c r="E91" s="144">
        <v>400000</v>
      </c>
      <c r="F91" s="69" t="s">
        <v>1294</v>
      </c>
    </row>
    <row r="92" spans="1:6" ht="78.75" x14ac:dyDescent="0.25">
      <c r="A92" s="69">
        <v>83</v>
      </c>
      <c r="B92" s="75" t="s">
        <v>15269</v>
      </c>
      <c r="C92" s="69" t="s">
        <v>15271</v>
      </c>
      <c r="D92" s="69" t="s">
        <v>15272</v>
      </c>
      <c r="E92" s="144">
        <v>100000</v>
      </c>
      <c r="F92" s="69" t="s">
        <v>135</v>
      </c>
    </row>
    <row r="93" spans="1:6" ht="47.25" x14ac:dyDescent="0.25">
      <c r="A93" s="69">
        <v>84</v>
      </c>
      <c r="B93" s="75" t="s">
        <v>15273</v>
      </c>
      <c r="C93" s="69" t="s">
        <v>15274</v>
      </c>
      <c r="D93" s="69" t="s">
        <v>15275</v>
      </c>
      <c r="E93" s="144">
        <v>200000</v>
      </c>
      <c r="F93" s="69" t="s">
        <v>13</v>
      </c>
    </row>
    <row r="94" spans="1:6" ht="31.5" x14ac:dyDescent="0.25">
      <c r="A94" s="69">
        <v>85</v>
      </c>
      <c r="B94" s="75" t="s">
        <v>15276</v>
      </c>
      <c r="C94" s="69" t="s">
        <v>15277</v>
      </c>
      <c r="D94" s="69" t="s">
        <v>15232</v>
      </c>
      <c r="E94" s="144">
        <v>400000</v>
      </c>
      <c r="F94" s="69" t="s">
        <v>1294</v>
      </c>
    </row>
    <row r="95" spans="1:6" ht="47.25" x14ac:dyDescent="0.25">
      <c r="A95" s="69">
        <v>86</v>
      </c>
      <c r="B95" s="75" t="s">
        <v>15278</v>
      </c>
      <c r="C95" s="69" t="s">
        <v>15279</v>
      </c>
      <c r="D95" s="69" t="s">
        <v>1736</v>
      </c>
      <c r="E95" s="144">
        <v>600000</v>
      </c>
      <c r="F95" s="69" t="s">
        <v>13</v>
      </c>
    </row>
    <row r="96" spans="1:6" ht="31.5" x14ac:dyDescent="0.25">
      <c r="A96" s="69">
        <v>87</v>
      </c>
      <c r="B96" s="75" t="s">
        <v>15280</v>
      </c>
      <c r="C96" s="69" t="s">
        <v>15281</v>
      </c>
      <c r="D96" s="69" t="s">
        <v>15232</v>
      </c>
      <c r="E96" s="144">
        <v>400000</v>
      </c>
      <c r="F96" s="69" t="s">
        <v>1294</v>
      </c>
    </row>
    <row r="97" spans="1:6" ht="31.5" x14ac:dyDescent="0.25">
      <c r="A97" s="69">
        <v>88</v>
      </c>
      <c r="B97" s="75" t="s">
        <v>15282</v>
      </c>
      <c r="C97" s="69" t="s">
        <v>15283</v>
      </c>
      <c r="D97" s="69" t="s">
        <v>15232</v>
      </c>
      <c r="E97" s="144">
        <v>400000</v>
      </c>
      <c r="F97" s="69" t="s">
        <v>1294</v>
      </c>
    </row>
    <row r="98" spans="1:6" ht="31.5" x14ac:dyDescent="0.25">
      <c r="A98" s="69">
        <v>89</v>
      </c>
      <c r="B98" s="75" t="s">
        <v>15284</v>
      </c>
      <c r="C98" s="69" t="s">
        <v>15285</v>
      </c>
      <c r="D98" s="69" t="s">
        <v>15232</v>
      </c>
      <c r="E98" s="144">
        <v>400000</v>
      </c>
      <c r="F98" s="69" t="s">
        <v>1294</v>
      </c>
    </row>
    <row r="99" spans="1:6" ht="31.5" x14ac:dyDescent="0.25">
      <c r="A99" s="69">
        <v>90</v>
      </c>
      <c r="B99" s="75" t="s">
        <v>15286</v>
      </c>
      <c r="C99" s="69" t="s">
        <v>15287</v>
      </c>
      <c r="D99" s="69" t="s">
        <v>15232</v>
      </c>
      <c r="E99" s="144">
        <v>400000</v>
      </c>
      <c r="F99" s="69" t="s">
        <v>1294</v>
      </c>
    </row>
    <row r="100" spans="1:6" ht="94.5" x14ac:dyDescent="0.25">
      <c r="A100" s="69">
        <v>91</v>
      </c>
      <c r="B100" s="75" t="s">
        <v>15288</v>
      </c>
      <c r="C100" s="69" t="s">
        <v>15289</v>
      </c>
      <c r="D100" s="69" t="s">
        <v>15188</v>
      </c>
      <c r="E100" s="144">
        <v>200000</v>
      </c>
      <c r="F100" s="69" t="s">
        <v>135</v>
      </c>
    </row>
    <row r="101" spans="1:6" ht="31.5" x14ac:dyDescent="0.25">
      <c r="A101" s="69">
        <v>92</v>
      </c>
      <c r="B101" s="75" t="s">
        <v>15290</v>
      </c>
      <c r="C101" s="69" t="s">
        <v>15291</v>
      </c>
      <c r="D101" s="69" t="s">
        <v>15232</v>
      </c>
      <c r="E101" s="144">
        <v>400000</v>
      </c>
      <c r="F101" s="69" t="s">
        <v>1294</v>
      </c>
    </row>
    <row r="102" spans="1:6" ht="15.75" x14ac:dyDescent="0.25">
      <c r="A102" s="69"/>
      <c r="B102" s="2348" t="s">
        <v>5872</v>
      </c>
      <c r="C102" s="2350"/>
      <c r="D102" s="69"/>
      <c r="E102" s="144"/>
      <c r="F102" s="69"/>
    </row>
    <row r="103" spans="1:6" ht="126" x14ac:dyDescent="0.25">
      <c r="A103" s="69">
        <v>93</v>
      </c>
      <c r="B103" s="75" t="s">
        <v>15292</v>
      </c>
      <c r="C103" s="69" t="s">
        <v>15293</v>
      </c>
      <c r="D103" s="69" t="s">
        <v>15294</v>
      </c>
      <c r="E103" s="144">
        <v>1000000</v>
      </c>
      <c r="F103" s="69" t="s">
        <v>135</v>
      </c>
    </row>
    <row r="104" spans="1:6" ht="94.5" x14ac:dyDescent="0.25">
      <c r="A104" s="69">
        <v>94</v>
      </c>
      <c r="B104" s="75" t="s">
        <v>15295</v>
      </c>
      <c r="C104" s="69" t="s">
        <v>15296</v>
      </c>
      <c r="D104" s="69" t="s">
        <v>15297</v>
      </c>
      <c r="E104" s="144">
        <v>800000</v>
      </c>
      <c r="F104" s="69" t="s">
        <v>135</v>
      </c>
    </row>
    <row r="105" spans="1:6" ht="47.25" x14ac:dyDescent="0.25">
      <c r="A105" s="69">
        <v>95</v>
      </c>
      <c r="B105" s="75" t="s">
        <v>15298</v>
      </c>
      <c r="C105" s="69" t="s">
        <v>15299</v>
      </c>
      <c r="D105" s="69" t="s">
        <v>1736</v>
      </c>
      <c r="E105" s="144">
        <v>600000</v>
      </c>
      <c r="F105" s="69" t="s">
        <v>13</v>
      </c>
    </row>
    <row r="106" spans="1:6" ht="31.5" x14ac:dyDescent="0.25">
      <c r="A106" s="69">
        <v>96</v>
      </c>
      <c r="B106" s="75" t="s">
        <v>15300</v>
      </c>
      <c r="C106" s="69" t="s">
        <v>15301</v>
      </c>
      <c r="D106" s="69" t="s">
        <v>15302</v>
      </c>
      <c r="E106" s="144">
        <v>400000</v>
      </c>
      <c r="F106" s="69" t="s">
        <v>13</v>
      </c>
    </row>
    <row r="107" spans="1:6" ht="94.5" x14ac:dyDescent="0.25">
      <c r="A107" s="69">
        <v>97</v>
      </c>
      <c r="B107" s="75" t="s">
        <v>15303</v>
      </c>
      <c r="C107" s="69" t="s">
        <v>15304</v>
      </c>
      <c r="D107" s="69" t="s">
        <v>15297</v>
      </c>
      <c r="E107" s="144">
        <v>500000</v>
      </c>
      <c r="F107" s="69" t="s">
        <v>135</v>
      </c>
    </row>
    <row r="108" spans="1:6" ht="63" x14ac:dyDescent="0.25">
      <c r="A108" s="69">
        <v>98</v>
      </c>
      <c r="B108" s="75" t="s">
        <v>15305</v>
      </c>
      <c r="C108" s="69" t="s">
        <v>15306</v>
      </c>
      <c r="D108" s="69" t="s">
        <v>15307</v>
      </c>
      <c r="E108" s="144">
        <v>400000</v>
      </c>
      <c r="F108" s="69" t="s">
        <v>135</v>
      </c>
    </row>
    <row r="109" spans="1:6" ht="94.5" x14ac:dyDescent="0.25">
      <c r="A109" s="69">
        <v>99</v>
      </c>
      <c r="B109" s="75" t="s">
        <v>15308</v>
      </c>
      <c r="C109" s="69" t="s">
        <v>15309</v>
      </c>
      <c r="D109" s="69" t="s">
        <v>15171</v>
      </c>
      <c r="E109" s="144">
        <v>1000000</v>
      </c>
      <c r="F109" s="69" t="s">
        <v>13</v>
      </c>
    </row>
    <row r="110" spans="1:6" ht="63" x14ac:dyDescent="0.25">
      <c r="A110" s="69">
        <v>100</v>
      </c>
      <c r="B110" s="75" t="s">
        <v>15310</v>
      </c>
      <c r="C110" s="69" t="s">
        <v>15311</v>
      </c>
      <c r="D110" s="69" t="s">
        <v>15312</v>
      </c>
      <c r="E110" s="144">
        <v>600000</v>
      </c>
      <c r="F110" s="69" t="s">
        <v>13</v>
      </c>
    </row>
    <row r="111" spans="1:6" ht="31.5" x14ac:dyDescent="0.25">
      <c r="A111" s="69">
        <v>101</v>
      </c>
      <c r="B111" s="75" t="s">
        <v>15313</v>
      </c>
      <c r="C111" s="69" t="s">
        <v>15314</v>
      </c>
      <c r="D111" s="69" t="s">
        <v>15315</v>
      </c>
      <c r="E111" s="144">
        <v>400000</v>
      </c>
      <c r="F111" s="69" t="s">
        <v>13</v>
      </c>
    </row>
    <row r="112" spans="1:6" ht="94.5" x14ac:dyDescent="0.25">
      <c r="A112" s="69">
        <v>102</v>
      </c>
      <c r="B112" s="75" t="s">
        <v>15316</v>
      </c>
      <c r="C112" s="69" t="s">
        <v>15317</v>
      </c>
      <c r="D112" s="69" t="s">
        <v>15297</v>
      </c>
      <c r="E112" s="144">
        <v>500000</v>
      </c>
      <c r="F112" s="69" t="s">
        <v>135</v>
      </c>
    </row>
    <row r="113" spans="1:6" ht="78.75" x14ac:dyDescent="0.25">
      <c r="A113" s="69">
        <v>103</v>
      </c>
      <c r="B113" s="75" t="s">
        <v>15318</v>
      </c>
      <c r="C113" s="69" t="s">
        <v>15319</v>
      </c>
      <c r="D113" s="69" t="s">
        <v>15264</v>
      </c>
      <c r="E113" s="144">
        <v>100000</v>
      </c>
      <c r="F113" s="69" t="s">
        <v>135</v>
      </c>
    </row>
    <row r="114" spans="1:6" ht="47.25" x14ac:dyDescent="0.25">
      <c r="A114" s="69">
        <v>104</v>
      </c>
      <c r="B114" s="75" t="s">
        <v>15320</v>
      </c>
      <c r="C114" s="69" t="s">
        <v>15321</v>
      </c>
      <c r="D114" s="69" t="s">
        <v>15322</v>
      </c>
      <c r="E114" s="144">
        <v>200000</v>
      </c>
      <c r="F114" s="69" t="s">
        <v>135</v>
      </c>
    </row>
    <row r="115" spans="1:6" ht="47.25" x14ac:dyDescent="0.25">
      <c r="A115" s="69">
        <v>105</v>
      </c>
      <c r="B115" s="75" t="s">
        <v>15320</v>
      </c>
      <c r="C115" s="69" t="s">
        <v>15323</v>
      </c>
      <c r="D115" s="69" t="s">
        <v>1736</v>
      </c>
      <c r="E115" s="144">
        <v>600000</v>
      </c>
      <c r="F115" s="69" t="s">
        <v>13</v>
      </c>
    </row>
    <row r="116" spans="1:6" ht="94.5" x14ac:dyDescent="0.25">
      <c r="A116" s="69">
        <v>106</v>
      </c>
      <c r="B116" s="75" t="s">
        <v>15324</v>
      </c>
      <c r="C116" s="69" t="s">
        <v>15325</v>
      </c>
      <c r="D116" s="69" t="s">
        <v>15188</v>
      </c>
      <c r="E116" s="144">
        <v>600000</v>
      </c>
      <c r="F116" s="69" t="s">
        <v>135</v>
      </c>
    </row>
    <row r="117" spans="1:6" ht="78.75" x14ac:dyDescent="0.25">
      <c r="A117" s="69">
        <v>107</v>
      </c>
      <c r="B117" s="75" t="s">
        <v>15326</v>
      </c>
      <c r="C117" s="69" t="s">
        <v>15327</v>
      </c>
      <c r="D117" s="69" t="s">
        <v>15264</v>
      </c>
      <c r="E117" s="144">
        <v>200000</v>
      </c>
      <c r="F117" s="69" t="s">
        <v>135</v>
      </c>
    </row>
    <row r="118" spans="1:6" ht="94.5" x14ac:dyDescent="0.25">
      <c r="A118" s="69">
        <v>108</v>
      </c>
      <c r="B118" s="75" t="s">
        <v>15328</v>
      </c>
      <c r="C118" s="69" t="s">
        <v>15329</v>
      </c>
      <c r="D118" s="69" t="s">
        <v>15330</v>
      </c>
      <c r="E118" s="144">
        <v>300000</v>
      </c>
      <c r="F118" s="69" t="s">
        <v>135</v>
      </c>
    </row>
    <row r="119" spans="1:6" ht="78.75" x14ac:dyDescent="0.25">
      <c r="A119" s="69">
        <v>109</v>
      </c>
      <c r="B119" s="75" t="s">
        <v>15331</v>
      </c>
      <c r="C119" s="69" t="s">
        <v>15332</v>
      </c>
      <c r="D119" s="69" t="s">
        <v>15333</v>
      </c>
      <c r="E119" s="144">
        <v>616424</v>
      </c>
      <c r="F119" s="69" t="s">
        <v>13</v>
      </c>
    </row>
    <row r="120" spans="1:6" ht="94.5" x14ac:dyDescent="0.25">
      <c r="A120" s="69">
        <v>110</v>
      </c>
      <c r="B120" s="75" t="s">
        <v>15334</v>
      </c>
      <c r="C120" s="69" t="s">
        <v>15335</v>
      </c>
      <c r="D120" s="69" t="s">
        <v>15297</v>
      </c>
      <c r="E120" s="144">
        <v>300000</v>
      </c>
      <c r="F120" s="69" t="s">
        <v>135</v>
      </c>
    </row>
    <row r="121" spans="1:6" ht="78.75" x14ac:dyDescent="0.25">
      <c r="A121" s="69">
        <v>111</v>
      </c>
      <c r="B121" s="75" t="s">
        <v>15336</v>
      </c>
      <c r="C121" s="69" t="s">
        <v>15337</v>
      </c>
      <c r="D121" s="69" t="s">
        <v>15338</v>
      </c>
      <c r="E121" s="144">
        <v>500000</v>
      </c>
      <c r="F121" s="69" t="s">
        <v>135</v>
      </c>
    </row>
    <row r="122" spans="1:6" ht="47.25" x14ac:dyDescent="0.25">
      <c r="A122" s="69">
        <v>112</v>
      </c>
      <c r="B122" s="75" t="s">
        <v>15339</v>
      </c>
      <c r="C122" s="69" t="s">
        <v>15340</v>
      </c>
      <c r="D122" s="69" t="s">
        <v>15341</v>
      </c>
      <c r="E122" s="144">
        <v>1000000</v>
      </c>
      <c r="F122" s="69" t="s">
        <v>13</v>
      </c>
    </row>
    <row r="123" spans="1:6" ht="31.5" x14ac:dyDescent="0.25">
      <c r="A123" s="69">
        <v>113</v>
      </c>
      <c r="B123" s="75" t="s">
        <v>15342</v>
      </c>
      <c r="C123" s="69" t="s">
        <v>15343</v>
      </c>
      <c r="D123" s="69" t="s">
        <v>15344</v>
      </c>
      <c r="E123" s="144">
        <v>360000</v>
      </c>
      <c r="F123" s="69" t="s">
        <v>13</v>
      </c>
    </row>
    <row r="124" spans="1:6" ht="31.5" x14ac:dyDescent="0.25">
      <c r="A124" s="69">
        <v>114</v>
      </c>
      <c r="B124" s="75" t="s">
        <v>15345</v>
      </c>
      <c r="C124" s="69" t="s">
        <v>15346</v>
      </c>
      <c r="D124" s="69" t="s">
        <v>15347</v>
      </c>
      <c r="E124" s="144">
        <v>400000</v>
      </c>
      <c r="F124" s="69" t="s">
        <v>13</v>
      </c>
    </row>
    <row r="125" spans="1:6" ht="15.75" x14ac:dyDescent="0.25">
      <c r="A125" s="69"/>
      <c r="B125" s="70" t="s">
        <v>248</v>
      </c>
      <c r="C125" s="69"/>
      <c r="D125" s="69"/>
      <c r="E125" s="223">
        <f>SUM(E6:E124)</f>
        <v>81310344.819999993</v>
      </c>
      <c r="F125" s="69"/>
    </row>
    <row r="126" spans="1:6" ht="27" customHeight="1" x14ac:dyDescent="0.25">
      <c r="A126" s="9"/>
      <c r="B126" s="2340" t="s">
        <v>9</v>
      </c>
      <c r="C126" s="2342"/>
      <c r="D126" s="9"/>
      <c r="E126" s="219"/>
      <c r="F126" s="9"/>
    </row>
    <row r="127" spans="1:6" ht="15.75" x14ac:dyDescent="0.25">
      <c r="A127" s="69"/>
      <c r="B127" s="69"/>
      <c r="C127" s="69"/>
      <c r="D127" s="69"/>
      <c r="E127" s="97"/>
      <c r="F127" s="69"/>
    </row>
    <row r="128" spans="1:6" ht="47.25" x14ac:dyDescent="0.25">
      <c r="A128" s="69">
        <v>1</v>
      </c>
      <c r="B128" s="75" t="s">
        <v>289</v>
      </c>
      <c r="C128" s="69" t="s">
        <v>15099</v>
      </c>
      <c r="D128" s="69" t="s">
        <v>12</v>
      </c>
      <c r="E128" s="144">
        <v>300000</v>
      </c>
      <c r="F128" s="69" t="s">
        <v>135</v>
      </c>
    </row>
    <row r="129" spans="1:6" ht="63" x14ac:dyDescent="0.25">
      <c r="A129" s="69">
        <v>2</v>
      </c>
      <c r="B129" s="75" t="s">
        <v>290</v>
      </c>
      <c r="C129" s="69" t="s">
        <v>15104</v>
      </c>
      <c r="D129" s="69" t="s">
        <v>1652</v>
      </c>
      <c r="E129" s="144">
        <v>700000</v>
      </c>
      <c r="F129" s="69" t="s">
        <v>6734</v>
      </c>
    </row>
    <row r="130" spans="1:6" ht="47.25" x14ac:dyDescent="0.25">
      <c r="A130" s="69">
        <v>3</v>
      </c>
      <c r="B130" s="75" t="s">
        <v>309</v>
      </c>
      <c r="C130" s="69" t="s">
        <v>15149</v>
      </c>
      <c r="D130" s="69" t="s">
        <v>341</v>
      </c>
      <c r="E130" s="144">
        <v>3800000</v>
      </c>
      <c r="F130" s="69" t="s">
        <v>4730</v>
      </c>
    </row>
    <row r="131" spans="1:6" ht="78.75" x14ac:dyDescent="0.25">
      <c r="A131" s="69">
        <v>4</v>
      </c>
      <c r="B131" s="75" t="s">
        <v>342</v>
      </c>
      <c r="C131" s="69" t="s">
        <v>15150</v>
      </c>
      <c r="D131" s="69" t="s">
        <v>14944</v>
      </c>
      <c r="E131" s="144">
        <v>700000</v>
      </c>
      <c r="F131" s="69" t="s">
        <v>4730</v>
      </c>
    </row>
    <row r="132" spans="1:6" ht="15.75" x14ac:dyDescent="0.25">
      <c r="A132" s="70"/>
      <c r="B132" s="70" t="s">
        <v>949</v>
      </c>
      <c r="C132" s="70"/>
      <c r="D132" s="70"/>
      <c r="E132" s="223">
        <f>SUM(E128:E131)</f>
        <v>5500000</v>
      </c>
      <c r="F132" s="70"/>
    </row>
    <row r="133" spans="1:6" ht="16.5" customHeight="1" x14ac:dyDescent="0.25">
      <c r="A133" s="113"/>
      <c r="B133" s="2340" t="s">
        <v>324</v>
      </c>
      <c r="C133" s="2342"/>
      <c r="D133" s="113"/>
      <c r="E133" s="732">
        <f>E132+E125</f>
        <v>86810344.819999993</v>
      </c>
      <c r="F133" s="113"/>
    </row>
    <row r="137" spans="1:6" ht="15.75" x14ac:dyDescent="0.25">
      <c r="A137" s="2454" t="s">
        <v>0</v>
      </c>
      <c r="B137" s="2454"/>
      <c r="C137" s="2454"/>
      <c r="D137" s="2454"/>
      <c r="E137" s="2454"/>
      <c r="F137" s="2454"/>
    </row>
    <row r="138" spans="1:6" ht="15.75" x14ac:dyDescent="0.25">
      <c r="A138" s="2454" t="s">
        <v>43453</v>
      </c>
      <c r="B138" s="2454"/>
      <c r="C138" s="2454"/>
      <c r="D138" s="2454"/>
      <c r="E138" s="2454"/>
      <c r="F138" s="2454"/>
    </row>
    <row r="139" spans="1:6" ht="15.75" x14ac:dyDescent="0.25">
      <c r="A139" s="2454" t="s">
        <v>29443</v>
      </c>
      <c r="B139" s="2454"/>
      <c r="C139" s="2454"/>
      <c r="D139" s="2454"/>
      <c r="E139" s="2454"/>
      <c r="F139" s="2454"/>
    </row>
    <row r="140" spans="1:6" ht="31.5" x14ac:dyDescent="0.25">
      <c r="A140" s="1796" t="s">
        <v>18595</v>
      </c>
      <c r="B140" s="2179" t="s">
        <v>283</v>
      </c>
      <c r="C140" s="2179" t="s">
        <v>284</v>
      </c>
      <c r="D140" s="2179" t="s">
        <v>285</v>
      </c>
      <c r="E140" s="1860" t="s">
        <v>286</v>
      </c>
      <c r="F140" s="2179" t="s">
        <v>4467</v>
      </c>
    </row>
    <row r="141" spans="1:6" ht="15.75" x14ac:dyDescent="0.25">
      <c r="A141" s="1796"/>
      <c r="B141" s="2460" t="s">
        <v>301</v>
      </c>
      <c r="C141" s="2460"/>
      <c r="D141" s="2179"/>
      <c r="E141" s="1860"/>
      <c r="F141" s="2179"/>
    </row>
    <row r="142" spans="1:6" ht="94.5" x14ac:dyDescent="0.25">
      <c r="A142" s="1869">
        <v>1</v>
      </c>
      <c r="B142" s="1755" t="s">
        <v>301</v>
      </c>
      <c r="C142" s="1755" t="s">
        <v>43454</v>
      </c>
      <c r="D142" s="1755" t="s">
        <v>43</v>
      </c>
      <c r="E142" s="1742">
        <v>568965.51</v>
      </c>
      <c r="F142" s="1755" t="s">
        <v>135</v>
      </c>
    </row>
    <row r="143" spans="1:6" ht="15.75" x14ac:dyDescent="0.25">
      <c r="A143" s="1869"/>
      <c r="B143" s="2460" t="s">
        <v>43455</v>
      </c>
      <c r="C143" s="2720"/>
      <c r="D143" s="1755"/>
      <c r="E143" s="1742"/>
      <c r="F143" s="1755"/>
    </row>
    <row r="144" spans="1:6" ht="31.5" x14ac:dyDescent="0.25">
      <c r="A144" s="1869">
        <v>2</v>
      </c>
      <c r="B144" s="1755" t="s">
        <v>15159</v>
      </c>
      <c r="C144" s="1755" t="s">
        <v>43456</v>
      </c>
      <c r="D144" s="1755" t="s">
        <v>1633</v>
      </c>
      <c r="E144" s="1742">
        <v>400000</v>
      </c>
      <c r="F144" s="1755" t="s">
        <v>13</v>
      </c>
    </row>
    <row r="145" spans="1:6" ht="47.25" x14ac:dyDescent="0.25">
      <c r="A145" s="1869">
        <v>3</v>
      </c>
      <c r="B145" s="1755" t="s">
        <v>15159</v>
      </c>
      <c r="C145" s="1755" t="s">
        <v>43457</v>
      </c>
      <c r="D145" s="1755" t="s">
        <v>1736</v>
      </c>
      <c r="E145" s="1742">
        <v>600000</v>
      </c>
      <c r="F145" s="1755" t="s">
        <v>13</v>
      </c>
    </row>
    <row r="146" spans="1:6" ht="47.25" x14ac:dyDescent="0.25">
      <c r="A146" s="1869">
        <v>4</v>
      </c>
      <c r="B146" s="1755" t="s">
        <v>15191</v>
      </c>
      <c r="C146" s="1755" t="s">
        <v>43458</v>
      </c>
      <c r="D146" s="1755" t="s">
        <v>1736</v>
      </c>
      <c r="E146" s="1742">
        <v>600000</v>
      </c>
      <c r="F146" s="1755" t="s">
        <v>13</v>
      </c>
    </row>
    <row r="147" spans="1:6" ht="47.25" x14ac:dyDescent="0.25">
      <c r="A147" s="1869">
        <v>5</v>
      </c>
      <c r="B147" s="1755" t="s">
        <v>15208</v>
      </c>
      <c r="C147" s="1755" t="s">
        <v>43459</v>
      </c>
      <c r="D147" s="1755" t="s">
        <v>1736</v>
      </c>
      <c r="E147" s="1742">
        <v>600000</v>
      </c>
      <c r="F147" s="1755" t="s">
        <v>13</v>
      </c>
    </row>
    <row r="148" spans="1:6" ht="47.25" x14ac:dyDescent="0.25">
      <c r="A148" s="1869">
        <v>6</v>
      </c>
      <c r="B148" s="1755" t="s">
        <v>15239</v>
      </c>
      <c r="C148" s="1755" t="s">
        <v>43460</v>
      </c>
      <c r="D148" s="1755" t="s">
        <v>1736</v>
      </c>
      <c r="E148" s="1742">
        <v>600000</v>
      </c>
      <c r="F148" s="1755" t="s">
        <v>13</v>
      </c>
    </row>
    <row r="149" spans="1:6" ht="47.25" x14ac:dyDescent="0.25">
      <c r="A149" s="1869">
        <v>7</v>
      </c>
      <c r="B149" s="1755" t="s">
        <v>15242</v>
      </c>
      <c r="C149" s="1755" t="s">
        <v>43461</v>
      </c>
      <c r="D149" s="1755" t="s">
        <v>1736</v>
      </c>
      <c r="E149" s="1742">
        <v>600000</v>
      </c>
      <c r="F149" s="1755" t="s">
        <v>13</v>
      </c>
    </row>
    <row r="150" spans="1:6" ht="78.75" x14ac:dyDescent="0.25">
      <c r="A150" s="1869">
        <v>8</v>
      </c>
      <c r="B150" s="1755" t="s">
        <v>15235</v>
      </c>
      <c r="C150" s="1755" t="s">
        <v>43462</v>
      </c>
      <c r="D150" s="1755" t="s">
        <v>15272</v>
      </c>
      <c r="E150" s="1742">
        <v>200000</v>
      </c>
      <c r="F150" s="1755" t="s">
        <v>4710</v>
      </c>
    </row>
    <row r="151" spans="1:6" ht="47.25" x14ac:dyDescent="0.25">
      <c r="A151" s="1869">
        <v>9</v>
      </c>
      <c r="B151" s="1755" t="s">
        <v>43463</v>
      </c>
      <c r="C151" s="1755" t="s">
        <v>43464</v>
      </c>
      <c r="D151" s="1755" t="s">
        <v>43465</v>
      </c>
      <c r="E151" s="1742">
        <v>500000</v>
      </c>
      <c r="F151" s="1755" t="s">
        <v>13</v>
      </c>
    </row>
    <row r="152" spans="1:6" ht="47.25" x14ac:dyDescent="0.25">
      <c r="A152" s="1869">
        <v>10</v>
      </c>
      <c r="B152" s="1755" t="s">
        <v>43466</v>
      </c>
      <c r="C152" s="1755" t="s">
        <v>43467</v>
      </c>
      <c r="D152" s="1755" t="s">
        <v>1736</v>
      </c>
      <c r="E152" s="1742">
        <v>600000</v>
      </c>
      <c r="F152" s="1755" t="s">
        <v>1294</v>
      </c>
    </row>
    <row r="153" spans="1:6" ht="47.25" x14ac:dyDescent="0.25">
      <c r="A153" s="1869">
        <v>11</v>
      </c>
      <c r="B153" s="1755" t="s">
        <v>15273</v>
      </c>
      <c r="C153" s="1755" t="s">
        <v>43468</v>
      </c>
      <c r="D153" s="1755" t="s">
        <v>1736</v>
      </c>
      <c r="E153" s="1742">
        <v>600000</v>
      </c>
      <c r="F153" s="1755" t="s">
        <v>1294</v>
      </c>
    </row>
    <row r="154" spans="1:6" ht="15.75" x14ac:dyDescent="0.25">
      <c r="A154" s="1869"/>
      <c r="B154" s="2460" t="s">
        <v>18789</v>
      </c>
      <c r="C154" s="2460"/>
      <c r="D154" s="1755"/>
      <c r="E154" s="1742"/>
      <c r="F154" s="1755"/>
    </row>
    <row r="155" spans="1:6" ht="94.5" x14ac:dyDescent="0.25">
      <c r="A155" s="1869">
        <v>12</v>
      </c>
      <c r="B155" s="1755" t="s">
        <v>15295</v>
      </c>
      <c r="C155" s="1755" t="s">
        <v>43469</v>
      </c>
      <c r="D155" s="1755" t="s">
        <v>15297</v>
      </c>
      <c r="E155" s="1742">
        <v>700000</v>
      </c>
      <c r="F155" s="1755" t="s">
        <v>135</v>
      </c>
    </row>
    <row r="156" spans="1:6" ht="78.75" x14ac:dyDescent="0.25">
      <c r="A156" s="1869">
        <v>13</v>
      </c>
      <c r="B156" s="1755" t="s">
        <v>43470</v>
      </c>
      <c r="C156" s="1755" t="s">
        <v>43471</v>
      </c>
      <c r="D156" s="1755" t="s">
        <v>43472</v>
      </c>
      <c r="E156" s="1742">
        <v>1010344.83</v>
      </c>
      <c r="F156" s="1755" t="s">
        <v>13</v>
      </c>
    </row>
    <row r="157" spans="1:6" ht="78.75" x14ac:dyDescent="0.25">
      <c r="A157" s="1869">
        <v>14</v>
      </c>
      <c r="B157" s="1755" t="s">
        <v>43473</v>
      </c>
      <c r="C157" s="1755" t="s">
        <v>43474</v>
      </c>
      <c r="D157" s="1755" t="s">
        <v>43475</v>
      </c>
      <c r="E157" s="1742">
        <v>300000</v>
      </c>
      <c r="F157" s="1755" t="s">
        <v>135</v>
      </c>
    </row>
    <row r="158" spans="1:6" ht="63" x14ac:dyDescent="0.25">
      <c r="A158" s="1869">
        <v>15</v>
      </c>
      <c r="B158" s="1755" t="s">
        <v>43476</v>
      </c>
      <c r="C158" s="1755" t="s">
        <v>43477</v>
      </c>
      <c r="D158" s="1755" t="s">
        <v>43478</v>
      </c>
      <c r="E158" s="1742">
        <v>1200000</v>
      </c>
      <c r="F158" s="1755" t="s">
        <v>13</v>
      </c>
    </row>
    <row r="159" spans="1:6" ht="47.25" x14ac:dyDescent="0.25">
      <c r="A159" s="1869">
        <v>16</v>
      </c>
      <c r="B159" s="1755" t="s">
        <v>43479</v>
      </c>
      <c r="C159" s="1755" t="s">
        <v>43480</v>
      </c>
      <c r="D159" s="1755" t="s">
        <v>1736</v>
      </c>
      <c r="E159" s="1742">
        <v>600000</v>
      </c>
      <c r="F159" s="1755" t="s">
        <v>13</v>
      </c>
    </row>
    <row r="160" spans="1:6" ht="63" x14ac:dyDescent="0.25">
      <c r="A160" s="1869">
        <v>17</v>
      </c>
      <c r="B160" s="1755" t="s">
        <v>43481</v>
      </c>
      <c r="C160" s="1755" t="s">
        <v>43482</v>
      </c>
      <c r="D160" s="1755" t="s">
        <v>43483</v>
      </c>
      <c r="E160" s="1742">
        <v>700000</v>
      </c>
      <c r="F160" s="1755" t="s">
        <v>135</v>
      </c>
    </row>
    <row r="161" spans="1:6" ht="15.75" x14ac:dyDescent="0.25">
      <c r="A161" s="1869"/>
      <c r="B161" s="2460" t="s">
        <v>1461</v>
      </c>
      <c r="C161" s="2720"/>
      <c r="D161" s="1755"/>
      <c r="E161" s="1742"/>
      <c r="F161" s="1755"/>
    </row>
    <row r="162" spans="1:6" ht="110.25" x14ac:dyDescent="0.25">
      <c r="A162" s="1869">
        <v>18</v>
      </c>
      <c r="B162" s="1755" t="s">
        <v>43484</v>
      </c>
      <c r="C162" s="1755" t="s">
        <v>43485</v>
      </c>
      <c r="D162" s="1755" t="s">
        <v>43486</v>
      </c>
      <c r="E162" s="1742">
        <v>1000000</v>
      </c>
      <c r="F162" s="1755" t="s">
        <v>135</v>
      </c>
    </row>
    <row r="163" spans="1:6" ht="15.75" x14ac:dyDescent="0.25">
      <c r="A163" s="1873"/>
      <c r="B163" s="1794" t="s">
        <v>248</v>
      </c>
      <c r="C163" s="1873"/>
      <c r="D163" s="1786"/>
      <c r="E163" s="2228">
        <f>SUM(E142:E162)</f>
        <v>11379310.34</v>
      </c>
      <c r="F163" s="1786"/>
    </row>
    <row r="164" spans="1:6" ht="15.75" x14ac:dyDescent="0.25">
      <c r="A164" s="2453" t="s">
        <v>41688</v>
      </c>
      <c r="B164" s="2453"/>
      <c r="C164" s="2453"/>
      <c r="D164" s="2453" t="s">
        <v>41689</v>
      </c>
      <c r="E164" s="2453"/>
      <c r="F164" s="2453"/>
    </row>
  </sheetData>
  <mergeCells count="19">
    <mergeCell ref="B161:C161"/>
    <mergeCell ref="A164:C164"/>
    <mergeCell ref="D164:F164"/>
    <mergeCell ref="A137:F137"/>
    <mergeCell ref="A138:F138"/>
    <mergeCell ref="A139:F139"/>
    <mergeCell ref="B141:C141"/>
    <mergeCell ref="B143:C143"/>
    <mergeCell ref="B154:C154"/>
    <mergeCell ref="B41:C41"/>
    <mergeCell ref="B102:C102"/>
    <mergeCell ref="B126:C126"/>
    <mergeCell ref="B133:C133"/>
    <mergeCell ref="A1:F1"/>
    <mergeCell ref="A2:F2"/>
    <mergeCell ref="A3:F3"/>
    <mergeCell ref="B5:C5"/>
    <mergeCell ref="B11:C11"/>
    <mergeCell ref="B17:C17"/>
  </mergeCells>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9"/>
  <sheetViews>
    <sheetView topLeftCell="A67" workbookViewId="0">
      <selection activeCell="C80" sqref="C80"/>
    </sheetView>
  </sheetViews>
  <sheetFormatPr defaultRowHeight="15.75" x14ac:dyDescent="0.25"/>
  <cols>
    <col min="1" max="1" width="8.140625" style="128" customWidth="1"/>
    <col min="2" max="2" width="17.28515625" style="128" customWidth="1"/>
    <col min="3" max="3" width="42.7109375" style="128" customWidth="1"/>
    <col min="4" max="4" width="16.85546875" style="128" customWidth="1"/>
    <col min="5" max="5" width="18.85546875" style="128" customWidth="1"/>
    <col min="6" max="6" width="10.85546875" style="128" customWidth="1"/>
    <col min="7" max="16384" width="9.140625" style="128"/>
  </cols>
  <sheetData>
    <row r="1" spans="1:6" x14ac:dyDescent="0.25">
      <c r="A1" s="2345" t="s">
        <v>9528</v>
      </c>
      <c r="B1" s="2345"/>
      <c r="C1" s="2345"/>
      <c r="D1" s="2345"/>
      <c r="E1" s="2345"/>
      <c r="F1" s="2345"/>
    </row>
    <row r="2" spans="1:6" x14ac:dyDescent="0.25">
      <c r="A2" s="2345" t="s">
        <v>15348</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 t="s">
        <v>285</v>
      </c>
      <c r="E4" s="96" t="s">
        <v>286</v>
      </c>
      <c r="F4" s="96" t="s">
        <v>4467</v>
      </c>
    </row>
    <row r="5" spans="1:6" x14ac:dyDescent="0.25">
      <c r="A5" s="9"/>
      <c r="B5" s="410" t="s">
        <v>9</v>
      </c>
      <c r="C5" s="410"/>
      <c r="D5" s="9"/>
      <c r="E5" s="96"/>
      <c r="F5" s="96"/>
    </row>
    <row r="6" spans="1:6" ht="47.25" x14ac:dyDescent="0.25">
      <c r="A6" s="2">
        <v>1</v>
      </c>
      <c r="B6" s="2" t="s">
        <v>289</v>
      </c>
      <c r="C6" s="2" t="s">
        <v>15349</v>
      </c>
      <c r="D6" s="2" t="s">
        <v>329</v>
      </c>
      <c r="E6" s="144">
        <v>642288</v>
      </c>
      <c r="F6" s="10" t="s">
        <v>272</v>
      </c>
    </row>
    <row r="7" spans="1:6" ht="141.75" x14ac:dyDescent="0.25">
      <c r="A7" s="2">
        <v>2</v>
      </c>
      <c r="B7" s="2" t="s">
        <v>295</v>
      </c>
      <c r="C7" s="2" t="s">
        <v>15350</v>
      </c>
      <c r="D7" s="2" t="s">
        <v>488</v>
      </c>
      <c r="E7" s="144">
        <v>1764891.13</v>
      </c>
      <c r="F7" s="10" t="s">
        <v>272</v>
      </c>
    </row>
    <row r="8" spans="1:6" ht="47.25" x14ac:dyDescent="0.25">
      <c r="A8" s="2">
        <v>3</v>
      </c>
      <c r="B8" s="2" t="s">
        <v>17</v>
      </c>
      <c r="C8" s="2" t="s">
        <v>15351</v>
      </c>
      <c r="D8" s="2" t="s">
        <v>537</v>
      </c>
      <c r="E8" s="144">
        <v>103680</v>
      </c>
      <c r="F8" s="10" t="s">
        <v>272</v>
      </c>
    </row>
    <row r="9" spans="1:6" ht="47.25" x14ac:dyDescent="0.25">
      <c r="A9" s="2">
        <v>4</v>
      </c>
      <c r="B9" s="2" t="s">
        <v>20</v>
      </c>
      <c r="C9" s="2" t="s">
        <v>15352</v>
      </c>
      <c r="D9" s="2" t="s">
        <v>539</v>
      </c>
      <c r="E9" s="144">
        <v>34200</v>
      </c>
      <c r="F9" s="10" t="s">
        <v>272</v>
      </c>
    </row>
    <row r="10" spans="1:6" ht="94.5" x14ac:dyDescent="0.25">
      <c r="A10" s="2">
        <v>5</v>
      </c>
      <c r="B10" s="2" t="s">
        <v>23</v>
      </c>
      <c r="C10" s="2" t="s">
        <v>15353</v>
      </c>
      <c r="D10" s="2" t="s">
        <v>541</v>
      </c>
      <c r="E10" s="144">
        <v>1389423.63</v>
      </c>
      <c r="F10" s="10" t="s">
        <v>272</v>
      </c>
    </row>
    <row r="11" spans="1:6" x14ac:dyDescent="0.25">
      <c r="A11" s="2"/>
      <c r="B11" s="2384" t="s">
        <v>2222</v>
      </c>
      <c r="C11" s="2384"/>
      <c r="D11" s="2384"/>
      <c r="E11" s="2"/>
      <c r="F11" s="10"/>
    </row>
    <row r="12" spans="1:6" ht="110.25" x14ac:dyDescent="0.25">
      <c r="A12" s="2">
        <v>6</v>
      </c>
      <c r="B12" s="2" t="s">
        <v>295</v>
      </c>
      <c r="C12" s="2" t="s">
        <v>15354</v>
      </c>
      <c r="D12" s="2" t="s">
        <v>336</v>
      </c>
      <c r="E12" s="144">
        <v>605011.38</v>
      </c>
      <c r="F12" s="10" t="s">
        <v>272</v>
      </c>
    </row>
    <row r="13" spans="1:6" ht="94.5" x14ac:dyDescent="0.25">
      <c r="A13" s="2">
        <v>7</v>
      </c>
      <c r="B13" s="2" t="s">
        <v>23</v>
      </c>
      <c r="C13" s="2" t="s">
        <v>15355</v>
      </c>
      <c r="D13" s="2" t="s">
        <v>541</v>
      </c>
      <c r="E13" s="144">
        <v>632050</v>
      </c>
      <c r="F13" s="10" t="s">
        <v>272</v>
      </c>
    </row>
    <row r="14" spans="1:6" ht="94.5" x14ac:dyDescent="0.25">
      <c r="A14" s="2">
        <v>8</v>
      </c>
      <c r="B14" s="2" t="s">
        <v>15356</v>
      </c>
      <c r="C14" s="2" t="s">
        <v>15357</v>
      </c>
      <c r="D14" s="2" t="s">
        <v>15358</v>
      </c>
      <c r="E14" s="306">
        <v>1230180</v>
      </c>
      <c r="F14" s="10" t="s">
        <v>272</v>
      </c>
    </row>
    <row r="15" spans="1:6" x14ac:dyDescent="0.25">
      <c r="A15" s="2"/>
      <c r="B15" s="96" t="s">
        <v>40</v>
      </c>
      <c r="C15" s="65"/>
      <c r="D15" s="2"/>
      <c r="E15" s="2"/>
      <c r="F15" s="10"/>
    </row>
    <row r="16" spans="1:6" ht="110.25" x14ac:dyDescent="0.25">
      <c r="A16" s="2">
        <v>9</v>
      </c>
      <c r="B16" s="10" t="s">
        <v>41</v>
      </c>
      <c r="C16" s="2" t="s">
        <v>15359</v>
      </c>
      <c r="D16" s="2" t="s">
        <v>43</v>
      </c>
      <c r="E16" s="144">
        <v>4568965.5199999996</v>
      </c>
      <c r="F16" s="10" t="s">
        <v>272</v>
      </c>
    </row>
    <row r="17" spans="1:6" x14ac:dyDescent="0.25">
      <c r="A17" s="2"/>
      <c r="B17" s="96" t="s">
        <v>2065</v>
      </c>
      <c r="C17" s="2"/>
      <c r="D17" s="2"/>
      <c r="E17" s="144"/>
      <c r="F17" s="10"/>
    </row>
    <row r="18" spans="1:6" ht="126" x14ac:dyDescent="0.25">
      <c r="A18" s="2">
        <v>10</v>
      </c>
      <c r="B18" s="10" t="s">
        <v>307</v>
      </c>
      <c r="C18" s="2" t="s">
        <v>15360</v>
      </c>
      <c r="D18" s="2" t="s">
        <v>15361</v>
      </c>
      <c r="E18" s="144">
        <v>1644827.59</v>
      </c>
      <c r="F18" s="10" t="s">
        <v>272</v>
      </c>
    </row>
    <row r="19" spans="1:6" x14ac:dyDescent="0.25">
      <c r="A19" s="2"/>
      <c r="B19" s="96" t="s">
        <v>34</v>
      </c>
      <c r="C19" s="65"/>
      <c r="D19" s="2"/>
      <c r="E19" s="2"/>
      <c r="F19" s="10"/>
    </row>
    <row r="20" spans="1:6" ht="47.25" x14ac:dyDescent="0.25">
      <c r="A20" s="2">
        <v>11</v>
      </c>
      <c r="B20" s="2" t="s">
        <v>15362</v>
      </c>
      <c r="C20" s="2" t="s">
        <v>15363</v>
      </c>
      <c r="D20" s="2" t="s">
        <v>341</v>
      </c>
      <c r="E20" s="144">
        <v>5622242</v>
      </c>
      <c r="F20" s="10" t="s">
        <v>272</v>
      </c>
    </row>
    <row r="21" spans="1:6" ht="47.25" x14ac:dyDescent="0.25">
      <c r="A21" s="2">
        <v>12</v>
      </c>
      <c r="B21" s="2" t="s">
        <v>15364</v>
      </c>
      <c r="C21" s="2" t="s">
        <v>15365</v>
      </c>
      <c r="D21" s="2" t="s">
        <v>554</v>
      </c>
      <c r="E21" s="144">
        <v>6060202</v>
      </c>
      <c r="F21" s="10" t="s">
        <v>272</v>
      </c>
    </row>
    <row r="22" spans="1:6" ht="47.25" x14ac:dyDescent="0.25">
      <c r="A22" s="2">
        <v>13</v>
      </c>
      <c r="B22" s="2" t="s">
        <v>15366</v>
      </c>
      <c r="C22" s="2" t="s">
        <v>15410</v>
      </c>
      <c r="D22" s="2" t="s">
        <v>15367</v>
      </c>
      <c r="E22" s="144">
        <v>10124740.869999999</v>
      </c>
      <c r="F22" s="10" t="s">
        <v>272</v>
      </c>
    </row>
    <row r="23" spans="1:6" x14ac:dyDescent="0.25">
      <c r="A23" s="2"/>
      <c r="B23" s="2384" t="s">
        <v>15368</v>
      </c>
      <c r="C23" s="2384"/>
      <c r="D23" s="2"/>
      <c r="E23" s="144"/>
      <c r="F23" s="10"/>
    </row>
    <row r="24" spans="1:6" ht="63" x14ac:dyDescent="0.25">
      <c r="A24" s="2">
        <v>15</v>
      </c>
      <c r="B24" s="2" t="s">
        <v>15369</v>
      </c>
      <c r="C24" s="2" t="s">
        <v>15411</v>
      </c>
      <c r="D24" s="2" t="s">
        <v>15370</v>
      </c>
      <c r="E24" s="247">
        <v>8000000</v>
      </c>
      <c r="F24" s="10" t="s">
        <v>13</v>
      </c>
    </row>
    <row r="25" spans="1:6" ht="78.75" x14ac:dyDescent="0.25">
      <c r="A25" s="2">
        <v>16</v>
      </c>
      <c r="B25" s="2" t="s">
        <v>15371</v>
      </c>
      <c r="C25" s="2" t="s">
        <v>15372</v>
      </c>
      <c r="D25" s="2" t="s">
        <v>15373</v>
      </c>
      <c r="E25" s="144">
        <v>24500000</v>
      </c>
      <c r="F25" s="10" t="s">
        <v>272</v>
      </c>
    </row>
    <row r="26" spans="1:6" x14ac:dyDescent="0.25">
      <c r="A26" s="9"/>
      <c r="B26" s="2384" t="s">
        <v>477</v>
      </c>
      <c r="C26" s="2384"/>
      <c r="D26" s="9"/>
      <c r="E26" s="223"/>
      <c r="F26" s="96"/>
    </row>
    <row r="27" spans="1:6" ht="252" x14ac:dyDescent="0.25">
      <c r="A27" s="2">
        <v>17</v>
      </c>
      <c r="B27" s="2" t="s">
        <v>15374</v>
      </c>
      <c r="C27" s="2" t="s">
        <v>15375</v>
      </c>
      <c r="D27" s="2" t="s">
        <v>7436</v>
      </c>
      <c r="E27" s="144">
        <v>1169256.75</v>
      </c>
      <c r="F27" s="10" t="s">
        <v>1294</v>
      </c>
    </row>
    <row r="28" spans="1:6" ht="252" x14ac:dyDescent="0.25">
      <c r="A28" s="2">
        <v>18</v>
      </c>
      <c r="B28" s="2" t="s">
        <v>15376</v>
      </c>
      <c r="C28" s="2" t="s">
        <v>15377</v>
      </c>
      <c r="D28" s="2" t="s">
        <v>7436</v>
      </c>
      <c r="E28" s="144">
        <v>1169256.75</v>
      </c>
      <c r="F28" s="10" t="s">
        <v>13</v>
      </c>
    </row>
    <row r="29" spans="1:6" ht="252" x14ac:dyDescent="0.25">
      <c r="A29" s="2">
        <v>19</v>
      </c>
      <c r="B29" s="2" t="s">
        <v>15378</v>
      </c>
      <c r="C29" s="2" t="s">
        <v>15379</v>
      </c>
      <c r="D29" s="2" t="s">
        <v>7436</v>
      </c>
      <c r="E29" s="144">
        <v>1169256.75</v>
      </c>
      <c r="F29" s="10" t="s">
        <v>13</v>
      </c>
    </row>
    <row r="30" spans="1:6" ht="252" x14ac:dyDescent="0.25">
      <c r="A30" s="2">
        <v>20</v>
      </c>
      <c r="B30" s="2" t="s">
        <v>15380</v>
      </c>
      <c r="C30" s="2" t="s">
        <v>15381</v>
      </c>
      <c r="D30" s="2" t="s">
        <v>7436</v>
      </c>
      <c r="E30" s="144">
        <v>1169256.75</v>
      </c>
      <c r="F30" s="10" t="s">
        <v>13</v>
      </c>
    </row>
    <row r="31" spans="1:6" x14ac:dyDescent="0.25">
      <c r="A31" s="9"/>
      <c r="B31" s="2384" t="s">
        <v>481</v>
      </c>
      <c r="C31" s="2384"/>
      <c r="D31" s="9"/>
      <c r="E31" s="223"/>
      <c r="F31" s="96"/>
    </row>
    <row r="32" spans="1:6" ht="94.5" x14ac:dyDescent="0.25">
      <c r="A32" s="2">
        <v>21</v>
      </c>
      <c r="B32" s="2" t="s">
        <v>944</v>
      </c>
      <c r="C32" s="2" t="s">
        <v>15382</v>
      </c>
      <c r="D32" s="2" t="s">
        <v>15383</v>
      </c>
      <c r="E32" s="144">
        <v>3500000</v>
      </c>
      <c r="F32" s="10" t="s">
        <v>13</v>
      </c>
    </row>
    <row r="33" spans="1:6" x14ac:dyDescent="0.25">
      <c r="A33" s="9"/>
      <c r="B33" s="2384" t="s">
        <v>15384</v>
      </c>
      <c r="C33" s="2384"/>
      <c r="D33" s="9"/>
      <c r="E33" s="223"/>
      <c r="F33" s="96"/>
    </row>
    <row r="34" spans="1:6" ht="204.75" x14ac:dyDescent="0.25">
      <c r="A34" s="2">
        <v>22</v>
      </c>
      <c r="B34" s="2" t="s">
        <v>15385</v>
      </c>
      <c r="C34" s="2" t="s">
        <v>15386</v>
      </c>
      <c r="D34" s="2" t="s">
        <v>15387</v>
      </c>
      <c r="E34" s="144">
        <v>2000000</v>
      </c>
      <c r="F34" s="10" t="s">
        <v>13</v>
      </c>
    </row>
    <row r="35" spans="1:6" x14ac:dyDescent="0.25">
      <c r="A35" s="2"/>
      <c r="B35" s="2384" t="s">
        <v>5895</v>
      </c>
      <c r="C35" s="2384"/>
      <c r="D35" s="2"/>
      <c r="E35" s="2"/>
      <c r="F35" s="10"/>
    </row>
    <row r="36" spans="1:6" ht="157.5" x14ac:dyDescent="0.25">
      <c r="A36" s="2">
        <v>23</v>
      </c>
      <c r="B36" s="2" t="s">
        <v>15388</v>
      </c>
      <c r="C36" s="2" t="s">
        <v>15389</v>
      </c>
      <c r="D36" s="2" t="s">
        <v>15390</v>
      </c>
      <c r="E36" s="144">
        <v>616650</v>
      </c>
      <c r="F36" s="10" t="s">
        <v>272</v>
      </c>
    </row>
    <row r="37" spans="1:6" ht="47.25" x14ac:dyDescent="0.25">
      <c r="A37" s="2">
        <v>24</v>
      </c>
      <c r="B37" s="2" t="s">
        <v>15391</v>
      </c>
      <c r="C37" s="2" t="s">
        <v>15392</v>
      </c>
      <c r="D37" s="2" t="s">
        <v>15393</v>
      </c>
      <c r="E37" s="144">
        <v>293965.51</v>
      </c>
      <c r="F37" s="10" t="s">
        <v>272</v>
      </c>
    </row>
    <row r="38" spans="1:6" x14ac:dyDescent="0.25">
      <c r="A38" s="2"/>
      <c r="B38" s="2384" t="s">
        <v>5872</v>
      </c>
      <c r="C38" s="2384"/>
      <c r="D38" s="2"/>
      <c r="E38" s="2"/>
      <c r="F38" s="96"/>
    </row>
    <row r="39" spans="1:6" ht="110.25" x14ac:dyDescent="0.25">
      <c r="A39" s="2">
        <v>25</v>
      </c>
      <c r="B39" s="2" t="s">
        <v>15394</v>
      </c>
      <c r="C39" s="2" t="s">
        <v>15395</v>
      </c>
      <c r="D39" s="2" t="s">
        <v>15396</v>
      </c>
      <c r="E39" s="144">
        <v>500000</v>
      </c>
      <c r="F39" s="10" t="s">
        <v>272</v>
      </c>
    </row>
    <row r="40" spans="1:6" ht="126" x14ac:dyDescent="0.25">
      <c r="A40" s="2">
        <v>26</v>
      </c>
      <c r="B40" s="2" t="s">
        <v>15397</v>
      </c>
      <c r="C40" s="2" t="s">
        <v>15398</v>
      </c>
      <c r="D40" s="2" t="s">
        <v>15399</v>
      </c>
      <c r="E40" s="144">
        <v>500000</v>
      </c>
      <c r="F40" s="10" t="s">
        <v>272</v>
      </c>
    </row>
    <row r="41" spans="1:6" ht="63" x14ac:dyDescent="0.25">
      <c r="A41" s="2">
        <v>27</v>
      </c>
      <c r="B41" s="2" t="s">
        <v>15400</v>
      </c>
      <c r="C41" s="2" t="s">
        <v>15401</v>
      </c>
      <c r="D41" s="2" t="s">
        <v>15402</v>
      </c>
      <c r="E41" s="144">
        <v>800000</v>
      </c>
      <c r="F41" s="10" t="s">
        <v>272</v>
      </c>
    </row>
    <row r="42" spans="1:6" ht="110.25" x14ac:dyDescent="0.25">
      <c r="A42" s="2">
        <v>28</v>
      </c>
      <c r="B42" s="2" t="s">
        <v>15403</v>
      </c>
      <c r="C42" s="2" t="s">
        <v>15404</v>
      </c>
      <c r="D42" s="2" t="s">
        <v>15405</v>
      </c>
      <c r="E42" s="144">
        <v>800000</v>
      </c>
      <c r="F42" s="10" t="s">
        <v>272</v>
      </c>
    </row>
    <row r="43" spans="1:6" x14ac:dyDescent="0.25">
      <c r="A43" s="2"/>
      <c r="B43" s="96" t="s">
        <v>219</v>
      </c>
      <c r="C43" s="265"/>
      <c r="D43" s="2"/>
      <c r="E43" s="2"/>
      <c r="F43" s="10"/>
    </row>
    <row r="44" spans="1:6" ht="141.75" x14ac:dyDescent="0.25">
      <c r="A44" s="2">
        <v>29</v>
      </c>
      <c r="B44" s="2" t="s">
        <v>15406</v>
      </c>
      <c r="C44" s="2" t="s">
        <v>15407</v>
      </c>
      <c r="D44" s="2" t="s">
        <v>15408</v>
      </c>
      <c r="E44" s="144">
        <v>700000</v>
      </c>
      <c r="F44" s="10" t="s">
        <v>272</v>
      </c>
    </row>
    <row r="45" spans="1:6" x14ac:dyDescent="0.25">
      <c r="A45" s="8"/>
      <c r="B45" s="8" t="s">
        <v>248</v>
      </c>
      <c r="C45" s="8"/>
      <c r="D45" s="8"/>
      <c r="E45" s="654">
        <f>SUM(E6:E44)</f>
        <v>81310344.63000001</v>
      </c>
      <c r="F45" s="37"/>
    </row>
    <row r="46" spans="1:6" ht="63" x14ac:dyDescent="0.25">
      <c r="A46" s="727"/>
      <c r="B46" s="727" t="s">
        <v>9</v>
      </c>
      <c r="C46" s="727"/>
      <c r="D46" s="727"/>
      <c r="E46" s="728"/>
      <c r="F46" s="728"/>
    </row>
    <row r="47" spans="1:6" ht="47.25" x14ac:dyDescent="0.25">
      <c r="A47" s="2">
        <v>1</v>
      </c>
      <c r="B47" s="2" t="s">
        <v>289</v>
      </c>
      <c r="C47" s="2" t="s">
        <v>15349</v>
      </c>
      <c r="D47" s="2" t="s">
        <v>329</v>
      </c>
      <c r="E47" s="144">
        <v>1000000</v>
      </c>
      <c r="F47" s="10" t="s">
        <v>272</v>
      </c>
    </row>
    <row r="48" spans="1:6" x14ac:dyDescent="0.25">
      <c r="A48" s="2"/>
      <c r="B48" s="96" t="s">
        <v>34</v>
      </c>
      <c r="C48" s="65"/>
      <c r="D48" s="2"/>
      <c r="E48" s="2"/>
      <c r="F48" s="10"/>
    </row>
    <row r="49" spans="1:6" ht="47.25" x14ac:dyDescent="0.25">
      <c r="A49" s="2">
        <v>11</v>
      </c>
      <c r="B49" s="2" t="s">
        <v>15362</v>
      </c>
      <c r="C49" s="2" t="s">
        <v>15409</v>
      </c>
      <c r="D49" s="2" t="s">
        <v>341</v>
      </c>
      <c r="E49" s="144">
        <v>4500000</v>
      </c>
      <c r="F49" s="10" t="s">
        <v>272</v>
      </c>
    </row>
    <row r="50" spans="1:6" x14ac:dyDescent="0.25">
      <c r="A50" s="8"/>
      <c r="B50" s="8" t="s">
        <v>704</v>
      </c>
      <c r="C50" s="8"/>
      <c r="D50" s="8"/>
      <c r="E50" s="654">
        <f>SUM(E47:E49)</f>
        <v>5500000</v>
      </c>
      <c r="F50" s="37"/>
    </row>
    <row r="51" spans="1:6" x14ac:dyDescent="0.25">
      <c r="A51" s="88"/>
      <c r="B51" s="88" t="s">
        <v>324</v>
      </c>
      <c r="C51" s="88"/>
      <c r="D51" s="88"/>
      <c r="E51" s="404">
        <f>E50+E45</f>
        <v>86810344.63000001</v>
      </c>
      <c r="F51" s="88"/>
    </row>
    <row r="54" spans="1:6" x14ac:dyDescent="0.25">
      <c r="A54" s="2559" t="s">
        <v>0</v>
      </c>
      <c r="B54" s="2559"/>
      <c r="C54" s="2559"/>
      <c r="D54" s="2559"/>
      <c r="E54" s="2559"/>
      <c r="F54" s="2559"/>
    </row>
    <row r="55" spans="1:6" x14ac:dyDescent="0.25">
      <c r="A55" s="2559" t="s">
        <v>43487</v>
      </c>
      <c r="B55" s="2559"/>
      <c r="C55" s="2559"/>
      <c r="D55" s="2559"/>
      <c r="E55" s="2559"/>
      <c r="F55" s="2559"/>
    </row>
    <row r="56" spans="1:6" x14ac:dyDescent="0.25">
      <c r="A56" s="2559" t="s">
        <v>29443</v>
      </c>
      <c r="B56" s="2559"/>
      <c r="C56" s="2559"/>
      <c r="D56" s="2559"/>
      <c r="E56" s="2559"/>
      <c r="F56" s="2559"/>
    </row>
    <row r="57" spans="1:6" ht="31.5" x14ac:dyDescent="0.25">
      <c r="A57" s="1868" t="s">
        <v>18595</v>
      </c>
      <c r="B57" s="2172" t="s">
        <v>283</v>
      </c>
      <c r="C57" s="2172" t="s">
        <v>284</v>
      </c>
      <c r="D57" s="2172" t="s">
        <v>285</v>
      </c>
      <c r="E57" s="2172" t="s">
        <v>286</v>
      </c>
      <c r="F57" s="2172" t="s">
        <v>1228</v>
      </c>
    </row>
    <row r="58" spans="1:6" x14ac:dyDescent="0.25">
      <c r="A58" s="1873"/>
      <c r="B58" s="2456" t="s">
        <v>20864</v>
      </c>
      <c r="C58" s="2459"/>
      <c r="D58" s="1741"/>
      <c r="E58" s="1869"/>
      <c r="F58" s="1755"/>
    </row>
    <row r="59" spans="1:6" ht="141.75" x14ac:dyDescent="0.25">
      <c r="A59" s="1869">
        <v>1</v>
      </c>
      <c r="B59" s="1756" t="s">
        <v>295</v>
      </c>
      <c r="C59" s="1756" t="s">
        <v>15350</v>
      </c>
      <c r="D59" s="1756" t="s">
        <v>488</v>
      </c>
      <c r="E59" s="1742">
        <v>300000</v>
      </c>
      <c r="F59" s="1755" t="s">
        <v>272</v>
      </c>
    </row>
    <row r="60" spans="1:6" ht="94.5" x14ac:dyDescent="0.25">
      <c r="A60" s="1869">
        <v>2</v>
      </c>
      <c r="B60" s="1756" t="s">
        <v>23</v>
      </c>
      <c r="C60" s="1756" t="s">
        <v>15353</v>
      </c>
      <c r="D60" s="1756" t="s">
        <v>541</v>
      </c>
      <c r="E60" s="1742">
        <v>382758.62</v>
      </c>
      <c r="F60" s="1755" t="s">
        <v>272</v>
      </c>
    </row>
    <row r="61" spans="1:6" x14ac:dyDescent="0.25">
      <c r="A61" s="1869"/>
      <c r="B61" s="2456" t="s">
        <v>43488</v>
      </c>
      <c r="C61" s="2459"/>
      <c r="D61" s="1741"/>
      <c r="E61" s="1869"/>
      <c r="F61" s="1755"/>
    </row>
    <row r="62" spans="1:6" ht="94.5" x14ac:dyDescent="0.25">
      <c r="A62" s="1869">
        <v>3</v>
      </c>
      <c r="B62" s="1756" t="s">
        <v>299</v>
      </c>
      <c r="C62" s="1756" t="s">
        <v>15357</v>
      </c>
      <c r="D62" s="1756" t="s">
        <v>15358</v>
      </c>
      <c r="E62" s="1746">
        <v>341379.32</v>
      </c>
      <c r="F62" s="1755" t="s">
        <v>272</v>
      </c>
    </row>
    <row r="63" spans="1:6" x14ac:dyDescent="0.25">
      <c r="A63" s="1869"/>
      <c r="B63" s="2456" t="s">
        <v>40</v>
      </c>
      <c r="C63" s="2459"/>
      <c r="D63" s="1741"/>
      <c r="E63" s="1869"/>
      <c r="F63" s="1755"/>
    </row>
    <row r="64" spans="1:6" ht="110.25" x14ac:dyDescent="0.25">
      <c r="A64" s="1869">
        <v>4</v>
      </c>
      <c r="B64" s="1755" t="s">
        <v>301</v>
      </c>
      <c r="C64" s="1756" t="s">
        <v>15359</v>
      </c>
      <c r="D64" s="1960" t="s">
        <v>43</v>
      </c>
      <c r="E64" s="2203">
        <v>568965.51</v>
      </c>
      <c r="F64" s="1755" t="s">
        <v>272</v>
      </c>
    </row>
    <row r="65" spans="1:6" x14ac:dyDescent="0.25">
      <c r="A65" s="1869"/>
      <c r="B65" s="2484" t="s">
        <v>29004</v>
      </c>
      <c r="C65" s="2485"/>
      <c r="D65" s="1741"/>
      <c r="E65" s="1869"/>
      <c r="F65" s="1755"/>
    </row>
    <row r="66" spans="1:6" ht="236.25" x14ac:dyDescent="0.25">
      <c r="A66" s="1869">
        <v>5</v>
      </c>
      <c r="B66" s="1755" t="s">
        <v>43489</v>
      </c>
      <c r="C66" s="1756" t="s">
        <v>43490</v>
      </c>
      <c r="D66" s="1755" t="s">
        <v>43491</v>
      </c>
      <c r="E66" s="1742">
        <v>4886206.8899999997</v>
      </c>
      <c r="F66" s="1756" t="s">
        <v>272</v>
      </c>
    </row>
    <row r="67" spans="1:6" ht="110.25" x14ac:dyDescent="0.25">
      <c r="A67" s="1869">
        <v>6</v>
      </c>
      <c r="B67" s="1755" t="s">
        <v>43492</v>
      </c>
      <c r="C67" s="1756" t="s">
        <v>43493</v>
      </c>
      <c r="D67" s="1755" t="s">
        <v>43494</v>
      </c>
      <c r="E67" s="1742">
        <v>4900000</v>
      </c>
      <c r="F67" s="1756" t="s">
        <v>272</v>
      </c>
    </row>
    <row r="68" spans="1:6" x14ac:dyDescent="0.25">
      <c r="A68" s="1870"/>
      <c r="B68" s="1796" t="s">
        <v>248</v>
      </c>
      <c r="C68" s="2721" t="s">
        <v>790</v>
      </c>
      <c r="D68" s="2722"/>
      <c r="E68" s="1804">
        <f>SUM(E59:E67)</f>
        <v>11379310.34</v>
      </c>
      <c r="F68" s="1915"/>
    </row>
    <row r="69" spans="1:6" x14ac:dyDescent="0.25">
      <c r="A69" s="2453" t="s">
        <v>41688</v>
      </c>
      <c r="B69" s="2453"/>
      <c r="C69" s="2453"/>
      <c r="D69" s="2453" t="s">
        <v>41689</v>
      </c>
      <c r="E69" s="2453"/>
      <c r="F69" s="2453"/>
    </row>
  </sheetData>
  <mergeCells count="20">
    <mergeCell ref="B65:C65"/>
    <mergeCell ref="C68:D68"/>
    <mergeCell ref="A69:C69"/>
    <mergeCell ref="D69:F69"/>
    <mergeCell ref="A54:F54"/>
    <mergeCell ref="A55:F55"/>
    <mergeCell ref="A56:F56"/>
    <mergeCell ref="B58:C58"/>
    <mergeCell ref="B61:C61"/>
    <mergeCell ref="B63:C63"/>
    <mergeCell ref="B31:C31"/>
    <mergeCell ref="B33:C33"/>
    <mergeCell ref="B35:C35"/>
    <mergeCell ref="B38:C38"/>
    <mergeCell ref="A1:F1"/>
    <mergeCell ref="A2:F2"/>
    <mergeCell ref="A3:F3"/>
    <mergeCell ref="B11:D11"/>
    <mergeCell ref="B23:C23"/>
    <mergeCell ref="B26:C26"/>
  </mergeCells>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9"/>
  <sheetViews>
    <sheetView topLeftCell="A124" workbookViewId="0">
      <selection activeCell="C110" sqref="C110"/>
    </sheetView>
  </sheetViews>
  <sheetFormatPr defaultRowHeight="15.75" x14ac:dyDescent="0.25"/>
  <cols>
    <col min="1" max="1" width="7.85546875" style="128" customWidth="1"/>
    <col min="2" max="2" width="13.42578125" style="128" customWidth="1"/>
    <col min="3" max="3" width="44.42578125" style="128" customWidth="1"/>
    <col min="4" max="4" width="16.5703125" style="128" customWidth="1"/>
    <col min="5" max="5" width="21.5703125" style="128" customWidth="1"/>
    <col min="6" max="6" width="10.140625" style="128" customWidth="1"/>
    <col min="7" max="16384" width="9.140625" style="128"/>
  </cols>
  <sheetData>
    <row r="1" spans="1:6" x14ac:dyDescent="0.25">
      <c r="A1" s="2345" t="s">
        <v>9528</v>
      </c>
      <c r="B1" s="2345"/>
      <c r="C1" s="2345"/>
      <c r="D1" s="2345"/>
      <c r="E1" s="2345"/>
      <c r="F1" s="2345"/>
    </row>
    <row r="2" spans="1:6" x14ac:dyDescent="0.25">
      <c r="A2" s="2345" t="s">
        <v>12250</v>
      </c>
      <c r="B2" s="2345"/>
      <c r="C2" s="2345"/>
      <c r="D2" s="2345"/>
      <c r="E2" s="2345"/>
      <c r="F2" s="2345"/>
    </row>
    <row r="3" spans="1:6" x14ac:dyDescent="0.25">
      <c r="A3" s="2345" t="s">
        <v>281</v>
      </c>
      <c r="B3" s="2345"/>
      <c r="C3" s="2345"/>
      <c r="D3" s="2345"/>
      <c r="E3" s="2345"/>
      <c r="F3" s="2345"/>
    </row>
    <row r="4" spans="1:6" ht="31.5" x14ac:dyDescent="0.25">
      <c r="A4" s="70" t="s">
        <v>3</v>
      </c>
      <c r="B4" s="70" t="s">
        <v>283</v>
      </c>
      <c r="C4" s="70" t="s">
        <v>284</v>
      </c>
      <c r="D4" s="70" t="s">
        <v>285</v>
      </c>
      <c r="E4" s="138" t="s">
        <v>12119</v>
      </c>
      <c r="F4" s="76" t="s">
        <v>1228</v>
      </c>
    </row>
    <row r="5" spans="1:6" x14ac:dyDescent="0.25">
      <c r="A5" s="70"/>
      <c r="B5" s="2413" t="s">
        <v>9</v>
      </c>
      <c r="C5" s="2414"/>
      <c r="D5" s="70"/>
      <c r="E5" s="138"/>
      <c r="F5" s="75"/>
    </row>
    <row r="6" spans="1:6" ht="47.25" x14ac:dyDescent="0.25">
      <c r="A6" s="69">
        <v>1</v>
      </c>
      <c r="B6" s="69" t="s">
        <v>2787</v>
      </c>
      <c r="C6" s="75" t="s">
        <v>12251</v>
      </c>
      <c r="D6" s="69" t="s">
        <v>12252</v>
      </c>
      <c r="E6" s="203">
        <v>1600000</v>
      </c>
      <c r="F6" s="75" t="s">
        <v>1269</v>
      </c>
    </row>
    <row r="7" spans="1:6" ht="78.75" x14ac:dyDescent="0.25">
      <c r="A7" s="69">
        <v>2</v>
      </c>
      <c r="B7" s="69" t="s">
        <v>729</v>
      </c>
      <c r="C7" s="75" t="s">
        <v>12253</v>
      </c>
      <c r="D7" s="69" t="s">
        <v>12254</v>
      </c>
      <c r="E7" s="203">
        <v>1100000</v>
      </c>
      <c r="F7" s="75" t="s">
        <v>1269</v>
      </c>
    </row>
    <row r="8" spans="1:6" ht="78.75" x14ac:dyDescent="0.25">
      <c r="A8" s="69">
        <v>3</v>
      </c>
      <c r="B8" s="69" t="s">
        <v>721</v>
      </c>
      <c r="C8" s="75" t="s">
        <v>12255</v>
      </c>
      <c r="D8" s="69" t="s">
        <v>12256</v>
      </c>
      <c r="E8" s="203">
        <v>1508621.1</v>
      </c>
      <c r="F8" s="75" t="s">
        <v>1269</v>
      </c>
    </row>
    <row r="9" spans="1:6" x14ac:dyDescent="0.25">
      <c r="A9" s="69"/>
      <c r="B9" s="2348" t="s">
        <v>2087</v>
      </c>
      <c r="C9" s="2350"/>
      <c r="D9" s="70"/>
      <c r="E9" s="257"/>
      <c r="F9" s="75"/>
    </row>
    <row r="10" spans="1:6" ht="31.5" x14ac:dyDescent="0.25">
      <c r="A10" s="69">
        <v>4</v>
      </c>
      <c r="B10" s="69" t="s">
        <v>12257</v>
      </c>
      <c r="C10" s="75" t="s">
        <v>12258</v>
      </c>
      <c r="D10" s="69" t="s">
        <v>12259</v>
      </c>
      <c r="E10" s="203">
        <v>800000</v>
      </c>
      <c r="F10" s="75" t="s">
        <v>1269</v>
      </c>
    </row>
    <row r="11" spans="1:6" ht="31.5" x14ac:dyDescent="0.25">
      <c r="A11" s="69">
        <v>5</v>
      </c>
      <c r="B11" s="69" t="s">
        <v>721</v>
      </c>
      <c r="C11" s="75" t="s">
        <v>12260</v>
      </c>
      <c r="D11" s="69" t="s">
        <v>12261</v>
      </c>
      <c r="E11" s="203">
        <v>904310</v>
      </c>
      <c r="F11" s="75" t="s">
        <v>1269</v>
      </c>
    </row>
    <row r="12" spans="1:6" ht="47.25" x14ac:dyDescent="0.25">
      <c r="A12" s="69">
        <v>6</v>
      </c>
      <c r="B12" s="69" t="s">
        <v>5942</v>
      </c>
      <c r="C12" s="75" t="s">
        <v>12262</v>
      </c>
      <c r="D12" s="69" t="s">
        <v>12263</v>
      </c>
      <c r="E12" s="203">
        <v>900000</v>
      </c>
      <c r="F12" s="75" t="s">
        <v>1269</v>
      </c>
    </row>
    <row r="13" spans="1:6" x14ac:dyDescent="0.25">
      <c r="A13" s="69"/>
      <c r="B13" s="70" t="s">
        <v>34</v>
      </c>
      <c r="C13" s="75"/>
      <c r="D13" s="69"/>
      <c r="E13" s="203"/>
      <c r="F13" s="75"/>
    </row>
    <row r="14" spans="1:6" ht="63" x14ac:dyDescent="0.25">
      <c r="A14" s="69">
        <v>7</v>
      </c>
      <c r="B14" s="75" t="s">
        <v>12264</v>
      </c>
      <c r="C14" s="75" t="s">
        <v>12265</v>
      </c>
      <c r="D14" s="69" t="s">
        <v>12266</v>
      </c>
      <c r="E14" s="77">
        <v>7500000</v>
      </c>
      <c r="F14" s="75" t="s">
        <v>1269</v>
      </c>
    </row>
    <row r="15" spans="1:6" ht="94.5" x14ac:dyDescent="0.25">
      <c r="A15" s="69">
        <v>8</v>
      </c>
      <c r="B15" s="69" t="s">
        <v>12267</v>
      </c>
      <c r="C15" s="75" t="s">
        <v>12268</v>
      </c>
      <c r="D15" s="69" t="s">
        <v>12269</v>
      </c>
      <c r="E15" s="77">
        <v>9702586</v>
      </c>
      <c r="F15" s="75" t="s">
        <v>1269</v>
      </c>
    </row>
    <row r="16" spans="1:6" ht="78.75" x14ac:dyDescent="0.25">
      <c r="A16" s="69">
        <v>9</v>
      </c>
      <c r="B16" s="69" t="s">
        <v>41</v>
      </c>
      <c r="C16" s="75" t="s">
        <v>12270</v>
      </c>
      <c r="D16" s="69" t="s">
        <v>12271</v>
      </c>
      <c r="E16" s="203">
        <v>4568965.5199999996</v>
      </c>
      <c r="F16" s="75" t="s">
        <v>1269</v>
      </c>
    </row>
    <row r="17" spans="1:6" ht="173.25" x14ac:dyDescent="0.25">
      <c r="A17" s="69">
        <v>10</v>
      </c>
      <c r="B17" s="69" t="s">
        <v>307</v>
      </c>
      <c r="C17" s="75" t="s">
        <v>12272</v>
      </c>
      <c r="D17" s="69" t="s">
        <v>4483</v>
      </c>
      <c r="E17" s="203">
        <v>868103</v>
      </c>
      <c r="F17" s="75" t="s">
        <v>1269</v>
      </c>
    </row>
    <row r="18" spans="1:6" x14ac:dyDescent="0.25">
      <c r="A18" s="70"/>
      <c r="B18" s="2348" t="s">
        <v>303</v>
      </c>
      <c r="C18" s="2350"/>
      <c r="D18" s="70"/>
      <c r="E18" s="257"/>
      <c r="F18" s="75"/>
    </row>
    <row r="19" spans="1:6" ht="78.75" x14ac:dyDescent="0.25">
      <c r="A19" s="69">
        <v>11</v>
      </c>
      <c r="B19" s="69" t="s">
        <v>12273</v>
      </c>
      <c r="C19" s="75" t="s">
        <v>12274</v>
      </c>
      <c r="D19" s="69" t="s">
        <v>12275</v>
      </c>
      <c r="E19" s="203">
        <v>217026</v>
      </c>
      <c r="F19" s="75" t="s">
        <v>1269</v>
      </c>
    </row>
    <row r="20" spans="1:6" ht="94.5" x14ac:dyDescent="0.25">
      <c r="A20" s="69">
        <v>12</v>
      </c>
      <c r="B20" s="69" t="s">
        <v>12276</v>
      </c>
      <c r="C20" s="75" t="s">
        <v>12277</v>
      </c>
      <c r="D20" s="69" t="s">
        <v>12278</v>
      </c>
      <c r="E20" s="203">
        <v>217026</v>
      </c>
      <c r="F20" s="75" t="s">
        <v>1269</v>
      </c>
    </row>
    <row r="21" spans="1:6" ht="141.75" x14ac:dyDescent="0.25">
      <c r="A21" s="69">
        <v>13</v>
      </c>
      <c r="B21" s="69" t="s">
        <v>12279</v>
      </c>
      <c r="C21" s="75" t="s">
        <v>12280</v>
      </c>
      <c r="D21" s="69" t="s">
        <v>12281</v>
      </c>
      <c r="E21" s="203">
        <v>217025</v>
      </c>
      <c r="F21" s="75" t="s">
        <v>1269</v>
      </c>
    </row>
    <row r="22" spans="1:6" ht="157.5" x14ac:dyDescent="0.25">
      <c r="A22" s="69">
        <v>14</v>
      </c>
      <c r="B22" s="69" t="s">
        <v>12282</v>
      </c>
      <c r="C22" s="75" t="s">
        <v>12283</v>
      </c>
      <c r="D22" s="69" t="s">
        <v>12284</v>
      </c>
      <c r="E22" s="203">
        <v>217026</v>
      </c>
      <c r="F22" s="75" t="s">
        <v>1269</v>
      </c>
    </row>
    <row r="23" spans="1:6" ht="110.25" x14ac:dyDescent="0.25">
      <c r="A23" s="69">
        <v>15</v>
      </c>
      <c r="B23" s="69" t="s">
        <v>12285</v>
      </c>
      <c r="C23" s="75" t="s">
        <v>12286</v>
      </c>
      <c r="D23" s="69" t="s">
        <v>12287</v>
      </c>
      <c r="E23" s="203">
        <v>712629</v>
      </c>
      <c r="F23" s="75" t="s">
        <v>1269</v>
      </c>
    </row>
    <row r="24" spans="1:6" x14ac:dyDescent="0.25">
      <c r="A24" s="69"/>
      <c r="B24" s="2351" t="s">
        <v>2048</v>
      </c>
      <c r="C24" s="2351"/>
      <c r="D24" s="69"/>
      <c r="E24" s="203"/>
      <c r="F24" s="75"/>
    </row>
    <row r="25" spans="1:6" ht="283.5" x14ac:dyDescent="0.25">
      <c r="A25" s="69">
        <v>16</v>
      </c>
      <c r="B25" s="69" t="s">
        <v>12288</v>
      </c>
      <c r="C25" s="75" t="s">
        <v>12289</v>
      </c>
      <c r="D25" s="69" t="s">
        <v>12290</v>
      </c>
      <c r="E25" s="203">
        <v>1169256.8</v>
      </c>
      <c r="F25" s="75" t="s">
        <v>1269</v>
      </c>
    </row>
    <row r="26" spans="1:6" ht="283.5" x14ac:dyDescent="0.25">
      <c r="A26" s="69">
        <v>17</v>
      </c>
      <c r="B26" s="69" t="s">
        <v>12291</v>
      </c>
      <c r="C26" s="75" t="s">
        <v>12292</v>
      </c>
      <c r="D26" s="69" t="s">
        <v>12290</v>
      </c>
      <c r="E26" s="203">
        <v>1169256.8</v>
      </c>
      <c r="F26" s="75" t="s">
        <v>1269</v>
      </c>
    </row>
    <row r="27" spans="1:6" ht="283.5" x14ac:dyDescent="0.25">
      <c r="A27" s="69">
        <v>18</v>
      </c>
      <c r="B27" s="69" t="s">
        <v>12293</v>
      </c>
      <c r="C27" s="75" t="s">
        <v>12294</v>
      </c>
      <c r="D27" s="69" t="s">
        <v>12290</v>
      </c>
      <c r="E27" s="203">
        <v>1169256.8</v>
      </c>
      <c r="F27" s="75" t="s">
        <v>1269</v>
      </c>
    </row>
    <row r="28" spans="1:6" ht="283.5" x14ac:dyDescent="0.25">
      <c r="A28" s="69">
        <v>19</v>
      </c>
      <c r="B28" s="69" t="s">
        <v>12295</v>
      </c>
      <c r="C28" s="75" t="s">
        <v>12296</v>
      </c>
      <c r="D28" s="69" t="s">
        <v>12290</v>
      </c>
      <c r="E28" s="203">
        <v>1169256.8</v>
      </c>
      <c r="F28" s="75" t="s">
        <v>1269</v>
      </c>
    </row>
    <row r="29" spans="1:6" x14ac:dyDescent="0.25">
      <c r="A29" s="69"/>
      <c r="B29" s="2348" t="s">
        <v>5895</v>
      </c>
      <c r="C29" s="2350"/>
      <c r="D29" s="70"/>
      <c r="E29" s="257"/>
      <c r="F29" s="75"/>
    </row>
    <row r="30" spans="1:6" ht="63" x14ac:dyDescent="0.25">
      <c r="A30" s="69">
        <v>20</v>
      </c>
      <c r="B30" s="69" t="s">
        <v>12297</v>
      </c>
      <c r="C30" s="75" t="s">
        <v>12298</v>
      </c>
      <c r="D30" s="69" t="s">
        <v>12299</v>
      </c>
      <c r="E30" s="203">
        <v>500000</v>
      </c>
      <c r="F30" s="75" t="s">
        <v>1269</v>
      </c>
    </row>
    <row r="31" spans="1:6" ht="63" x14ac:dyDescent="0.25">
      <c r="A31" s="69">
        <v>21</v>
      </c>
      <c r="B31" s="69" t="s">
        <v>12300</v>
      </c>
      <c r="C31" s="75" t="s">
        <v>12301</v>
      </c>
      <c r="D31" s="69" t="s">
        <v>12302</v>
      </c>
      <c r="E31" s="203">
        <v>500000</v>
      </c>
      <c r="F31" s="75" t="s">
        <v>1269</v>
      </c>
    </row>
    <row r="32" spans="1:6" ht="47.25" x14ac:dyDescent="0.25">
      <c r="A32" s="69">
        <v>22</v>
      </c>
      <c r="B32" s="69" t="s">
        <v>12303</v>
      </c>
      <c r="C32" s="75" t="s">
        <v>12304</v>
      </c>
      <c r="D32" s="69" t="s">
        <v>12305</v>
      </c>
      <c r="E32" s="203">
        <v>300000</v>
      </c>
      <c r="F32" s="75" t="s">
        <v>1269</v>
      </c>
    </row>
    <row r="33" spans="1:6" ht="63" x14ac:dyDescent="0.25">
      <c r="A33" s="69">
        <v>23</v>
      </c>
      <c r="B33" s="69" t="s">
        <v>12306</v>
      </c>
      <c r="C33" s="75" t="s">
        <v>12307</v>
      </c>
      <c r="D33" s="69" t="s">
        <v>12308</v>
      </c>
      <c r="E33" s="203">
        <v>1000000</v>
      </c>
      <c r="F33" s="75" t="s">
        <v>1269</v>
      </c>
    </row>
    <row r="34" spans="1:6" ht="63" x14ac:dyDescent="0.25">
      <c r="A34" s="69">
        <v>24</v>
      </c>
      <c r="B34" s="69" t="s">
        <v>12309</v>
      </c>
      <c r="C34" s="75" t="s">
        <v>12310</v>
      </c>
      <c r="D34" s="69" t="s">
        <v>12302</v>
      </c>
      <c r="E34" s="203">
        <v>500000</v>
      </c>
      <c r="F34" s="75" t="s">
        <v>1269</v>
      </c>
    </row>
    <row r="35" spans="1:6" ht="63" x14ac:dyDescent="0.25">
      <c r="A35" s="69">
        <v>25</v>
      </c>
      <c r="B35" s="69" t="s">
        <v>12311</v>
      </c>
      <c r="C35" s="75" t="s">
        <v>12312</v>
      </c>
      <c r="D35" s="69" t="s">
        <v>12302</v>
      </c>
      <c r="E35" s="203">
        <v>500000</v>
      </c>
      <c r="F35" s="75" t="s">
        <v>1269</v>
      </c>
    </row>
    <row r="36" spans="1:6" ht="63" x14ac:dyDescent="0.25">
      <c r="A36" s="69">
        <v>26</v>
      </c>
      <c r="B36" s="69" t="s">
        <v>12313</v>
      </c>
      <c r="C36" s="75" t="s">
        <v>12314</v>
      </c>
      <c r="D36" s="69" t="s">
        <v>12302</v>
      </c>
      <c r="E36" s="203">
        <v>500000</v>
      </c>
      <c r="F36" s="75" t="s">
        <v>1269</v>
      </c>
    </row>
    <row r="37" spans="1:6" ht="63" x14ac:dyDescent="0.25">
      <c r="A37" s="69">
        <v>27</v>
      </c>
      <c r="B37" s="69" t="s">
        <v>12315</v>
      </c>
      <c r="C37" s="75" t="s">
        <v>12316</v>
      </c>
      <c r="D37" s="69" t="s">
        <v>12317</v>
      </c>
      <c r="E37" s="203">
        <v>500000</v>
      </c>
      <c r="F37" s="75" t="s">
        <v>1269</v>
      </c>
    </row>
    <row r="38" spans="1:6" ht="47.25" x14ac:dyDescent="0.25">
      <c r="A38" s="69">
        <v>28</v>
      </c>
      <c r="B38" s="69" t="s">
        <v>12318</v>
      </c>
      <c r="C38" s="75" t="s">
        <v>12319</v>
      </c>
      <c r="D38" s="69" t="s">
        <v>202</v>
      </c>
      <c r="E38" s="203">
        <v>500000</v>
      </c>
      <c r="F38" s="75" t="s">
        <v>1269</v>
      </c>
    </row>
    <row r="39" spans="1:6" ht="63" x14ac:dyDescent="0.25">
      <c r="A39" s="69">
        <v>29</v>
      </c>
      <c r="B39" s="69" t="s">
        <v>12320</v>
      </c>
      <c r="C39" s="75" t="s">
        <v>12321</v>
      </c>
      <c r="D39" s="69" t="s">
        <v>12302</v>
      </c>
      <c r="E39" s="203">
        <v>500000</v>
      </c>
      <c r="F39" s="75" t="s">
        <v>1269</v>
      </c>
    </row>
    <row r="40" spans="1:6" ht="63" x14ac:dyDescent="0.25">
      <c r="A40" s="69">
        <v>30</v>
      </c>
      <c r="B40" s="69" t="s">
        <v>12322</v>
      </c>
      <c r="C40" s="75" t="s">
        <v>12323</v>
      </c>
      <c r="D40" s="69" t="s">
        <v>12324</v>
      </c>
      <c r="E40" s="203">
        <v>300000</v>
      </c>
      <c r="F40" s="75" t="s">
        <v>1269</v>
      </c>
    </row>
    <row r="41" spans="1:6" ht="63" x14ac:dyDescent="0.25">
      <c r="A41" s="69">
        <v>31</v>
      </c>
      <c r="B41" s="69" t="s">
        <v>12325</v>
      </c>
      <c r="C41" s="75" t="s">
        <v>12326</v>
      </c>
      <c r="D41" s="69" t="s">
        <v>12302</v>
      </c>
      <c r="E41" s="203">
        <v>500000</v>
      </c>
      <c r="F41" s="75" t="s">
        <v>1269</v>
      </c>
    </row>
    <row r="42" spans="1:6" ht="31.5" x14ac:dyDescent="0.25">
      <c r="A42" s="69">
        <v>32</v>
      </c>
      <c r="B42" s="69" t="s">
        <v>12327</v>
      </c>
      <c r="C42" s="75" t="s">
        <v>12328</v>
      </c>
      <c r="D42" s="69" t="s">
        <v>12329</v>
      </c>
      <c r="E42" s="203">
        <v>300000</v>
      </c>
      <c r="F42" s="75" t="s">
        <v>1269</v>
      </c>
    </row>
    <row r="43" spans="1:6" ht="63" x14ac:dyDescent="0.25">
      <c r="A43" s="69">
        <v>33</v>
      </c>
      <c r="B43" s="69" t="s">
        <v>12330</v>
      </c>
      <c r="C43" s="75" t="s">
        <v>12331</v>
      </c>
      <c r="D43" s="69" t="s">
        <v>12332</v>
      </c>
      <c r="E43" s="203">
        <v>500000</v>
      </c>
      <c r="F43" s="75" t="s">
        <v>1269</v>
      </c>
    </row>
    <row r="44" spans="1:6" ht="63" x14ac:dyDescent="0.25">
      <c r="A44" s="69">
        <v>34</v>
      </c>
      <c r="B44" s="69" t="s">
        <v>12333</v>
      </c>
      <c r="C44" s="75" t="s">
        <v>12334</v>
      </c>
      <c r="D44" s="69" t="s">
        <v>12302</v>
      </c>
      <c r="E44" s="203">
        <v>500000</v>
      </c>
      <c r="F44" s="75" t="s">
        <v>1269</v>
      </c>
    </row>
    <row r="45" spans="1:6" ht="63" x14ac:dyDescent="0.25">
      <c r="A45" s="69">
        <v>35</v>
      </c>
      <c r="B45" s="69" t="s">
        <v>12335</v>
      </c>
      <c r="C45" s="75" t="s">
        <v>12336</v>
      </c>
      <c r="D45" s="69" t="s">
        <v>12302</v>
      </c>
      <c r="E45" s="203">
        <v>500000</v>
      </c>
      <c r="F45" s="75" t="s">
        <v>1269</v>
      </c>
    </row>
    <row r="46" spans="1:6" ht="63" x14ac:dyDescent="0.25">
      <c r="A46" s="69">
        <v>36</v>
      </c>
      <c r="B46" s="69" t="s">
        <v>12337</v>
      </c>
      <c r="C46" s="75" t="s">
        <v>12338</v>
      </c>
      <c r="D46" s="69" t="s">
        <v>12302</v>
      </c>
      <c r="E46" s="203">
        <v>500000</v>
      </c>
      <c r="F46" s="75" t="s">
        <v>1269</v>
      </c>
    </row>
    <row r="47" spans="1:6" ht="63" x14ac:dyDescent="0.25">
      <c r="A47" s="69">
        <v>37</v>
      </c>
      <c r="B47" s="69" t="s">
        <v>12339</v>
      </c>
      <c r="C47" s="75" t="s">
        <v>12340</v>
      </c>
      <c r="D47" s="69" t="s">
        <v>12302</v>
      </c>
      <c r="E47" s="203">
        <v>500000</v>
      </c>
      <c r="F47" s="75" t="s">
        <v>1269</v>
      </c>
    </row>
    <row r="48" spans="1:6" ht="31.5" x14ac:dyDescent="0.25">
      <c r="A48" s="69">
        <v>38</v>
      </c>
      <c r="B48" s="69" t="s">
        <v>12341</v>
      </c>
      <c r="C48" s="75" t="s">
        <v>12342</v>
      </c>
      <c r="D48" s="69" t="s">
        <v>3027</v>
      </c>
      <c r="E48" s="203">
        <v>500000</v>
      </c>
      <c r="F48" s="75" t="s">
        <v>1269</v>
      </c>
    </row>
    <row r="49" spans="1:6" ht="173.25" x14ac:dyDescent="0.25">
      <c r="A49" s="69">
        <v>39</v>
      </c>
      <c r="B49" s="69" t="s">
        <v>12343</v>
      </c>
      <c r="C49" s="75" t="s">
        <v>12344</v>
      </c>
      <c r="D49" s="69" t="s">
        <v>12345</v>
      </c>
      <c r="E49" s="203">
        <v>800000</v>
      </c>
      <c r="F49" s="75" t="s">
        <v>1269</v>
      </c>
    </row>
    <row r="50" spans="1:6" ht="63" x14ac:dyDescent="0.25">
      <c r="A50" s="69">
        <v>40</v>
      </c>
      <c r="B50" s="69" t="s">
        <v>12346</v>
      </c>
      <c r="C50" s="75" t="s">
        <v>12347</v>
      </c>
      <c r="D50" s="69" t="s">
        <v>12299</v>
      </c>
      <c r="E50" s="203">
        <v>500000</v>
      </c>
      <c r="F50" s="75" t="s">
        <v>1269</v>
      </c>
    </row>
    <row r="51" spans="1:6" ht="63" x14ac:dyDescent="0.25">
      <c r="A51" s="69">
        <v>41</v>
      </c>
      <c r="B51" s="69" t="s">
        <v>12348</v>
      </c>
      <c r="C51" s="75" t="s">
        <v>12349</v>
      </c>
      <c r="D51" s="69" t="s">
        <v>12302</v>
      </c>
      <c r="E51" s="203">
        <v>500000</v>
      </c>
      <c r="F51" s="75" t="s">
        <v>1269</v>
      </c>
    </row>
    <row r="52" spans="1:6" ht="63" x14ac:dyDescent="0.25">
      <c r="A52" s="69">
        <v>42</v>
      </c>
      <c r="B52" s="69" t="s">
        <v>12350</v>
      </c>
      <c r="C52" s="75" t="s">
        <v>12351</v>
      </c>
      <c r="D52" s="69" t="s">
        <v>12302</v>
      </c>
      <c r="E52" s="203">
        <v>500000</v>
      </c>
      <c r="F52" s="75" t="s">
        <v>1269</v>
      </c>
    </row>
    <row r="53" spans="1:6" ht="63" x14ac:dyDescent="0.25">
      <c r="A53" s="69">
        <v>43</v>
      </c>
      <c r="B53" s="69" t="s">
        <v>12352</v>
      </c>
      <c r="C53" s="75" t="s">
        <v>12353</v>
      </c>
      <c r="D53" s="69" t="s">
        <v>12302</v>
      </c>
      <c r="E53" s="203">
        <v>500000</v>
      </c>
      <c r="F53" s="75" t="s">
        <v>1269</v>
      </c>
    </row>
    <row r="54" spans="1:6" ht="94.5" x14ac:dyDescent="0.25">
      <c r="A54" s="69">
        <v>44</v>
      </c>
      <c r="B54" s="69" t="s">
        <v>12354</v>
      </c>
      <c r="C54" s="75" t="s">
        <v>12355</v>
      </c>
      <c r="D54" s="2" t="s">
        <v>12356</v>
      </c>
      <c r="E54" s="203">
        <v>1000000</v>
      </c>
      <c r="F54" s="75" t="s">
        <v>1269</v>
      </c>
    </row>
    <row r="55" spans="1:6" ht="63" x14ac:dyDescent="0.25">
      <c r="A55" s="69">
        <v>45</v>
      </c>
      <c r="B55" s="69" t="s">
        <v>12357</v>
      </c>
      <c r="C55" s="75" t="s">
        <v>12358</v>
      </c>
      <c r="D55" s="69" t="s">
        <v>12302</v>
      </c>
      <c r="E55" s="203">
        <v>500000</v>
      </c>
      <c r="F55" s="75" t="s">
        <v>1269</v>
      </c>
    </row>
    <row r="56" spans="1:6" ht="63" x14ac:dyDescent="0.25">
      <c r="A56" s="69">
        <v>46</v>
      </c>
      <c r="B56" s="69" t="s">
        <v>12359</v>
      </c>
      <c r="C56" s="75" t="s">
        <v>12360</v>
      </c>
      <c r="D56" s="69" t="s">
        <v>12302</v>
      </c>
      <c r="E56" s="203">
        <v>500000</v>
      </c>
      <c r="F56" s="75" t="s">
        <v>1269</v>
      </c>
    </row>
    <row r="57" spans="1:6" ht="141.75" x14ac:dyDescent="0.25">
      <c r="A57" s="69">
        <v>47</v>
      </c>
      <c r="B57" s="69" t="s">
        <v>12361</v>
      </c>
      <c r="C57" s="75" t="s">
        <v>12362</v>
      </c>
      <c r="D57" s="69" t="s">
        <v>12363</v>
      </c>
      <c r="E57" s="203">
        <v>700000</v>
      </c>
      <c r="F57" s="75" t="s">
        <v>1269</v>
      </c>
    </row>
    <row r="58" spans="1:6" ht="47.25" x14ac:dyDescent="0.25">
      <c r="A58" s="69">
        <v>48</v>
      </c>
      <c r="B58" s="69" t="s">
        <v>12364</v>
      </c>
      <c r="C58" s="75" t="s">
        <v>12365</v>
      </c>
      <c r="D58" s="69" t="s">
        <v>12366</v>
      </c>
      <c r="E58" s="203">
        <v>500000</v>
      </c>
      <c r="F58" s="75" t="s">
        <v>1269</v>
      </c>
    </row>
    <row r="59" spans="1:6" ht="47.25" x14ac:dyDescent="0.25">
      <c r="A59" s="69">
        <v>49</v>
      </c>
      <c r="B59" s="69" t="s">
        <v>12367</v>
      </c>
      <c r="C59" s="75" t="s">
        <v>12368</v>
      </c>
      <c r="D59" s="69" t="s">
        <v>12369</v>
      </c>
      <c r="E59" s="203">
        <v>500000</v>
      </c>
      <c r="F59" s="75" t="s">
        <v>1259</v>
      </c>
    </row>
    <row r="60" spans="1:6" ht="63" x14ac:dyDescent="0.25">
      <c r="A60" s="69">
        <v>50</v>
      </c>
      <c r="B60" s="69" t="s">
        <v>12370</v>
      </c>
      <c r="C60" s="75" t="s">
        <v>12371</v>
      </c>
      <c r="D60" s="69" t="s">
        <v>12302</v>
      </c>
      <c r="E60" s="203">
        <v>500000</v>
      </c>
      <c r="F60" s="75" t="s">
        <v>1269</v>
      </c>
    </row>
    <row r="61" spans="1:6" ht="63" x14ac:dyDescent="0.25">
      <c r="A61" s="69">
        <v>51</v>
      </c>
      <c r="B61" s="69" t="s">
        <v>12372</v>
      </c>
      <c r="C61" s="75" t="s">
        <v>12373</v>
      </c>
      <c r="D61" s="69" t="s">
        <v>12302</v>
      </c>
      <c r="E61" s="203">
        <v>500000</v>
      </c>
      <c r="F61" s="75" t="s">
        <v>1269</v>
      </c>
    </row>
    <row r="62" spans="1:6" ht="63" x14ac:dyDescent="0.25">
      <c r="A62" s="69">
        <v>52</v>
      </c>
      <c r="B62" s="69" t="s">
        <v>12374</v>
      </c>
      <c r="C62" s="75" t="s">
        <v>12375</v>
      </c>
      <c r="D62" s="69" t="s">
        <v>12302</v>
      </c>
      <c r="E62" s="203">
        <v>500000</v>
      </c>
      <c r="F62" s="75" t="s">
        <v>1269</v>
      </c>
    </row>
    <row r="63" spans="1:6" ht="63" x14ac:dyDescent="0.25">
      <c r="A63" s="69">
        <v>53</v>
      </c>
      <c r="B63" s="69" t="s">
        <v>12376</v>
      </c>
      <c r="C63" s="75" t="s">
        <v>12377</v>
      </c>
      <c r="D63" s="69" t="s">
        <v>12378</v>
      </c>
      <c r="E63" s="203">
        <v>800000</v>
      </c>
      <c r="F63" s="75" t="s">
        <v>1269</v>
      </c>
    </row>
    <row r="64" spans="1:6" ht="31.5" x14ac:dyDescent="0.25">
      <c r="A64" s="69">
        <v>54</v>
      </c>
      <c r="B64" s="69" t="s">
        <v>12379</v>
      </c>
      <c r="C64" s="75" t="s">
        <v>12380</v>
      </c>
      <c r="D64" s="69" t="s">
        <v>12381</v>
      </c>
      <c r="E64" s="203">
        <v>50000</v>
      </c>
      <c r="F64" s="75" t="s">
        <v>1269</v>
      </c>
    </row>
    <row r="65" spans="1:6" ht="94.5" x14ac:dyDescent="0.25">
      <c r="A65" s="69">
        <v>55</v>
      </c>
      <c r="B65" s="69" t="s">
        <v>12382</v>
      </c>
      <c r="C65" s="75" t="s">
        <v>12383</v>
      </c>
      <c r="D65" s="69" t="s">
        <v>12384</v>
      </c>
      <c r="E65" s="203">
        <v>500000</v>
      </c>
      <c r="F65" s="75" t="s">
        <v>1269</v>
      </c>
    </row>
    <row r="66" spans="1:6" ht="47.25" x14ac:dyDescent="0.25">
      <c r="A66" s="69">
        <v>56</v>
      </c>
      <c r="B66" s="69" t="s">
        <v>12385</v>
      </c>
      <c r="C66" s="75" t="s">
        <v>12386</v>
      </c>
      <c r="D66" s="69" t="s">
        <v>12387</v>
      </c>
      <c r="E66" s="203">
        <v>1000000</v>
      </c>
      <c r="F66" s="75" t="s">
        <v>1269</v>
      </c>
    </row>
    <row r="67" spans="1:6" x14ac:dyDescent="0.25">
      <c r="A67" s="69"/>
      <c r="B67" s="2348" t="s">
        <v>5872</v>
      </c>
      <c r="C67" s="2350"/>
      <c r="D67" s="69"/>
      <c r="E67" s="203"/>
      <c r="F67" s="75"/>
    </row>
    <row r="68" spans="1:6" ht="110.25" x14ac:dyDescent="0.25">
      <c r="A68" s="69">
        <v>57</v>
      </c>
      <c r="B68" s="69" t="s">
        <v>12388</v>
      </c>
      <c r="C68" s="75" t="s">
        <v>12389</v>
      </c>
      <c r="D68" s="69" t="s">
        <v>12390</v>
      </c>
      <c r="E68" s="203">
        <v>1000000</v>
      </c>
      <c r="F68" s="75" t="s">
        <v>1259</v>
      </c>
    </row>
    <row r="69" spans="1:6" ht="63" x14ac:dyDescent="0.25">
      <c r="A69" s="69">
        <v>58</v>
      </c>
      <c r="B69" s="69" t="s">
        <v>12391</v>
      </c>
      <c r="C69" s="75" t="s">
        <v>12392</v>
      </c>
      <c r="D69" s="69" t="s">
        <v>12302</v>
      </c>
      <c r="E69" s="77">
        <v>500000</v>
      </c>
      <c r="F69" s="75" t="s">
        <v>1269</v>
      </c>
    </row>
    <row r="70" spans="1:6" ht="78.75" x14ac:dyDescent="0.25">
      <c r="A70" s="69">
        <v>59</v>
      </c>
      <c r="B70" s="69" t="s">
        <v>12393</v>
      </c>
      <c r="C70" s="75" t="s">
        <v>12394</v>
      </c>
      <c r="D70" s="69" t="s">
        <v>12395</v>
      </c>
      <c r="E70" s="203">
        <v>3500000</v>
      </c>
      <c r="F70" s="75" t="s">
        <v>1259</v>
      </c>
    </row>
    <row r="71" spans="1:6" ht="31.5" x14ac:dyDescent="0.25">
      <c r="A71" s="69">
        <v>60</v>
      </c>
      <c r="B71" s="69" t="s">
        <v>12396</v>
      </c>
      <c r="C71" s="75" t="s">
        <v>12397</v>
      </c>
      <c r="D71" s="69" t="s">
        <v>12049</v>
      </c>
      <c r="E71" s="203">
        <v>500000</v>
      </c>
      <c r="F71" s="75" t="s">
        <v>1269</v>
      </c>
    </row>
    <row r="72" spans="1:6" ht="47.25" x14ac:dyDescent="0.25">
      <c r="A72" s="69">
        <v>61</v>
      </c>
      <c r="B72" s="69" t="s">
        <v>12398</v>
      </c>
      <c r="C72" s="75" t="s">
        <v>12399</v>
      </c>
      <c r="D72" s="69" t="s">
        <v>12400</v>
      </c>
      <c r="E72" s="203">
        <v>2000000</v>
      </c>
      <c r="F72" s="75" t="s">
        <v>1259</v>
      </c>
    </row>
    <row r="73" spans="1:6" ht="47.25" x14ac:dyDescent="0.25">
      <c r="A73" s="69">
        <v>62</v>
      </c>
      <c r="B73" s="69" t="s">
        <v>12401</v>
      </c>
      <c r="C73" s="75" t="s">
        <v>12402</v>
      </c>
      <c r="D73" s="69" t="s">
        <v>12403</v>
      </c>
      <c r="E73" s="203">
        <v>1000000</v>
      </c>
      <c r="F73" s="75" t="s">
        <v>1259</v>
      </c>
    </row>
    <row r="74" spans="1:6" ht="47.25" x14ac:dyDescent="0.25">
      <c r="A74" s="69">
        <v>63</v>
      </c>
      <c r="B74" s="69" t="s">
        <v>12404</v>
      </c>
      <c r="C74" s="75" t="s">
        <v>12405</v>
      </c>
      <c r="D74" s="69" t="s">
        <v>12406</v>
      </c>
      <c r="E74" s="203">
        <v>1000000</v>
      </c>
      <c r="F74" s="75" t="s">
        <v>1259</v>
      </c>
    </row>
    <row r="75" spans="1:6" ht="47.25" x14ac:dyDescent="0.25">
      <c r="A75" s="69">
        <v>64</v>
      </c>
      <c r="B75" s="69" t="s">
        <v>12407</v>
      </c>
      <c r="C75" s="75" t="s">
        <v>12408</v>
      </c>
      <c r="D75" s="69" t="s">
        <v>12409</v>
      </c>
      <c r="E75" s="203">
        <v>700000</v>
      </c>
      <c r="F75" s="75" t="s">
        <v>1259</v>
      </c>
    </row>
    <row r="76" spans="1:6" ht="63" x14ac:dyDescent="0.25">
      <c r="A76" s="69">
        <v>65</v>
      </c>
      <c r="B76" s="69" t="s">
        <v>12410</v>
      </c>
      <c r="C76" s="75" t="s">
        <v>12411</v>
      </c>
      <c r="D76" s="69" t="s">
        <v>12299</v>
      </c>
      <c r="E76" s="203">
        <v>500000</v>
      </c>
      <c r="F76" s="75" t="s">
        <v>1269</v>
      </c>
    </row>
    <row r="77" spans="1:6" ht="63" x14ac:dyDescent="0.25">
      <c r="A77" s="69">
        <v>66</v>
      </c>
      <c r="B77" s="69" t="s">
        <v>12412</v>
      </c>
      <c r="C77" s="75" t="s">
        <v>12413</v>
      </c>
      <c r="D77" s="69" t="s">
        <v>12302</v>
      </c>
      <c r="E77" s="203">
        <v>500000</v>
      </c>
      <c r="F77" s="75" t="s">
        <v>1269</v>
      </c>
    </row>
    <row r="78" spans="1:6" ht="63" x14ac:dyDescent="0.25">
      <c r="A78" s="69">
        <v>67</v>
      </c>
      <c r="B78" s="69" t="s">
        <v>12414</v>
      </c>
      <c r="C78" s="75" t="s">
        <v>12415</v>
      </c>
      <c r="D78" s="69" t="s">
        <v>12416</v>
      </c>
      <c r="E78" s="203">
        <v>500000</v>
      </c>
      <c r="F78" s="75" t="s">
        <v>1259</v>
      </c>
    </row>
    <row r="79" spans="1:6" ht="63" x14ac:dyDescent="0.25">
      <c r="A79" s="69">
        <v>68</v>
      </c>
      <c r="B79" s="69" t="s">
        <v>12417</v>
      </c>
      <c r="C79" s="75" t="s">
        <v>12418</v>
      </c>
      <c r="D79" s="69" t="s">
        <v>12302</v>
      </c>
      <c r="E79" s="203">
        <v>500000</v>
      </c>
      <c r="F79" s="75" t="s">
        <v>1269</v>
      </c>
    </row>
    <row r="80" spans="1:6" ht="126" x14ac:dyDescent="0.25">
      <c r="A80" s="69">
        <v>69</v>
      </c>
      <c r="B80" s="69" t="s">
        <v>12419</v>
      </c>
      <c r="C80" s="75" t="s">
        <v>12420</v>
      </c>
      <c r="D80" s="69" t="s">
        <v>12421</v>
      </c>
      <c r="E80" s="203">
        <v>2000000</v>
      </c>
      <c r="F80" s="75" t="s">
        <v>1259</v>
      </c>
    </row>
    <row r="81" spans="1:6" ht="47.25" x14ac:dyDescent="0.25">
      <c r="A81" s="69">
        <v>70</v>
      </c>
      <c r="B81" s="69" t="s">
        <v>12422</v>
      </c>
      <c r="C81" s="75" t="s">
        <v>12423</v>
      </c>
      <c r="D81" s="69" t="s">
        <v>12424</v>
      </c>
      <c r="E81" s="203">
        <v>200000</v>
      </c>
      <c r="F81" s="75" t="s">
        <v>1259</v>
      </c>
    </row>
    <row r="82" spans="1:6" ht="47.25" x14ac:dyDescent="0.25">
      <c r="A82" s="69">
        <v>71</v>
      </c>
      <c r="B82" s="69" t="s">
        <v>12425</v>
      </c>
      <c r="C82" s="75" t="s">
        <v>12426</v>
      </c>
      <c r="D82" s="69" t="s">
        <v>12427</v>
      </c>
      <c r="E82" s="203">
        <v>1300000</v>
      </c>
      <c r="F82" s="75" t="s">
        <v>1259</v>
      </c>
    </row>
    <row r="83" spans="1:6" x14ac:dyDescent="0.25">
      <c r="A83" s="69"/>
      <c r="B83" s="70" t="s">
        <v>219</v>
      </c>
      <c r="C83" s="75"/>
      <c r="D83" s="69"/>
      <c r="E83" s="2"/>
      <c r="F83" s="75"/>
    </row>
    <row r="84" spans="1:6" ht="63" x14ac:dyDescent="0.25">
      <c r="A84" s="69">
        <v>72</v>
      </c>
      <c r="B84" s="69" t="s">
        <v>12428</v>
      </c>
      <c r="C84" s="75" t="s">
        <v>12429</v>
      </c>
      <c r="D84" s="69" t="s">
        <v>12430</v>
      </c>
      <c r="E84" s="203">
        <v>700000</v>
      </c>
      <c r="F84" s="75" t="s">
        <v>1269</v>
      </c>
    </row>
    <row r="85" spans="1:6" ht="47.25" x14ac:dyDescent="0.25">
      <c r="A85" s="69">
        <v>73</v>
      </c>
      <c r="B85" s="69" t="s">
        <v>12431</v>
      </c>
      <c r="C85" s="75" t="s">
        <v>12432</v>
      </c>
      <c r="D85" s="69" t="s">
        <v>12433</v>
      </c>
      <c r="E85" s="203">
        <v>900000</v>
      </c>
      <c r="F85" s="75" t="s">
        <v>1259</v>
      </c>
    </row>
    <row r="86" spans="1:6" ht="47.25" x14ac:dyDescent="0.25">
      <c r="A86" s="69">
        <v>74</v>
      </c>
      <c r="B86" s="69" t="s">
        <v>12434</v>
      </c>
      <c r="C86" s="75" t="s">
        <v>12435</v>
      </c>
      <c r="D86" s="69" t="s">
        <v>12433</v>
      </c>
      <c r="E86" s="203">
        <v>500000</v>
      </c>
      <c r="F86" s="75" t="s">
        <v>1259</v>
      </c>
    </row>
    <row r="87" spans="1:6" ht="157.5" x14ac:dyDescent="0.25">
      <c r="A87" s="69">
        <v>75</v>
      </c>
      <c r="B87" s="69" t="s">
        <v>12436</v>
      </c>
      <c r="C87" s="75" t="s">
        <v>12437</v>
      </c>
      <c r="D87" s="69" t="s">
        <v>12438</v>
      </c>
      <c r="E87" s="203">
        <v>800000</v>
      </c>
      <c r="F87" s="75" t="s">
        <v>1269</v>
      </c>
    </row>
    <row r="88" spans="1:6" ht="94.5" x14ac:dyDescent="0.25">
      <c r="A88" s="69">
        <v>76</v>
      </c>
      <c r="B88" s="69" t="s">
        <v>12439</v>
      </c>
      <c r="C88" s="75" t="s">
        <v>12440</v>
      </c>
      <c r="D88" s="69" t="s">
        <v>12441</v>
      </c>
      <c r="E88" s="203">
        <v>250000</v>
      </c>
      <c r="F88" s="75" t="s">
        <v>1259</v>
      </c>
    </row>
    <row r="89" spans="1:6" x14ac:dyDescent="0.25">
      <c r="A89" s="359"/>
      <c r="B89" s="359" t="s">
        <v>704</v>
      </c>
      <c r="C89" s="359"/>
      <c r="D89" s="359"/>
      <c r="E89" s="744">
        <f>SUM(E6:E88)</f>
        <v>74310344.819999993</v>
      </c>
      <c r="F89" s="75"/>
    </row>
    <row r="90" spans="1:6" x14ac:dyDescent="0.25">
      <c r="A90" s="70"/>
      <c r="B90" s="2480" t="s">
        <v>9</v>
      </c>
      <c r="C90" s="2480"/>
      <c r="D90" s="70"/>
      <c r="E90" s="138"/>
      <c r="F90" s="90"/>
    </row>
    <row r="91" spans="1:6" ht="47.25" x14ac:dyDescent="0.25">
      <c r="A91" s="69">
        <v>1</v>
      </c>
      <c r="B91" s="69" t="s">
        <v>2787</v>
      </c>
      <c r="C91" s="75" t="s">
        <v>12251</v>
      </c>
      <c r="D91" s="69" t="s">
        <v>12252</v>
      </c>
      <c r="E91" s="203">
        <v>400000</v>
      </c>
      <c r="F91" s="90"/>
    </row>
    <row r="92" spans="1:6" ht="78.75" x14ac:dyDescent="0.25">
      <c r="A92" s="69">
        <v>2</v>
      </c>
      <c r="B92" s="69" t="s">
        <v>729</v>
      </c>
      <c r="C92" s="75" t="s">
        <v>12253</v>
      </c>
      <c r="D92" s="69" t="s">
        <v>12254</v>
      </c>
      <c r="E92" s="203">
        <v>300000</v>
      </c>
      <c r="F92" s="90"/>
    </row>
    <row r="93" spans="1:6" ht="78.75" x14ac:dyDescent="0.25">
      <c r="A93" s="69">
        <v>3</v>
      </c>
      <c r="B93" s="69" t="s">
        <v>721</v>
      </c>
      <c r="C93" s="75" t="s">
        <v>12255</v>
      </c>
      <c r="D93" s="69" t="s">
        <v>12442</v>
      </c>
      <c r="E93" s="203">
        <v>300000</v>
      </c>
      <c r="F93" s="90"/>
    </row>
    <row r="94" spans="1:6" ht="63" x14ac:dyDescent="0.25">
      <c r="A94" s="69">
        <v>4</v>
      </c>
      <c r="B94" s="75" t="s">
        <v>12264</v>
      </c>
      <c r="C94" s="75" t="s">
        <v>12265</v>
      </c>
      <c r="D94" s="69" t="s">
        <v>12266</v>
      </c>
      <c r="E94" s="77">
        <v>2500000</v>
      </c>
      <c r="F94" s="90"/>
    </row>
    <row r="95" spans="1:6" ht="94.5" x14ac:dyDescent="0.25">
      <c r="A95" s="69">
        <v>5</v>
      </c>
      <c r="B95" s="69" t="s">
        <v>12267</v>
      </c>
      <c r="C95" s="75" t="s">
        <v>12268</v>
      </c>
      <c r="D95" s="69" t="s">
        <v>12269</v>
      </c>
      <c r="E95" s="77">
        <v>2000000</v>
      </c>
      <c r="F95" s="90"/>
    </row>
    <row r="96" spans="1:6" x14ac:dyDescent="0.25">
      <c r="A96" s="9"/>
      <c r="B96" s="359" t="s">
        <v>248</v>
      </c>
      <c r="C96" s="359"/>
      <c r="D96" s="359"/>
      <c r="E96" s="744">
        <f>SUM(E91:E95)</f>
        <v>5500000</v>
      </c>
      <c r="F96" s="90"/>
    </row>
    <row r="97" spans="1:6" ht="22.5" customHeight="1" x14ac:dyDescent="0.25">
      <c r="A97" s="9"/>
      <c r="B97" s="2614" t="s">
        <v>323</v>
      </c>
      <c r="C97" s="2614"/>
      <c r="D97" s="359"/>
      <c r="E97" s="744"/>
      <c r="F97" s="90"/>
    </row>
    <row r="98" spans="1:6" ht="31.5" x14ac:dyDescent="0.25">
      <c r="A98" s="158">
        <v>1</v>
      </c>
      <c r="B98" s="158" t="s">
        <v>12443</v>
      </c>
      <c r="C98" s="101" t="s">
        <v>12444</v>
      </c>
      <c r="D98" s="158" t="s">
        <v>12445</v>
      </c>
      <c r="E98" s="203">
        <v>7000000</v>
      </c>
      <c r="F98" s="90"/>
    </row>
    <row r="99" spans="1:6" x14ac:dyDescent="0.25">
      <c r="A99" s="88"/>
      <c r="B99" s="88" t="s">
        <v>248</v>
      </c>
      <c r="C99" s="88"/>
      <c r="D99" s="88"/>
      <c r="E99" s="257">
        <v>7000000</v>
      </c>
      <c r="F99" s="88"/>
    </row>
    <row r="100" spans="1:6" x14ac:dyDescent="0.25">
      <c r="A100" s="88"/>
      <c r="B100" s="88" t="s">
        <v>324</v>
      </c>
      <c r="C100" s="88"/>
      <c r="D100" s="88"/>
      <c r="E100" s="89">
        <f>E99+E96+E89</f>
        <v>86810344.819999993</v>
      </c>
      <c r="F100" s="88"/>
    </row>
    <row r="105" spans="1:6" x14ac:dyDescent="0.25">
      <c r="A105" s="2559" t="s">
        <v>9528</v>
      </c>
      <c r="B105" s="2559"/>
      <c r="C105" s="2559"/>
      <c r="D105" s="2559"/>
      <c r="E105" s="2559"/>
      <c r="F105" s="2559"/>
    </row>
    <row r="106" spans="1:6" x14ac:dyDescent="0.25">
      <c r="A106" s="2559" t="s">
        <v>12250</v>
      </c>
      <c r="B106" s="2559"/>
      <c r="C106" s="2559"/>
      <c r="D106" s="2559"/>
      <c r="E106" s="2559"/>
      <c r="F106" s="2559"/>
    </row>
    <row r="107" spans="1:6" x14ac:dyDescent="0.25">
      <c r="A107" s="2559" t="s">
        <v>281</v>
      </c>
      <c r="B107" s="2559"/>
      <c r="C107" s="2559"/>
      <c r="D107" s="2559"/>
      <c r="E107" s="2559"/>
      <c r="F107" s="2559"/>
    </row>
    <row r="108" spans="1:6" ht="28.5" x14ac:dyDescent="0.25">
      <c r="A108" s="2229" t="s">
        <v>3</v>
      </c>
      <c r="B108" s="2230" t="s">
        <v>283</v>
      </c>
      <c r="C108" s="2230" t="s">
        <v>284</v>
      </c>
      <c r="D108" s="2230" t="s">
        <v>285</v>
      </c>
      <c r="E108" s="2231" t="s">
        <v>286</v>
      </c>
      <c r="F108" s="1813" t="s">
        <v>1228</v>
      </c>
    </row>
    <row r="109" spans="1:6" x14ac:dyDescent="0.25">
      <c r="A109" s="2177"/>
      <c r="B109" s="2456" t="s">
        <v>9</v>
      </c>
      <c r="C109" s="2457"/>
      <c r="D109" s="2459"/>
      <c r="E109" s="1824"/>
      <c r="F109" s="1741"/>
    </row>
    <row r="110" spans="1:6" ht="78.75" x14ac:dyDescent="0.25">
      <c r="A110" s="1756">
        <v>1</v>
      </c>
      <c r="B110" s="1755" t="s">
        <v>729</v>
      </c>
      <c r="C110" s="1755" t="s">
        <v>43495</v>
      </c>
      <c r="D110" s="1755" t="s">
        <v>12254</v>
      </c>
      <c r="E110" s="1757">
        <v>200000</v>
      </c>
      <c r="F110" s="1741" t="s">
        <v>272</v>
      </c>
    </row>
    <row r="111" spans="1:6" ht="78.75" x14ac:dyDescent="0.25">
      <c r="A111" s="1756">
        <v>2</v>
      </c>
      <c r="B111" s="1755" t="s">
        <v>721</v>
      </c>
      <c r="C111" s="1755" t="s">
        <v>43496</v>
      </c>
      <c r="D111" s="1755" t="s">
        <v>43497</v>
      </c>
      <c r="E111" s="1757">
        <v>268965.83</v>
      </c>
      <c r="F111" s="1741" t="s">
        <v>272</v>
      </c>
    </row>
    <row r="112" spans="1:6" x14ac:dyDescent="0.25">
      <c r="A112" s="1756"/>
      <c r="B112" s="2712" t="s">
        <v>13460</v>
      </c>
      <c r="C112" s="2713"/>
      <c r="D112" s="2714"/>
      <c r="E112" s="1757"/>
      <c r="F112" s="1741"/>
    </row>
    <row r="113" spans="1:6" ht="78.75" x14ac:dyDescent="0.25">
      <c r="A113" s="1756">
        <v>3</v>
      </c>
      <c r="B113" s="1755" t="s">
        <v>729</v>
      </c>
      <c r="C113" s="1755" t="s">
        <v>43495</v>
      </c>
      <c r="D113" s="1755" t="s">
        <v>12254</v>
      </c>
      <c r="E113" s="1757">
        <v>341379</v>
      </c>
      <c r="F113" s="1741" t="s">
        <v>272</v>
      </c>
    </row>
    <row r="114" spans="1:6" x14ac:dyDescent="0.25">
      <c r="A114" s="1756"/>
      <c r="B114" s="2484" t="s">
        <v>4727</v>
      </c>
      <c r="C114" s="2485"/>
      <c r="D114" s="1755"/>
      <c r="E114" s="1757"/>
      <c r="F114" s="1741"/>
    </row>
    <row r="115" spans="1:6" ht="110.25" x14ac:dyDescent="0.25">
      <c r="A115" s="1756">
        <v>4</v>
      </c>
      <c r="B115" s="1755" t="s">
        <v>301</v>
      </c>
      <c r="C115" s="1755" t="s">
        <v>43498</v>
      </c>
      <c r="D115" s="1755" t="s">
        <v>43</v>
      </c>
      <c r="E115" s="1757">
        <v>568965.51</v>
      </c>
      <c r="F115" s="1741" t="s">
        <v>272</v>
      </c>
    </row>
    <row r="116" spans="1:6" x14ac:dyDescent="0.25">
      <c r="A116" s="1756"/>
      <c r="B116" s="2484" t="s">
        <v>5895</v>
      </c>
      <c r="C116" s="2485"/>
      <c r="D116" s="1755"/>
      <c r="E116" s="1757"/>
      <c r="F116" s="1741"/>
    </row>
    <row r="117" spans="1:6" ht="47.25" x14ac:dyDescent="0.25">
      <c r="A117" s="1756">
        <v>5</v>
      </c>
      <c r="B117" s="1755" t="s">
        <v>43499</v>
      </c>
      <c r="C117" s="1756" t="s">
        <v>43500</v>
      </c>
      <c r="D117" s="1755" t="s">
        <v>1736</v>
      </c>
      <c r="E117" s="1757">
        <v>500000</v>
      </c>
      <c r="F117" s="1741" t="s">
        <v>13</v>
      </c>
    </row>
    <row r="118" spans="1:6" x14ac:dyDescent="0.25">
      <c r="A118" s="1756"/>
      <c r="B118" s="2484" t="s">
        <v>5872</v>
      </c>
      <c r="C118" s="2485"/>
      <c r="D118" s="1755"/>
      <c r="E118" s="1757"/>
      <c r="F118" s="1741"/>
    </row>
    <row r="119" spans="1:6" ht="94.5" x14ac:dyDescent="0.25">
      <c r="A119" s="1756">
        <v>6</v>
      </c>
      <c r="B119" s="1756" t="s">
        <v>43501</v>
      </c>
      <c r="C119" s="1756" t="s">
        <v>43502</v>
      </c>
      <c r="D119" s="1756" t="s">
        <v>43503</v>
      </c>
      <c r="E119" s="1806">
        <v>500000</v>
      </c>
      <c r="F119" s="1741" t="s">
        <v>272</v>
      </c>
    </row>
    <row r="120" spans="1:6" ht="47.25" x14ac:dyDescent="0.25">
      <c r="A120" s="1756">
        <v>7</v>
      </c>
      <c r="B120" s="1756" t="s">
        <v>43504</v>
      </c>
      <c r="C120" s="1756" t="s">
        <v>43505</v>
      </c>
      <c r="D120" s="1756" t="s">
        <v>1736</v>
      </c>
      <c r="E120" s="1806">
        <v>500000</v>
      </c>
      <c r="F120" s="1741" t="s">
        <v>13</v>
      </c>
    </row>
    <row r="121" spans="1:6" ht="63" x14ac:dyDescent="0.25">
      <c r="A121" s="1756">
        <v>8</v>
      </c>
      <c r="B121" s="1756" t="s">
        <v>43506</v>
      </c>
      <c r="C121" s="1756" t="s">
        <v>43507</v>
      </c>
      <c r="D121" s="1756" t="s">
        <v>43508</v>
      </c>
      <c r="E121" s="1806">
        <v>400000</v>
      </c>
      <c r="F121" s="1741" t="s">
        <v>272</v>
      </c>
    </row>
    <row r="122" spans="1:6" ht="47.25" x14ac:dyDescent="0.25">
      <c r="A122" s="1756">
        <v>9</v>
      </c>
      <c r="B122" s="1756" t="s">
        <v>43509</v>
      </c>
      <c r="C122" s="1756" t="s">
        <v>43510</v>
      </c>
      <c r="D122" s="1756" t="s">
        <v>1736</v>
      </c>
      <c r="E122" s="1806">
        <v>500000</v>
      </c>
      <c r="F122" s="1741" t="s">
        <v>13</v>
      </c>
    </row>
    <row r="123" spans="1:6" ht="94.5" x14ac:dyDescent="0.25">
      <c r="A123" s="1756">
        <v>10</v>
      </c>
      <c r="B123" s="1756" t="s">
        <v>43511</v>
      </c>
      <c r="C123" s="1756" t="s">
        <v>43512</v>
      </c>
      <c r="D123" s="1756" t="s">
        <v>43513</v>
      </c>
      <c r="E123" s="1806">
        <v>500000</v>
      </c>
      <c r="F123" s="1741" t="s">
        <v>272</v>
      </c>
    </row>
    <row r="124" spans="1:6" ht="47.25" x14ac:dyDescent="0.25">
      <c r="A124" s="1756">
        <v>11</v>
      </c>
      <c r="B124" s="1756" t="s">
        <v>43514</v>
      </c>
      <c r="C124" s="1756" t="s">
        <v>43515</v>
      </c>
      <c r="D124" s="1756" t="s">
        <v>43516</v>
      </c>
      <c r="E124" s="1806">
        <v>500000</v>
      </c>
      <c r="F124" s="1741" t="s">
        <v>13</v>
      </c>
    </row>
    <row r="125" spans="1:6" ht="47.25" x14ac:dyDescent="0.25">
      <c r="A125" s="1756">
        <v>12</v>
      </c>
      <c r="B125" s="1756" t="s">
        <v>43517</v>
      </c>
      <c r="C125" s="1756" t="s">
        <v>43518</v>
      </c>
      <c r="D125" s="1756" t="s">
        <v>43519</v>
      </c>
      <c r="E125" s="1806">
        <v>800000</v>
      </c>
      <c r="F125" s="1741" t="s">
        <v>272</v>
      </c>
    </row>
    <row r="126" spans="1:6" x14ac:dyDescent="0.25">
      <c r="A126" s="1756"/>
      <c r="B126" s="2484" t="s">
        <v>2940</v>
      </c>
      <c r="C126" s="2485"/>
      <c r="D126" s="1756"/>
      <c r="E126" s="1806"/>
      <c r="F126" s="1741"/>
    </row>
    <row r="127" spans="1:6" ht="63" x14ac:dyDescent="0.25">
      <c r="A127" s="1756">
        <v>13</v>
      </c>
      <c r="B127" s="1756" t="s">
        <v>43520</v>
      </c>
      <c r="C127" s="1756" t="s">
        <v>43521</v>
      </c>
      <c r="D127" s="1756" t="s">
        <v>43522</v>
      </c>
      <c r="E127" s="1806">
        <v>5800000</v>
      </c>
      <c r="F127" s="1741" t="s">
        <v>13</v>
      </c>
    </row>
    <row r="128" spans="1:6" x14ac:dyDescent="0.25">
      <c r="A128" s="1756"/>
      <c r="B128" s="1755"/>
      <c r="C128" s="1960"/>
      <c r="D128" s="1755"/>
      <c r="E128" s="1771">
        <f>SUM(E110:E127)</f>
        <v>11379310.34</v>
      </c>
      <c r="F128" s="1741"/>
    </row>
    <row r="129" spans="1:6" x14ac:dyDescent="0.25">
      <c r="A129" s="2453" t="s">
        <v>41688</v>
      </c>
      <c r="B129" s="2453"/>
      <c r="C129" s="2340"/>
      <c r="D129" s="2340" t="s">
        <v>41689</v>
      </c>
      <c r="E129" s="2341"/>
      <c r="F129" s="2342"/>
    </row>
  </sheetData>
  <mergeCells count="22">
    <mergeCell ref="D129:F129"/>
    <mergeCell ref="B24:C24"/>
    <mergeCell ref="A105:F105"/>
    <mergeCell ref="A106:F106"/>
    <mergeCell ref="A107:F107"/>
    <mergeCell ref="B109:D109"/>
    <mergeCell ref="B112:D112"/>
    <mergeCell ref="B29:C29"/>
    <mergeCell ref="B67:C67"/>
    <mergeCell ref="B90:C90"/>
    <mergeCell ref="B97:C97"/>
    <mergeCell ref="B114:C114"/>
    <mergeCell ref="B116:C116"/>
    <mergeCell ref="B118:C118"/>
    <mergeCell ref="B126:C126"/>
    <mergeCell ref="A129:C129"/>
    <mergeCell ref="B18:C18"/>
    <mergeCell ref="A1:F1"/>
    <mergeCell ref="A2:F2"/>
    <mergeCell ref="A3:F3"/>
    <mergeCell ref="B5:C5"/>
    <mergeCell ref="B9:C9"/>
  </mergeCells>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215"/>
  <sheetViews>
    <sheetView topLeftCell="A209" workbookViewId="0">
      <selection activeCell="C185" sqref="C185"/>
    </sheetView>
  </sheetViews>
  <sheetFormatPr defaultRowHeight="15.75" x14ac:dyDescent="0.25"/>
  <cols>
    <col min="1" max="1" width="9.140625" style="128"/>
    <col min="2" max="2" width="12.140625" style="128" customWidth="1"/>
    <col min="3" max="3" width="42.5703125" style="128" customWidth="1"/>
    <col min="4" max="4" width="17.85546875" style="128" customWidth="1"/>
    <col min="5" max="5" width="19.5703125" style="128" customWidth="1"/>
    <col min="6" max="6" width="10.5703125" style="128" customWidth="1"/>
    <col min="7" max="16384" width="9.140625" style="128"/>
  </cols>
  <sheetData>
    <row r="1" spans="1:6" x14ac:dyDescent="0.25">
      <c r="A1" s="2345" t="s">
        <v>9528</v>
      </c>
      <c r="B1" s="2345"/>
      <c r="C1" s="2345"/>
      <c r="D1" s="2345"/>
      <c r="E1" s="2345"/>
      <c r="F1" s="2345"/>
    </row>
    <row r="2" spans="1:6" x14ac:dyDescent="0.25">
      <c r="A2" s="2345" t="s">
        <v>12651</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 t="s">
        <v>285</v>
      </c>
      <c r="E4" s="233" t="s">
        <v>286</v>
      </c>
      <c r="F4" s="70" t="s">
        <v>8</v>
      </c>
    </row>
    <row r="5" spans="1:6" x14ac:dyDescent="0.25">
      <c r="A5" s="2"/>
      <c r="B5" s="2373" t="s">
        <v>9</v>
      </c>
      <c r="C5" s="2431"/>
      <c r="D5" s="2374"/>
      <c r="E5" s="233"/>
      <c r="F5" s="70"/>
    </row>
    <row r="6" spans="1:6" ht="47.25" x14ac:dyDescent="0.25">
      <c r="A6" s="2">
        <v>1</v>
      </c>
      <c r="B6" s="69" t="s">
        <v>289</v>
      </c>
      <c r="C6" s="69" t="s">
        <v>12652</v>
      </c>
      <c r="D6" s="69" t="s">
        <v>329</v>
      </c>
      <c r="E6" s="77">
        <v>600000</v>
      </c>
      <c r="F6" s="69" t="s">
        <v>1269</v>
      </c>
    </row>
    <row r="7" spans="1:6" ht="126" x14ac:dyDescent="0.25">
      <c r="A7" s="2">
        <v>2</v>
      </c>
      <c r="B7" s="69" t="s">
        <v>295</v>
      </c>
      <c r="C7" s="69" t="s">
        <v>12653</v>
      </c>
      <c r="D7" s="69" t="s">
        <v>488</v>
      </c>
      <c r="E7" s="77">
        <v>870000</v>
      </c>
      <c r="F7" s="69" t="s">
        <v>1269</v>
      </c>
    </row>
    <row r="8" spans="1:6" ht="63" x14ac:dyDescent="0.25">
      <c r="A8" s="2">
        <v>3</v>
      </c>
      <c r="B8" s="69" t="s">
        <v>12654</v>
      </c>
      <c r="C8" s="69" t="s">
        <v>12655</v>
      </c>
      <c r="D8" s="69" t="s">
        <v>12656</v>
      </c>
      <c r="E8" s="77">
        <v>723838</v>
      </c>
      <c r="F8" s="69" t="s">
        <v>1269</v>
      </c>
    </row>
    <row r="9" spans="1:6" ht="31.5" x14ac:dyDescent="0.25">
      <c r="A9" s="2">
        <v>4</v>
      </c>
      <c r="B9" s="69" t="s">
        <v>17</v>
      </c>
      <c r="C9" s="69" t="s">
        <v>12657</v>
      </c>
      <c r="D9" s="69" t="s">
        <v>537</v>
      </c>
      <c r="E9" s="77">
        <v>77760</v>
      </c>
      <c r="F9" s="69" t="s">
        <v>1269</v>
      </c>
    </row>
    <row r="10" spans="1:6" ht="31.5" x14ac:dyDescent="0.25">
      <c r="A10" s="2">
        <v>5</v>
      </c>
      <c r="B10" s="69" t="s">
        <v>20</v>
      </c>
      <c r="C10" s="69" t="s">
        <v>12658</v>
      </c>
      <c r="D10" s="69" t="s">
        <v>539</v>
      </c>
      <c r="E10" s="77">
        <v>61279</v>
      </c>
      <c r="F10" s="69" t="s">
        <v>1269</v>
      </c>
    </row>
    <row r="11" spans="1:6" ht="94.5" x14ac:dyDescent="0.25">
      <c r="A11" s="2">
        <v>6</v>
      </c>
      <c r="B11" s="69" t="s">
        <v>23</v>
      </c>
      <c r="C11" s="69" t="s">
        <v>12659</v>
      </c>
      <c r="D11" s="69" t="s">
        <v>541</v>
      </c>
      <c r="E11" s="77">
        <v>1875743.69</v>
      </c>
      <c r="F11" s="69" t="s">
        <v>1269</v>
      </c>
    </row>
    <row r="12" spans="1:6" x14ac:dyDescent="0.25">
      <c r="A12" s="2"/>
      <c r="B12" s="2373" t="s">
        <v>2222</v>
      </c>
      <c r="C12" s="2431"/>
      <c r="D12" s="2374"/>
      <c r="E12" s="257"/>
      <c r="F12" s="96"/>
    </row>
    <row r="13" spans="1:6" ht="110.25" x14ac:dyDescent="0.25">
      <c r="A13" s="2">
        <v>7</v>
      </c>
      <c r="B13" s="69" t="s">
        <v>295</v>
      </c>
      <c r="C13" s="69" t="s">
        <v>12660</v>
      </c>
      <c r="D13" s="69" t="s">
        <v>336</v>
      </c>
      <c r="E13" s="77">
        <v>286919</v>
      </c>
      <c r="F13" s="69" t="s">
        <v>1269</v>
      </c>
    </row>
    <row r="14" spans="1:6" ht="94.5" x14ac:dyDescent="0.25">
      <c r="A14" s="2">
        <v>8</v>
      </c>
      <c r="B14" s="69" t="s">
        <v>23</v>
      </c>
      <c r="C14" s="69" t="s">
        <v>12661</v>
      </c>
      <c r="D14" s="69" t="s">
        <v>541</v>
      </c>
      <c r="E14" s="77">
        <v>1272908</v>
      </c>
      <c r="F14" s="69" t="s">
        <v>1269</v>
      </c>
    </row>
    <row r="15" spans="1:6" ht="94.5" x14ac:dyDescent="0.25">
      <c r="A15" s="2">
        <v>9</v>
      </c>
      <c r="B15" s="69" t="s">
        <v>299</v>
      </c>
      <c r="C15" s="69" t="s">
        <v>12662</v>
      </c>
      <c r="D15" s="69" t="s">
        <v>1244</v>
      </c>
      <c r="E15" s="77">
        <v>1044483</v>
      </c>
      <c r="F15" s="69" t="s">
        <v>1269</v>
      </c>
    </row>
    <row r="16" spans="1:6" x14ac:dyDescent="0.25">
      <c r="A16" s="2"/>
      <c r="B16" s="2384" t="s">
        <v>2048</v>
      </c>
      <c r="C16" s="2384"/>
      <c r="D16" s="69"/>
      <c r="E16" s="259"/>
      <c r="F16" s="80"/>
    </row>
    <row r="17" spans="1:6" ht="409.5" x14ac:dyDescent="0.25">
      <c r="A17" s="2">
        <v>10</v>
      </c>
      <c r="B17" s="69" t="s">
        <v>242</v>
      </c>
      <c r="C17" s="69" t="s">
        <v>12663</v>
      </c>
      <c r="D17" s="69" t="s">
        <v>12611</v>
      </c>
      <c r="E17" s="77">
        <v>4677027</v>
      </c>
      <c r="F17" s="69" t="s">
        <v>1269</v>
      </c>
    </row>
    <row r="18" spans="1:6" x14ac:dyDescent="0.25">
      <c r="A18" s="2"/>
      <c r="B18" s="2384" t="s">
        <v>481</v>
      </c>
      <c r="C18" s="2384"/>
      <c r="D18" s="69"/>
      <c r="E18" s="259"/>
      <c r="F18" s="80"/>
    </row>
    <row r="19" spans="1:6" ht="31.5" x14ac:dyDescent="0.25">
      <c r="A19" s="2">
        <v>11</v>
      </c>
      <c r="B19" s="69" t="s">
        <v>683</v>
      </c>
      <c r="C19" s="69" t="s">
        <v>12664</v>
      </c>
      <c r="D19" s="69" t="s">
        <v>12665</v>
      </c>
      <c r="E19" s="77">
        <v>4000000</v>
      </c>
      <c r="F19" s="69" t="s">
        <v>1269</v>
      </c>
    </row>
    <row r="20" spans="1:6" x14ac:dyDescent="0.25">
      <c r="A20" s="2"/>
      <c r="B20" s="2348" t="s">
        <v>306</v>
      </c>
      <c r="C20" s="2350"/>
      <c r="D20" s="69"/>
      <c r="E20" s="77"/>
      <c r="F20" s="69"/>
    </row>
    <row r="21" spans="1:6" ht="63" x14ac:dyDescent="0.25">
      <c r="A21" s="2">
        <v>12</v>
      </c>
      <c r="B21" s="69" t="s">
        <v>12666</v>
      </c>
      <c r="C21" s="69" t="s">
        <v>12667</v>
      </c>
      <c r="D21" s="69" t="s">
        <v>12668</v>
      </c>
      <c r="E21" s="77">
        <v>86810</v>
      </c>
      <c r="F21" s="69" t="s">
        <v>1269</v>
      </c>
    </row>
    <row r="22" spans="1:6" ht="78.75" x14ac:dyDescent="0.25">
      <c r="A22" s="2">
        <v>13</v>
      </c>
      <c r="B22" s="69" t="s">
        <v>12669</v>
      </c>
      <c r="C22" s="69" t="s">
        <v>12670</v>
      </c>
      <c r="D22" s="69" t="s">
        <v>12668</v>
      </c>
      <c r="E22" s="77">
        <v>86810</v>
      </c>
      <c r="F22" s="69" t="s">
        <v>1269</v>
      </c>
    </row>
    <row r="23" spans="1:6" ht="63" x14ac:dyDescent="0.25">
      <c r="A23" s="2">
        <v>14</v>
      </c>
      <c r="B23" s="69" t="s">
        <v>12671</v>
      </c>
      <c r="C23" s="69" t="s">
        <v>12672</v>
      </c>
      <c r="D23" s="69" t="s">
        <v>12668</v>
      </c>
      <c r="E23" s="77">
        <v>86810</v>
      </c>
      <c r="F23" s="69" t="s">
        <v>1269</v>
      </c>
    </row>
    <row r="24" spans="1:6" ht="63" x14ac:dyDescent="0.25">
      <c r="A24" s="2">
        <v>15</v>
      </c>
      <c r="B24" s="69" t="s">
        <v>12673</v>
      </c>
      <c r="C24" s="69" t="s">
        <v>12674</v>
      </c>
      <c r="D24" s="69" t="s">
        <v>12668</v>
      </c>
      <c r="E24" s="77">
        <v>86810</v>
      </c>
      <c r="F24" s="69" t="s">
        <v>1269</v>
      </c>
    </row>
    <row r="25" spans="1:6" ht="47.25" x14ac:dyDescent="0.25">
      <c r="A25" s="2">
        <v>16</v>
      </c>
      <c r="B25" s="69" t="s">
        <v>12675</v>
      </c>
      <c r="C25" s="69" t="s">
        <v>12676</v>
      </c>
      <c r="D25" s="69" t="s">
        <v>12668</v>
      </c>
      <c r="E25" s="77">
        <v>86810</v>
      </c>
      <c r="F25" s="69" t="s">
        <v>1269</v>
      </c>
    </row>
    <row r="26" spans="1:6" ht="63" x14ac:dyDescent="0.25">
      <c r="A26" s="2">
        <v>17</v>
      </c>
      <c r="B26" s="69" t="s">
        <v>12677</v>
      </c>
      <c r="C26" s="69" t="s">
        <v>12678</v>
      </c>
      <c r="D26" s="69" t="s">
        <v>12668</v>
      </c>
      <c r="E26" s="77">
        <v>86810</v>
      </c>
      <c r="F26" s="69" t="s">
        <v>1269</v>
      </c>
    </row>
    <row r="27" spans="1:6" ht="63" x14ac:dyDescent="0.25">
      <c r="A27" s="2">
        <v>18</v>
      </c>
      <c r="B27" s="69" t="s">
        <v>12679</v>
      </c>
      <c r="C27" s="69" t="s">
        <v>12680</v>
      </c>
      <c r="D27" s="69" t="s">
        <v>12668</v>
      </c>
      <c r="E27" s="77">
        <v>86810</v>
      </c>
      <c r="F27" s="69" t="s">
        <v>1269</v>
      </c>
    </row>
    <row r="28" spans="1:6" ht="63" x14ac:dyDescent="0.25">
      <c r="A28" s="2">
        <v>19</v>
      </c>
      <c r="B28" s="69" t="s">
        <v>12681</v>
      </c>
      <c r="C28" s="69" t="s">
        <v>12682</v>
      </c>
      <c r="D28" s="69" t="s">
        <v>12668</v>
      </c>
      <c r="E28" s="77">
        <v>86810</v>
      </c>
      <c r="F28" s="69" t="s">
        <v>1269</v>
      </c>
    </row>
    <row r="29" spans="1:6" ht="47.25" x14ac:dyDescent="0.25">
      <c r="A29" s="2">
        <v>20</v>
      </c>
      <c r="B29" s="69" t="s">
        <v>12683</v>
      </c>
      <c r="C29" s="69" t="s">
        <v>12684</v>
      </c>
      <c r="D29" s="69" t="s">
        <v>12668</v>
      </c>
      <c r="E29" s="77">
        <v>86810</v>
      </c>
      <c r="F29" s="69" t="s">
        <v>1269</v>
      </c>
    </row>
    <row r="30" spans="1:6" ht="47.25" x14ac:dyDescent="0.25">
      <c r="A30" s="2">
        <v>21</v>
      </c>
      <c r="B30" s="69" t="s">
        <v>12685</v>
      </c>
      <c r="C30" s="69" t="s">
        <v>12686</v>
      </c>
      <c r="D30" s="69" t="s">
        <v>12668</v>
      </c>
      <c r="E30" s="77">
        <v>86810</v>
      </c>
      <c r="F30" s="69" t="s">
        <v>1269</v>
      </c>
    </row>
    <row r="31" spans="1:6" ht="47.25" x14ac:dyDescent="0.25">
      <c r="A31" s="2">
        <v>22</v>
      </c>
      <c r="B31" s="69" t="s">
        <v>12687</v>
      </c>
      <c r="C31" s="69" t="s">
        <v>12688</v>
      </c>
      <c r="D31" s="69" t="s">
        <v>12668</v>
      </c>
      <c r="E31" s="77">
        <v>86810</v>
      </c>
      <c r="F31" s="69" t="s">
        <v>1269</v>
      </c>
    </row>
    <row r="32" spans="1:6" ht="47.25" x14ac:dyDescent="0.25">
      <c r="A32" s="2">
        <v>23</v>
      </c>
      <c r="B32" s="69" t="s">
        <v>12689</v>
      </c>
      <c r="C32" s="69" t="s">
        <v>12690</v>
      </c>
      <c r="D32" s="69" t="s">
        <v>12668</v>
      </c>
      <c r="E32" s="77">
        <v>86810</v>
      </c>
      <c r="F32" s="69" t="s">
        <v>1269</v>
      </c>
    </row>
    <row r="33" spans="1:6" ht="78.75" x14ac:dyDescent="0.25">
      <c r="A33" s="2">
        <v>24</v>
      </c>
      <c r="B33" s="69" t="s">
        <v>12691</v>
      </c>
      <c r="C33" s="69" t="s">
        <v>12692</v>
      </c>
      <c r="D33" s="69" t="s">
        <v>12668</v>
      </c>
      <c r="E33" s="77">
        <v>86810</v>
      </c>
      <c r="F33" s="69" t="s">
        <v>1269</v>
      </c>
    </row>
    <row r="34" spans="1:6" ht="47.25" x14ac:dyDescent="0.25">
      <c r="A34" s="2">
        <v>25</v>
      </c>
      <c r="B34" s="69" t="s">
        <v>12693</v>
      </c>
      <c r="C34" s="69" t="s">
        <v>12694</v>
      </c>
      <c r="D34" s="69" t="s">
        <v>12668</v>
      </c>
      <c r="E34" s="77">
        <v>86810</v>
      </c>
      <c r="F34" s="69" t="s">
        <v>1269</v>
      </c>
    </row>
    <row r="35" spans="1:6" ht="78.75" x14ac:dyDescent="0.25">
      <c r="A35" s="2">
        <v>26</v>
      </c>
      <c r="B35" s="69" t="s">
        <v>12695</v>
      </c>
      <c r="C35" s="69" t="s">
        <v>12696</v>
      </c>
      <c r="D35" s="69" t="s">
        <v>12668</v>
      </c>
      <c r="E35" s="77">
        <v>86810</v>
      </c>
      <c r="F35" s="69" t="s">
        <v>1269</v>
      </c>
    </row>
    <row r="36" spans="1:6" ht="63" x14ac:dyDescent="0.25">
      <c r="A36" s="2">
        <v>27</v>
      </c>
      <c r="B36" s="69" t="s">
        <v>12697</v>
      </c>
      <c r="C36" s="69" t="s">
        <v>12698</v>
      </c>
      <c r="D36" s="69" t="s">
        <v>12668</v>
      </c>
      <c r="E36" s="77">
        <v>86810</v>
      </c>
      <c r="F36" s="69" t="s">
        <v>1269</v>
      </c>
    </row>
    <row r="37" spans="1:6" ht="47.25" x14ac:dyDescent="0.25">
      <c r="A37" s="2">
        <v>28</v>
      </c>
      <c r="B37" s="69" t="s">
        <v>12699</v>
      </c>
      <c r="C37" s="69" t="s">
        <v>12700</v>
      </c>
      <c r="D37" s="69" t="s">
        <v>12668</v>
      </c>
      <c r="E37" s="77">
        <v>86810</v>
      </c>
      <c r="F37" s="69" t="s">
        <v>1269</v>
      </c>
    </row>
    <row r="38" spans="1:6" ht="63" x14ac:dyDescent="0.25">
      <c r="A38" s="2">
        <v>29</v>
      </c>
      <c r="B38" s="69" t="s">
        <v>12701</v>
      </c>
      <c r="C38" s="69" t="s">
        <v>12702</v>
      </c>
      <c r="D38" s="69" t="s">
        <v>12668</v>
      </c>
      <c r="E38" s="77">
        <v>86810</v>
      </c>
      <c r="F38" s="69" t="s">
        <v>1269</v>
      </c>
    </row>
    <row r="39" spans="1:6" ht="78.75" x14ac:dyDescent="0.25">
      <c r="A39" s="2">
        <v>30</v>
      </c>
      <c r="B39" s="69" t="s">
        <v>12703</v>
      </c>
      <c r="C39" s="69" t="s">
        <v>12704</v>
      </c>
      <c r="D39" s="69" t="s">
        <v>12668</v>
      </c>
      <c r="E39" s="77">
        <v>86810</v>
      </c>
      <c r="F39" s="69" t="s">
        <v>1269</v>
      </c>
    </row>
    <row r="40" spans="1:6" ht="78.75" x14ac:dyDescent="0.25">
      <c r="A40" s="2">
        <v>31</v>
      </c>
      <c r="B40" s="69" t="s">
        <v>12705</v>
      </c>
      <c r="C40" s="69" t="s">
        <v>12706</v>
      </c>
      <c r="D40" s="69" t="s">
        <v>12668</v>
      </c>
      <c r="E40" s="77">
        <v>86816.9</v>
      </c>
      <c r="F40" s="69" t="s">
        <v>1269</v>
      </c>
    </row>
    <row r="41" spans="1:6" x14ac:dyDescent="0.25">
      <c r="A41" s="69"/>
      <c r="B41" s="2348" t="s">
        <v>34</v>
      </c>
      <c r="C41" s="2350"/>
      <c r="D41" s="69"/>
      <c r="E41" s="77"/>
      <c r="F41" s="69"/>
    </row>
    <row r="42" spans="1:6" ht="47.25" x14ac:dyDescent="0.25">
      <c r="A42" s="69">
        <v>32</v>
      </c>
      <c r="B42" s="69" t="s">
        <v>309</v>
      </c>
      <c r="C42" s="69" t="s">
        <v>12707</v>
      </c>
      <c r="D42" s="69" t="s">
        <v>341</v>
      </c>
      <c r="E42" s="77">
        <v>10691810</v>
      </c>
      <c r="F42" s="69" t="s">
        <v>1269</v>
      </c>
    </row>
    <row r="43" spans="1:6" ht="47.25" x14ac:dyDescent="0.25">
      <c r="A43" s="69">
        <v>33</v>
      </c>
      <c r="B43" s="69" t="s">
        <v>342</v>
      </c>
      <c r="C43" s="69" t="s">
        <v>12708</v>
      </c>
      <c r="D43" s="69" t="s">
        <v>341</v>
      </c>
      <c r="E43" s="77">
        <v>15191810</v>
      </c>
      <c r="F43" s="69" t="s">
        <v>1269</v>
      </c>
    </row>
    <row r="44" spans="1:6" x14ac:dyDescent="0.25">
      <c r="A44" s="69"/>
      <c r="B44" s="2348" t="s">
        <v>303</v>
      </c>
      <c r="C44" s="2350"/>
      <c r="D44" s="69"/>
      <c r="E44" s="77"/>
      <c r="F44" s="69"/>
    </row>
    <row r="45" spans="1:6" ht="63" x14ac:dyDescent="0.25">
      <c r="A45" s="69">
        <v>34</v>
      </c>
      <c r="B45" s="69" t="s">
        <v>12709</v>
      </c>
      <c r="C45" s="69" t="s">
        <v>12710</v>
      </c>
      <c r="D45" s="69" t="s">
        <v>12711</v>
      </c>
      <c r="E45" s="77">
        <v>28936</v>
      </c>
      <c r="F45" s="69" t="s">
        <v>1269</v>
      </c>
    </row>
    <row r="46" spans="1:6" ht="63" x14ac:dyDescent="0.25">
      <c r="A46" s="69">
        <v>35</v>
      </c>
      <c r="B46" s="69" t="s">
        <v>12712</v>
      </c>
      <c r="C46" s="69" t="s">
        <v>12713</v>
      </c>
      <c r="D46" s="69" t="s">
        <v>12711</v>
      </c>
      <c r="E46" s="77">
        <v>28936</v>
      </c>
      <c r="F46" s="69" t="s">
        <v>1269</v>
      </c>
    </row>
    <row r="47" spans="1:6" ht="63" x14ac:dyDescent="0.25">
      <c r="A47" s="69">
        <v>36</v>
      </c>
      <c r="B47" s="69" t="s">
        <v>12714</v>
      </c>
      <c r="C47" s="69" t="s">
        <v>12715</v>
      </c>
      <c r="D47" s="69" t="s">
        <v>12711</v>
      </c>
      <c r="E47" s="77">
        <v>28936</v>
      </c>
      <c r="F47" s="69" t="s">
        <v>1269</v>
      </c>
    </row>
    <row r="48" spans="1:6" ht="63" x14ac:dyDescent="0.25">
      <c r="A48" s="69">
        <v>37</v>
      </c>
      <c r="B48" s="69" t="s">
        <v>12716</v>
      </c>
      <c r="C48" s="69" t="s">
        <v>12717</v>
      </c>
      <c r="D48" s="69" t="s">
        <v>12711</v>
      </c>
      <c r="E48" s="77">
        <v>28936</v>
      </c>
      <c r="F48" s="69" t="s">
        <v>1269</v>
      </c>
    </row>
    <row r="49" spans="1:6" ht="47.25" x14ac:dyDescent="0.25">
      <c r="A49" s="69">
        <v>38</v>
      </c>
      <c r="B49" s="69" t="s">
        <v>12718</v>
      </c>
      <c r="C49" s="69" t="s">
        <v>12719</v>
      </c>
      <c r="D49" s="69" t="s">
        <v>12711</v>
      </c>
      <c r="E49" s="77">
        <v>28936</v>
      </c>
      <c r="F49" s="69" t="s">
        <v>1269</v>
      </c>
    </row>
    <row r="50" spans="1:6" ht="63" x14ac:dyDescent="0.25">
      <c r="A50" s="69">
        <v>39</v>
      </c>
      <c r="B50" s="69" t="s">
        <v>12720</v>
      </c>
      <c r="C50" s="69" t="s">
        <v>12721</v>
      </c>
      <c r="D50" s="69" t="s">
        <v>12711</v>
      </c>
      <c r="E50" s="77">
        <v>28936</v>
      </c>
      <c r="F50" s="69" t="s">
        <v>1269</v>
      </c>
    </row>
    <row r="51" spans="1:6" ht="63" x14ac:dyDescent="0.25">
      <c r="A51" s="69">
        <v>40</v>
      </c>
      <c r="B51" s="69" t="s">
        <v>12722</v>
      </c>
      <c r="C51" s="69" t="s">
        <v>12723</v>
      </c>
      <c r="D51" s="69" t="s">
        <v>12711</v>
      </c>
      <c r="E51" s="77">
        <v>28936</v>
      </c>
      <c r="F51" s="69" t="s">
        <v>1269</v>
      </c>
    </row>
    <row r="52" spans="1:6" ht="63" x14ac:dyDescent="0.25">
      <c r="A52" s="69">
        <v>41</v>
      </c>
      <c r="B52" s="69" t="s">
        <v>12724</v>
      </c>
      <c r="C52" s="69" t="s">
        <v>12725</v>
      </c>
      <c r="D52" s="69" t="s">
        <v>12711</v>
      </c>
      <c r="E52" s="77">
        <v>28936</v>
      </c>
      <c r="F52" s="69" t="s">
        <v>1269</v>
      </c>
    </row>
    <row r="53" spans="1:6" ht="63" x14ac:dyDescent="0.25">
      <c r="A53" s="69">
        <v>42</v>
      </c>
      <c r="B53" s="69" t="s">
        <v>12673</v>
      </c>
      <c r="C53" s="69" t="s">
        <v>12726</v>
      </c>
      <c r="D53" s="69" t="s">
        <v>12711</v>
      </c>
      <c r="E53" s="77">
        <v>28936</v>
      </c>
      <c r="F53" s="69" t="s">
        <v>1269</v>
      </c>
    </row>
    <row r="54" spans="1:6" ht="63" x14ac:dyDescent="0.25">
      <c r="A54" s="69">
        <v>43</v>
      </c>
      <c r="B54" s="69" t="s">
        <v>12666</v>
      </c>
      <c r="C54" s="69" t="s">
        <v>12727</v>
      </c>
      <c r="D54" s="69" t="s">
        <v>12711</v>
      </c>
      <c r="E54" s="77">
        <v>28936</v>
      </c>
      <c r="F54" s="69" t="s">
        <v>1269</v>
      </c>
    </row>
    <row r="55" spans="1:6" ht="78.75" x14ac:dyDescent="0.25">
      <c r="A55" s="69">
        <v>44</v>
      </c>
      <c r="B55" s="69" t="s">
        <v>12728</v>
      </c>
      <c r="C55" s="69" t="s">
        <v>12729</v>
      </c>
      <c r="D55" s="69" t="s">
        <v>12711</v>
      </c>
      <c r="E55" s="77">
        <v>28936</v>
      </c>
      <c r="F55" s="69" t="s">
        <v>1269</v>
      </c>
    </row>
    <row r="56" spans="1:6" ht="47.25" x14ac:dyDescent="0.25">
      <c r="A56" s="69">
        <v>45</v>
      </c>
      <c r="B56" s="69" t="s">
        <v>12730</v>
      </c>
      <c r="C56" s="69" t="s">
        <v>12731</v>
      </c>
      <c r="D56" s="69" t="s">
        <v>12711</v>
      </c>
      <c r="E56" s="77">
        <v>28936</v>
      </c>
      <c r="F56" s="69" t="s">
        <v>1269</v>
      </c>
    </row>
    <row r="57" spans="1:6" ht="47.25" x14ac:dyDescent="0.25">
      <c r="A57" s="69">
        <v>46</v>
      </c>
      <c r="B57" s="69" t="s">
        <v>12732</v>
      </c>
      <c r="C57" s="69" t="s">
        <v>12733</v>
      </c>
      <c r="D57" s="69" t="s">
        <v>12711</v>
      </c>
      <c r="E57" s="77">
        <v>28936</v>
      </c>
      <c r="F57" s="69" t="s">
        <v>1269</v>
      </c>
    </row>
    <row r="58" spans="1:6" ht="47.25" x14ac:dyDescent="0.25">
      <c r="A58" s="69">
        <v>47</v>
      </c>
      <c r="B58" s="69" t="s">
        <v>12734</v>
      </c>
      <c r="C58" s="69" t="s">
        <v>12735</v>
      </c>
      <c r="D58" s="69" t="s">
        <v>12711</v>
      </c>
      <c r="E58" s="77">
        <v>28936</v>
      </c>
      <c r="F58" s="69" t="s">
        <v>1269</v>
      </c>
    </row>
    <row r="59" spans="1:6" ht="63" x14ac:dyDescent="0.25">
      <c r="A59" s="69">
        <v>48</v>
      </c>
      <c r="B59" s="69" t="s">
        <v>12736</v>
      </c>
      <c r="C59" s="69" t="s">
        <v>12737</v>
      </c>
      <c r="D59" s="69" t="s">
        <v>12711</v>
      </c>
      <c r="E59" s="77">
        <v>28936</v>
      </c>
      <c r="F59" s="69" t="s">
        <v>1269</v>
      </c>
    </row>
    <row r="60" spans="1:6" ht="47.25" x14ac:dyDescent="0.25">
      <c r="A60" s="69">
        <v>49</v>
      </c>
      <c r="B60" s="69" t="s">
        <v>12738</v>
      </c>
      <c r="C60" s="69" t="s">
        <v>12739</v>
      </c>
      <c r="D60" s="69" t="s">
        <v>12711</v>
      </c>
      <c r="E60" s="77">
        <v>28936</v>
      </c>
      <c r="F60" s="69" t="s">
        <v>1269</v>
      </c>
    </row>
    <row r="61" spans="1:6" ht="63" x14ac:dyDescent="0.25">
      <c r="A61" s="69">
        <v>50</v>
      </c>
      <c r="B61" s="69" t="s">
        <v>12677</v>
      </c>
      <c r="C61" s="69" t="s">
        <v>12740</v>
      </c>
      <c r="D61" s="69" t="s">
        <v>12711</v>
      </c>
      <c r="E61" s="77">
        <v>28936</v>
      </c>
      <c r="F61" s="69" t="s">
        <v>1269</v>
      </c>
    </row>
    <row r="62" spans="1:6" ht="47.25" x14ac:dyDescent="0.25">
      <c r="A62" s="69">
        <v>51</v>
      </c>
      <c r="B62" s="69" t="s">
        <v>12675</v>
      </c>
      <c r="C62" s="69" t="s">
        <v>12741</v>
      </c>
      <c r="D62" s="69" t="s">
        <v>12711</v>
      </c>
      <c r="E62" s="77">
        <v>28936</v>
      </c>
      <c r="F62" s="69" t="s">
        <v>1269</v>
      </c>
    </row>
    <row r="63" spans="1:6" ht="47.25" x14ac:dyDescent="0.25">
      <c r="A63" s="69">
        <v>52</v>
      </c>
      <c r="B63" s="69" t="s">
        <v>12742</v>
      </c>
      <c r="C63" s="69" t="s">
        <v>12743</v>
      </c>
      <c r="D63" s="69" t="s">
        <v>12711</v>
      </c>
      <c r="E63" s="77">
        <v>28936</v>
      </c>
      <c r="F63" s="69" t="s">
        <v>1269</v>
      </c>
    </row>
    <row r="64" spans="1:6" ht="47.25" x14ac:dyDescent="0.25">
      <c r="A64" s="69">
        <v>53</v>
      </c>
      <c r="B64" s="69" t="s">
        <v>12744</v>
      </c>
      <c r="C64" s="69" t="s">
        <v>12745</v>
      </c>
      <c r="D64" s="69" t="s">
        <v>12711</v>
      </c>
      <c r="E64" s="77">
        <v>28936</v>
      </c>
      <c r="F64" s="69" t="s">
        <v>1269</v>
      </c>
    </row>
    <row r="65" spans="1:6" ht="47.25" x14ac:dyDescent="0.25">
      <c r="A65" s="69">
        <v>54</v>
      </c>
      <c r="B65" s="69" t="s">
        <v>12746</v>
      </c>
      <c r="C65" s="69" t="s">
        <v>12747</v>
      </c>
      <c r="D65" s="69" t="s">
        <v>12711</v>
      </c>
      <c r="E65" s="77">
        <v>28936</v>
      </c>
      <c r="F65" s="69" t="s">
        <v>1269</v>
      </c>
    </row>
    <row r="66" spans="1:6" ht="47.25" x14ac:dyDescent="0.25">
      <c r="A66" s="69">
        <v>55</v>
      </c>
      <c r="B66" s="69" t="s">
        <v>12748</v>
      </c>
      <c r="C66" s="69" t="s">
        <v>12749</v>
      </c>
      <c r="D66" s="69" t="s">
        <v>12711</v>
      </c>
      <c r="E66" s="77">
        <v>28936</v>
      </c>
      <c r="F66" s="69" t="s">
        <v>1269</v>
      </c>
    </row>
    <row r="67" spans="1:6" ht="47.25" x14ac:dyDescent="0.25">
      <c r="A67" s="69">
        <v>56</v>
      </c>
      <c r="B67" s="69" t="s">
        <v>12750</v>
      </c>
      <c r="C67" s="69" t="s">
        <v>12751</v>
      </c>
      <c r="D67" s="69" t="s">
        <v>12711</v>
      </c>
      <c r="E67" s="77">
        <v>28936</v>
      </c>
      <c r="F67" s="69" t="s">
        <v>1269</v>
      </c>
    </row>
    <row r="68" spans="1:6" ht="63" x14ac:dyDescent="0.25">
      <c r="A68" s="69">
        <v>57</v>
      </c>
      <c r="B68" s="69" t="s">
        <v>12752</v>
      </c>
      <c r="C68" s="69" t="s">
        <v>12753</v>
      </c>
      <c r="D68" s="69" t="s">
        <v>12711</v>
      </c>
      <c r="E68" s="77">
        <v>28936</v>
      </c>
      <c r="F68" s="69" t="s">
        <v>1269</v>
      </c>
    </row>
    <row r="69" spans="1:6" ht="47.25" x14ac:dyDescent="0.25">
      <c r="A69" s="69">
        <v>58</v>
      </c>
      <c r="B69" s="69" t="s">
        <v>12754</v>
      </c>
      <c r="C69" s="69" t="s">
        <v>12755</v>
      </c>
      <c r="D69" s="69" t="s">
        <v>12711</v>
      </c>
      <c r="E69" s="77">
        <v>28936</v>
      </c>
      <c r="F69" s="69" t="s">
        <v>1269</v>
      </c>
    </row>
    <row r="70" spans="1:6" ht="47.25" x14ac:dyDescent="0.25">
      <c r="A70" s="69">
        <v>59</v>
      </c>
      <c r="B70" s="69" t="s">
        <v>12756</v>
      </c>
      <c r="C70" s="69" t="s">
        <v>12757</v>
      </c>
      <c r="D70" s="69" t="s">
        <v>12711</v>
      </c>
      <c r="E70" s="77">
        <v>28936</v>
      </c>
      <c r="F70" s="69" t="s">
        <v>1269</v>
      </c>
    </row>
    <row r="71" spans="1:6" ht="47.25" x14ac:dyDescent="0.25">
      <c r="A71" s="69">
        <v>60</v>
      </c>
      <c r="B71" s="69" t="s">
        <v>12758</v>
      </c>
      <c r="C71" s="69" t="s">
        <v>12759</v>
      </c>
      <c r="D71" s="69" t="s">
        <v>12711</v>
      </c>
      <c r="E71" s="77">
        <v>28936</v>
      </c>
      <c r="F71" s="69" t="s">
        <v>1269</v>
      </c>
    </row>
    <row r="72" spans="1:6" ht="47.25" x14ac:dyDescent="0.25">
      <c r="A72" s="69">
        <v>61</v>
      </c>
      <c r="B72" s="69" t="s">
        <v>12760</v>
      </c>
      <c r="C72" s="69" t="s">
        <v>12761</v>
      </c>
      <c r="D72" s="69" t="s">
        <v>12711</v>
      </c>
      <c r="E72" s="77">
        <v>28936</v>
      </c>
      <c r="F72" s="69" t="s">
        <v>1269</v>
      </c>
    </row>
    <row r="73" spans="1:6" ht="47.25" x14ac:dyDescent="0.25">
      <c r="A73" s="69">
        <v>62</v>
      </c>
      <c r="B73" s="69" t="s">
        <v>12762</v>
      </c>
      <c r="C73" s="69" t="s">
        <v>12763</v>
      </c>
      <c r="D73" s="69" t="s">
        <v>12711</v>
      </c>
      <c r="E73" s="77">
        <v>28936</v>
      </c>
      <c r="F73" s="69" t="s">
        <v>1269</v>
      </c>
    </row>
    <row r="74" spans="1:6" ht="47.25" x14ac:dyDescent="0.25">
      <c r="A74" s="69">
        <v>63</v>
      </c>
      <c r="B74" s="69" t="s">
        <v>12744</v>
      </c>
      <c r="C74" s="69" t="s">
        <v>12764</v>
      </c>
      <c r="D74" s="69" t="s">
        <v>12711</v>
      </c>
      <c r="E74" s="77">
        <v>28936</v>
      </c>
      <c r="F74" s="69" t="s">
        <v>1269</v>
      </c>
    </row>
    <row r="75" spans="1:6" ht="47.25" x14ac:dyDescent="0.25">
      <c r="A75" s="69">
        <v>64</v>
      </c>
      <c r="B75" s="69" t="s">
        <v>12683</v>
      </c>
      <c r="C75" s="69" t="s">
        <v>12765</v>
      </c>
      <c r="D75" s="69" t="s">
        <v>12711</v>
      </c>
      <c r="E75" s="77">
        <v>28936</v>
      </c>
      <c r="F75" s="69" t="s">
        <v>1269</v>
      </c>
    </row>
    <row r="76" spans="1:6" ht="47.25" x14ac:dyDescent="0.25">
      <c r="A76" s="69">
        <v>65</v>
      </c>
      <c r="B76" s="69" t="s">
        <v>12766</v>
      </c>
      <c r="C76" s="69" t="s">
        <v>12767</v>
      </c>
      <c r="D76" s="69" t="s">
        <v>12711</v>
      </c>
      <c r="E76" s="77">
        <v>28936</v>
      </c>
      <c r="F76" s="69" t="s">
        <v>1269</v>
      </c>
    </row>
    <row r="77" spans="1:6" ht="47.25" x14ac:dyDescent="0.25">
      <c r="A77" s="69">
        <v>66</v>
      </c>
      <c r="B77" s="69" t="s">
        <v>12768</v>
      </c>
      <c r="C77" s="69" t="s">
        <v>12769</v>
      </c>
      <c r="D77" s="69" t="s">
        <v>12711</v>
      </c>
      <c r="E77" s="77">
        <v>28936</v>
      </c>
      <c r="F77" s="69" t="s">
        <v>1269</v>
      </c>
    </row>
    <row r="78" spans="1:6" ht="47.25" x14ac:dyDescent="0.25">
      <c r="A78" s="69">
        <v>67</v>
      </c>
      <c r="B78" s="69" t="s">
        <v>12770</v>
      </c>
      <c r="C78" s="69" t="s">
        <v>12771</v>
      </c>
      <c r="D78" s="69" t="s">
        <v>12711</v>
      </c>
      <c r="E78" s="77">
        <v>28936</v>
      </c>
      <c r="F78" s="69" t="s">
        <v>1269</v>
      </c>
    </row>
    <row r="79" spans="1:6" ht="63" x14ac:dyDescent="0.25">
      <c r="A79" s="69">
        <v>68</v>
      </c>
      <c r="B79" s="69" t="s">
        <v>12772</v>
      </c>
      <c r="C79" s="69" t="s">
        <v>12773</v>
      </c>
      <c r="D79" s="69" t="s">
        <v>12711</v>
      </c>
      <c r="E79" s="77">
        <v>28936</v>
      </c>
      <c r="F79" s="69" t="s">
        <v>1269</v>
      </c>
    </row>
    <row r="80" spans="1:6" ht="47.25" x14ac:dyDescent="0.25">
      <c r="A80" s="69">
        <v>69</v>
      </c>
      <c r="B80" s="69" t="s">
        <v>12774</v>
      </c>
      <c r="C80" s="69" t="s">
        <v>12775</v>
      </c>
      <c r="D80" s="69" t="s">
        <v>12711</v>
      </c>
      <c r="E80" s="77">
        <v>28936</v>
      </c>
      <c r="F80" s="69" t="s">
        <v>1269</v>
      </c>
    </row>
    <row r="81" spans="1:6" ht="47.25" x14ac:dyDescent="0.25">
      <c r="A81" s="69">
        <v>70</v>
      </c>
      <c r="B81" s="69" t="s">
        <v>12776</v>
      </c>
      <c r="C81" s="69" t="s">
        <v>12777</v>
      </c>
      <c r="D81" s="69" t="s">
        <v>12711</v>
      </c>
      <c r="E81" s="77">
        <v>28936</v>
      </c>
      <c r="F81" s="69" t="s">
        <v>1269</v>
      </c>
    </row>
    <row r="82" spans="1:6" ht="47.25" x14ac:dyDescent="0.25">
      <c r="A82" s="69">
        <v>71</v>
      </c>
      <c r="B82" s="69" t="s">
        <v>12778</v>
      </c>
      <c r="C82" s="69" t="s">
        <v>12779</v>
      </c>
      <c r="D82" s="69" t="s">
        <v>12711</v>
      </c>
      <c r="E82" s="77">
        <v>28936</v>
      </c>
      <c r="F82" s="69" t="s">
        <v>1269</v>
      </c>
    </row>
    <row r="83" spans="1:6" ht="47.25" x14ac:dyDescent="0.25">
      <c r="A83" s="69">
        <v>72</v>
      </c>
      <c r="B83" s="69" t="s">
        <v>12780</v>
      </c>
      <c r="C83" s="69" t="s">
        <v>12781</v>
      </c>
      <c r="D83" s="69" t="s">
        <v>12711</v>
      </c>
      <c r="E83" s="77">
        <v>28936</v>
      </c>
      <c r="F83" s="69" t="s">
        <v>1269</v>
      </c>
    </row>
    <row r="84" spans="1:6" ht="47.25" x14ac:dyDescent="0.25">
      <c r="A84" s="69">
        <v>73</v>
      </c>
      <c r="B84" s="69" t="s">
        <v>12782</v>
      </c>
      <c r="C84" s="69" t="s">
        <v>12783</v>
      </c>
      <c r="D84" s="69" t="s">
        <v>12711</v>
      </c>
      <c r="E84" s="77">
        <v>28936</v>
      </c>
      <c r="F84" s="69" t="s">
        <v>1269</v>
      </c>
    </row>
    <row r="85" spans="1:6" ht="47.25" x14ac:dyDescent="0.25">
      <c r="A85" s="69">
        <v>74</v>
      </c>
      <c r="B85" s="69" t="s">
        <v>12784</v>
      </c>
      <c r="C85" s="69" t="s">
        <v>12785</v>
      </c>
      <c r="D85" s="69" t="s">
        <v>12711</v>
      </c>
      <c r="E85" s="77">
        <v>28936</v>
      </c>
      <c r="F85" s="69" t="s">
        <v>1269</v>
      </c>
    </row>
    <row r="86" spans="1:6" ht="47.25" x14ac:dyDescent="0.25">
      <c r="A86" s="69">
        <v>75</v>
      </c>
      <c r="B86" s="69" t="s">
        <v>12786</v>
      </c>
      <c r="C86" s="69" t="s">
        <v>12787</v>
      </c>
      <c r="D86" s="69" t="s">
        <v>12711</v>
      </c>
      <c r="E86" s="77">
        <v>28936</v>
      </c>
      <c r="F86" s="69" t="s">
        <v>1269</v>
      </c>
    </row>
    <row r="87" spans="1:6" ht="47.25" x14ac:dyDescent="0.25">
      <c r="A87" s="69">
        <v>76</v>
      </c>
      <c r="B87" s="69" t="s">
        <v>12788</v>
      </c>
      <c r="C87" s="69" t="s">
        <v>12789</v>
      </c>
      <c r="D87" s="69" t="s">
        <v>12711</v>
      </c>
      <c r="E87" s="77">
        <v>28936</v>
      </c>
      <c r="F87" s="69" t="s">
        <v>1269</v>
      </c>
    </row>
    <row r="88" spans="1:6" ht="47.25" x14ac:dyDescent="0.25">
      <c r="A88" s="69">
        <v>77</v>
      </c>
      <c r="B88" s="69" t="s">
        <v>12790</v>
      </c>
      <c r="C88" s="69" t="s">
        <v>12791</v>
      </c>
      <c r="D88" s="69" t="s">
        <v>12711</v>
      </c>
      <c r="E88" s="77">
        <v>28936</v>
      </c>
      <c r="F88" s="69" t="s">
        <v>1269</v>
      </c>
    </row>
    <row r="89" spans="1:6" ht="78.75" x14ac:dyDescent="0.25">
      <c r="A89" s="69">
        <v>78</v>
      </c>
      <c r="B89" s="69" t="s">
        <v>12792</v>
      </c>
      <c r="C89" s="69" t="s">
        <v>12793</v>
      </c>
      <c r="D89" s="69" t="s">
        <v>12711</v>
      </c>
      <c r="E89" s="77">
        <v>28936</v>
      </c>
      <c r="F89" s="69" t="s">
        <v>1269</v>
      </c>
    </row>
    <row r="90" spans="1:6" ht="63" x14ac:dyDescent="0.25">
      <c r="A90" s="69">
        <v>79</v>
      </c>
      <c r="B90" s="69" t="s">
        <v>12794</v>
      </c>
      <c r="C90" s="69" t="s">
        <v>12795</v>
      </c>
      <c r="D90" s="69" t="s">
        <v>12711</v>
      </c>
      <c r="E90" s="77">
        <v>28936</v>
      </c>
      <c r="F90" s="69" t="s">
        <v>1269</v>
      </c>
    </row>
    <row r="91" spans="1:6" ht="63" x14ac:dyDescent="0.25">
      <c r="A91" s="69">
        <v>80</v>
      </c>
      <c r="B91" s="69" t="s">
        <v>12796</v>
      </c>
      <c r="C91" s="69" t="s">
        <v>12797</v>
      </c>
      <c r="D91" s="69" t="s">
        <v>12711</v>
      </c>
      <c r="E91" s="77">
        <v>28936</v>
      </c>
      <c r="F91" s="69" t="s">
        <v>1269</v>
      </c>
    </row>
    <row r="92" spans="1:6" ht="78.75" x14ac:dyDescent="0.25">
      <c r="A92" s="69">
        <v>81</v>
      </c>
      <c r="B92" s="69" t="s">
        <v>12695</v>
      </c>
      <c r="C92" s="69" t="s">
        <v>12798</v>
      </c>
      <c r="D92" s="69" t="s">
        <v>12711</v>
      </c>
      <c r="E92" s="77">
        <v>28936</v>
      </c>
      <c r="F92" s="69" t="s">
        <v>1269</v>
      </c>
    </row>
    <row r="93" spans="1:6" ht="47.25" x14ac:dyDescent="0.25">
      <c r="A93" s="69">
        <v>82</v>
      </c>
      <c r="B93" s="69" t="s">
        <v>12799</v>
      </c>
      <c r="C93" s="69" t="s">
        <v>12800</v>
      </c>
      <c r="D93" s="69" t="s">
        <v>12711</v>
      </c>
      <c r="E93" s="77">
        <v>28936</v>
      </c>
      <c r="F93" s="69" t="s">
        <v>1269</v>
      </c>
    </row>
    <row r="94" spans="1:6" ht="47.25" x14ac:dyDescent="0.25">
      <c r="A94" s="69">
        <v>83</v>
      </c>
      <c r="B94" s="69" t="s">
        <v>12801</v>
      </c>
      <c r="C94" s="69" t="s">
        <v>12802</v>
      </c>
      <c r="D94" s="69" t="s">
        <v>12711</v>
      </c>
      <c r="E94" s="77">
        <v>28936</v>
      </c>
      <c r="F94" s="69" t="s">
        <v>1269</v>
      </c>
    </row>
    <row r="95" spans="1:6" ht="47.25" x14ac:dyDescent="0.25">
      <c r="A95" s="69">
        <v>84</v>
      </c>
      <c r="B95" s="69" t="s">
        <v>12803</v>
      </c>
      <c r="C95" s="69" t="s">
        <v>12804</v>
      </c>
      <c r="D95" s="69" t="s">
        <v>12711</v>
      </c>
      <c r="E95" s="77">
        <v>28936</v>
      </c>
      <c r="F95" s="69" t="s">
        <v>1269</v>
      </c>
    </row>
    <row r="96" spans="1:6" ht="63" x14ac:dyDescent="0.25">
      <c r="A96" s="69">
        <v>85</v>
      </c>
      <c r="B96" s="69" t="s">
        <v>12805</v>
      </c>
      <c r="C96" s="69" t="s">
        <v>12806</v>
      </c>
      <c r="D96" s="69" t="s">
        <v>12711</v>
      </c>
      <c r="E96" s="77">
        <v>28936</v>
      </c>
      <c r="F96" s="69" t="s">
        <v>1269</v>
      </c>
    </row>
    <row r="97" spans="1:6" ht="47.25" x14ac:dyDescent="0.25">
      <c r="A97" s="69">
        <v>86</v>
      </c>
      <c r="B97" s="69" t="s">
        <v>12807</v>
      </c>
      <c r="C97" s="69" t="s">
        <v>12808</v>
      </c>
      <c r="D97" s="69" t="s">
        <v>12711</v>
      </c>
      <c r="E97" s="77">
        <v>28936</v>
      </c>
      <c r="F97" s="69" t="s">
        <v>1269</v>
      </c>
    </row>
    <row r="98" spans="1:6" ht="47.25" x14ac:dyDescent="0.25">
      <c r="A98" s="69">
        <v>87</v>
      </c>
      <c r="B98" s="69" t="s">
        <v>12809</v>
      </c>
      <c r="C98" s="69" t="s">
        <v>12810</v>
      </c>
      <c r="D98" s="69" t="s">
        <v>12711</v>
      </c>
      <c r="E98" s="77">
        <v>28936</v>
      </c>
      <c r="F98" s="69" t="s">
        <v>1269</v>
      </c>
    </row>
    <row r="99" spans="1:6" ht="63" x14ac:dyDescent="0.25">
      <c r="A99" s="69">
        <v>88</v>
      </c>
      <c r="B99" s="69" t="s">
        <v>12701</v>
      </c>
      <c r="C99" s="69" t="s">
        <v>12811</v>
      </c>
      <c r="D99" s="69" t="s">
        <v>12711</v>
      </c>
      <c r="E99" s="77">
        <v>28936</v>
      </c>
      <c r="F99" s="69" t="s">
        <v>1269</v>
      </c>
    </row>
    <row r="100" spans="1:6" ht="47.25" x14ac:dyDescent="0.25">
      <c r="A100" s="69">
        <v>89</v>
      </c>
      <c r="B100" s="69" t="s">
        <v>12699</v>
      </c>
      <c r="C100" s="69" t="s">
        <v>12812</v>
      </c>
      <c r="D100" s="69" t="s">
        <v>12711</v>
      </c>
      <c r="E100" s="77">
        <v>28936</v>
      </c>
      <c r="F100" s="69" t="s">
        <v>1269</v>
      </c>
    </row>
    <row r="101" spans="1:6" ht="78.75" x14ac:dyDescent="0.25">
      <c r="A101" s="69">
        <v>90</v>
      </c>
      <c r="B101" s="69" t="s">
        <v>12705</v>
      </c>
      <c r="C101" s="69" t="s">
        <v>12813</v>
      </c>
      <c r="D101" s="69" t="s">
        <v>12711</v>
      </c>
      <c r="E101" s="77">
        <v>28936</v>
      </c>
      <c r="F101" s="69" t="s">
        <v>1269</v>
      </c>
    </row>
    <row r="102" spans="1:6" ht="78.75" x14ac:dyDescent="0.25">
      <c r="A102" s="69">
        <v>91</v>
      </c>
      <c r="B102" s="69" t="s">
        <v>12814</v>
      </c>
      <c r="C102" s="69" t="s">
        <v>12815</v>
      </c>
      <c r="D102" s="69" t="s">
        <v>12711</v>
      </c>
      <c r="E102" s="77">
        <v>28936</v>
      </c>
      <c r="F102" s="69" t="s">
        <v>1269</v>
      </c>
    </row>
    <row r="103" spans="1:6" ht="78.75" x14ac:dyDescent="0.25">
      <c r="A103" s="69">
        <v>92</v>
      </c>
      <c r="B103" s="69" t="s">
        <v>12703</v>
      </c>
      <c r="C103" s="69" t="s">
        <v>12816</v>
      </c>
      <c r="D103" s="69" t="s">
        <v>12711</v>
      </c>
      <c r="E103" s="77">
        <v>28936</v>
      </c>
      <c r="F103" s="69" t="s">
        <v>1269</v>
      </c>
    </row>
    <row r="104" spans="1:6" ht="47.25" x14ac:dyDescent="0.25">
      <c r="A104" s="69">
        <v>93</v>
      </c>
      <c r="B104" s="69" t="s">
        <v>12817</v>
      </c>
      <c r="C104" s="69" t="s">
        <v>12818</v>
      </c>
      <c r="D104" s="69" t="s">
        <v>12711</v>
      </c>
      <c r="E104" s="77">
        <v>28936</v>
      </c>
      <c r="F104" s="69" t="s">
        <v>1269</v>
      </c>
    </row>
    <row r="105" spans="1:6" x14ac:dyDescent="0.25">
      <c r="A105" s="69"/>
      <c r="B105" s="2348" t="s">
        <v>312</v>
      </c>
      <c r="C105" s="2350"/>
      <c r="D105" s="69"/>
      <c r="E105" s="77"/>
      <c r="F105" s="69"/>
    </row>
    <row r="106" spans="1:6" ht="78.75" x14ac:dyDescent="0.25">
      <c r="A106" s="69">
        <v>94</v>
      </c>
      <c r="B106" s="69" t="s">
        <v>12819</v>
      </c>
      <c r="C106" s="69" t="s">
        <v>12820</v>
      </c>
      <c r="D106" s="69" t="s">
        <v>12821</v>
      </c>
      <c r="E106" s="77">
        <v>500000</v>
      </c>
      <c r="F106" s="69" t="s">
        <v>1269</v>
      </c>
    </row>
    <row r="107" spans="1:6" ht="78.75" x14ac:dyDescent="0.25">
      <c r="A107" s="69">
        <v>95</v>
      </c>
      <c r="B107" s="69" t="s">
        <v>12822</v>
      </c>
      <c r="C107" s="69" t="s">
        <v>12823</v>
      </c>
      <c r="D107" s="69" t="s">
        <v>12821</v>
      </c>
      <c r="E107" s="77">
        <v>500000</v>
      </c>
      <c r="F107" s="69" t="s">
        <v>1269</v>
      </c>
    </row>
    <row r="108" spans="1:6" ht="63" x14ac:dyDescent="0.25">
      <c r="A108" s="69">
        <v>96</v>
      </c>
      <c r="B108" s="69" t="s">
        <v>12758</v>
      </c>
      <c r="C108" s="69" t="s">
        <v>12824</v>
      </c>
      <c r="D108" s="69" t="s">
        <v>12825</v>
      </c>
      <c r="E108" s="77">
        <v>500000</v>
      </c>
      <c r="F108" s="69" t="s">
        <v>1269</v>
      </c>
    </row>
    <row r="109" spans="1:6" ht="47.25" x14ac:dyDescent="0.25">
      <c r="A109" s="69">
        <v>97</v>
      </c>
      <c r="B109" s="69" t="s">
        <v>12760</v>
      </c>
      <c r="C109" s="69" t="s">
        <v>12826</v>
      </c>
      <c r="D109" s="69" t="s">
        <v>12827</v>
      </c>
      <c r="E109" s="77">
        <v>500000</v>
      </c>
      <c r="F109" s="69" t="s">
        <v>1269</v>
      </c>
    </row>
    <row r="110" spans="1:6" ht="47.25" x14ac:dyDescent="0.25">
      <c r="A110" s="69">
        <v>98</v>
      </c>
      <c r="B110" s="69" t="s">
        <v>12754</v>
      </c>
      <c r="C110" s="69" t="s">
        <v>12828</v>
      </c>
      <c r="D110" s="69" t="s">
        <v>12827</v>
      </c>
      <c r="E110" s="77">
        <v>500000</v>
      </c>
      <c r="F110" s="69" t="s">
        <v>1269</v>
      </c>
    </row>
    <row r="111" spans="1:6" ht="47.25" x14ac:dyDescent="0.25">
      <c r="A111" s="69">
        <v>99</v>
      </c>
      <c r="B111" s="69" t="s">
        <v>12829</v>
      </c>
      <c r="C111" s="69" t="s">
        <v>12830</v>
      </c>
      <c r="D111" s="69" t="s">
        <v>12827</v>
      </c>
      <c r="E111" s="77">
        <v>500000</v>
      </c>
      <c r="F111" s="69" t="s">
        <v>1269</v>
      </c>
    </row>
    <row r="112" spans="1:6" ht="78.75" x14ac:dyDescent="0.25">
      <c r="A112" s="69">
        <v>100</v>
      </c>
      <c r="B112" s="69" t="s">
        <v>12750</v>
      </c>
      <c r="C112" s="69" t="s">
        <v>12831</v>
      </c>
      <c r="D112" s="69" t="s">
        <v>12832</v>
      </c>
      <c r="E112" s="77">
        <v>500000</v>
      </c>
      <c r="F112" s="69" t="s">
        <v>1269</v>
      </c>
    </row>
    <row r="113" spans="1:6" ht="78.75" x14ac:dyDescent="0.25">
      <c r="A113" s="69">
        <v>101</v>
      </c>
      <c r="B113" s="69" t="s">
        <v>12833</v>
      </c>
      <c r="C113" s="69" t="s">
        <v>12834</v>
      </c>
      <c r="D113" s="69" t="s">
        <v>12835</v>
      </c>
      <c r="E113" s="77">
        <v>500000</v>
      </c>
      <c r="F113" s="69" t="s">
        <v>1269</v>
      </c>
    </row>
    <row r="114" spans="1:6" ht="47.25" x14ac:dyDescent="0.25">
      <c r="A114" s="69">
        <v>102</v>
      </c>
      <c r="B114" s="69" t="s">
        <v>12734</v>
      </c>
      <c r="C114" s="69" t="s">
        <v>12836</v>
      </c>
      <c r="D114" s="69" t="s">
        <v>12827</v>
      </c>
      <c r="E114" s="77">
        <v>500000</v>
      </c>
      <c r="F114" s="69" t="s">
        <v>1269</v>
      </c>
    </row>
    <row r="115" spans="1:6" ht="47.25" x14ac:dyDescent="0.25">
      <c r="A115" s="69">
        <v>103</v>
      </c>
      <c r="B115" s="69" t="s">
        <v>12837</v>
      </c>
      <c r="C115" s="69" t="s">
        <v>12838</v>
      </c>
      <c r="D115" s="69" t="s">
        <v>12827</v>
      </c>
      <c r="E115" s="77">
        <v>500000</v>
      </c>
      <c r="F115" s="69" t="s">
        <v>1269</v>
      </c>
    </row>
    <row r="116" spans="1:6" ht="78.75" x14ac:dyDescent="0.25">
      <c r="A116" s="69">
        <v>104</v>
      </c>
      <c r="B116" s="69" t="s">
        <v>12839</v>
      </c>
      <c r="C116" s="69" t="s">
        <v>12840</v>
      </c>
      <c r="D116" s="69" t="s">
        <v>12821</v>
      </c>
      <c r="E116" s="77">
        <v>500000</v>
      </c>
      <c r="F116" s="69" t="s">
        <v>1269</v>
      </c>
    </row>
    <row r="117" spans="1:6" ht="47.25" x14ac:dyDescent="0.25">
      <c r="A117" s="69">
        <v>105</v>
      </c>
      <c r="B117" s="69" t="s">
        <v>12841</v>
      </c>
      <c r="C117" s="69" t="s">
        <v>12842</v>
      </c>
      <c r="D117" s="69" t="s">
        <v>12827</v>
      </c>
      <c r="E117" s="77">
        <v>500000</v>
      </c>
      <c r="F117" s="69" t="s">
        <v>1269</v>
      </c>
    </row>
    <row r="118" spans="1:6" ht="63" x14ac:dyDescent="0.25">
      <c r="A118" s="69">
        <v>106</v>
      </c>
      <c r="B118" s="69" t="s">
        <v>12718</v>
      </c>
      <c r="C118" s="69" t="s">
        <v>12843</v>
      </c>
      <c r="D118" s="69" t="s">
        <v>12844</v>
      </c>
      <c r="E118" s="77">
        <v>500000</v>
      </c>
      <c r="F118" s="69" t="s">
        <v>1269</v>
      </c>
    </row>
    <row r="119" spans="1:6" ht="78.75" x14ac:dyDescent="0.25">
      <c r="A119" s="69">
        <v>107</v>
      </c>
      <c r="B119" s="69" t="s">
        <v>12724</v>
      </c>
      <c r="C119" s="69" t="s">
        <v>12845</v>
      </c>
      <c r="D119" s="69" t="s">
        <v>12835</v>
      </c>
      <c r="E119" s="77">
        <v>500000</v>
      </c>
      <c r="F119" s="69" t="s">
        <v>1269</v>
      </c>
    </row>
    <row r="120" spans="1:6" ht="47.25" x14ac:dyDescent="0.25">
      <c r="A120" s="69">
        <v>108</v>
      </c>
      <c r="B120" s="69" t="s">
        <v>12846</v>
      </c>
      <c r="C120" s="69" t="s">
        <v>12847</v>
      </c>
      <c r="D120" s="69" t="s">
        <v>12827</v>
      </c>
      <c r="E120" s="77">
        <v>500000</v>
      </c>
      <c r="F120" s="69" t="s">
        <v>1269</v>
      </c>
    </row>
    <row r="121" spans="1:6" ht="47.25" x14ac:dyDescent="0.25">
      <c r="A121" s="69">
        <v>109</v>
      </c>
      <c r="B121" s="69" t="s">
        <v>12848</v>
      </c>
      <c r="C121" s="69" t="s">
        <v>12849</v>
      </c>
      <c r="D121" s="69" t="s">
        <v>12827</v>
      </c>
      <c r="E121" s="77">
        <v>500000</v>
      </c>
      <c r="F121" s="69" t="s">
        <v>1269</v>
      </c>
    </row>
    <row r="122" spans="1:6" ht="63" x14ac:dyDescent="0.25">
      <c r="A122" s="69">
        <v>110</v>
      </c>
      <c r="B122" s="69" t="s">
        <v>12805</v>
      </c>
      <c r="C122" s="69" t="s">
        <v>12850</v>
      </c>
      <c r="D122" s="69" t="s">
        <v>12827</v>
      </c>
      <c r="E122" s="77">
        <v>500000</v>
      </c>
      <c r="F122" s="69" t="s">
        <v>1269</v>
      </c>
    </row>
    <row r="123" spans="1:6" ht="47.25" x14ac:dyDescent="0.25">
      <c r="A123" s="69">
        <v>111</v>
      </c>
      <c r="B123" s="69" t="s">
        <v>12851</v>
      </c>
      <c r="C123" s="69" t="s">
        <v>12852</v>
      </c>
      <c r="D123" s="69" t="s">
        <v>12827</v>
      </c>
      <c r="E123" s="77">
        <v>500000</v>
      </c>
      <c r="F123" s="69" t="s">
        <v>1269</v>
      </c>
    </row>
    <row r="124" spans="1:6" ht="47.25" x14ac:dyDescent="0.25">
      <c r="A124" s="69">
        <v>112</v>
      </c>
      <c r="B124" s="69" t="s">
        <v>12788</v>
      </c>
      <c r="C124" s="69" t="s">
        <v>12853</v>
      </c>
      <c r="D124" s="69" t="s">
        <v>12827</v>
      </c>
      <c r="E124" s="77">
        <v>500000</v>
      </c>
      <c r="F124" s="69" t="s">
        <v>1269</v>
      </c>
    </row>
    <row r="125" spans="1:6" ht="63" x14ac:dyDescent="0.25">
      <c r="A125" s="69">
        <v>113</v>
      </c>
      <c r="B125" s="69" t="s">
        <v>12854</v>
      </c>
      <c r="C125" s="69" t="s">
        <v>12855</v>
      </c>
      <c r="D125" s="69" t="s">
        <v>12856</v>
      </c>
      <c r="E125" s="77">
        <v>500000</v>
      </c>
      <c r="F125" s="69" t="s">
        <v>1269</v>
      </c>
    </row>
    <row r="126" spans="1:6" ht="63" x14ac:dyDescent="0.25">
      <c r="A126" s="69">
        <v>114</v>
      </c>
      <c r="B126" s="69" t="s">
        <v>12857</v>
      </c>
      <c r="C126" s="69" t="s">
        <v>12858</v>
      </c>
      <c r="D126" s="69" t="s">
        <v>12859</v>
      </c>
      <c r="E126" s="77">
        <v>500000</v>
      </c>
      <c r="F126" s="69" t="s">
        <v>1269</v>
      </c>
    </row>
    <row r="127" spans="1:6" ht="47.25" x14ac:dyDescent="0.25">
      <c r="A127" s="69">
        <v>115</v>
      </c>
      <c r="B127" s="69" t="s">
        <v>12786</v>
      </c>
      <c r="C127" s="69" t="s">
        <v>12860</v>
      </c>
      <c r="D127" s="69" t="s">
        <v>12827</v>
      </c>
      <c r="E127" s="77">
        <v>500000</v>
      </c>
      <c r="F127" s="69" t="s">
        <v>1269</v>
      </c>
    </row>
    <row r="128" spans="1:6" ht="78.75" x14ac:dyDescent="0.25">
      <c r="A128" s="69">
        <v>116</v>
      </c>
      <c r="B128" s="69" t="s">
        <v>12784</v>
      </c>
      <c r="C128" s="69" t="s">
        <v>12861</v>
      </c>
      <c r="D128" s="69" t="s">
        <v>12835</v>
      </c>
      <c r="E128" s="77">
        <v>500000</v>
      </c>
      <c r="F128" s="69" t="s">
        <v>1269</v>
      </c>
    </row>
    <row r="129" spans="1:6" ht="47.25" x14ac:dyDescent="0.25">
      <c r="A129" s="69">
        <v>117</v>
      </c>
      <c r="B129" s="69" t="s">
        <v>12780</v>
      </c>
      <c r="C129" s="69" t="s">
        <v>12862</v>
      </c>
      <c r="D129" s="69" t="s">
        <v>12827</v>
      </c>
      <c r="E129" s="77">
        <v>500000</v>
      </c>
      <c r="F129" s="69" t="s">
        <v>1269</v>
      </c>
    </row>
    <row r="130" spans="1:6" ht="47.25" x14ac:dyDescent="0.25">
      <c r="A130" s="69">
        <v>118</v>
      </c>
      <c r="B130" s="69" t="s">
        <v>12863</v>
      </c>
      <c r="C130" s="69" t="s">
        <v>12864</v>
      </c>
      <c r="D130" s="69" t="s">
        <v>12865</v>
      </c>
      <c r="E130" s="77">
        <v>250000</v>
      </c>
      <c r="F130" s="69" t="s">
        <v>1269</v>
      </c>
    </row>
    <row r="131" spans="1:6" ht="47.25" x14ac:dyDescent="0.25">
      <c r="A131" s="69">
        <v>119</v>
      </c>
      <c r="B131" s="69" t="s">
        <v>12778</v>
      </c>
      <c r="C131" s="69" t="s">
        <v>12866</v>
      </c>
      <c r="D131" s="69" t="s">
        <v>12865</v>
      </c>
      <c r="E131" s="77">
        <v>250000</v>
      </c>
      <c r="F131" s="69" t="s">
        <v>1269</v>
      </c>
    </row>
    <row r="132" spans="1:6" x14ac:dyDescent="0.25">
      <c r="A132" s="69"/>
      <c r="B132" s="2348" t="s">
        <v>315</v>
      </c>
      <c r="C132" s="2350"/>
      <c r="D132" s="69"/>
      <c r="E132" s="77"/>
      <c r="F132" s="69"/>
    </row>
    <row r="133" spans="1:6" ht="63" x14ac:dyDescent="0.25">
      <c r="A133" s="69">
        <v>120</v>
      </c>
      <c r="B133" s="69" t="s">
        <v>12867</v>
      </c>
      <c r="C133" s="69" t="s">
        <v>12868</v>
      </c>
      <c r="D133" s="69" t="s">
        <v>12869</v>
      </c>
      <c r="E133" s="77">
        <v>650000</v>
      </c>
      <c r="F133" s="69" t="s">
        <v>1269</v>
      </c>
    </row>
    <row r="134" spans="1:6" ht="47.25" x14ac:dyDescent="0.25">
      <c r="A134" s="69">
        <v>121</v>
      </c>
      <c r="B134" s="69" t="s">
        <v>12770</v>
      </c>
      <c r="C134" s="69" t="s">
        <v>12870</v>
      </c>
      <c r="D134" s="69" t="s">
        <v>12827</v>
      </c>
      <c r="E134" s="77">
        <v>650000</v>
      </c>
      <c r="F134" s="69" t="s">
        <v>1269</v>
      </c>
    </row>
    <row r="135" spans="1:6" ht="47.25" x14ac:dyDescent="0.25">
      <c r="A135" s="69">
        <v>122</v>
      </c>
      <c r="B135" s="69" t="s">
        <v>12774</v>
      </c>
      <c r="C135" s="69" t="s">
        <v>12871</v>
      </c>
      <c r="D135" s="69" t="s">
        <v>12827</v>
      </c>
      <c r="E135" s="77">
        <v>650000</v>
      </c>
      <c r="F135" s="69" t="s">
        <v>1269</v>
      </c>
    </row>
    <row r="136" spans="1:6" ht="47.25" x14ac:dyDescent="0.25">
      <c r="A136" s="69">
        <v>123</v>
      </c>
      <c r="B136" s="69" t="s">
        <v>12683</v>
      </c>
      <c r="C136" s="69" t="s">
        <v>12872</v>
      </c>
      <c r="D136" s="69" t="s">
        <v>12827</v>
      </c>
      <c r="E136" s="77">
        <v>650000</v>
      </c>
      <c r="F136" s="69" t="s">
        <v>1269</v>
      </c>
    </row>
    <row r="137" spans="1:6" ht="47.25" x14ac:dyDescent="0.25">
      <c r="A137" s="69">
        <v>124</v>
      </c>
      <c r="B137" s="69" t="s">
        <v>12776</v>
      </c>
      <c r="C137" s="69" t="s">
        <v>12873</v>
      </c>
      <c r="D137" s="69" t="s">
        <v>12827</v>
      </c>
      <c r="E137" s="77">
        <v>650000</v>
      </c>
      <c r="F137" s="69" t="s">
        <v>1269</v>
      </c>
    </row>
    <row r="138" spans="1:6" ht="47.25" x14ac:dyDescent="0.25">
      <c r="A138" s="69">
        <v>125</v>
      </c>
      <c r="B138" s="69" t="s">
        <v>12768</v>
      </c>
      <c r="C138" s="69" t="s">
        <v>12874</v>
      </c>
      <c r="D138" s="69" t="s">
        <v>12827</v>
      </c>
      <c r="E138" s="77">
        <v>650000</v>
      </c>
      <c r="F138" s="69" t="s">
        <v>1269</v>
      </c>
    </row>
    <row r="139" spans="1:6" ht="78.75" x14ac:dyDescent="0.25">
      <c r="A139" s="69">
        <v>126</v>
      </c>
      <c r="B139" s="69" t="s">
        <v>12875</v>
      </c>
      <c r="C139" s="69" t="s">
        <v>12876</v>
      </c>
      <c r="D139" s="69" t="s">
        <v>12827</v>
      </c>
      <c r="E139" s="77">
        <v>650000</v>
      </c>
      <c r="F139" s="69" t="s">
        <v>1269</v>
      </c>
    </row>
    <row r="140" spans="1:6" ht="63" x14ac:dyDescent="0.25">
      <c r="A140" s="69">
        <v>127</v>
      </c>
      <c r="B140" s="69" t="s">
        <v>12877</v>
      </c>
      <c r="C140" s="69" t="s">
        <v>12878</v>
      </c>
      <c r="D140" s="69" t="s">
        <v>12879</v>
      </c>
      <c r="E140" s="77">
        <v>650000</v>
      </c>
      <c r="F140" s="69" t="s">
        <v>1269</v>
      </c>
    </row>
    <row r="141" spans="1:6" ht="78.75" x14ac:dyDescent="0.25">
      <c r="A141" s="69">
        <v>128</v>
      </c>
      <c r="B141" s="69" t="s">
        <v>12880</v>
      </c>
      <c r="C141" s="69" t="s">
        <v>12881</v>
      </c>
      <c r="D141" s="69" t="s">
        <v>12827</v>
      </c>
      <c r="E141" s="77">
        <v>650000</v>
      </c>
      <c r="F141" s="69" t="s">
        <v>1269</v>
      </c>
    </row>
    <row r="142" spans="1:6" ht="78.75" x14ac:dyDescent="0.25">
      <c r="A142" s="69">
        <v>129</v>
      </c>
      <c r="B142" s="69" t="s">
        <v>12882</v>
      </c>
      <c r="C142" s="69" t="s">
        <v>12883</v>
      </c>
      <c r="D142" s="69" t="s">
        <v>12884</v>
      </c>
      <c r="E142" s="77">
        <v>650000</v>
      </c>
      <c r="F142" s="69" t="s">
        <v>1269</v>
      </c>
    </row>
    <row r="143" spans="1:6" ht="47.25" x14ac:dyDescent="0.25">
      <c r="A143" s="69">
        <v>130</v>
      </c>
      <c r="B143" s="69" t="s">
        <v>12675</v>
      </c>
      <c r="C143" s="69" t="s">
        <v>12885</v>
      </c>
      <c r="D143" s="69" t="s">
        <v>12886</v>
      </c>
      <c r="E143" s="77">
        <v>650000</v>
      </c>
      <c r="F143" s="69" t="s">
        <v>1269</v>
      </c>
    </row>
    <row r="144" spans="1:6" ht="63" x14ac:dyDescent="0.25">
      <c r="A144" s="69">
        <v>131</v>
      </c>
      <c r="B144" s="69" t="s">
        <v>12681</v>
      </c>
      <c r="C144" s="69" t="s">
        <v>12887</v>
      </c>
      <c r="D144" s="69" t="s">
        <v>12888</v>
      </c>
      <c r="E144" s="77">
        <v>650000</v>
      </c>
      <c r="F144" s="69" t="s">
        <v>1269</v>
      </c>
    </row>
    <row r="145" spans="1:6" ht="78.75" x14ac:dyDescent="0.25">
      <c r="A145" s="69">
        <v>132</v>
      </c>
      <c r="B145" s="69" t="s">
        <v>12728</v>
      </c>
      <c r="C145" s="69" t="s">
        <v>12889</v>
      </c>
      <c r="D145" s="69" t="s">
        <v>12827</v>
      </c>
      <c r="E145" s="77">
        <v>650000</v>
      </c>
      <c r="F145" s="69" t="s">
        <v>1269</v>
      </c>
    </row>
    <row r="146" spans="1:6" ht="78.75" x14ac:dyDescent="0.25">
      <c r="A146" s="69">
        <v>133</v>
      </c>
      <c r="B146" s="69" t="s">
        <v>12671</v>
      </c>
      <c r="C146" s="69" t="s">
        <v>12890</v>
      </c>
      <c r="D146" s="69" t="s">
        <v>12884</v>
      </c>
      <c r="E146" s="77">
        <v>650000</v>
      </c>
      <c r="F146" s="69" t="s">
        <v>1269</v>
      </c>
    </row>
    <row r="147" spans="1:6" ht="63" x14ac:dyDescent="0.25">
      <c r="A147" s="69">
        <v>134</v>
      </c>
      <c r="B147" s="69" t="s">
        <v>12891</v>
      </c>
      <c r="C147" s="69" t="s">
        <v>12892</v>
      </c>
      <c r="D147" s="69" t="s">
        <v>12893</v>
      </c>
      <c r="E147" s="77">
        <v>650000</v>
      </c>
      <c r="F147" s="69" t="s">
        <v>1269</v>
      </c>
    </row>
    <row r="148" spans="1:6" ht="47.25" x14ac:dyDescent="0.25">
      <c r="A148" s="69">
        <v>135</v>
      </c>
      <c r="B148" s="69" t="s">
        <v>12894</v>
      </c>
      <c r="C148" s="69" t="s">
        <v>12895</v>
      </c>
      <c r="D148" s="69" t="s">
        <v>12827</v>
      </c>
      <c r="E148" s="77">
        <v>650000</v>
      </c>
      <c r="F148" s="69" t="s">
        <v>1269</v>
      </c>
    </row>
    <row r="149" spans="1:6" ht="78.75" x14ac:dyDescent="0.25">
      <c r="A149" s="69">
        <v>136</v>
      </c>
      <c r="B149" s="69" t="s">
        <v>12896</v>
      </c>
      <c r="C149" s="69" t="s">
        <v>12897</v>
      </c>
      <c r="D149" s="69" t="s">
        <v>12827</v>
      </c>
      <c r="E149" s="77">
        <v>650000</v>
      </c>
      <c r="F149" s="69" t="s">
        <v>1269</v>
      </c>
    </row>
    <row r="150" spans="1:6" ht="47.25" x14ac:dyDescent="0.25">
      <c r="A150" s="69">
        <v>137</v>
      </c>
      <c r="B150" s="69" t="s">
        <v>12699</v>
      </c>
      <c r="C150" s="69" t="s">
        <v>12898</v>
      </c>
      <c r="D150" s="69" t="s">
        <v>12827</v>
      </c>
      <c r="E150" s="77">
        <v>650000</v>
      </c>
      <c r="F150" s="69" t="s">
        <v>1269</v>
      </c>
    </row>
    <row r="151" spans="1:6" ht="63" x14ac:dyDescent="0.25">
      <c r="A151" s="69">
        <v>138</v>
      </c>
      <c r="B151" s="69" t="s">
        <v>12899</v>
      </c>
      <c r="C151" s="69" t="s">
        <v>12900</v>
      </c>
      <c r="D151" s="69" t="s">
        <v>12827</v>
      </c>
      <c r="E151" s="77">
        <v>650000</v>
      </c>
      <c r="F151" s="69" t="s">
        <v>1269</v>
      </c>
    </row>
    <row r="152" spans="1:6" ht="78.75" x14ac:dyDescent="0.25">
      <c r="A152" s="69">
        <v>139</v>
      </c>
      <c r="B152" s="69" t="s">
        <v>12901</v>
      </c>
      <c r="C152" s="69" t="s">
        <v>12902</v>
      </c>
      <c r="D152" s="69" t="s">
        <v>12827</v>
      </c>
      <c r="E152" s="77">
        <v>650000</v>
      </c>
      <c r="F152" s="69" t="s">
        <v>1269</v>
      </c>
    </row>
    <row r="153" spans="1:6" ht="78.75" x14ac:dyDescent="0.25">
      <c r="A153" s="69">
        <v>140</v>
      </c>
      <c r="B153" s="69" t="s">
        <v>12792</v>
      </c>
      <c r="C153" s="69" t="s">
        <v>12903</v>
      </c>
      <c r="D153" s="69" t="s">
        <v>12827</v>
      </c>
      <c r="E153" s="77">
        <v>650000</v>
      </c>
      <c r="F153" s="69" t="s">
        <v>1269</v>
      </c>
    </row>
    <row r="154" spans="1:6" ht="47.25" x14ac:dyDescent="0.25">
      <c r="A154" s="69">
        <v>141</v>
      </c>
      <c r="B154" s="69" t="s">
        <v>12904</v>
      </c>
      <c r="C154" s="69" t="s">
        <v>12905</v>
      </c>
      <c r="D154" s="69" t="s">
        <v>12827</v>
      </c>
      <c r="E154" s="77">
        <v>650000</v>
      </c>
      <c r="F154" s="69" t="s">
        <v>1269</v>
      </c>
    </row>
    <row r="155" spans="1:6" ht="63" x14ac:dyDescent="0.25">
      <c r="A155" s="69">
        <v>142</v>
      </c>
      <c r="B155" s="69" t="s">
        <v>12906</v>
      </c>
      <c r="C155" s="69" t="s">
        <v>12907</v>
      </c>
      <c r="D155" s="69" t="s">
        <v>12827</v>
      </c>
      <c r="E155" s="77">
        <v>650000</v>
      </c>
      <c r="F155" s="69" t="s">
        <v>1269</v>
      </c>
    </row>
    <row r="156" spans="1:6" ht="47.25" x14ac:dyDescent="0.25">
      <c r="A156" s="69">
        <v>143</v>
      </c>
      <c r="B156" s="69" t="s">
        <v>12693</v>
      </c>
      <c r="C156" s="69" t="s">
        <v>12908</v>
      </c>
      <c r="D156" s="69" t="s">
        <v>12909</v>
      </c>
      <c r="E156" s="77">
        <v>650000</v>
      </c>
      <c r="F156" s="69" t="s">
        <v>1269</v>
      </c>
    </row>
    <row r="157" spans="1:6" ht="78.75" x14ac:dyDescent="0.25">
      <c r="A157" s="69">
        <v>144</v>
      </c>
      <c r="B157" s="69" t="s">
        <v>12910</v>
      </c>
      <c r="C157" s="69" t="s">
        <v>12911</v>
      </c>
      <c r="D157" s="69" t="s">
        <v>12912</v>
      </c>
      <c r="E157" s="77">
        <v>650000</v>
      </c>
      <c r="F157" s="69" t="s">
        <v>1269</v>
      </c>
    </row>
    <row r="158" spans="1:6" ht="63" x14ac:dyDescent="0.25">
      <c r="A158" s="69">
        <v>145</v>
      </c>
      <c r="B158" s="69" t="s">
        <v>12677</v>
      </c>
      <c r="C158" s="69" t="s">
        <v>12913</v>
      </c>
      <c r="D158" s="69" t="s">
        <v>12827</v>
      </c>
      <c r="E158" s="77">
        <v>750000</v>
      </c>
      <c r="F158" s="69" t="s">
        <v>1269</v>
      </c>
    </row>
    <row r="159" spans="1:6" x14ac:dyDescent="0.25">
      <c r="A159" s="69"/>
      <c r="B159" s="2348" t="s">
        <v>219</v>
      </c>
      <c r="C159" s="2350"/>
      <c r="D159" s="69"/>
      <c r="E159" s="77"/>
      <c r="F159" s="69"/>
    </row>
    <row r="160" spans="1:6" ht="47.25" x14ac:dyDescent="0.25">
      <c r="A160" s="69">
        <v>146</v>
      </c>
      <c r="B160" s="69" t="s">
        <v>12914</v>
      </c>
      <c r="C160" s="69" t="s">
        <v>12915</v>
      </c>
      <c r="D160" s="69" t="s">
        <v>12916</v>
      </c>
      <c r="E160" s="77">
        <v>500000</v>
      </c>
      <c r="F160" s="69" t="s">
        <v>1269</v>
      </c>
    </row>
    <row r="161" spans="1:6" ht="78.75" x14ac:dyDescent="0.25">
      <c r="A161" s="69">
        <v>147</v>
      </c>
      <c r="B161" s="69" t="s">
        <v>12917</v>
      </c>
      <c r="C161" s="69" t="s">
        <v>12918</v>
      </c>
      <c r="D161" s="69" t="s">
        <v>12916</v>
      </c>
      <c r="E161" s="77">
        <v>500000</v>
      </c>
      <c r="F161" s="69" t="s">
        <v>1269</v>
      </c>
    </row>
    <row r="162" spans="1:6" ht="63" x14ac:dyDescent="0.25">
      <c r="A162" s="69">
        <v>148</v>
      </c>
      <c r="B162" s="69" t="s">
        <v>12919</v>
      </c>
      <c r="C162" s="69" t="s">
        <v>12920</v>
      </c>
      <c r="D162" s="69" t="s">
        <v>12921</v>
      </c>
      <c r="E162" s="77">
        <v>500000</v>
      </c>
      <c r="F162" s="69" t="s">
        <v>1269</v>
      </c>
    </row>
    <row r="163" spans="1:6" x14ac:dyDescent="0.25">
      <c r="A163" s="69"/>
      <c r="B163" s="359" t="s">
        <v>248</v>
      </c>
      <c r="C163" s="80"/>
      <c r="D163" s="69"/>
      <c r="E163" s="168">
        <f>SUM(E6:E162)</f>
        <v>75845944.590000004</v>
      </c>
      <c r="F163" s="69"/>
    </row>
    <row r="164" spans="1:6" x14ac:dyDescent="0.25">
      <c r="A164" s="69"/>
      <c r="B164" s="2346" t="s">
        <v>9</v>
      </c>
      <c r="C164" s="2417"/>
      <c r="D164" s="2347"/>
      <c r="E164" s="189"/>
      <c r="F164" s="71"/>
    </row>
    <row r="165" spans="1:6" ht="78.75" x14ac:dyDescent="0.25">
      <c r="A165" s="69">
        <v>1</v>
      </c>
      <c r="B165" s="69" t="s">
        <v>269</v>
      </c>
      <c r="C165" s="7" t="s">
        <v>12922</v>
      </c>
      <c r="D165" s="69" t="s">
        <v>271</v>
      </c>
      <c r="E165" s="187">
        <v>1000000</v>
      </c>
      <c r="F165" s="71" t="s">
        <v>272</v>
      </c>
    </row>
    <row r="166" spans="1:6" x14ac:dyDescent="0.25">
      <c r="A166" s="69"/>
      <c r="B166" s="70" t="s">
        <v>273</v>
      </c>
      <c r="C166" s="7"/>
      <c r="D166" s="69"/>
      <c r="E166" s="187"/>
      <c r="F166" s="71"/>
    </row>
    <row r="167" spans="1:6" ht="94.5" x14ac:dyDescent="0.25">
      <c r="A167" s="69">
        <v>2</v>
      </c>
      <c r="B167" s="69" t="s">
        <v>274</v>
      </c>
      <c r="C167" s="7" t="s">
        <v>12923</v>
      </c>
      <c r="D167" s="69" t="s">
        <v>276</v>
      </c>
      <c r="E167" s="187">
        <v>4500000</v>
      </c>
      <c r="F167" s="71" t="s">
        <v>277</v>
      </c>
    </row>
    <row r="168" spans="1:6" x14ac:dyDescent="0.25">
      <c r="A168" s="69"/>
      <c r="B168" s="70" t="s">
        <v>248</v>
      </c>
      <c r="C168" s="69"/>
      <c r="D168" s="69"/>
      <c r="E168" s="189">
        <v>5500000</v>
      </c>
      <c r="F168" s="71"/>
    </row>
    <row r="169" spans="1:6" ht="18" customHeight="1" x14ac:dyDescent="0.25">
      <c r="A169" s="69"/>
      <c r="B169" s="2465" t="s">
        <v>323</v>
      </c>
      <c r="C169" s="2466"/>
      <c r="D169" s="69"/>
      <c r="E169" s="189"/>
      <c r="F169" s="71"/>
    </row>
    <row r="170" spans="1:6" ht="47.25" x14ac:dyDescent="0.25">
      <c r="A170" s="69">
        <v>149</v>
      </c>
      <c r="B170" s="69" t="s">
        <v>12924</v>
      </c>
      <c r="C170" s="69" t="s">
        <v>12925</v>
      </c>
      <c r="D170" s="69" t="s">
        <v>12926</v>
      </c>
      <c r="E170" s="77">
        <v>900434.23</v>
      </c>
      <c r="F170" s="69" t="s">
        <v>1269</v>
      </c>
    </row>
    <row r="171" spans="1:6" x14ac:dyDescent="0.25">
      <c r="A171" s="2"/>
      <c r="B171" s="2348" t="s">
        <v>490</v>
      </c>
      <c r="C171" s="2350"/>
      <c r="D171" s="69"/>
      <c r="E171" s="77"/>
      <c r="F171" s="69"/>
    </row>
    <row r="172" spans="1:6" ht="94.5" x14ac:dyDescent="0.25">
      <c r="A172" s="2">
        <v>12</v>
      </c>
      <c r="B172" s="2" t="s">
        <v>301</v>
      </c>
      <c r="C172" s="2" t="s">
        <v>12927</v>
      </c>
      <c r="D172" s="2" t="s">
        <v>43</v>
      </c>
      <c r="E172" s="77">
        <v>4563966</v>
      </c>
      <c r="F172" s="2" t="s">
        <v>1269</v>
      </c>
    </row>
    <row r="173" spans="1:6" x14ac:dyDescent="0.25">
      <c r="A173" s="88"/>
      <c r="B173" s="88" t="s">
        <v>248</v>
      </c>
      <c r="C173" s="88"/>
      <c r="D173" s="88"/>
      <c r="E173" s="89">
        <f>E172+E170</f>
        <v>5464400.2300000004</v>
      </c>
      <c r="F173" s="88"/>
    </row>
    <row r="174" spans="1:6" x14ac:dyDescent="0.25">
      <c r="A174" s="88"/>
      <c r="B174" s="88" t="s">
        <v>324</v>
      </c>
      <c r="C174" s="88"/>
      <c r="D174" s="88"/>
      <c r="E174" s="89">
        <f>E173+E168+E163</f>
        <v>86810344.820000008</v>
      </c>
      <c r="F174" s="88"/>
    </row>
    <row r="180" spans="1:6" x14ac:dyDescent="0.25">
      <c r="A180" s="2454" t="s">
        <v>0</v>
      </c>
      <c r="B180" s="2454"/>
      <c r="C180" s="2454"/>
      <c r="D180" s="2454"/>
      <c r="E180" s="2454"/>
      <c r="F180" s="2454"/>
    </row>
    <row r="181" spans="1:6" x14ac:dyDescent="0.25">
      <c r="A181" s="2454" t="s">
        <v>43523</v>
      </c>
      <c r="B181" s="2454"/>
      <c r="C181" s="2454"/>
      <c r="D181" s="2454"/>
      <c r="E181" s="2454"/>
      <c r="F181" s="2454"/>
    </row>
    <row r="182" spans="1:6" x14ac:dyDescent="0.25">
      <c r="A182" s="2454" t="s">
        <v>29443</v>
      </c>
      <c r="B182" s="2454"/>
      <c r="C182" s="2454"/>
      <c r="D182" s="2454"/>
      <c r="E182" s="2454"/>
      <c r="F182" s="2454"/>
    </row>
    <row r="183" spans="1:6" ht="31.5" x14ac:dyDescent="0.25">
      <c r="A183" s="1807" t="s">
        <v>3</v>
      </c>
      <c r="B183" s="2177" t="s">
        <v>5559</v>
      </c>
      <c r="C183" s="2177" t="s">
        <v>31676</v>
      </c>
      <c r="D183" s="2177" t="s">
        <v>8293</v>
      </c>
      <c r="E183" s="1808" t="s">
        <v>708</v>
      </c>
      <c r="F183" s="2177" t="s">
        <v>1228</v>
      </c>
    </row>
    <row r="184" spans="1:6" x14ac:dyDescent="0.25">
      <c r="A184" s="1756"/>
      <c r="B184" s="2510" t="s">
        <v>20864</v>
      </c>
      <c r="C184" s="2510"/>
      <c r="D184" s="2177"/>
      <c r="E184" s="1808"/>
      <c r="F184" s="2177"/>
    </row>
    <row r="185" spans="1:6" ht="126" x14ac:dyDescent="0.25">
      <c r="A185" s="1756">
        <v>1</v>
      </c>
      <c r="B185" s="1756" t="s">
        <v>295</v>
      </c>
      <c r="C185" s="1756" t="s">
        <v>12653</v>
      </c>
      <c r="D185" s="1756" t="s">
        <v>488</v>
      </c>
      <c r="E185" s="1806">
        <v>682758.63</v>
      </c>
      <c r="F185" s="1756" t="s">
        <v>1259</v>
      </c>
    </row>
    <row r="186" spans="1:6" x14ac:dyDescent="0.25">
      <c r="A186" s="1756"/>
      <c r="B186" s="2510" t="s">
        <v>11424</v>
      </c>
      <c r="C186" s="2510"/>
      <c r="D186" s="1756"/>
      <c r="E186" s="1806"/>
      <c r="F186" s="1756"/>
    </row>
    <row r="187" spans="1:6" ht="94.5" x14ac:dyDescent="0.25">
      <c r="A187" s="1756">
        <v>2</v>
      </c>
      <c r="B187" s="1756" t="s">
        <v>23</v>
      </c>
      <c r="C187" s="1756" t="s">
        <v>12661</v>
      </c>
      <c r="D187" s="1756" t="s">
        <v>541</v>
      </c>
      <c r="E187" s="1806">
        <v>341379.32</v>
      </c>
      <c r="F187" s="1756" t="s">
        <v>1259</v>
      </c>
    </row>
    <row r="188" spans="1:6" x14ac:dyDescent="0.25">
      <c r="A188" s="1756"/>
      <c r="B188" s="2510" t="s">
        <v>41</v>
      </c>
      <c r="C188" s="2510"/>
      <c r="D188" s="1756"/>
      <c r="E188" s="1806"/>
      <c r="F188" s="1756"/>
    </row>
    <row r="189" spans="1:6" ht="94.5" x14ac:dyDescent="0.25">
      <c r="A189" s="1756">
        <v>3</v>
      </c>
      <c r="B189" s="1756" t="s">
        <v>41</v>
      </c>
      <c r="C189" s="1756" t="s">
        <v>12927</v>
      </c>
      <c r="D189" s="1756" t="s">
        <v>302</v>
      </c>
      <c r="E189" s="1806">
        <v>568965.51</v>
      </c>
      <c r="F189" s="1756" t="s">
        <v>272</v>
      </c>
    </row>
    <row r="190" spans="1:6" x14ac:dyDescent="0.25">
      <c r="A190" s="1756"/>
      <c r="B190" s="2510" t="s">
        <v>552</v>
      </c>
      <c r="C190" s="2510"/>
      <c r="D190" s="1756"/>
      <c r="E190" s="1806"/>
      <c r="F190" s="1756"/>
    </row>
    <row r="191" spans="1:6" ht="47.25" x14ac:dyDescent="0.25">
      <c r="A191" s="1756">
        <v>4</v>
      </c>
      <c r="B191" s="1756" t="s">
        <v>311</v>
      </c>
      <c r="C191" s="1756" t="s">
        <v>43524</v>
      </c>
      <c r="D191" s="1756" t="s">
        <v>341</v>
      </c>
      <c r="E191" s="1806">
        <v>1991379</v>
      </c>
      <c r="F191" s="1756" t="s">
        <v>272</v>
      </c>
    </row>
    <row r="192" spans="1:6" ht="47.25" x14ac:dyDescent="0.25">
      <c r="A192" s="1756">
        <v>5</v>
      </c>
      <c r="B192" s="1756" t="s">
        <v>309</v>
      </c>
      <c r="C192" s="1756" t="s">
        <v>43525</v>
      </c>
      <c r="D192" s="1756" t="s">
        <v>341</v>
      </c>
      <c r="E192" s="1806">
        <v>1991379</v>
      </c>
      <c r="F192" s="1756" t="s">
        <v>272</v>
      </c>
    </row>
    <row r="193" spans="1:6" x14ac:dyDescent="0.25">
      <c r="A193" s="1756"/>
      <c r="B193" s="2510" t="s">
        <v>29004</v>
      </c>
      <c r="C193" s="2510"/>
      <c r="D193" s="1756"/>
      <c r="E193" s="1806"/>
      <c r="F193" s="1756"/>
    </row>
    <row r="194" spans="1:6" ht="63" x14ac:dyDescent="0.25">
      <c r="A194" s="1756">
        <v>6</v>
      </c>
      <c r="B194" s="1756" t="s">
        <v>43526</v>
      </c>
      <c r="C194" s="1756" t="s">
        <v>43527</v>
      </c>
      <c r="D194" s="1756" t="s">
        <v>43528</v>
      </c>
      <c r="E194" s="1806">
        <v>1800000</v>
      </c>
      <c r="F194" s="1756" t="s">
        <v>13</v>
      </c>
    </row>
    <row r="195" spans="1:6" x14ac:dyDescent="0.25">
      <c r="A195" s="1756"/>
      <c r="B195" s="2510" t="s">
        <v>18789</v>
      </c>
      <c r="C195" s="2510"/>
      <c r="D195" s="1756"/>
      <c r="E195" s="1806"/>
      <c r="F195" s="1756"/>
    </row>
    <row r="196" spans="1:6" ht="47.25" x14ac:dyDescent="0.25">
      <c r="A196" s="1756">
        <v>7</v>
      </c>
      <c r="B196" s="1756" t="s">
        <v>12894</v>
      </c>
      <c r="C196" s="1756" t="s">
        <v>43529</v>
      </c>
      <c r="D196" s="1756" t="s">
        <v>346</v>
      </c>
      <c r="E196" s="1806">
        <v>1900000</v>
      </c>
      <c r="F196" s="1756" t="s">
        <v>1269</v>
      </c>
    </row>
    <row r="197" spans="1:6" ht="47.25" x14ac:dyDescent="0.25">
      <c r="A197" s="1756">
        <v>8</v>
      </c>
      <c r="B197" s="1756" t="s">
        <v>12894</v>
      </c>
      <c r="C197" s="1756" t="s">
        <v>43530</v>
      </c>
      <c r="D197" s="1756" t="s">
        <v>39649</v>
      </c>
      <c r="E197" s="1806">
        <v>800000.9</v>
      </c>
      <c r="F197" s="1756" t="s">
        <v>1269</v>
      </c>
    </row>
    <row r="198" spans="1:6" ht="63" x14ac:dyDescent="0.25">
      <c r="A198" s="1756">
        <v>9</v>
      </c>
      <c r="B198" s="1756" t="s">
        <v>43531</v>
      </c>
      <c r="C198" s="1756" t="s">
        <v>43532</v>
      </c>
      <c r="D198" s="1756" t="s">
        <v>43533</v>
      </c>
      <c r="E198" s="1806">
        <v>848275.58</v>
      </c>
      <c r="F198" s="1756" t="s">
        <v>1269</v>
      </c>
    </row>
    <row r="199" spans="1:6" x14ac:dyDescent="0.25">
      <c r="A199" s="1756"/>
      <c r="B199" s="2510" t="s">
        <v>3476</v>
      </c>
      <c r="C199" s="2510"/>
      <c r="D199" s="1756"/>
      <c r="E199" s="1806"/>
      <c r="F199" s="1756"/>
    </row>
    <row r="200" spans="1:6" ht="47.25" x14ac:dyDescent="0.25">
      <c r="A200" s="1756">
        <v>10</v>
      </c>
      <c r="B200" s="1756" t="s">
        <v>43534</v>
      </c>
      <c r="C200" s="1756" t="s">
        <v>43535</v>
      </c>
      <c r="D200" s="1756" t="s">
        <v>12668</v>
      </c>
      <c r="E200" s="1806">
        <v>75862.100000000006</v>
      </c>
      <c r="F200" s="1756" t="s">
        <v>13</v>
      </c>
    </row>
    <row r="201" spans="1:6" ht="47.25" x14ac:dyDescent="0.25">
      <c r="A201" s="1756">
        <v>11</v>
      </c>
      <c r="B201" s="1756" t="s">
        <v>43536</v>
      </c>
      <c r="C201" s="1756" t="s">
        <v>43537</v>
      </c>
      <c r="D201" s="1756" t="s">
        <v>12668</v>
      </c>
      <c r="E201" s="1806">
        <v>75862</v>
      </c>
      <c r="F201" s="1756" t="s">
        <v>13</v>
      </c>
    </row>
    <row r="202" spans="1:6" ht="47.25" x14ac:dyDescent="0.25">
      <c r="A202" s="1756">
        <v>12</v>
      </c>
      <c r="B202" s="1756" t="s">
        <v>12774</v>
      </c>
      <c r="C202" s="1756" t="s">
        <v>43538</v>
      </c>
      <c r="D202" s="1756" t="s">
        <v>12668</v>
      </c>
      <c r="E202" s="1806">
        <v>75862.100000000006</v>
      </c>
      <c r="F202" s="1756" t="s">
        <v>13</v>
      </c>
    </row>
    <row r="203" spans="1:6" x14ac:dyDescent="0.25">
      <c r="A203" s="1756"/>
      <c r="B203" s="2510" t="s">
        <v>43539</v>
      </c>
      <c r="C203" s="2510"/>
      <c r="D203" s="1756"/>
      <c r="E203" s="1806"/>
      <c r="F203" s="1756"/>
    </row>
    <row r="204" spans="1:6" ht="47.25" x14ac:dyDescent="0.25">
      <c r="A204" s="1756">
        <v>13</v>
      </c>
      <c r="B204" s="1756" t="s">
        <v>12894</v>
      </c>
      <c r="C204" s="1756" t="s">
        <v>43540</v>
      </c>
      <c r="D204" s="1756" t="s">
        <v>43541</v>
      </c>
      <c r="E204" s="1806">
        <v>28448.2</v>
      </c>
      <c r="F204" s="1756" t="s">
        <v>13</v>
      </c>
    </row>
    <row r="205" spans="1:6" ht="47.25" x14ac:dyDescent="0.25">
      <c r="A205" s="1756">
        <v>14</v>
      </c>
      <c r="B205" s="1756" t="s">
        <v>43542</v>
      </c>
      <c r="C205" s="1756" t="s">
        <v>43543</v>
      </c>
      <c r="D205" s="1756" t="s">
        <v>43541</v>
      </c>
      <c r="E205" s="1806">
        <v>28448.2</v>
      </c>
      <c r="F205" s="1756" t="s">
        <v>13</v>
      </c>
    </row>
    <row r="206" spans="1:6" ht="47.25" x14ac:dyDescent="0.25">
      <c r="A206" s="1756">
        <v>15</v>
      </c>
      <c r="B206" s="1756" t="s">
        <v>43544</v>
      </c>
      <c r="C206" s="1756" t="s">
        <v>43545</v>
      </c>
      <c r="D206" s="1756" t="s">
        <v>43541</v>
      </c>
      <c r="E206" s="1806">
        <v>28448.2</v>
      </c>
      <c r="F206" s="1756" t="s">
        <v>13</v>
      </c>
    </row>
    <row r="207" spans="1:6" ht="47.25" x14ac:dyDescent="0.25">
      <c r="A207" s="1756">
        <v>16</v>
      </c>
      <c r="B207" s="1756" t="s">
        <v>12822</v>
      </c>
      <c r="C207" s="1756" t="s">
        <v>43546</v>
      </c>
      <c r="D207" s="1756" t="s">
        <v>43541</v>
      </c>
      <c r="E207" s="1806">
        <v>28448.2</v>
      </c>
      <c r="F207" s="1756" t="s">
        <v>13</v>
      </c>
    </row>
    <row r="208" spans="1:6" ht="47.25" x14ac:dyDescent="0.25">
      <c r="A208" s="1756">
        <v>17</v>
      </c>
      <c r="B208" s="1756" t="s">
        <v>43547</v>
      </c>
      <c r="C208" s="1756" t="s">
        <v>43548</v>
      </c>
      <c r="D208" s="1756" t="s">
        <v>43541</v>
      </c>
      <c r="E208" s="1806">
        <v>28448.2</v>
      </c>
      <c r="F208" s="1756" t="s">
        <v>13</v>
      </c>
    </row>
    <row r="209" spans="1:6" ht="47.25" x14ac:dyDescent="0.25">
      <c r="A209" s="1756">
        <v>18</v>
      </c>
      <c r="B209" s="1756" t="s">
        <v>43549</v>
      </c>
      <c r="C209" s="1756" t="s">
        <v>43550</v>
      </c>
      <c r="D209" s="1756" t="s">
        <v>43541</v>
      </c>
      <c r="E209" s="1806">
        <v>28448.2</v>
      </c>
      <c r="F209" s="1756" t="s">
        <v>13</v>
      </c>
    </row>
    <row r="210" spans="1:6" ht="47.25" x14ac:dyDescent="0.25">
      <c r="A210" s="1756">
        <v>19</v>
      </c>
      <c r="B210" s="1756" t="s">
        <v>12839</v>
      </c>
      <c r="C210" s="1756" t="s">
        <v>43551</v>
      </c>
      <c r="D210" s="1756" t="s">
        <v>43541</v>
      </c>
      <c r="E210" s="1806">
        <v>28448.2</v>
      </c>
      <c r="F210" s="1756" t="s">
        <v>13</v>
      </c>
    </row>
    <row r="211" spans="1:6" ht="47.25" x14ac:dyDescent="0.25">
      <c r="A211" s="1756">
        <v>20</v>
      </c>
      <c r="B211" s="1756" t="s">
        <v>16071</v>
      </c>
      <c r="C211" s="1756" t="s">
        <v>43552</v>
      </c>
      <c r="D211" s="1756" t="s">
        <v>43541</v>
      </c>
      <c r="E211" s="1806">
        <v>28448.799999999999</v>
      </c>
      <c r="F211" s="1756" t="s">
        <v>13</v>
      </c>
    </row>
    <row r="212" spans="1:6" x14ac:dyDescent="0.25">
      <c r="A212" s="1756"/>
      <c r="B212" s="2177"/>
      <c r="C212" s="2510" t="s">
        <v>248</v>
      </c>
      <c r="D212" s="2510"/>
      <c r="E212" s="1824">
        <v>11379310.34</v>
      </c>
      <c r="F212" s="2177"/>
    </row>
    <row r="213" spans="1:6" x14ac:dyDescent="0.25">
      <c r="A213" s="2384" t="s">
        <v>43553</v>
      </c>
      <c r="B213" s="2384"/>
      <c r="C213" s="2384"/>
      <c r="D213" s="2384"/>
      <c r="E213" s="2384"/>
      <c r="F213" s="2384"/>
    </row>
    <row r="214" spans="1:6" x14ac:dyDescent="0.25">
      <c r="A214" s="2677" t="s">
        <v>43554</v>
      </c>
      <c r="B214" s="2462"/>
      <c r="C214" s="2463"/>
      <c r="D214" s="2677" t="s">
        <v>43555</v>
      </c>
      <c r="E214" s="2462"/>
      <c r="F214" s="2463"/>
    </row>
    <row r="215" spans="1:6" x14ac:dyDescent="0.25">
      <c r="A215" s="2453" t="s">
        <v>43556</v>
      </c>
      <c r="B215" s="2453"/>
      <c r="C215" s="2453"/>
      <c r="D215" s="2453" t="s">
        <v>41689</v>
      </c>
      <c r="E215" s="2453"/>
      <c r="F215" s="2453"/>
    </row>
  </sheetData>
  <mergeCells count="33">
    <mergeCell ref="A213:F213"/>
    <mergeCell ref="A214:C214"/>
    <mergeCell ref="D214:F214"/>
    <mergeCell ref="A215:C215"/>
    <mergeCell ref="D215:F215"/>
    <mergeCell ref="C212:D212"/>
    <mergeCell ref="A180:F180"/>
    <mergeCell ref="A181:F181"/>
    <mergeCell ref="A182:F182"/>
    <mergeCell ref="B184:C184"/>
    <mergeCell ref="B186:C186"/>
    <mergeCell ref="B188:C188"/>
    <mergeCell ref="B190:C190"/>
    <mergeCell ref="B193:C193"/>
    <mergeCell ref="B195:C195"/>
    <mergeCell ref="B199:C199"/>
    <mergeCell ref="B203:C203"/>
    <mergeCell ref="B16:C16"/>
    <mergeCell ref="A1:F1"/>
    <mergeCell ref="A2:F2"/>
    <mergeCell ref="A3:F3"/>
    <mergeCell ref="B5:D5"/>
    <mergeCell ref="B12:D12"/>
    <mergeCell ref="B159:C159"/>
    <mergeCell ref="B164:D164"/>
    <mergeCell ref="B171:C171"/>
    <mergeCell ref="B169:C169"/>
    <mergeCell ref="B18:C18"/>
    <mergeCell ref="B20:C20"/>
    <mergeCell ref="B41:C41"/>
    <mergeCell ref="B44:C44"/>
    <mergeCell ref="B105:C105"/>
    <mergeCell ref="B132:C132"/>
  </mergeCells>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9"/>
  <sheetViews>
    <sheetView topLeftCell="A97" workbookViewId="0">
      <selection activeCell="C88" sqref="C88"/>
    </sheetView>
  </sheetViews>
  <sheetFormatPr defaultRowHeight="15.75" x14ac:dyDescent="0.25"/>
  <cols>
    <col min="1" max="1" width="7.140625" style="128" customWidth="1"/>
    <col min="2" max="2" width="14.85546875" style="128" customWidth="1"/>
    <col min="3" max="3" width="41.7109375" style="128" customWidth="1"/>
    <col min="4" max="4" width="16" style="128" customWidth="1"/>
    <col min="5" max="5" width="23.28515625" style="128" customWidth="1"/>
    <col min="6" max="6" width="13.85546875" style="128" customWidth="1"/>
    <col min="7" max="16384" width="9.140625" style="128"/>
  </cols>
  <sheetData>
    <row r="1" spans="1:6" x14ac:dyDescent="0.25">
      <c r="A1" s="2723" t="s">
        <v>9528</v>
      </c>
      <c r="B1" s="2724"/>
      <c r="C1" s="2724"/>
      <c r="D1" s="2724"/>
      <c r="E1" s="2724"/>
      <c r="F1" s="2725"/>
    </row>
    <row r="2" spans="1:6" x14ac:dyDescent="0.25">
      <c r="A2" s="2723" t="s">
        <v>14650</v>
      </c>
      <c r="B2" s="2724"/>
      <c r="C2" s="2724"/>
      <c r="D2" s="2724"/>
      <c r="E2" s="2724"/>
      <c r="F2" s="2725"/>
    </row>
    <row r="3" spans="1:6" x14ac:dyDescent="0.25">
      <c r="A3" s="2723" t="s">
        <v>281</v>
      </c>
      <c r="B3" s="2724"/>
      <c r="C3" s="2724"/>
      <c r="D3" s="2724"/>
      <c r="E3" s="2724"/>
      <c r="F3" s="2725"/>
    </row>
    <row r="4" spans="1:6" ht="31.5" x14ac:dyDescent="0.25">
      <c r="A4" s="410" t="s">
        <v>3</v>
      </c>
      <c r="B4" s="9" t="s">
        <v>283</v>
      </c>
      <c r="C4" s="9" t="s">
        <v>284</v>
      </c>
      <c r="D4" s="9" t="s">
        <v>285</v>
      </c>
      <c r="E4" s="96" t="s">
        <v>286</v>
      </c>
      <c r="F4" s="96" t="s">
        <v>4467</v>
      </c>
    </row>
    <row r="5" spans="1:6" x14ac:dyDescent="0.25">
      <c r="A5" s="801"/>
      <c r="B5" s="801" t="s">
        <v>9</v>
      </c>
      <c r="C5" s="727"/>
      <c r="D5" s="801"/>
      <c r="E5" s="802"/>
      <c r="F5" s="802"/>
    </row>
    <row r="6" spans="1:6" ht="47.25" x14ac:dyDescent="0.25">
      <c r="A6" s="206">
        <v>1</v>
      </c>
      <c r="B6" s="2" t="s">
        <v>289</v>
      </c>
      <c r="C6" s="2" t="s">
        <v>14651</v>
      </c>
      <c r="D6" s="2" t="s">
        <v>329</v>
      </c>
      <c r="E6" s="144">
        <v>1970515.92</v>
      </c>
      <c r="F6" s="10" t="s">
        <v>272</v>
      </c>
    </row>
    <row r="7" spans="1:6" ht="157.5" x14ac:dyDescent="0.25">
      <c r="A7" s="206">
        <v>2</v>
      </c>
      <c r="B7" s="2" t="s">
        <v>295</v>
      </c>
      <c r="C7" s="2" t="s">
        <v>14652</v>
      </c>
      <c r="D7" s="2" t="s">
        <v>488</v>
      </c>
      <c r="E7" s="144">
        <v>1305104.78</v>
      </c>
      <c r="F7" s="803" t="s">
        <v>272</v>
      </c>
    </row>
    <row r="8" spans="1:6" ht="47.25" x14ac:dyDescent="0.25">
      <c r="A8" s="206">
        <v>3</v>
      </c>
      <c r="B8" s="2" t="s">
        <v>14653</v>
      </c>
      <c r="C8" s="2" t="s">
        <v>14654</v>
      </c>
      <c r="D8" s="2" t="s">
        <v>537</v>
      </c>
      <c r="E8" s="144">
        <v>30000</v>
      </c>
      <c r="F8" s="10" t="s">
        <v>272</v>
      </c>
    </row>
    <row r="9" spans="1:6" ht="47.25" x14ac:dyDescent="0.25">
      <c r="A9" s="206">
        <v>4</v>
      </c>
      <c r="B9" s="2" t="s">
        <v>20</v>
      </c>
      <c r="C9" s="2" t="s">
        <v>14655</v>
      </c>
      <c r="D9" s="2" t="s">
        <v>539</v>
      </c>
      <c r="E9" s="144">
        <v>55000</v>
      </c>
      <c r="F9" s="10" t="s">
        <v>272</v>
      </c>
    </row>
    <row r="10" spans="1:6" ht="94.5" x14ac:dyDescent="0.25">
      <c r="A10" s="206">
        <v>5</v>
      </c>
      <c r="B10" s="2" t="s">
        <v>23</v>
      </c>
      <c r="C10" s="2" t="s">
        <v>14656</v>
      </c>
      <c r="D10" s="2" t="s">
        <v>541</v>
      </c>
      <c r="E10" s="144">
        <v>819551.68</v>
      </c>
      <c r="F10" s="10" t="s">
        <v>272</v>
      </c>
    </row>
    <row r="11" spans="1:6" x14ac:dyDescent="0.25">
      <c r="A11" s="206"/>
      <c r="B11" s="410" t="s">
        <v>2222</v>
      </c>
      <c r="C11" s="2"/>
      <c r="D11" s="2"/>
      <c r="E11" s="144"/>
      <c r="F11" s="10"/>
    </row>
    <row r="12" spans="1:6" ht="141.75" x14ac:dyDescent="0.25">
      <c r="A12" s="206">
        <v>6</v>
      </c>
      <c r="B12" s="2" t="s">
        <v>295</v>
      </c>
      <c r="C12" s="2" t="s">
        <v>14657</v>
      </c>
      <c r="D12" s="2" t="s">
        <v>336</v>
      </c>
      <c r="E12" s="804">
        <v>804310.3</v>
      </c>
      <c r="F12" s="10" t="s">
        <v>272</v>
      </c>
    </row>
    <row r="13" spans="1:6" ht="94.5" x14ac:dyDescent="0.25">
      <c r="A13" s="206">
        <v>7</v>
      </c>
      <c r="B13" s="2" t="s">
        <v>23</v>
      </c>
      <c r="C13" s="2" t="s">
        <v>14658</v>
      </c>
      <c r="D13" s="2" t="s">
        <v>541</v>
      </c>
      <c r="E13" s="247">
        <v>1000000</v>
      </c>
      <c r="F13" s="10" t="s">
        <v>272</v>
      </c>
    </row>
    <row r="14" spans="1:6" ht="94.5" x14ac:dyDescent="0.25">
      <c r="A14" s="206">
        <v>8</v>
      </c>
      <c r="B14" s="2" t="s">
        <v>299</v>
      </c>
      <c r="C14" s="2" t="s">
        <v>14659</v>
      </c>
      <c r="D14" s="2" t="s">
        <v>1244</v>
      </c>
      <c r="E14" s="247">
        <v>800000</v>
      </c>
      <c r="F14" s="10" t="s">
        <v>272</v>
      </c>
    </row>
    <row r="15" spans="1:6" ht="31.5" x14ac:dyDescent="0.25">
      <c r="A15" s="206"/>
      <c r="B15" s="9" t="s">
        <v>739</v>
      </c>
      <c r="C15" s="2"/>
      <c r="D15" s="2"/>
      <c r="E15" s="247"/>
      <c r="F15" s="10"/>
    </row>
    <row r="16" spans="1:6" ht="110.25" x14ac:dyDescent="0.25">
      <c r="A16" s="206">
        <v>9</v>
      </c>
      <c r="B16" s="2" t="s">
        <v>301</v>
      </c>
      <c r="C16" s="2" t="s">
        <v>14660</v>
      </c>
      <c r="D16" s="2" t="s">
        <v>43</v>
      </c>
      <c r="E16" s="476">
        <v>4568965.5199999996</v>
      </c>
      <c r="F16" s="10" t="s">
        <v>272</v>
      </c>
    </row>
    <row r="17" spans="1:6" x14ac:dyDescent="0.25">
      <c r="A17" s="410"/>
      <c r="B17" s="410" t="s">
        <v>14661</v>
      </c>
      <c r="C17" s="9"/>
      <c r="D17" s="9"/>
      <c r="E17" s="411"/>
      <c r="F17" s="96"/>
    </row>
    <row r="18" spans="1:6" ht="252" x14ac:dyDescent="0.25">
      <c r="A18" s="206">
        <v>13</v>
      </c>
      <c r="B18" s="2" t="s">
        <v>478</v>
      </c>
      <c r="C18" s="2" t="s">
        <v>14662</v>
      </c>
      <c r="D18" s="2" t="s">
        <v>14663</v>
      </c>
      <c r="E18" s="144">
        <v>4677027.2</v>
      </c>
      <c r="F18" s="10" t="s">
        <v>13</v>
      </c>
    </row>
    <row r="19" spans="1:6" ht="31.5" x14ac:dyDescent="0.25">
      <c r="A19" s="206"/>
      <c r="B19" s="9" t="s">
        <v>4995</v>
      </c>
      <c r="C19" s="2"/>
      <c r="D19" s="2"/>
      <c r="E19" s="144"/>
      <c r="F19" s="10"/>
    </row>
    <row r="20" spans="1:6" ht="330.75" x14ac:dyDescent="0.25">
      <c r="A20" s="206">
        <v>14</v>
      </c>
      <c r="B20" s="2" t="s">
        <v>14664</v>
      </c>
      <c r="C20" s="2" t="s">
        <v>14665</v>
      </c>
      <c r="D20" s="2" t="s">
        <v>14666</v>
      </c>
      <c r="E20" s="144">
        <v>12000000</v>
      </c>
      <c r="F20" s="10" t="s">
        <v>277</v>
      </c>
    </row>
    <row r="21" spans="1:6" ht="31.5" x14ac:dyDescent="0.25">
      <c r="A21" s="206"/>
      <c r="B21" s="9" t="s">
        <v>5895</v>
      </c>
      <c r="C21" s="2"/>
      <c r="D21" s="2"/>
      <c r="E21" s="144"/>
      <c r="F21" s="10"/>
    </row>
    <row r="22" spans="1:6" ht="47.25" x14ac:dyDescent="0.25">
      <c r="A22" s="206">
        <v>15</v>
      </c>
      <c r="B22" s="2" t="s">
        <v>14667</v>
      </c>
      <c r="C22" s="2" t="s">
        <v>14668</v>
      </c>
      <c r="D22" s="2" t="s">
        <v>14669</v>
      </c>
      <c r="E22" s="144">
        <v>300000</v>
      </c>
      <c r="F22" s="10" t="s">
        <v>13</v>
      </c>
    </row>
    <row r="23" spans="1:6" ht="47.25" x14ac:dyDescent="0.25">
      <c r="A23" s="206">
        <v>16</v>
      </c>
      <c r="B23" s="2" t="s">
        <v>14670</v>
      </c>
      <c r="C23" s="2" t="s">
        <v>14671</v>
      </c>
      <c r="D23" s="2" t="s">
        <v>14672</v>
      </c>
      <c r="E23" s="144">
        <v>2000000</v>
      </c>
      <c r="F23" s="10" t="s">
        <v>13</v>
      </c>
    </row>
    <row r="24" spans="1:6" ht="157.5" x14ac:dyDescent="0.25">
      <c r="A24" s="206">
        <v>17</v>
      </c>
      <c r="B24" s="2" t="s">
        <v>14673</v>
      </c>
      <c r="C24" s="2" t="s">
        <v>14674</v>
      </c>
      <c r="D24" s="2" t="s">
        <v>14675</v>
      </c>
      <c r="E24" s="144">
        <v>800000</v>
      </c>
      <c r="F24" s="10" t="s">
        <v>272</v>
      </c>
    </row>
    <row r="25" spans="1:6" ht="47.25" x14ac:dyDescent="0.25">
      <c r="A25" s="206">
        <v>18</v>
      </c>
      <c r="B25" s="2" t="s">
        <v>14676</v>
      </c>
      <c r="C25" s="2" t="s">
        <v>14677</v>
      </c>
      <c r="D25" s="2" t="s">
        <v>14678</v>
      </c>
      <c r="E25" s="144">
        <v>3200000</v>
      </c>
      <c r="F25" s="10" t="s">
        <v>13</v>
      </c>
    </row>
    <row r="26" spans="1:6" ht="157.5" x14ac:dyDescent="0.25">
      <c r="A26" s="206">
        <v>19</v>
      </c>
      <c r="B26" s="2" t="s">
        <v>14679</v>
      </c>
      <c r="C26" s="2" t="s">
        <v>14680</v>
      </c>
      <c r="D26" s="2" t="s">
        <v>14681</v>
      </c>
      <c r="E26" s="144">
        <v>1000000</v>
      </c>
      <c r="F26" s="10" t="s">
        <v>272</v>
      </c>
    </row>
    <row r="27" spans="1:6" ht="63" x14ac:dyDescent="0.25">
      <c r="A27" s="206">
        <v>20</v>
      </c>
      <c r="B27" s="2" t="s">
        <v>14682</v>
      </c>
      <c r="C27" s="2" t="s">
        <v>14683</v>
      </c>
      <c r="D27" s="2" t="s">
        <v>14684</v>
      </c>
      <c r="E27" s="144">
        <v>1500000</v>
      </c>
      <c r="F27" s="10" t="s">
        <v>13</v>
      </c>
    </row>
    <row r="28" spans="1:6" ht="173.25" x14ac:dyDescent="0.25">
      <c r="A28" s="206">
        <v>21</v>
      </c>
      <c r="B28" s="2" t="s">
        <v>14685</v>
      </c>
      <c r="C28" s="2" t="s">
        <v>14686</v>
      </c>
      <c r="D28" s="2" t="s">
        <v>14687</v>
      </c>
      <c r="E28" s="144">
        <v>1000000</v>
      </c>
      <c r="F28" s="10" t="s">
        <v>272</v>
      </c>
    </row>
    <row r="29" spans="1:6" ht="47.25" x14ac:dyDescent="0.25">
      <c r="A29" s="206">
        <v>22</v>
      </c>
      <c r="B29" s="2" t="s">
        <v>14688</v>
      </c>
      <c r="C29" s="2" t="s">
        <v>14689</v>
      </c>
      <c r="D29" s="2" t="s">
        <v>3316</v>
      </c>
      <c r="E29" s="144">
        <v>1600000</v>
      </c>
      <c r="F29" s="10" t="s">
        <v>13</v>
      </c>
    </row>
    <row r="30" spans="1:6" ht="110.25" x14ac:dyDescent="0.25">
      <c r="A30" s="206">
        <v>23</v>
      </c>
      <c r="B30" s="2" t="s">
        <v>14690</v>
      </c>
      <c r="C30" s="2" t="s">
        <v>14691</v>
      </c>
      <c r="D30" s="2" t="s">
        <v>14692</v>
      </c>
      <c r="E30" s="144">
        <v>1500000</v>
      </c>
      <c r="F30" s="10" t="s">
        <v>272</v>
      </c>
    </row>
    <row r="31" spans="1:6" ht="141.75" x14ac:dyDescent="0.25">
      <c r="A31" s="206">
        <v>24</v>
      </c>
      <c r="B31" s="2" t="s">
        <v>14693</v>
      </c>
      <c r="C31" s="2" t="s">
        <v>14694</v>
      </c>
      <c r="D31" s="2" t="s">
        <v>14695</v>
      </c>
      <c r="E31" s="144">
        <v>500000</v>
      </c>
      <c r="F31" s="10" t="s">
        <v>272</v>
      </c>
    </row>
    <row r="32" spans="1:6" ht="141.75" x14ac:dyDescent="0.25">
      <c r="A32" s="206">
        <v>25</v>
      </c>
      <c r="B32" s="2" t="s">
        <v>14696</v>
      </c>
      <c r="C32" s="2" t="s">
        <v>14697</v>
      </c>
      <c r="D32" s="2" t="s">
        <v>14698</v>
      </c>
      <c r="E32" s="144">
        <v>1000000</v>
      </c>
      <c r="F32" s="10" t="s">
        <v>272</v>
      </c>
    </row>
    <row r="33" spans="1:6" ht="63" x14ac:dyDescent="0.25">
      <c r="A33" s="206">
        <v>26</v>
      </c>
      <c r="B33" s="2" t="s">
        <v>14699</v>
      </c>
      <c r="C33" s="2" t="s">
        <v>14700</v>
      </c>
      <c r="D33" s="2" t="s">
        <v>14701</v>
      </c>
      <c r="E33" s="144">
        <v>600000</v>
      </c>
      <c r="F33" s="10" t="s">
        <v>13</v>
      </c>
    </row>
    <row r="34" spans="1:6" ht="220.5" x14ac:dyDescent="0.25">
      <c r="A34" s="206">
        <v>27</v>
      </c>
      <c r="B34" s="2" t="s">
        <v>14702</v>
      </c>
      <c r="C34" s="2" t="s">
        <v>14703</v>
      </c>
      <c r="D34" s="2" t="s">
        <v>14704</v>
      </c>
      <c r="E34" s="144">
        <v>600000</v>
      </c>
      <c r="F34" s="10" t="s">
        <v>272</v>
      </c>
    </row>
    <row r="35" spans="1:6" ht="47.25" x14ac:dyDescent="0.25">
      <c r="A35" s="206">
        <v>28</v>
      </c>
      <c r="B35" s="2" t="s">
        <v>14705</v>
      </c>
      <c r="C35" s="2" t="s">
        <v>14706</v>
      </c>
      <c r="D35" s="2" t="s">
        <v>6895</v>
      </c>
      <c r="E35" s="144">
        <v>800000</v>
      </c>
      <c r="F35" s="10" t="s">
        <v>13</v>
      </c>
    </row>
    <row r="36" spans="1:6" ht="63" x14ac:dyDescent="0.25">
      <c r="A36" s="206">
        <v>29</v>
      </c>
      <c r="B36" s="2" t="s">
        <v>14707</v>
      </c>
      <c r="C36" s="2" t="s">
        <v>14708</v>
      </c>
      <c r="D36" s="2" t="s">
        <v>6895</v>
      </c>
      <c r="E36" s="144">
        <v>800000</v>
      </c>
      <c r="F36" s="10" t="s">
        <v>13</v>
      </c>
    </row>
    <row r="37" spans="1:6" ht="157.5" x14ac:dyDescent="0.25">
      <c r="A37" s="206">
        <v>30</v>
      </c>
      <c r="B37" s="2" t="s">
        <v>14709</v>
      </c>
      <c r="C37" s="2" t="s">
        <v>14710</v>
      </c>
      <c r="D37" s="2" t="s">
        <v>14711</v>
      </c>
      <c r="E37" s="144">
        <v>200000</v>
      </c>
      <c r="F37" s="10" t="s">
        <v>272</v>
      </c>
    </row>
    <row r="38" spans="1:6" ht="157.5" x14ac:dyDescent="0.25">
      <c r="A38" s="206">
        <v>31</v>
      </c>
      <c r="B38" s="2" t="s">
        <v>14712</v>
      </c>
      <c r="C38" s="2" t="s">
        <v>14713</v>
      </c>
      <c r="D38" s="2" t="s">
        <v>14714</v>
      </c>
      <c r="E38" s="144">
        <v>1000000</v>
      </c>
      <c r="F38" s="10" t="s">
        <v>272</v>
      </c>
    </row>
    <row r="39" spans="1:6" ht="141.75" x14ac:dyDescent="0.25">
      <c r="A39" s="206">
        <v>32</v>
      </c>
      <c r="B39" s="2" t="s">
        <v>14715</v>
      </c>
      <c r="C39" s="2" t="s">
        <v>14716</v>
      </c>
      <c r="D39" s="2" t="s">
        <v>14717</v>
      </c>
      <c r="E39" s="144">
        <v>200000</v>
      </c>
      <c r="F39" s="10" t="s">
        <v>272</v>
      </c>
    </row>
    <row r="40" spans="1:6" ht="110.25" x14ac:dyDescent="0.25">
      <c r="A40" s="206">
        <v>33</v>
      </c>
      <c r="B40" s="2" t="s">
        <v>14718</v>
      </c>
      <c r="C40" s="2" t="s">
        <v>14719</v>
      </c>
      <c r="D40" s="2" t="s">
        <v>14720</v>
      </c>
      <c r="E40" s="144">
        <v>800000</v>
      </c>
      <c r="F40" s="10" t="s">
        <v>272</v>
      </c>
    </row>
    <row r="41" spans="1:6" ht="126" x14ac:dyDescent="0.25">
      <c r="A41" s="206">
        <v>34</v>
      </c>
      <c r="B41" s="2" t="s">
        <v>14721</v>
      </c>
      <c r="C41" s="2" t="s">
        <v>14722</v>
      </c>
      <c r="D41" s="2" t="s">
        <v>14723</v>
      </c>
      <c r="E41" s="144">
        <v>700000</v>
      </c>
      <c r="F41" s="10" t="s">
        <v>272</v>
      </c>
    </row>
    <row r="42" spans="1:6" ht="94.5" x14ac:dyDescent="0.25">
      <c r="A42" s="206">
        <v>35</v>
      </c>
      <c r="B42" s="2" t="s">
        <v>14724</v>
      </c>
      <c r="C42" s="2" t="s">
        <v>14725</v>
      </c>
      <c r="D42" s="2" t="s">
        <v>14726</v>
      </c>
      <c r="E42" s="144">
        <v>300000</v>
      </c>
      <c r="F42" s="10" t="s">
        <v>272</v>
      </c>
    </row>
    <row r="43" spans="1:6" ht="47.25" x14ac:dyDescent="0.25">
      <c r="A43" s="206">
        <v>36</v>
      </c>
      <c r="B43" s="2" t="s">
        <v>14727</v>
      </c>
      <c r="C43" s="2" t="s">
        <v>14728</v>
      </c>
      <c r="D43" s="2" t="s">
        <v>14729</v>
      </c>
      <c r="E43" s="144">
        <v>300000</v>
      </c>
      <c r="F43" s="10" t="s">
        <v>13</v>
      </c>
    </row>
    <row r="44" spans="1:6" ht="141.75" x14ac:dyDescent="0.25">
      <c r="A44" s="206">
        <v>37</v>
      </c>
      <c r="B44" s="2" t="s">
        <v>14730</v>
      </c>
      <c r="C44" s="2" t="s">
        <v>14731</v>
      </c>
      <c r="D44" s="2" t="s">
        <v>14732</v>
      </c>
      <c r="E44" s="144">
        <v>800000</v>
      </c>
      <c r="F44" s="10" t="s">
        <v>272</v>
      </c>
    </row>
    <row r="45" spans="1:6" ht="31.5" x14ac:dyDescent="0.25">
      <c r="A45" s="206"/>
      <c r="B45" s="9" t="s">
        <v>5872</v>
      </c>
      <c r="C45" s="2"/>
      <c r="D45" s="2"/>
      <c r="E45" s="144"/>
      <c r="F45" s="10"/>
    </row>
    <row r="46" spans="1:6" ht="126" x14ac:dyDescent="0.25">
      <c r="A46" s="206">
        <v>38</v>
      </c>
      <c r="B46" s="2" t="s">
        <v>14733</v>
      </c>
      <c r="C46" s="2" t="s">
        <v>14734</v>
      </c>
      <c r="D46" s="2" t="s">
        <v>14735</v>
      </c>
      <c r="E46" s="144">
        <v>800000</v>
      </c>
      <c r="F46" s="10" t="s">
        <v>272</v>
      </c>
    </row>
    <row r="47" spans="1:6" ht="94.5" x14ac:dyDescent="0.25">
      <c r="A47" s="206">
        <v>39</v>
      </c>
      <c r="B47" s="2" t="s">
        <v>14736</v>
      </c>
      <c r="C47" s="2" t="s">
        <v>14737</v>
      </c>
      <c r="D47" s="2" t="s">
        <v>14738</v>
      </c>
      <c r="E47" s="144">
        <v>300000</v>
      </c>
      <c r="F47" s="10" t="s">
        <v>272</v>
      </c>
    </row>
    <row r="48" spans="1:6" ht="94.5" x14ac:dyDescent="0.25">
      <c r="A48" s="206">
        <v>40</v>
      </c>
      <c r="B48" s="2" t="s">
        <v>14739</v>
      </c>
      <c r="C48" s="2" t="s">
        <v>14740</v>
      </c>
      <c r="D48" s="2" t="s">
        <v>14741</v>
      </c>
      <c r="E48" s="144">
        <v>500000</v>
      </c>
      <c r="F48" s="10" t="s">
        <v>272</v>
      </c>
    </row>
    <row r="49" spans="1:6" ht="173.25" x14ac:dyDescent="0.25">
      <c r="A49" s="206">
        <v>41</v>
      </c>
      <c r="B49" s="2" t="s">
        <v>14742</v>
      </c>
      <c r="C49" s="2" t="s">
        <v>14743</v>
      </c>
      <c r="D49" s="2" t="s">
        <v>14744</v>
      </c>
      <c r="E49" s="144">
        <v>600000</v>
      </c>
      <c r="F49" s="10" t="s">
        <v>272</v>
      </c>
    </row>
    <row r="50" spans="1:6" ht="157.5" x14ac:dyDescent="0.25">
      <c r="A50" s="206">
        <v>42</v>
      </c>
      <c r="B50" s="2" t="s">
        <v>14745</v>
      </c>
      <c r="C50" s="2" t="s">
        <v>14746</v>
      </c>
      <c r="D50" s="2" t="s">
        <v>14747</v>
      </c>
      <c r="E50" s="144">
        <v>1000000</v>
      </c>
      <c r="F50" s="10" t="s">
        <v>272</v>
      </c>
    </row>
    <row r="51" spans="1:6" x14ac:dyDescent="0.25">
      <c r="A51" s="206"/>
      <c r="B51" s="9" t="s">
        <v>219</v>
      </c>
      <c r="C51" s="2"/>
      <c r="D51" s="2"/>
      <c r="E51" s="144"/>
      <c r="F51" s="10"/>
    </row>
    <row r="52" spans="1:6" ht="110.25" x14ac:dyDescent="0.25">
      <c r="A52" s="206">
        <v>43</v>
      </c>
      <c r="B52" s="2" t="s">
        <v>14748</v>
      </c>
      <c r="C52" s="2" t="s">
        <v>14749</v>
      </c>
      <c r="D52" s="2" t="s">
        <v>14750</v>
      </c>
      <c r="E52" s="144">
        <v>800000</v>
      </c>
      <c r="F52" s="10" t="s">
        <v>272</v>
      </c>
    </row>
    <row r="53" spans="1:6" ht="47.25" x14ac:dyDescent="0.25">
      <c r="A53" s="206">
        <v>44</v>
      </c>
      <c r="B53" s="2" t="s">
        <v>14751</v>
      </c>
      <c r="C53" s="2" t="s">
        <v>14752</v>
      </c>
      <c r="D53" s="2" t="s">
        <v>14753</v>
      </c>
      <c r="E53" s="144">
        <v>600000</v>
      </c>
      <c r="F53" s="10" t="s">
        <v>13</v>
      </c>
    </row>
    <row r="54" spans="1:6" ht="189" x14ac:dyDescent="0.25">
      <c r="A54" s="206">
        <v>45</v>
      </c>
      <c r="B54" s="2" t="s">
        <v>14754</v>
      </c>
      <c r="C54" s="2" t="s">
        <v>14755</v>
      </c>
      <c r="D54" s="2" t="s">
        <v>14756</v>
      </c>
      <c r="E54" s="144">
        <v>700000</v>
      </c>
      <c r="F54" s="10" t="s">
        <v>272</v>
      </c>
    </row>
    <row r="55" spans="1:6" ht="157.5" x14ac:dyDescent="0.25">
      <c r="A55" s="206">
        <v>46</v>
      </c>
      <c r="B55" s="2" t="s">
        <v>14757</v>
      </c>
      <c r="C55" s="2" t="s">
        <v>14758</v>
      </c>
      <c r="D55" s="2" t="s">
        <v>14759</v>
      </c>
      <c r="E55" s="144">
        <v>800000</v>
      </c>
      <c r="F55" s="10" t="s">
        <v>272</v>
      </c>
    </row>
    <row r="56" spans="1:6" ht="220.5" x14ac:dyDescent="0.25">
      <c r="A56" s="206">
        <v>47</v>
      </c>
      <c r="B56" s="2" t="s">
        <v>14760</v>
      </c>
      <c r="C56" s="2" t="s">
        <v>14761</v>
      </c>
      <c r="D56" s="2" t="s">
        <v>14762</v>
      </c>
      <c r="E56" s="144">
        <v>300000</v>
      </c>
      <c r="F56" s="10" t="s">
        <v>13</v>
      </c>
    </row>
    <row r="57" spans="1:6" ht="220.5" x14ac:dyDescent="0.25">
      <c r="A57" s="206">
        <v>48</v>
      </c>
      <c r="B57" s="2" t="s">
        <v>14763</v>
      </c>
      <c r="C57" s="2" t="s">
        <v>14764</v>
      </c>
      <c r="D57" s="2" t="s">
        <v>14765</v>
      </c>
      <c r="E57" s="144">
        <v>800000</v>
      </c>
      <c r="F57" s="10" t="s">
        <v>272</v>
      </c>
    </row>
    <row r="58" spans="1:6" ht="78.75" x14ac:dyDescent="0.25">
      <c r="A58" s="206">
        <v>49</v>
      </c>
      <c r="B58" s="2" t="s">
        <v>14766</v>
      </c>
      <c r="C58" s="2" t="s">
        <v>14767</v>
      </c>
      <c r="D58" s="2" t="s">
        <v>14768</v>
      </c>
      <c r="E58" s="144">
        <v>1000000</v>
      </c>
      <c r="F58" s="10" t="s">
        <v>272</v>
      </c>
    </row>
    <row r="59" spans="1:6" ht="47.25" x14ac:dyDescent="0.25">
      <c r="A59" s="206">
        <v>50</v>
      </c>
      <c r="B59" s="2" t="s">
        <v>14769</v>
      </c>
      <c r="C59" s="2" t="s">
        <v>14770</v>
      </c>
      <c r="D59" s="2" t="s">
        <v>14771</v>
      </c>
      <c r="E59" s="144">
        <v>300000</v>
      </c>
      <c r="F59" s="10" t="s">
        <v>272</v>
      </c>
    </row>
    <row r="60" spans="1:6" ht="110.25" x14ac:dyDescent="0.25">
      <c r="A60" s="206">
        <v>51</v>
      </c>
      <c r="B60" s="2" t="s">
        <v>14772</v>
      </c>
      <c r="C60" s="2" t="s">
        <v>14773</v>
      </c>
      <c r="D60" s="2" t="s">
        <v>14774</v>
      </c>
      <c r="E60" s="144">
        <v>600000</v>
      </c>
      <c r="F60" s="10" t="s">
        <v>272</v>
      </c>
    </row>
    <row r="61" spans="1:6" ht="31.5" x14ac:dyDescent="0.25">
      <c r="A61" s="206"/>
      <c r="B61" s="9" t="s">
        <v>3442</v>
      </c>
      <c r="C61" s="2"/>
      <c r="D61" s="2"/>
      <c r="E61" s="144"/>
      <c r="F61" s="10"/>
    </row>
    <row r="62" spans="1:6" ht="47.25" x14ac:dyDescent="0.25">
      <c r="A62" s="206">
        <v>52</v>
      </c>
      <c r="B62" s="2" t="s">
        <v>3442</v>
      </c>
      <c r="C62" s="2" t="s">
        <v>14775</v>
      </c>
      <c r="D62" s="2" t="s">
        <v>14776</v>
      </c>
      <c r="E62" s="144">
        <v>2000000</v>
      </c>
      <c r="F62" s="10" t="s">
        <v>1294</v>
      </c>
    </row>
    <row r="63" spans="1:6" x14ac:dyDescent="0.25">
      <c r="A63" s="410"/>
      <c r="B63" s="410" t="s">
        <v>248</v>
      </c>
      <c r="C63" s="410"/>
      <c r="D63" s="410"/>
      <c r="E63" s="805">
        <f>SUM(E6:E62)</f>
        <v>60630475.399999999</v>
      </c>
      <c r="F63" s="806"/>
    </row>
    <row r="64" spans="1:6" x14ac:dyDescent="0.25">
      <c r="A64" s="801"/>
      <c r="B64" s="801" t="s">
        <v>9</v>
      </c>
      <c r="C64" s="727"/>
      <c r="D64" s="801"/>
      <c r="E64" s="802"/>
      <c r="F64" s="802"/>
    </row>
    <row r="65" spans="1:6" ht="47.25" x14ac:dyDescent="0.25">
      <c r="A65" s="206">
        <v>1</v>
      </c>
      <c r="B65" s="2" t="s">
        <v>289</v>
      </c>
      <c r="C65" s="2" t="s">
        <v>14651</v>
      </c>
      <c r="D65" s="2" t="s">
        <v>329</v>
      </c>
      <c r="E65" s="205">
        <v>354000</v>
      </c>
      <c r="F65" s="10" t="s">
        <v>272</v>
      </c>
    </row>
    <row r="66" spans="1:6" ht="157.5" x14ac:dyDescent="0.25">
      <c r="A66" s="206">
        <v>2</v>
      </c>
      <c r="B66" s="2" t="s">
        <v>295</v>
      </c>
      <c r="C66" s="2" t="s">
        <v>14652</v>
      </c>
      <c r="D66" s="2" t="s">
        <v>488</v>
      </c>
      <c r="E66" s="205">
        <v>246000</v>
      </c>
      <c r="F66" s="803" t="s">
        <v>272</v>
      </c>
    </row>
    <row r="67" spans="1:6" ht="94.5" x14ac:dyDescent="0.25">
      <c r="A67" s="206">
        <v>3</v>
      </c>
      <c r="B67" s="2" t="s">
        <v>23</v>
      </c>
      <c r="C67" s="2" t="s">
        <v>14656</v>
      </c>
      <c r="D67" s="2" t="s">
        <v>541</v>
      </c>
      <c r="E67" s="205">
        <v>400000</v>
      </c>
      <c r="F67" s="10" t="s">
        <v>272</v>
      </c>
    </row>
    <row r="68" spans="1:6" x14ac:dyDescent="0.25">
      <c r="A68" s="410"/>
      <c r="B68" s="9" t="s">
        <v>34</v>
      </c>
      <c r="C68" s="9"/>
      <c r="D68" s="9"/>
      <c r="E68" s="411"/>
      <c r="F68" s="96"/>
    </row>
    <row r="69" spans="1:6" ht="47.25" x14ac:dyDescent="0.25">
      <c r="A69" s="206">
        <v>4</v>
      </c>
      <c r="B69" s="2" t="s">
        <v>309</v>
      </c>
      <c r="C69" s="2" t="s">
        <v>14777</v>
      </c>
      <c r="D69" s="2" t="s">
        <v>554</v>
      </c>
      <c r="E69" s="247">
        <v>2500000</v>
      </c>
      <c r="F69" s="10" t="s">
        <v>272</v>
      </c>
    </row>
    <row r="70" spans="1:6" ht="47.25" x14ac:dyDescent="0.25">
      <c r="A70" s="206">
        <v>5</v>
      </c>
      <c r="B70" s="2" t="s">
        <v>14778</v>
      </c>
      <c r="C70" s="2" t="s">
        <v>14779</v>
      </c>
      <c r="D70" s="2" t="s">
        <v>554</v>
      </c>
      <c r="E70" s="247">
        <v>2000000</v>
      </c>
      <c r="F70" s="10" t="s">
        <v>272</v>
      </c>
    </row>
    <row r="71" spans="1:6" x14ac:dyDescent="0.25">
      <c r="A71" s="807"/>
      <c r="B71" s="807" t="s">
        <v>248</v>
      </c>
      <c r="C71" s="807"/>
      <c r="D71" s="807"/>
      <c r="E71" s="808">
        <f>SUM(E65:E70)</f>
        <v>5500000</v>
      </c>
      <c r="F71" s="809"/>
    </row>
    <row r="72" spans="1:6" ht="31.5" x14ac:dyDescent="0.25">
      <c r="A72" s="410" t="s">
        <v>3</v>
      </c>
      <c r="B72" s="9" t="s">
        <v>283</v>
      </c>
      <c r="C72" s="9" t="s">
        <v>284</v>
      </c>
      <c r="D72" s="9" t="s">
        <v>285</v>
      </c>
      <c r="E72" s="96" t="s">
        <v>12119</v>
      </c>
      <c r="F72" s="96" t="s">
        <v>4467</v>
      </c>
    </row>
    <row r="73" spans="1:6" x14ac:dyDescent="0.25">
      <c r="A73" s="410"/>
      <c r="B73" s="9" t="s">
        <v>34</v>
      </c>
      <c r="C73" s="9"/>
      <c r="D73" s="9"/>
      <c r="E73" s="411"/>
      <c r="F73" s="96"/>
    </row>
    <row r="74" spans="1:6" ht="47.25" x14ac:dyDescent="0.25">
      <c r="A74" s="206">
        <v>1</v>
      </c>
      <c r="B74" s="2" t="s">
        <v>309</v>
      </c>
      <c r="C74" s="2" t="s">
        <v>14777</v>
      </c>
      <c r="D74" s="2" t="s">
        <v>554</v>
      </c>
      <c r="E74" s="247">
        <v>12679869.42</v>
      </c>
      <c r="F74" s="10" t="s">
        <v>272</v>
      </c>
    </row>
    <row r="75" spans="1:6" ht="47.25" x14ac:dyDescent="0.25">
      <c r="A75" s="206">
        <v>2</v>
      </c>
      <c r="B75" s="2" t="s">
        <v>14778</v>
      </c>
      <c r="C75" s="2" t="s">
        <v>14779</v>
      </c>
      <c r="D75" s="2" t="s">
        <v>554</v>
      </c>
      <c r="E75" s="247">
        <v>8000000</v>
      </c>
      <c r="F75" s="10" t="s">
        <v>272</v>
      </c>
    </row>
    <row r="76" spans="1:6" x14ac:dyDescent="0.25">
      <c r="A76" s="410"/>
      <c r="B76" s="410" t="s">
        <v>704</v>
      </c>
      <c r="C76" s="410"/>
      <c r="D76" s="410"/>
      <c r="E76" s="805">
        <f>SUM(E74:E75)</f>
        <v>20679869.420000002</v>
      </c>
      <c r="F76" s="806"/>
    </row>
    <row r="77" spans="1:6" x14ac:dyDescent="0.25">
      <c r="A77" s="88"/>
      <c r="B77" s="2353" t="s">
        <v>324</v>
      </c>
      <c r="C77" s="2354"/>
      <c r="D77" s="88"/>
      <c r="E77" s="89">
        <f>E76+E71+E63</f>
        <v>86810344.819999993</v>
      </c>
      <c r="F77" s="88"/>
    </row>
    <row r="83" spans="1:6" x14ac:dyDescent="0.25">
      <c r="A83" s="2559" t="s">
        <v>0</v>
      </c>
      <c r="B83" s="2559"/>
      <c r="C83" s="2559"/>
      <c r="D83" s="2559"/>
      <c r="E83" s="2559"/>
      <c r="F83" s="2559"/>
    </row>
    <row r="84" spans="1:6" x14ac:dyDescent="0.25">
      <c r="A84" s="2559" t="s">
        <v>43557</v>
      </c>
      <c r="B84" s="2559"/>
      <c r="C84" s="2559"/>
      <c r="D84" s="2559"/>
      <c r="E84" s="2559"/>
      <c r="F84" s="2559"/>
    </row>
    <row r="85" spans="1:6" x14ac:dyDescent="0.25">
      <c r="A85" s="2559" t="s">
        <v>29443</v>
      </c>
      <c r="B85" s="2559"/>
      <c r="C85" s="2559"/>
      <c r="D85" s="2559"/>
      <c r="E85" s="2559"/>
      <c r="F85" s="2559"/>
    </row>
    <row r="86" spans="1:6" ht="31.5" x14ac:dyDescent="0.25">
      <c r="A86" s="1965" t="s">
        <v>18595</v>
      </c>
      <c r="B86" s="2174" t="s">
        <v>5559</v>
      </c>
      <c r="C86" s="2174" t="s">
        <v>284</v>
      </c>
      <c r="D86" s="2174" t="s">
        <v>23292</v>
      </c>
      <c r="E86" s="2225" t="s">
        <v>41934</v>
      </c>
      <c r="F86" s="2174" t="s">
        <v>1228</v>
      </c>
    </row>
    <row r="87" spans="1:6" x14ac:dyDescent="0.25">
      <c r="A87" s="1965"/>
      <c r="B87" s="2528" t="s">
        <v>9</v>
      </c>
      <c r="C87" s="2534"/>
      <c r="D87" s="2529"/>
      <c r="E87" s="2225"/>
      <c r="F87" s="2174"/>
    </row>
    <row r="88" spans="1:6" ht="157.5" x14ac:dyDescent="0.25">
      <c r="A88" s="1925">
        <v>1</v>
      </c>
      <c r="B88" s="2186" t="s">
        <v>295</v>
      </c>
      <c r="C88" s="2186" t="s">
        <v>14652</v>
      </c>
      <c r="D88" s="1755" t="s">
        <v>488</v>
      </c>
      <c r="E88" s="1773">
        <v>382758</v>
      </c>
      <c r="F88" s="2232" t="s">
        <v>272</v>
      </c>
    </row>
    <row r="89" spans="1:6" ht="94.5" x14ac:dyDescent="0.25">
      <c r="A89" s="1925">
        <v>2</v>
      </c>
      <c r="B89" s="2186" t="s">
        <v>23</v>
      </c>
      <c r="C89" s="2186" t="s">
        <v>14656</v>
      </c>
      <c r="D89" s="1755" t="s">
        <v>26365</v>
      </c>
      <c r="E89" s="1773">
        <v>300000.51</v>
      </c>
      <c r="F89" s="1774" t="s">
        <v>272</v>
      </c>
    </row>
    <row r="90" spans="1:6" x14ac:dyDescent="0.25">
      <c r="A90" s="1925"/>
      <c r="B90" s="2528" t="s">
        <v>43558</v>
      </c>
      <c r="C90" s="2534"/>
      <c r="D90" s="2529"/>
      <c r="E90" s="1773"/>
      <c r="F90" s="2232"/>
    </row>
    <row r="91" spans="1:6" ht="141.75" x14ac:dyDescent="0.25">
      <c r="A91" s="1925">
        <v>3</v>
      </c>
      <c r="B91" s="2186" t="s">
        <v>295</v>
      </c>
      <c r="C91" s="2186" t="s">
        <v>14657</v>
      </c>
      <c r="D91" s="2186" t="s">
        <v>336</v>
      </c>
      <c r="E91" s="1887">
        <v>141379.31</v>
      </c>
      <c r="F91" s="1774" t="s">
        <v>272</v>
      </c>
    </row>
    <row r="92" spans="1:6" ht="94.5" x14ac:dyDescent="0.25">
      <c r="A92" s="1925">
        <v>4</v>
      </c>
      <c r="B92" s="2186" t="s">
        <v>299</v>
      </c>
      <c r="C92" s="2186" t="s">
        <v>14659</v>
      </c>
      <c r="D92" s="2186" t="s">
        <v>1244</v>
      </c>
      <c r="E92" s="1757">
        <v>200000.01</v>
      </c>
      <c r="F92" s="1774" t="s">
        <v>272</v>
      </c>
    </row>
    <row r="93" spans="1:6" x14ac:dyDescent="0.25">
      <c r="A93" s="1925"/>
      <c r="B93" s="2528" t="s">
        <v>301</v>
      </c>
      <c r="C93" s="2529"/>
      <c r="D93" s="2186"/>
      <c r="E93" s="1757"/>
      <c r="F93" s="1774"/>
    </row>
    <row r="94" spans="1:6" ht="110.25" x14ac:dyDescent="0.25">
      <c r="A94" s="1925">
        <v>5</v>
      </c>
      <c r="B94" s="2186" t="s">
        <v>301</v>
      </c>
      <c r="C94" s="2186" t="s">
        <v>14660</v>
      </c>
      <c r="D94" s="2186" t="s">
        <v>43</v>
      </c>
      <c r="E94" s="1874">
        <v>568965.51</v>
      </c>
      <c r="F94" s="1774" t="s">
        <v>272</v>
      </c>
    </row>
    <row r="95" spans="1:6" x14ac:dyDescent="0.25">
      <c r="A95" s="2726">
        <v>6</v>
      </c>
      <c r="B95" s="2516" t="s">
        <v>303</v>
      </c>
      <c r="C95" s="2517"/>
      <c r="D95" s="1925"/>
      <c r="E95" s="1878"/>
      <c r="F95" s="1967"/>
    </row>
    <row r="96" spans="1:6" ht="31.5" x14ac:dyDescent="0.25">
      <c r="A96" s="2726"/>
      <c r="B96" s="2186" t="s">
        <v>43559</v>
      </c>
      <c r="C96" s="2182" t="s">
        <v>43560</v>
      </c>
      <c r="D96" s="2182" t="s">
        <v>4164</v>
      </c>
      <c r="E96" s="1773">
        <v>90000</v>
      </c>
      <c r="F96" s="1774" t="s">
        <v>13</v>
      </c>
    </row>
    <row r="97" spans="1:6" ht="31.5" x14ac:dyDescent="0.25">
      <c r="A97" s="1873">
        <v>7</v>
      </c>
      <c r="B97" s="2186" t="s">
        <v>43561</v>
      </c>
      <c r="C97" s="2182" t="s">
        <v>43562</v>
      </c>
      <c r="D97" s="2182" t="s">
        <v>4164</v>
      </c>
      <c r="E97" s="1773">
        <v>96207.01</v>
      </c>
      <c r="F97" s="1774" t="s">
        <v>13</v>
      </c>
    </row>
    <row r="98" spans="1:6" x14ac:dyDescent="0.25">
      <c r="A98" s="1873"/>
      <c r="B98" s="2528" t="s">
        <v>5895</v>
      </c>
      <c r="C98" s="2529"/>
      <c r="D98" s="2182"/>
      <c r="E98" s="1773"/>
      <c r="F98" s="1774"/>
    </row>
    <row r="99" spans="1:6" ht="31.5" x14ac:dyDescent="0.25">
      <c r="A99" s="1873">
        <v>8</v>
      </c>
      <c r="B99" s="2186" t="s">
        <v>43563</v>
      </c>
      <c r="C99" s="2186" t="s">
        <v>43564</v>
      </c>
      <c r="D99" s="2186" t="s">
        <v>43565</v>
      </c>
      <c r="E99" s="1773">
        <v>2000000</v>
      </c>
      <c r="F99" s="1774" t="s">
        <v>13</v>
      </c>
    </row>
    <row r="100" spans="1:6" ht="31.5" x14ac:dyDescent="0.25">
      <c r="A100" s="1873">
        <v>9</v>
      </c>
      <c r="B100" s="2186" t="s">
        <v>43566</v>
      </c>
      <c r="C100" s="2186" t="s">
        <v>43567</v>
      </c>
      <c r="D100" s="2186" t="s">
        <v>43565</v>
      </c>
      <c r="E100" s="1773">
        <v>2000000</v>
      </c>
      <c r="F100" s="1774" t="s">
        <v>13</v>
      </c>
    </row>
    <row r="101" spans="1:6" ht="47.25" x14ac:dyDescent="0.25">
      <c r="A101" s="1873">
        <v>10</v>
      </c>
      <c r="B101" s="2186" t="s">
        <v>43568</v>
      </c>
      <c r="C101" s="2186" t="s">
        <v>43569</v>
      </c>
      <c r="D101" s="2186" t="s">
        <v>3316</v>
      </c>
      <c r="E101" s="1773">
        <v>1600000</v>
      </c>
      <c r="F101" s="1774" t="s">
        <v>13</v>
      </c>
    </row>
    <row r="102" spans="1:6" ht="31.5" x14ac:dyDescent="0.25">
      <c r="A102" s="1873">
        <v>11</v>
      </c>
      <c r="B102" s="2186" t="s">
        <v>43570</v>
      </c>
      <c r="C102" s="2186" t="s">
        <v>43571</v>
      </c>
      <c r="D102" s="2186" t="s">
        <v>43565</v>
      </c>
      <c r="E102" s="1773">
        <v>2000000</v>
      </c>
      <c r="F102" s="1774" t="s">
        <v>13</v>
      </c>
    </row>
    <row r="103" spans="1:6" x14ac:dyDescent="0.25">
      <c r="A103" s="1873"/>
      <c r="B103" s="2528" t="s">
        <v>5872</v>
      </c>
      <c r="C103" s="2529"/>
      <c r="D103" s="2186"/>
      <c r="E103" s="1773"/>
      <c r="F103" s="2186"/>
    </row>
    <row r="104" spans="1:6" ht="31.5" x14ac:dyDescent="0.25">
      <c r="A104" s="1873">
        <v>12</v>
      </c>
      <c r="B104" s="2186" t="s">
        <v>43572</v>
      </c>
      <c r="C104" s="2186" t="s">
        <v>14708</v>
      </c>
      <c r="D104" s="2186" t="s">
        <v>18554</v>
      </c>
      <c r="E104" s="2195">
        <v>2000000</v>
      </c>
      <c r="F104" s="2186" t="s">
        <v>1269</v>
      </c>
    </row>
    <row r="105" spans="1:6" x14ac:dyDescent="0.25">
      <c r="A105" s="1925"/>
      <c r="B105" s="2174"/>
      <c r="C105" s="2174"/>
      <c r="D105" s="2174" t="s">
        <v>248</v>
      </c>
      <c r="E105" s="1923">
        <v>11379310.34</v>
      </c>
      <c r="F105" s="1968"/>
    </row>
    <row r="106" spans="1:6" x14ac:dyDescent="0.25">
      <c r="A106" s="2384" t="s">
        <v>43553</v>
      </c>
      <c r="B106" s="2384"/>
      <c r="C106" s="2384"/>
      <c r="D106" s="2384"/>
      <c r="E106" s="2384"/>
      <c r="F106" s="2384"/>
    </row>
    <row r="107" spans="1:6" x14ac:dyDescent="0.25">
      <c r="A107" s="2727" t="s">
        <v>43573</v>
      </c>
      <c r="B107" s="2727"/>
      <c r="C107" s="2727"/>
      <c r="D107" s="2727" t="s">
        <v>43574</v>
      </c>
      <c r="E107" s="2727"/>
      <c r="F107" s="2727"/>
    </row>
    <row r="108" spans="1:6" x14ac:dyDescent="0.25">
      <c r="A108" s="2728" t="s">
        <v>43554</v>
      </c>
      <c r="B108" s="2729"/>
      <c r="C108" s="2730"/>
      <c r="D108" s="2728" t="s">
        <v>43555</v>
      </c>
      <c r="E108" s="2729"/>
      <c r="F108" s="2730"/>
    </row>
    <row r="109" spans="1:6" x14ac:dyDescent="0.25">
      <c r="A109" s="2678" t="s">
        <v>42111</v>
      </c>
      <c r="B109" s="2678"/>
      <c r="C109" s="2678"/>
      <c r="D109" s="2678" t="s">
        <v>279</v>
      </c>
      <c r="E109" s="2678"/>
      <c r="F109" s="2678"/>
    </row>
  </sheetData>
  <mergeCells count="21">
    <mergeCell ref="A109:C109"/>
    <mergeCell ref="D109:F109"/>
    <mergeCell ref="B98:C98"/>
    <mergeCell ref="B103:C103"/>
    <mergeCell ref="A106:F106"/>
    <mergeCell ref="A107:C107"/>
    <mergeCell ref="D107:F107"/>
    <mergeCell ref="A108:C108"/>
    <mergeCell ref="D108:F108"/>
    <mergeCell ref="A85:F85"/>
    <mergeCell ref="B87:D87"/>
    <mergeCell ref="B90:D90"/>
    <mergeCell ref="B93:C93"/>
    <mergeCell ref="A95:A96"/>
    <mergeCell ref="B95:C95"/>
    <mergeCell ref="A84:F84"/>
    <mergeCell ref="A1:F1"/>
    <mergeCell ref="A2:F2"/>
    <mergeCell ref="A3:F3"/>
    <mergeCell ref="B77:C77"/>
    <mergeCell ref="A83:F83"/>
  </mergeCells>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7"/>
  <sheetViews>
    <sheetView topLeftCell="A83" workbookViewId="0">
      <selection activeCell="C94" sqref="C94"/>
    </sheetView>
  </sheetViews>
  <sheetFormatPr defaultRowHeight="15.75" x14ac:dyDescent="0.25"/>
  <cols>
    <col min="1" max="1" width="7.7109375" style="128" customWidth="1"/>
    <col min="2" max="2" width="15.42578125" style="128" customWidth="1"/>
    <col min="3" max="3" width="42.85546875" style="128" customWidth="1"/>
    <col min="4" max="4" width="17.42578125" style="128" customWidth="1"/>
    <col min="5" max="5" width="19.42578125" style="128" customWidth="1"/>
    <col min="6" max="6" width="10.7109375" style="128" customWidth="1"/>
    <col min="7" max="16384" width="9.140625" style="128"/>
  </cols>
  <sheetData>
    <row r="1" spans="1:6" x14ac:dyDescent="0.25">
      <c r="A1" s="2627" t="s">
        <v>9528</v>
      </c>
      <c r="B1" s="2627"/>
      <c r="C1" s="2627"/>
      <c r="D1" s="2627"/>
      <c r="E1" s="2627"/>
      <c r="F1" s="2627"/>
    </row>
    <row r="2" spans="1:6" x14ac:dyDescent="0.25">
      <c r="A2" s="2627" t="s">
        <v>14960</v>
      </c>
      <c r="B2" s="2627"/>
      <c r="C2" s="2627"/>
      <c r="D2" s="2627"/>
      <c r="E2" s="2627"/>
      <c r="F2" s="2627"/>
    </row>
    <row r="3" spans="1:6" x14ac:dyDescent="0.25">
      <c r="A3" s="2627" t="s">
        <v>281</v>
      </c>
      <c r="B3" s="2627"/>
      <c r="C3" s="2627"/>
      <c r="D3" s="2627"/>
      <c r="E3" s="2627"/>
      <c r="F3" s="2627"/>
    </row>
    <row r="4" spans="1:6" ht="31.5" x14ac:dyDescent="0.25">
      <c r="A4" s="533" t="s">
        <v>3</v>
      </c>
      <c r="B4" s="533" t="s">
        <v>283</v>
      </c>
      <c r="C4" s="533" t="s">
        <v>284</v>
      </c>
      <c r="D4" s="533" t="s">
        <v>285</v>
      </c>
      <c r="E4" s="243" t="s">
        <v>14961</v>
      </c>
      <c r="F4" s="39" t="s">
        <v>4467</v>
      </c>
    </row>
    <row r="5" spans="1:6" x14ac:dyDescent="0.25">
      <c r="A5" s="533"/>
      <c r="B5" s="2388" t="s">
        <v>9</v>
      </c>
      <c r="C5" s="2389"/>
      <c r="D5" s="2390"/>
      <c r="E5" s="243"/>
      <c r="F5" s="39"/>
    </row>
    <row r="6" spans="1:6" ht="47.25" x14ac:dyDescent="0.25">
      <c r="A6" s="7">
        <v>1</v>
      </c>
      <c r="B6" s="7" t="s">
        <v>289</v>
      </c>
      <c r="C6" s="7" t="s">
        <v>14962</v>
      </c>
      <c r="D6" s="7" t="s">
        <v>12</v>
      </c>
      <c r="E6" s="238">
        <v>1800000</v>
      </c>
      <c r="F6" s="49" t="s">
        <v>272</v>
      </c>
    </row>
    <row r="7" spans="1:6" ht="126" x14ac:dyDescent="0.25">
      <c r="A7" s="7">
        <v>2</v>
      </c>
      <c r="B7" s="7" t="s">
        <v>295</v>
      </c>
      <c r="C7" s="7" t="s">
        <v>14963</v>
      </c>
      <c r="D7" s="7" t="s">
        <v>488</v>
      </c>
      <c r="E7" s="238">
        <v>685420.69</v>
      </c>
      <c r="F7" s="49" t="s">
        <v>272</v>
      </c>
    </row>
    <row r="8" spans="1:6" ht="78.75" x14ac:dyDescent="0.25">
      <c r="A8" s="7">
        <v>3</v>
      </c>
      <c r="B8" s="7" t="s">
        <v>14964</v>
      </c>
      <c r="C8" s="7" t="s">
        <v>14963</v>
      </c>
      <c r="D8" s="7" t="s">
        <v>14965</v>
      </c>
      <c r="E8" s="238">
        <v>400000</v>
      </c>
      <c r="F8" s="49" t="s">
        <v>13</v>
      </c>
    </row>
    <row r="9" spans="1:6" ht="31.5" x14ac:dyDescent="0.25">
      <c r="A9" s="7">
        <v>4</v>
      </c>
      <c r="B9" s="7" t="s">
        <v>17</v>
      </c>
      <c r="C9" s="7" t="s">
        <v>14966</v>
      </c>
      <c r="D9" s="7" t="s">
        <v>537</v>
      </c>
      <c r="E9" s="238">
        <v>50000</v>
      </c>
      <c r="F9" s="49" t="s">
        <v>272</v>
      </c>
    </row>
    <row r="10" spans="1:6" ht="31.5" x14ac:dyDescent="0.25">
      <c r="A10" s="7">
        <v>5</v>
      </c>
      <c r="B10" s="7" t="s">
        <v>20</v>
      </c>
      <c r="C10" s="7" t="s">
        <v>14967</v>
      </c>
      <c r="D10" s="7" t="s">
        <v>539</v>
      </c>
      <c r="E10" s="238">
        <v>50000</v>
      </c>
      <c r="F10" s="49" t="s">
        <v>272</v>
      </c>
    </row>
    <row r="11" spans="1:6" ht="94.5" x14ac:dyDescent="0.25">
      <c r="A11" s="7">
        <v>6</v>
      </c>
      <c r="B11" s="7" t="s">
        <v>23</v>
      </c>
      <c r="C11" s="7" t="s">
        <v>14968</v>
      </c>
      <c r="D11" s="7" t="s">
        <v>541</v>
      </c>
      <c r="E11" s="238">
        <v>1223200</v>
      </c>
      <c r="F11" s="49" t="s">
        <v>272</v>
      </c>
    </row>
    <row r="12" spans="1:6" x14ac:dyDescent="0.25">
      <c r="A12" s="7"/>
      <c r="B12" s="2388" t="s">
        <v>2222</v>
      </c>
      <c r="C12" s="2389"/>
      <c r="D12" s="2390"/>
      <c r="E12" s="690"/>
      <c r="F12" s="39"/>
    </row>
    <row r="13" spans="1:6" ht="110.25" x14ac:dyDescent="0.25">
      <c r="A13" s="7">
        <v>7</v>
      </c>
      <c r="B13" s="7" t="s">
        <v>295</v>
      </c>
      <c r="C13" s="7" t="s">
        <v>14969</v>
      </c>
      <c r="D13" s="7" t="s">
        <v>336</v>
      </c>
      <c r="E13" s="258">
        <v>404154.3</v>
      </c>
      <c r="F13" s="49" t="s">
        <v>272</v>
      </c>
    </row>
    <row r="14" spans="1:6" ht="110.25" x14ac:dyDescent="0.25">
      <c r="A14" s="7">
        <v>8</v>
      </c>
      <c r="B14" s="7" t="s">
        <v>14970</v>
      </c>
      <c r="C14" s="7" t="s">
        <v>14969</v>
      </c>
      <c r="D14" s="7" t="s">
        <v>14971</v>
      </c>
      <c r="E14" s="258">
        <v>200000</v>
      </c>
      <c r="F14" s="49" t="s">
        <v>13</v>
      </c>
    </row>
    <row r="15" spans="1:6" ht="94.5" x14ac:dyDescent="0.25">
      <c r="A15" s="7">
        <v>9</v>
      </c>
      <c r="B15" s="7" t="s">
        <v>23</v>
      </c>
      <c r="C15" s="7" t="s">
        <v>14972</v>
      </c>
      <c r="D15" s="7" t="s">
        <v>541</v>
      </c>
      <c r="E15" s="258">
        <v>780000</v>
      </c>
      <c r="F15" s="49" t="s">
        <v>272</v>
      </c>
    </row>
    <row r="16" spans="1:6" ht="94.5" x14ac:dyDescent="0.25">
      <c r="A16" s="7">
        <v>10</v>
      </c>
      <c r="B16" s="7" t="s">
        <v>299</v>
      </c>
      <c r="C16" s="7" t="s">
        <v>14973</v>
      </c>
      <c r="D16" s="7" t="s">
        <v>14974</v>
      </c>
      <c r="E16" s="258">
        <v>1220156</v>
      </c>
      <c r="F16" s="49" t="s">
        <v>272</v>
      </c>
    </row>
    <row r="17" spans="1:6" x14ac:dyDescent="0.25">
      <c r="A17" s="7"/>
      <c r="B17" s="2388" t="s">
        <v>481</v>
      </c>
      <c r="C17" s="2390"/>
      <c r="D17" s="533"/>
      <c r="E17" s="690"/>
      <c r="F17" s="39"/>
    </row>
    <row r="18" spans="1:6" ht="63" x14ac:dyDescent="0.25">
      <c r="A18" s="7">
        <v>11</v>
      </c>
      <c r="B18" s="7" t="s">
        <v>944</v>
      </c>
      <c r="C18" s="7" t="s">
        <v>14975</v>
      </c>
      <c r="D18" s="7" t="s">
        <v>14976</v>
      </c>
      <c r="E18" s="258">
        <v>3000000</v>
      </c>
      <c r="F18" s="49" t="s">
        <v>13</v>
      </c>
    </row>
    <row r="19" spans="1:6" x14ac:dyDescent="0.25">
      <c r="A19" s="7"/>
      <c r="B19" s="2388" t="s">
        <v>477</v>
      </c>
      <c r="C19" s="2390"/>
      <c r="D19" s="533"/>
      <c r="E19" s="690"/>
      <c r="F19" s="39"/>
    </row>
    <row r="20" spans="1:6" ht="409.5" x14ac:dyDescent="0.25">
      <c r="A20" s="7">
        <v>12</v>
      </c>
      <c r="B20" s="7" t="s">
        <v>5865</v>
      </c>
      <c r="C20" s="7" t="s">
        <v>14977</v>
      </c>
      <c r="D20" s="380" t="s">
        <v>14978</v>
      </c>
      <c r="E20" s="258">
        <v>4677027.2</v>
      </c>
      <c r="F20" s="49" t="s">
        <v>13</v>
      </c>
    </row>
    <row r="21" spans="1:6" x14ac:dyDescent="0.25">
      <c r="A21" s="7"/>
      <c r="B21" s="2388" t="s">
        <v>40</v>
      </c>
      <c r="C21" s="2389"/>
      <c r="D21" s="561"/>
      <c r="E21" s="815"/>
      <c r="F21" s="504"/>
    </row>
    <row r="22" spans="1:6" ht="94.5" x14ac:dyDescent="0.25">
      <c r="A22" s="7">
        <v>13</v>
      </c>
      <c r="B22" s="7" t="s">
        <v>41</v>
      </c>
      <c r="C22" s="7" t="s">
        <v>14979</v>
      </c>
      <c r="D22" s="7" t="s">
        <v>302</v>
      </c>
      <c r="E22" s="238">
        <v>4568965.5199999996</v>
      </c>
      <c r="F22" s="49" t="s">
        <v>272</v>
      </c>
    </row>
    <row r="23" spans="1:6" x14ac:dyDescent="0.25">
      <c r="A23" s="7"/>
      <c r="B23" s="533" t="s">
        <v>306</v>
      </c>
      <c r="C23" s="533"/>
      <c r="D23" s="533"/>
      <c r="E23" s="690"/>
      <c r="F23" s="39"/>
    </row>
    <row r="24" spans="1:6" ht="126" x14ac:dyDescent="0.25">
      <c r="A24" s="7">
        <v>14</v>
      </c>
      <c r="B24" s="7" t="s">
        <v>14980</v>
      </c>
      <c r="C24" s="7" t="s">
        <v>14981</v>
      </c>
      <c r="D24" s="7" t="s">
        <v>14982</v>
      </c>
      <c r="E24" s="258">
        <v>1536206.9</v>
      </c>
      <c r="F24" s="49" t="s">
        <v>272</v>
      </c>
    </row>
    <row r="25" spans="1:6" x14ac:dyDescent="0.25">
      <c r="A25" s="7"/>
      <c r="B25" s="533" t="s">
        <v>34</v>
      </c>
      <c r="C25" s="533"/>
      <c r="D25" s="533"/>
      <c r="E25" s="690"/>
      <c r="F25" s="39"/>
    </row>
    <row r="26" spans="1:6" ht="47.25" x14ac:dyDescent="0.25">
      <c r="A26" s="7">
        <v>15</v>
      </c>
      <c r="B26" s="7" t="s">
        <v>309</v>
      </c>
      <c r="C26" s="7" t="s">
        <v>14983</v>
      </c>
      <c r="D26" s="7" t="s">
        <v>341</v>
      </c>
      <c r="E26" s="258">
        <v>7502000</v>
      </c>
      <c r="F26" s="49" t="s">
        <v>272</v>
      </c>
    </row>
    <row r="27" spans="1:6" ht="47.25" x14ac:dyDescent="0.25">
      <c r="A27" s="7">
        <v>16</v>
      </c>
      <c r="B27" s="7" t="s">
        <v>342</v>
      </c>
      <c r="C27" s="7" t="s">
        <v>14984</v>
      </c>
      <c r="D27" s="7" t="s">
        <v>341</v>
      </c>
      <c r="E27" s="258">
        <v>9700758</v>
      </c>
      <c r="F27" s="49" t="s">
        <v>272</v>
      </c>
    </row>
    <row r="28" spans="1:6" x14ac:dyDescent="0.25">
      <c r="A28" s="7"/>
      <c r="B28" s="2388" t="s">
        <v>5872</v>
      </c>
      <c r="C28" s="2390"/>
      <c r="D28" s="7"/>
      <c r="E28" s="258"/>
      <c r="F28" s="49"/>
    </row>
    <row r="29" spans="1:6" ht="63" x14ac:dyDescent="0.25">
      <c r="A29" s="816">
        <v>17</v>
      </c>
      <c r="B29" s="2" t="s">
        <v>14985</v>
      </c>
      <c r="C29" s="2" t="s">
        <v>14986</v>
      </c>
      <c r="D29" s="2" t="s">
        <v>14987</v>
      </c>
      <c r="E29" s="612">
        <v>2000000</v>
      </c>
      <c r="F29" s="730" t="s">
        <v>14988</v>
      </c>
    </row>
    <row r="30" spans="1:6" ht="31.5" x14ac:dyDescent="0.25">
      <c r="A30" s="816">
        <v>18</v>
      </c>
      <c r="B30" s="2" t="s">
        <v>14989</v>
      </c>
      <c r="C30" s="2" t="s">
        <v>14990</v>
      </c>
      <c r="D30" s="2" t="s">
        <v>14991</v>
      </c>
      <c r="E30" s="612">
        <v>700000</v>
      </c>
      <c r="F30" s="730" t="s">
        <v>12121</v>
      </c>
    </row>
    <row r="31" spans="1:6" ht="47.25" x14ac:dyDescent="0.25">
      <c r="A31" s="816">
        <v>19</v>
      </c>
      <c r="B31" s="2" t="s">
        <v>14992</v>
      </c>
      <c r="C31" s="2" t="s">
        <v>14993</v>
      </c>
      <c r="D31" s="2" t="s">
        <v>14991</v>
      </c>
      <c r="E31" s="612">
        <v>1000000</v>
      </c>
      <c r="F31" s="730" t="s">
        <v>4853</v>
      </c>
    </row>
    <row r="32" spans="1:6" ht="63" x14ac:dyDescent="0.25">
      <c r="A32" s="816">
        <v>20</v>
      </c>
      <c r="B32" s="2" t="s">
        <v>14994</v>
      </c>
      <c r="C32" s="2" t="s">
        <v>14995</v>
      </c>
      <c r="D32" s="2" t="s">
        <v>14996</v>
      </c>
      <c r="E32" s="612">
        <v>1000000</v>
      </c>
      <c r="F32" s="730" t="s">
        <v>14988</v>
      </c>
    </row>
    <row r="33" spans="1:6" ht="31.5" x14ac:dyDescent="0.25">
      <c r="A33" s="816">
        <v>21</v>
      </c>
      <c r="B33" s="2" t="s">
        <v>14997</v>
      </c>
      <c r="C33" s="2" t="s">
        <v>14998</v>
      </c>
      <c r="D33" s="2" t="s">
        <v>14999</v>
      </c>
      <c r="E33" s="612">
        <v>7000000</v>
      </c>
      <c r="F33" s="730" t="s">
        <v>4853</v>
      </c>
    </row>
    <row r="34" spans="1:6" ht="63" x14ac:dyDescent="0.25">
      <c r="A34" s="816">
        <v>22</v>
      </c>
      <c r="B34" s="2" t="s">
        <v>15000</v>
      </c>
      <c r="C34" s="2" t="s">
        <v>15001</v>
      </c>
      <c r="D34" s="2" t="s">
        <v>14996</v>
      </c>
      <c r="E34" s="612">
        <v>1000000</v>
      </c>
      <c r="F34" s="730" t="s">
        <v>12121</v>
      </c>
    </row>
    <row r="35" spans="1:6" ht="63" x14ac:dyDescent="0.25">
      <c r="A35" s="816">
        <v>23</v>
      </c>
      <c r="B35" s="2" t="s">
        <v>15002</v>
      </c>
      <c r="C35" s="2" t="s">
        <v>15003</v>
      </c>
      <c r="D35" s="2" t="s">
        <v>14996</v>
      </c>
      <c r="E35" s="612">
        <v>1000000</v>
      </c>
      <c r="F35" s="730" t="s">
        <v>14988</v>
      </c>
    </row>
    <row r="36" spans="1:6" ht="31.5" x14ac:dyDescent="0.25">
      <c r="A36" s="816">
        <v>24</v>
      </c>
      <c r="B36" s="2" t="s">
        <v>15004</v>
      </c>
      <c r="C36" s="2" t="s">
        <v>15005</v>
      </c>
      <c r="D36" s="2" t="s">
        <v>15006</v>
      </c>
      <c r="E36" s="612">
        <v>500000</v>
      </c>
      <c r="F36" s="730" t="s">
        <v>12121</v>
      </c>
    </row>
    <row r="37" spans="1:6" ht="63" x14ac:dyDescent="0.25">
      <c r="A37" s="816">
        <v>25</v>
      </c>
      <c r="B37" s="2" t="s">
        <v>15007</v>
      </c>
      <c r="C37" s="2" t="s">
        <v>15008</v>
      </c>
      <c r="D37" s="2" t="s">
        <v>15009</v>
      </c>
      <c r="E37" s="612">
        <v>500000</v>
      </c>
      <c r="F37" s="730" t="s">
        <v>4853</v>
      </c>
    </row>
    <row r="38" spans="1:6" ht="47.25" x14ac:dyDescent="0.25">
      <c r="A38" s="816">
        <v>26</v>
      </c>
      <c r="B38" s="2" t="s">
        <v>15010</v>
      </c>
      <c r="C38" s="2" t="s">
        <v>15011</v>
      </c>
      <c r="D38" s="2" t="s">
        <v>15012</v>
      </c>
      <c r="E38" s="612">
        <v>500000</v>
      </c>
      <c r="F38" s="730" t="s">
        <v>4853</v>
      </c>
    </row>
    <row r="39" spans="1:6" ht="31.5" x14ac:dyDescent="0.25">
      <c r="A39" s="816">
        <v>27</v>
      </c>
      <c r="B39" s="2" t="s">
        <v>15013</v>
      </c>
      <c r="C39" s="2" t="s">
        <v>15014</v>
      </c>
      <c r="D39" s="2" t="s">
        <v>15015</v>
      </c>
      <c r="E39" s="612">
        <v>500000</v>
      </c>
      <c r="F39" s="172" t="s">
        <v>4853</v>
      </c>
    </row>
    <row r="40" spans="1:6" ht="63" x14ac:dyDescent="0.25">
      <c r="A40" s="816">
        <v>28</v>
      </c>
      <c r="B40" s="2" t="s">
        <v>15016</v>
      </c>
      <c r="C40" s="2" t="s">
        <v>15017</v>
      </c>
      <c r="D40" s="2" t="s">
        <v>15018</v>
      </c>
      <c r="E40" s="612">
        <v>1000000</v>
      </c>
      <c r="F40" s="172" t="s">
        <v>4853</v>
      </c>
    </row>
    <row r="41" spans="1:6" ht="63" x14ac:dyDescent="0.25">
      <c r="A41" s="816">
        <v>29</v>
      </c>
      <c r="B41" s="2" t="s">
        <v>15019</v>
      </c>
      <c r="C41" s="2" t="s">
        <v>15020</v>
      </c>
      <c r="D41" s="2" t="s">
        <v>15021</v>
      </c>
      <c r="E41" s="612">
        <v>500000</v>
      </c>
      <c r="F41" s="730" t="s">
        <v>4853</v>
      </c>
    </row>
    <row r="42" spans="1:6" ht="63" x14ac:dyDescent="0.25">
      <c r="A42" s="816">
        <v>30</v>
      </c>
      <c r="B42" s="2" t="s">
        <v>15022</v>
      </c>
      <c r="C42" s="2" t="s">
        <v>15023</v>
      </c>
      <c r="D42" s="2" t="s">
        <v>15024</v>
      </c>
      <c r="E42" s="612">
        <v>1000000</v>
      </c>
      <c r="F42" s="730" t="s">
        <v>12121</v>
      </c>
    </row>
    <row r="43" spans="1:6" ht="63" x14ac:dyDescent="0.25">
      <c r="A43" s="816">
        <v>31</v>
      </c>
      <c r="B43" s="2" t="s">
        <v>15025</v>
      </c>
      <c r="C43" s="2" t="s">
        <v>15026</v>
      </c>
      <c r="D43" s="2" t="s">
        <v>15027</v>
      </c>
      <c r="E43" s="612">
        <v>1000000</v>
      </c>
      <c r="F43" s="730" t="s">
        <v>14988</v>
      </c>
    </row>
    <row r="44" spans="1:6" ht="94.5" x14ac:dyDescent="0.25">
      <c r="A44" s="816">
        <v>32</v>
      </c>
      <c r="B44" s="2" t="s">
        <v>15028</v>
      </c>
      <c r="C44" s="2" t="s">
        <v>15029</v>
      </c>
      <c r="D44" s="2" t="s">
        <v>15030</v>
      </c>
      <c r="E44" s="612">
        <v>1000000</v>
      </c>
      <c r="F44" s="730" t="s">
        <v>14988</v>
      </c>
    </row>
    <row r="45" spans="1:6" ht="78.75" x14ac:dyDescent="0.25">
      <c r="A45" s="816">
        <v>33</v>
      </c>
      <c r="B45" s="2" t="s">
        <v>15031</v>
      </c>
      <c r="C45" s="2" t="s">
        <v>15032</v>
      </c>
      <c r="D45" s="2" t="s">
        <v>15033</v>
      </c>
      <c r="E45" s="612">
        <v>1000000</v>
      </c>
      <c r="F45" s="730" t="s">
        <v>12121</v>
      </c>
    </row>
    <row r="46" spans="1:6" ht="63" x14ac:dyDescent="0.25">
      <c r="A46" s="816">
        <v>34</v>
      </c>
      <c r="B46" s="2" t="s">
        <v>15034</v>
      </c>
      <c r="C46" s="2" t="s">
        <v>15035</v>
      </c>
      <c r="D46" s="2" t="s">
        <v>15036</v>
      </c>
      <c r="E46" s="612">
        <v>700000</v>
      </c>
      <c r="F46" s="730" t="s">
        <v>12121</v>
      </c>
    </row>
    <row r="47" spans="1:6" ht="63" x14ac:dyDescent="0.25">
      <c r="A47" s="816">
        <v>35</v>
      </c>
      <c r="B47" s="2" t="s">
        <v>15037</v>
      </c>
      <c r="C47" s="2" t="s">
        <v>15038</v>
      </c>
      <c r="D47" s="2" t="s">
        <v>15039</v>
      </c>
      <c r="E47" s="612">
        <v>500000</v>
      </c>
      <c r="F47" s="730" t="s">
        <v>12121</v>
      </c>
    </row>
    <row r="48" spans="1:6" ht="31.5" x14ac:dyDescent="0.25">
      <c r="A48" s="816">
        <v>36</v>
      </c>
      <c r="B48" s="2" t="s">
        <v>15040</v>
      </c>
      <c r="C48" s="2" t="s">
        <v>15041</v>
      </c>
      <c r="D48" s="2" t="s">
        <v>15042</v>
      </c>
      <c r="E48" s="612">
        <v>7000000</v>
      </c>
      <c r="F48" s="730" t="s">
        <v>4853</v>
      </c>
    </row>
    <row r="49" spans="1:6" x14ac:dyDescent="0.25">
      <c r="A49" s="170"/>
      <c r="B49" s="2388" t="s">
        <v>5895</v>
      </c>
      <c r="C49" s="2390"/>
      <c r="D49" s="817"/>
      <c r="E49" s="818"/>
      <c r="F49" s="819"/>
    </row>
    <row r="50" spans="1:6" ht="78.75" x14ac:dyDescent="0.25">
      <c r="A50" s="7">
        <v>37</v>
      </c>
      <c r="B50" s="2" t="s">
        <v>15043</v>
      </c>
      <c r="C50" s="2" t="s">
        <v>15044</v>
      </c>
      <c r="D50" s="2" t="s">
        <v>15033</v>
      </c>
      <c r="E50" s="77">
        <v>1000000</v>
      </c>
      <c r="F50" s="10" t="s">
        <v>4853</v>
      </c>
    </row>
    <row r="51" spans="1:6" ht="63" x14ac:dyDescent="0.25">
      <c r="A51" s="7">
        <v>38</v>
      </c>
      <c r="B51" s="2" t="s">
        <v>15045</v>
      </c>
      <c r="C51" s="2" t="s">
        <v>15046</v>
      </c>
      <c r="D51" s="2" t="s">
        <v>15036</v>
      </c>
      <c r="E51" s="77">
        <v>500000</v>
      </c>
      <c r="F51" s="10" t="s">
        <v>4853</v>
      </c>
    </row>
    <row r="52" spans="1:6" ht="63" x14ac:dyDescent="0.25">
      <c r="A52" s="7">
        <v>39</v>
      </c>
      <c r="B52" s="2" t="s">
        <v>15047</v>
      </c>
      <c r="C52" s="2" t="s">
        <v>15048</v>
      </c>
      <c r="D52" s="2" t="s">
        <v>15036</v>
      </c>
      <c r="E52" s="77">
        <v>500000</v>
      </c>
      <c r="F52" s="10" t="s">
        <v>12121</v>
      </c>
    </row>
    <row r="53" spans="1:6" ht="63" x14ac:dyDescent="0.25">
      <c r="A53" s="7">
        <v>40</v>
      </c>
      <c r="B53" s="2" t="s">
        <v>15049</v>
      </c>
      <c r="C53" s="2" t="s">
        <v>15050</v>
      </c>
      <c r="D53" s="2" t="s">
        <v>15036</v>
      </c>
      <c r="E53" s="77">
        <v>500000</v>
      </c>
      <c r="F53" s="10" t="s">
        <v>14988</v>
      </c>
    </row>
    <row r="54" spans="1:6" ht="63" x14ac:dyDescent="0.25">
      <c r="A54" s="7">
        <v>41</v>
      </c>
      <c r="B54" s="2" t="s">
        <v>15051</v>
      </c>
      <c r="C54" s="2" t="s">
        <v>15052</v>
      </c>
      <c r="D54" s="2" t="s">
        <v>15053</v>
      </c>
      <c r="E54" s="77">
        <v>1000000</v>
      </c>
      <c r="F54" s="10" t="s">
        <v>14988</v>
      </c>
    </row>
    <row r="55" spans="1:6" ht="63" x14ac:dyDescent="0.25">
      <c r="A55" s="7">
        <v>42</v>
      </c>
      <c r="B55" s="2" t="s">
        <v>15054</v>
      </c>
      <c r="C55" s="2" t="s">
        <v>15055</v>
      </c>
      <c r="D55" s="2" t="s">
        <v>15056</v>
      </c>
      <c r="E55" s="77">
        <v>500000</v>
      </c>
      <c r="F55" s="10" t="s">
        <v>14988</v>
      </c>
    </row>
    <row r="56" spans="1:6" ht="63" x14ac:dyDescent="0.25">
      <c r="A56" s="7">
        <v>43</v>
      </c>
      <c r="B56" s="2" t="s">
        <v>15057</v>
      </c>
      <c r="C56" s="2" t="s">
        <v>15058</v>
      </c>
      <c r="D56" s="2" t="s">
        <v>15036</v>
      </c>
      <c r="E56" s="77">
        <v>500000</v>
      </c>
      <c r="F56" s="10" t="s">
        <v>12121</v>
      </c>
    </row>
    <row r="57" spans="1:6" ht="63" x14ac:dyDescent="0.25">
      <c r="A57" s="7">
        <v>44</v>
      </c>
      <c r="B57" s="2" t="s">
        <v>15059</v>
      </c>
      <c r="C57" s="2" t="s">
        <v>15060</v>
      </c>
      <c r="D57" s="2" t="s">
        <v>15036</v>
      </c>
      <c r="E57" s="77">
        <v>500000</v>
      </c>
      <c r="F57" s="10" t="s">
        <v>12121</v>
      </c>
    </row>
    <row r="58" spans="1:6" ht="63" x14ac:dyDescent="0.25">
      <c r="A58" s="7">
        <v>45</v>
      </c>
      <c r="B58" s="2" t="s">
        <v>15061</v>
      </c>
      <c r="C58" s="2" t="s">
        <v>15062</v>
      </c>
      <c r="D58" s="2" t="s">
        <v>15036</v>
      </c>
      <c r="E58" s="77">
        <v>500000</v>
      </c>
      <c r="F58" s="10" t="s">
        <v>15063</v>
      </c>
    </row>
    <row r="59" spans="1:6" ht="63" x14ac:dyDescent="0.25">
      <c r="A59" s="7">
        <v>46</v>
      </c>
      <c r="B59" s="2" t="s">
        <v>15064</v>
      </c>
      <c r="C59" s="2" t="s">
        <v>15065</v>
      </c>
      <c r="D59" s="2" t="s">
        <v>15036</v>
      </c>
      <c r="E59" s="77">
        <v>500000</v>
      </c>
      <c r="F59" s="10" t="s">
        <v>12121</v>
      </c>
    </row>
    <row r="60" spans="1:6" ht="63" x14ac:dyDescent="0.25">
      <c r="A60" s="7">
        <v>47</v>
      </c>
      <c r="B60" s="2" t="s">
        <v>15066</v>
      </c>
      <c r="C60" s="2" t="s">
        <v>15067</v>
      </c>
      <c r="D60" s="2" t="s">
        <v>15036</v>
      </c>
      <c r="E60" s="77">
        <v>500000</v>
      </c>
      <c r="F60" s="10" t="s">
        <v>12121</v>
      </c>
    </row>
    <row r="61" spans="1:6" ht="63" x14ac:dyDescent="0.25">
      <c r="A61" s="7">
        <v>48</v>
      </c>
      <c r="B61" s="2" t="s">
        <v>15068</v>
      </c>
      <c r="C61" s="2" t="s">
        <v>15069</v>
      </c>
      <c r="D61" s="2" t="s">
        <v>15036</v>
      </c>
      <c r="E61" s="77">
        <v>500000</v>
      </c>
      <c r="F61" s="10" t="s">
        <v>12121</v>
      </c>
    </row>
    <row r="62" spans="1:6" ht="63" x14ac:dyDescent="0.25">
      <c r="A62" s="7">
        <v>49</v>
      </c>
      <c r="B62" s="2" t="s">
        <v>15070</v>
      </c>
      <c r="C62" s="2" t="s">
        <v>15071</v>
      </c>
      <c r="D62" s="2" t="s">
        <v>15036</v>
      </c>
      <c r="E62" s="77">
        <v>500000</v>
      </c>
      <c r="F62" s="10" t="s">
        <v>15072</v>
      </c>
    </row>
    <row r="63" spans="1:6" ht="63" x14ac:dyDescent="0.25">
      <c r="A63" s="7">
        <v>50</v>
      </c>
      <c r="B63" s="2" t="s">
        <v>15073</v>
      </c>
      <c r="C63" s="2" t="s">
        <v>15074</v>
      </c>
      <c r="D63" s="2" t="s">
        <v>15075</v>
      </c>
      <c r="E63" s="77">
        <v>976249</v>
      </c>
      <c r="F63" s="10" t="s">
        <v>10142</v>
      </c>
    </row>
    <row r="64" spans="1:6" ht="63" x14ac:dyDescent="0.25">
      <c r="A64" s="7">
        <v>51</v>
      </c>
      <c r="B64" s="2" t="s">
        <v>15076</v>
      </c>
      <c r="C64" s="2" t="s">
        <v>15077</v>
      </c>
      <c r="D64" s="2" t="s">
        <v>15053</v>
      </c>
      <c r="E64" s="77">
        <v>500000</v>
      </c>
      <c r="F64" s="10" t="s">
        <v>4853</v>
      </c>
    </row>
    <row r="65" spans="1:6" ht="47.25" x14ac:dyDescent="0.25">
      <c r="A65" s="7">
        <v>52</v>
      </c>
      <c r="B65" s="2" t="s">
        <v>15078</v>
      </c>
      <c r="C65" s="2" t="s">
        <v>15079</v>
      </c>
      <c r="D65" s="2" t="s">
        <v>15080</v>
      </c>
      <c r="E65" s="77">
        <v>600000</v>
      </c>
      <c r="F65" s="10" t="s">
        <v>12121</v>
      </c>
    </row>
    <row r="66" spans="1:6" ht="63" x14ac:dyDescent="0.25">
      <c r="A66" s="7">
        <v>53</v>
      </c>
      <c r="B66" s="2" t="s">
        <v>15081</v>
      </c>
      <c r="C66" s="2" t="s">
        <v>15082</v>
      </c>
      <c r="D66" s="2" t="s">
        <v>15083</v>
      </c>
      <c r="E66" s="77">
        <v>500000</v>
      </c>
      <c r="F66" s="10" t="s">
        <v>4853</v>
      </c>
    </row>
    <row r="67" spans="1:6" ht="63" x14ac:dyDescent="0.25">
      <c r="A67" s="7">
        <v>54</v>
      </c>
      <c r="B67" s="2" t="s">
        <v>15084</v>
      </c>
      <c r="C67" s="2" t="s">
        <v>15085</v>
      </c>
      <c r="D67" s="2" t="s">
        <v>15036</v>
      </c>
      <c r="E67" s="77">
        <v>500000</v>
      </c>
      <c r="F67" s="10" t="s">
        <v>4853</v>
      </c>
    </row>
    <row r="68" spans="1:6" ht="31.5" x14ac:dyDescent="0.25">
      <c r="A68" s="7">
        <v>55</v>
      </c>
      <c r="B68" s="2" t="s">
        <v>15086</v>
      </c>
      <c r="C68" s="2" t="s">
        <v>15087</v>
      </c>
      <c r="D68" s="2" t="s">
        <v>15088</v>
      </c>
      <c r="E68" s="77">
        <v>500000</v>
      </c>
      <c r="F68" s="10" t="s">
        <v>4853</v>
      </c>
    </row>
    <row r="69" spans="1:6" ht="63" x14ac:dyDescent="0.25">
      <c r="A69" s="7">
        <v>56</v>
      </c>
      <c r="B69" s="2" t="s">
        <v>15089</v>
      </c>
      <c r="C69" s="2" t="s">
        <v>15090</v>
      </c>
      <c r="D69" s="2" t="s">
        <v>15036</v>
      </c>
      <c r="E69" s="77">
        <v>500000</v>
      </c>
      <c r="F69" s="10" t="s">
        <v>4853</v>
      </c>
    </row>
    <row r="70" spans="1:6" ht="63" x14ac:dyDescent="0.25">
      <c r="A70" s="7">
        <v>57</v>
      </c>
      <c r="B70" s="2" t="s">
        <v>15091</v>
      </c>
      <c r="C70" s="2" t="s">
        <v>15092</v>
      </c>
      <c r="D70" s="2" t="s">
        <v>15036</v>
      </c>
      <c r="E70" s="77">
        <v>500000</v>
      </c>
      <c r="F70" s="10" t="s">
        <v>10142</v>
      </c>
    </row>
    <row r="71" spans="1:6" x14ac:dyDescent="0.25">
      <c r="A71" s="533"/>
      <c r="B71" s="533" t="s">
        <v>704</v>
      </c>
      <c r="C71" s="533"/>
      <c r="D71" s="533"/>
      <c r="E71" s="690">
        <f>SUM(E6:E70)</f>
        <v>79274137.609999999</v>
      </c>
      <c r="F71" s="39"/>
    </row>
    <row r="72" spans="1:6" ht="21" customHeight="1" x14ac:dyDescent="0.25">
      <c r="A72" s="533"/>
      <c r="B72" s="2655" t="s">
        <v>9</v>
      </c>
      <c r="C72" s="2656"/>
      <c r="D72" s="533"/>
      <c r="E72" s="243"/>
      <c r="F72" s="39"/>
    </row>
    <row r="73" spans="1:6" ht="47.25" x14ac:dyDescent="0.25">
      <c r="A73" s="7">
        <v>1</v>
      </c>
      <c r="B73" s="7" t="s">
        <v>289</v>
      </c>
      <c r="C73" s="7" t="s">
        <v>14962</v>
      </c>
      <c r="D73" s="7" t="s">
        <v>12</v>
      </c>
      <c r="E73" s="238">
        <v>200000</v>
      </c>
      <c r="F73" s="49" t="s">
        <v>272</v>
      </c>
    </row>
    <row r="74" spans="1:6" ht="126" x14ac:dyDescent="0.25">
      <c r="A74" s="7">
        <v>2</v>
      </c>
      <c r="B74" s="7" t="s">
        <v>295</v>
      </c>
      <c r="C74" s="7" t="s">
        <v>14963</v>
      </c>
      <c r="D74" s="7" t="s">
        <v>6359</v>
      </c>
      <c r="E74" s="238">
        <v>400000</v>
      </c>
      <c r="F74" s="49" t="s">
        <v>272</v>
      </c>
    </row>
    <row r="75" spans="1:6" ht="94.5" x14ac:dyDescent="0.25">
      <c r="A75" s="7">
        <v>3</v>
      </c>
      <c r="B75" s="7" t="s">
        <v>23</v>
      </c>
      <c r="C75" s="7" t="s">
        <v>14968</v>
      </c>
      <c r="D75" s="7" t="s">
        <v>541</v>
      </c>
      <c r="E75" s="238">
        <v>400000</v>
      </c>
      <c r="F75" s="49" t="s">
        <v>272</v>
      </c>
    </row>
    <row r="76" spans="1:6" ht="47.25" x14ac:dyDescent="0.25">
      <c r="A76" s="7">
        <v>4</v>
      </c>
      <c r="B76" s="7" t="s">
        <v>309</v>
      </c>
      <c r="C76" s="7" t="s">
        <v>14983</v>
      </c>
      <c r="D76" s="7" t="s">
        <v>341</v>
      </c>
      <c r="E76" s="258">
        <v>2500000</v>
      </c>
      <c r="F76" s="49" t="s">
        <v>272</v>
      </c>
    </row>
    <row r="77" spans="1:6" ht="47.25" x14ac:dyDescent="0.25">
      <c r="A77" s="7">
        <v>5</v>
      </c>
      <c r="B77" s="7" t="s">
        <v>342</v>
      </c>
      <c r="C77" s="7" t="s">
        <v>14984</v>
      </c>
      <c r="D77" s="7" t="s">
        <v>341</v>
      </c>
      <c r="E77" s="258">
        <v>2000000</v>
      </c>
      <c r="F77" s="49" t="s">
        <v>272</v>
      </c>
    </row>
    <row r="78" spans="1:6" x14ac:dyDescent="0.25">
      <c r="A78" s="533"/>
      <c r="B78" s="533" t="s">
        <v>248</v>
      </c>
      <c r="C78" s="533"/>
      <c r="D78" s="533"/>
      <c r="E78" s="690">
        <f>SUM(E73:E77)</f>
        <v>5500000</v>
      </c>
      <c r="F78" s="39"/>
    </row>
    <row r="79" spans="1:6" ht="16.5" customHeight="1" x14ac:dyDescent="0.25">
      <c r="A79" s="533"/>
      <c r="B79" s="2655" t="s">
        <v>323</v>
      </c>
      <c r="C79" s="2656"/>
      <c r="D79" s="533"/>
      <c r="E79" s="690"/>
      <c r="F79" s="39"/>
    </row>
    <row r="80" spans="1:6" ht="16.5" customHeight="1" x14ac:dyDescent="0.25">
      <c r="A80" s="7"/>
      <c r="B80" s="2655" t="s">
        <v>303</v>
      </c>
      <c r="C80" s="2656"/>
      <c r="D80" s="533"/>
      <c r="E80" s="690"/>
      <c r="F80" s="39"/>
    </row>
    <row r="81" spans="1:6" ht="252" x14ac:dyDescent="0.25">
      <c r="A81" s="7">
        <v>14</v>
      </c>
      <c r="B81" s="7" t="s">
        <v>15093</v>
      </c>
      <c r="C81" s="7" t="s">
        <v>15094</v>
      </c>
      <c r="D81" s="7" t="s">
        <v>15095</v>
      </c>
      <c r="E81" s="258">
        <v>1536206.9</v>
      </c>
      <c r="F81" s="49" t="s">
        <v>272</v>
      </c>
    </row>
    <row r="82" spans="1:6" ht="94.5" x14ac:dyDescent="0.25">
      <c r="A82" s="7">
        <v>49</v>
      </c>
      <c r="B82" s="2" t="s">
        <v>15096</v>
      </c>
      <c r="C82" s="2" t="s">
        <v>15074</v>
      </c>
      <c r="D82" s="2" t="s">
        <v>15097</v>
      </c>
      <c r="E82" s="77">
        <v>500000</v>
      </c>
      <c r="F82" s="10" t="s">
        <v>14988</v>
      </c>
    </row>
    <row r="83" spans="1:6" x14ac:dyDescent="0.25">
      <c r="A83" s="227"/>
      <c r="B83" s="227" t="s">
        <v>248</v>
      </c>
      <c r="C83" s="227"/>
      <c r="D83" s="227"/>
      <c r="E83" s="691">
        <f>SUM(E81:E82)</f>
        <v>2036206.9</v>
      </c>
      <c r="F83" s="229"/>
    </row>
    <row r="84" spans="1:6" x14ac:dyDescent="0.25">
      <c r="A84" s="88"/>
      <c r="B84" s="2353" t="s">
        <v>324</v>
      </c>
      <c r="C84" s="2354"/>
      <c r="D84" s="88"/>
      <c r="E84" s="89">
        <f>E83+E78+E71</f>
        <v>86810344.510000005</v>
      </c>
      <c r="F84" s="88"/>
    </row>
    <row r="89" spans="1:6" x14ac:dyDescent="0.25">
      <c r="A89" s="2627" t="s">
        <v>9528</v>
      </c>
      <c r="B89" s="2627"/>
      <c r="C89" s="2627"/>
      <c r="D89" s="2627"/>
      <c r="E89" s="2627"/>
      <c r="F89" s="2627"/>
    </row>
    <row r="90" spans="1:6" x14ac:dyDescent="0.25">
      <c r="A90" s="2627" t="s">
        <v>14960</v>
      </c>
      <c r="B90" s="2627"/>
      <c r="C90" s="2627"/>
      <c r="D90" s="2627"/>
      <c r="E90" s="2627"/>
      <c r="F90" s="2627"/>
    </row>
    <row r="91" spans="1:6" x14ac:dyDescent="0.25">
      <c r="A91" s="2627" t="s">
        <v>281</v>
      </c>
      <c r="B91" s="2627"/>
      <c r="C91" s="2627"/>
      <c r="D91" s="2627"/>
      <c r="E91" s="2627"/>
      <c r="F91" s="2627"/>
    </row>
    <row r="92" spans="1:6" ht="31.5" x14ac:dyDescent="0.25">
      <c r="A92" s="533" t="s">
        <v>3</v>
      </c>
      <c r="B92" s="533" t="s">
        <v>283</v>
      </c>
      <c r="C92" s="533" t="s">
        <v>284</v>
      </c>
      <c r="D92" s="533" t="s">
        <v>285</v>
      </c>
      <c r="E92" s="583" t="s">
        <v>286</v>
      </c>
      <c r="F92" s="39" t="s">
        <v>4467</v>
      </c>
    </row>
    <row r="93" spans="1:6" x14ac:dyDescent="0.25">
      <c r="A93" s="533"/>
      <c r="B93" s="2388" t="s">
        <v>9</v>
      </c>
      <c r="C93" s="2389"/>
      <c r="D93" s="2390"/>
      <c r="E93" s="583"/>
      <c r="F93" s="39"/>
    </row>
    <row r="94" spans="1:6" ht="126" x14ac:dyDescent="0.25">
      <c r="A94" s="816">
        <v>1</v>
      </c>
      <c r="B94" s="1755" t="s">
        <v>295</v>
      </c>
      <c r="C94" s="1755" t="s">
        <v>43575</v>
      </c>
      <c r="D94" s="1755" t="s">
        <v>488</v>
      </c>
      <c r="E94" s="1773">
        <v>682758.62</v>
      </c>
      <c r="F94" s="1960" t="s">
        <v>12121</v>
      </c>
    </row>
    <row r="95" spans="1:6" x14ac:dyDescent="0.25">
      <c r="A95" s="816"/>
      <c r="B95" s="2456" t="s">
        <v>2222</v>
      </c>
      <c r="C95" s="2457"/>
      <c r="D95" s="2459"/>
      <c r="E95" s="1824"/>
      <c r="F95" s="2172"/>
    </row>
    <row r="96" spans="1:6" ht="94.5" x14ac:dyDescent="0.25">
      <c r="A96" s="816">
        <v>2</v>
      </c>
      <c r="B96" s="1755" t="s">
        <v>23</v>
      </c>
      <c r="C96" s="1755" t="s">
        <v>43576</v>
      </c>
      <c r="D96" s="1755" t="s">
        <v>541</v>
      </c>
      <c r="E96" s="1773">
        <v>341379.32</v>
      </c>
      <c r="F96" s="1960" t="s">
        <v>12121</v>
      </c>
    </row>
    <row r="97" spans="1:6" x14ac:dyDescent="0.25">
      <c r="A97" s="816"/>
      <c r="B97" s="2456" t="s">
        <v>739</v>
      </c>
      <c r="C97" s="2459"/>
      <c r="D97" s="1755"/>
      <c r="E97" s="1773"/>
      <c r="F97" s="1960"/>
    </row>
    <row r="98" spans="1:6" ht="94.5" x14ac:dyDescent="0.25">
      <c r="A98" s="816">
        <v>3</v>
      </c>
      <c r="B98" s="1755" t="s">
        <v>41</v>
      </c>
      <c r="C98" s="1755" t="s">
        <v>43577</v>
      </c>
      <c r="D98" s="1755" t="s">
        <v>43</v>
      </c>
      <c r="E98" s="1773">
        <v>568965.51</v>
      </c>
      <c r="F98" s="1960" t="s">
        <v>12121</v>
      </c>
    </row>
    <row r="99" spans="1:6" x14ac:dyDescent="0.25">
      <c r="A99" s="816"/>
      <c r="B99" s="2456" t="s">
        <v>5895</v>
      </c>
      <c r="C99" s="2459"/>
      <c r="D99" s="1755"/>
      <c r="E99" s="1773"/>
      <c r="F99" s="1960"/>
    </row>
    <row r="100" spans="1:6" ht="78.75" x14ac:dyDescent="0.25">
      <c r="A100" s="816">
        <v>4</v>
      </c>
      <c r="B100" s="1755" t="s">
        <v>43578</v>
      </c>
      <c r="C100" s="1755" t="s">
        <v>15052</v>
      </c>
      <c r="D100" s="1755" t="s">
        <v>43579</v>
      </c>
      <c r="E100" s="1773">
        <v>700000</v>
      </c>
      <c r="F100" s="1960" t="s">
        <v>6923</v>
      </c>
    </row>
    <row r="101" spans="1:6" ht="31.5" x14ac:dyDescent="0.25">
      <c r="A101" s="816">
        <v>5</v>
      </c>
      <c r="B101" s="1755" t="s">
        <v>43580</v>
      </c>
      <c r="C101" s="1755" t="s">
        <v>43581</v>
      </c>
      <c r="D101" s="1755" t="s">
        <v>16302</v>
      </c>
      <c r="E101" s="1773">
        <v>1000000</v>
      </c>
      <c r="F101" s="1960" t="s">
        <v>3166</v>
      </c>
    </row>
    <row r="102" spans="1:6" ht="63" x14ac:dyDescent="0.25">
      <c r="A102" s="816">
        <v>6</v>
      </c>
      <c r="B102" s="1755" t="s">
        <v>43582</v>
      </c>
      <c r="C102" s="1755" t="s">
        <v>43583</v>
      </c>
      <c r="D102" s="1755" t="s">
        <v>43584</v>
      </c>
      <c r="E102" s="1773">
        <v>700000</v>
      </c>
      <c r="F102" s="1960" t="s">
        <v>6923</v>
      </c>
    </row>
    <row r="103" spans="1:6" ht="31.5" x14ac:dyDescent="0.25">
      <c r="A103" s="816">
        <v>7</v>
      </c>
      <c r="B103" s="1755" t="s">
        <v>15086</v>
      </c>
      <c r="C103" s="1755" t="s">
        <v>15087</v>
      </c>
      <c r="D103" s="1755" t="s">
        <v>16302</v>
      </c>
      <c r="E103" s="1773">
        <v>1000000</v>
      </c>
      <c r="F103" s="1960" t="s">
        <v>14988</v>
      </c>
    </row>
    <row r="104" spans="1:6" ht="63" x14ac:dyDescent="0.25">
      <c r="A104" s="816">
        <v>8</v>
      </c>
      <c r="B104" s="1755" t="s">
        <v>15061</v>
      </c>
      <c r="C104" s="1755" t="s">
        <v>15062</v>
      </c>
      <c r="D104" s="7" t="s">
        <v>43585</v>
      </c>
      <c r="E104" s="1773">
        <v>200000</v>
      </c>
      <c r="F104" s="1960" t="s">
        <v>43586</v>
      </c>
    </row>
    <row r="105" spans="1:6" ht="63" x14ac:dyDescent="0.25">
      <c r="A105" s="816">
        <v>9</v>
      </c>
      <c r="B105" s="1756" t="s">
        <v>43587</v>
      </c>
      <c r="C105" s="1756" t="s">
        <v>15055</v>
      </c>
      <c r="D105" s="7" t="s">
        <v>43588</v>
      </c>
      <c r="E105" s="1744">
        <v>200000</v>
      </c>
      <c r="F105" s="1741" t="s">
        <v>14988</v>
      </c>
    </row>
    <row r="106" spans="1:6" x14ac:dyDescent="0.25">
      <c r="A106" s="816"/>
      <c r="B106" s="2484" t="s">
        <v>5872</v>
      </c>
      <c r="C106" s="2485"/>
      <c r="D106" s="1756"/>
      <c r="E106" s="1744"/>
      <c r="F106" s="1741"/>
    </row>
    <row r="107" spans="1:6" ht="110.25" x14ac:dyDescent="0.25">
      <c r="A107" s="816">
        <v>10</v>
      </c>
      <c r="B107" s="1755" t="s">
        <v>43589</v>
      </c>
      <c r="C107" s="1755" t="s">
        <v>15001</v>
      </c>
      <c r="D107" s="1755" t="s">
        <v>43590</v>
      </c>
      <c r="E107" s="1773">
        <v>2000000</v>
      </c>
      <c r="F107" s="1960" t="s">
        <v>14988</v>
      </c>
    </row>
    <row r="108" spans="1:6" ht="63" x14ac:dyDescent="0.25">
      <c r="A108" s="816">
        <v>11</v>
      </c>
      <c r="B108" s="1755" t="s">
        <v>43591</v>
      </c>
      <c r="C108" s="1755" t="s">
        <v>43592</v>
      </c>
      <c r="D108" s="1755" t="s">
        <v>22180</v>
      </c>
      <c r="E108" s="1773">
        <v>700000</v>
      </c>
      <c r="F108" s="1960" t="s">
        <v>6923</v>
      </c>
    </row>
    <row r="109" spans="1:6" ht="47.25" x14ac:dyDescent="0.25">
      <c r="A109" s="816">
        <v>12</v>
      </c>
      <c r="B109" s="1755" t="s">
        <v>43593</v>
      </c>
      <c r="C109" s="1755" t="s">
        <v>43594</v>
      </c>
      <c r="D109" s="1755" t="s">
        <v>43595</v>
      </c>
      <c r="E109" s="1773">
        <v>1000000</v>
      </c>
      <c r="F109" s="1960" t="s">
        <v>6923</v>
      </c>
    </row>
    <row r="110" spans="1:6" ht="31.5" x14ac:dyDescent="0.25">
      <c r="A110" s="816">
        <v>13</v>
      </c>
      <c r="B110" s="1755" t="s">
        <v>43596</v>
      </c>
      <c r="C110" s="1755" t="s">
        <v>43597</v>
      </c>
      <c r="D110" s="1755" t="s">
        <v>43598</v>
      </c>
      <c r="E110" s="1773">
        <v>786206.89</v>
      </c>
      <c r="F110" s="1960" t="s">
        <v>12121</v>
      </c>
    </row>
    <row r="111" spans="1:6" ht="63" x14ac:dyDescent="0.25">
      <c r="A111" s="816">
        <v>14</v>
      </c>
      <c r="B111" s="1756" t="s">
        <v>43599</v>
      </c>
      <c r="C111" s="1756" t="s">
        <v>43600</v>
      </c>
      <c r="D111" s="1755" t="s">
        <v>22180</v>
      </c>
      <c r="E111" s="1744">
        <v>700000</v>
      </c>
      <c r="F111" s="1741" t="s">
        <v>4853</v>
      </c>
    </row>
    <row r="112" spans="1:6" ht="47.25" x14ac:dyDescent="0.25">
      <c r="A112" s="816">
        <v>15</v>
      </c>
      <c r="B112" s="1756" t="s">
        <v>43601</v>
      </c>
      <c r="C112" s="1756" t="s">
        <v>43602</v>
      </c>
      <c r="D112" s="1756" t="s">
        <v>43603</v>
      </c>
      <c r="E112" s="1744">
        <v>400000</v>
      </c>
      <c r="F112" s="1741" t="s">
        <v>1259</v>
      </c>
    </row>
    <row r="113" spans="1:6" ht="78.75" x14ac:dyDescent="0.25">
      <c r="A113" s="816">
        <v>16</v>
      </c>
      <c r="B113" s="1756" t="s">
        <v>43604</v>
      </c>
      <c r="C113" s="1756" t="s">
        <v>43605</v>
      </c>
      <c r="D113" s="1756" t="s">
        <v>43606</v>
      </c>
      <c r="E113" s="1744">
        <v>400000</v>
      </c>
      <c r="F113" s="1741" t="s">
        <v>43586</v>
      </c>
    </row>
    <row r="114" spans="1:6" x14ac:dyDescent="0.25">
      <c r="A114" s="2175"/>
      <c r="B114" s="2177" t="s">
        <v>248</v>
      </c>
      <c r="C114" s="2177"/>
      <c r="D114" s="2177"/>
      <c r="E114" s="1769">
        <f>SUM(E94:E113)</f>
        <v>11379310.34</v>
      </c>
      <c r="F114" s="2173"/>
    </row>
    <row r="115" spans="1:6" x14ac:dyDescent="0.25">
      <c r="A115" s="2384" t="s">
        <v>43553</v>
      </c>
      <c r="B115" s="2384"/>
      <c r="C115" s="2384"/>
      <c r="D115" s="2384"/>
      <c r="E115" s="2384"/>
      <c r="F115" s="2384"/>
    </row>
    <row r="116" spans="1:6" x14ac:dyDescent="0.25">
      <c r="A116" s="2677" t="s">
        <v>43554</v>
      </c>
      <c r="B116" s="2462"/>
      <c r="C116" s="2463"/>
      <c r="D116" s="2677" t="s">
        <v>43555</v>
      </c>
      <c r="E116" s="2462"/>
      <c r="F116" s="2463"/>
    </row>
    <row r="117" spans="1:6" x14ac:dyDescent="0.25">
      <c r="A117" s="2453" t="s">
        <v>43607</v>
      </c>
      <c r="B117" s="2453"/>
      <c r="C117" s="2453"/>
      <c r="D117" s="2453" t="s">
        <v>43608</v>
      </c>
      <c r="E117" s="2453"/>
      <c r="F117" s="2453"/>
    </row>
  </sheetData>
  <mergeCells count="27">
    <mergeCell ref="A117:C117"/>
    <mergeCell ref="D117:F117"/>
    <mergeCell ref="A89:F89"/>
    <mergeCell ref="A90:F90"/>
    <mergeCell ref="A91:F91"/>
    <mergeCell ref="B93:D93"/>
    <mergeCell ref="B95:D95"/>
    <mergeCell ref="B97:C97"/>
    <mergeCell ref="B99:C99"/>
    <mergeCell ref="B106:C106"/>
    <mergeCell ref="A115:F115"/>
    <mergeCell ref="A116:C116"/>
    <mergeCell ref="D116:F116"/>
    <mergeCell ref="B80:C80"/>
    <mergeCell ref="B84:C84"/>
    <mergeCell ref="B19:C19"/>
    <mergeCell ref="B21:C21"/>
    <mergeCell ref="B28:C28"/>
    <mergeCell ref="B49:C49"/>
    <mergeCell ref="B72:C72"/>
    <mergeCell ref="B79:C79"/>
    <mergeCell ref="B17:C17"/>
    <mergeCell ref="A1:F1"/>
    <mergeCell ref="A2:F2"/>
    <mergeCell ref="A3:F3"/>
    <mergeCell ref="B5:D5"/>
    <mergeCell ref="B12:D12"/>
  </mergeCells>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0"/>
  <sheetViews>
    <sheetView topLeftCell="A97" workbookViewId="0">
      <selection activeCell="C109" sqref="C109"/>
    </sheetView>
  </sheetViews>
  <sheetFormatPr defaultRowHeight="15.75" x14ac:dyDescent="0.25"/>
  <cols>
    <col min="1" max="1" width="7.28515625" style="128" customWidth="1"/>
    <col min="2" max="2" width="12.140625" style="128" customWidth="1"/>
    <col min="3" max="3" width="45" style="128" customWidth="1"/>
    <col min="4" max="4" width="14.140625" style="128" customWidth="1"/>
    <col min="5" max="5" width="20" style="128" customWidth="1"/>
    <col min="6" max="6" width="13" style="128" customWidth="1"/>
    <col min="7" max="16384" width="9.140625" style="128"/>
  </cols>
  <sheetData>
    <row r="1" spans="1:6" x14ac:dyDescent="0.25">
      <c r="A1" s="2585" t="s">
        <v>9528</v>
      </c>
      <c r="B1" s="2585"/>
      <c r="C1" s="2585"/>
      <c r="D1" s="2585"/>
      <c r="E1" s="2585"/>
      <c r="F1" s="2585"/>
    </row>
    <row r="2" spans="1:6" x14ac:dyDescent="0.25">
      <c r="A2" s="2585" t="s">
        <v>15651</v>
      </c>
      <c r="B2" s="2585"/>
      <c r="C2" s="2585"/>
      <c r="D2" s="2585"/>
      <c r="E2" s="2585"/>
      <c r="F2" s="2585"/>
    </row>
    <row r="3" spans="1:6" x14ac:dyDescent="0.25">
      <c r="A3" s="2585" t="s">
        <v>281</v>
      </c>
      <c r="B3" s="2585"/>
      <c r="C3" s="2585"/>
      <c r="D3" s="2585"/>
      <c r="E3" s="2585"/>
      <c r="F3" s="2585"/>
    </row>
    <row r="4" spans="1:6" ht="31.5" x14ac:dyDescent="0.25">
      <c r="A4" s="416" t="s">
        <v>3</v>
      </c>
      <c r="B4" s="437" t="s">
        <v>283</v>
      </c>
      <c r="C4" s="437" t="s">
        <v>284</v>
      </c>
      <c r="D4" s="437" t="s">
        <v>285</v>
      </c>
      <c r="E4" s="836" t="s">
        <v>12119</v>
      </c>
      <c r="F4" s="45" t="s">
        <v>4467</v>
      </c>
    </row>
    <row r="5" spans="1:6" x14ac:dyDescent="0.25">
      <c r="A5" s="416"/>
      <c r="B5" s="837" t="s">
        <v>9</v>
      </c>
      <c r="C5" s="837"/>
      <c r="D5" s="837"/>
      <c r="E5" s="838"/>
      <c r="F5" s="839"/>
    </row>
    <row r="6" spans="1:6" ht="47.25" x14ac:dyDescent="0.25">
      <c r="A6" s="417">
        <v>1</v>
      </c>
      <c r="B6" s="269" t="s">
        <v>3454</v>
      </c>
      <c r="C6" s="269" t="s">
        <v>15652</v>
      </c>
      <c r="D6" s="269" t="s">
        <v>15653</v>
      </c>
      <c r="E6" s="840">
        <v>2300000</v>
      </c>
      <c r="F6" s="47" t="s">
        <v>1259</v>
      </c>
    </row>
    <row r="7" spans="1:6" ht="173.25" x14ac:dyDescent="0.25">
      <c r="A7" s="417">
        <v>2</v>
      </c>
      <c r="B7" s="269" t="s">
        <v>295</v>
      </c>
      <c r="C7" s="269" t="s">
        <v>15654</v>
      </c>
      <c r="D7" s="269" t="s">
        <v>15655</v>
      </c>
      <c r="E7" s="840">
        <v>927180.69</v>
      </c>
      <c r="F7" s="47" t="s">
        <v>1259</v>
      </c>
    </row>
    <row r="8" spans="1:6" ht="47.25" x14ac:dyDescent="0.25">
      <c r="A8" s="417">
        <v>3</v>
      </c>
      <c r="B8" s="269" t="s">
        <v>17</v>
      </c>
      <c r="C8" s="269" t="s">
        <v>15656</v>
      </c>
      <c r="D8" s="269" t="s">
        <v>7596</v>
      </c>
      <c r="E8" s="840">
        <v>40800</v>
      </c>
      <c r="F8" s="47" t="s">
        <v>1259</v>
      </c>
    </row>
    <row r="9" spans="1:6" ht="47.25" x14ac:dyDescent="0.25">
      <c r="A9" s="417">
        <v>4</v>
      </c>
      <c r="B9" s="269" t="s">
        <v>20</v>
      </c>
      <c r="C9" s="269" t="s">
        <v>15657</v>
      </c>
      <c r="D9" s="269" t="s">
        <v>7596</v>
      </c>
      <c r="E9" s="840">
        <v>174640</v>
      </c>
      <c r="F9" s="47" t="s">
        <v>1259</v>
      </c>
    </row>
    <row r="10" spans="1:6" ht="94.5" x14ac:dyDescent="0.25">
      <c r="A10" s="417">
        <v>5</v>
      </c>
      <c r="B10" s="269" t="s">
        <v>23</v>
      </c>
      <c r="C10" s="269" t="s">
        <v>15658</v>
      </c>
      <c r="D10" s="269" t="s">
        <v>7601</v>
      </c>
      <c r="E10" s="840">
        <v>546000</v>
      </c>
      <c r="F10" s="47" t="s">
        <v>1259</v>
      </c>
    </row>
    <row r="11" spans="1:6" ht="63" x14ac:dyDescent="0.25">
      <c r="A11" s="417">
        <v>6</v>
      </c>
      <c r="B11" s="269" t="s">
        <v>15659</v>
      </c>
      <c r="C11" s="269" t="s">
        <v>15660</v>
      </c>
      <c r="D11" s="269" t="s">
        <v>15661</v>
      </c>
      <c r="E11" s="840">
        <v>220000</v>
      </c>
      <c r="F11" s="47" t="s">
        <v>1269</v>
      </c>
    </row>
    <row r="12" spans="1:6" x14ac:dyDescent="0.25">
      <c r="A12" s="417"/>
      <c r="B12" s="837" t="s">
        <v>2222</v>
      </c>
      <c r="C12" s="417"/>
      <c r="D12" s="417"/>
      <c r="E12" s="841"/>
      <c r="F12" s="163"/>
    </row>
    <row r="13" spans="1:6" ht="141.75" x14ac:dyDescent="0.25">
      <c r="A13" s="416">
        <v>7</v>
      </c>
      <c r="B13" s="269" t="s">
        <v>1660</v>
      </c>
      <c r="C13" s="269" t="s">
        <v>15662</v>
      </c>
      <c r="D13" s="269" t="s">
        <v>15663</v>
      </c>
      <c r="E13" s="842">
        <v>720310.34</v>
      </c>
      <c r="F13" s="47" t="s">
        <v>1259</v>
      </c>
    </row>
    <row r="14" spans="1:6" ht="94.5" x14ac:dyDescent="0.25">
      <c r="A14" s="417">
        <v>8</v>
      </c>
      <c r="B14" s="269" t="s">
        <v>23</v>
      </c>
      <c r="C14" s="269" t="s">
        <v>15664</v>
      </c>
      <c r="D14" s="269" t="s">
        <v>7601</v>
      </c>
      <c r="E14" s="842">
        <v>884000</v>
      </c>
      <c r="F14" s="47" t="s">
        <v>1259</v>
      </c>
    </row>
    <row r="15" spans="1:6" ht="126" x14ac:dyDescent="0.25">
      <c r="A15" s="417">
        <v>9</v>
      </c>
      <c r="B15" s="269" t="s">
        <v>15665</v>
      </c>
      <c r="C15" s="269" t="s">
        <v>15666</v>
      </c>
      <c r="D15" s="269" t="s">
        <v>15667</v>
      </c>
      <c r="E15" s="842">
        <v>1000000</v>
      </c>
      <c r="F15" s="47" t="s">
        <v>1259</v>
      </c>
    </row>
    <row r="16" spans="1:6" x14ac:dyDescent="0.25">
      <c r="A16" s="417"/>
      <c r="B16" s="416" t="s">
        <v>15668</v>
      </c>
      <c r="C16" s="417"/>
      <c r="D16" s="417"/>
      <c r="E16" s="841"/>
      <c r="F16" s="163"/>
    </row>
    <row r="17" spans="1:6" ht="141.75" x14ac:dyDescent="0.25">
      <c r="A17" s="417">
        <v>10</v>
      </c>
      <c r="B17" s="269" t="s">
        <v>301</v>
      </c>
      <c r="C17" s="182" t="s">
        <v>15820</v>
      </c>
      <c r="D17" s="269" t="s">
        <v>43</v>
      </c>
      <c r="E17" s="842">
        <v>4568965.5199999996</v>
      </c>
      <c r="F17" s="47" t="s">
        <v>1259</v>
      </c>
    </row>
    <row r="18" spans="1:6" x14ac:dyDescent="0.25">
      <c r="A18" s="417"/>
      <c r="B18" s="416" t="s">
        <v>306</v>
      </c>
      <c r="C18" s="417"/>
      <c r="D18" s="417"/>
      <c r="E18" s="841"/>
      <c r="F18" s="163"/>
    </row>
    <row r="19" spans="1:6" ht="236.25" x14ac:dyDescent="0.25">
      <c r="A19" s="417">
        <v>11</v>
      </c>
      <c r="B19" s="269" t="s">
        <v>15669</v>
      </c>
      <c r="C19" s="182" t="s">
        <v>15821</v>
      </c>
      <c r="D19" s="269" t="s">
        <v>15670</v>
      </c>
      <c r="E19" s="842">
        <v>1736206.9</v>
      </c>
      <c r="F19" s="43" t="s">
        <v>1259</v>
      </c>
    </row>
    <row r="20" spans="1:6" x14ac:dyDescent="0.25">
      <c r="A20" s="417"/>
      <c r="B20" s="416" t="s">
        <v>34</v>
      </c>
      <c r="C20" s="417"/>
      <c r="D20" s="417"/>
      <c r="E20" s="841"/>
      <c r="F20" s="163"/>
    </row>
    <row r="21" spans="1:6" ht="63" x14ac:dyDescent="0.25">
      <c r="A21" s="417">
        <v>12</v>
      </c>
      <c r="B21" s="269" t="s">
        <v>309</v>
      </c>
      <c r="C21" s="269" t="s">
        <v>15671</v>
      </c>
      <c r="D21" s="269" t="s">
        <v>15672</v>
      </c>
      <c r="E21" s="840">
        <v>10700000</v>
      </c>
      <c r="F21" s="47" t="s">
        <v>1259</v>
      </c>
    </row>
    <row r="22" spans="1:6" ht="63" x14ac:dyDescent="0.25">
      <c r="A22" s="417">
        <v>13</v>
      </c>
      <c r="B22" s="269" t="s">
        <v>15673</v>
      </c>
      <c r="C22" s="269" t="s">
        <v>15674</v>
      </c>
      <c r="D22" s="269" t="s">
        <v>15672</v>
      </c>
      <c r="E22" s="840">
        <v>9000000</v>
      </c>
      <c r="F22" s="47" t="s">
        <v>1259</v>
      </c>
    </row>
    <row r="23" spans="1:6" ht="78.75" x14ac:dyDescent="0.25">
      <c r="A23" s="417">
        <v>14</v>
      </c>
      <c r="B23" s="269" t="s">
        <v>15675</v>
      </c>
      <c r="C23" s="269" t="s">
        <v>15676</v>
      </c>
      <c r="D23" s="269" t="s">
        <v>15677</v>
      </c>
      <c r="E23" s="840">
        <v>106896.55</v>
      </c>
      <c r="F23" s="47" t="s">
        <v>1259</v>
      </c>
    </row>
    <row r="24" spans="1:6" x14ac:dyDescent="0.25">
      <c r="A24" s="417"/>
      <c r="B24" s="837" t="s">
        <v>5895</v>
      </c>
      <c r="C24" s="417"/>
      <c r="D24" s="417"/>
      <c r="E24" s="841"/>
      <c r="F24" s="163"/>
    </row>
    <row r="25" spans="1:6" ht="157.5" x14ac:dyDescent="0.25">
      <c r="A25" s="417">
        <v>15</v>
      </c>
      <c r="B25" s="269" t="s">
        <v>15678</v>
      </c>
      <c r="C25" s="269" t="s">
        <v>15679</v>
      </c>
      <c r="D25" s="269" t="s">
        <v>15680</v>
      </c>
      <c r="E25" s="843">
        <v>200000</v>
      </c>
      <c r="F25" s="47" t="s">
        <v>135</v>
      </c>
    </row>
    <row r="26" spans="1:6" ht="63" x14ac:dyDescent="0.25">
      <c r="A26" s="417">
        <v>16</v>
      </c>
      <c r="B26" s="269" t="s">
        <v>15681</v>
      </c>
      <c r="C26" s="269" t="s">
        <v>15682</v>
      </c>
      <c r="D26" s="269" t="s">
        <v>202</v>
      </c>
      <c r="E26" s="843">
        <v>800000</v>
      </c>
      <c r="F26" s="47" t="s">
        <v>13</v>
      </c>
    </row>
    <row r="27" spans="1:6" ht="94.5" x14ac:dyDescent="0.25">
      <c r="A27" s="417">
        <v>17</v>
      </c>
      <c r="B27" s="269" t="s">
        <v>15683</v>
      </c>
      <c r="C27" s="269" t="s">
        <v>15684</v>
      </c>
      <c r="D27" s="269" t="s">
        <v>15685</v>
      </c>
      <c r="E27" s="840">
        <v>150000</v>
      </c>
      <c r="F27" s="47" t="s">
        <v>135</v>
      </c>
    </row>
    <row r="28" spans="1:6" ht="110.25" x14ac:dyDescent="0.25">
      <c r="A28" s="417">
        <v>18</v>
      </c>
      <c r="B28" s="269" t="s">
        <v>15686</v>
      </c>
      <c r="C28" s="269" t="s">
        <v>15687</v>
      </c>
      <c r="D28" s="269" t="s">
        <v>15688</v>
      </c>
      <c r="E28" s="840">
        <v>200000</v>
      </c>
      <c r="F28" s="47" t="s">
        <v>135</v>
      </c>
    </row>
    <row r="29" spans="1:6" ht="173.25" x14ac:dyDescent="0.25">
      <c r="A29" s="417">
        <v>19</v>
      </c>
      <c r="B29" s="269" t="s">
        <v>15689</v>
      </c>
      <c r="C29" s="269" t="s">
        <v>15690</v>
      </c>
      <c r="D29" s="269" t="s">
        <v>15691</v>
      </c>
      <c r="E29" s="840">
        <v>300000</v>
      </c>
      <c r="F29" s="47" t="s">
        <v>135</v>
      </c>
    </row>
    <row r="30" spans="1:6" ht="63" x14ac:dyDescent="0.25">
      <c r="A30" s="417">
        <v>20</v>
      </c>
      <c r="B30" s="269" t="s">
        <v>15689</v>
      </c>
      <c r="C30" s="269" t="s">
        <v>15692</v>
      </c>
      <c r="D30" s="269" t="s">
        <v>349</v>
      </c>
      <c r="E30" s="840">
        <v>1682110.93</v>
      </c>
      <c r="F30" s="47" t="s">
        <v>15693</v>
      </c>
    </row>
    <row r="31" spans="1:6" ht="78.75" x14ac:dyDescent="0.25">
      <c r="A31" s="417">
        <v>21</v>
      </c>
      <c r="B31" s="269" t="s">
        <v>15694</v>
      </c>
      <c r="C31" s="269" t="s">
        <v>15695</v>
      </c>
      <c r="D31" s="269" t="s">
        <v>15696</v>
      </c>
      <c r="E31" s="840">
        <v>250000</v>
      </c>
      <c r="F31" s="47" t="s">
        <v>1269</v>
      </c>
    </row>
    <row r="32" spans="1:6" ht="157.5" x14ac:dyDescent="0.25">
      <c r="A32" s="417">
        <v>22</v>
      </c>
      <c r="B32" s="844" t="s">
        <v>15697</v>
      </c>
      <c r="C32" s="269" t="s">
        <v>15698</v>
      </c>
      <c r="D32" s="269" t="s">
        <v>15680</v>
      </c>
      <c r="E32" s="840">
        <v>200000</v>
      </c>
      <c r="F32" s="47" t="s">
        <v>135</v>
      </c>
    </row>
    <row r="33" spans="1:6" ht="63" x14ac:dyDescent="0.25">
      <c r="A33" s="417">
        <v>23</v>
      </c>
      <c r="B33" s="269" t="s">
        <v>15699</v>
      </c>
      <c r="C33" s="269" t="s">
        <v>15700</v>
      </c>
      <c r="D33" s="269" t="s">
        <v>202</v>
      </c>
      <c r="E33" s="840">
        <v>800000</v>
      </c>
      <c r="F33" s="47" t="s">
        <v>13</v>
      </c>
    </row>
    <row r="34" spans="1:6" ht="204.75" x14ac:dyDescent="0.25">
      <c r="A34" s="417">
        <v>24</v>
      </c>
      <c r="B34" s="269" t="s">
        <v>15701</v>
      </c>
      <c r="C34" s="269" t="s">
        <v>15702</v>
      </c>
      <c r="D34" s="269" t="s">
        <v>15703</v>
      </c>
      <c r="E34" s="840">
        <v>1000000</v>
      </c>
      <c r="F34" s="47" t="s">
        <v>135</v>
      </c>
    </row>
    <row r="35" spans="1:6" ht="189" x14ac:dyDescent="0.25">
      <c r="A35" s="417">
        <v>25</v>
      </c>
      <c r="B35" s="269" t="s">
        <v>15704</v>
      </c>
      <c r="C35" s="269" t="s">
        <v>15705</v>
      </c>
      <c r="D35" s="269" t="s">
        <v>15706</v>
      </c>
      <c r="E35" s="840">
        <v>2000000</v>
      </c>
      <c r="F35" s="47" t="s">
        <v>135</v>
      </c>
    </row>
    <row r="36" spans="1:6" ht="204.75" x14ac:dyDescent="0.25">
      <c r="A36" s="417">
        <v>26</v>
      </c>
      <c r="B36" s="269" t="s">
        <v>15707</v>
      </c>
      <c r="C36" s="269" t="s">
        <v>15708</v>
      </c>
      <c r="D36" s="269" t="s">
        <v>15703</v>
      </c>
      <c r="E36" s="840">
        <v>1000000</v>
      </c>
      <c r="F36" s="47" t="s">
        <v>135</v>
      </c>
    </row>
    <row r="37" spans="1:6" ht="110.25" x14ac:dyDescent="0.25">
      <c r="A37" s="417">
        <v>27</v>
      </c>
      <c r="B37" s="269" t="s">
        <v>15709</v>
      </c>
      <c r="C37" s="269" t="s">
        <v>15710</v>
      </c>
      <c r="D37" s="269" t="s">
        <v>15711</v>
      </c>
      <c r="E37" s="840">
        <v>300000</v>
      </c>
      <c r="F37" s="47" t="s">
        <v>135</v>
      </c>
    </row>
    <row r="38" spans="1:6" ht="204.75" x14ac:dyDescent="0.25">
      <c r="A38" s="417">
        <v>28</v>
      </c>
      <c r="B38" s="269" t="s">
        <v>15712</v>
      </c>
      <c r="C38" s="269" t="s">
        <v>15713</v>
      </c>
      <c r="D38" s="269" t="s">
        <v>15714</v>
      </c>
      <c r="E38" s="840">
        <v>300000</v>
      </c>
      <c r="F38" s="47" t="s">
        <v>135</v>
      </c>
    </row>
    <row r="39" spans="1:6" ht="94.5" x14ac:dyDescent="0.25">
      <c r="A39" s="417">
        <v>29</v>
      </c>
      <c r="B39" s="269" t="s">
        <v>15715</v>
      </c>
      <c r="C39" s="269" t="s">
        <v>15716</v>
      </c>
      <c r="D39" s="269" t="s">
        <v>15717</v>
      </c>
      <c r="E39" s="840">
        <v>300000</v>
      </c>
      <c r="F39" s="47" t="s">
        <v>135</v>
      </c>
    </row>
    <row r="40" spans="1:6" ht="204.75" x14ac:dyDescent="0.25">
      <c r="A40" s="417">
        <v>30</v>
      </c>
      <c r="B40" s="269" t="s">
        <v>15718</v>
      </c>
      <c r="C40" s="269" t="s">
        <v>15719</v>
      </c>
      <c r="D40" s="269" t="s">
        <v>15720</v>
      </c>
      <c r="E40" s="840">
        <v>1500000</v>
      </c>
      <c r="F40" s="43" t="s">
        <v>4710</v>
      </c>
    </row>
    <row r="41" spans="1:6" ht="126" x14ac:dyDescent="0.25">
      <c r="A41" s="417">
        <v>31</v>
      </c>
      <c r="B41" s="269" t="s">
        <v>15721</v>
      </c>
      <c r="C41" s="269" t="s">
        <v>15722</v>
      </c>
      <c r="D41" s="269" t="s">
        <v>15723</v>
      </c>
      <c r="E41" s="840">
        <v>200000</v>
      </c>
      <c r="F41" s="43" t="s">
        <v>135</v>
      </c>
    </row>
    <row r="42" spans="1:6" ht="110.25" x14ac:dyDescent="0.25">
      <c r="A42" s="417">
        <v>32</v>
      </c>
      <c r="B42" s="269" t="s">
        <v>15724</v>
      </c>
      <c r="C42" s="269" t="s">
        <v>15725</v>
      </c>
      <c r="D42" s="269" t="s">
        <v>15726</v>
      </c>
      <c r="E42" s="840">
        <v>300000</v>
      </c>
      <c r="F42" s="47" t="s">
        <v>135</v>
      </c>
    </row>
    <row r="43" spans="1:6" ht="173.25" x14ac:dyDescent="0.25">
      <c r="A43" s="417">
        <v>33</v>
      </c>
      <c r="B43" s="269" t="s">
        <v>15727</v>
      </c>
      <c r="C43" s="269" t="s">
        <v>15728</v>
      </c>
      <c r="D43" s="269" t="s">
        <v>15729</v>
      </c>
      <c r="E43" s="840">
        <v>300000</v>
      </c>
      <c r="F43" s="47" t="s">
        <v>135</v>
      </c>
    </row>
    <row r="44" spans="1:6" ht="189" x14ac:dyDescent="0.25">
      <c r="A44" s="417">
        <v>34</v>
      </c>
      <c r="B44" s="269" t="s">
        <v>15730</v>
      </c>
      <c r="C44" s="269" t="s">
        <v>15731</v>
      </c>
      <c r="D44" s="269" t="s">
        <v>15732</v>
      </c>
      <c r="E44" s="840">
        <v>200000</v>
      </c>
      <c r="F44" s="47" t="s">
        <v>135</v>
      </c>
    </row>
    <row r="45" spans="1:6" ht="189" x14ac:dyDescent="0.25">
      <c r="A45" s="417">
        <v>35</v>
      </c>
      <c r="B45" s="269" t="s">
        <v>15733</v>
      </c>
      <c r="C45" s="269" t="s">
        <v>15734</v>
      </c>
      <c r="D45" s="269" t="s">
        <v>15732</v>
      </c>
      <c r="E45" s="840">
        <v>200000</v>
      </c>
      <c r="F45" s="47" t="s">
        <v>135</v>
      </c>
    </row>
    <row r="46" spans="1:6" ht="189" x14ac:dyDescent="0.25">
      <c r="A46" s="417">
        <v>36</v>
      </c>
      <c r="B46" s="269" t="s">
        <v>15735</v>
      </c>
      <c r="C46" s="269" t="s">
        <v>15736</v>
      </c>
      <c r="D46" s="269" t="s">
        <v>15732</v>
      </c>
      <c r="E46" s="840">
        <v>200000</v>
      </c>
      <c r="F46" s="47" t="s">
        <v>135</v>
      </c>
    </row>
    <row r="47" spans="1:6" ht="110.25" x14ac:dyDescent="0.25">
      <c r="A47" s="417">
        <v>37</v>
      </c>
      <c r="B47" s="269" t="s">
        <v>15737</v>
      </c>
      <c r="C47" s="269" t="s">
        <v>15738</v>
      </c>
      <c r="D47" s="269" t="s">
        <v>15739</v>
      </c>
      <c r="E47" s="840">
        <v>545000</v>
      </c>
      <c r="F47" s="47" t="s">
        <v>135</v>
      </c>
    </row>
    <row r="48" spans="1:6" ht="141.75" x14ac:dyDescent="0.25">
      <c r="A48" s="417">
        <v>38</v>
      </c>
      <c r="B48" s="269" t="s">
        <v>15740</v>
      </c>
      <c r="C48" s="269" t="s">
        <v>15741</v>
      </c>
      <c r="D48" s="269" t="s">
        <v>15742</v>
      </c>
      <c r="E48" s="840">
        <v>545000</v>
      </c>
      <c r="F48" s="47" t="s">
        <v>135</v>
      </c>
    </row>
    <row r="49" spans="1:6" ht="63" x14ac:dyDescent="0.25">
      <c r="A49" s="417">
        <v>39</v>
      </c>
      <c r="B49" s="269" t="s">
        <v>15743</v>
      </c>
      <c r="C49" s="269" t="s">
        <v>15744</v>
      </c>
      <c r="D49" s="269" t="s">
        <v>202</v>
      </c>
      <c r="E49" s="840">
        <v>800000</v>
      </c>
      <c r="F49" s="47" t="s">
        <v>13</v>
      </c>
    </row>
    <row r="50" spans="1:6" ht="63" x14ac:dyDescent="0.25">
      <c r="A50" s="417">
        <v>40</v>
      </c>
      <c r="B50" s="269" t="s">
        <v>15745</v>
      </c>
      <c r="C50" s="269" t="s">
        <v>15746</v>
      </c>
      <c r="D50" s="269" t="s">
        <v>202</v>
      </c>
      <c r="E50" s="840">
        <v>800000</v>
      </c>
      <c r="F50" s="47" t="s">
        <v>13</v>
      </c>
    </row>
    <row r="51" spans="1:6" ht="63" x14ac:dyDescent="0.25">
      <c r="A51" s="417">
        <v>41</v>
      </c>
      <c r="B51" s="269" t="s">
        <v>15747</v>
      </c>
      <c r="C51" s="269" t="s">
        <v>15748</v>
      </c>
      <c r="D51" s="269" t="s">
        <v>202</v>
      </c>
      <c r="E51" s="840">
        <v>700000</v>
      </c>
      <c r="F51" s="47" t="s">
        <v>13</v>
      </c>
    </row>
    <row r="52" spans="1:6" ht="63" x14ac:dyDescent="0.25">
      <c r="A52" s="417">
        <v>42</v>
      </c>
      <c r="B52" s="269" t="s">
        <v>15749</v>
      </c>
      <c r="C52" s="269" t="s">
        <v>15750</v>
      </c>
      <c r="D52" s="269" t="s">
        <v>202</v>
      </c>
      <c r="E52" s="840">
        <v>700000</v>
      </c>
      <c r="F52" s="47" t="s">
        <v>13</v>
      </c>
    </row>
    <row r="53" spans="1:6" ht="110.25" x14ac:dyDescent="0.25">
      <c r="A53" s="417">
        <v>43</v>
      </c>
      <c r="B53" s="269" t="s">
        <v>15751</v>
      </c>
      <c r="C53" s="269" t="s">
        <v>15752</v>
      </c>
      <c r="D53" s="269" t="s">
        <v>15753</v>
      </c>
      <c r="E53" s="840">
        <v>900000</v>
      </c>
      <c r="F53" s="47" t="s">
        <v>13</v>
      </c>
    </row>
    <row r="54" spans="1:6" ht="63" x14ac:dyDescent="0.25">
      <c r="A54" s="417">
        <v>44</v>
      </c>
      <c r="B54" s="269" t="s">
        <v>15754</v>
      </c>
      <c r="C54" s="269" t="s">
        <v>15755</v>
      </c>
      <c r="D54" s="269" t="s">
        <v>202</v>
      </c>
      <c r="E54" s="840">
        <v>700000</v>
      </c>
      <c r="F54" s="47" t="s">
        <v>13</v>
      </c>
    </row>
    <row r="55" spans="1:6" ht="47.25" x14ac:dyDescent="0.25">
      <c r="A55" s="417"/>
      <c r="B55" s="437" t="s">
        <v>5872</v>
      </c>
      <c r="C55" s="417"/>
      <c r="D55" s="417"/>
      <c r="E55" s="841"/>
      <c r="F55" s="163"/>
    </row>
    <row r="56" spans="1:6" ht="126" x14ac:dyDescent="0.25">
      <c r="A56" s="417">
        <v>45</v>
      </c>
      <c r="B56" s="269" t="s">
        <v>15756</v>
      </c>
      <c r="C56" s="269" t="s">
        <v>15757</v>
      </c>
      <c r="D56" s="269" t="s">
        <v>15758</v>
      </c>
      <c r="E56" s="840">
        <v>1100000</v>
      </c>
      <c r="F56" s="47" t="s">
        <v>135</v>
      </c>
    </row>
    <row r="57" spans="1:6" ht="173.25" x14ac:dyDescent="0.25">
      <c r="A57" s="417">
        <v>46</v>
      </c>
      <c r="B57" s="269" t="s">
        <v>15759</v>
      </c>
      <c r="C57" s="269" t="s">
        <v>15760</v>
      </c>
      <c r="D57" s="269" t="s">
        <v>15761</v>
      </c>
      <c r="E57" s="840">
        <v>1000000</v>
      </c>
      <c r="F57" s="43" t="s">
        <v>13</v>
      </c>
    </row>
    <row r="58" spans="1:6" ht="63" x14ac:dyDescent="0.25">
      <c r="A58" s="417">
        <v>47</v>
      </c>
      <c r="B58" s="269" t="s">
        <v>15762</v>
      </c>
      <c r="C58" s="269" t="s">
        <v>15763</v>
      </c>
      <c r="D58" s="269" t="s">
        <v>349</v>
      </c>
      <c r="E58" s="840">
        <v>1400000</v>
      </c>
      <c r="F58" s="43" t="s">
        <v>13</v>
      </c>
    </row>
    <row r="59" spans="1:6" ht="173.25" x14ac:dyDescent="0.25">
      <c r="A59" s="417">
        <v>48</v>
      </c>
      <c r="B59" s="269" t="s">
        <v>15764</v>
      </c>
      <c r="C59" s="269" t="s">
        <v>15765</v>
      </c>
      <c r="D59" s="269" t="s">
        <v>15766</v>
      </c>
      <c r="E59" s="840">
        <v>500000</v>
      </c>
      <c r="F59" s="47" t="s">
        <v>135</v>
      </c>
    </row>
    <row r="60" spans="1:6" ht="63" x14ac:dyDescent="0.25">
      <c r="A60" s="417">
        <v>49</v>
      </c>
      <c r="B60" s="269" t="s">
        <v>15764</v>
      </c>
      <c r="C60" s="269" t="s">
        <v>15767</v>
      </c>
      <c r="D60" s="269" t="s">
        <v>202</v>
      </c>
      <c r="E60" s="840">
        <v>700000</v>
      </c>
      <c r="F60" s="47" t="s">
        <v>135</v>
      </c>
    </row>
    <row r="61" spans="1:6" ht="126" x14ac:dyDescent="0.25">
      <c r="A61" s="417">
        <v>50</v>
      </c>
      <c r="B61" s="269" t="s">
        <v>15768</v>
      </c>
      <c r="C61" s="269" t="s">
        <v>15769</v>
      </c>
      <c r="D61" s="269" t="s">
        <v>15770</v>
      </c>
      <c r="E61" s="842">
        <v>300000</v>
      </c>
      <c r="F61" s="43" t="s">
        <v>135</v>
      </c>
    </row>
    <row r="62" spans="1:6" ht="63" x14ac:dyDescent="0.25">
      <c r="A62" s="417">
        <v>51</v>
      </c>
      <c r="B62" s="269" t="s">
        <v>15768</v>
      </c>
      <c r="C62" s="269" t="s">
        <v>15771</v>
      </c>
      <c r="D62" s="269" t="s">
        <v>15772</v>
      </c>
      <c r="E62" s="840">
        <v>700000</v>
      </c>
      <c r="F62" s="47" t="s">
        <v>13</v>
      </c>
    </row>
    <row r="63" spans="1:6" ht="63" x14ac:dyDescent="0.25">
      <c r="A63" s="417">
        <v>52</v>
      </c>
      <c r="B63" s="269" t="s">
        <v>15773</v>
      </c>
      <c r="C63" s="269" t="s">
        <v>15774</v>
      </c>
      <c r="D63" s="269" t="s">
        <v>3670</v>
      </c>
      <c r="E63" s="840">
        <v>700000</v>
      </c>
      <c r="F63" s="43" t="s">
        <v>13</v>
      </c>
    </row>
    <row r="64" spans="1:6" ht="63" x14ac:dyDescent="0.25">
      <c r="A64" s="417">
        <v>53</v>
      </c>
      <c r="B64" s="269" t="s">
        <v>15775</v>
      </c>
      <c r="C64" s="269" t="s">
        <v>15776</v>
      </c>
      <c r="D64" s="269" t="s">
        <v>15777</v>
      </c>
      <c r="E64" s="840">
        <v>150000</v>
      </c>
      <c r="F64" s="47" t="s">
        <v>1269</v>
      </c>
    </row>
    <row r="65" spans="1:6" ht="47.25" x14ac:dyDescent="0.25">
      <c r="A65" s="417">
        <v>54</v>
      </c>
      <c r="B65" s="269" t="s">
        <v>15778</v>
      </c>
      <c r="C65" s="269" t="s">
        <v>15779</v>
      </c>
      <c r="D65" s="269" t="s">
        <v>15777</v>
      </c>
      <c r="E65" s="840">
        <v>150000</v>
      </c>
      <c r="F65" s="47" t="s">
        <v>13</v>
      </c>
    </row>
    <row r="66" spans="1:6" ht="94.5" x14ac:dyDescent="0.25">
      <c r="A66" s="417">
        <v>55</v>
      </c>
      <c r="B66" s="182" t="s">
        <v>15780</v>
      </c>
      <c r="C66" s="182" t="s">
        <v>15781</v>
      </c>
      <c r="D66" s="182" t="s">
        <v>15782</v>
      </c>
      <c r="E66" s="845">
        <v>200000</v>
      </c>
      <c r="F66" s="43" t="s">
        <v>135</v>
      </c>
    </row>
    <row r="67" spans="1:6" ht="63" x14ac:dyDescent="0.25">
      <c r="A67" s="417">
        <v>56</v>
      </c>
      <c r="B67" s="182" t="s">
        <v>15780</v>
      </c>
      <c r="C67" s="182" t="s">
        <v>15783</v>
      </c>
      <c r="D67" s="182" t="s">
        <v>15784</v>
      </c>
      <c r="E67" s="845">
        <v>1400000</v>
      </c>
      <c r="F67" s="47" t="s">
        <v>13</v>
      </c>
    </row>
    <row r="68" spans="1:6" ht="63" x14ac:dyDescent="0.25">
      <c r="A68" s="417">
        <v>57</v>
      </c>
      <c r="B68" s="269" t="s">
        <v>15785</v>
      </c>
      <c r="C68" s="269" t="s">
        <v>15786</v>
      </c>
      <c r="D68" s="269" t="s">
        <v>15787</v>
      </c>
      <c r="E68" s="840">
        <v>1500000</v>
      </c>
      <c r="F68" s="47" t="s">
        <v>13</v>
      </c>
    </row>
    <row r="69" spans="1:6" ht="78.75" x14ac:dyDescent="0.25">
      <c r="A69" s="417">
        <v>58</v>
      </c>
      <c r="B69" s="269" t="s">
        <v>15788</v>
      </c>
      <c r="C69" s="269" t="s">
        <v>15789</v>
      </c>
      <c r="D69" s="269" t="s">
        <v>15787</v>
      </c>
      <c r="E69" s="840">
        <v>1500000</v>
      </c>
      <c r="F69" s="47" t="s">
        <v>13</v>
      </c>
    </row>
    <row r="70" spans="1:6" ht="63" x14ac:dyDescent="0.25">
      <c r="A70" s="417">
        <v>59</v>
      </c>
      <c r="B70" s="269" t="s">
        <v>15790</v>
      </c>
      <c r="C70" s="269" t="s">
        <v>15791</v>
      </c>
      <c r="D70" s="269" t="s">
        <v>15792</v>
      </c>
      <c r="E70" s="840">
        <v>2100000</v>
      </c>
      <c r="F70" s="47" t="s">
        <v>13</v>
      </c>
    </row>
    <row r="71" spans="1:6" ht="63" x14ac:dyDescent="0.25">
      <c r="A71" s="417">
        <v>60</v>
      </c>
      <c r="B71" s="182" t="s">
        <v>15793</v>
      </c>
      <c r="C71" s="269" t="s">
        <v>15794</v>
      </c>
      <c r="D71" s="269" t="s">
        <v>15795</v>
      </c>
      <c r="E71" s="840">
        <v>600000</v>
      </c>
      <c r="F71" s="47" t="s">
        <v>13</v>
      </c>
    </row>
    <row r="72" spans="1:6" ht="63" x14ac:dyDescent="0.25">
      <c r="A72" s="417">
        <v>61</v>
      </c>
      <c r="B72" s="182" t="s">
        <v>15793</v>
      </c>
      <c r="C72" s="269" t="s">
        <v>15794</v>
      </c>
      <c r="D72" s="269" t="s">
        <v>202</v>
      </c>
      <c r="E72" s="840">
        <v>700000</v>
      </c>
      <c r="F72" s="47" t="s">
        <v>13</v>
      </c>
    </row>
    <row r="73" spans="1:6" x14ac:dyDescent="0.25">
      <c r="A73" s="417"/>
      <c r="B73" s="437" t="s">
        <v>219</v>
      </c>
      <c r="C73" s="417"/>
      <c r="D73" s="417"/>
      <c r="E73" s="841"/>
      <c r="F73" s="163"/>
    </row>
    <row r="74" spans="1:6" ht="63" x14ac:dyDescent="0.25">
      <c r="A74" s="417">
        <v>62</v>
      </c>
      <c r="B74" s="269" t="s">
        <v>15796</v>
      </c>
      <c r="C74" s="269" t="s">
        <v>15797</v>
      </c>
      <c r="D74" s="269" t="s">
        <v>15798</v>
      </c>
      <c r="E74" s="842">
        <v>1100000</v>
      </c>
      <c r="F74" s="47" t="s">
        <v>13</v>
      </c>
    </row>
    <row r="75" spans="1:6" ht="63" x14ac:dyDescent="0.25">
      <c r="A75" s="417">
        <v>63</v>
      </c>
      <c r="B75" s="269" t="s">
        <v>15799</v>
      </c>
      <c r="C75" s="269" t="s">
        <v>15800</v>
      </c>
      <c r="D75" s="269" t="s">
        <v>15798</v>
      </c>
      <c r="E75" s="842">
        <v>1100000</v>
      </c>
      <c r="F75" s="47" t="s">
        <v>13</v>
      </c>
    </row>
    <row r="76" spans="1:6" ht="63" x14ac:dyDescent="0.25">
      <c r="A76" s="417">
        <v>64</v>
      </c>
      <c r="B76" s="269" t="s">
        <v>15801</v>
      </c>
      <c r="C76" s="269" t="s">
        <v>15802</v>
      </c>
      <c r="D76" s="269" t="s">
        <v>15798</v>
      </c>
      <c r="E76" s="842">
        <v>1100000</v>
      </c>
      <c r="F76" s="47" t="s">
        <v>13</v>
      </c>
    </row>
    <row r="77" spans="1:6" ht="63" x14ac:dyDescent="0.25">
      <c r="A77" s="417">
        <v>65</v>
      </c>
      <c r="B77" s="269" t="s">
        <v>15803</v>
      </c>
      <c r="C77" s="269" t="s">
        <v>15804</v>
      </c>
      <c r="D77" s="269" t="s">
        <v>15805</v>
      </c>
      <c r="E77" s="842">
        <v>1100000</v>
      </c>
      <c r="F77" s="47" t="s">
        <v>13</v>
      </c>
    </row>
    <row r="78" spans="1:6" ht="94.5" x14ac:dyDescent="0.25">
      <c r="A78" s="417">
        <v>66</v>
      </c>
      <c r="B78" s="269" t="s">
        <v>15806</v>
      </c>
      <c r="C78" s="269" t="s">
        <v>15807</v>
      </c>
      <c r="D78" s="269" t="s">
        <v>15808</v>
      </c>
      <c r="E78" s="842">
        <v>200000</v>
      </c>
      <c r="F78" s="47" t="s">
        <v>13</v>
      </c>
    </row>
    <row r="79" spans="1:6" ht="63" x14ac:dyDescent="0.25">
      <c r="A79" s="417">
        <v>67</v>
      </c>
      <c r="B79" s="269" t="s">
        <v>15809</v>
      </c>
      <c r="C79" s="269" t="s">
        <v>15810</v>
      </c>
      <c r="D79" s="269" t="s">
        <v>15811</v>
      </c>
      <c r="E79" s="842">
        <v>1100000</v>
      </c>
      <c r="F79" s="47" t="s">
        <v>13</v>
      </c>
    </row>
    <row r="80" spans="1:6" ht="31.5" x14ac:dyDescent="0.25">
      <c r="A80" s="417"/>
      <c r="B80" s="437" t="s">
        <v>303</v>
      </c>
      <c r="C80" s="417"/>
      <c r="D80" s="417"/>
      <c r="E80" s="841"/>
      <c r="F80" s="163"/>
    </row>
    <row r="81" spans="1:6" ht="409.5" x14ac:dyDescent="0.25">
      <c r="A81" s="417">
        <v>68</v>
      </c>
      <c r="B81" s="269" t="s">
        <v>15812</v>
      </c>
      <c r="C81" s="269" t="s">
        <v>15813</v>
      </c>
      <c r="D81" s="269" t="s">
        <v>15814</v>
      </c>
      <c r="E81" s="842">
        <v>1500000</v>
      </c>
      <c r="F81" s="47"/>
    </row>
    <row r="82" spans="1:6" x14ac:dyDescent="0.25">
      <c r="A82" s="417"/>
      <c r="B82" s="837" t="s">
        <v>477</v>
      </c>
      <c r="C82" s="417"/>
      <c r="D82" s="417"/>
      <c r="E82" s="841"/>
      <c r="F82" s="163"/>
    </row>
    <row r="83" spans="1:6" ht="409.5" x14ac:dyDescent="0.25">
      <c r="A83" s="417">
        <v>69</v>
      </c>
      <c r="B83" s="269" t="s">
        <v>2809</v>
      </c>
      <c r="C83" s="269" t="s">
        <v>15815</v>
      </c>
      <c r="D83" s="269" t="s">
        <v>15816</v>
      </c>
      <c r="E83" s="846">
        <v>4677027</v>
      </c>
      <c r="F83" s="47" t="s">
        <v>13</v>
      </c>
    </row>
    <row r="84" spans="1:6" x14ac:dyDescent="0.25">
      <c r="A84" s="417"/>
      <c r="B84" s="416" t="s">
        <v>7808</v>
      </c>
      <c r="C84" s="417"/>
      <c r="D84" s="417"/>
      <c r="E84" s="841"/>
      <c r="F84" s="163"/>
    </row>
    <row r="85" spans="1:6" ht="94.5" x14ac:dyDescent="0.25">
      <c r="A85" s="417">
        <v>70</v>
      </c>
      <c r="B85" s="269" t="s">
        <v>245</v>
      </c>
      <c r="C85" s="269" t="s">
        <v>15817</v>
      </c>
      <c r="D85" s="269" t="s">
        <v>15822</v>
      </c>
      <c r="E85" s="846">
        <v>3500000</v>
      </c>
      <c r="F85" s="47" t="s">
        <v>13</v>
      </c>
    </row>
    <row r="86" spans="1:6" x14ac:dyDescent="0.25">
      <c r="A86" s="416"/>
      <c r="B86" s="416" t="s">
        <v>248</v>
      </c>
      <c r="C86" s="416"/>
      <c r="D86" s="416"/>
      <c r="E86" s="847">
        <f>SUM(E6:E85)</f>
        <v>81074137.930000007</v>
      </c>
      <c r="F86" s="848"/>
    </row>
    <row r="87" spans="1:6" x14ac:dyDescent="0.25">
      <c r="A87" s="416"/>
      <c r="B87" s="837" t="s">
        <v>9</v>
      </c>
      <c r="C87" s="837"/>
      <c r="D87" s="837"/>
      <c r="E87" s="838"/>
      <c r="F87" s="839"/>
    </row>
    <row r="88" spans="1:6" ht="47.25" x14ac:dyDescent="0.25">
      <c r="A88" s="417">
        <v>1</v>
      </c>
      <c r="B88" s="269" t="s">
        <v>3454</v>
      </c>
      <c r="C88" s="269" t="s">
        <v>15652</v>
      </c>
      <c r="D88" s="269" t="s">
        <v>15653</v>
      </c>
      <c r="E88" s="840">
        <v>300000</v>
      </c>
      <c r="F88" s="47" t="s">
        <v>1259</v>
      </c>
    </row>
    <row r="89" spans="1:6" ht="173.25" x14ac:dyDescent="0.25">
      <c r="A89" s="417">
        <v>2</v>
      </c>
      <c r="B89" s="269" t="s">
        <v>295</v>
      </c>
      <c r="C89" s="269" t="s">
        <v>15654</v>
      </c>
      <c r="D89" s="269" t="s">
        <v>15655</v>
      </c>
      <c r="E89" s="840">
        <v>300000</v>
      </c>
      <c r="F89" s="47" t="s">
        <v>1259</v>
      </c>
    </row>
    <row r="90" spans="1:6" ht="94.5" x14ac:dyDescent="0.25">
      <c r="A90" s="417">
        <v>3</v>
      </c>
      <c r="B90" s="269" t="s">
        <v>23</v>
      </c>
      <c r="C90" s="269" t="s">
        <v>15658</v>
      </c>
      <c r="D90" s="269" t="s">
        <v>7601</v>
      </c>
      <c r="E90" s="840">
        <v>400000</v>
      </c>
      <c r="F90" s="47" t="s">
        <v>1259</v>
      </c>
    </row>
    <row r="91" spans="1:6" x14ac:dyDescent="0.25">
      <c r="A91" s="417"/>
      <c r="B91" s="416" t="s">
        <v>34</v>
      </c>
      <c r="C91" s="417"/>
      <c r="D91" s="417"/>
      <c r="E91" s="841"/>
      <c r="F91" s="163"/>
    </row>
    <row r="92" spans="1:6" ht="63" x14ac:dyDescent="0.25">
      <c r="A92" s="417">
        <v>4</v>
      </c>
      <c r="B92" s="269" t="s">
        <v>309</v>
      </c>
      <c r="C92" s="269" t="s">
        <v>15671</v>
      </c>
      <c r="D92" s="269" t="s">
        <v>15672</v>
      </c>
      <c r="E92" s="840">
        <v>2500000</v>
      </c>
      <c r="F92" s="47" t="s">
        <v>1259</v>
      </c>
    </row>
    <row r="93" spans="1:6" ht="63" x14ac:dyDescent="0.25">
      <c r="A93" s="417">
        <v>5</v>
      </c>
      <c r="B93" s="269" t="s">
        <v>15673</v>
      </c>
      <c r="C93" s="269" t="s">
        <v>15674</v>
      </c>
      <c r="D93" s="269" t="s">
        <v>15672</v>
      </c>
      <c r="E93" s="840">
        <v>2000000</v>
      </c>
      <c r="F93" s="47" t="s">
        <v>1259</v>
      </c>
    </row>
    <row r="94" spans="1:6" x14ac:dyDescent="0.25">
      <c r="A94" s="416"/>
      <c r="B94" s="416" t="s">
        <v>704</v>
      </c>
      <c r="C94" s="416"/>
      <c r="D94" s="416"/>
      <c r="E94" s="847">
        <f>SUM(E88:E93)</f>
        <v>5500000</v>
      </c>
      <c r="F94" s="848"/>
    </row>
    <row r="95" spans="1:6" x14ac:dyDescent="0.25">
      <c r="A95" s="416"/>
      <c r="B95" s="2731" t="s">
        <v>323</v>
      </c>
      <c r="C95" s="2732"/>
      <c r="D95" s="416"/>
      <c r="E95" s="847"/>
      <c r="F95" s="848"/>
    </row>
    <row r="96" spans="1:6" ht="126" x14ac:dyDescent="0.25">
      <c r="A96" s="849"/>
      <c r="B96" s="372" t="s">
        <v>15812</v>
      </c>
      <c r="C96" s="372" t="s">
        <v>15818</v>
      </c>
      <c r="D96" s="849" t="s">
        <v>15819</v>
      </c>
      <c r="E96" s="850">
        <v>236206.9</v>
      </c>
      <c r="F96" s="849"/>
    </row>
    <row r="97" spans="1:6" x14ac:dyDescent="0.25">
      <c r="A97" s="88"/>
      <c r="B97" s="88" t="s">
        <v>248</v>
      </c>
      <c r="C97" s="88"/>
      <c r="D97" s="88"/>
      <c r="E97" s="852">
        <v>236206.9</v>
      </c>
      <c r="F97" s="88"/>
    </row>
    <row r="98" spans="1:6" x14ac:dyDescent="0.25">
      <c r="A98" s="88"/>
      <c r="B98" s="88" t="s">
        <v>324</v>
      </c>
      <c r="C98" s="88"/>
      <c r="D98" s="88"/>
      <c r="E98" s="89">
        <f>E97+E94+E86</f>
        <v>86810344.830000013</v>
      </c>
      <c r="F98" s="88"/>
    </row>
    <row r="104" spans="1:6" x14ac:dyDescent="0.25">
      <c r="A104" s="2559" t="s">
        <v>0</v>
      </c>
      <c r="B104" s="2559"/>
      <c r="C104" s="2559"/>
      <c r="D104" s="2559"/>
      <c r="E104" s="2559"/>
      <c r="F104" s="2559"/>
    </row>
    <row r="105" spans="1:6" x14ac:dyDescent="0.25">
      <c r="A105" s="2559" t="s">
        <v>43609</v>
      </c>
      <c r="B105" s="2559"/>
      <c r="C105" s="2559"/>
      <c r="D105" s="2559"/>
      <c r="E105" s="2559"/>
      <c r="F105" s="2559"/>
    </row>
    <row r="106" spans="1:6" x14ac:dyDescent="0.25">
      <c r="A106" s="2559" t="s">
        <v>29443</v>
      </c>
      <c r="B106" s="2559"/>
      <c r="C106" s="2559"/>
      <c r="D106" s="2559"/>
      <c r="E106" s="2559"/>
      <c r="F106" s="2559"/>
    </row>
    <row r="107" spans="1:6" ht="31.5" x14ac:dyDescent="0.25">
      <c r="A107" s="1811" t="s">
        <v>3</v>
      </c>
      <c r="B107" s="2179" t="s">
        <v>283</v>
      </c>
      <c r="C107" s="2172" t="s">
        <v>284</v>
      </c>
      <c r="D107" s="2179" t="s">
        <v>285</v>
      </c>
      <c r="E107" s="2233" t="s">
        <v>286</v>
      </c>
      <c r="F107" s="2179" t="s">
        <v>4467</v>
      </c>
    </row>
    <row r="108" spans="1:6" x14ac:dyDescent="0.25">
      <c r="A108" s="2177"/>
      <c r="B108" s="2456" t="s">
        <v>43610</v>
      </c>
      <c r="C108" s="2459"/>
      <c r="D108" s="2179"/>
      <c r="E108" s="2233"/>
      <c r="F108" s="2179"/>
    </row>
    <row r="109" spans="1:6" ht="157.5" x14ac:dyDescent="0.25">
      <c r="A109" s="1740">
        <v>1</v>
      </c>
      <c r="B109" s="1755" t="s">
        <v>29023</v>
      </c>
      <c r="C109" s="1960" t="s">
        <v>15654</v>
      </c>
      <c r="D109" s="2234" t="s">
        <v>9148</v>
      </c>
      <c r="E109" s="1742">
        <v>341379.31</v>
      </c>
      <c r="F109" s="1755" t="s">
        <v>272</v>
      </c>
    </row>
    <row r="110" spans="1:6" ht="94.5" x14ac:dyDescent="0.25">
      <c r="A110" s="1740">
        <v>2</v>
      </c>
      <c r="B110" s="1755" t="s">
        <v>23</v>
      </c>
      <c r="C110" s="1960" t="s">
        <v>15658</v>
      </c>
      <c r="D110" s="2234" t="s">
        <v>541</v>
      </c>
      <c r="E110" s="1742">
        <v>341379.31</v>
      </c>
      <c r="F110" s="1755" t="s">
        <v>272</v>
      </c>
    </row>
    <row r="111" spans="1:6" x14ac:dyDescent="0.25">
      <c r="A111" s="1740"/>
      <c r="B111" s="2456" t="s">
        <v>11424</v>
      </c>
      <c r="C111" s="2459"/>
      <c r="D111" s="2234"/>
      <c r="E111" s="1742"/>
      <c r="F111" s="1755"/>
    </row>
    <row r="112" spans="1:6" ht="94.5" x14ac:dyDescent="0.25">
      <c r="A112" s="1740">
        <v>3</v>
      </c>
      <c r="B112" s="1755" t="s">
        <v>23</v>
      </c>
      <c r="C112" s="1960" t="s">
        <v>15664</v>
      </c>
      <c r="D112" s="2234" t="s">
        <v>541</v>
      </c>
      <c r="E112" s="1742">
        <v>341379.31</v>
      </c>
      <c r="F112" s="1755" t="s">
        <v>272</v>
      </c>
    </row>
    <row r="113" spans="1:6" x14ac:dyDescent="0.25">
      <c r="A113" s="1740"/>
      <c r="B113" s="2456" t="s">
        <v>552</v>
      </c>
      <c r="C113" s="2459"/>
      <c r="D113" s="2234"/>
      <c r="E113" s="1742"/>
      <c r="F113" s="1755"/>
    </row>
    <row r="114" spans="1:6" ht="63" x14ac:dyDescent="0.25">
      <c r="A114" s="1740">
        <v>4</v>
      </c>
      <c r="B114" s="1755" t="s">
        <v>309</v>
      </c>
      <c r="C114" s="1741" t="s">
        <v>15671</v>
      </c>
      <c r="D114" s="2235" t="s">
        <v>554</v>
      </c>
      <c r="E114" s="1742">
        <v>1700000</v>
      </c>
      <c r="F114" s="1755" t="s">
        <v>272</v>
      </c>
    </row>
    <row r="115" spans="1:6" ht="63" x14ac:dyDescent="0.25">
      <c r="A115" s="1740">
        <v>5</v>
      </c>
      <c r="B115" s="1755" t="s">
        <v>15673</v>
      </c>
      <c r="C115" s="1741" t="s">
        <v>15674</v>
      </c>
      <c r="D115" s="2235" t="s">
        <v>554</v>
      </c>
      <c r="E115" s="1742">
        <v>1100000</v>
      </c>
      <c r="F115" s="1755" t="s">
        <v>272</v>
      </c>
    </row>
    <row r="116" spans="1:6" ht="78.75" x14ac:dyDescent="0.25">
      <c r="A116" s="1740">
        <v>6</v>
      </c>
      <c r="B116" s="1755" t="s">
        <v>43611</v>
      </c>
      <c r="C116" s="1741" t="s">
        <v>43612</v>
      </c>
      <c r="D116" s="2235" t="s">
        <v>43613</v>
      </c>
      <c r="E116" s="1742">
        <v>386206.9</v>
      </c>
      <c r="F116" s="1755" t="s">
        <v>272</v>
      </c>
    </row>
    <row r="117" spans="1:6" x14ac:dyDescent="0.25">
      <c r="A117" s="1740"/>
      <c r="B117" s="2456" t="s">
        <v>41</v>
      </c>
      <c r="C117" s="2459"/>
      <c r="D117" s="2235"/>
      <c r="E117" s="1742"/>
      <c r="F117" s="1755"/>
    </row>
    <row r="118" spans="1:6" ht="141.75" x14ac:dyDescent="0.25">
      <c r="A118" s="1740">
        <v>7</v>
      </c>
      <c r="B118" s="1755" t="s">
        <v>41</v>
      </c>
      <c r="C118" s="1960" t="s">
        <v>43614</v>
      </c>
      <c r="D118" s="2235" t="s">
        <v>43</v>
      </c>
      <c r="E118" s="1832">
        <v>568965.52</v>
      </c>
      <c r="F118" s="1755" t="s">
        <v>272</v>
      </c>
    </row>
    <row r="119" spans="1:6" x14ac:dyDescent="0.25">
      <c r="A119" s="1740"/>
      <c r="B119" s="2456" t="s">
        <v>29004</v>
      </c>
      <c r="C119" s="2459"/>
      <c r="D119" s="2235"/>
      <c r="E119" s="1832"/>
      <c r="F119" s="1755"/>
    </row>
    <row r="120" spans="1:6" ht="63" x14ac:dyDescent="0.25">
      <c r="A120" s="1740">
        <v>8</v>
      </c>
      <c r="B120" s="1756" t="s">
        <v>43615</v>
      </c>
      <c r="C120" s="1960" t="s">
        <v>43616</v>
      </c>
      <c r="D120" s="1756" t="s">
        <v>2934</v>
      </c>
      <c r="E120" s="1746">
        <v>800000</v>
      </c>
      <c r="F120" s="1755" t="s">
        <v>13</v>
      </c>
    </row>
    <row r="121" spans="1:6" ht="173.25" x14ac:dyDescent="0.25">
      <c r="A121" s="1740">
        <v>9</v>
      </c>
      <c r="B121" s="1756" t="s">
        <v>43617</v>
      </c>
      <c r="C121" s="1960" t="s">
        <v>43618</v>
      </c>
      <c r="D121" s="1756" t="s">
        <v>43619</v>
      </c>
      <c r="E121" s="1746">
        <v>800000</v>
      </c>
      <c r="F121" s="1755" t="s">
        <v>13</v>
      </c>
    </row>
    <row r="122" spans="1:6" ht="47.25" x14ac:dyDescent="0.25">
      <c r="A122" s="1740">
        <v>10</v>
      </c>
      <c r="B122" s="1756" t="s">
        <v>43620</v>
      </c>
      <c r="C122" s="1960" t="s">
        <v>43621</v>
      </c>
      <c r="D122" s="1756" t="s">
        <v>6895</v>
      </c>
      <c r="E122" s="1746">
        <v>1000000</v>
      </c>
      <c r="F122" s="1755" t="s">
        <v>13</v>
      </c>
    </row>
    <row r="123" spans="1:6" ht="189" x14ac:dyDescent="0.25">
      <c r="A123" s="1740">
        <v>11</v>
      </c>
      <c r="B123" s="1756" t="s">
        <v>43622</v>
      </c>
      <c r="C123" s="1960" t="s">
        <v>43623</v>
      </c>
      <c r="D123" s="1756" t="s">
        <v>43624</v>
      </c>
      <c r="E123" s="1746">
        <v>1000000</v>
      </c>
      <c r="F123" s="1755" t="s">
        <v>13</v>
      </c>
    </row>
    <row r="124" spans="1:6" x14ac:dyDescent="0.25">
      <c r="A124" s="1740"/>
      <c r="B124" s="2484" t="s">
        <v>18789</v>
      </c>
      <c r="C124" s="2485"/>
      <c r="D124" s="1756"/>
      <c r="E124" s="1746"/>
      <c r="F124" s="1755"/>
    </row>
    <row r="125" spans="1:6" ht="63" x14ac:dyDescent="0.25">
      <c r="A125" s="1740">
        <v>12</v>
      </c>
      <c r="B125" s="1756" t="s">
        <v>43625</v>
      </c>
      <c r="C125" s="1755" t="s">
        <v>43626</v>
      </c>
      <c r="D125" s="1756" t="s">
        <v>2934</v>
      </c>
      <c r="E125" s="1746">
        <v>1000000</v>
      </c>
      <c r="F125" s="1755" t="s">
        <v>272</v>
      </c>
    </row>
    <row r="126" spans="1:6" ht="63" x14ac:dyDescent="0.25">
      <c r="A126" s="1740">
        <v>13</v>
      </c>
      <c r="B126" s="1756" t="s">
        <v>43627</v>
      </c>
      <c r="C126" s="1755" t="s">
        <v>43628</v>
      </c>
      <c r="D126" s="1756" t="s">
        <v>2934</v>
      </c>
      <c r="E126" s="1746">
        <v>1000000</v>
      </c>
      <c r="F126" s="1755" t="s">
        <v>13</v>
      </c>
    </row>
    <row r="127" spans="1:6" x14ac:dyDescent="0.25">
      <c r="A127" s="1740"/>
      <c r="B127" s="2484" t="s">
        <v>6071</v>
      </c>
      <c r="C127" s="2485"/>
      <c r="D127" s="1756"/>
      <c r="E127" s="1746"/>
      <c r="F127" s="1755"/>
    </row>
    <row r="128" spans="1:6" ht="63" x14ac:dyDescent="0.25">
      <c r="A128" s="1740">
        <v>14</v>
      </c>
      <c r="B128" s="1756" t="s">
        <v>43629</v>
      </c>
      <c r="C128" s="1755" t="s">
        <v>43630</v>
      </c>
      <c r="D128" s="1756" t="s">
        <v>43631</v>
      </c>
      <c r="E128" s="1746">
        <v>1000000</v>
      </c>
      <c r="F128" s="1755" t="s">
        <v>13</v>
      </c>
    </row>
    <row r="129" spans="1:6" x14ac:dyDescent="0.25">
      <c r="A129" s="1762"/>
      <c r="B129" s="2236"/>
      <c r="C129" s="2237"/>
      <c r="D129" s="2238" t="s">
        <v>9003</v>
      </c>
      <c r="E129" s="1808">
        <f>SUM(E109:E128)</f>
        <v>11379310.35</v>
      </c>
      <c r="F129" s="1755"/>
    </row>
    <row r="130" spans="1:6" x14ac:dyDescent="0.25">
      <c r="A130" s="2340" t="s">
        <v>42253</v>
      </c>
      <c r="B130" s="2341"/>
      <c r="C130" s="2342"/>
      <c r="D130" s="2340" t="s">
        <v>279</v>
      </c>
      <c r="E130" s="2341"/>
      <c r="F130" s="2342"/>
    </row>
  </sheetData>
  <mergeCells count="16">
    <mergeCell ref="B124:C124"/>
    <mergeCell ref="B127:C127"/>
    <mergeCell ref="A130:C130"/>
    <mergeCell ref="D130:F130"/>
    <mergeCell ref="A106:F106"/>
    <mergeCell ref="B108:C108"/>
    <mergeCell ref="B111:C111"/>
    <mergeCell ref="B113:C113"/>
    <mergeCell ref="B117:C117"/>
    <mergeCell ref="B119:C119"/>
    <mergeCell ref="A105:F105"/>
    <mergeCell ref="B95:C95"/>
    <mergeCell ref="A1:F1"/>
    <mergeCell ref="A2:F2"/>
    <mergeCell ref="A3:F3"/>
    <mergeCell ref="A104:F104"/>
  </mergeCells>
  <pageMargins left="0.7" right="0.7" top="0.75" bottom="0.75" header="0.3" footer="0.3"/>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3"/>
  <sheetViews>
    <sheetView topLeftCell="A99" workbookViewId="0">
      <selection activeCell="C99" sqref="C99"/>
    </sheetView>
  </sheetViews>
  <sheetFormatPr defaultRowHeight="15.75" x14ac:dyDescent="0.25"/>
  <cols>
    <col min="1" max="1" width="8.7109375" style="128" customWidth="1"/>
    <col min="2" max="2" width="16.7109375" style="128" customWidth="1"/>
    <col min="3" max="3" width="43.140625" style="128" customWidth="1"/>
    <col min="4" max="4" width="14.5703125" style="128" customWidth="1"/>
    <col min="5" max="5" width="21" style="128" customWidth="1"/>
    <col min="6" max="6" width="12.140625" style="128" customWidth="1"/>
    <col min="7" max="16384" width="9.140625" style="128"/>
  </cols>
  <sheetData>
    <row r="1" spans="1:6" x14ac:dyDescent="0.25">
      <c r="A1" s="2352" t="s">
        <v>9528</v>
      </c>
      <c r="B1" s="2352"/>
      <c r="C1" s="2352"/>
      <c r="D1" s="2352"/>
      <c r="E1" s="2352"/>
      <c r="F1" s="2352"/>
    </row>
    <row r="2" spans="1:6" x14ac:dyDescent="0.25">
      <c r="A2" s="2352" t="s">
        <v>16668</v>
      </c>
      <c r="B2" s="2352"/>
      <c r="C2" s="2352"/>
      <c r="D2" s="2352"/>
      <c r="E2" s="2352"/>
      <c r="F2" s="2352"/>
    </row>
    <row r="3" spans="1:6" x14ac:dyDescent="0.25">
      <c r="A3" s="2352" t="s">
        <v>281</v>
      </c>
      <c r="B3" s="2352"/>
      <c r="C3" s="2352"/>
      <c r="D3" s="2352"/>
      <c r="E3" s="2352"/>
      <c r="F3" s="2352"/>
    </row>
    <row r="4" spans="1:6" ht="31.5" x14ac:dyDescent="0.25">
      <c r="A4" s="251" t="s">
        <v>282</v>
      </c>
      <c r="B4" s="382" t="s">
        <v>283</v>
      </c>
      <c r="C4" s="382" t="s">
        <v>284</v>
      </c>
      <c r="D4" s="382" t="s">
        <v>285</v>
      </c>
      <c r="E4" s="116" t="s">
        <v>12119</v>
      </c>
      <c r="F4" s="116" t="s">
        <v>4467</v>
      </c>
    </row>
    <row r="5" spans="1:6" x14ac:dyDescent="0.25">
      <c r="A5" s="117"/>
      <c r="B5" s="2355" t="s">
        <v>288</v>
      </c>
      <c r="C5" s="2355"/>
      <c r="D5" s="2355"/>
      <c r="E5" s="119"/>
      <c r="F5" s="119"/>
    </row>
    <row r="6" spans="1:6" ht="47.25" x14ac:dyDescent="0.25">
      <c r="A6" s="156">
        <v>1</v>
      </c>
      <c r="B6" s="156" t="s">
        <v>2060</v>
      </c>
      <c r="C6" s="156" t="s">
        <v>16669</v>
      </c>
      <c r="D6" s="156" t="s">
        <v>329</v>
      </c>
      <c r="E6" s="46">
        <v>2049960</v>
      </c>
      <c r="F6" s="121" t="s">
        <v>272</v>
      </c>
    </row>
    <row r="7" spans="1:6" ht="157.5" x14ac:dyDescent="0.25">
      <c r="A7" s="156">
        <v>2</v>
      </c>
      <c r="B7" s="156" t="s">
        <v>295</v>
      </c>
      <c r="C7" s="156" t="s">
        <v>16670</v>
      </c>
      <c r="D7" s="156" t="s">
        <v>488</v>
      </c>
      <c r="E7" s="46">
        <v>455188</v>
      </c>
      <c r="F7" s="121" t="s">
        <v>272</v>
      </c>
    </row>
    <row r="8" spans="1:6" ht="47.25" x14ac:dyDescent="0.25">
      <c r="A8" s="156">
        <v>3</v>
      </c>
      <c r="B8" s="156" t="s">
        <v>17</v>
      </c>
      <c r="C8" s="156" t="s">
        <v>16671</v>
      </c>
      <c r="D8" s="156" t="s">
        <v>537</v>
      </c>
      <c r="E8" s="46">
        <v>40680</v>
      </c>
      <c r="F8" s="121" t="s">
        <v>272</v>
      </c>
    </row>
    <row r="9" spans="1:6" ht="94.5" x14ac:dyDescent="0.25">
      <c r="A9" s="156">
        <v>4</v>
      </c>
      <c r="B9" s="156" t="s">
        <v>23</v>
      </c>
      <c r="C9" s="156" t="s">
        <v>16672</v>
      </c>
      <c r="D9" s="156" t="s">
        <v>16673</v>
      </c>
      <c r="E9" s="46">
        <v>1662792</v>
      </c>
      <c r="F9" s="121" t="s">
        <v>272</v>
      </c>
    </row>
    <row r="10" spans="1:6" x14ac:dyDescent="0.25">
      <c r="A10" s="327"/>
      <c r="B10" s="2343" t="s">
        <v>26</v>
      </c>
      <c r="C10" s="2343"/>
      <c r="D10" s="2343"/>
      <c r="E10" s="327"/>
      <c r="F10" s="23"/>
    </row>
    <row r="11" spans="1:6" ht="141.75" x14ac:dyDescent="0.25">
      <c r="A11" s="156">
        <v>5</v>
      </c>
      <c r="B11" s="156" t="s">
        <v>295</v>
      </c>
      <c r="C11" s="156" t="s">
        <v>16674</v>
      </c>
      <c r="D11" s="149" t="s">
        <v>336</v>
      </c>
      <c r="E11" s="48">
        <v>604896</v>
      </c>
      <c r="F11" s="121" t="s">
        <v>272</v>
      </c>
    </row>
    <row r="12" spans="1:6" ht="94.5" x14ac:dyDescent="0.25">
      <c r="A12" s="156">
        <v>6</v>
      </c>
      <c r="B12" s="156" t="s">
        <v>23</v>
      </c>
      <c r="C12" s="156" t="s">
        <v>16675</v>
      </c>
      <c r="D12" s="149" t="s">
        <v>541</v>
      </c>
      <c r="E12" s="48">
        <v>1499414</v>
      </c>
      <c r="F12" s="121" t="s">
        <v>272</v>
      </c>
    </row>
    <row r="13" spans="1:6" ht="110.25" x14ac:dyDescent="0.25">
      <c r="A13" s="156">
        <v>7</v>
      </c>
      <c r="B13" s="156" t="s">
        <v>299</v>
      </c>
      <c r="C13" s="156" t="s">
        <v>16676</v>
      </c>
      <c r="D13" s="149" t="s">
        <v>300</v>
      </c>
      <c r="E13" s="48">
        <v>500000</v>
      </c>
      <c r="F13" s="121" t="s">
        <v>272</v>
      </c>
    </row>
    <row r="14" spans="1:6" x14ac:dyDescent="0.25">
      <c r="A14" s="120"/>
      <c r="B14" s="2356" t="s">
        <v>40</v>
      </c>
      <c r="C14" s="2356"/>
      <c r="D14" s="121"/>
      <c r="E14" s="140"/>
      <c r="F14" s="123"/>
    </row>
    <row r="15" spans="1:6" ht="126" x14ac:dyDescent="0.25">
      <c r="A15" s="156">
        <v>8</v>
      </c>
      <c r="B15" s="149" t="s">
        <v>41</v>
      </c>
      <c r="C15" s="156" t="s">
        <v>16677</v>
      </c>
      <c r="D15" s="156" t="s">
        <v>43</v>
      </c>
      <c r="E15" s="46">
        <v>4568965</v>
      </c>
      <c r="F15" s="123" t="s">
        <v>272</v>
      </c>
    </row>
    <row r="16" spans="1:6" x14ac:dyDescent="0.25">
      <c r="A16" s="156"/>
      <c r="B16" s="2358" t="s">
        <v>306</v>
      </c>
      <c r="C16" s="2358"/>
      <c r="D16" s="156"/>
      <c r="E16" s="46"/>
      <c r="F16" s="123"/>
    </row>
    <row r="17" spans="1:6" ht="141.75" x14ac:dyDescent="0.25">
      <c r="A17" s="156">
        <v>9</v>
      </c>
      <c r="B17" s="149" t="s">
        <v>307</v>
      </c>
      <c r="C17" s="156" t="s">
        <v>16678</v>
      </c>
      <c r="D17" s="149" t="s">
        <v>16679</v>
      </c>
      <c r="E17" s="392">
        <v>1736206</v>
      </c>
      <c r="F17" s="121" t="s">
        <v>13</v>
      </c>
    </row>
    <row r="18" spans="1:6" x14ac:dyDescent="0.25">
      <c r="A18" s="156"/>
      <c r="B18" s="2358" t="s">
        <v>303</v>
      </c>
      <c r="C18" s="2358"/>
      <c r="D18" s="149"/>
      <c r="E18" s="392"/>
      <c r="F18" s="121"/>
    </row>
    <row r="19" spans="1:6" ht="267.75" x14ac:dyDescent="0.25">
      <c r="A19" s="156">
        <v>10</v>
      </c>
      <c r="B19" s="149" t="s">
        <v>696</v>
      </c>
      <c r="C19" s="156" t="s">
        <v>16680</v>
      </c>
      <c r="D19" s="269" t="s">
        <v>16681</v>
      </c>
      <c r="E19" s="48">
        <v>736000.8</v>
      </c>
      <c r="F19" s="121" t="s">
        <v>13</v>
      </c>
    </row>
    <row r="20" spans="1:6" x14ac:dyDescent="0.25">
      <c r="A20" s="156"/>
      <c r="B20" s="2358" t="s">
        <v>34</v>
      </c>
      <c r="C20" s="2358"/>
      <c r="D20" s="149"/>
      <c r="E20" s="48"/>
      <c r="F20" s="121"/>
    </row>
    <row r="21" spans="1:6" ht="63" x14ac:dyDescent="0.25">
      <c r="A21" s="156">
        <v>11</v>
      </c>
      <c r="B21" s="149" t="s">
        <v>309</v>
      </c>
      <c r="C21" s="156" t="s">
        <v>16682</v>
      </c>
      <c r="D21" s="149" t="s">
        <v>11353</v>
      </c>
      <c r="E21" s="48">
        <v>10553657</v>
      </c>
      <c r="F21" s="121" t="s">
        <v>272</v>
      </c>
    </row>
    <row r="22" spans="1:6" ht="63" x14ac:dyDescent="0.25">
      <c r="A22" s="156">
        <v>12</v>
      </c>
      <c r="B22" s="149" t="s">
        <v>311</v>
      </c>
      <c r="C22" s="156" t="s">
        <v>16683</v>
      </c>
      <c r="D22" s="149" t="s">
        <v>11353</v>
      </c>
      <c r="E22" s="48">
        <v>6202586</v>
      </c>
      <c r="F22" s="121" t="s">
        <v>272</v>
      </c>
    </row>
    <row r="23" spans="1:6" x14ac:dyDescent="0.25">
      <c r="A23" s="327"/>
      <c r="B23" s="2343" t="s">
        <v>312</v>
      </c>
      <c r="C23" s="2343"/>
      <c r="D23" s="2343"/>
      <c r="E23" s="327"/>
      <c r="F23" s="23"/>
    </row>
    <row r="24" spans="1:6" ht="63" x14ac:dyDescent="0.25">
      <c r="A24" s="156">
        <v>13</v>
      </c>
      <c r="B24" s="149" t="s">
        <v>16684</v>
      </c>
      <c r="C24" s="149" t="s">
        <v>16685</v>
      </c>
      <c r="D24" s="149" t="s">
        <v>202</v>
      </c>
      <c r="E24" s="48">
        <v>500000</v>
      </c>
      <c r="F24" s="121" t="s">
        <v>13</v>
      </c>
    </row>
    <row r="25" spans="1:6" ht="141.75" x14ac:dyDescent="0.25">
      <c r="A25" s="156">
        <v>14</v>
      </c>
      <c r="B25" s="149" t="s">
        <v>16686</v>
      </c>
      <c r="C25" s="149" t="s">
        <v>16687</v>
      </c>
      <c r="D25" s="149" t="s">
        <v>16688</v>
      </c>
      <c r="E25" s="48">
        <v>500000</v>
      </c>
      <c r="F25" s="121" t="s">
        <v>272</v>
      </c>
    </row>
    <row r="26" spans="1:6" ht="94.5" x14ac:dyDescent="0.25">
      <c r="A26" s="156">
        <v>15</v>
      </c>
      <c r="B26" s="149" t="s">
        <v>16689</v>
      </c>
      <c r="C26" s="149" t="s">
        <v>16690</v>
      </c>
      <c r="D26" s="149" t="s">
        <v>16691</v>
      </c>
      <c r="E26" s="48">
        <v>500000</v>
      </c>
      <c r="F26" s="121" t="s">
        <v>272</v>
      </c>
    </row>
    <row r="27" spans="1:6" ht="94.5" x14ac:dyDescent="0.25">
      <c r="A27" s="156">
        <v>16</v>
      </c>
      <c r="B27" s="149" t="s">
        <v>16692</v>
      </c>
      <c r="C27" s="149" t="s">
        <v>16693</v>
      </c>
      <c r="D27" s="149" t="s">
        <v>16694</v>
      </c>
      <c r="E27" s="48">
        <v>400000</v>
      </c>
      <c r="F27" s="121" t="s">
        <v>135</v>
      </c>
    </row>
    <row r="28" spans="1:6" ht="126" x14ac:dyDescent="0.25">
      <c r="A28" s="156">
        <v>17</v>
      </c>
      <c r="B28" s="149" t="s">
        <v>16695</v>
      </c>
      <c r="C28" s="149" t="s">
        <v>16696</v>
      </c>
      <c r="D28" s="149" t="s">
        <v>16697</v>
      </c>
      <c r="E28" s="48">
        <v>500000</v>
      </c>
      <c r="F28" s="121" t="s">
        <v>272</v>
      </c>
    </row>
    <row r="29" spans="1:6" ht="94.5" x14ac:dyDescent="0.25">
      <c r="A29" s="156">
        <v>18</v>
      </c>
      <c r="B29" s="149" t="s">
        <v>16698</v>
      </c>
      <c r="C29" s="149" t="s">
        <v>16699</v>
      </c>
      <c r="D29" s="149" t="s">
        <v>16700</v>
      </c>
      <c r="E29" s="48">
        <v>500000</v>
      </c>
      <c r="F29" s="121" t="s">
        <v>13</v>
      </c>
    </row>
    <row r="30" spans="1:6" ht="110.25" x14ac:dyDescent="0.25">
      <c r="A30" s="156">
        <v>19</v>
      </c>
      <c r="B30" s="149" t="s">
        <v>16701</v>
      </c>
      <c r="C30" s="149" t="s">
        <v>16702</v>
      </c>
      <c r="D30" s="149" t="s">
        <v>16703</v>
      </c>
      <c r="E30" s="48">
        <v>500000</v>
      </c>
      <c r="F30" s="121" t="s">
        <v>13</v>
      </c>
    </row>
    <row r="31" spans="1:6" ht="126" x14ac:dyDescent="0.25">
      <c r="A31" s="156">
        <v>20</v>
      </c>
      <c r="B31" s="149" t="s">
        <v>16704</v>
      </c>
      <c r="C31" s="149" t="s">
        <v>16705</v>
      </c>
      <c r="D31" s="149" t="s">
        <v>16706</v>
      </c>
      <c r="E31" s="48">
        <v>400000</v>
      </c>
      <c r="F31" s="121" t="s">
        <v>272</v>
      </c>
    </row>
    <row r="32" spans="1:6" ht="94.5" x14ac:dyDescent="0.25">
      <c r="A32" s="156">
        <v>21</v>
      </c>
      <c r="B32" s="149" t="s">
        <v>13111</v>
      </c>
      <c r="C32" s="149" t="s">
        <v>16707</v>
      </c>
      <c r="D32" s="149" t="s">
        <v>16708</v>
      </c>
      <c r="E32" s="48">
        <v>500000</v>
      </c>
      <c r="F32" s="121" t="s">
        <v>135</v>
      </c>
    </row>
    <row r="33" spans="1:6" ht="94.5" x14ac:dyDescent="0.25">
      <c r="A33" s="156">
        <v>22</v>
      </c>
      <c r="B33" s="149" t="s">
        <v>16709</v>
      </c>
      <c r="C33" s="149" t="s">
        <v>16710</v>
      </c>
      <c r="D33" s="149" t="s">
        <v>16711</v>
      </c>
      <c r="E33" s="48">
        <v>500000</v>
      </c>
      <c r="F33" s="121" t="s">
        <v>13</v>
      </c>
    </row>
    <row r="34" spans="1:6" ht="126" x14ac:dyDescent="0.25">
      <c r="A34" s="156">
        <v>23</v>
      </c>
      <c r="B34" s="149" t="s">
        <v>16712</v>
      </c>
      <c r="C34" s="149" t="s">
        <v>16713</v>
      </c>
      <c r="D34" s="149" t="s">
        <v>16714</v>
      </c>
      <c r="E34" s="48">
        <v>500000</v>
      </c>
      <c r="F34" s="121" t="s">
        <v>13</v>
      </c>
    </row>
    <row r="35" spans="1:6" ht="110.25" x14ac:dyDescent="0.25">
      <c r="A35" s="156">
        <v>24</v>
      </c>
      <c r="B35" s="149" t="s">
        <v>16715</v>
      </c>
      <c r="C35" s="149" t="s">
        <v>16716</v>
      </c>
      <c r="D35" s="149" t="s">
        <v>16717</v>
      </c>
      <c r="E35" s="48">
        <v>400000</v>
      </c>
      <c r="F35" s="121" t="s">
        <v>272</v>
      </c>
    </row>
    <row r="36" spans="1:6" ht="126" x14ac:dyDescent="0.25">
      <c r="A36" s="156">
        <v>25</v>
      </c>
      <c r="B36" s="149" t="s">
        <v>16718</v>
      </c>
      <c r="C36" s="149" t="s">
        <v>16719</v>
      </c>
      <c r="D36" s="149" t="s">
        <v>16720</v>
      </c>
      <c r="E36" s="48">
        <v>500000</v>
      </c>
      <c r="F36" s="121" t="s">
        <v>272</v>
      </c>
    </row>
    <row r="37" spans="1:6" ht="47.25" x14ac:dyDescent="0.25">
      <c r="A37" s="156">
        <v>26</v>
      </c>
      <c r="B37" s="149" t="s">
        <v>16721</v>
      </c>
      <c r="C37" s="149" t="s">
        <v>16722</v>
      </c>
      <c r="D37" s="149" t="s">
        <v>16723</v>
      </c>
      <c r="E37" s="48">
        <v>300000</v>
      </c>
      <c r="F37" s="121" t="s">
        <v>13</v>
      </c>
    </row>
    <row r="38" spans="1:6" ht="126" x14ac:dyDescent="0.25">
      <c r="A38" s="156">
        <v>27</v>
      </c>
      <c r="B38" s="149" t="s">
        <v>16724</v>
      </c>
      <c r="C38" s="149" t="s">
        <v>16725</v>
      </c>
      <c r="D38" s="149" t="s">
        <v>16726</v>
      </c>
      <c r="E38" s="48">
        <v>400000</v>
      </c>
      <c r="F38" s="121" t="s">
        <v>13</v>
      </c>
    </row>
    <row r="39" spans="1:6" ht="126" x14ac:dyDescent="0.25">
      <c r="A39" s="156">
        <v>28</v>
      </c>
      <c r="B39" s="149" t="s">
        <v>16727</v>
      </c>
      <c r="C39" s="149" t="s">
        <v>16728</v>
      </c>
      <c r="D39" s="149" t="s">
        <v>16729</v>
      </c>
      <c r="E39" s="48">
        <v>400000</v>
      </c>
      <c r="F39" s="121" t="s">
        <v>272</v>
      </c>
    </row>
    <row r="40" spans="1:6" ht="141.75" x14ac:dyDescent="0.25">
      <c r="A40" s="156">
        <v>29</v>
      </c>
      <c r="B40" s="149" t="s">
        <v>16730</v>
      </c>
      <c r="C40" s="149" t="s">
        <v>16731</v>
      </c>
      <c r="D40" s="149" t="s">
        <v>16732</v>
      </c>
      <c r="E40" s="48">
        <v>500000</v>
      </c>
      <c r="F40" s="121" t="s">
        <v>272</v>
      </c>
    </row>
    <row r="41" spans="1:6" ht="110.25" x14ac:dyDescent="0.25">
      <c r="A41" s="156">
        <v>30</v>
      </c>
      <c r="B41" s="149" t="s">
        <v>16733</v>
      </c>
      <c r="C41" s="149" t="s">
        <v>16734</v>
      </c>
      <c r="D41" s="149" t="s">
        <v>16735</v>
      </c>
      <c r="E41" s="48">
        <v>400000</v>
      </c>
      <c r="F41" s="121" t="s">
        <v>13</v>
      </c>
    </row>
    <row r="42" spans="1:6" ht="63" x14ac:dyDescent="0.25">
      <c r="A42" s="156">
        <v>31</v>
      </c>
      <c r="B42" s="149" t="s">
        <v>16736</v>
      </c>
      <c r="C42" s="149" t="s">
        <v>16737</v>
      </c>
      <c r="D42" s="149" t="s">
        <v>202</v>
      </c>
      <c r="E42" s="48">
        <v>500000</v>
      </c>
      <c r="F42" s="121" t="s">
        <v>13</v>
      </c>
    </row>
    <row r="43" spans="1:6" ht="63" x14ac:dyDescent="0.25">
      <c r="A43" s="156">
        <v>32</v>
      </c>
      <c r="B43" s="149" t="s">
        <v>16738</v>
      </c>
      <c r="C43" s="149" t="s">
        <v>16739</v>
      </c>
      <c r="D43" s="149" t="s">
        <v>202</v>
      </c>
      <c r="E43" s="48">
        <v>500000</v>
      </c>
      <c r="F43" s="121" t="s">
        <v>13</v>
      </c>
    </row>
    <row r="44" spans="1:6" ht="63" x14ac:dyDescent="0.25">
      <c r="A44" s="156">
        <v>33</v>
      </c>
      <c r="B44" s="149" t="s">
        <v>16740</v>
      </c>
      <c r="C44" s="149" t="s">
        <v>16741</v>
      </c>
      <c r="D44" s="149" t="s">
        <v>202</v>
      </c>
      <c r="E44" s="48">
        <v>500000</v>
      </c>
      <c r="F44" s="121" t="s">
        <v>13</v>
      </c>
    </row>
    <row r="45" spans="1:6" ht="63" x14ac:dyDescent="0.25">
      <c r="A45" s="156">
        <v>34</v>
      </c>
      <c r="B45" s="149" t="s">
        <v>16742</v>
      </c>
      <c r="C45" s="149" t="s">
        <v>16743</v>
      </c>
      <c r="D45" s="149" t="s">
        <v>202</v>
      </c>
      <c r="E45" s="48">
        <v>500000</v>
      </c>
      <c r="F45" s="121" t="s">
        <v>1294</v>
      </c>
    </row>
    <row r="46" spans="1:6" ht="63" x14ac:dyDescent="0.25">
      <c r="A46" s="156">
        <v>35</v>
      </c>
      <c r="B46" s="149" t="s">
        <v>16744</v>
      </c>
      <c r="C46" s="149" t="s">
        <v>16745</v>
      </c>
      <c r="D46" s="149" t="s">
        <v>202</v>
      </c>
      <c r="E46" s="48">
        <v>500000</v>
      </c>
      <c r="F46" s="121" t="s">
        <v>13</v>
      </c>
    </row>
    <row r="47" spans="1:6" ht="94.5" x14ac:dyDescent="0.25">
      <c r="A47" s="156">
        <v>36</v>
      </c>
      <c r="B47" s="149" t="s">
        <v>16746</v>
      </c>
      <c r="C47" s="149" t="s">
        <v>16747</v>
      </c>
      <c r="D47" s="149" t="s">
        <v>16748</v>
      </c>
      <c r="E47" s="48">
        <v>500000</v>
      </c>
      <c r="F47" s="121" t="s">
        <v>272</v>
      </c>
    </row>
    <row r="48" spans="1:6" ht="94.5" x14ac:dyDescent="0.25">
      <c r="A48" s="156">
        <v>37</v>
      </c>
      <c r="B48" s="149" t="s">
        <v>14538</v>
      </c>
      <c r="C48" s="149" t="s">
        <v>16749</v>
      </c>
      <c r="D48" s="149" t="s">
        <v>16748</v>
      </c>
      <c r="E48" s="48">
        <v>500000</v>
      </c>
      <c r="F48" s="121" t="s">
        <v>272</v>
      </c>
    </row>
    <row r="49" spans="1:6" ht="63" x14ac:dyDescent="0.25">
      <c r="A49" s="156">
        <v>38</v>
      </c>
      <c r="B49" s="149" t="s">
        <v>16750</v>
      </c>
      <c r="C49" s="149" t="s">
        <v>16751</v>
      </c>
      <c r="D49" s="149" t="s">
        <v>202</v>
      </c>
      <c r="E49" s="48">
        <v>500000</v>
      </c>
      <c r="F49" s="121" t="s">
        <v>13</v>
      </c>
    </row>
    <row r="50" spans="1:6" ht="110.25" x14ac:dyDescent="0.25">
      <c r="A50" s="156">
        <v>39</v>
      </c>
      <c r="B50" s="149" t="s">
        <v>16752</v>
      </c>
      <c r="C50" s="149" t="s">
        <v>16753</v>
      </c>
      <c r="D50" s="149" t="s">
        <v>16754</v>
      </c>
      <c r="E50" s="48">
        <v>400000</v>
      </c>
      <c r="F50" s="121" t="s">
        <v>1259</v>
      </c>
    </row>
    <row r="51" spans="1:6" ht="63" x14ac:dyDescent="0.25">
      <c r="A51" s="156">
        <v>40</v>
      </c>
      <c r="B51" s="149" t="s">
        <v>16755</v>
      </c>
      <c r="C51" s="149" t="s">
        <v>16756</v>
      </c>
      <c r="D51" s="269" t="s">
        <v>16757</v>
      </c>
      <c r="E51" s="48">
        <v>1000000</v>
      </c>
      <c r="F51" s="121" t="s">
        <v>1259</v>
      </c>
    </row>
    <row r="52" spans="1:6" ht="63" x14ac:dyDescent="0.25">
      <c r="A52" s="156">
        <v>41</v>
      </c>
      <c r="B52" s="149" t="s">
        <v>16758</v>
      </c>
      <c r="C52" s="149" t="s">
        <v>16759</v>
      </c>
      <c r="D52" s="149" t="s">
        <v>202</v>
      </c>
      <c r="E52" s="48">
        <v>500000</v>
      </c>
      <c r="F52" s="121" t="s">
        <v>1269</v>
      </c>
    </row>
    <row r="53" spans="1:6" ht="63" x14ac:dyDescent="0.25">
      <c r="A53" s="156">
        <v>42</v>
      </c>
      <c r="B53" s="149" t="s">
        <v>16760</v>
      </c>
      <c r="C53" s="149" t="s">
        <v>16761</v>
      </c>
      <c r="D53" s="149" t="s">
        <v>202</v>
      </c>
      <c r="E53" s="48">
        <v>500000</v>
      </c>
      <c r="F53" s="121" t="s">
        <v>13</v>
      </c>
    </row>
    <row r="54" spans="1:6" ht="63" x14ac:dyDescent="0.25">
      <c r="A54" s="156">
        <v>43</v>
      </c>
      <c r="B54" s="149" t="s">
        <v>16762</v>
      </c>
      <c r="C54" s="149" t="s">
        <v>16763</v>
      </c>
      <c r="D54" s="149" t="s">
        <v>202</v>
      </c>
      <c r="E54" s="48">
        <v>500000</v>
      </c>
      <c r="F54" s="121" t="s">
        <v>13</v>
      </c>
    </row>
    <row r="55" spans="1:6" ht="63" x14ac:dyDescent="0.25">
      <c r="A55" s="156">
        <v>44</v>
      </c>
      <c r="B55" s="149" t="s">
        <v>16764</v>
      </c>
      <c r="C55" s="149" t="s">
        <v>16765</v>
      </c>
      <c r="D55" s="149" t="s">
        <v>202</v>
      </c>
      <c r="E55" s="48">
        <v>500000</v>
      </c>
      <c r="F55" s="121" t="s">
        <v>13</v>
      </c>
    </row>
    <row r="56" spans="1:6" ht="47.25" x14ac:dyDescent="0.25">
      <c r="A56" s="156">
        <v>45</v>
      </c>
      <c r="B56" s="149" t="s">
        <v>16766</v>
      </c>
      <c r="C56" s="149" t="s">
        <v>16767</v>
      </c>
      <c r="D56" s="149" t="s">
        <v>3027</v>
      </c>
      <c r="E56" s="48">
        <v>500000</v>
      </c>
      <c r="F56" s="121" t="s">
        <v>13</v>
      </c>
    </row>
    <row r="57" spans="1:6" ht="63" x14ac:dyDescent="0.25">
      <c r="A57" s="156">
        <v>46</v>
      </c>
      <c r="B57" s="149" t="s">
        <v>16768</v>
      </c>
      <c r="C57" s="149" t="s">
        <v>16769</v>
      </c>
      <c r="D57" s="149" t="s">
        <v>202</v>
      </c>
      <c r="E57" s="48">
        <v>500000</v>
      </c>
      <c r="F57" s="121" t="s">
        <v>13</v>
      </c>
    </row>
    <row r="58" spans="1:6" ht="110.25" x14ac:dyDescent="0.25">
      <c r="A58" s="156">
        <v>47</v>
      </c>
      <c r="B58" s="149" t="s">
        <v>16770</v>
      </c>
      <c r="C58" s="149" t="s">
        <v>16771</v>
      </c>
      <c r="D58" s="149" t="s">
        <v>16772</v>
      </c>
      <c r="E58" s="48">
        <v>500000</v>
      </c>
      <c r="F58" s="121" t="s">
        <v>1259</v>
      </c>
    </row>
    <row r="59" spans="1:6" ht="126" x14ac:dyDescent="0.25">
      <c r="A59" s="156">
        <v>48</v>
      </c>
      <c r="B59" s="149" t="s">
        <v>16773</v>
      </c>
      <c r="C59" s="149" t="s">
        <v>16774</v>
      </c>
      <c r="D59" s="149" t="s">
        <v>16775</v>
      </c>
      <c r="E59" s="48">
        <v>500000</v>
      </c>
      <c r="F59" s="121" t="s">
        <v>13</v>
      </c>
    </row>
    <row r="60" spans="1:6" ht="126" x14ac:dyDescent="0.25">
      <c r="A60" s="156">
        <v>49</v>
      </c>
      <c r="B60" s="149" t="s">
        <v>16776</v>
      </c>
      <c r="C60" s="149" t="s">
        <v>16777</v>
      </c>
      <c r="D60" s="149" t="s">
        <v>16775</v>
      </c>
      <c r="E60" s="48">
        <v>500000</v>
      </c>
      <c r="F60" s="121" t="s">
        <v>13</v>
      </c>
    </row>
    <row r="61" spans="1:6" ht="126" x14ac:dyDescent="0.25">
      <c r="A61" s="156">
        <v>50</v>
      </c>
      <c r="B61" s="149" t="s">
        <v>16778</v>
      </c>
      <c r="C61" s="149" t="s">
        <v>16779</v>
      </c>
      <c r="D61" s="149" t="s">
        <v>16775</v>
      </c>
      <c r="E61" s="48">
        <v>500000</v>
      </c>
      <c r="F61" s="121" t="s">
        <v>13</v>
      </c>
    </row>
    <row r="62" spans="1:6" ht="126" x14ac:dyDescent="0.25">
      <c r="A62" s="156">
        <v>51</v>
      </c>
      <c r="B62" s="149" t="s">
        <v>16780</v>
      </c>
      <c r="C62" s="149" t="s">
        <v>16781</v>
      </c>
      <c r="D62" s="149" t="s">
        <v>16775</v>
      </c>
      <c r="E62" s="48">
        <v>500000</v>
      </c>
      <c r="F62" s="121" t="s">
        <v>13</v>
      </c>
    </row>
    <row r="63" spans="1:6" ht="63" x14ac:dyDescent="0.25">
      <c r="A63" s="156">
        <v>52</v>
      </c>
      <c r="B63" s="149" t="s">
        <v>16782</v>
      </c>
      <c r="C63" s="149" t="s">
        <v>16783</v>
      </c>
      <c r="D63" s="149" t="s">
        <v>202</v>
      </c>
      <c r="E63" s="48">
        <v>500000</v>
      </c>
      <c r="F63" s="121" t="s">
        <v>13</v>
      </c>
    </row>
    <row r="64" spans="1:6" x14ac:dyDescent="0.25">
      <c r="A64" s="327"/>
      <c r="B64" s="2343" t="s">
        <v>315</v>
      </c>
      <c r="C64" s="2343"/>
      <c r="D64" s="2343"/>
      <c r="E64" s="327"/>
      <c r="F64" s="23"/>
    </row>
    <row r="65" spans="1:6" ht="63" x14ac:dyDescent="0.25">
      <c r="A65" s="156">
        <f>+A63+1</f>
        <v>53</v>
      </c>
      <c r="B65" s="149" t="s">
        <v>16784</v>
      </c>
      <c r="C65" s="149" t="s">
        <v>16785</v>
      </c>
      <c r="D65" s="149" t="s">
        <v>16786</v>
      </c>
      <c r="E65" s="392">
        <v>1000000</v>
      </c>
      <c r="F65" s="121" t="s">
        <v>13</v>
      </c>
    </row>
    <row r="66" spans="1:6" ht="47.25" x14ac:dyDescent="0.25">
      <c r="A66" s="156">
        <v>54</v>
      </c>
      <c r="B66" s="149" t="s">
        <v>16787</v>
      </c>
      <c r="C66" s="149" t="s">
        <v>16788</v>
      </c>
      <c r="D66" s="149" t="s">
        <v>16789</v>
      </c>
      <c r="E66" s="392">
        <v>2000000</v>
      </c>
      <c r="F66" s="121" t="s">
        <v>1259</v>
      </c>
    </row>
    <row r="67" spans="1:6" ht="63" x14ac:dyDescent="0.25">
      <c r="A67" s="156">
        <v>55</v>
      </c>
      <c r="B67" s="149" t="s">
        <v>16790</v>
      </c>
      <c r="C67" s="149" t="s">
        <v>16791</v>
      </c>
      <c r="D67" s="149" t="s">
        <v>202</v>
      </c>
      <c r="E67" s="392">
        <v>500000</v>
      </c>
      <c r="F67" s="121" t="s">
        <v>13</v>
      </c>
    </row>
    <row r="68" spans="1:6" ht="31.5" x14ac:dyDescent="0.25">
      <c r="A68" s="156">
        <v>56</v>
      </c>
      <c r="B68" s="149" t="s">
        <v>16792</v>
      </c>
      <c r="C68" s="149" t="s">
        <v>16793</v>
      </c>
      <c r="D68" s="269" t="s">
        <v>16794</v>
      </c>
      <c r="E68" s="392">
        <v>1000000</v>
      </c>
      <c r="F68" s="121" t="s">
        <v>272</v>
      </c>
    </row>
    <row r="69" spans="1:6" ht="78.75" x14ac:dyDescent="0.25">
      <c r="A69" s="156">
        <v>57</v>
      </c>
      <c r="B69" s="149" t="s">
        <v>16795</v>
      </c>
      <c r="C69" s="149" t="s">
        <v>16796</v>
      </c>
      <c r="D69" s="149" t="s">
        <v>202</v>
      </c>
      <c r="E69" s="392">
        <v>500000</v>
      </c>
      <c r="F69" s="121" t="s">
        <v>13</v>
      </c>
    </row>
    <row r="70" spans="1:6" ht="63" x14ac:dyDescent="0.25">
      <c r="A70" s="156">
        <v>58</v>
      </c>
      <c r="B70" s="149" t="s">
        <v>16797</v>
      </c>
      <c r="C70" s="149" t="s">
        <v>16798</v>
      </c>
      <c r="D70" s="149" t="s">
        <v>202</v>
      </c>
      <c r="E70" s="392">
        <v>500000</v>
      </c>
      <c r="F70" s="121" t="s">
        <v>13</v>
      </c>
    </row>
    <row r="71" spans="1:6" ht="94.5" x14ac:dyDescent="0.25">
      <c r="A71" s="156">
        <v>59</v>
      </c>
      <c r="B71" s="149" t="s">
        <v>16799</v>
      </c>
      <c r="C71" s="149" t="s">
        <v>16800</v>
      </c>
      <c r="D71" s="149" t="s">
        <v>16801</v>
      </c>
      <c r="E71" s="48">
        <v>300000</v>
      </c>
      <c r="F71" s="121" t="s">
        <v>1259</v>
      </c>
    </row>
    <row r="72" spans="1:6" ht="126" x14ac:dyDescent="0.25">
      <c r="A72" s="156">
        <v>60</v>
      </c>
      <c r="B72" s="149" t="s">
        <v>16802</v>
      </c>
      <c r="C72" s="149" t="s">
        <v>16803</v>
      </c>
      <c r="D72" s="149" t="s">
        <v>16804</v>
      </c>
      <c r="E72" s="48">
        <v>500000</v>
      </c>
      <c r="F72" s="121" t="s">
        <v>272</v>
      </c>
    </row>
    <row r="73" spans="1:6" ht="110.25" x14ac:dyDescent="0.25">
      <c r="A73" s="156">
        <v>61</v>
      </c>
      <c r="B73" s="149" t="s">
        <v>16805</v>
      </c>
      <c r="C73" s="149" t="s">
        <v>16806</v>
      </c>
      <c r="D73" s="149" t="s">
        <v>16807</v>
      </c>
      <c r="E73" s="48">
        <v>500000</v>
      </c>
      <c r="F73" s="121" t="s">
        <v>272</v>
      </c>
    </row>
    <row r="74" spans="1:6" ht="126" x14ac:dyDescent="0.25">
      <c r="A74" s="156">
        <v>62</v>
      </c>
      <c r="B74" s="149" t="s">
        <v>16808</v>
      </c>
      <c r="C74" s="149" t="s">
        <v>16809</v>
      </c>
      <c r="D74" s="149" t="s">
        <v>16810</v>
      </c>
      <c r="E74" s="48">
        <v>500000</v>
      </c>
      <c r="F74" s="121" t="s">
        <v>272</v>
      </c>
    </row>
    <row r="75" spans="1:6" ht="63" x14ac:dyDescent="0.25">
      <c r="A75" s="156">
        <v>63</v>
      </c>
      <c r="B75" s="149" t="s">
        <v>16811</v>
      </c>
      <c r="C75" s="149" t="s">
        <v>16812</v>
      </c>
      <c r="D75" s="149" t="s">
        <v>16813</v>
      </c>
      <c r="E75" s="48">
        <v>500000</v>
      </c>
      <c r="F75" s="121" t="s">
        <v>13</v>
      </c>
    </row>
    <row r="76" spans="1:6" ht="126" x14ac:dyDescent="0.25">
      <c r="A76" s="156">
        <v>64</v>
      </c>
      <c r="B76" s="149" t="s">
        <v>16814</v>
      </c>
      <c r="C76" s="149" t="s">
        <v>16815</v>
      </c>
      <c r="D76" s="149" t="s">
        <v>16816</v>
      </c>
      <c r="E76" s="48">
        <v>500000</v>
      </c>
      <c r="F76" s="121" t="s">
        <v>1259</v>
      </c>
    </row>
    <row r="77" spans="1:6" ht="126" x14ac:dyDescent="0.25">
      <c r="A77" s="156">
        <v>65</v>
      </c>
      <c r="B77" s="149" t="s">
        <v>16817</v>
      </c>
      <c r="C77" s="149" t="s">
        <v>16818</v>
      </c>
      <c r="D77" s="149" t="s">
        <v>16819</v>
      </c>
      <c r="E77" s="48">
        <v>800000</v>
      </c>
      <c r="F77" s="121" t="s">
        <v>13</v>
      </c>
    </row>
    <row r="78" spans="1:6" ht="78.75" x14ac:dyDescent="0.25">
      <c r="A78" s="156">
        <v>66</v>
      </c>
      <c r="B78" s="149" t="s">
        <v>16820</v>
      </c>
      <c r="C78" s="149" t="s">
        <v>16821</v>
      </c>
      <c r="D78" s="149" t="s">
        <v>16822</v>
      </c>
      <c r="E78" s="48">
        <v>1000000</v>
      </c>
      <c r="F78" s="121" t="s">
        <v>1269</v>
      </c>
    </row>
    <row r="79" spans="1:6" ht="63" x14ac:dyDescent="0.25">
      <c r="A79" s="156">
        <v>67</v>
      </c>
      <c r="B79" s="149" t="s">
        <v>16823</v>
      </c>
      <c r="C79" s="149" t="s">
        <v>16824</v>
      </c>
      <c r="D79" s="149" t="s">
        <v>202</v>
      </c>
      <c r="E79" s="48">
        <v>500000</v>
      </c>
      <c r="F79" s="121" t="s">
        <v>13</v>
      </c>
    </row>
    <row r="80" spans="1:6" ht="63" x14ac:dyDescent="0.25">
      <c r="A80" s="156">
        <v>68</v>
      </c>
      <c r="B80" s="149" t="s">
        <v>16825</v>
      </c>
      <c r="C80" s="149" t="s">
        <v>16826</v>
      </c>
      <c r="D80" s="149" t="s">
        <v>16827</v>
      </c>
      <c r="E80" s="48">
        <v>500000</v>
      </c>
      <c r="F80" s="121" t="s">
        <v>272</v>
      </c>
    </row>
    <row r="81" spans="1:6" ht="110.25" x14ac:dyDescent="0.25">
      <c r="A81" s="156">
        <v>69</v>
      </c>
      <c r="B81" s="149" t="s">
        <v>16828</v>
      </c>
      <c r="C81" s="149" t="s">
        <v>16829</v>
      </c>
      <c r="D81" s="149" t="s">
        <v>16830</v>
      </c>
      <c r="E81" s="48">
        <v>500000</v>
      </c>
      <c r="F81" s="121" t="s">
        <v>272</v>
      </c>
    </row>
    <row r="82" spans="1:6" ht="78.75" x14ac:dyDescent="0.25">
      <c r="A82" s="156">
        <v>70</v>
      </c>
      <c r="B82" s="149" t="s">
        <v>16831</v>
      </c>
      <c r="C82" s="149" t="s">
        <v>16832</v>
      </c>
      <c r="D82" s="149" t="s">
        <v>16833</v>
      </c>
      <c r="E82" s="48">
        <v>500000</v>
      </c>
      <c r="F82" s="121" t="s">
        <v>1259</v>
      </c>
    </row>
    <row r="83" spans="1:6" ht="63" x14ac:dyDescent="0.25">
      <c r="A83" s="156">
        <v>71</v>
      </c>
      <c r="B83" s="149" t="s">
        <v>16834</v>
      </c>
      <c r="C83" s="149" t="s">
        <v>16835</v>
      </c>
      <c r="D83" s="149" t="s">
        <v>202</v>
      </c>
      <c r="E83" s="48">
        <v>500000</v>
      </c>
      <c r="F83" s="121" t="s">
        <v>1259</v>
      </c>
    </row>
    <row r="84" spans="1:6" ht="78.75" x14ac:dyDescent="0.25">
      <c r="A84" s="156">
        <v>72</v>
      </c>
      <c r="B84" s="149" t="s">
        <v>16836</v>
      </c>
      <c r="C84" s="149" t="s">
        <v>16837</v>
      </c>
      <c r="D84" s="149" t="s">
        <v>16838</v>
      </c>
      <c r="E84" s="48">
        <v>5000000</v>
      </c>
      <c r="F84" s="121" t="s">
        <v>13</v>
      </c>
    </row>
    <row r="85" spans="1:6" ht="63" x14ac:dyDescent="0.25">
      <c r="A85" s="156">
        <v>73</v>
      </c>
      <c r="B85" s="149" t="s">
        <v>16839</v>
      </c>
      <c r="C85" s="149" t="s">
        <v>16840</v>
      </c>
      <c r="D85" s="149" t="s">
        <v>202</v>
      </c>
      <c r="E85" s="48">
        <v>500000</v>
      </c>
      <c r="F85" s="121" t="s">
        <v>13</v>
      </c>
    </row>
    <row r="86" spans="1:6" ht="126" x14ac:dyDescent="0.25">
      <c r="A86" s="156">
        <v>74</v>
      </c>
      <c r="B86" s="149" t="s">
        <v>16841</v>
      </c>
      <c r="C86" s="149" t="s">
        <v>16842</v>
      </c>
      <c r="D86" s="149" t="s">
        <v>16843</v>
      </c>
      <c r="E86" s="48">
        <v>500000</v>
      </c>
      <c r="F86" s="121" t="s">
        <v>1259</v>
      </c>
    </row>
    <row r="87" spans="1:6" ht="63" x14ac:dyDescent="0.25">
      <c r="A87" s="156">
        <v>75</v>
      </c>
      <c r="B87" s="149" t="s">
        <v>16844</v>
      </c>
      <c r="C87" s="149" t="s">
        <v>16845</v>
      </c>
      <c r="D87" s="149" t="s">
        <v>202</v>
      </c>
      <c r="E87" s="48">
        <v>500000</v>
      </c>
      <c r="F87" s="121" t="s">
        <v>13</v>
      </c>
    </row>
    <row r="88" spans="1:6" ht="63" x14ac:dyDescent="0.25">
      <c r="A88" s="156">
        <v>76</v>
      </c>
      <c r="B88" s="149" t="s">
        <v>16846</v>
      </c>
      <c r="C88" s="149" t="s">
        <v>16847</v>
      </c>
      <c r="D88" s="149" t="s">
        <v>202</v>
      </c>
      <c r="E88" s="48">
        <v>500000</v>
      </c>
      <c r="F88" s="121" t="s">
        <v>13</v>
      </c>
    </row>
    <row r="89" spans="1:6" ht="63" x14ac:dyDescent="0.25">
      <c r="A89" s="156">
        <v>77</v>
      </c>
      <c r="B89" s="149" t="s">
        <v>16848</v>
      </c>
      <c r="C89" s="149" t="s">
        <v>16849</v>
      </c>
      <c r="D89" s="149" t="s">
        <v>1736</v>
      </c>
      <c r="E89" s="48">
        <v>500000</v>
      </c>
      <c r="F89" s="121" t="s">
        <v>13</v>
      </c>
    </row>
    <row r="90" spans="1:6" ht="94.5" x14ac:dyDescent="0.25">
      <c r="A90" s="156">
        <v>78</v>
      </c>
      <c r="B90" s="149" t="s">
        <v>16850</v>
      </c>
      <c r="C90" s="149" t="s">
        <v>16851</v>
      </c>
      <c r="D90" s="149" t="s">
        <v>16852</v>
      </c>
      <c r="E90" s="48">
        <v>500000</v>
      </c>
      <c r="F90" s="121" t="s">
        <v>1259</v>
      </c>
    </row>
    <row r="91" spans="1:6" ht="63" x14ac:dyDescent="0.25">
      <c r="A91" s="156">
        <v>79</v>
      </c>
      <c r="B91" s="149" t="s">
        <v>16853</v>
      </c>
      <c r="C91" s="149" t="s">
        <v>16854</v>
      </c>
      <c r="D91" s="149" t="s">
        <v>1736</v>
      </c>
      <c r="E91" s="48">
        <v>500000</v>
      </c>
      <c r="F91" s="121" t="s">
        <v>13</v>
      </c>
    </row>
    <row r="92" spans="1:6" ht="78.75" x14ac:dyDescent="0.25">
      <c r="A92" s="156">
        <v>80</v>
      </c>
      <c r="B92" s="149" t="s">
        <v>16855</v>
      </c>
      <c r="C92" s="149" t="s">
        <v>16856</v>
      </c>
      <c r="D92" s="149" t="s">
        <v>16857</v>
      </c>
      <c r="E92" s="48">
        <v>500000</v>
      </c>
      <c r="F92" s="121" t="s">
        <v>1259</v>
      </c>
    </row>
    <row r="93" spans="1:6" ht="63" x14ac:dyDescent="0.25">
      <c r="A93" s="156">
        <v>81</v>
      </c>
      <c r="B93" s="149" t="s">
        <v>16858</v>
      </c>
      <c r="C93" s="149" t="s">
        <v>16859</v>
      </c>
      <c r="D93" s="149" t="s">
        <v>202</v>
      </c>
      <c r="E93" s="48">
        <v>500000</v>
      </c>
      <c r="F93" s="121" t="s">
        <v>13</v>
      </c>
    </row>
    <row r="94" spans="1:6" x14ac:dyDescent="0.25">
      <c r="A94" s="156"/>
      <c r="B94" s="2358" t="s">
        <v>219</v>
      </c>
      <c r="C94" s="2358"/>
      <c r="D94" s="149"/>
      <c r="E94" s="48"/>
      <c r="F94" s="121"/>
    </row>
    <row r="95" spans="1:6" ht="94.5" x14ac:dyDescent="0.25">
      <c r="A95" s="156">
        <v>82</v>
      </c>
      <c r="B95" s="156" t="s">
        <v>16860</v>
      </c>
      <c r="C95" s="156" t="s">
        <v>16861</v>
      </c>
      <c r="D95" s="156" t="s">
        <v>16862</v>
      </c>
      <c r="E95" s="46">
        <v>2000000</v>
      </c>
      <c r="F95" s="123" t="s">
        <v>13</v>
      </c>
    </row>
    <row r="96" spans="1:6" x14ac:dyDescent="0.25">
      <c r="A96" s="156"/>
      <c r="B96" s="2356" t="s">
        <v>481</v>
      </c>
      <c r="C96" s="2356"/>
      <c r="D96" s="156"/>
      <c r="E96" s="46"/>
      <c r="F96" s="123"/>
    </row>
    <row r="97" spans="1:6" ht="63" x14ac:dyDescent="0.25">
      <c r="A97" s="156">
        <v>83</v>
      </c>
      <c r="B97" s="156" t="s">
        <v>16863</v>
      </c>
      <c r="C97" s="156" t="s">
        <v>16864</v>
      </c>
      <c r="D97" s="156" t="s">
        <v>16865</v>
      </c>
      <c r="E97" s="46">
        <v>3500000</v>
      </c>
      <c r="F97" s="123" t="s">
        <v>13</v>
      </c>
    </row>
    <row r="98" spans="1:6" x14ac:dyDescent="0.25">
      <c r="A98" s="156"/>
      <c r="B98" s="2356" t="s">
        <v>2199</v>
      </c>
      <c r="C98" s="2356"/>
      <c r="D98" s="156"/>
      <c r="E98" s="46"/>
      <c r="F98" s="123"/>
    </row>
    <row r="99" spans="1:6" ht="378" x14ac:dyDescent="0.25">
      <c r="A99" s="156">
        <v>84</v>
      </c>
      <c r="B99" s="156" t="s">
        <v>16866</v>
      </c>
      <c r="C99" s="156" t="s">
        <v>16867</v>
      </c>
      <c r="D99" s="69" t="s">
        <v>688</v>
      </c>
      <c r="E99" s="46">
        <v>1165000</v>
      </c>
      <c r="F99" s="123" t="s">
        <v>13</v>
      </c>
    </row>
    <row r="100" spans="1:6" ht="378" x14ac:dyDescent="0.25">
      <c r="A100" s="156">
        <v>85</v>
      </c>
      <c r="B100" s="156" t="s">
        <v>16868</v>
      </c>
      <c r="C100" s="156" t="s">
        <v>16869</v>
      </c>
      <c r="D100" s="69" t="s">
        <v>688</v>
      </c>
      <c r="E100" s="46">
        <v>1165000</v>
      </c>
      <c r="F100" s="123" t="s">
        <v>13</v>
      </c>
    </row>
    <row r="101" spans="1:6" ht="378" x14ac:dyDescent="0.25">
      <c r="A101" s="156">
        <v>86</v>
      </c>
      <c r="B101" s="156" t="s">
        <v>16870</v>
      </c>
      <c r="C101" s="156" t="s">
        <v>16871</v>
      </c>
      <c r="D101" s="69" t="s">
        <v>688</v>
      </c>
      <c r="E101" s="46">
        <v>1170000</v>
      </c>
      <c r="F101" s="123" t="s">
        <v>13</v>
      </c>
    </row>
    <row r="102" spans="1:6" x14ac:dyDescent="0.25">
      <c r="A102" s="76"/>
      <c r="B102" s="76" t="s">
        <v>704</v>
      </c>
      <c r="C102" s="76"/>
      <c r="D102" s="76"/>
      <c r="E102" s="185">
        <f>SUM(E6:E101)</f>
        <v>81310344.799999997</v>
      </c>
      <c r="F102" s="76"/>
    </row>
    <row r="103" spans="1:6" ht="78.75" x14ac:dyDescent="0.25">
      <c r="A103" s="2">
        <v>1</v>
      </c>
      <c r="B103" s="2" t="s">
        <v>269</v>
      </c>
      <c r="C103" s="7" t="s">
        <v>16873</v>
      </c>
      <c r="D103" s="2" t="s">
        <v>271</v>
      </c>
      <c r="E103" s="77">
        <v>1000000</v>
      </c>
      <c r="F103" s="10" t="s">
        <v>272</v>
      </c>
    </row>
    <row r="104" spans="1:6" x14ac:dyDescent="0.25">
      <c r="A104" s="2"/>
      <c r="B104" s="2" t="s">
        <v>273</v>
      </c>
      <c r="C104" s="7"/>
      <c r="D104" s="2"/>
      <c r="E104" s="77"/>
      <c r="F104" s="10"/>
    </row>
    <row r="105" spans="1:6" ht="110.25" x14ac:dyDescent="0.25">
      <c r="A105" s="2">
        <v>2</v>
      </c>
      <c r="B105" s="2" t="s">
        <v>274</v>
      </c>
      <c r="C105" s="7" t="s">
        <v>16872</v>
      </c>
      <c r="D105" s="2" t="s">
        <v>276</v>
      </c>
      <c r="E105" s="77">
        <v>4500000</v>
      </c>
      <c r="F105" s="10" t="s">
        <v>277</v>
      </c>
    </row>
    <row r="106" spans="1:6" x14ac:dyDescent="0.25">
      <c r="A106" s="90"/>
      <c r="B106" s="88" t="s">
        <v>949</v>
      </c>
      <c r="C106" s="88"/>
      <c r="D106" s="88"/>
      <c r="E106" s="145">
        <f>SUM(E103:E105)</f>
        <v>5500000</v>
      </c>
      <c r="F106" s="129"/>
    </row>
    <row r="107" spans="1:6" ht="21" customHeight="1" x14ac:dyDescent="0.25">
      <c r="A107" s="88"/>
      <c r="B107" s="2373" t="s">
        <v>324</v>
      </c>
      <c r="C107" s="2374"/>
      <c r="D107" s="88"/>
      <c r="E107" s="89">
        <f>E106+E102</f>
        <v>86810344.799999997</v>
      </c>
      <c r="F107" s="88"/>
    </row>
    <row r="113" spans="1:6" x14ac:dyDescent="0.25">
      <c r="A113" s="2454" t="s">
        <v>0</v>
      </c>
      <c r="B113" s="2454"/>
      <c r="C113" s="2454"/>
      <c r="D113" s="2454"/>
      <c r="E113" s="2454"/>
      <c r="F113" s="2454"/>
    </row>
    <row r="114" spans="1:6" x14ac:dyDescent="0.25">
      <c r="A114" s="2454" t="s">
        <v>43632</v>
      </c>
      <c r="B114" s="2454"/>
      <c r="C114" s="2454"/>
      <c r="D114" s="2454"/>
      <c r="E114" s="2454"/>
      <c r="F114" s="2454"/>
    </row>
    <row r="115" spans="1:6" x14ac:dyDescent="0.25">
      <c r="A115" s="2454" t="s">
        <v>29443</v>
      </c>
      <c r="B115" s="2454"/>
      <c r="C115" s="2454"/>
      <c r="D115" s="2454"/>
      <c r="E115" s="2454"/>
      <c r="F115" s="2454"/>
    </row>
    <row r="116" spans="1:6" ht="31.5" x14ac:dyDescent="0.25">
      <c r="A116" s="2239" t="s">
        <v>3</v>
      </c>
      <c r="B116" s="1851" t="s">
        <v>283</v>
      </c>
      <c r="C116" s="1851" t="s">
        <v>284</v>
      </c>
      <c r="D116" s="1851" t="s">
        <v>285</v>
      </c>
      <c r="E116" s="2240" t="s">
        <v>12119</v>
      </c>
      <c r="F116" s="2178" t="s">
        <v>4467</v>
      </c>
    </row>
    <row r="117" spans="1:6" x14ac:dyDescent="0.25">
      <c r="A117" s="2239"/>
      <c r="B117" s="2737" t="s">
        <v>43633</v>
      </c>
      <c r="C117" s="2737"/>
      <c r="D117" s="1851"/>
      <c r="E117" s="2240"/>
      <c r="F117" s="2241"/>
    </row>
    <row r="118" spans="1:6" ht="47.25" x14ac:dyDescent="0.25">
      <c r="A118" s="2036">
        <v>1</v>
      </c>
      <c r="B118" s="2186" t="s">
        <v>2060</v>
      </c>
      <c r="C118" s="2186" t="s">
        <v>16669</v>
      </c>
      <c r="D118" s="2186" t="s">
        <v>329</v>
      </c>
      <c r="E118" s="1742">
        <v>182758</v>
      </c>
      <c r="F118" s="2186" t="s">
        <v>272</v>
      </c>
    </row>
    <row r="119" spans="1:6" ht="157.5" x14ac:dyDescent="0.25">
      <c r="A119" s="2036">
        <v>2</v>
      </c>
      <c r="B119" s="2186" t="s">
        <v>295</v>
      </c>
      <c r="C119" s="2186" t="s">
        <v>16670</v>
      </c>
      <c r="D119" s="2186" t="s">
        <v>488</v>
      </c>
      <c r="E119" s="1742">
        <v>200000</v>
      </c>
      <c r="F119" s="2186" t="s">
        <v>272</v>
      </c>
    </row>
    <row r="120" spans="1:6" ht="94.5" x14ac:dyDescent="0.25">
      <c r="A120" s="2036">
        <v>4</v>
      </c>
      <c r="B120" s="2186" t="s">
        <v>23</v>
      </c>
      <c r="C120" s="2186" t="s">
        <v>16672</v>
      </c>
      <c r="D120" s="2186" t="s">
        <v>16673</v>
      </c>
      <c r="E120" s="1742">
        <v>300000</v>
      </c>
      <c r="F120" s="2186" t="s">
        <v>272</v>
      </c>
    </row>
    <row r="121" spans="1:6" x14ac:dyDescent="0.25">
      <c r="A121" s="2036"/>
      <c r="B121" s="2590" t="s">
        <v>21035</v>
      </c>
      <c r="C121" s="2590"/>
      <c r="D121" s="2186"/>
      <c r="E121" s="1742"/>
      <c r="F121" s="2186"/>
    </row>
    <row r="122" spans="1:6" ht="141.75" x14ac:dyDescent="0.25">
      <c r="A122" s="2036">
        <v>5</v>
      </c>
      <c r="B122" s="2186" t="s">
        <v>295</v>
      </c>
      <c r="C122" s="2186" t="s">
        <v>16674</v>
      </c>
      <c r="D122" s="2186" t="s">
        <v>336</v>
      </c>
      <c r="E122" s="1742">
        <v>91379</v>
      </c>
      <c r="F122" s="2186" t="s">
        <v>272</v>
      </c>
    </row>
    <row r="123" spans="1:6" ht="94.5" x14ac:dyDescent="0.25">
      <c r="A123" s="2036">
        <v>6</v>
      </c>
      <c r="B123" s="2186" t="s">
        <v>23</v>
      </c>
      <c r="C123" s="2186" t="s">
        <v>16675</v>
      </c>
      <c r="D123" s="2186" t="s">
        <v>541</v>
      </c>
      <c r="E123" s="1742">
        <v>100000</v>
      </c>
      <c r="F123" s="2186" t="s">
        <v>272</v>
      </c>
    </row>
    <row r="124" spans="1:6" ht="110.25" x14ac:dyDescent="0.25">
      <c r="A124" s="2036">
        <v>7</v>
      </c>
      <c r="B124" s="2186" t="s">
        <v>299</v>
      </c>
      <c r="C124" s="2186" t="s">
        <v>16676</v>
      </c>
      <c r="D124" s="2186" t="s">
        <v>1244</v>
      </c>
      <c r="E124" s="1742">
        <v>150000</v>
      </c>
      <c r="F124" s="2186" t="s">
        <v>272</v>
      </c>
    </row>
    <row r="125" spans="1:6" x14ac:dyDescent="0.25">
      <c r="A125" s="2036"/>
      <c r="B125" s="2590" t="s">
        <v>41</v>
      </c>
      <c r="C125" s="2590"/>
      <c r="D125" s="2186"/>
      <c r="E125" s="1742"/>
      <c r="F125" s="2186"/>
    </row>
    <row r="126" spans="1:6" ht="126" x14ac:dyDescent="0.25">
      <c r="A126" s="2036">
        <v>8</v>
      </c>
      <c r="B126" s="2186" t="s">
        <v>41</v>
      </c>
      <c r="C126" s="2186" t="s">
        <v>16677</v>
      </c>
      <c r="D126" s="2186" t="s">
        <v>43</v>
      </c>
      <c r="E126" s="1742">
        <v>586965</v>
      </c>
      <c r="F126" s="2186" t="s">
        <v>272</v>
      </c>
    </row>
    <row r="127" spans="1:6" x14ac:dyDescent="0.25">
      <c r="A127" s="2036"/>
      <c r="B127" s="2590" t="s">
        <v>29004</v>
      </c>
      <c r="C127" s="2590"/>
      <c r="D127" s="2186"/>
      <c r="E127" s="1742"/>
      <c r="F127" s="2186"/>
    </row>
    <row r="128" spans="1:6" ht="63" x14ac:dyDescent="0.25">
      <c r="A128" s="2036">
        <v>11</v>
      </c>
      <c r="B128" s="2186" t="s">
        <v>16760</v>
      </c>
      <c r="C128" s="2186" t="s">
        <v>16761</v>
      </c>
      <c r="D128" s="2186" t="s">
        <v>202</v>
      </c>
      <c r="E128" s="1742">
        <v>500000</v>
      </c>
      <c r="F128" s="2186" t="s">
        <v>13</v>
      </c>
    </row>
    <row r="129" spans="1:6" x14ac:dyDescent="0.25">
      <c r="A129" s="2036"/>
      <c r="B129" s="2590" t="s">
        <v>18789</v>
      </c>
      <c r="C129" s="2590"/>
      <c r="D129" s="2186"/>
      <c r="E129" s="1742"/>
      <c r="F129" s="2186"/>
    </row>
    <row r="130" spans="1:6" ht="63" x14ac:dyDescent="0.25">
      <c r="A130" s="2036">
        <v>12</v>
      </c>
      <c r="B130" s="2186" t="s">
        <v>16850</v>
      </c>
      <c r="C130" s="2186" t="s">
        <v>43634</v>
      </c>
      <c r="D130" s="2186" t="s">
        <v>202</v>
      </c>
      <c r="E130" s="1742">
        <v>500000</v>
      </c>
      <c r="F130" s="2186" t="s">
        <v>13</v>
      </c>
    </row>
    <row r="131" spans="1:6" ht="47.25" x14ac:dyDescent="0.25">
      <c r="A131" s="2036">
        <v>15</v>
      </c>
      <c r="B131" s="2186" t="s">
        <v>43635</v>
      </c>
      <c r="C131" s="2186" t="s">
        <v>43636</v>
      </c>
      <c r="D131" s="2186" t="s">
        <v>3027</v>
      </c>
      <c r="E131" s="1742">
        <v>500000</v>
      </c>
      <c r="F131" s="2186" t="s">
        <v>13</v>
      </c>
    </row>
    <row r="132" spans="1:6" ht="47.25" x14ac:dyDescent="0.25">
      <c r="A132" s="2036">
        <v>17</v>
      </c>
      <c r="B132" s="2186" t="s">
        <v>43637</v>
      </c>
      <c r="C132" s="2186" t="s">
        <v>43638</v>
      </c>
      <c r="D132" s="2186" t="s">
        <v>3027</v>
      </c>
      <c r="E132" s="1742">
        <v>500000</v>
      </c>
      <c r="F132" s="2186" t="s">
        <v>13</v>
      </c>
    </row>
    <row r="133" spans="1:6" ht="78.75" x14ac:dyDescent="0.25">
      <c r="A133" s="2036">
        <v>18</v>
      </c>
      <c r="B133" s="2186" t="s">
        <v>43639</v>
      </c>
      <c r="C133" s="2186" t="s">
        <v>43640</v>
      </c>
      <c r="D133" s="2186" t="s">
        <v>43641</v>
      </c>
      <c r="E133" s="1742">
        <v>568208</v>
      </c>
      <c r="F133" s="2186" t="s">
        <v>13</v>
      </c>
    </row>
    <row r="134" spans="1:6" x14ac:dyDescent="0.25">
      <c r="A134" s="2242"/>
      <c r="B134" s="2735" t="s">
        <v>43965</v>
      </c>
      <c r="C134" s="2736"/>
      <c r="D134" s="2242"/>
      <c r="E134" s="1916">
        <f>SUM(E118:E133)</f>
        <v>4179310</v>
      </c>
      <c r="F134" s="2242"/>
    </row>
    <row r="135" spans="1:6" x14ac:dyDescent="0.25">
      <c r="A135" s="90"/>
      <c r="B135" s="2221" t="s">
        <v>43966</v>
      </c>
      <c r="C135" s="90"/>
      <c r="D135" s="90"/>
      <c r="E135" s="90"/>
      <c r="F135" s="90"/>
    </row>
    <row r="136" spans="1:6" ht="47.25" x14ac:dyDescent="0.25">
      <c r="A136" s="2274">
        <v>13</v>
      </c>
      <c r="B136" s="1852" t="s">
        <v>43955</v>
      </c>
      <c r="C136" s="1852" t="s">
        <v>43636</v>
      </c>
      <c r="D136" s="1852" t="s">
        <v>16794</v>
      </c>
      <c r="E136" s="1789">
        <v>3000000</v>
      </c>
      <c r="F136" s="1852" t="s">
        <v>13</v>
      </c>
    </row>
    <row r="137" spans="1:6" ht="94.5" x14ac:dyDescent="0.25">
      <c r="A137" s="2274">
        <v>14</v>
      </c>
      <c r="B137" s="1852" t="s">
        <v>43956</v>
      </c>
      <c r="C137" s="1852" t="s">
        <v>43638</v>
      </c>
      <c r="D137" s="1852" t="s">
        <v>43957</v>
      </c>
      <c r="E137" s="1789">
        <v>3000000</v>
      </c>
      <c r="F137" s="1852" t="s">
        <v>13</v>
      </c>
    </row>
    <row r="138" spans="1:6" ht="78.75" x14ac:dyDescent="0.25">
      <c r="A138" s="2274">
        <v>16</v>
      </c>
      <c r="B138" s="1852" t="s">
        <v>43958</v>
      </c>
      <c r="C138" s="1852" t="s">
        <v>43959</v>
      </c>
      <c r="D138" s="1852" t="s">
        <v>43960</v>
      </c>
      <c r="E138" s="1789">
        <v>400000</v>
      </c>
      <c r="F138" s="1852" t="s">
        <v>13</v>
      </c>
    </row>
    <row r="139" spans="1:6" x14ac:dyDescent="0.25">
      <c r="A139" s="1731"/>
      <c r="B139" s="2733" t="s">
        <v>43961</v>
      </c>
      <c r="C139" s="2734"/>
      <c r="D139" s="1731"/>
      <c r="E139" s="1915"/>
      <c r="F139" s="1731"/>
    </row>
    <row r="140" spans="1:6" ht="47.25" x14ac:dyDescent="0.25">
      <c r="A140" s="2274">
        <v>9</v>
      </c>
      <c r="B140" s="1852" t="s">
        <v>43962</v>
      </c>
      <c r="C140" s="1852" t="s">
        <v>43963</v>
      </c>
      <c r="D140" s="1852" t="s">
        <v>3027</v>
      </c>
      <c r="E140" s="1789">
        <v>400000</v>
      </c>
      <c r="F140" s="1852" t="s">
        <v>13</v>
      </c>
    </row>
    <row r="141" spans="1:6" ht="47.25" x14ac:dyDescent="0.25">
      <c r="A141" s="2274">
        <v>10</v>
      </c>
      <c r="B141" s="1852" t="s">
        <v>16776</v>
      </c>
      <c r="C141" s="1852" t="s">
        <v>43964</v>
      </c>
      <c r="D141" s="1852" t="s">
        <v>3027</v>
      </c>
      <c r="E141" s="1789">
        <v>400000</v>
      </c>
      <c r="F141" s="1852" t="s">
        <v>272</v>
      </c>
    </row>
    <row r="142" spans="1:6" x14ac:dyDescent="0.25">
      <c r="A142" s="1732"/>
      <c r="B142" s="1731" t="s">
        <v>704</v>
      </c>
      <c r="C142" s="1731"/>
      <c r="D142" s="1731"/>
      <c r="E142" s="2275">
        <f>SUM(E136:E141)</f>
        <v>7200000</v>
      </c>
      <c r="F142" s="1732"/>
    </row>
    <row r="143" spans="1:6" x14ac:dyDescent="0.25">
      <c r="A143" s="2221"/>
      <c r="B143" s="2221" t="s">
        <v>324</v>
      </c>
      <c r="C143" s="2221"/>
      <c r="D143" s="2221"/>
      <c r="E143" s="1729">
        <f>E142+E134</f>
        <v>11379310</v>
      </c>
      <c r="F143" s="2221"/>
    </row>
  </sheetData>
  <mergeCells count="25">
    <mergeCell ref="B121:C121"/>
    <mergeCell ref="B127:C127"/>
    <mergeCell ref="B129:C129"/>
    <mergeCell ref="B134:C134"/>
    <mergeCell ref="B94:C94"/>
    <mergeCell ref="A113:F113"/>
    <mergeCell ref="A114:F114"/>
    <mergeCell ref="A115:F115"/>
    <mergeCell ref="B117:C117"/>
    <mergeCell ref="B139:C139"/>
    <mergeCell ref="B14:C14"/>
    <mergeCell ref="A1:F1"/>
    <mergeCell ref="A2:F2"/>
    <mergeCell ref="A3:F3"/>
    <mergeCell ref="B5:D5"/>
    <mergeCell ref="B10:D10"/>
    <mergeCell ref="B125:C125"/>
    <mergeCell ref="B96:C96"/>
    <mergeCell ref="B98:C98"/>
    <mergeCell ref="B107:C107"/>
    <mergeCell ref="B16:C16"/>
    <mergeCell ref="B18:C18"/>
    <mergeCell ref="B20:C20"/>
    <mergeCell ref="B23:D23"/>
    <mergeCell ref="B64:D64"/>
  </mergeCells>
  <pageMargins left="0.7" right="0.7" top="0.75" bottom="0.75" header="0.3" footer="0.3"/>
  <pageSetup orientation="portrait"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E110"/>
  <sheetViews>
    <sheetView topLeftCell="A76" workbookViewId="0">
      <selection activeCell="A84" sqref="A84:E84"/>
    </sheetView>
  </sheetViews>
  <sheetFormatPr defaultRowHeight="15.75" x14ac:dyDescent="0.25"/>
  <cols>
    <col min="1" max="1" width="9.140625" style="212"/>
    <col min="2" max="2" width="18.7109375" style="212" customWidth="1"/>
    <col min="3" max="3" width="41.7109375" style="212" customWidth="1"/>
    <col min="4" max="4" width="23.140625" style="212" customWidth="1"/>
    <col min="5" max="5" width="18" style="212" customWidth="1"/>
    <col min="6" max="16384" width="9.140625" style="212"/>
  </cols>
  <sheetData>
    <row r="1" spans="1:5" x14ac:dyDescent="0.25">
      <c r="A1" s="2738" t="s">
        <v>9528</v>
      </c>
      <c r="B1" s="2738"/>
      <c r="C1" s="2738"/>
      <c r="D1" s="2738"/>
      <c r="E1" s="2738"/>
    </row>
    <row r="2" spans="1:5" x14ac:dyDescent="0.25">
      <c r="A2" s="2738" t="s">
        <v>17305</v>
      </c>
      <c r="B2" s="2738"/>
      <c r="C2" s="2738"/>
      <c r="D2" s="2738"/>
      <c r="E2" s="2738"/>
    </row>
    <row r="3" spans="1:5" x14ac:dyDescent="0.25">
      <c r="A3" s="2738" t="s">
        <v>281</v>
      </c>
      <c r="B3" s="2738"/>
      <c r="C3" s="2738"/>
      <c r="D3" s="2738"/>
      <c r="E3" s="2738"/>
    </row>
    <row r="4" spans="1:5" x14ac:dyDescent="0.25">
      <c r="A4" s="130" t="s">
        <v>3</v>
      </c>
      <c r="B4" s="70" t="s">
        <v>283</v>
      </c>
      <c r="C4" s="70" t="s">
        <v>284</v>
      </c>
      <c r="D4" s="70" t="s">
        <v>285</v>
      </c>
      <c r="E4" s="76" t="s">
        <v>12119</v>
      </c>
    </row>
    <row r="5" spans="1:5" x14ac:dyDescent="0.25">
      <c r="A5" s="130"/>
      <c r="B5" s="130" t="s">
        <v>9</v>
      </c>
      <c r="C5" s="70"/>
      <c r="D5" s="130"/>
      <c r="E5" s="275"/>
    </row>
    <row r="6" spans="1:5" ht="31.5" x14ac:dyDescent="0.25">
      <c r="A6" s="131">
        <v>1</v>
      </c>
      <c r="B6" s="69" t="s">
        <v>289</v>
      </c>
      <c r="C6" s="69" t="s">
        <v>17306</v>
      </c>
      <c r="D6" s="69" t="s">
        <v>329</v>
      </c>
      <c r="E6" s="74">
        <v>1940000</v>
      </c>
    </row>
    <row r="7" spans="1:5" ht="110.25" x14ac:dyDescent="0.25">
      <c r="A7" s="131">
        <v>2</v>
      </c>
      <c r="B7" s="69" t="s">
        <v>295</v>
      </c>
      <c r="C7" s="69" t="s">
        <v>17307</v>
      </c>
      <c r="D7" s="69" t="s">
        <v>17308</v>
      </c>
      <c r="E7" s="74">
        <v>1000000</v>
      </c>
    </row>
    <row r="8" spans="1:5" ht="31.5" x14ac:dyDescent="0.25">
      <c r="A8" s="131">
        <v>3</v>
      </c>
      <c r="B8" s="69" t="s">
        <v>17</v>
      </c>
      <c r="C8" s="69" t="s">
        <v>17309</v>
      </c>
      <c r="D8" s="69" t="s">
        <v>537</v>
      </c>
      <c r="E8" s="74">
        <v>76800</v>
      </c>
    </row>
    <row r="9" spans="1:5" ht="31.5" x14ac:dyDescent="0.25">
      <c r="A9" s="131">
        <v>4</v>
      </c>
      <c r="B9" s="69" t="s">
        <v>20</v>
      </c>
      <c r="C9" s="69" t="s">
        <v>17310</v>
      </c>
      <c r="D9" s="69" t="s">
        <v>537</v>
      </c>
      <c r="E9" s="74">
        <v>38400</v>
      </c>
    </row>
    <row r="10" spans="1:5" ht="63" x14ac:dyDescent="0.25">
      <c r="A10" s="131">
        <v>5</v>
      </c>
      <c r="B10" s="69" t="s">
        <v>23</v>
      </c>
      <c r="C10" s="69" t="s">
        <v>17311</v>
      </c>
      <c r="D10" s="69" t="s">
        <v>541</v>
      </c>
      <c r="E10" s="132">
        <v>1151420.69</v>
      </c>
    </row>
    <row r="11" spans="1:5" x14ac:dyDescent="0.25">
      <c r="A11" s="131"/>
      <c r="B11" s="130" t="s">
        <v>334</v>
      </c>
      <c r="C11" s="131"/>
      <c r="D11" s="131"/>
      <c r="E11" s="131"/>
    </row>
    <row r="12" spans="1:5" ht="78.75" x14ac:dyDescent="0.25">
      <c r="A12" s="131">
        <v>6</v>
      </c>
      <c r="B12" s="69" t="s">
        <v>295</v>
      </c>
      <c r="C12" s="69" t="s">
        <v>17312</v>
      </c>
      <c r="D12" s="69" t="s">
        <v>17313</v>
      </c>
      <c r="E12" s="132">
        <v>800000</v>
      </c>
    </row>
    <row r="13" spans="1:5" ht="63" x14ac:dyDescent="0.25">
      <c r="A13" s="131">
        <v>7</v>
      </c>
      <c r="B13" s="69" t="s">
        <v>23</v>
      </c>
      <c r="C13" s="69" t="s">
        <v>17314</v>
      </c>
      <c r="D13" s="69" t="s">
        <v>541</v>
      </c>
      <c r="E13" s="132">
        <v>1000000</v>
      </c>
    </row>
    <row r="14" spans="1:5" ht="78.75" x14ac:dyDescent="0.25">
      <c r="A14" s="131">
        <v>8</v>
      </c>
      <c r="B14" s="69" t="s">
        <v>299</v>
      </c>
      <c r="C14" s="69" t="s">
        <v>17315</v>
      </c>
      <c r="D14" s="69" t="s">
        <v>17316</v>
      </c>
      <c r="E14" s="132">
        <v>804310.34</v>
      </c>
    </row>
    <row r="15" spans="1:5" x14ac:dyDescent="0.25">
      <c r="A15" s="131"/>
      <c r="B15" s="130" t="s">
        <v>17317</v>
      </c>
      <c r="C15" s="131"/>
      <c r="D15" s="131"/>
      <c r="E15" s="131"/>
    </row>
    <row r="16" spans="1:5" ht="63" x14ac:dyDescent="0.25">
      <c r="A16" s="131">
        <v>9</v>
      </c>
      <c r="B16" s="69" t="s">
        <v>4995</v>
      </c>
      <c r="C16" s="69" t="s">
        <v>17318</v>
      </c>
      <c r="D16" s="69" t="s">
        <v>17319</v>
      </c>
      <c r="E16" s="74">
        <v>1156034.48</v>
      </c>
    </row>
    <row r="17" spans="1:5" x14ac:dyDescent="0.25">
      <c r="A17" s="131"/>
      <c r="B17" s="130" t="s">
        <v>739</v>
      </c>
      <c r="C17" s="131"/>
      <c r="D17" s="131"/>
      <c r="E17" s="131"/>
    </row>
    <row r="18" spans="1:5" ht="78.75" x14ac:dyDescent="0.25">
      <c r="A18" s="131">
        <v>10</v>
      </c>
      <c r="B18" s="69" t="s">
        <v>301</v>
      </c>
      <c r="C18" s="69" t="s">
        <v>17320</v>
      </c>
      <c r="D18" s="69" t="s">
        <v>43</v>
      </c>
      <c r="E18" s="74">
        <v>4568965.5199999996</v>
      </c>
    </row>
    <row r="19" spans="1:5" x14ac:dyDescent="0.25">
      <c r="A19" s="131"/>
      <c r="B19" s="70" t="s">
        <v>306</v>
      </c>
      <c r="C19" s="69"/>
      <c r="D19" s="69"/>
      <c r="E19" s="74"/>
    </row>
    <row r="20" spans="1:5" ht="63" x14ac:dyDescent="0.25">
      <c r="A20" s="131">
        <v>11</v>
      </c>
      <c r="B20" s="78" t="s">
        <v>17321</v>
      </c>
      <c r="C20" s="158" t="s">
        <v>17322</v>
      </c>
      <c r="D20" s="78" t="s">
        <v>17323</v>
      </c>
      <c r="E20" s="162">
        <v>1736206.9</v>
      </c>
    </row>
    <row r="21" spans="1:5" x14ac:dyDescent="0.25">
      <c r="A21" s="131"/>
      <c r="B21" s="523" t="s">
        <v>17324</v>
      </c>
      <c r="C21" s="158"/>
      <c r="D21" s="78"/>
      <c r="E21" s="162"/>
    </row>
    <row r="22" spans="1:5" ht="47.25" x14ac:dyDescent="0.25">
      <c r="A22" s="131">
        <v>12</v>
      </c>
      <c r="B22" s="69" t="s">
        <v>309</v>
      </c>
      <c r="C22" s="69" t="s">
        <v>17325</v>
      </c>
      <c r="D22" s="69" t="s">
        <v>554</v>
      </c>
      <c r="E22" s="132">
        <v>8072972.8000000007</v>
      </c>
    </row>
    <row r="23" spans="1:5" ht="31.5" x14ac:dyDescent="0.25">
      <c r="A23" s="131">
        <v>13</v>
      </c>
      <c r="B23" s="69" t="s">
        <v>342</v>
      </c>
      <c r="C23" s="69" t="s">
        <v>17326</v>
      </c>
      <c r="D23" s="69" t="s">
        <v>554</v>
      </c>
      <c r="E23" s="132">
        <v>7750000</v>
      </c>
    </row>
    <row r="24" spans="1:5" x14ac:dyDescent="0.25">
      <c r="A24" s="131"/>
      <c r="B24" s="130" t="s">
        <v>8085</v>
      </c>
      <c r="C24" s="131"/>
      <c r="D24" s="131"/>
      <c r="E24" s="131"/>
    </row>
    <row r="25" spans="1:5" ht="78.75" x14ac:dyDescent="0.25">
      <c r="A25" s="131">
        <v>14</v>
      </c>
      <c r="B25" s="69" t="s">
        <v>17327</v>
      </c>
      <c r="C25" s="69" t="s">
        <v>17328</v>
      </c>
      <c r="D25" s="69" t="s">
        <v>17329</v>
      </c>
      <c r="E25" s="132">
        <v>1100000</v>
      </c>
    </row>
    <row r="26" spans="1:5" ht="47.25" x14ac:dyDescent="0.25">
      <c r="A26" s="131">
        <v>15</v>
      </c>
      <c r="B26" s="69" t="s">
        <v>17330</v>
      </c>
      <c r="C26" s="69" t="s">
        <v>17331</v>
      </c>
      <c r="D26" s="69" t="s">
        <v>17332</v>
      </c>
      <c r="E26" s="132">
        <v>500000</v>
      </c>
    </row>
    <row r="27" spans="1:5" ht="47.25" x14ac:dyDescent="0.25">
      <c r="A27" s="131">
        <v>16</v>
      </c>
      <c r="B27" s="69" t="s">
        <v>17333</v>
      </c>
      <c r="C27" s="69" t="s">
        <v>17334</v>
      </c>
      <c r="D27" s="69" t="s">
        <v>17332</v>
      </c>
      <c r="E27" s="132">
        <v>500000</v>
      </c>
    </row>
    <row r="28" spans="1:5" ht="47.25" x14ac:dyDescent="0.25">
      <c r="A28" s="131">
        <v>17</v>
      </c>
      <c r="B28" s="69" t="s">
        <v>17335</v>
      </c>
      <c r="C28" s="69" t="s">
        <v>17336</v>
      </c>
      <c r="D28" s="69" t="s">
        <v>17332</v>
      </c>
      <c r="E28" s="132">
        <v>500000</v>
      </c>
    </row>
    <row r="29" spans="1:5" ht="78.75" x14ac:dyDescent="0.25">
      <c r="A29" s="131">
        <v>18</v>
      </c>
      <c r="B29" s="69" t="s">
        <v>17337</v>
      </c>
      <c r="C29" s="69" t="s">
        <v>17338</v>
      </c>
      <c r="D29" s="69" t="s">
        <v>17329</v>
      </c>
      <c r="E29" s="132">
        <v>1100000</v>
      </c>
    </row>
    <row r="30" spans="1:5" ht="78.75" x14ac:dyDescent="0.25">
      <c r="A30" s="131">
        <v>19</v>
      </c>
      <c r="B30" s="69" t="s">
        <v>17339</v>
      </c>
      <c r="C30" s="69" t="s">
        <v>17340</v>
      </c>
      <c r="D30" s="69" t="s">
        <v>17329</v>
      </c>
      <c r="E30" s="132">
        <v>1100000</v>
      </c>
    </row>
    <row r="31" spans="1:5" ht="63" x14ac:dyDescent="0.25">
      <c r="A31" s="131">
        <v>20</v>
      </c>
      <c r="B31" s="69" t="s">
        <v>17341</v>
      </c>
      <c r="C31" s="69" t="s">
        <v>17342</v>
      </c>
      <c r="D31" s="69" t="s">
        <v>17343</v>
      </c>
      <c r="E31" s="132">
        <v>2200000</v>
      </c>
    </row>
    <row r="32" spans="1:5" ht="63" x14ac:dyDescent="0.25">
      <c r="A32" s="131">
        <v>21</v>
      </c>
      <c r="B32" s="69" t="s">
        <v>17344</v>
      </c>
      <c r="C32" s="69" t="s">
        <v>17345</v>
      </c>
      <c r="D32" s="69" t="s">
        <v>17343</v>
      </c>
      <c r="E32" s="132">
        <v>2200000</v>
      </c>
    </row>
    <row r="33" spans="1:5" ht="78.75" x14ac:dyDescent="0.25">
      <c r="A33" s="131">
        <v>22</v>
      </c>
      <c r="B33" s="69" t="s">
        <v>17346</v>
      </c>
      <c r="C33" s="69" t="s">
        <v>17347</v>
      </c>
      <c r="D33" s="69" t="s">
        <v>17329</v>
      </c>
      <c r="E33" s="132">
        <v>1100000</v>
      </c>
    </row>
    <row r="34" spans="1:5" ht="47.25" x14ac:dyDescent="0.25">
      <c r="A34" s="131">
        <v>23</v>
      </c>
      <c r="B34" s="69" t="s">
        <v>17348</v>
      </c>
      <c r="C34" s="69" t="s">
        <v>17349</v>
      </c>
      <c r="D34" s="69" t="s">
        <v>17350</v>
      </c>
      <c r="E34" s="132">
        <v>500000</v>
      </c>
    </row>
    <row r="35" spans="1:5" ht="78.75" x14ac:dyDescent="0.25">
      <c r="A35" s="131">
        <v>24</v>
      </c>
      <c r="B35" s="69" t="s">
        <v>17351</v>
      </c>
      <c r="C35" s="69" t="s">
        <v>17352</v>
      </c>
      <c r="D35" s="69" t="s">
        <v>17329</v>
      </c>
      <c r="E35" s="132">
        <v>1100000</v>
      </c>
    </row>
    <row r="36" spans="1:5" ht="78.75" x14ac:dyDescent="0.25">
      <c r="A36" s="131">
        <v>25</v>
      </c>
      <c r="B36" s="69" t="s">
        <v>17353</v>
      </c>
      <c r="C36" s="69" t="s">
        <v>17354</v>
      </c>
      <c r="D36" s="69" t="s">
        <v>17329</v>
      </c>
      <c r="E36" s="132">
        <v>1100000</v>
      </c>
    </row>
    <row r="37" spans="1:5" ht="31.5" x14ac:dyDescent="0.25">
      <c r="A37" s="131">
        <v>26</v>
      </c>
      <c r="B37" s="69" t="s">
        <v>17355</v>
      </c>
      <c r="C37" s="69" t="s">
        <v>17356</v>
      </c>
      <c r="D37" s="69" t="s">
        <v>17357</v>
      </c>
      <c r="E37" s="132">
        <v>1500000</v>
      </c>
    </row>
    <row r="38" spans="1:5" ht="47.25" x14ac:dyDescent="0.25">
      <c r="A38" s="131">
        <v>27</v>
      </c>
      <c r="B38" s="69" t="s">
        <v>17358</v>
      </c>
      <c r="C38" s="69" t="s">
        <v>17359</v>
      </c>
      <c r="D38" s="69" t="s">
        <v>17360</v>
      </c>
      <c r="E38" s="132">
        <v>1500000</v>
      </c>
    </row>
    <row r="39" spans="1:5" ht="47.25" x14ac:dyDescent="0.25">
      <c r="A39" s="131">
        <v>28</v>
      </c>
      <c r="B39" s="69" t="s">
        <v>17361</v>
      </c>
      <c r="C39" s="69" t="s">
        <v>17362</v>
      </c>
      <c r="D39" s="69" t="s">
        <v>17363</v>
      </c>
      <c r="E39" s="132">
        <v>1500000</v>
      </c>
    </row>
    <row r="40" spans="1:5" ht="78.75" x14ac:dyDescent="0.25">
      <c r="A40" s="131">
        <v>29</v>
      </c>
      <c r="B40" s="69" t="s">
        <v>17364</v>
      </c>
      <c r="C40" s="69" t="s">
        <v>17365</v>
      </c>
      <c r="D40" s="69" t="s">
        <v>17329</v>
      </c>
      <c r="E40" s="132">
        <v>1000000</v>
      </c>
    </row>
    <row r="41" spans="1:5" ht="47.25" x14ac:dyDescent="0.25">
      <c r="A41" s="131">
        <v>30</v>
      </c>
      <c r="B41" s="69" t="s">
        <v>17366</v>
      </c>
      <c r="C41" s="69" t="s">
        <v>17367</v>
      </c>
      <c r="D41" s="69" t="s">
        <v>17368</v>
      </c>
      <c r="E41" s="132">
        <v>1000000</v>
      </c>
    </row>
    <row r="42" spans="1:5" ht="63" x14ac:dyDescent="0.25">
      <c r="A42" s="131">
        <v>31</v>
      </c>
      <c r="B42" s="69" t="s">
        <v>17369</v>
      </c>
      <c r="C42" s="69" t="s">
        <v>17370</v>
      </c>
      <c r="D42" s="69" t="s">
        <v>17343</v>
      </c>
      <c r="E42" s="132">
        <v>2200000</v>
      </c>
    </row>
    <row r="43" spans="1:5" ht="63" x14ac:dyDescent="0.25">
      <c r="A43" s="131">
        <v>32</v>
      </c>
      <c r="B43" s="69" t="s">
        <v>17371</v>
      </c>
      <c r="C43" s="69" t="s">
        <v>17372</v>
      </c>
      <c r="D43" s="69" t="s">
        <v>17343</v>
      </c>
      <c r="E43" s="132">
        <v>2000000</v>
      </c>
    </row>
    <row r="44" spans="1:5" ht="47.25" x14ac:dyDescent="0.25">
      <c r="A44" s="131">
        <v>33</v>
      </c>
      <c r="B44" s="69" t="s">
        <v>17373</v>
      </c>
      <c r="C44" s="69" t="s">
        <v>17374</v>
      </c>
      <c r="D44" s="69" t="s">
        <v>17375</v>
      </c>
      <c r="E44" s="132">
        <v>500000</v>
      </c>
    </row>
    <row r="45" spans="1:5" ht="78.75" x14ac:dyDescent="0.25">
      <c r="A45" s="131">
        <v>34</v>
      </c>
      <c r="B45" s="69" t="s">
        <v>17376</v>
      </c>
      <c r="C45" s="303" t="s">
        <v>17377</v>
      </c>
      <c r="D45" s="69" t="s">
        <v>17329</v>
      </c>
      <c r="E45" s="132">
        <v>1100000</v>
      </c>
    </row>
    <row r="46" spans="1:5" ht="78.75" x14ac:dyDescent="0.25">
      <c r="A46" s="131">
        <v>35</v>
      </c>
      <c r="B46" s="69" t="s">
        <v>17378</v>
      </c>
      <c r="C46" s="69" t="s">
        <v>17379</v>
      </c>
      <c r="D46" s="69" t="s">
        <v>17329</v>
      </c>
      <c r="E46" s="132">
        <v>1100000</v>
      </c>
    </row>
    <row r="47" spans="1:5" ht="78.75" x14ac:dyDescent="0.25">
      <c r="A47" s="131">
        <v>36</v>
      </c>
      <c r="B47" s="69" t="s">
        <v>17380</v>
      </c>
      <c r="C47" s="69" t="s">
        <v>17381</v>
      </c>
      <c r="D47" s="69" t="s">
        <v>17329</v>
      </c>
      <c r="E47" s="132">
        <v>1100000</v>
      </c>
    </row>
    <row r="48" spans="1:5" ht="47.25" x14ac:dyDescent="0.25">
      <c r="A48" s="131">
        <v>37</v>
      </c>
      <c r="B48" s="69" t="s">
        <v>17382</v>
      </c>
      <c r="C48" s="69" t="s">
        <v>17383</v>
      </c>
      <c r="D48" s="69" t="s">
        <v>17384</v>
      </c>
      <c r="E48" s="132">
        <v>500000</v>
      </c>
    </row>
    <row r="49" spans="1:5" x14ac:dyDescent="0.25">
      <c r="A49" s="131"/>
      <c r="B49" s="130" t="s">
        <v>315</v>
      </c>
      <c r="C49" s="131"/>
      <c r="D49" s="131"/>
      <c r="E49" s="131"/>
    </row>
    <row r="50" spans="1:5" ht="63" x14ac:dyDescent="0.25">
      <c r="A50" s="131">
        <v>38</v>
      </c>
      <c r="B50" s="69" t="s">
        <v>17385</v>
      </c>
      <c r="C50" s="303" t="s">
        <v>17386</v>
      </c>
      <c r="D50" s="69" t="s">
        <v>17387</v>
      </c>
      <c r="E50" s="132">
        <v>4000000</v>
      </c>
    </row>
    <row r="51" spans="1:5" ht="63" x14ac:dyDescent="0.25">
      <c r="A51" s="131">
        <v>39</v>
      </c>
      <c r="B51" s="69" t="s">
        <v>17388</v>
      </c>
      <c r="C51" s="303" t="s">
        <v>17389</v>
      </c>
      <c r="D51" s="69" t="s">
        <v>17390</v>
      </c>
      <c r="E51" s="418">
        <v>1100000</v>
      </c>
    </row>
    <row r="52" spans="1:5" ht="78.75" x14ac:dyDescent="0.25">
      <c r="A52" s="131">
        <v>40</v>
      </c>
      <c r="B52" s="69" t="s">
        <v>17391</v>
      </c>
      <c r="C52" s="303" t="s">
        <v>17392</v>
      </c>
      <c r="D52" s="69" t="s">
        <v>17393</v>
      </c>
      <c r="E52" s="132">
        <v>1700000</v>
      </c>
    </row>
    <row r="53" spans="1:5" x14ac:dyDescent="0.25">
      <c r="A53" s="131"/>
      <c r="B53" s="130" t="s">
        <v>219</v>
      </c>
      <c r="C53" s="131"/>
      <c r="D53" s="131"/>
      <c r="E53" s="131"/>
    </row>
    <row r="54" spans="1:5" ht="47.25" x14ac:dyDescent="0.25">
      <c r="A54" s="131">
        <v>41</v>
      </c>
      <c r="B54" s="69" t="s">
        <v>17394</v>
      </c>
      <c r="C54" s="303" t="s">
        <v>17395</v>
      </c>
      <c r="D54" s="69" t="s">
        <v>17396</v>
      </c>
      <c r="E54" s="132">
        <v>700000</v>
      </c>
    </row>
    <row r="55" spans="1:5" ht="31.5" x14ac:dyDescent="0.25">
      <c r="A55" s="131">
        <v>42</v>
      </c>
      <c r="B55" s="69" t="s">
        <v>17397</v>
      </c>
      <c r="C55" s="303" t="s">
        <v>17398</v>
      </c>
      <c r="D55" s="69" t="s">
        <v>3745</v>
      </c>
      <c r="E55" s="132">
        <v>1100000</v>
      </c>
    </row>
    <row r="56" spans="1:5" ht="31.5" x14ac:dyDescent="0.25">
      <c r="A56" s="131">
        <v>43</v>
      </c>
      <c r="B56" s="69" t="s">
        <v>17399</v>
      </c>
      <c r="C56" s="303" t="s">
        <v>17400</v>
      </c>
      <c r="D56" s="69" t="s">
        <v>3745</v>
      </c>
      <c r="E56" s="132">
        <v>1500000</v>
      </c>
    </row>
    <row r="57" spans="1:5" x14ac:dyDescent="0.25">
      <c r="A57" s="131"/>
      <c r="B57" s="130" t="s">
        <v>17401</v>
      </c>
      <c r="C57" s="130"/>
      <c r="D57" s="130"/>
      <c r="E57" s="130"/>
    </row>
    <row r="58" spans="1:5" ht="63" x14ac:dyDescent="0.25">
      <c r="A58" s="131">
        <v>44</v>
      </c>
      <c r="B58" s="69" t="s">
        <v>17402</v>
      </c>
      <c r="C58" s="69" t="s">
        <v>17403</v>
      </c>
      <c r="D58" s="69" t="s">
        <v>17404</v>
      </c>
      <c r="E58" s="132">
        <v>500000</v>
      </c>
    </row>
    <row r="59" spans="1:5" ht="63" x14ac:dyDescent="0.25">
      <c r="A59" s="131">
        <v>45</v>
      </c>
      <c r="B59" s="69" t="s">
        <v>17405</v>
      </c>
      <c r="C59" s="69" t="s">
        <v>17406</v>
      </c>
      <c r="D59" s="69" t="s">
        <v>17407</v>
      </c>
      <c r="E59" s="132">
        <v>1000000</v>
      </c>
    </row>
    <row r="60" spans="1:5" x14ac:dyDescent="0.25">
      <c r="A60" s="131"/>
      <c r="B60" s="130" t="s">
        <v>11311</v>
      </c>
      <c r="C60" s="130"/>
      <c r="D60" s="130"/>
      <c r="E60" s="130"/>
    </row>
    <row r="61" spans="1:5" ht="47.25" x14ac:dyDescent="0.25">
      <c r="A61" s="131">
        <v>46</v>
      </c>
      <c r="B61" s="69" t="s">
        <v>683</v>
      </c>
      <c r="C61" s="69" t="s">
        <v>17408</v>
      </c>
      <c r="D61" s="69" t="s">
        <v>17409</v>
      </c>
      <c r="E61" s="132">
        <v>4000000</v>
      </c>
    </row>
    <row r="62" spans="1:5" x14ac:dyDescent="0.25">
      <c r="A62" s="131"/>
      <c r="B62" s="130" t="s">
        <v>477</v>
      </c>
      <c r="C62" s="131"/>
      <c r="D62" s="131"/>
      <c r="E62" s="131"/>
    </row>
    <row r="63" spans="1:5" ht="204.75" x14ac:dyDescent="0.25">
      <c r="A63" s="131">
        <v>47</v>
      </c>
      <c r="B63" s="69" t="s">
        <v>17410</v>
      </c>
      <c r="C63" s="69" t="s">
        <v>17411</v>
      </c>
      <c r="D63" s="69" t="s">
        <v>17412</v>
      </c>
      <c r="E63" s="132">
        <v>4677027.2</v>
      </c>
    </row>
    <row r="64" spans="1:5" x14ac:dyDescent="0.25">
      <c r="A64" s="131"/>
      <c r="B64" s="70" t="s">
        <v>303</v>
      </c>
      <c r="C64" s="69"/>
      <c r="D64" s="69"/>
      <c r="E64" s="132"/>
    </row>
    <row r="65" spans="1:5" ht="110.25" x14ac:dyDescent="0.25">
      <c r="A65" s="131">
        <v>48</v>
      </c>
      <c r="B65" s="2" t="s">
        <v>17413</v>
      </c>
      <c r="C65" s="2" t="s">
        <v>17414</v>
      </c>
      <c r="D65" s="2102" t="s">
        <v>17415</v>
      </c>
      <c r="E65" s="132">
        <v>500000</v>
      </c>
    </row>
    <row r="66" spans="1:5" x14ac:dyDescent="0.25">
      <c r="A66" s="131"/>
      <c r="B66" s="130" t="s">
        <v>248</v>
      </c>
      <c r="C66" s="131"/>
      <c r="D66" s="131"/>
      <c r="E66" s="1369">
        <f>SUM(E6:E65)</f>
        <v>78872137.930000007</v>
      </c>
    </row>
    <row r="67" spans="1:5" x14ac:dyDescent="0.25">
      <c r="A67" s="130"/>
      <c r="B67" s="130" t="s">
        <v>9</v>
      </c>
      <c r="C67" s="70"/>
      <c r="D67" s="130"/>
      <c r="E67" s="275"/>
    </row>
    <row r="68" spans="1:5" ht="31.5" x14ac:dyDescent="0.25">
      <c r="A68" s="131">
        <v>1</v>
      </c>
      <c r="B68" s="69" t="s">
        <v>289</v>
      </c>
      <c r="C68" s="69" t="s">
        <v>17306</v>
      </c>
      <c r="D68" s="69" t="s">
        <v>329</v>
      </c>
      <c r="E68" s="74">
        <v>1000000</v>
      </c>
    </row>
    <row r="69" spans="1:5" x14ac:dyDescent="0.25">
      <c r="A69" s="131"/>
      <c r="B69" s="523" t="s">
        <v>17324</v>
      </c>
      <c r="C69" s="158"/>
      <c r="D69" s="78"/>
      <c r="E69" s="162"/>
    </row>
    <row r="70" spans="1:5" ht="47.25" x14ac:dyDescent="0.25">
      <c r="A70" s="131">
        <v>2</v>
      </c>
      <c r="B70" s="69" t="s">
        <v>309</v>
      </c>
      <c r="C70" s="69" t="s">
        <v>17325</v>
      </c>
      <c r="D70" s="69" t="s">
        <v>554</v>
      </c>
      <c r="E70" s="132">
        <v>2250000</v>
      </c>
    </row>
    <row r="71" spans="1:5" ht="31.5" x14ac:dyDescent="0.25">
      <c r="A71" s="131">
        <v>3</v>
      </c>
      <c r="B71" s="69" t="s">
        <v>342</v>
      </c>
      <c r="C71" s="69" t="s">
        <v>17326</v>
      </c>
      <c r="D71" s="69" t="s">
        <v>554</v>
      </c>
      <c r="E71" s="132">
        <v>2250000</v>
      </c>
    </row>
    <row r="72" spans="1:5" x14ac:dyDescent="0.25">
      <c r="A72" s="130"/>
      <c r="B72" s="130" t="s">
        <v>704</v>
      </c>
      <c r="C72" s="130"/>
      <c r="D72" s="130"/>
      <c r="E72" s="1369">
        <f>SUM(E68:E71)</f>
        <v>5500000</v>
      </c>
    </row>
    <row r="73" spans="1:5" x14ac:dyDescent="0.25">
      <c r="A73" s="130"/>
      <c r="B73" s="130" t="s">
        <v>323</v>
      </c>
      <c r="C73" s="130"/>
      <c r="D73" s="130"/>
      <c r="E73" s="1369"/>
    </row>
    <row r="74" spans="1:5" x14ac:dyDescent="0.25">
      <c r="A74" s="161"/>
      <c r="B74" s="576" t="s">
        <v>17416</v>
      </c>
      <c r="C74" s="78"/>
      <c r="D74" s="158"/>
      <c r="E74" s="162"/>
    </row>
    <row r="75" spans="1:5" ht="141.75" x14ac:dyDescent="0.25">
      <c r="A75" s="161">
        <v>45</v>
      </c>
      <c r="B75" s="158" t="s">
        <v>17413</v>
      </c>
      <c r="C75" s="158" t="s">
        <v>17414</v>
      </c>
      <c r="D75" s="158" t="s">
        <v>17417</v>
      </c>
      <c r="E75" s="162">
        <v>1236206.8999999999</v>
      </c>
    </row>
    <row r="76" spans="1:5" ht="31.5" x14ac:dyDescent="0.25">
      <c r="A76" s="161">
        <v>48</v>
      </c>
      <c r="B76" s="158" t="s">
        <v>17418</v>
      </c>
      <c r="C76" s="158" t="s">
        <v>17419</v>
      </c>
      <c r="D76" s="158" t="s">
        <v>17420</v>
      </c>
      <c r="E76" s="162">
        <v>500000</v>
      </c>
    </row>
    <row r="77" spans="1:5" ht="47.25" x14ac:dyDescent="0.25">
      <c r="A77" s="161">
        <v>17</v>
      </c>
      <c r="B77" s="158" t="s">
        <v>17421</v>
      </c>
      <c r="C77" s="158" t="s">
        <v>17422</v>
      </c>
      <c r="D77" s="158" t="s">
        <v>17423</v>
      </c>
      <c r="E77" s="162">
        <v>700000</v>
      </c>
    </row>
    <row r="78" spans="1:5" ht="17.25" customHeight="1" x14ac:dyDescent="0.25">
      <c r="A78" s="161"/>
      <c r="B78" s="2576" t="s">
        <v>42657</v>
      </c>
      <c r="C78" s="2577"/>
      <c r="D78" s="158"/>
      <c r="E78" s="162">
        <v>2000</v>
      </c>
    </row>
    <row r="79" spans="1:5" x14ac:dyDescent="0.25">
      <c r="A79" s="576"/>
      <c r="B79" s="576" t="s">
        <v>248</v>
      </c>
      <c r="C79" s="576"/>
      <c r="D79" s="576"/>
      <c r="E79" s="2103">
        <f>SUM(E75:E78)</f>
        <v>2438206.9</v>
      </c>
    </row>
    <row r="80" spans="1:5" ht="15.75" customHeight="1" x14ac:dyDescent="0.25">
      <c r="A80" s="173"/>
      <c r="B80" s="2576" t="s">
        <v>324</v>
      </c>
      <c r="C80" s="2577"/>
      <c r="D80" s="173"/>
      <c r="E80" s="1729">
        <f>E79+E72+E66</f>
        <v>86810344.830000013</v>
      </c>
    </row>
    <row r="84" spans="1:5" x14ac:dyDescent="0.25">
      <c r="A84" s="2454" t="s">
        <v>0</v>
      </c>
      <c r="B84" s="2454"/>
      <c r="C84" s="2454"/>
      <c r="D84" s="2454"/>
      <c r="E84" s="2454"/>
    </row>
    <row r="85" spans="1:5" x14ac:dyDescent="0.25">
      <c r="A85" s="2454" t="s">
        <v>43642</v>
      </c>
      <c r="B85" s="2454"/>
      <c r="C85" s="2454"/>
      <c r="D85" s="2454"/>
      <c r="E85" s="2454"/>
    </row>
    <row r="86" spans="1:5" x14ac:dyDescent="0.25">
      <c r="A86" s="2454" t="s">
        <v>29443</v>
      </c>
      <c r="B86" s="2454"/>
      <c r="C86" s="2454"/>
      <c r="D86" s="2454"/>
      <c r="E86" s="2454"/>
    </row>
    <row r="87" spans="1:5" x14ac:dyDescent="0.25">
      <c r="A87" s="2180" t="s">
        <v>18595</v>
      </c>
      <c r="B87" s="2174" t="s">
        <v>5559</v>
      </c>
      <c r="C87" s="2174" t="s">
        <v>284</v>
      </c>
      <c r="D87" s="2174" t="s">
        <v>10816</v>
      </c>
      <c r="E87" s="2174" t="s">
        <v>43439</v>
      </c>
    </row>
    <row r="88" spans="1:5" x14ac:dyDescent="0.25">
      <c r="A88" s="2180"/>
      <c r="B88" s="2590" t="s">
        <v>43643</v>
      </c>
      <c r="C88" s="2590"/>
      <c r="D88" s="2174"/>
      <c r="E88" s="2174"/>
    </row>
    <row r="89" spans="1:5" ht="110.25" x14ac:dyDescent="0.25">
      <c r="A89" s="2182">
        <v>1</v>
      </c>
      <c r="B89" s="2182" t="s">
        <v>295</v>
      </c>
      <c r="C89" s="2182" t="s">
        <v>43644</v>
      </c>
      <c r="D89" s="2182" t="s">
        <v>43645</v>
      </c>
      <c r="E89" s="1746">
        <v>374482.75</v>
      </c>
    </row>
    <row r="90" spans="1:5" x14ac:dyDescent="0.25">
      <c r="A90" s="2182"/>
      <c r="B90" s="2525" t="s">
        <v>43488</v>
      </c>
      <c r="C90" s="2525"/>
      <c r="D90" s="2182"/>
      <c r="E90" s="1746"/>
    </row>
    <row r="91" spans="1:5" ht="78.75" x14ac:dyDescent="0.25">
      <c r="A91" s="2182">
        <v>2</v>
      </c>
      <c r="B91" s="2186" t="s">
        <v>299</v>
      </c>
      <c r="C91" s="2186" t="s">
        <v>43646</v>
      </c>
      <c r="D91" s="2182" t="s">
        <v>17316</v>
      </c>
      <c r="E91" s="1832">
        <v>187241.38</v>
      </c>
    </row>
    <row r="92" spans="1:5" x14ac:dyDescent="0.25">
      <c r="A92" s="2182"/>
      <c r="B92" s="2590" t="s">
        <v>3840</v>
      </c>
      <c r="C92" s="2590"/>
      <c r="D92" s="2182"/>
      <c r="E92" s="1832"/>
    </row>
    <row r="93" spans="1:5" ht="141.75" x14ac:dyDescent="0.25">
      <c r="A93" s="2182">
        <v>3</v>
      </c>
      <c r="B93" s="2186" t="s">
        <v>4995</v>
      </c>
      <c r="C93" s="2186" t="s">
        <v>17318</v>
      </c>
      <c r="D93" s="2186" t="s">
        <v>43647</v>
      </c>
      <c r="E93" s="1742">
        <v>920000</v>
      </c>
    </row>
    <row r="94" spans="1:5" ht="94.5" x14ac:dyDescent="0.25">
      <c r="A94" s="2182">
        <v>4</v>
      </c>
      <c r="B94" s="2186" t="s">
        <v>4995</v>
      </c>
      <c r="C94" s="2186" t="s">
        <v>17318</v>
      </c>
      <c r="D94" s="1755" t="s">
        <v>43648</v>
      </c>
      <c r="E94" s="1742">
        <v>200000</v>
      </c>
    </row>
    <row r="95" spans="1:5" x14ac:dyDescent="0.25">
      <c r="A95" s="2182"/>
      <c r="B95" s="2590" t="s">
        <v>301</v>
      </c>
      <c r="C95" s="2590"/>
      <c r="D95" s="2186"/>
      <c r="E95" s="1742"/>
    </row>
    <row r="96" spans="1:5" ht="78.75" x14ac:dyDescent="0.25">
      <c r="A96" s="2182">
        <v>5</v>
      </c>
      <c r="B96" s="2186" t="s">
        <v>301</v>
      </c>
      <c r="C96" s="2186" t="s">
        <v>17320</v>
      </c>
      <c r="D96" s="2186" t="s">
        <v>43</v>
      </c>
      <c r="E96" s="1742">
        <v>568965.51</v>
      </c>
    </row>
    <row r="97" spans="1:5" x14ac:dyDescent="0.25">
      <c r="A97" s="2182"/>
      <c r="B97" s="2590" t="s">
        <v>3476</v>
      </c>
      <c r="C97" s="2590"/>
      <c r="D97" s="2186"/>
      <c r="E97" s="1742"/>
    </row>
    <row r="98" spans="1:5" ht="63" x14ac:dyDescent="0.25">
      <c r="A98" s="2182">
        <v>6</v>
      </c>
      <c r="B98" s="2243" t="s">
        <v>17321</v>
      </c>
      <c r="C98" s="2244" t="s">
        <v>17322</v>
      </c>
      <c r="D98" s="2243" t="s">
        <v>17323</v>
      </c>
      <c r="E98" s="1832">
        <v>124827.58</v>
      </c>
    </row>
    <row r="99" spans="1:5" x14ac:dyDescent="0.25">
      <c r="A99" s="2182"/>
      <c r="B99" s="2739" t="s">
        <v>29004</v>
      </c>
      <c r="C99" s="2739"/>
      <c r="D99" s="2243"/>
      <c r="E99" s="1832"/>
    </row>
    <row r="100" spans="1:5" ht="63" x14ac:dyDescent="0.25">
      <c r="A100" s="1756">
        <v>7</v>
      </c>
      <c r="B100" s="2186" t="s">
        <v>17355</v>
      </c>
      <c r="C100" s="2186" t="s">
        <v>17328</v>
      </c>
      <c r="D100" s="2186" t="s">
        <v>43649</v>
      </c>
      <c r="E100" s="1832">
        <v>878965.54</v>
      </c>
    </row>
    <row r="101" spans="1:5" ht="47.25" x14ac:dyDescent="0.25">
      <c r="A101" s="1756">
        <v>8</v>
      </c>
      <c r="B101" s="2186" t="s">
        <v>43650</v>
      </c>
      <c r="C101" s="2186" t="s">
        <v>17331</v>
      </c>
      <c r="D101" s="2186" t="s">
        <v>43651</v>
      </c>
      <c r="E101" s="1832">
        <v>500000</v>
      </c>
    </row>
    <row r="102" spans="1:5" ht="63" x14ac:dyDescent="0.25">
      <c r="A102" s="1756">
        <v>9</v>
      </c>
      <c r="B102" s="2186" t="s">
        <v>43652</v>
      </c>
      <c r="C102" s="2186" t="s">
        <v>17331</v>
      </c>
      <c r="D102" s="2186" t="s">
        <v>43653</v>
      </c>
      <c r="E102" s="1832">
        <v>500000</v>
      </c>
    </row>
    <row r="103" spans="1:5" x14ac:dyDescent="0.25">
      <c r="A103" s="1756"/>
      <c r="B103" s="2590" t="s">
        <v>18789</v>
      </c>
      <c r="C103" s="2590"/>
      <c r="D103" s="2186"/>
      <c r="E103" s="1832"/>
    </row>
    <row r="104" spans="1:5" ht="47.25" x14ac:dyDescent="0.25">
      <c r="A104" s="1756">
        <v>10</v>
      </c>
      <c r="B104" s="2182" t="s">
        <v>43654</v>
      </c>
      <c r="C104" s="303" t="s">
        <v>43655</v>
      </c>
      <c r="D104" s="2182" t="s">
        <v>43656</v>
      </c>
      <c r="E104" s="1834">
        <v>4000000</v>
      </c>
    </row>
    <row r="105" spans="1:5" x14ac:dyDescent="0.25">
      <c r="A105" s="1756"/>
      <c r="B105" s="2525" t="s">
        <v>304</v>
      </c>
      <c r="C105" s="2525"/>
      <c r="D105" s="2182"/>
      <c r="E105" s="1834"/>
    </row>
    <row r="106" spans="1:5" ht="110.25" x14ac:dyDescent="0.25">
      <c r="A106" s="1756">
        <v>11</v>
      </c>
      <c r="B106" s="2186" t="s">
        <v>17413</v>
      </c>
      <c r="C106" s="2186" t="s">
        <v>17414</v>
      </c>
      <c r="D106" s="2245" t="s">
        <v>43657</v>
      </c>
      <c r="E106" s="1832">
        <v>124827.58</v>
      </c>
    </row>
    <row r="107" spans="1:5" x14ac:dyDescent="0.25">
      <c r="A107" s="1756"/>
      <c r="B107" s="2590" t="s">
        <v>6071</v>
      </c>
      <c r="C107" s="2590"/>
      <c r="D107" s="2245"/>
      <c r="E107" s="1832"/>
    </row>
    <row r="108" spans="1:5" ht="78.75" x14ac:dyDescent="0.25">
      <c r="A108" s="1756">
        <v>12</v>
      </c>
      <c r="B108" s="2186" t="s">
        <v>43658</v>
      </c>
      <c r="C108" s="303" t="s">
        <v>43659</v>
      </c>
      <c r="D108" s="2186" t="s">
        <v>43660</v>
      </c>
      <c r="E108" s="1832">
        <v>3000000</v>
      </c>
    </row>
    <row r="109" spans="1:5" x14ac:dyDescent="0.25">
      <c r="A109" s="2182"/>
      <c r="B109" s="2740" t="s">
        <v>1833</v>
      </c>
      <c r="C109" s="2740"/>
      <c r="D109" s="2182"/>
      <c r="E109" s="1929">
        <f>E89+E91+E93+E94+E96+E98+E100+E101+E102+E104+E106+E108</f>
        <v>11379310.34</v>
      </c>
    </row>
    <row r="110" spans="1:5" ht="75.75" customHeight="1" x14ac:dyDescent="0.25">
      <c r="A110" s="2340" t="s">
        <v>42253</v>
      </c>
      <c r="B110" s="2341"/>
      <c r="C110" s="2342"/>
      <c r="D110" s="2453" t="s">
        <v>279</v>
      </c>
      <c r="E110" s="2453"/>
    </row>
  </sheetData>
  <mergeCells count="20">
    <mergeCell ref="A110:C110"/>
    <mergeCell ref="D110:E110"/>
    <mergeCell ref="B97:C97"/>
    <mergeCell ref="B99:C99"/>
    <mergeCell ref="B103:C103"/>
    <mergeCell ref="B105:C105"/>
    <mergeCell ref="B107:C107"/>
    <mergeCell ref="B109:C109"/>
    <mergeCell ref="B95:C95"/>
    <mergeCell ref="A1:E1"/>
    <mergeCell ref="A2:E2"/>
    <mergeCell ref="A3:E3"/>
    <mergeCell ref="B78:C78"/>
    <mergeCell ref="B80:C80"/>
    <mergeCell ref="A84:E84"/>
    <mergeCell ref="A85:E85"/>
    <mergeCell ref="A86:E86"/>
    <mergeCell ref="B88:C88"/>
    <mergeCell ref="B90:C90"/>
    <mergeCell ref="B92:C92"/>
  </mergeCells>
  <pageMargins left="0.7" right="0.7" top="0.75" bottom="0.75" header="0.3" footer="0.3"/>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
  <sheetViews>
    <sheetView workbookViewId="0">
      <selection activeCell="E11" sqref="E11"/>
    </sheetView>
  </sheetViews>
  <sheetFormatPr defaultRowHeight="15" x14ac:dyDescent="0.25"/>
  <cols>
    <col min="2" max="2" width="14.140625" customWidth="1"/>
    <col min="3" max="3" width="46" customWidth="1"/>
    <col min="4" max="4" width="17.42578125" customWidth="1"/>
    <col min="5" max="5" width="19.5703125" customWidth="1"/>
    <col min="6" max="6" width="11.5703125" customWidth="1"/>
  </cols>
  <sheetData>
    <row r="1" spans="1:6" ht="15.75" x14ac:dyDescent="0.25">
      <c r="C1" s="1728" t="s">
        <v>42487</v>
      </c>
    </row>
    <row r="4" spans="1:6" ht="15.75" x14ac:dyDescent="0.25">
      <c r="A4" s="2352" t="s">
        <v>9528</v>
      </c>
      <c r="B4" s="2352"/>
      <c r="C4" s="2352"/>
      <c r="D4" s="2352"/>
      <c r="E4" s="2352"/>
      <c r="F4" s="2352"/>
    </row>
    <row r="5" spans="1:6" ht="15.75" x14ac:dyDescent="0.25">
      <c r="A5" s="2352" t="s">
        <v>17616</v>
      </c>
      <c r="B5" s="2352"/>
      <c r="C5" s="2352"/>
      <c r="D5" s="2352"/>
      <c r="E5" s="2352"/>
      <c r="F5" s="2352"/>
    </row>
    <row r="6" spans="1:6" ht="15.75" x14ac:dyDescent="0.25">
      <c r="A6" s="2352" t="s">
        <v>281</v>
      </c>
      <c r="B6" s="2352"/>
      <c r="C6" s="2352"/>
      <c r="D6" s="2352"/>
      <c r="E6" s="2352"/>
      <c r="F6" s="2352"/>
    </row>
    <row r="7" spans="1:6" ht="31.5" x14ac:dyDescent="0.25">
      <c r="A7" s="264" t="s">
        <v>3</v>
      </c>
      <c r="B7" s="437" t="s">
        <v>283</v>
      </c>
      <c r="C7" s="437" t="s">
        <v>284</v>
      </c>
      <c r="D7" s="437" t="s">
        <v>285</v>
      </c>
      <c r="E7" s="386" t="s">
        <v>13313</v>
      </c>
      <c r="F7" s="45" t="s">
        <v>4467</v>
      </c>
    </row>
    <row r="8" spans="1:6" ht="15.75" x14ac:dyDescent="0.25">
      <c r="A8" s="562"/>
      <c r="B8" s="2703" t="s">
        <v>9</v>
      </c>
      <c r="C8" s="2704"/>
      <c r="D8" s="481"/>
      <c r="E8" s="918"/>
      <c r="F8" s="483"/>
    </row>
    <row r="9" spans="1:6" ht="126" x14ac:dyDescent="0.25">
      <c r="A9" s="752">
        <v>1</v>
      </c>
      <c r="B9" s="269" t="s">
        <v>1660</v>
      </c>
      <c r="C9" s="269" t="s">
        <v>5962</v>
      </c>
      <c r="D9" s="269" t="s">
        <v>488</v>
      </c>
      <c r="E9" s="150">
        <v>620344.82999999996</v>
      </c>
      <c r="F9" s="44" t="s">
        <v>272</v>
      </c>
    </row>
    <row r="10" spans="1:6" ht="15.75" x14ac:dyDescent="0.25">
      <c r="A10" s="752"/>
      <c r="B10" s="2381" t="s">
        <v>2222</v>
      </c>
      <c r="C10" s="2435"/>
      <c r="D10" s="2382"/>
      <c r="E10" s="150"/>
      <c r="F10" s="44"/>
    </row>
    <row r="11" spans="1:6" ht="94.5" x14ac:dyDescent="0.25">
      <c r="A11" s="752">
        <v>2</v>
      </c>
      <c r="B11" s="269" t="s">
        <v>23</v>
      </c>
      <c r="C11" s="269" t="s">
        <v>17620</v>
      </c>
      <c r="D11" s="269" t="s">
        <v>3056</v>
      </c>
      <c r="E11" s="150">
        <v>340000</v>
      </c>
      <c r="F11" s="44" t="s">
        <v>272</v>
      </c>
    </row>
    <row r="12" spans="1:6" ht="15.75" x14ac:dyDescent="0.25">
      <c r="A12" s="752"/>
      <c r="B12" s="2696" t="s">
        <v>4727</v>
      </c>
      <c r="C12" s="2697"/>
      <c r="D12" s="269"/>
      <c r="E12" s="150"/>
      <c r="F12" s="44"/>
    </row>
    <row r="13" spans="1:6" ht="94.5" x14ac:dyDescent="0.25">
      <c r="A13" s="752">
        <v>3</v>
      </c>
      <c r="B13" s="269" t="s">
        <v>301</v>
      </c>
      <c r="C13" s="182" t="s">
        <v>17618</v>
      </c>
      <c r="D13" s="269" t="s">
        <v>43</v>
      </c>
      <c r="E13" s="266">
        <v>568965.51</v>
      </c>
      <c r="F13" s="44" t="s">
        <v>272</v>
      </c>
    </row>
    <row r="14" spans="1:6" ht="15.75" x14ac:dyDescent="0.25">
      <c r="A14" s="752"/>
      <c r="B14" s="2696" t="s">
        <v>5895</v>
      </c>
      <c r="C14" s="2697"/>
      <c r="D14" s="269"/>
      <c r="E14" s="266"/>
      <c r="F14" s="44"/>
    </row>
    <row r="15" spans="1:6" ht="126" x14ac:dyDescent="0.25">
      <c r="A15" s="752">
        <v>4</v>
      </c>
      <c r="B15" s="269" t="s">
        <v>17621</v>
      </c>
      <c r="C15" s="269" t="s">
        <v>17622</v>
      </c>
      <c r="D15" s="269" t="s">
        <v>17623</v>
      </c>
      <c r="E15" s="150">
        <v>2000000</v>
      </c>
      <c r="F15" s="44" t="s">
        <v>1259</v>
      </c>
    </row>
    <row r="16" spans="1:6" ht="94.5" x14ac:dyDescent="0.25">
      <c r="A16" s="752">
        <v>5</v>
      </c>
      <c r="B16" s="269" t="s">
        <v>17624</v>
      </c>
      <c r="C16" s="269" t="s">
        <v>17625</v>
      </c>
      <c r="D16" s="269" t="s">
        <v>17626</v>
      </c>
      <c r="E16" s="150">
        <v>2000000</v>
      </c>
      <c r="F16" s="44" t="s">
        <v>1269</v>
      </c>
    </row>
    <row r="17" spans="1:6" ht="15.75" x14ac:dyDescent="0.25">
      <c r="A17" s="752"/>
      <c r="B17" s="2388" t="s">
        <v>5872</v>
      </c>
      <c r="C17" s="2390"/>
      <c r="D17" s="269"/>
      <c r="E17" s="150"/>
      <c r="F17" s="44"/>
    </row>
    <row r="18" spans="1:6" ht="78.75" x14ac:dyDescent="0.25">
      <c r="A18" s="752">
        <v>6</v>
      </c>
      <c r="B18" s="269" t="s">
        <v>17627</v>
      </c>
      <c r="C18" s="269" t="s">
        <v>17628</v>
      </c>
      <c r="D18" s="269" t="s">
        <v>17629</v>
      </c>
      <c r="E18" s="150">
        <v>2000000</v>
      </c>
      <c r="F18" s="44" t="s">
        <v>1269</v>
      </c>
    </row>
    <row r="19" spans="1:6" ht="78.75" x14ac:dyDescent="0.25">
      <c r="A19" s="752">
        <v>7</v>
      </c>
      <c r="B19" s="269" t="s">
        <v>17630</v>
      </c>
      <c r="C19" s="269" t="s">
        <v>17631</v>
      </c>
      <c r="D19" s="269" t="s">
        <v>17632</v>
      </c>
      <c r="E19" s="150">
        <v>3000000</v>
      </c>
      <c r="F19" s="44" t="s">
        <v>1269</v>
      </c>
    </row>
    <row r="20" spans="1:6" ht="15.75" x14ac:dyDescent="0.25">
      <c r="A20" s="752"/>
      <c r="B20" s="437" t="s">
        <v>219</v>
      </c>
      <c r="C20" s="269"/>
      <c r="D20" s="269"/>
      <c r="E20" s="150"/>
      <c r="F20" s="44"/>
    </row>
    <row r="21" spans="1:6" ht="94.5" x14ac:dyDescent="0.25">
      <c r="A21" s="752">
        <v>8</v>
      </c>
      <c r="B21" s="269" t="s">
        <v>17633</v>
      </c>
      <c r="C21" s="269" t="s">
        <v>17634</v>
      </c>
      <c r="D21" s="269" t="s">
        <v>17635</v>
      </c>
      <c r="E21" s="150">
        <v>850000</v>
      </c>
      <c r="F21" s="44" t="s">
        <v>1259</v>
      </c>
    </row>
    <row r="22" spans="1:6" ht="15.75" x14ac:dyDescent="0.25">
      <c r="A22" s="264"/>
      <c r="B22" s="602" t="s">
        <v>248</v>
      </c>
      <c r="C22" s="602"/>
      <c r="D22" s="602"/>
      <c r="E22" s="919">
        <f>SUM(E9:E21)</f>
        <v>11379310.34</v>
      </c>
      <c r="F22" s="920"/>
    </row>
  </sheetData>
  <mergeCells count="8">
    <mergeCell ref="B14:C14"/>
    <mergeCell ref="B17:C17"/>
    <mergeCell ref="A6:F6"/>
    <mergeCell ref="A4:F4"/>
    <mergeCell ref="A5:F5"/>
    <mergeCell ref="B8:C8"/>
    <mergeCell ref="B10:D10"/>
    <mergeCell ref="B12:C12"/>
  </mergeCells>
  <pageMargins left="0.7" right="0.7" top="0.75" bottom="0.75" header="0.3" footer="0.3"/>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43"/>
  <sheetViews>
    <sheetView topLeftCell="B1" workbookViewId="0">
      <selection activeCell="C13" sqref="C13"/>
    </sheetView>
  </sheetViews>
  <sheetFormatPr defaultRowHeight="15" x14ac:dyDescent="0.25"/>
  <cols>
    <col min="1" max="1" width="7.85546875" customWidth="1"/>
    <col min="2" max="2" width="17.7109375" customWidth="1"/>
    <col min="3" max="3" width="48.42578125" customWidth="1"/>
    <col min="4" max="4" width="22.42578125" customWidth="1"/>
    <col min="5" max="5" width="20" customWidth="1"/>
    <col min="6" max="6" width="12.28515625" customWidth="1"/>
  </cols>
  <sheetData>
    <row r="2" spans="1:6" ht="15.75" x14ac:dyDescent="0.25">
      <c r="B2" s="1728" t="s">
        <v>42488</v>
      </c>
    </row>
    <row r="4" spans="1:6" ht="15.75" x14ac:dyDescent="0.25">
      <c r="A4" s="2352" t="s">
        <v>9528</v>
      </c>
      <c r="B4" s="2352"/>
      <c r="C4" s="2352"/>
      <c r="D4" s="2352"/>
      <c r="E4" s="2352"/>
      <c r="F4" s="2352"/>
    </row>
    <row r="5" spans="1:6" ht="15.75" x14ac:dyDescent="0.25">
      <c r="A5" s="2352" t="s">
        <v>17646</v>
      </c>
      <c r="B5" s="2352"/>
      <c r="C5" s="2352"/>
      <c r="D5" s="2352"/>
      <c r="E5" s="2352"/>
      <c r="F5" s="2352"/>
    </row>
    <row r="6" spans="1:6" ht="15.75" x14ac:dyDescent="0.25">
      <c r="A6" s="2352" t="s">
        <v>281</v>
      </c>
      <c r="B6" s="2352"/>
      <c r="C6" s="2352"/>
      <c r="D6" s="2352"/>
      <c r="E6" s="2352"/>
      <c r="F6" s="2352"/>
    </row>
    <row r="7" spans="1:6" ht="15.75" x14ac:dyDescent="0.25">
      <c r="A7" s="334" t="s">
        <v>3</v>
      </c>
      <c r="B7" s="437" t="s">
        <v>283</v>
      </c>
      <c r="C7" s="437" t="s">
        <v>284</v>
      </c>
      <c r="D7" s="437" t="s">
        <v>285</v>
      </c>
      <c r="E7" s="45" t="s">
        <v>13313</v>
      </c>
      <c r="F7" s="45" t="s">
        <v>4467</v>
      </c>
    </row>
    <row r="8" spans="1:6" ht="15.75" x14ac:dyDescent="0.25">
      <c r="A8" s="562"/>
      <c r="B8" s="2703" t="s">
        <v>9</v>
      </c>
      <c r="C8" s="2704"/>
      <c r="D8" s="481"/>
      <c r="E8" s="483"/>
      <c r="F8" s="483"/>
    </row>
    <row r="9" spans="1:6" ht="47.25" x14ac:dyDescent="0.25">
      <c r="A9" s="182">
        <v>1</v>
      </c>
      <c r="B9" s="182" t="s">
        <v>23</v>
      </c>
      <c r="C9" s="182" t="s">
        <v>17647</v>
      </c>
      <c r="D9" s="182" t="s">
        <v>15415</v>
      </c>
      <c r="E9" s="450">
        <v>682758.62</v>
      </c>
      <c r="F9" s="42" t="s">
        <v>272</v>
      </c>
    </row>
    <row r="10" spans="1:6" ht="15.75" x14ac:dyDescent="0.25">
      <c r="A10" s="182"/>
      <c r="B10" s="2381" t="s">
        <v>2222</v>
      </c>
      <c r="C10" s="2435"/>
      <c r="D10" s="2382"/>
      <c r="E10" s="450"/>
      <c r="F10" s="42"/>
    </row>
    <row r="11" spans="1:6" ht="63" x14ac:dyDescent="0.25">
      <c r="A11" s="182">
        <v>2</v>
      </c>
      <c r="B11" s="182" t="s">
        <v>23</v>
      </c>
      <c r="C11" s="182" t="s">
        <v>17648</v>
      </c>
      <c r="D11" s="182" t="s">
        <v>17636</v>
      </c>
      <c r="E11" s="450">
        <v>341379</v>
      </c>
      <c r="F11" s="42" t="s">
        <v>272</v>
      </c>
    </row>
    <row r="12" spans="1:6" ht="31.5" x14ac:dyDescent="0.25">
      <c r="A12" s="182"/>
      <c r="B12" s="264" t="s">
        <v>303</v>
      </c>
      <c r="C12" s="182"/>
      <c r="D12" s="182"/>
      <c r="E12" s="450"/>
      <c r="F12" s="42"/>
    </row>
    <row r="13" spans="1:6" ht="47.25" x14ac:dyDescent="0.25">
      <c r="A13" s="182">
        <v>3</v>
      </c>
      <c r="B13" s="182" t="s">
        <v>17649</v>
      </c>
      <c r="C13" s="182" t="s">
        <v>17650</v>
      </c>
      <c r="D13" s="182" t="s">
        <v>17651</v>
      </c>
      <c r="E13" s="450">
        <v>50000</v>
      </c>
      <c r="F13" s="42" t="s">
        <v>13</v>
      </c>
    </row>
    <row r="14" spans="1:6" ht="47.25" x14ac:dyDescent="0.25">
      <c r="A14" s="182">
        <v>4</v>
      </c>
      <c r="B14" s="182" t="s">
        <v>17652</v>
      </c>
      <c r="C14" s="182" t="s">
        <v>17653</v>
      </c>
      <c r="D14" s="182" t="s">
        <v>17654</v>
      </c>
      <c r="E14" s="450">
        <v>50000</v>
      </c>
      <c r="F14" s="42" t="s">
        <v>13</v>
      </c>
    </row>
    <row r="15" spans="1:6" ht="47.25" x14ac:dyDescent="0.25">
      <c r="A15" s="182">
        <v>5</v>
      </c>
      <c r="B15" s="182" t="s">
        <v>17655</v>
      </c>
      <c r="C15" s="182" t="s">
        <v>17656</v>
      </c>
      <c r="D15" s="182" t="s">
        <v>17654</v>
      </c>
      <c r="E15" s="450">
        <v>100000</v>
      </c>
      <c r="F15" s="42" t="s">
        <v>13</v>
      </c>
    </row>
    <row r="16" spans="1:6" ht="47.25" x14ac:dyDescent="0.25">
      <c r="A16" s="182">
        <v>6</v>
      </c>
      <c r="B16" s="182" t="s">
        <v>17657</v>
      </c>
      <c r="C16" s="182" t="s">
        <v>17658</v>
      </c>
      <c r="D16" s="182" t="s">
        <v>17654</v>
      </c>
      <c r="E16" s="450">
        <v>100000</v>
      </c>
      <c r="F16" s="42" t="s">
        <v>13</v>
      </c>
    </row>
    <row r="17" spans="1:6" ht="94.5" x14ac:dyDescent="0.25">
      <c r="A17" s="182">
        <v>7</v>
      </c>
      <c r="B17" s="182" t="s">
        <v>2420</v>
      </c>
      <c r="C17" s="182" t="s">
        <v>17659</v>
      </c>
      <c r="D17" s="182" t="s">
        <v>17660</v>
      </c>
      <c r="E17" s="450">
        <v>28000</v>
      </c>
      <c r="F17" s="42" t="s">
        <v>13</v>
      </c>
    </row>
    <row r="18" spans="1:6" ht="47.25" x14ac:dyDescent="0.25">
      <c r="A18" s="182">
        <v>8</v>
      </c>
      <c r="B18" s="182" t="s">
        <v>17661</v>
      </c>
      <c r="C18" s="182" t="s">
        <v>17662</v>
      </c>
      <c r="D18" s="182" t="s">
        <v>17654</v>
      </c>
      <c r="E18" s="450">
        <v>100000</v>
      </c>
      <c r="F18" s="42" t="s">
        <v>13</v>
      </c>
    </row>
    <row r="19" spans="1:6" ht="47.25" x14ac:dyDescent="0.25">
      <c r="A19" s="182">
        <v>9</v>
      </c>
      <c r="B19" s="182" t="s">
        <v>17640</v>
      </c>
      <c r="C19" s="182" t="s">
        <v>17663</v>
      </c>
      <c r="D19" s="182" t="s">
        <v>17654</v>
      </c>
      <c r="E19" s="450">
        <v>100000</v>
      </c>
      <c r="F19" s="42" t="s">
        <v>13</v>
      </c>
    </row>
    <row r="20" spans="1:6" ht="15.75" x14ac:dyDescent="0.25">
      <c r="A20" s="182"/>
      <c r="B20" s="2330" t="s">
        <v>5895</v>
      </c>
      <c r="C20" s="2331"/>
      <c r="D20" s="182"/>
      <c r="E20" s="450"/>
      <c r="F20" s="42"/>
    </row>
    <row r="21" spans="1:6" ht="63" x14ac:dyDescent="0.25">
      <c r="A21" s="182">
        <v>10</v>
      </c>
      <c r="B21" s="269" t="s">
        <v>17664</v>
      </c>
      <c r="C21" s="182" t="s">
        <v>17665</v>
      </c>
      <c r="D21" s="269" t="s">
        <v>17666</v>
      </c>
      <c r="E21" s="450">
        <v>400000</v>
      </c>
      <c r="F21" s="42" t="s">
        <v>13</v>
      </c>
    </row>
    <row r="22" spans="1:6" ht="94.5" x14ac:dyDescent="0.25">
      <c r="A22" s="182">
        <v>11</v>
      </c>
      <c r="B22" s="182" t="s">
        <v>17667</v>
      </c>
      <c r="C22" s="182" t="s">
        <v>17668</v>
      </c>
      <c r="D22" s="182" t="s">
        <v>17669</v>
      </c>
      <c r="E22" s="450">
        <v>450000</v>
      </c>
      <c r="F22" s="42" t="s">
        <v>13</v>
      </c>
    </row>
    <row r="23" spans="1:6" ht="31.5" x14ac:dyDescent="0.25">
      <c r="A23" s="182">
        <v>12</v>
      </c>
      <c r="B23" s="182" t="s">
        <v>17670</v>
      </c>
      <c r="C23" s="182" t="s">
        <v>17671</v>
      </c>
      <c r="D23" s="182" t="s">
        <v>3027</v>
      </c>
      <c r="E23" s="450">
        <v>600000</v>
      </c>
      <c r="F23" s="42" t="s">
        <v>13</v>
      </c>
    </row>
    <row r="24" spans="1:6" ht="63" x14ac:dyDescent="0.25">
      <c r="A24" s="182">
        <v>13</v>
      </c>
      <c r="B24" s="182" t="s">
        <v>17672</v>
      </c>
      <c r="C24" s="182" t="s">
        <v>17673</v>
      </c>
      <c r="D24" s="269" t="s">
        <v>17674</v>
      </c>
      <c r="E24" s="450">
        <v>200000</v>
      </c>
      <c r="F24" s="42" t="s">
        <v>272</v>
      </c>
    </row>
    <row r="25" spans="1:6" ht="31.5" x14ac:dyDescent="0.25">
      <c r="A25" s="182">
        <v>14</v>
      </c>
      <c r="B25" s="182" t="s">
        <v>17675</v>
      </c>
      <c r="C25" s="182" t="s">
        <v>17676</v>
      </c>
      <c r="D25" s="182" t="s">
        <v>8770</v>
      </c>
      <c r="E25" s="450">
        <v>1200000</v>
      </c>
      <c r="F25" s="42" t="s">
        <v>13</v>
      </c>
    </row>
    <row r="26" spans="1:6" ht="31.5" x14ac:dyDescent="0.25">
      <c r="A26" s="182">
        <v>15</v>
      </c>
      <c r="B26" s="182" t="s">
        <v>17652</v>
      </c>
      <c r="C26" s="182" t="s">
        <v>17677</v>
      </c>
      <c r="D26" s="182" t="s">
        <v>12049</v>
      </c>
      <c r="E26" s="450">
        <v>600000</v>
      </c>
      <c r="F26" s="42" t="s">
        <v>13</v>
      </c>
    </row>
    <row r="27" spans="1:6" ht="31.5" x14ac:dyDescent="0.25">
      <c r="A27" s="182">
        <v>16</v>
      </c>
      <c r="B27" s="182" t="s">
        <v>17678</v>
      </c>
      <c r="C27" s="182" t="s">
        <v>17679</v>
      </c>
      <c r="D27" s="182" t="s">
        <v>17680</v>
      </c>
      <c r="E27" s="450">
        <v>200000</v>
      </c>
      <c r="F27" s="42" t="s">
        <v>13</v>
      </c>
    </row>
    <row r="28" spans="1:6" ht="15.75" x14ac:dyDescent="0.25">
      <c r="A28" s="182"/>
      <c r="B28" s="2381" t="s">
        <v>613</v>
      </c>
      <c r="C28" s="2382"/>
      <c r="D28" s="182"/>
      <c r="E28" s="450"/>
      <c r="F28" s="42"/>
    </row>
    <row r="29" spans="1:6" ht="31.5" x14ac:dyDescent="0.25">
      <c r="A29" s="182">
        <v>17</v>
      </c>
      <c r="B29" s="182" t="s">
        <v>17681</v>
      </c>
      <c r="C29" s="182" t="s">
        <v>17682</v>
      </c>
      <c r="D29" s="182" t="s">
        <v>17683</v>
      </c>
      <c r="E29" s="450">
        <v>450000</v>
      </c>
      <c r="F29" s="42" t="s">
        <v>13</v>
      </c>
    </row>
    <row r="30" spans="1:6" ht="47.25" x14ac:dyDescent="0.25">
      <c r="A30" s="182">
        <v>18</v>
      </c>
      <c r="B30" s="182" t="s">
        <v>17684</v>
      </c>
      <c r="C30" s="182" t="s">
        <v>17685</v>
      </c>
      <c r="D30" s="182" t="s">
        <v>8770</v>
      </c>
      <c r="E30" s="450">
        <v>1200000</v>
      </c>
      <c r="F30" s="42" t="s">
        <v>13</v>
      </c>
    </row>
    <row r="31" spans="1:6" ht="15.75" x14ac:dyDescent="0.25">
      <c r="A31" s="182"/>
      <c r="B31" s="264" t="s">
        <v>219</v>
      </c>
      <c r="C31" s="182"/>
      <c r="D31" s="182"/>
      <c r="E31" s="450"/>
      <c r="F31" s="42"/>
    </row>
    <row r="32" spans="1:6" ht="31.5" x14ac:dyDescent="0.25">
      <c r="A32" s="182">
        <v>19</v>
      </c>
      <c r="B32" s="182" t="s">
        <v>17686</v>
      </c>
      <c r="C32" s="182" t="s">
        <v>17687</v>
      </c>
      <c r="D32" s="182" t="s">
        <v>17688</v>
      </c>
      <c r="E32" s="450">
        <v>1000000</v>
      </c>
      <c r="F32" s="42" t="s">
        <v>13</v>
      </c>
    </row>
    <row r="33" spans="1:6" ht="15.75" x14ac:dyDescent="0.25">
      <c r="A33" s="182"/>
      <c r="B33" s="264" t="s">
        <v>273</v>
      </c>
      <c r="C33" s="182"/>
      <c r="D33" s="182"/>
      <c r="E33" s="450"/>
      <c r="F33" s="42"/>
    </row>
    <row r="34" spans="1:6" ht="78.75" x14ac:dyDescent="0.25">
      <c r="A34" s="182">
        <v>20</v>
      </c>
      <c r="B34" s="182" t="s">
        <v>17638</v>
      </c>
      <c r="C34" s="182" t="s">
        <v>17689</v>
      </c>
      <c r="D34" s="182" t="s">
        <v>17690</v>
      </c>
      <c r="E34" s="450">
        <v>650000</v>
      </c>
      <c r="F34" s="42" t="s">
        <v>1259</v>
      </c>
    </row>
    <row r="35" spans="1:6" ht="15.75" x14ac:dyDescent="0.25">
      <c r="A35" s="182"/>
      <c r="B35" s="264" t="s">
        <v>4727</v>
      </c>
      <c r="C35" s="182"/>
      <c r="D35" s="182"/>
      <c r="E35" s="450"/>
      <c r="F35" s="42"/>
    </row>
    <row r="36" spans="1:6" ht="47.25" x14ac:dyDescent="0.25">
      <c r="A36" s="182">
        <v>21</v>
      </c>
      <c r="B36" s="182" t="s">
        <v>41</v>
      </c>
      <c r="C36" s="182" t="s">
        <v>17691</v>
      </c>
      <c r="D36" s="182" t="s">
        <v>17692</v>
      </c>
      <c r="E36" s="157">
        <v>568965.51</v>
      </c>
      <c r="F36" s="42" t="s">
        <v>13</v>
      </c>
    </row>
    <row r="37" spans="1:6" ht="15.75" x14ac:dyDescent="0.25">
      <c r="A37" s="182"/>
      <c r="B37" s="2381" t="s">
        <v>2940</v>
      </c>
      <c r="C37" s="2382"/>
      <c r="D37" s="182"/>
      <c r="E37" s="450"/>
      <c r="F37" s="42"/>
    </row>
    <row r="38" spans="1:6" ht="94.5" x14ac:dyDescent="0.25">
      <c r="A38" s="182">
        <v>22</v>
      </c>
      <c r="B38" s="182" t="s">
        <v>17693</v>
      </c>
      <c r="C38" s="182" t="s">
        <v>17694</v>
      </c>
      <c r="D38" s="182" t="s">
        <v>17695</v>
      </c>
      <c r="E38" s="450">
        <v>300007.21000000002</v>
      </c>
      <c r="F38" s="42" t="s">
        <v>13</v>
      </c>
    </row>
    <row r="39" spans="1:6" ht="15.75" x14ac:dyDescent="0.25">
      <c r="A39" s="182"/>
      <c r="B39" s="264" t="s">
        <v>2065</v>
      </c>
      <c r="C39" s="182"/>
      <c r="D39" s="182"/>
      <c r="E39" s="450"/>
      <c r="F39" s="183"/>
    </row>
    <row r="40" spans="1:6" ht="126" x14ac:dyDescent="0.25">
      <c r="A40" s="182">
        <v>23</v>
      </c>
      <c r="B40" s="182" t="s">
        <v>17696</v>
      </c>
      <c r="C40" s="182" t="s">
        <v>17697</v>
      </c>
      <c r="D40" s="269" t="s">
        <v>17155</v>
      </c>
      <c r="E40" s="450">
        <v>972000</v>
      </c>
      <c r="F40" s="42" t="s">
        <v>1259</v>
      </c>
    </row>
    <row r="41" spans="1:6" ht="31.5" x14ac:dyDescent="0.25">
      <c r="A41" s="182"/>
      <c r="B41" s="264" t="s">
        <v>8553</v>
      </c>
      <c r="C41" s="182"/>
      <c r="D41" s="269"/>
      <c r="E41" s="450"/>
      <c r="F41" s="42"/>
    </row>
    <row r="42" spans="1:6" ht="141.75" x14ac:dyDescent="0.25">
      <c r="A42" s="182">
        <v>24</v>
      </c>
      <c r="B42" s="182" t="s">
        <v>11569</v>
      </c>
      <c r="C42" s="182" t="s">
        <v>17698</v>
      </c>
      <c r="D42" s="269" t="s">
        <v>17699</v>
      </c>
      <c r="E42" s="450">
        <v>1036200</v>
      </c>
      <c r="F42" s="42" t="s">
        <v>1259</v>
      </c>
    </row>
    <row r="43" spans="1:6" ht="15.75" x14ac:dyDescent="0.25">
      <c r="A43" s="182"/>
      <c r="B43" s="264" t="s">
        <v>248</v>
      </c>
      <c r="C43" s="182"/>
      <c r="D43" s="182"/>
      <c r="E43" s="463">
        <f>SUM(E9:E42)</f>
        <v>11379310.340000002</v>
      </c>
      <c r="F43" s="42"/>
    </row>
  </sheetData>
  <mergeCells count="8">
    <mergeCell ref="B28:C28"/>
    <mergeCell ref="B37:C37"/>
    <mergeCell ref="A6:F6"/>
    <mergeCell ref="A4:F4"/>
    <mergeCell ref="A5:F5"/>
    <mergeCell ref="B8:C8"/>
    <mergeCell ref="B10:D10"/>
    <mergeCell ref="B20:C20"/>
  </mergeCells>
  <pageMargins left="0.7" right="0.7" top="0.75" bottom="0.75" header="0.3" footer="0.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
  <sheetViews>
    <sheetView workbookViewId="0">
      <selection activeCell="D10" sqref="D10"/>
    </sheetView>
  </sheetViews>
  <sheetFormatPr defaultRowHeight="15" x14ac:dyDescent="0.25"/>
  <cols>
    <col min="1" max="1" width="8.140625" customWidth="1"/>
    <col min="2" max="2" width="20.42578125" customWidth="1"/>
    <col min="3" max="3" width="14.42578125" customWidth="1"/>
    <col min="4" max="4" width="43" customWidth="1"/>
    <col min="5" max="5" width="21.7109375" customWidth="1"/>
    <col min="6" max="6" width="11.5703125" customWidth="1"/>
  </cols>
  <sheetData>
    <row r="1" spans="1:6" ht="15.75" x14ac:dyDescent="0.25">
      <c r="B1" s="1728" t="s">
        <v>42488</v>
      </c>
    </row>
    <row r="4" spans="1:6" ht="15.75" x14ac:dyDescent="0.25">
      <c r="A4" s="2585" t="s">
        <v>9528</v>
      </c>
      <c r="B4" s="2585"/>
      <c r="C4" s="2585"/>
      <c r="D4" s="2585"/>
      <c r="E4" s="2585"/>
      <c r="F4" s="2585"/>
    </row>
    <row r="5" spans="1:6" ht="15.75" x14ac:dyDescent="0.25">
      <c r="A5" s="2585" t="s">
        <v>17708</v>
      </c>
      <c r="B5" s="2585"/>
      <c r="C5" s="2585"/>
      <c r="D5" s="2585"/>
      <c r="E5" s="2585"/>
      <c r="F5" s="2585"/>
    </row>
    <row r="6" spans="1:6" ht="15.75" x14ac:dyDescent="0.25">
      <c r="A6" s="2585" t="s">
        <v>281</v>
      </c>
      <c r="B6" s="2585"/>
      <c r="C6" s="2585"/>
      <c r="D6" s="2585"/>
      <c r="E6" s="2585"/>
      <c r="F6" s="2585"/>
    </row>
    <row r="7" spans="1:6" ht="31.5" x14ac:dyDescent="0.25">
      <c r="A7" s="416" t="s">
        <v>3</v>
      </c>
      <c r="B7" s="437" t="s">
        <v>283</v>
      </c>
      <c r="C7" s="437" t="s">
        <v>284</v>
      </c>
      <c r="D7" s="437" t="s">
        <v>285</v>
      </c>
      <c r="E7" s="45" t="s">
        <v>13313</v>
      </c>
      <c r="F7" s="45" t="s">
        <v>4467</v>
      </c>
    </row>
    <row r="8" spans="1:6" ht="15.75" x14ac:dyDescent="0.25">
      <c r="A8" s="416"/>
      <c r="B8" s="837" t="s">
        <v>9</v>
      </c>
      <c r="C8" s="837"/>
      <c r="D8" s="837"/>
      <c r="E8" s="921"/>
      <c r="F8" s="921"/>
    </row>
    <row r="9" spans="1:6" ht="78.75" x14ac:dyDescent="0.25">
      <c r="A9" s="922">
        <v>1</v>
      </c>
      <c r="B9" s="182" t="s">
        <v>23</v>
      </c>
      <c r="C9" s="182" t="s">
        <v>17700</v>
      </c>
      <c r="D9" s="182" t="s">
        <v>541</v>
      </c>
      <c r="E9" s="438">
        <v>368965</v>
      </c>
      <c r="F9" s="44" t="s">
        <v>272</v>
      </c>
    </row>
    <row r="10" spans="1:6" ht="78.75" x14ac:dyDescent="0.25">
      <c r="A10" s="922">
        <v>2</v>
      </c>
      <c r="B10" s="182" t="s">
        <v>295</v>
      </c>
      <c r="C10" s="182" t="s">
        <v>17701</v>
      </c>
      <c r="D10" s="182" t="s">
        <v>710</v>
      </c>
      <c r="E10" s="438">
        <v>300000.52</v>
      </c>
      <c r="F10" s="44" t="s">
        <v>272</v>
      </c>
    </row>
    <row r="11" spans="1:6" ht="15.75" x14ac:dyDescent="0.25">
      <c r="A11" s="922"/>
      <c r="B11" s="416" t="s">
        <v>2222</v>
      </c>
      <c r="C11" s="182"/>
      <c r="D11" s="182"/>
      <c r="E11" s="438"/>
      <c r="F11" s="44"/>
    </row>
    <row r="12" spans="1:6" ht="78.75" x14ac:dyDescent="0.25">
      <c r="A12" s="922">
        <v>3</v>
      </c>
      <c r="B12" s="182" t="s">
        <v>295</v>
      </c>
      <c r="C12" s="182" t="s">
        <v>17702</v>
      </c>
      <c r="D12" s="182" t="s">
        <v>544</v>
      </c>
      <c r="E12" s="438">
        <v>121379.32</v>
      </c>
      <c r="F12" s="44" t="s">
        <v>272</v>
      </c>
    </row>
    <row r="13" spans="1:6" ht="78.75" x14ac:dyDescent="0.25">
      <c r="A13" s="922">
        <v>4</v>
      </c>
      <c r="B13" s="182" t="s">
        <v>23</v>
      </c>
      <c r="C13" s="182" t="s">
        <v>17703</v>
      </c>
      <c r="D13" s="182" t="s">
        <v>541</v>
      </c>
      <c r="E13" s="438">
        <v>220000</v>
      </c>
      <c r="F13" s="44" t="s">
        <v>272</v>
      </c>
    </row>
    <row r="14" spans="1:6" ht="15.75" x14ac:dyDescent="0.25">
      <c r="A14" s="922"/>
      <c r="B14" s="264" t="s">
        <v>739</v>
      </c>
      <c r="C14" s="182"/>
      <c r="D14" s="182"/>
      <c r="E14" s="438"/>
      <c r="F14" s="44"/>
    </row>
    <row r="15" spans="1:6" ht="78.75" x14ac:dyDescent="0.25">
      <c r="A15" s="922">
        <v>5</v>
      </c>
      <c r="B15" s="269" t="s">
        <v>301</v>
      </c>
      <c r="C15" s="182" t="s">
        <v>17704</v>
      </c>
      <c r="D15" s="269" t="s">
        <v>43</v>
      </c>
      <c r="E15" s="438">
        <v>568965.51</v>
      </c>
      <c r="F15" s="44" t="s">
        <v>272</v>
      </c>
    </row>
    <row r="16" spans="1:6" ht="15.75" x14ac:dyDescent="0.25">
      <c r="A16" s="922"/>
      <c r="B16" s="437" t="s">
        <v>13734</v>
      </c>
      <c r="C16" s="182"/>
      <c r="D16" s="269"/>
      <c r="E16" s="438"/>
      <c r="F16" s="44"/>
    </row>
    <row r="17" spans="1:6" ht="78.75" x14ac:dyDescent="0.25">
      <c r="A17" s="922">
        <v>6</v>
      </c>
      <c r="B17" s="269" t="s">
        <v>309</v>
      </c>
      <c r="C17" s="182" t="s">
        <v>17705</v>
      </c>
      <c r="D17" s="269" t="s">
        <v>554</v>
      </c>
      <c r="E17" s="438">
        <v>3980000</v>
      </c>
      <c r="F17" s="44" t="s">
        <v>272</v>
      </c>
    </row>
    <row r="18" spans="1:6" ht="15.75" x14ac:dyDescent="0.25">
      <c r="A18" s="922"/>
      <c r="B18" s="2330" t="s">
        <v>5895</v>
      </c>
      <c r="C18" s="2331"/>
      <c r="D18" s="269"/>
      <c r="E18" s="438"/>
      <c r="F18" s="44"/>
    </row>
    <row r="19" spans="1:6" ht="78.75" x14ac:dyDescent="0.25">
      <c r="A19" s="922">
        <v>7</v>
      </c>
      <c r="B19" s="182" t="s">
        <v>17709</v>
      </c>
      <c r="C19" s="182" t="s">
        <v>17706</v>
      </c>
      <c r="D19" s="269" t="s">
        <v>17710</v>
      </c>
      <c r="E19" s="153">
        <v>820000</v>
      </c>
      <c r="F19" s="44" t="s">
        <v>13</v>
      </c>
    </row>
    <row r="20" spans="1:6" ht="15.75" x14ac:dyDescent="0.25">
      <c r="A20" s="922"/>
      <c r="B20" s="2381" t="s">
        <v>5872</v>
      </c>
      <c r="C20" s="2382"/>
      <c r="D20" s="269"/>
      <c r="E20" s="153"/>
      <c r="F20" s="44"/>
    </row>
    <row r="21" spans="1:6" ht="78.75" x14ac:dyDescent="0.25">
      <c r="A21" s="922">
        <v>8</v>
      </c>
      <c r="B21" s="182" t="s">
        <v>17707</v>
      </c>
      <c r="C21" s="182" t="s">
        <v>17711</v>
      </c>
      <c r="D21" s="269" t="s">
        <v>17712</v>
      </c>
      <c r="E21" s="153">
        <v>5000000</v>
      </c>
      <c r="F21" s="44" t="s">
        <v>13</v>
      </c>
    </row>
    <row r="22" spans="1:6" ht="15.75" x14ac:dyDescent="0.25">
      <c r="A22" s="417"/>
      <c r="B22" s="416" t="s">
        <v>248</v>
      </c>
      <c r="C22" s="417"/>
      <c r="D22" s="417"/>
      <c r="E22" s="474">
        <f>SUM(E9:E21)</f>
        <v>11379310.35</v>
      </c>
      <c r="F22" s="164"/>
    </row>
  </sheetData>
  <mergeCells count="5">
    <mergeCell ref="B18:C18"/>
    <mergeCell ref="B20:C20"/>
    <mergeCell ref="A4:F4"/>
    <mergeCell ref="A5:F5"/>
    <mergeCell ref="A6:F6"/>
  </mergeCells>
  <pageMargins left="0.7" right="0.7" top="0.75" bottom="0.75" header="0.3" footer="0.3"/>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3:F34"/>
  <sheetViews>
    <sheetView workbookViewId="0">
      <selection activeCell="C13" sqref="C13"/>
    </sheetView>
  </sheetViews>
  <sheetFormatPr defaultRowHeight="15" x14ac:dyDescent="0.25"/>
  <cols>
    <col min="1" max="1" width="7.42578125" style="91" customWidth="1"/>
    <col min="2" max="2" width="19.85546875" style="91" customWidth="1"/>
    <col min="3" max="3" width="45.140625" style="91" customWidth="1"/>
    <col min="4" max="4" width="25.28515625" style="91" customWidth="1"/>
    <col min="5" max="5" width="21.140625" style="91" customWidth="1"/>
    <col min="6" max="6" width="21.5703125" style="91" customWidth="1"/>
    <col min="7" max="16384" width="9.140625" style="91"/>
  </cols>
  <sheetData>
    <row r="3" spans="1:6" ht="15.75" x14ac:dyDescent="0.25">
      <c r="B3" s="1728" t="s">
        <v>42629</v>
      </c>
    </row>
    <row r="6" spans="1:6" ht="15.75" x14ac:dyDescent="0.25">
      <c r="A6" s="2741" t="s">
        <v>9528</v>
      </c>
      <c r="B6" s="2741"/>
      <c r="C6" s="2741"/>
      <c r="D6" s="2741"/>
      <c r="E6" s="2741"/>
      <c r="F6" s="2741"/>
    </row>
    <row r="7" spans="1:6" ht="15.75" x14ac:dyDescent="0.25">
      <c r="A7" s="2741" t="s">
        <v>42630</v>
      </c>
      <c r="B7" s="2741"/>
      <c r="C7" s="2741"/>
      <c r="D7" s="2741"/>
      <c r="E7" s="2741"/>
      <c r="F7" s="2741"/>
    </row>
    <row r="8" spans="1:6" ht="15.75" x14ac:dyDescent="0.25">
      <c r="A8" s="2741" t="s">
        <v>281</v>
      </c>
      <c r="B8" s="2741"/>
      <c r="C8" s="2741"/>
      <c r="D8" s="2741"/>
      <c r="E8" s="2741"/>
      <c r="F8" s="2741"/>
    </row>
    <row r="9" spans="1:6" ht="15.75" x14ac:dyDescent="0.25">
      <c r="A9" s="1965" t="s">
        <v>3</v>
      </c>
      <c r="B9" s="1972" t="s">
        <v>283</v>
      </c>
      <c r="C9" s="1972" t="s">
        <v>284</v>
      </c>
      <c r="D9" s="1972" t="s">
        <v>285</v>
      </c>
      <c r="E9" s="2092" t="s">
        <v>12119</v>
      </c>
      <c r="F9" s="1972" t="s">
        <v>4467</v>
      </c>
    </row>
    <row r="10" spans="1:6" ht="15.75" x14ac:dyDescent="0.25">
      <c r="A10" s="2093"/>
      <c r="B10" s="2094" t="s">
        <v>9</v>
      </c>
      <c r="C10" s="2095"/>
      <c r="D10" s="2095"/>
      <c r="E10" s="2096"/>
      <c r="F10" s="2097"/>
    </row>
    <row r="11" spans="1:6" ht="31.5" x14ac:dyDescent="0.25">
      <c r="A11" s="1925">
        <v>1</v>
      </c>
      <c r="B11" s="1733" t="s">
        <v>30339</v>
      </c>
      <c r="C11" s="1733" t="s">
        <v>42631</v>
      </c>
      <c r="D11" s="1733" t="s">
        <v>40992</v>
      </c>
      <c r="E11" s="2007">
        <v>227586.21</v>
      </c>
      <c r="F11" s="1925" t="s">
        <v>5827</v>
      </c>
    </row>
    <row r="12" spans="1:6" ht="31.5" x14ac:dyDescent="0.25">
      <c r="A12" s="1925">
        <v>2</v>
      </c>
      <c r="B12" s="1733" t="s">
        <v>42632</v>
      </c>
      <c r="C12" s="1772" t="s">
        <v>42633</v>
      </c>
      <c r="D12" s="1733" t="s">
        <v>40998</v>
      </c>
      <c r="E12" s="2007">
        <v>227586.21</v>
      </c>
      <c r="F12" s="1925" t="s">
        <v>5827</v>
      </c>
    </row>
    <row r="13" spans="1:6" ht="94.5" x14ac:dyDescent="0.25">
      <c r="A13" s="1925">
        <v>3</v>
      </c>
      <c r="B13" s="1733" t="s">
        <v>40993</v>
      </c>
      <c r="C13" s="1772" t="s">
        <v>42634</v>
      </c>
      <c r="D13" s="1733" t="s">
        <v>42635</v>
      </c>
      <c r="E13" s="2007">
        <v>227586.21</v>
      </c>
      <c r="F13" s="1925" t="s">
        <v>5827</v>
      </c>
    </row>
    <row r="14" spans="1:6" ht="15.75" x14ac:dyDescent="0.25">
      <c r="A14" s="1925"/>
      <c r="B14" s="1965" t="s">
        <v>2222</v>
      </c>
      <c r="C14" s="1772"/>
      <c r="D14" s="1733"/>
      <c r="E14" s="2007"/>
      <c r="F14" s="1925"/>
    </row>
    <row r="15" spans="1:6" ht="47.25" x14ac:dyDescent="0.25">
      <c r="A15" s="1925">
        <v>4</v>
      </c>
      <c r="B15" s="1733" t="s">
        <v>1662</v>
      </c>
      <c r="C15" s="1772" t="s">
        <v>42636</v>
      </c>
      <c r="D15" s="1772" t="s">
        <v>42637</v>
      </c>
      <c r="E15" s="2007">
        <v>341379.93</v>
      </c>
      <c r="F15" s="1925" t="s">
        <v>5827</v>
      </c>
    </row>
    <row r="16" spans="1:6" ht="15.75" x14ac:dyDescent="0.25">
      <c r="A16" s="1925"/>
      <c r="B16" s="1826" t="s">
        <v>739</v>
      </c>
      <c r="C16" s="1772"/>
      <c r="D16" s="1772"/>
      <c r="E16" s="2007"/>
      <c r="F16" s="1925"/>
    </row>
    <row r="17" spans="1:6" ht="47.25" x14ac:dyDescent="0.25">
      <c r="A17" s="1925">
        <v>5</v>
      </c>
      <c r="B17" s="1772" t="s">
        <v>41</v>
      </c>
      <c r="C17" s="1772" t="s">
        <v>42638</v>
      </c>
      <c r="D17" s="1772" t="s">
        <v>42639</v>
      </c>
      <c r="E17" s="2007">
        <v>568965.51</v>
      </c>
      <c r="F17" s="1925" t="s">
        <v>5827</v>
      </c>
    </row>
    <row r="18" spans="1:6" ht="15.75" x14ac:dyDescent="0.25">
      <c r="A18" s="1925"/>
      <c r="B18" s="1770" t="s">
        <v>2065</v>
      </c>
      <c r="C18" s="1772"/>
      <c r="D18" s="1772"/>
      <c r="E18" s="2007"/>
      <c r="F18" s="1925"/>
    </row>
    <row r="19" spans="1:6" ht="94.5" x14ac:dyDescent="0.25">
      <c r="A19" s="1925">
        <v>6</v>
      </c>
      <c r="B19" s="1772" t="s">
        <v>307</v>
      </c>
      <c r="C19" s="1772" t="s">
        <v>42640</v>
      </c>
      <c r="D19" s="1772" t="s">
        <v>42641</v>
      </c>
      <c r="E19" s="2007">
        <v>227568.2</v>
      </c>
      <c r="F19" s="1925" t="s">
        <v>5827</v>
      </c>
    </row>
    <row r="20" spans="1:6" ht="15.75" x14ac:dyDescent="0.25">
      <c r="A20" s="1925"/>
      <c r="B20" s="1770" t="s">
        <v>34</v>
      </c>
      <c r="C20" s="1772"/>
      <c r="D20" s="1772"/>
      <c r="E20" s="2007"/>
      <c r="F20" s="1925"/>
    </row>
    <row r="21" spans="1:6" ht="47.25" x14ac:dyDescent="0.25">
      <c r="A21" s="1925">
        <v>7</v>
      </c>
      <c r="B21" s="1772" t="s">
        <v>41009</v>
      </c>
      <c r="C21" s="1772" t="s">
        <v>42642</v>
      </c>
      <c r="D21" s="1733" t="s">
        <v>41011</v>
      </c>
      <c r="E21" s="2007">
        <v>1000000</v>
      </c>
      <c r="F21" s="1925" t="s">
        <v>5827</v>
      </c>
    </row>
    <row r="22" spans="1:6" ht="47.25" x14ac:dyDescent="0.25">
      <c r="A22" s="1925">
        <v>8</v>
      </c>
      <c r="B22" s="1772" t="s">
        <v>311</v>
      </c>
      <c r="C22" s="1772" t="s">
        <v>42643</v>
      </c>
      <c r="D22" s="1733" t="s">
        <v>41011</v>
      </c>
      <c r="E22" s="2007">
        <v>1000000</v>
      </c>
      <c r="F22" s="1925" t="s">
        <v>5827</v>
      </c>
    </row>
    <row r="23" spans="1:6" ht="31.5" x14ac:dyDescent="0.25">
      <c r="A23" s="1925"/>
      <c r="B23" s="1770" t="s">
        <v>5895</v>
      </c>
      <c r="C23" s="1772"/>
      <c r="D23" s="1733"/>
      <c r="E23" s="2007"/>
      <c r="F23" s="1925"/>
    </row>
    <row r="24" spans="1:6" ht="31.5" x14ac:dyDescent="0.25">
      <c r="A24" s="1925">
        <v>9</v>
      </c>
      <c r="B24" s="1772" t="s">
        <v>42644</v>
      </c>
      <c r="C24" s="1772" t="s">
        <v>42645</v>
      </c>
      <c r="D24" s="1772" t="s">
        <v>42646</v>
      </c>
      <c r="E24" s="2007">
        <v>500000</v>
      </c>
      <c r="F24" s="1925" t="s">
        <v>13</v>
      </c>
    </row>
    <row r="25" spans="1:6" ht="31.5" x14ac:dyDescent="0.25">
      <c r="A25" s="1925">
        <v>10</v>
      </c>
      <c r="B25" s="1772" t="s">
        <v>42647</v>
      </c>
      <c r="C25" s="1772" t="s">
        <v>42648</v>
      </c>
      <c r="D25" s="1772" t="s">
        <v>42646</v>
      </c>
      <c r="E25" s="2007">
        <v>500000</v>
      </c>
      <c r="F25" s="1925" t="s">
        <v>13</v>
      </c>
    </row>
    <row r="26" spans="1:6" ht="31.5" x14ac:dyDescent="0.25">
      <c r="A26" s="1925">
        <v>11</v>
      </c>
      <c r="B26" s="1772" t="s">
        <v>42649</v>
      </c>
      <c r="C26" s="1772" t="s">
        <v>42650</v>
      </c>
      <c r="D26" s="1772" t="s">
        <v>42646</v>
      </c>
      <c r="E26" s="2007">
        <v>558638.06999999995</v>
      </c>
      <c r="F26" s="1925" t="s">
        <v>13</v>
      </c>
    </row>
    <row r="27" spans="1:6" ht="31.5" x14ac:dyDescent="0.25">
      <c r="A27" s="1925">
        <v>12</v>
      </c>
      <c r="B27" s="1772" t="s">
        <v>42651</v>
      </c>
      <c r="C27" s="1772" t="s">
        <v>42652</v>
      </c>
      <c r="D27" s="1772" t="s">
        <v>42646</v>
      </c>
      <c r="E27" s="2007">
        <v>500000</v>
      </c>
      <c r="F27" s="1925" t="s">
        <v>13</v>
      </c>
    </row>
    <row r="28" spans="1:6" ht="31.5" x14ac:dyDescent="0.25">
      <c r="A28" s="1925">
        <v>13</v>
      </c>
      <c r="B28" s="1772" t="s">
        <v>42653</v>
      </c>
      <c r="C28" s="1772" t="s">
        <v>17590</v>
      </c>
      <c r="D28" s="1772" t="s">
        <v>42646</v>
      </c>
      <c r="E28" s="2007">
        <v>500000</v>
      </c>
      <c r="F28" s="1925" t="s">
        <v>13</v>
      </c>
    </row>
    <row r="29" spans="1:6" ht="15.75" x14ac:dyDescent="0.25">
      <c r="A29" s="2098"/>
      <c r="B29" s="2098" t="s">
        <v>248</v>
      </c>
      <c r="C29" s="2098"/>
      <c r="D29" s="2098"/>
      <c r="E29" s="2099">
        <f>SUM(E11:E28)</f>
        <v>6379310.3399999999</v>
      </c>
      <c r="F29" s="2098"/>
    </row>
    <row r="30" spans="1:6" ht="21" customHeight="1" x14ac:dyDescent="0.25">
      <c r="A30" s="93"/>
      <c r="B30" s="2460" t="s">
        <v>323</v>
      </c>
      <c r="C30" s="2460"/>
      <c r="D30" s="93"/>
      <c r="E30" s="93"/>
      <c r="F30" s="93"/>
    </row>
    <row r="31" spans="1:6" ht="15.75" x14ac:dyDescent="0.25">
      <c r="A31" s="1873"/>
      <c r="B31" s="1962" t="s">
        <v>219</v>
      </c>
      <c r="C31" s="1755"/>
      <c r="D31" s="1755"/>
      <c r="E31" s="1742"/>
      <c r="F31" s="1873"/>
    </row>
    <row r="32" spans="1:6" ht="99.75" customHeight="1" x14ac:dyDescent="0.25">
      <c r="A32" s="1873">
        <v>14</v>
      </c>
      <c r="B32" s="1756" t="s">
        <v>42654</v>
      </c>
      <c r="C32" s="1755" t="s">
        <v>42655</v>
      </c>
      <c r="D32" s="1755" t="s">
        <v>42656</v>
      </c>
      <c r="E32" s="1742">
        <v>5000000</v>
      </c>
      <c r="F32" s="1873" t="s">
        <v>13</v>
      </c>
    </row>
    <row r="33" spans="1:6" ht="15.75" x14ac:dyDescent="0.25">
      <c r="A33" s="1731"/>
      <c r="B33" s="1732" t="s">
        <v>324</v>
      </c>
      <c r="C33" s="1732"/>
      <c r="D33" s="1732"/>
      <c r="E33" s="2100">
        <f>E32+E29</f>
        <v>11379310.34</v>
      </c>
      <c r="F33" s="1731"/>
    </row>
    <row r="34" spans="1:6" x14ac:dyDescent="0.25">
      <c r="E34" s="2101"/>
    </row>
  </sheetData>
  <mergeCells count="4">
    <mergeCell ref="A6:F6"/>
    <mergeCell ref="A7:F7"/>
    <mergeCell ref="A8:F8"/>
    <mergeCell ref="B30:C30"/>
  </mergeCells>
  <pageMargins left="0.7" right="0.7" top="0.75" bottom="0.75" header="0.3" footer="0.3"/>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sheetPr>
  <dimension ref="A1"/>
  <sheetViews>
    <sheetView workbookViewId="0">
      <selection activeCell="R13" sqref="R13"/>
    </sheetView>
  </sheetViews>
  <sheetFormatPr defaultRowHeight="15" x14ac:dyDescent="0.25"/>
  <sheetData/>
  <pageMargins left="0.7" right="0.7" top="0.75" bottom="0.75" header="0.3" footer="0.3"/>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topLeftCell="A58" workbookViewId="0">
      <selection activeCell="C67" sqref="C67"/>
    </sheetView>
  </sheetViews>
  <sheetFormatPr defaultRowHeight="15.75" x14ac:dyDescent="0.25"/>
  <cols>
    <col min="1" max="1" width="6.85546875" style="128" customWidth="1"/>
    <col min="2" max="2" width="15.28515625" style="128" customWidth="1"/>
    <col min="3" max="3" width="42.42578125" style="128" customWidth="1"/>
    <col min="4" max="4" width="15" style="128" customWidth="1"/>
    <col min="5" max="5" width="21.85546875" style="128" customWidth="1"/>
    <col min="6" max="6" width="11.28515625" style="128" customWidth="1"/>
    <col min="7" max="16384" width="9.140625" style="128"/>
  </cols>
  <sheetData>
    <row r="1" spans="1:6" x14ac:dyDescent="0.25">
      <c r="A1" s="2377" t="s">
        <v>17713</v>
      </c>
      <c r="B1" s="2378"/>
      <c r="C1" s="2378"/>
      <c r="D1" s="2378"/>
      <c r="E1" s="2378"/>
      <c r="F1" s="2379"/>
    </row>
    <row r="2" spans="1:6" x14ac:dyDescent="0.25">
      <c r="A2" s="2360" t="s">
        <v>17714</v>
      </c>
      <c r="B2" s="2360"/>
      <c r="C2" s="2360"/>
      <c r="D2" s="2360"/>
      <c r="E2" s="2360"/>
      <c r="F2" s="2360"/>
    </row>
    <row r="3" spans="1:6" x14ac:dyDescent="0.25">
      <c r="A3" s="2377" t="s">
        <v>281</v>
      </c>
      <c r="B3" s="2378"/>
      <c r="C3" s="2378"/>
      <c r="D3" s="2378"/>
      <c r="E3" s="2378"/>
      <c r="F3" s="2379"/>
    </row>
    <row r="4" spans="1:6" ht="31.5" x14ac:dyDescent="0.25">
      <c r="A4" s="923" t="s">
        <v>3</v>
      </c>
      <c r="B4" s="923" t="s">
        <v>5559</v>
      </c>
      <c r="C4" s="923" t="s">
        <v>4425</v>
      </c>
      <c r="D4" s="923" t="s">
        <v>8474</v>
      </c>
      <c r="E4" s="923" t="s">
        <v>17715</v>
      </c>
      <c r="F4" s="925" t="s">
        <v>1228</v>
      </c>
    </row>
    <row r="5" spans="1:6" x14ac:dyDescent="0.25">
      <c r="A5" s="923"/>
      <c r="B5" s="2743" t="s">
        <v>17716</v>
      </c>
      <c r="C5" s="2743"/>
      <c r="D5" s="2743"/>
      <c r="E5" s="2743"/>
      <c r="F5" s="2743"/>
    </row>
    <row r="6" spans="1:6" ht="78.75" x14ac:dyDescent="0.25">
      <c r="A6" s="2">
        <v>1</v>
      </c>
      <c r="B6" s="2" t="s">
        <v>17717</v>
      </c>
      <c r="C6" s="2" t="s">
        <v>17718</v>
      </c>
      <c r="D6" s="2" t="s">
        <v>17719</v>
      </c>
      <c r="E6" s="639">
        <f>1552968.6-1000000</f>
        <v>552968.60000000009</v>
      </c>
      <c r="F6" s="2" t="s">
        <v>272</v>
      </c>
    </row>
    <row r="7" spans="1:6" ht="204.75" x14ac:dyDescent="0.25">
      <c r="A7" s="2">
        <v>2</v>
      </c>
      <c r="B7" s="2" t="s">
        <v>295</v>
      </c>
      <c r="C7" s="2" t="s">
        <v>17720</v>
      </c>
      <c r="D7" s="2" t="s">
        <v>17721</v>
      </c>
      <c r="E7" s="639">
        <v>2259146</v>
      </c>
      <c r="F7" s="2" t="s">
        <v>272</v>
      </c>
    </row>
    <row r="8" spans="1:6" ht="47.25" x14ac:dyDescent="0.25">
      <c r="A8" s="2">
        <v>3</v>
      </c>
      <c r="B8" s="2" t="s">
        <v>17</v>
      </c>
      <c r="C8" s="2" t="s">
        <v>17722</v>
      </c>
      <c r="D8" s="2" t="s">
        <v>19</v>
      </c>
      <c r="E8" s="639">
        <v>178560</v>
      </c>
      <c r="F8" s="2" t="s">
        <v>272</v>
      </c>
    </row>
    <row r="9" spans="1:6" ht="47.25" x14ac:dyDescent="0.25">
      <c r="A9" s="2">
        <v>4</v>
      </c>
      <c r="B9" s="2" t="s">
        <v>20</v>
      </c>
      <c r="C9" s="2" t="s">
        <v>17723</v>
      </c>
      <c r="D9" s="2" t="s">
        <v>22</v>
      </c>
      <c r="E9" s="639">
        <v>79400</v>
      </c>
      <c r="F9" s="2" t="s">
        <v>272</v>
      </c>
    </row>
    <row r="10" spans="1:6" ht="126" x14ac:dyDescent="0.25">
      <c r="A10" s="2">
        <v>5</v>
      </c>
      <c r="B10" s="2" t="s">
        <v>23</v>
      </c>
      <c r="C10" s="2" t="s">
        <v>17724</v>
      </c>
      <c r="D10" s="2" t="s">
        <v>17725</v>
      </c>
      <c r="E10" s="639">
        <v>1138546.0900000001</v>
      </c>
      <c r="F10" s="2" t="s">
        <v>272</v>
      </c>
    </row>
    <row r="11" spans="1:6" x14ac:dyDescent="0.25">
      <c r="A11" s="2"/>
      <c r="B11" s="2373" t="s">
        <v>17726</v>
      </c>
      <c r="C11" s="2431"/>
      <c r="D11" s="516"/>
      <c r="E11" s="516"/>
      <c r="F11" s="506"/>
    </row>
    <row r="12" spans="1:6" ht="78.75" x14ac:dyDescent="0.25">
      <c r="A12" s="2">
        <v>6</v>
      </c>
      <c r="B12" s="2" t="s">
        <v>295</v>
      </c>
      <c r="C12" s="2" t="s">
        <v>17727</v>
      </c>
      <c r="D12" s="2" t="s">
        <v>17728</v>
      </c>
      <c r="E12" s="639">
        <v>360000</v>
      </c>
      <c r="F12" s="2" t="s">
        <v>272</v>
      </c>
    </row>
    <row r="13" spans="1:6" ht="94.5" x14ac:dyDescent="0.25">
      <c r="A13" s="2">
        <v>7</v>
      </c>
      <c r="B13" s="2" t="s">
        <v>23</v>
      </c>
      <c r="C13" s="2" t="s">
        <v>17729</v>
      </c>
      <c r="D13" s="2" t="s">
        <v>17730</v>
      </c>
      <c r="E13" s="77">
        <v>444310.34</v>
      </c>
      <c r="F13" s="2" t="s">
        <v>272</v>
      </c>
    </row>
    <row r="14" spans="1:6" ht="94.5" x14ac:dyDescent="0.25">
      <c r="A14" s="2">
        <v>8</v>
      </c>
      <c r="B14" s="2" t="s">
        <v>299</v>
      </c>
      <c r="C14" s="2" t="s">
        <v>17731</v>
      </c>
      <c r="D14" s="2" t="s">
        <v>2498</v>
      </c>
      <c r="E14" s="639">
        <v>1800000</v>
      </c>
      <c r="F14" s="2" t="s">
        <v>1259</v>
      </c>
    </row>
    <row r="15" spans="1:6" x14ac:dyDescent="0.25">
      <c r="A15" s="2"/>
      <c r="B15" s="2433" t="s">
        <v>301</v>
      </c>
      <c r="C15" s="2742"/>
      <c r="D15" s="2496"/>
      <c r="E15" s="639"/>
      <c r="F15" s="2"/>
    </row>
    <row r="16" spans="1:6" ht="126" x14ac:dyDescent="0.25">
      <c r="A16" s="2">
        <v>9</v>
      </c>
      <c r="B16" s="2" t="s">
        <v>4585</v>
      </c>
      <c r="C16" s="2" t="s">
        <v>17732</v>
      </c>
      <c r="D16" s="2" t="s">
        <v>43</v>
      </c>
      <c r="E16" s="639">
        <v>4568965.5199999996</v>
      </c>
      <c r="F16" s="2" t="s">
        <v>272</v>
      </c>
    </row>
    <row r="17" spans="1:6" x14ac:dyDescent="0.25">
      <c r="A17" s="2"/>
      <c r="B17" s="2433" t="s">
        <v>2066</v>
      </c>
      <c r="C17" s="2467"/>
      <c r="D17" s="2434"/>
      <c r="E17" s="639"/>
      <c r="F17" s="2"/>
    </row>
    <row r="18" spans="1:6" ht="157.5" x14ac:dyDescent="0.25">
      <c r="A18" s="2">
        <v>10</v>
      </c>
      <c r="B18" s="2" t="s">
        <v>3476</v>
      </c>
      <c r="C18" s="2" t="s">
        <v>17733</v>
      </c>
      <c r="D18" s="10" t="s">
        <v>17734</v>
      </c>
      <c r="E18" s="203">
        <v>1736206.9</v>
      </c>
      <c r="F18" s="2" t="s">
        <v>272</v>
      </c>
    </row>
    <row r="19" spans="1:6" x14ac:dyDescent="0.25">
      <c r="A19" s="2"/>
      <c r="B19" s="2433" t="s">
        <v>696</v>
      </c>
      <c r="C19" s="2467"/>
      <c r="D19" s="2434"/>
      <c r="E19" s="203"/>
      <c r="F19" s="2"/>
    </row>
    <row r="20" spans="1:6" ht="409.5" x14ac:dyDescent="0.25">
      <c r="A20" s="2">
        <v>11</v>
      </c>
      <c r="B20" s="2" t="s">
        <v>17735</v>
      </c>
      <c r="C20" s="2" t="s">
        <v>17736</v>
      </c>
      <c r="D20" s="2" t="s">
        <v>17815</v>
      </c>
      <c r="E20" s="639">
        <v>250000</v>
      </c>
      <c r="F20" s="2" t="s">
        <v>13</v>
      </c>
    </row>
    <row r="21" spans="1:6" ht="409.5" x14ac:dyDescent="0.25">
      <c r="A21" s="2">
        <v>12</v>
      </c>
      <c r="B21" s="2" t="s">
        <v>17737</v>
      </c>
      <c r="C21" s="2" t="s">
        <v>17738</v>
      </c>
      <c r="D21" s="2" t="s">
        <v>17739</v>
      </c>
      <c r="E21" s="639">
        <v>250000</v>
      </c>
      <c r="F21" s="2" t="s">
        <v>13</v>
      </c>
    </row>
    <row r="22" spans="1:6" ht="409.5" x14ac:dyDescent="0.25">
      <c r="A22" s="2">
        <v>13</v>
      </c>
      <c r="B22" s="2" t="s">
        <v>17740</v>
      </c>
      <c r="C22" s="2" t="s">
        <v>17741</v>
      </c>
      <c r="D22" s="10" t="s">
        <v>17742</v>
      </c>
      <c r="E22" s="639">
        <v>250000</v>
      </c>
      <c r="F22" s="2" t="s">
        <v>13</v>
      </c>
    </row>
    <row r="23" spans="1:6" ht="378" x14ac:dyDescent="0.25">
      <c r="A23" s="2">
        <v>14</v>
      </c>
      <c r="B23" s="2" t="s">
        <v>17743</v>
      </c>
      <c r="C23" s="2" t="s">
        <v>17744</v>
      </c>
      <c r="D23" s="2" t="s">
        <v>17745</v>
      </c>
      <c r="E23" s="77">
        <v>250000</v>
      </c>
      <c r="F23" s="10" t="s">
        <v>1259</v>
      </c>
    </row>
    <row r="24" spans="1:6" x14ac:dyDescent="0.25">
      <c r="A24" s="2"/>
      <c r="B24" s="2433" t="s">
        <v>274</v>
      </c>
      <c r="C24" s="2467"/>
      <c r="D24" s="2434"/>
      <c r="E24" s="77"/>
      <c r="F24" s="10"/>
    </row>
    <row r="25" spans="1:6" ht="78.75" x14ac:dyDescent="0.25">
      <c r="A25" s="2">
        <v>15</v>
      </c>
      <c r="B25" s="2" t="s">
        <v>17746</v>
      </c>
      <c r="C25" s="10" t="s">
        <v>17747</v>
      </c>
      <c r="D25" s="2" t="s">
        <v>17748</v>
      </c>
      <c r="E25" s="77">
        <f>12000000-4500000</f>
        <v>7500000</v>
      </c>
      <c r="F25" s="10"/>
    </row>
    <row r="26" spans="1:6" ht="173.25" x14ac:dyDescent="0.25">
      <c r="A26" s="2">
        <v>16</v>
      </c>
      <c r="B26" s="2" t="s">
        <v>17749</v>
      </c>
      <c r="C26" s="10" t="s">
        <v>17750</v>
      </c>
      <c r="D26" s="2" t="s">
        <v>17751</v>
      </c>
      <c r="E26" s="77">
        <f>21702586.2-12000000</f>
        <v>9702586.1999999993</v>
      </c>
      <c r="F26" s="10" t="s">
        <v>13</v>
      </c>
    </row>
    <row r="27" spans="1:6" x14ac:dyDescent="0.25">
      <c r="A27" s="2"/>
      <c r="B27" s="2433" t="s">
        <v>556</v>
      </c>
      <c r="C27" s="2467"/>
      <c r="D27" s="2434"/>
      <c r="E27" s="77"/>
      <c r="F27" s="10"/>
    </row>
    <row r="28" spans="1:6" ht="173.25" x14ac:dyDescent="0.25">
      <c r="A28" s="2">
        <v>17</v>
      </c>
      <c r="B28" s="2" t="s">
        <v>17752</v>
      </c>
      <c r="C28" s="10" t="s">
        <v>17753</v>
      </c>
      <c r="D28" s="2" t="s">
        <v>17754</v>
      </c>
      <c r="E28" s="203">
        <v>3000000</v>
      </c>
      <c r="F28" s="2" t="s">
        <v>13</v>
      </c>
    </row>
    <row r="29" spans="1:6" ht="173.25" x14ac:dyDescent="0.25">
      <c r="A29" s="2">
        <v>18</v>
      </c>
      <c r="B29" s="2" t="s">
        <v>17755</v>
      </c>
      <c r="C29" s="2" t="s">
        <v>17756</v>
      </c>
      <c r="D29" s="2" t="s">
        <v>17757</v>
      </c>
      <c r="E29" s="639">
        <v>3000000</v>
      </c>
      <c r="F29" s="2" t="s">
        <v>13</v>
      </c>
    </row>
    <row r="30" spans="1:6" ht="173.25" x14ac:dyDescent="0.25">
      <c r="A30" s="2">
        <v>19</v>
      </c>
      <c r="B30" s="2" t="s">
        <v>17758</v>
      </c>
      <c r="C30" s="2" t="s">
        <v>17759</v>
      </c>
      <c r="D30" s="2" t="s">
        <v>17760</v>
      </c>
      <c r="E30" s="77">
        <v>3000000</v>
      </c>
      <c r="F30" s="2" t="s">
        <v>13</v>
      </c>
    </row>
    <row r="31" spans="1:6" ht="173.25" x14ac:dyDescent="0.25">
      <c r="A31" s="2">
        <v>20</v>
      </c>
      <c r="B31" s="2" t="s">
        <v>17761</v>
      </c>
      <c r="C31" s="2" t="s">
        <v>17762</v>
      </c>
      <c r="D31" s="2" t="s">
        <v>17760</v>
      </c>
      <c r="E31" s="639">
        <v>3000000</v>
      </c>
      <c r="F31" s="2" t="s">
        <v>13</v>
      </c>
    </row>
    <row r="32" spans="1:6" ht="173.25" x14ac:dyDescent="0.25">
      <c r="A32" s="2">
        <v>21</v>
      </c>
      <c r="B32" s="2" t="s">
        <v>12732</v>
      </c>
      <c r="C32" s="2" t="s">
        <v>17763</v>
      </c>
      <c r="D32" s="2" t="s">
        <v>17760</v>
      </c>
      <c r="E32" s="639">
        <v>3000000</v>
      </c>
      <c r="F32" s="2" t="s">
        <v>13</v>
      </c>
    </row>
    <row r="33" spans="1:6" ht="173.25" x14ac:dyDescent="0.25">
      <c r="A33" s="2">
        <v>22</v>
      </c>
      <c r="B33" s="2" t="s">
        <v>17764</v>
      </c>
      <c r="C33" s="2" t="s">
        <v>17765</v>
      </c>
      <c r="D33" s="2" t="s">
        <v>17766</v>
      </c>
      <c r="E33" s="639">
        <v>2000000</v>
      </c>
      <c r="F33" s="2" t="s">
        <v>13</v>
      </c>
    </row>
    <row r="34" spans="1:6" ht="173.25" x14ac:dyDescent="0.25">
      <c r="A34" s="2">
        <v>23</v>
      </c>
      <c r="B34" s="2" t="s">
        <v>17767</v>
      </c>
      <c r="C34" s="2" t="s">
        <v>17768</v>
      </c>
      <c r="D34" s="2" t="s">
        <v>17766</v>
      </c>
      <c r="E34" s="639">
        <v>2000000</v>
      </c>
      <c r="F34" s="2" t="s">
        <v>13</v>
      </c>
    </row>
    <row r="35" spans="1:6" ht="141.75" x14ac:dyDescent="0.25">
      <c r="A35" s="2">
        <v>24</v>
      </c>
      <c r="B35" s="2" t="s">
        <v>17769</v>
      </c>
      <c r="C35" s="203" t="s">
        <v>17770</v>
      </c>
      <c r="D35" s="2" t="s">
        <v>17771</v>
      </c>
      <c r="E35" s="639">
        <v>1600000</v>
      </c>
      <c r="F35" s="2" t="s">
        <v>13</v>
      </c>
    </row>
    <row r="36" spans="1:6" ht="141.75" x14ac:dyDescent="0.25">
      <c r="A36" s="2">
        <v>25</v>
      </c>
      <c r="B36" s="203" t="s">
        <v>17772</v>
      </c>
      <c r="C36" s="203" t="s">
        <v>17773</v>
      </c>
      <c r="D36" s="2" t="s">
        <v>17774</v>
      </c>
      <c r="E36" s="639">
        <v>900000</v>
      </c>
      <c r="F36" s="2" t="s">
        <v>272</v>
      </c>
    </row>
    <row r="37" spans="1:6" ht="141.75" x14ac:dyDescent="0.25">
      <c r="A37" s="2">
        <v>26</v>
      </c>
      <c r="B37" s="203" t="s">
        <v>17775</v>
      </c>
      <c r="C37" s="203" t="s">
        <v>17776</v>
      </c>
      <c r="D37" s="2" t="s">
        <v>17774</v>
      </c>
      <c r="E37" s="639">
        <v>900000</v>
      </c>
      <c r="F37" s="2" t="s">
        <v>272</v>
      </c>
    </row>
    <row r="38" spans="1:6" ht="141.75" x14ac:dyDescent="0.25">
      <c r="A38" s="2">
        <v>27</v>
      </c>
      <c r="B38" s="203" t="s">
        <v>17777</v>
      </c>
      <c r="C38" s="203" t="s">
        <v>17778</v>
      </c>
      <c r="D38" s="2" t="s">
        <v>17774</v>
      </c>
      <c r="E38" s="639">
        <v>800000</v>
      </c>
      <c r="F38" s="2" t="s">
        <v>272</v>
      </c>
    </row>
    <row r="39" spans="1:6" x14ac:dyDescent="0.25">
      <c r="A39" s="2"/>
      <c r="B39" s="2433" t="s">
        <v>613</v>
      </c>
      <c r="C39" s="2467"/>
      <c r="D39" s="2434"/>
      <c r="E39" s="257"/>
      <c r="F39" s="2"/>
    </row>
    <row r="40" spans="1:6" ht="173.25" x14ac:dyDescent="0.25">
      <c r="A40" s="2">
        <v>28</v>
      </c>
      <c r="B40" s="2" t="s">
        <v>17779</v>
      </c>
      <c r="C40" s="2" t="s">
        <v>17780</v>
      </c>
      <c r="D40" s="2" t="s">
        <v>17781</v>
      </c>
      <c r="E40" s="639">
        <v>2400000</v>
      </c>
      <c r="F40" s="2" t="s">
        <v>13</v>
      </c>
    </row>
    <row r="41" spans="1:6" ht="173.25" x14ac:dyDescent="0.25">
      <c r="A41" s="2">
        <v>29</v>
      </c>
      <c r="B41" s="2" t="s">
        <v>17782</v>
      </c>
      <c r="C41" s="2" t="s">
        <v>17783</v>
      </c>
      <c r="D41" s="2" t="s">
        <v>17781</v>
      </c>
      <c r="E41" s="639">
        <v>2400000</v>
      </c>
      <c r="F41" s="2" t="s">
        <v>13</v>
      </c>
    </row>
    <row r="42" spans="1:6" ht="47.25" x14ac:dyDescent="0.25">
      <c r="A42" s="2">
        <v>30</v>
      </c>
      <c r="B42" s="2" t="s">
        <v>17784</v>
      </c>
      <c r="C42" s="2" t="s">
        <v>17785</v>
      </c>
      <c r="D42" s="2" t="s">
        <v>369</v>
      </c>
      <c r="E42" s="203">
        <v>7500000</v>
      </c>
      <c r="F42" s="2" t="s">
        <v>13</v>
      </c>
    </row>
    <row r="43" spans="1:6" ht="78.75" x14ac:dyDescent="0.25">
      <c r="A43" s="2">
        <v>31</v>
      </c>
      <c r="B43" s="2" t="s">
        <v>17786</v>
      </c>
      <c r="C43" s="2" t="s">
        <v>17762</v>
      </c>
      <c r="D43" s="2" t="s">
        <v>17787</v>
      </c>
      <c r="E43" s="203">
        <v>350000</v>
      </c>
      <c r="F43" s="2" t="s">
        <v>272</v>
      </c>
    </row>
    <row r="44" spans="1:6" x14ac:dyDescent="0.25">
      <c r="A44" s="2"/>
      <c r="B44" s="2433" t="s">
        <v>17788</v>
      </c>
      <c r="C44" s="2467"/>
      <c r="D44" s="2434"/>
      <c r="E44" s="203"/>
      <c r="F44" s="2"/>
    </row>
    <row r="45" spans="1:6" ht="252" x14ac:dyDescent="0.25">
      <c r="A45" s="2">
        <v>32</v>
      </c>
      <c r="B45" s="2" t="s">
        <v>17789</v>
      </c>
      <c r="C45" s="2" t="s">
        <v>17790</v>
      </c>
      <c r="D45" s="2" t="s">
        <v>17791</v>
      </c>
      <c r="E45" s="203">
        <v>2700000</v>
      </c>
      <c r="F45" s="2" t="s">
        <v>272</v>
      </c>
    </row>
    <row r="46" spans="1:6" x14ac:dyDescent="0.25">
      <c r="A46" s="2"/>
      <c r="B46" s="2433" t="s">
        <v>17792</v>
      </c>
      <c r="C46" s="2467"/>
      <c r="D46" s="2434"/>
      <c r="E46" s="203"/>
      <c r="F46" s="2"/>
    </row>
    <row r="47" spans="1:6" ht="409.5" x14ac:dyDescent="0.25">
      <c r="A47" s="2">
        <v>33</v>
      </c>
      <c r="B47" s="2" t="s">
        <v>6320</v>
      </c>
      <c r="C47" s="2" t="s">
        <v>17793</v>
      </c>
      <c r="D47" s="7" t="s">
        <v>17794</v>
      </c>
      <c r="E47" s="639">
        <v>4677027.8</v>
      </c>
      <c r="F47" s="2" t="s">
        <v>272</v>
      </c>
    </row>
    <row r="48" spans="1:6" ht="94.5" x14ac:dyDescent="0.25">
      <c r="A48" s="2">
        <v>34</v>
      </c>
      <c r="B48" s="2" t="s">
        <v>683</v>
      </c>
      <c r="C48" s="2" t="s">
        <v>17795</v>
      </c>
      <c r="D48" s="2" t="s">
        <v>17796</v>
      </c>
      <c r="E48" s="639">
        <v>2400000</v>
      </c>
      <c r="F48" s="2" t="s">
        <v>13</v>
      </c>
    </row>
    <row r="49" spans="1:6" ht="252" x14ac:dyDescent="0.25">
      <c r="A49" s="2">
        <v>35</v>
      </c>
      <c r="B49" s="2" t="s">
        <v>17797</v>
      </c>
      <c r="C49" s="2" t="s">
        <v>17798</v>
      </c>
      <c r="D49" s="2" t="s">
        <v>17799</v>
      </c>
      <c r="E49" s="639">
        <v>2400000</v>
      </c>
      <c r="F49" s="2" t="s">
        <v>13</v>
      </c>
    </row>
    <row r="50" spans="1:6" x14ac:dyDescent="0.25">
      <c r="A50" s="259"/>
      <c r="B50" s="9" t="s">
        <v>248</v>
      </c>
      <c r="C50" s="9"/>
      <c r="D50" s="202"/>
      <c r="E50" s="168">
        <f>SUM(E6:E49)</f>
        <v>79347717.450000003</v>
      </c>
      <c r="F50" s="2"/>
    </row>
    <row r="51" spans="1:6" x14ac:dyDescent="0.25">
      <c r="A51" s="924"/>
      <c r="B51" s="2743" t="s">
        <v>9</v>
      </c>
      <c r="C51" s="2743"/>
      <c r="D51" s="2743"/>
      <c r="E51" s="168"/>
      <c r="F51" s="8"/>
    </row>
    <row r="52" spans="1:6" ht="78.75" x14ac:dyDescent="0.25">
      <c r="A52" s="11">
        <v>1</v>
      </c>
      <c r="B52" s="2" t="s">
        <v>269</v>
      </c>
      <c r="C52" s="7" t="s">
        <v>17800</v>
      </c>
      <c r="D52" s="2" t="s">
        <v>271</v>
      </c>
      <c r="E52" s="77">
        <v>1000000</v>
      </c>
      <c r="F52" s="2" t="s">
        <v>272</v>
      </c>
    </row>
    <row r="53" spans="1:6" x14ac:dyDescent="0.25">
      <c r="A53" s="11"/>
      <c r="B53" s="9" t="s">
        <v>273</v>
      </c>
      <c r="C53" s="7"/>
      <c r="D53" s="2"/>
      <c r="E53" s="77"/>
      <c r="F53" s="2"/>
    </row>
    <row r="54" spans="1:6" ht="110.25" x14ac:dyDescent="0.25">
      <c r="A54" s="11">
        <v>2</v>
      </c>
      <c r="B54" s="2" t="s">
        <v>274</v>
      </c>
      <c r="C54" s="7" t="s">
        <v>17747</v>
      </c>
      <c r="D54" s="2" t="s">
        <v>276</v>
      </c>
      <c r="E54" s="77">
        <v>4500000</v>
      </c>
      <c r="F54" s="2" t="s">
        <v>277</v>
      </c>
    </row>
    <row r="55" spans="1:6" x14ac:dyDescent="0.25">
      <c r="A55" s="11"/>
      <c r="B55" s="9" t="s">
        <v>248</v>
      </c>
      <c r="C55" s="2"/>
      <c r="D55" s="2"/>
      <c r="E55" s="138">
        <v>5500000</v>
      </c>
      <c r="F55" s="2"/>
    </row>
    <row r="56" spans="1:6" ht="16.5" customHeight="1" x14ac:dyDescent="0.25">
      <c r="A56" s="11"/>
      <c r="B56" s="2373" t="s">
        <v>323</v>
      </c>
      <c r="C56" s="2374"/>
      <c r="D56" s="2"/>
      <c r="E56" s="138"/>
      <c r="F56" s="2"/>
    </row>
    <row r="57" spans="1:6" ht="283.5" x14ac:dyDescent="0.25">
      <c r="A57" s="2">
        <v>36</v>
      </c>
      <c r="B57" s="2" t="s">
        <v>17816</v>
      </c>
      <c r="C57" s="2" t="s">
        <v>17801</v>
      </c>
      <c r="D57" s="2" t="s">
        <v>17802</v>
      </c>
      <c r="E57" s="639">
        <v>1962627.37</v>
      </c>
      <c r="F57" s="2" t="s">
        <v>13</v>
      </c>
    </row>
    <row r="58" spans="1:6" x14ac:dyDescent="0.25">
      <c r="A58" s="88"/>
      <c r="B58" s="9" t="s">
        <v>248</v>
      </c>
      <c r="C58" s="88"/>
      <c r="D58" s="88"/>
      <c r="E58" s="202">
        <v>1962627.37</v>
      </c>
      <c r="F58" s="88"/>
    </row>
    <row r="59" spans="1:6" ht="17.25" customHeight="1" x14ac:dyDescent="0.25">
      <c r="A59" s="88"/>
      <c r="B59" s="2373" t="s">
        <v>324</v>
      </c>
      <c r="C59" s="2374"/>
      <c r="D59" s="88"/>
      <c r="E59" s="89">
        <f>E58+E55+E50</f>
        <v>86810344.820000008</v>
      </c>
      <c r="F59" s="88"/>
    </row>
    <row r="62" spans="1:6" x14ac:dyDescent="0.25">
      <c r="A62" s="2553" t="s">
        <v>0</v>
      </c>
      <c r="B62" s="2554"/>
      <c r="C62" s="2554"/>
      <c r="D62" s="2554"/>
      <c r="E62" s="2554"/>
      <c r="F62" s="2555"/>
    </row>
    <row r="63" spans="1:6" x14ac:dyDescent="0.25">
      <c r="A63" s="2744" t="s">
        <v>17803</v>
      </c>
      <c r="B63" s="2745"/>
      <c r="C63" s="2745"/>
      <c r="D63" s="2745"/>
      <c r="E63" s="2745"/>
      <c r="F63" s="2746"/>
    </row>
    <row r="64" spans="1:6" x14ac:dyDescent="0.25">
      <c r="A64" s="2553" t="s">
        <v>281</v>
      </c>
      <c r="B64" s="2554"/>
      <c r="C64" s="2554"/>
      <c r="D64" s="2554"/>
      <c r="E64" s="2554"/>
      <c r="F64" s="2555"/>
    </row>
    <row r="65" spans="1:6" ht="31.5" x14ac:dyDescent="0.25">
      <c r="A65" s="20" t="s">
        <v>3</v>
      </c>
      <c r="B65" s="264" t="s">
        <v>5559</v>
      </c>
      <c r="C65" s="264" t="s">
        <v>4425</v>
      </c>
      <c r="D65" s="264" t="s">
        <v>8474</v>
      </c>
      <c r="E65" s="264" t="s">
        <v>17715</v>
      </c>
      <c r="F65" s="264" t="s">
        <v>1228</v>
      </c>
    </row>
    <row r="66" spans="1:6" x14ac:dyDescent="0.25">
      <c r="A66" s="264"/>
      <c r="B66" s="2381" t="s">
        <v>17804</v>
      </c>
      <c r="C66" s="2382"/>
      <c r="D66" s="264"/>
      <c r="E66" s="264"/>
      <c r="F66" s="264"/>
    </row>
    <row r="67" spans="1:6" ht="204.75" x14ac:dyDescent="0.25">
      <c r="A67" s="182">
        <v>1</v>
      </c>
      <c r="B67" s="182" t="s">
        <v>295</v>
      </c>
      <c r="C67" s="182" t="s">
        <v>17720</v>
      </c>
      <c r="D67" s="182" t="s">
        <v>17805</v>
      </c>
      <c r="E67" s="438">
        <v>400000</v>
      </c>
      <c r="F67" s="269" t="s">
        <v>272</v>
      </c>
    </row>
    <row r="68" spans="1:6" ht="126" x14ac:dyDescent="0.25">
      <c r="A68" s="182">
        <v>2</v>
      </c>
      <c r="B68" s="182" t="s">
        <v>23</v>
      </c>
      <c r="C68" s="182" t="s">
        <v>17724</v>
      </c>
      <c r="D68" s="182" t="s">
        <v>17806</v>
      </c>
      <c r="E68" s="438">
        <v>282758.62</v>
      </c>
      <c r="F68" s="269" t="s">
        <v>272</v>
      </c>
    </row>
    <row r="69" spans="1:6" x14ac:dyDescent="0.25">
      <c r="A69" s="182"/>
      <c r="B69" s="2381" t="s">
        <v>12054</v>
      </c>
      <c r="C69" s="2382"/>
      <c r="D69" s="182"/>
      <c r="E69" s="438"/>
      <c r="F69" s="269"/>
    </row>
    <row r="70" spans="1:6" ht="94.5" x14ac:dyDescent="0.25">
      <c r="A70" s="182">
        <v>3</v>
      </c>
      <c r="B70" s="182" t="s">
        <v>299</v>
      </c>
      <c r="C70" s="182" t="s">
        <v>17731</v>
      </c>
      <c r="D70" s="182" t="s">
        <v>1244</v>
      </c>
      <c r="E70" s="438">
        <v>341379.32</v>
      </c>
      <c r="F70" s="269" t="s">
        <v>1259</v>
      </c>
    </row>
    <row r="71" spans="1:6" x14ac:dyDescent="0.25">
      <c r="A71" s="182"/>
      <c r="B71" s="2381" t="s">
        <v>301</v>
      </c>
      <c r="C71" s="2382"/>
      <c r="D71" s="182"/>
      <c r="E71" s="438"/>
      <c r="F71" s="269"/>
    </row>
    <row r="72" spans="1:6" ht="126" x14ac:dyDescent="0.25">
      <c r="A72" s="182">
        <v>4</v>
      </c>
      <c r="B72" s="269" t="s">
        <v>4585</v>
      </c>
      <c r="C72" s="269" t="s">
        <v>17732</v>
      </c>
      <c r="D72" s="182" t="s">
        <v>7745</v>
      </c>
      <c r="E72" s="153">
        <v>568965.51</v>
      </c>
      <c r="F72" s="269" t="s">
        <v>272</v>
      </c>
    </row>
    <row r="73" spans="1:6" x14ac:dyDescent="0.25">
      <c r="A73" s="182"/>
      <c r="B73" s="2330" t="s">
        <v>307</v>
      </c>
      <c r="C73" s="2331"/>
      <c r="D73" s="182"/>
      <c r="E73" s="153"/>
      <c r="F73" s="269"/>
    </row>
    <row r="74" spans="1:6" ht="157.5" x14ac:dyDescent="0.25">
      <c r="A74" s="182">
        <v>5</v>
      </c>
      <c r="B74" s="269" t="s">
        <v>3476</v>
      </c>
      <c r="C74" s="269" t="s">
        <v>17733</v>
      </c>
      <c r="D74" s="42" t="s">
        <v>17807</v>
      </c>
      <c r="E74" s="153">
        <v>227586.2</v>
      </c>
      <c r="F74" s="269" t="s">
        <v>272</v>
      </c>
    </row>
    <row r="75" spans="1:6" x14ac:dyDescent="0.25">
      <c r="A75" s="182"/>
      <c r="B75" s="2330" t="s">
        <v>552</v>
      </c>
      <c r="C75" s="2331"/>
      <c r="D75" s="42"/>
      <c r="E75" s="153"/>
      <c r="F75" s="269"/>
    </row>
    <row r="76" spans="1:6" ht="63" x14ac:dyDescent="0.25">
      <c r="A76" s="182">
        <v>6</v>
      </c>
      <c r="B76" s="269" t="s">
        <v>35</v>
      </c>
      <c r="C76" s="269" t="s">
        <v>17747</v>
      </c>
      <c r="D76" s="42" t="s">
        <v>17808</v>
      </c>
      <c r="E76" s="153">
        <v>1200000</v>
      </c>
      <c r="F76" s="269" t="s">
        <v>272</v>
      </c>
    </row>
    <row r="77" spans="1:6" ht="63" x14ac:dyDescent="0.25">
      <c r="A77" s="182">
        <v>7</v>
      </c>
      <c r="B77" s="269" t="s">
        <v>17809</v>
      </c>
      <c r="C77" s="182" t="s">
        <v>17810</v>
      </c>
      <c r="D77" s="42" t="s">
        <v>17808</v>
      </c>
      <c r="E77" s="150">
        <v>858620.69</v>
      </c>
      <c r="F77" s="44" t="s">
        <v>272</v>
      </c>
    </row>
    <row r="78" spans="1:6" x14ac:dyDescent="0.25">
      <c r="A78" s="182"/>
      <c r="B78" s="2330" t="s">
        <v>17811</v>
      </c>
      <c r="C78" s="2331"/>
      <c r="D78" s="42"/>
      <c r="E78" s="150"/>
      <c r="F78" s="44"/>
    </row>
    <row r="79" spans="1:6" ht="63" x14ac:dyDescent="0.25">
      <c r="A79" s="182">
        <v>8</v>
      </c>
      <c r="B79" s="182" t="s">
        <v>17812</v>
      </c>
      <c r="C79" s="182" t="s">
        <v>17813</v>
      </c>
      <c r="D79" s="182" t="s">
        <v>17814</v>
      </c>
      <c r="E79" s="157">
        <v>7500000</v>
      </c>
      <c r="F79" s="269" t="s">
        <v>13</v>
      </c>
    </row>
    <row r="80" spans="1:6" x14ac:dyDescent="0.25">
      <c r="A80" s="182"/>
      <c r="B80" s="264" t="s">
        <v>1834</v>
      </c>
      <c r="C80" s="264"/>
      <c r="D80" s="701"/>
      <c r="E80" s="436">
        <f>SUM(E67:E79)</f>
        <v>11379310.34</v>
      </c>
      <c r="F80" s="269"/>
    </row>
  </sheetData>
  <mergeCells count="25">
    <mergeCell ref="B44:D44"/>
    <mergeCell ref="B71:C71"/>
    <mergeCell ref="B56:C56"/>
    <mergeCell ref="B78:C78"/>
    <mergeCell ref="B46:D46"/>
    <mergeCell ref="B51:D51"/>
    <mergeCell ref="B59:C59"/>
    <mergeCell ref="A62:F62"/>
    <mergeCell ref="A63:F63"/>
    <mergeCell ref="A64:F64"/>
    <mergeCell ref="B66:C66"/>
    <mergeCell ref="B69:C69"/>
    <mergeCell ref="B73:C73"/>
    <mergeCell ref="B75:C75"/>
    <mergeCell ref="A1:F1"/>
    <mergeCell ref="A2:F2"/>
    <mergeCell ref="A3:F3"/>
    <mergeCell ref="B5:F5"/>
    <mergeCell ref="B11:C11"/>
    <mergeCell ref="B15:D15"/>
    <mergeCell ref="B19:D19"/>
    <mergeCell ref="B24:D24"/>
    <mergeCell ref="B27:D27"/>
    <mergeCell ref="B39:D39"/>
    <mergeCell ref="B17:D17"/>
  </mergeCells>
  <pageMargins left="0.7" right="0.7" top="0.75" bottom="0.75" header="0.3" footer="0.3"/>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6"/>
  <sheetViews>
    <sheetView topLeftCell="A121" workbookViewId="0">
      <selection activeCell="C78" sqref="C78"/>
    </sheetView>
  </sheetViews>
  <sheetFormatPr defaultRowHeight="15.75" x14ac:dyDescent="0.25"/>
  <cols>
    <col min="1" max="1" width="7.7109375" style="128" customWidth="1"/>
    <col min="2" max="2" width="16.28515625" style="128" customWidth="1"/>
    <col min="3" max="3" width="42.85546875" style="128" customWidth="1"/>
    <col min="4" max="4" width="15.85546875" style="128" customWidth="1"/>
    <col min="5" max="5" width="22.7109375"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17817</v>
      </c>
      <c r="B2" s="2345"/>
      <c r="C2" s="2345"/>
      <c r="D2" s="2345"/>
      <c r="E2" s="2345"/>
      <c r="F2" s="2345"/>
    </row>
    <row r="3" spans="1:6" x14ac:dyDescent="0.25">
      <c r="A3" s="2345" t="s">
        <v>281</v>
      </c>
      <c r="B3" s="2345"/>
      <c r="C3" s="2345"/>
      <c r="D3" s="2345"/>
      <c r="E3" s="2345"/>
      <c r="F3" s="2345"/>
    </row>
    <row r="4" spans="1:6" ht="31.5" x14ac:dyDescent="0.25">
      <c r="A4" s="96" t="s">
        <v>3</v>
      </c>
      <c r="B4" s="96" t="s">
        <v>6946</v>
      </c>
      <c r="C4" s="96" t="s">
        <v>5</v>
      </c>
      <c r="D4" s="96" t="s">
        <v>6</v>
      </c>
      <c r="E4" s="233" t="s">
        <v>17818</v>
      </c>
      <c r="F4" s="96" t="s">
        <v>17819</v>
      </c>
    </row>
    <row r="5" spans="1:6" x14ac:dyDescent="0.25">
      <c r="A5" s="97"/>
      <c r="B5" s="2384" t="s">
        <v>9</v>
      </c>
      <c r="C5" s="2384"/>
      <c r="D5" s="2384"/>
      <c r="E5" s="2384"/>
      <c r="F5" s="2384"/>
    </row>
    <row r="6" spans="1:6" ht="47.25" x14ac:dyDescent="0.25">
      <c r="A6" s="97">
        <v>1</v>
      </c>
      <c r="B6" s="10" t="s">
        <v>295</v>
      </c>
      <c r="C6" s="10" t="s">
        <v>17820</v>
      </c>
      <c r="D6" s="2" t="s">
        <v>12</v>
      </c>
      <c r="E6" s="144">
        <f>2600000-200000</f>
        <v>2400000</v>
      </c>
      <c r="F6" s="10" t="s">
        <v>272</v>
      </c>
    </row>
    <row r="7" spans="1:6" ht="157.5" x14ac:dyDescent="0.25">
      <c r="A7" s="97">
        <v>2</v>
      </c>
      <c r="B7" s="2" t="s">
        <v>5935</v>
      </c>
      <c r="C7" s="10" t="s">
        <v>17821</v>
      </c>
      <c r="D7" s="2" t="s">
        <v>16</v>
      </c>
      <c r="E7" s="144">
        <f>1100000-300000</f>
        <v>800000</v>
      </c>
      <c r="F7" s="10" t="s">
        <v>272</v>
      </c>
    </row>
    <row r="8" spans="1:6" ht="47.25" x14ac:dyDescent="0.25">
      <c r="A8" s="97">
        <v>3</v>
      </c>
      <c r="B8" s="2" t="s">
        <v>290</v>
      </c>
      <c r="C8" s="10" t="s">
        <v>17822</v>
      </c>
      <c r="D8" s="2" t="s">
        <v>19</v>
      </c>
      <c r="E8" s="144">
        <f>1400000-500000</f>
        <v>900000</v>
      </c>
      <c r="F8" s="10" t="s">
        <v>272</v>
      </c>
    </row>
    <row r="9" spans="1:6" ht="94.5" x14ac:dyDescent="0.25">
      <c r="A9" s="97">
        <v>4</v>
      </c>
      <c r="B9" s="2" t="s">
        <v>17</v>
      </c>
      <c r="C9" s="10" t="s">
        <v>17823</v>
      </c>
      <c r="D9" s="2" t="s">
        <v>291</v>
      </c>
      <c r="E9" s="144">
        <v>108621</v>
      </c>
      <c r="F9" s="10" t="s">
        <v>272</v>
      </c>
    </row>
    <row r="10" spans="1:6" x14ac:dyDescent="0.25">
      <c r="A10" s="97"/>
      <c r="B10" s="2373" t="s">
        <v>3053</v>
      </c>
      <c r="C10" s="2431"/>
      <c r="D10" s="2374"/>
      <c r="E10" s="144"/>
      <c r="F10" s="10"/>
    </row>
    <row r="11" spans="1:6" ht="126" x14ac:dyDescent="0.25">
      <c r="A11" s="97">
        <v>5</v>
      </c>
      <c r="B11" s="2" t="s">
        <v>295</v>
      </c>
      <c r="C11" s="10" t="s">
        <v>17824</v>
      </c>
      <c r="D11" s="2" t="s">
        <v>17825</v>
      </c>
      <c r="E11" s="144">
        <v>400310</v>
      </c>
      <c r="F11" s="10" t="s">
        <v>272</v>
      </c>
    </row>
    <row r="12" spans="1:6" ht="94.5" x14ac:dyDescent="0.25">
      <c r="A12" s="97">
        <v>6</v>
      </c>
      <c r="B12" s="2" t="s">
        <v>23</v>
      </c>
      <c r="C12" s="10" t="s">
        <v>17826</v>
      </c>
      <c r="D12" s="2" t="s">
        <v>291</v>
      </c>
      <c r="E12" s="144">
        <v>804000</v>
      </c>
      <c r="F12" s="10" t="s">
        <v>272</v>
      </c>
    </row>
    <row r="13" spans="1:6" ht="94.5" x14ac:dyDescent="0.25">
      <c r="A13" s="97">
        <v>7</v>
      </c>
      <c r="B13" s="2" t="s">
        <v>17827</v>
      </c>
      <c r="C13" s="10" t="s">
        <v>17828</v>
      </c>
      <c r="D13" s="2" t="s">
        <v>17829</v>
      </c>
      <c r="E13" s="144">
        <v>1400000</v>
      </c>
      <c r="F13" s="10" t="s">
        <v>272</v>
      </c>
    </row>
    <row r="14" spans="1:6" x14ac:dyDescent="0.25">
      <c r="A14" s="97"/>
      <c r="B14" s="2373" t="s">
        <v>40</v>
      </c>
      <c r="C14" s="2374"/>
      <c r="D14" s="2"/>
      <c r="E14" s="144"/>
      <c r="F14" s="10"/>
    </row>
    <row r="15" spans="1:6" ht="126" x14ac:dyDescent="0.25">
      <c r="A15" s="97">
        <v>8</v>
      </c>
      <c r="B15" s="2" t="s">
        <v>4157</v>
      </c>
      <c r="C15" s="10" t="s">
        <v>17830</v>
      </c>
      <c r="D15" s="2" t="s">
        <v>302</v>
      </c>
      <c r="E15" s="144">
        <v>4568965</v>
      </c>
      <c r="F15" s="10" t="s">
        <v>272</v>
      </c>
    </row>
    <row r="16" spans="1:6" x14ac:dyDescent="0.25">
      <c r="A16" s="97"/>
      <c r="B16" s="2373" t="s">
        <v>34</v>
      </c>
      <c r="C16" s="2374"/>
      <c r="D16" s="2"/>
      <c r="E16" s="97"/>
      <c r="F16" s="10"/>
    </row>
    <row r="17" spans="1:6" ht="47.25" x14ac:dyDescent="0.25">
      <c r="A17" s="97">
        <v>9</v>
      </c>
      <c r="B17" s="2" t="s">
        <v>309</v>
      </c>
      <c r="C17" s="10" t="s">
        <v>17831</v>
      </c>
      <c r="D17" s="2" t="s">
        <v>3859</v>
      </c>
      <c r="E17" s="144">
        <f>14500000-4500000</f>
        <v>10000000</v>
      </c>
      <c r="F17" s="10" t="s">
        <v>272</v>
      </c>
    </row>
    <row r="18" spans="1:6" ht="47.25" x14ac:dyDescent="0.25">
      <c r="A18" s="97">
        <v>10</v>
      </c>
      <c r="B18" s="2" t="s">
        <v>311</v>
      </c>
      <c r="C18" s="10" t="s">
        <v>17832</v>
      </c>
      <c r="D18" s="2" t="s">
        <v>3859</v>
      </c>
      <c r="E18" s="144">
        <v>7203007</v>
      </c>
      <c r="F18" s="10" t="s">
        <v>272</v>
      </c>
    </row>
    <row r="19" spans="1:6" x14ac:dyDescent="0.25">
      <c r="A19" s="97"/>
      <c r="B19" s="9" t="s">
        <v>11360</v>
      </c>
      <c r="C19" s="10"/>
      <c r="D19" s="2"/>
      <c r="E19" s="144"/>
      <c r="F19" s="10"/>
    </row>
    <row r="20" spans="1:6" ht="173.25" x14ac:dyDescent="0.25">
      <c r="A20" s="97">
        <v>11</v>
      </c>
      <c r="B20" s="2" t="s">
        <v>17833</v>
      </c>
      <c r="C20" s="10" t="s">
        <v>17834</v>
      </c>
      <c r="D20" s="2" t="s">
        <v>17835</v>
      </c>
      <c r="E20" s="144">
        <v>1736207</v>
      </c>
      <c r="F20" s="10" t="s">
        <v>272</v>
      </c>
    </row>
    <row r="21" spans="1:6" x14ac:dyDescent="0.25">
      <c r="A21" s="97"/>
      <c r="B21" s="2433" t="s">
        <v>4987</v>
      </c>
      <c r="C21" s="2434"/>
      <c r="D21" s="2"/>
      <c r="E21" s="97"/>
      <c r="F21" s="10"/>
    </row>
    <row r="22" spans="1:6" ht="157.5" x14ac:dyDescent="0.25">
      <c r="A22" s="97">
        <v>12</v>
      </c>
      <c r="B22" s="2" t="s">
        <v>17836</v>
      </c>
      <c r="C22" s="10" t="s">
        <v>17837</v>
      </c>
      <c r="D22" s="7" t="s">
        <v>17838</v>
      </c>
      <c r="E22" s="144">
        <v>184051.75</v>
      </c>
      <c r="F22" s="10" t="s">
        <v>13</v>
      </c>
    </row>
    <row r="23" spans="1:6" ht="157.5" x14ac:dyDescent="0.25">
      <c r="A23" s="97">
        <v>13</v>
      </c>
      <c r="B23" s="2" t="s">
        <v>17839</v>
      </c>
      <c r="C23" s="10" t="s">
        <v>17840</v>
      </c>
      <c r="D23" s="7" t="s">
        <v>17838</v>
      </c>
      <c r="E23" s="144">
        <v>184051.75</v>
      </c>
      <c r="F23" s="10" t="s">
        <v>13</v>
      </c>
    </row>
    <row r="24" spans="1:6" ht="157.5" x14ac:dyDescent="0.25">
      <c r="A24" s="97">
        <v>14</v>
      </c>
      <c r="B24" s="2" t="s">
        <v>17841</v>
      </c>
      <c r="C24" s="10" t="s">
        <v>17842</v>
      </c>
      <c r="D24" s="7" t="s">
        <v>17838</v>
      </c>
      <c r="E24" s="144">
        <v>184051.75</v>
      </c>
      <c r="F24" s="10" t="s">
        <v>13</v>
      </c>
    </row>
    <row r="25" spans="1:6" ht="157.5" x14ac:dyDescent="0.25">
      <c r="A25" s="97">
        <v>15</v>
      </c>
      <c r="B25" s="2" t="s">
        <v>17843</v>
      </c>
      <c r="C25" s="10" t="s">
        <v>17844</v>
      </c>
      <c r="D25" s="7" t="s">
        <v>17838</v>
      </c>
      <c r="E25" s="144">
        <v>184051.75</v>
      </c>
      <c r="F25" s="10" t="s">
        <v>13</v>
      </c>
    </row>
    <row r="26" spans="1:6" ht="63" x14ac:dyDescent="0.25">
      <c r="A26" s="97">
        <v>16</v>
      </c>
      <c r="B26" s="2" t="s">
        <v>17845</v>
      </c>
      <c r="C26" s="10" t="s">
        <v>17846</v>
      </c>
      <c r="D26" s="7" t="s">
        <v>17847</v>
      </c>
      <c r="E26" s="144">
        <v>125000</v>
      </c>
      <c r="F26" s="10" t="s">
        <v>13</v>
      </c>
    </row>
    <row r="27" spans="1:6" ht="63" x14ac:dyDescent="0.25">
      <c r="A27" s="97">
        <v>17</v>
      </c>
      <c r="B27" s="2" t="s">
        <v>17848</v>
      </c>
      <c r="C27" s="10" t="s">
        <v>17849</v>
      </c>
      <c r="D27" s="7" t="s">
        <v>17847</v>
      </c>
      <c r="E27" s="144">
        <v>125000</v>
      </c>
      <c r="F27" s="10" t="s">
        <v>13</v>
      </c>
    </row>
    <row r="28" spans="1:6" ht="63" x14ac:dyDescent="0.25">
      <c r="A28" s="97">
        <v>18</v>
      </c>
      <c r="B28" s="2" t="s">
        <v>17850</v>
      </c>
      <c r="C28" s="10" t="s">
        <v>17851</v>
      </c>
      <c r="D28" s="7" t="s">
        <v>17847</v>
      </c>
      <c r="E28" s="144">
        <v>125000</v>
      </c>
      <c r="F28" s="10" t="s">
        <v>13</v>
      </c>
    </row>
    <row r="29" spans="1:6" ht="63" x14ac:dyDescent="0.25">
      <c r="A29" s="97">
        <v>19</v>
      </c>
      <c r="B29" s="2" t="s">
        <v>17852</v>
      </c>
      <c r="C29" s="10" t="s">
        <v>17853</v>
      </c>
      <c r="D29" s="7" t="s">
        <v>17847</v>
      </c>
      <c r="E29" s="144">
        <v>125000</v>
      </c>
      <c r="F29" s="10" t="s">
        <v>13</v>
      </c>
    </row>
    <row r="30" spans="1:6" ht="63" x14ac:dyDescent="0.25">
      <c r="A30" s="97">
        <v>20</v>
      </c>
      <c r="B30" s="2" t="s">
        <v>17854</v>
      </c>
      <c r="C30" s="10" t="s">
        <v>17855</v>
      </c>
      <c r="D30" s="7" t="s">
        <v>17847</v>
      </c>
      <c r="E30" s="144">
        <v>125000</v>
      </c>
      <c r="F30" s="10" t="s">
        <v>13</v>
      </c>
    </row>
    <row r="31" spans="1:6" ht="63" x14ac:dyDescent="0.25">
      <c r="A31" s="97">
        <v>21</v>
      </c>
      <c r="B31" s="2" t="s">
        <v>17856</v>
      </c>
      <c r="C31" s="10" t="s">
        <v>17857</v>
      </c>
      <c r="D31" s="7" t="s">
        <v>17847</v>
      </c>
      <c r="E31" s="144">
        <v>125000</v>
      </c>
      <c r="F31" s="10" t="s">
        <v>13</v>
      </c>
    </row>
    <row r="32" spans="1:6" ht="63" x14ac:dyDescent="0.25">
      <c r="A32" s="97">
        <v>22</v>
      </c>
      <c r="B32" s="2" t="s">
        <v>17858</v>
      </c>
      <c r="C32" s="10" t="s">
        <v>17859</v>
      </c>
      <c r="D32" s="7" t="s">
        <v>17847</v>
      </c>
      <c r="E32" s="144">
        <v>125000</v>
      </c>
      <c r="F32" s="10" t="s">
        <v>13</v>
      </c>
    </row>
    <row r="33" spans="1:6" ht="63" x14ac:dyDescent="0.25">
      <c r="A33" s="97">
        <v>23</v>
      </c>
      <c r="B33" s="2" t="s">
        <v>17860</v>
      </c>
      <c r="C33" s="10" t="s">
        <v>17861</v>
      </c>
      <c r="D33" s="7" t="s">
        <v>17847</v>
      </c>
      <c r="E33" s="144">
        <v>125000</v>
      </c>
      <c r="F33" s="10" t="s">
        <v>13</v>
      </c>
    </row>
    <row r="34" spans="1:6" x14ac:dyDescent="0.25">
      <c r="A34" s="97"/>
      <c r="B34" s="2383" t="s">
        <v>5895</v>
      </c>
      <c r="C34" s="2383"/>
      <c r="D34" s="2"/>
      <c r="E34" s="144"/>
      <c r="F34" s="10"/>
    </row>
    <row r="35" spans="1:6" ht="94.5" x14ac:dyDescent="0.25">
      <c r="A35" s="97">
        <v>24</v>
      </c>
      <c r="B35" s="2" t="s">
        <v>17862</v>
      </c>
      <c r="C35" s="10" t="s">
        <v>17863</v>
      </c>
      <c r="D35" s="2" t="s">
        <v>17864</v>
      </c>
      <c r="E35" s="144">
        <v>500000</v>
      </c>
      <c r="F35" s="10" t="s">
        <v>1259</v>
      </c>
    </row>
    <row r="36" spans="1:6" ht="94.5" x14ac:dyDescent="0.25">
      <c r="A36" s="97">
        <v>25</v>
      </c>
      <c r="B36" s="2" t="s">
        <v>17865</v>
      </c>
      <c r="C36" s="10" t="s">
        <v>17866</v>
      </c>
      <c r="D36" s="2" t="s">
        <v>17867</v>
      </c>
      <c r="E36" s="144">
        <v>1000000</v>
      </c>
      <c r="F36" s="10" t="s">
        <v>272</v>
      </c>
    </row>
    <row r="37" spans="1:6" ht="94.5" x14ac:dyDescent="0.25">
      <c r="A37" s="97">
        <v>26</v>
      </c>
      <c r="B37" s="2" t="s">
        <v>17868</v>
      </c>
      <c r="C37" s="10" t="s">
        <v>17869</v>
      </c>
      <c r="D37" s="2" t="s">
        <v>17864</v>
      </c>
      <c r="E37" s="144">
        <v>500000</v>
      </c>
      <c r="F37" s="10" t="s">
        <v>272</v>
      </c>
    </row>
    <row r="38" spans="1:6" ht="94.5" x14ac:dyDescent="0.25">
      <c r="A38" s="97">
        <v>27</v>
      </c>
      <c r="B38" s="2" t="s">
        <v>17870</v>
      </c>
      <c r="C38" s="10" t="s">
        <v>17871</v>
      </c>
      <c r="D38" s="2" t="s">
        <v>17864</v>
      </c>
      <c r="E38" s="144">
        <v>500000</v>
      </c>
      <c r="F38" s="10" t="s">
        <v>272</v>
      </c>
    </row>
    <row r="39" spans="1:6" ht="126" x14ac:dyDescent="0.25">
      <c r="A39" s="97">
        <v>28</v>
      </c>
      <c r="B39" s="2" t="s">
        <v>17858</v>
      </c>
      <c r="C39" s="10" t="s">
        <v>17872</v>
      </c>
      <c r="D39" s="2" t="s">
        <v>17873</v>
      </c>
      <c r="E39" s="144">
        <v>1000000</v>
      </c>
      <c r="F39" s="10" t="s">
        <v>272</v>
      </c>
    </row>
    <row r="40" spans="1:6" ht="94.5" x14ac:dyDescent="0.25">
      <c r="A40" s="97">
        <v>29</v>
      </c>
      <c r="B40" s="2" t="s">
        <v>17874</v>
      </c>
      <c r="C40" s="10" t="s">
        <v>17875</v>
      </c>
      <c r="D40" s="2" t="s">
        <v>17864</v>
      </c>
      <c r="E40" s="144">
        <v>500000</v>
      </c>
      <c r="F40" s="10" t="s">
        <v>272</v>
      </c>
    </row>
    <row r="41" spans="1:6" ht="94.5" x14ac:dyDescent="0.25">
      <c r="A41" s="97">
        <v>30</v>
      </c>
      <c r="B41" s="2" t="s">
        <v>17876</v>
      </c>
      <c r="C41" s="10" t="s">
        <v>17877</v>
      </c>
      <c r="D41" s="2" t="s">
        <v>17864</v>
      </c>
      <c r="E41" s="144">
        <v>500000</v>
      </c>
      <c r="F41" s="10" t="s">
        <v>272</v>
      </c>
    </row>
    <row r="42" spans="1:6" ht="94.5" x14ac:dyDescent="0.25">
      <c r="A42" s="97">
        <v>31</v>
      </c>
      <c r="B42" s="2" t="s">
        <v>17878</v>
      </c>
      <c r="C42" s="10" t="s">
        <v>17879</v>
      </c>
      <c r="D42" s="2" t="s">
        <v>17864</v>
      </c>
      <c r="E42" s="144">
        <v>500000</v>
      </c>
      <c r="F42" s="10" t="s">
        <v>272</v>
      </c>
    </row>
    <row r="43" spans="1:6" ht="78.75" x14ac:dyDescent="0.25">
      <c r="A43" s="97">
        <v>32</v>
      </c>
      <c r="B43" s="2" t="s">
        <v>17880</v>
      </c>
      <c r="C43" s="10" t="s">
        <v>17881</v>
      </c>
      <c r="D43" s="2" t="s">
        <v>17882</v>
      </c>
      <c r="E43" s="144">
        <v>500000</v>
      </c>
      <c r="F43" s="10" t="s">
        <v>272</v>
      </c>
    </row>
    <row r="44" spans="1:6" ht="141.75" x14ac:dyDescent="0.25">
      <c r="A44" s="97">
        <v>33</v>
      </c>
      <c r="B44" s="2" t="s">
        <v>17883</v>
      </c>
      <c r="C44" s="10" t="s">
        <v>17884</v>
      </c>
      <c r="D44" s="2" t="s">
        <v>17885</v>
      </c>
      <c r="E44" s="144">
        <v>4000000</v>
      </c>
      <c r="F44" s="10" t="s">
        <v>272</v>
      </c>
    </row>
    <row r="45" spans="1:6" ht="63" x14ac:dyDescent="0.25">
      <c r="A45" s="97">
        <v>34</v>
      </c>
      <c r="B45" s="2" t="s">
        <v>17886</v>
      </c>
      <c r="C45" s="10" t="s">
        <v>17887</v>
      </c>
      <c r="D45" s="2" t="s">
        <v>17888</v>
      </c>
      <c r="E45" s="144">
        <v>1000000</v>
      </c>
      <c r="F45" s="10" t="s">
        <v>13</v>
      </c>
    </row>
    <row r="46" spans="1:6" ht="94.5" x14ac:dyDescent="0.25">
      <c r="A46" s="97">
        <v>35</v>
      </c>
      <c r="B46" s="2" t="s">
        <v>17880</v>
      </c>
      <c r="C46" s="10" t="s">
        <v>17889</v>
      </c>
      <c r="D46" s="2" t="s">
        <v>17890</v>
      </c>
      <c r="E46" s="77">
        <v>1000000</v>
      </c>
      <c r="F46" s="10" t="s">
        <v>13</v>
      </c>
    </row>
    <row r="47" spans="1:6" ht="110.25" x14ac:dyDescent="0.25">
      <c r="A47" s="97">
        <v>36</v>
      </c>
      <c r="B47" s="2" t="s">
        <v>17891</v>
      </c>
      <c r="C47" s="10" t="s">
        <v>17892</v>
      </c>
      <c r="D47" s="2" t="s">
        <v>17893</v>
      </c>
      <c r="E47" s="144">
        <v>500000</v>
      </c>
      <c r="F47" s="10" t="s">
        <v>13</v>
      </c>
    </row>
    <row r="48" spans="1:6" ht="63" x14ac:dyDescent="0.25">
      <c r="A48" s="97">
        <v>37</v>
      </c>
      <c r="B48" s="2" t="s">
        <v>17856</v>
      </c>
      <c r="C48" s="10" t="s">
        <v>17894</v>
      </c>
      <c r="D48" s="2" t="s">
        <v>17888</v>
      </c>
      <c r="E48" s="144">
        <v>1000000</v>
      </c>
      <c r="F48" s="10" t="s">
        <v>13</v>
      </c>
    </row>
    <row r="49" spans="1:6" ht="110.25" x14ac:dyDescent="0.25">
      <c r="A49" s="97">
        <v>38</v>
      </c>
      <c r="B49" s="2" t="s">
        <v>17895</v>
      </c>
      <c r="C49" s="10" t="s">
        <v>17896</v>
      </c>
      <c r="D49" s="2" t="s">
        <v>17897</v>
      </c>
      <c r="E49" s="144">
        <v>2000000</v>
      </c>
      <c r="F49" s="10" t="s">
        <v>13</v>
      </c>
    </row>
    <row r="50" spans="1:6" ht="63" x14ac:dyDescent="0.25">
      <c r="A50" s="97">
        <v>39</v>
      </c>
      <c r="B50" s="2" t="s">
        <v>17898</v>
      </c>
      <c r="C50" s="10" t="s">
        <v>17899</v>
      </c>
      <c r="D50" s="2" t="s">
        <v>17888</v>
      </c>
      <c r="E50" s="144">
        <v>1000000</v>
      </c>
      <c r="F50" s="10" t="s">
        <v>13</v>
      </c>
    </row>
    <row r="51" spans="1:6" ht="94.5" x14ac:dyDescent="0.25">
      <c r="A51" s="97">
        <v>40</v>
      </c>
      <c r="B51" s="2" t="s">
        <v>17900</v>
      </c>
      <c r="C51" s="10" t="s">
        <v>17901</v>
      </c>
      <c r="D51" s="2" t="s">
        <v>17902</v>
      </c>
      <c r="E51" s="144">
        <v>2000000</v>
      </c>
      <c r="F51" s="10" t="s">
        <v>13</v>
      </c>
    </row>
    <row r="52" spans="1:6" ht="63" x14ac:dyDescent="0.25">
      <c r="A52" s="97">
        <v>41</v>
      </c>
      <c r="B52" s="2" t="s">
        <v>17903</v>
      </c>
      <c r="C52" s="10" t="s">
        <v>17904</v>
      </c>
      <c r="D52" s="2" t="s">
        <v>202</v>
      </c>
      <c r="E52" s="144">
        <v>1000000</v>
      </c>
      <c r="F52" s="10" t="s">
        <v>13</v>
      </c>
    </row>
    <row r="53" spans="1:6" ht="110.25" x14ac:dyDescent="0.25">
      <c r="A53" s="97">
        <v>42</v>
      </c>
      <c r="B53" s="2" t="s">
        <v>17852</v>
      </c>
      <c r="C53" s="10" t="s">
        <v>17905</v>
      </c>
      <c r="D53" s="2" t="s">
        <v>17897</v>
      </c>
      <c r="E53" s="144">
        <v>2000000</v>
      </c>
      <c r="F53" s="10" t="s">
        <v>13</v>
      </c>
    </row>
    <row r="54" spans="1:6" ht="110.25" x14ac:dyDescent="0.25">
      <c r="A54" s="97">
        <v>43</v>
      </c>
      <c r="B54" s="2" t="s">
        <v>17906</v>
      </c>
      <c r="C54" s="10" t="s">
        <v>17907</v>
      </c>
      <c r="D54" s="2" t="s">
        <v>17908</v>
      </c>
      <c r="E54" s="144">
        <v>500000</v>
      </c>
      <c r="F54" s="10" t="s">
        <v>13</v>
      </c>
    </row>
    <row r="55" spans="1:6" ht="63" x14ac:dyDescent="0.25">
      <c r="A55" s="97">
        <v>44</v>
      </c>
      <c r="B55" s="2" t="s">
        <v>17909</v>
      </c>
      <c r="C55" s="10" t="s">
        <v>17910</v>
      </c>
      <c r="D55" s="2" t="s">
        <v>1915</v>
      </c>
      <c r="E55" s="144">
        <v>2000000</v>
      </c>
      <c r="F55" s="10" t="s">
        <v>13</v>
      </c>
    </row>
    <row r="56" spans="1:6" ht="63" x14ac:dyDescent="0.25">
      <c r="A56" s="97">
        <v>45</v>
      </c>
      <c r="B56" s="2" t="s">
        <v>17911</v>
      </c>
      <c r="C56" s="10" t="s">
        <v>17912</v>
      </c>
      <c r="D56" s="2" t="s">
        <v>202</v>
      </c>
      <c r="E56" s="144">
        <v>1000000</v>
      </c>
      <c r="F56" s="10" t="s">
        <v>13</v>
      </c>
    </row>
    <row r="57" spans="1:6" ht="63" x14ac:dyDescent="0.25">
      <c r="A57" s="97">
        <v>46</v>
      </c>
      <c r="B57" s="2" t="s">
        <v>17850</v>
      </c>
      <c r="C57" s="10" t="s">
        <v>17913</v>
      </c>
      <c r="D57" s="2" t="s">
        <v>202</v>
      </c>
      <c r="E57" s="144">
        <v>1000000</v>
      </c>
      <c r="F57" s="10" t="s">
        <v>13</v>
      </c>
    </row>
    <row r="58" spans="1:6" ht="63" x14ac:dyDescent="0.25">
      <c r="A58" s="97">
        <v>47</v>
      </c>
      <c r="B58" s="2" t="s">
        <v>17914</v>
      </c>
      <c r="C58" s="10" t="s">
        <v>17915</v>
      </c>
      <c r="D58" s="2" t="s">
        <v>17916</v>
      </c>
      <c r="E58" s="144">
        <v>1500000</v>
      </c>
      <c r="F58" s="10" t="s">
        <v>13</v>
      </c>
    </row>
    <row r="59" spans="1:6" x14ac:dyDescent="0.25">
      <c r="A59" s="97"/>
      <c r="B59" s="2606" t="s">
        <v>5872</v>
      </c>
      <c r="C59" s="2606"/>
      <c r="D59" s="2"/>
      <c r="E59" s="144"/>
      <c r="F59" s="10"/>
    </row>
    <row r="60" spans="1:6" ht="110.25" x14ac:dyDescent="0.25">
      <c r="A60" s="97">
        <v>48</v>
      </c>
      <c r="B60" s="2" t="s">
        <v>17917</v>
      </c>
      <c r="C60" s="10" t="s">
        <v>17918</v>
      </c>
      <c r="D60" s="2" t="s">
        <v>17919</v>
      </c>
      <c r="E60" s="144">
        <v>972000</v>
      </c>
      <c r="F60" s="10" t="s">
        <v>13</v>
      </c>
    </row>
    <row r="61" spans="1:6" ht="94.5" x14ac:dyDescent="0.25">
      <c r="A61" s="97">
        <v>49</v>
      </c>
      <c r="B61" s="2" t="s">
        <v>17920</v>
      </c>
      <c r="C61" s="10" t="s">
        <v>17921</v>
      </c>
      <c r="D61" s="2" t="s">
        <v>17922</v>
      </c>
      <c r="E61" s="144">
        <v>3000000</v>
      </c>
      <c r="F61" s="10" t="s">
        <v>13</v>
      </c>
    </row>
    <row r="62" spans="1:6" ht="110.25" x14ac:dyDescent="0.25">
      <c r="A62" s="97">
        <v>50</v>
      </c>
      <c r="B62" s="2" t="s">
        <v>17839</v>
      </c>
      <c r="C62" s="10" t="s">
        <v>17923</v>
      </c>
      <c r="D62" s="2" t="s">
        <v>17924</v>
      </c>
      <c r="E62" s="144">
        <v>500000</v>
      </c>
      <c r="F62" s="10" t="s">
        <v>13</v>
      </c>
    </row>
    <row r="63" spans="1:6" ht="63" x14ac:dyDescent="0.25">
      <c r="A63" s="97">
        <v>51</v>
      </c>
      <c r="B63" s="2" t="s">
        <v>17843</v>
      </c>
      <c r="C63" s="10" t="s">
        <v>17925</v>
      </c>
      <c r="D63" s="2" t="s">
        <v>202</v>
      </c>
      <c r="E63" s="144">
        <v>1000000</v>
      </c>
      <c r="F63" s="10" t="s">
        <v>13</v>
      </c>
    </row>
    <row r="64" spans="1:6" ht="63" x14ac:dyDescent="0.25">
      <c r="A64" s="97">
        <v>52</v>
      </c>
      <c r="B64" s="2" t="s">
        <v>17926</v>
      </c>
      <c r="C64" s="10" t="s">
        <v>17927</v>
      </c>
      <c r="D64" s="2" t="s">
        <v>202</v>
      </c>
      <c r="E64" s="144">
        <v>1000000</v>
      </c>
      <c r="F64" s="10" t="s">
        <v>13</v>
      </c>
    </row>
    <row r="65" spans="1:6" ht="63" x14ac:dyDescent="0.25">
      <c r="A65" s="97">
        <v>53</v>
      </c>
      <c r="B65" s="2" t="s">
        <v>17928</v>
      </c>
      <c r="C65" s="10" t="s">
        <v>17929</v>
      </c>
      <c r="D65" s="2" t="s">
        <v>17930</v>
      </c>
      <c r="E65" s="144">
        <v>604000</v>
      </c>
      <c r="F65" s="10" t="s">
        <v>272</v>
      </c>
    </row>
    <row r="66" spans="1:6" ht="63" x14ac:dyDescent="0.25">
      <c r="A66" s="97">
        <v>54</v>
      </c>
      <c r="B66" s="2" t="s">
        <v>17841</v>
      </c>
      <c r="C66" s="10" t="s">
        <v>17931</v>
      </c>
      <c r="D66" s="10" t="s">
        <v>202</v>
      </c>
      <c r="E66" s="144">
        <v>1000000</v>
      </c>
      <c r="F66" s="10" t="s">
        <v>13</v>
      </c>
    </row>
    <row r="67" spans="1:6" x14ac:dyDescent="0.25">
      <c r="A67" s="97"/>
      <c r="B67" s="2606" t="s">
        <v>219</v>
      </c>
      <c r="C67" s="2606"/>
      <c r="D67" s="2"/>
      <c r="E67" s="144"/>
      <c r="F67" s="10"/>
    </row>
    <row r="68" spans="1:6" ht="110.25" x14ac:dyDescent="0.25">
      <c r="A68" s="97">
        <v>55</v>
      </c>
      <c r="B68" s="2" t="s">
        <v>17932</v>
      </c>
      <c r="C68" s="10" t="s">
        <v>17933</v>
      </c>
      <c r="D68" s="2" t="s">
        <v>17934</v>
      </c>
      <c r="E68" s="144">
        <v>500000</v>
      </c>
      <c r="F68" s="10" t="s">
        <v>13</v>
      </c>
    </row>
    <row r="69" spans="1:6" ht="110.25" x14ac:dyDescent="0.25">
      <c r="A69" s="97">
        <v>56</v>
      </c>
      <c r="B69" s="2" t="s">
        <v>17935</v>
      </c>
      <c r="C69" s="10" t="s">
        <v>17936</v>
      </c>
      <c r="D69" s="2" t="s">
        <v>17937</v>
      </c>
      <c r="E69" s="144">
        <v>500000</v>
      </c>
      <c r="F69" s="10" t="s">
        <v>13</v>
      </c>
    </row>
    <row r="70" spans="1:6" x14ac:dyDescent="0.25">
      <c r="A70" s="97"/>
      <c r="B70" s="2373" t="s">
        <v>712</v>
      </c>
      <c r="C70" s="2374"/>
      <c r="D70" s="2"/>
      <c r="E70" s="144"/>
      <c r="F70" s="10"/>
    </row>
    <row r="71" spans="1:6" ht="78.75" x14ac:dyDescent="0.25">
      <c r="A71" s="97">
        <v>57</v>
      </c>
      <c r="B71" s="2" t="s">
        <v>944</v>
      </c>
      <c r="C71" s="10" t="s">
        <v>17938</v>
      </c>
      <c r="D71" s="2" t="s">
        <v>17939</v>
      </c>
      <c r="E71" s="144">
        <v>2500000</v>
      </c>
      <c r="F71" s="10" t="s">
        <v>13</v>
      </c>
    </row>
    <row r="72" spans="1:6" ht="330.75" x14ac:dyDescent="0.25">
      <c r="A72" s="97">
        <v>58</v>
      </c>
      <c r="B72" s="2" t="s">
        <v>2357</v>
      </c>
      <c r="C72" s="10" t="s">
        <v>17940</v>
      </c>
      <c r="D72" s="2" t="s">
        <v>17941</v>
      </c>
      <c r="E72" s="144">
        <v>4677027</v>
      </c>
      <c r="F72" s="10" t="s">
        <v>1294</v>
      </c>
    </row>
    <row r="73" spans="1:6" x14ac:dyDescent="0.25">
      <c r="A73" s="97"/>
      <c r="B73" s="9" t="s">
        <v>248</v>
      </c>
      <c r="C73" s="96"/>
      <c r="D73" s="2"/>
      <c r="E73" s="223">
        <f>SUM(E6:E72)</f>
        <v>75310344</v>
      </c>
      <c r="F73" s="10"/>
    </row>
    <row r="74" spans="1:6" x14ac:dyDescent="0.25">
      <c r="A74" s="924"/>
      <c r="B74" s="2337" t="s">
        <v>9</v>
      </c>
      <c r="C74" s="2338"/>
      <c r="D74" s="2339"/>
      <c r="E74" s="413"/>
      <c r="F74" s="37"/>
    </row>
    <row r="75" spans="1:6" ht="63" x14ac:dyDescent="0.25">
      <c r="A75" s="11">
        <v>1</v>
      </c>
      <c r="B75" s="2" t="s">
        <v>269</v>
      </c>
      <c r="C75" s="7" t="s">
        <v>17942</v>
      </c>
      <c r="D75" s="2" t="s">
        <v>271</v>
      </c>
      <c r="E75" s="77">
        <v>1000000</v>
      </c>
      <c r="F75" s="10" t="s">
        <v>272</v>
      </c>
    </row>
    <row r="76" spans="1:6" x14ac:dyDescent="0.25">
      <c r="A76" s="11"/>
      <c r="B76" s="9" t="s">
        <v>273</v>
      </c>
      <c r="C76" s="7"/>
      <c r="D76" s="2"/>
      <c r="E76" s="77"/>
      <c r="F76" s="10"/>
    </row>
    <row r="77" spans="1:6" ht="94.5" x14ac:dyDescent="0.25">
      <c r="A77" s="11">
        <v>2</v>
      </c>
      <c r="B77" s="2" t="s">
        <v>274</v>
      </c>
      <c r="C77" s="7" t="s">
        <v>17943</v>
      </c>
      <c r="D77" s="2" t="s">
        <v>276</v>
      </c>
      <c r="E77" s="77">
        <v>4500000</v>
      </c>
      <c r="F77" s="10" t="s">
        <v>277</v>
      </c>
    </row>
    <row r="78" spans="1:6" x14ac:dyDescent="0.25">
      <c r="A78" s="11"/>
      <c r="B78" s="9" t="s">
        <v>248</v>
      </c>
      <c r="C78" s="2"/>
      <c r="D78" s="2"/>
      <c r="E78" s="138">
        <v>5500000</v>
      </c>
      <c r="F78" s="10"/>
    </row>
    <row r="79" spans="1:6" ht="18" customHeight="1" x14ac:dyDescent="0.25">
      <c r="A79" s="11"/>
      <c r="B79" s="2373" t="s">
        <v>323</v>
      </c>
      <c r="C79" s="2374"/>
      <c r="D79" s="2"/>
      <c r="E79" s="138"/>
      <c r="F79" s="10"/>
    </row>
    <row r="80" spans="1:6" ht="110.25" x14ac:dyDescent="0.25">
      <c r="A80" s="97">
        <v>37</v>
      </c>
      <c r="B80" s="2" t="s">
        <v>17848</v>
      </c>
      <c r="C80" s="10" t="s">
        <v>17944</v>
      </c>
      <c r="D80" s="2" t="s">
        <v>17945</v>
      </c>
      <c r="E80" s="144">
        <v>2000000</v>
      </c>
      <c r="F80" s="10" t="s">
        <v>13</v>
      </c>
    </row>
    <row r="81" spans="1:6" ht="362.25" x14ac:dyDescent="0.25">
      <c r="A81" s="97">
        <v>54</v>
      </c>
      <c r="B81" s="2" t="s">
        <v>17946</v>
      </c>
      <c r="C81" s="10" t="s">
        <v>17947</v>
      </c>
      <c r="D81" s="293" t="s">
        <v>17948</v>
      </c>
      <c r="E81" s="144">
        <v>4000000</v>
      </c>
      <c r="F81" s="10" t="s">
        <v>13</v>
      </c>
    </row>
    <row r="82" spans="1:6" x14ac:dyDescent="0.25">
      <c r="A82" s="88"/>
      <c r="B82" s="9" t="s">
        <v>248</v>
      </c>
      <c r="C82" s="88"/>
      <c r="D82" s="88"/>
      <c r="E82" s="404">
        <f>E81+E80</f>
        <v>6000000</v>
      </c>
      <c r="F82" s="88"/>
    </row>
    <row r="83" spans="1:6" ht="31.5" x14ac:dyDescent="0.25">
      <c r="A83" s="88"/>
      <c r="B83" s="9" t="s">
        <v>324</v>
      </c>
      <c r="C83" s="88"/>
      <c r="D83" s="88"/>
      <c r="E83" s="89">
        <f>E82+E78+E73</f>
        <v>86810344</v>
      </c>
      <c r="F83" s="88"/>
    </row>
    <row r="87" spans="1:6" x14ac:dyDescent="0.25">
      <c r="A87" s="2352" t="s">
        <v>0</v>
      </c>
      <c r="B87" s="2352"/>
      <c r="C87" s="2352"/>
      <c r="D87" s="2352"/>
      <c r="E87" s="2352"/>
      <c r="F87" s="2352"/>
    </row>
    <row r="88" spans="1:6" x14ac:dyDescent="0.25">
      <c r="A88" s="2474" t="s">
        <v>17949</v>
      </c>
      <c r="B88" s="2474"/>
      <c r="C88" s="2474"/>
      <c r="D88" s="2474"/>
      <c r="E88" s="2474"/>
      <c r="F88" s="2474"/>
    </row>
    <row r="89" spans="1:6" x14ac:dyDescent="0.25">
      <c r="A89" s="2352" t="s">
        <v>281</v>
      </c>
      <c r="B89" s="2352"/>
      <c r="C89" s="2352"/>
      <c r="D89" s="2352"/>
      <c r="E89" s="2352"/>
      <c r="F89" s="2352"/>
    </row>
    <row r="90" spans="1:6" ht="31.5" x14ac:dyDescent="0.25">
      <c r="A90" s="251" t="s">
        <v>3</v>
      </c>
      <c r="B90" s="382" t="s">
        <v>283</v>
      </c>
      <c r="C90" s="382" t="s">
        <v>284</v>
      </c>
      <c r="D90" s="382" t="s">
        <v>285</v>
      </c>
      <c r="E90" s="556" t="s">
        <v>286</v>
      </c>
      <c r="F90" s="116" t="s">
        <v>4467</v>
      </c>
    </row>
    <row r="91" spans="1:6" x14ac:dyDescent="0.25">
      <c r="A91" s="156"/>
      <c r="B91" s="2421" t="s">
        <v>17950</v>
      </c>
      <c r="C91" s="2437"/>
      <c r="D91" s="382"/>
      <c r="E91" s="556"/>
      <c r="F91" s="116"/>
    </row>
    <row r="92" spans="1:6" ht="173.25" x14ac:dyDescent="0.25">
      <c r="A92" s="156">
        <v>1</v>
      </c>
      <c r="B92" s="376" t="s">
        <v>295</v>
      </c>
      <c r="C92" s="376" t="s">
        <v>17951</v>
      </c>
      <c r="D92" s="149" t="s">
        <v>17952</v>
      </c>
      <c r="E92" s="140">
        <v>500000</v>
      </c>
      <c r="F92" s="123" t="s">
        <v>272</v>
      </c>
    </row>
    <row r="93" spans="1:6" ht="31.5" x14ac:dyDescent="0.25">
      <c r="A93" s="156">
        <v>2</v>
      </c>
      <c r="B93" s="156" t="s">
        <v>5935</v>
      </c>
      <c r="C93" s="376" t="s">
        <v>17953</v>
      </c>
      <c r="D93" s="156" t="s">
        <v>17954</v>
      </c>
      <c r="E93" s="140">
        <v>182758.62</v>
      </c>
      <c r="F93" s="123" t="s">
        <v>272</v>
      </c>
    </row>
    <row r="94" spans="1:6" x14ac:dyDescent="0.25">
      <c r="A94" s="156"/>
      <c r="B94" s="2356" t="s">
        <v>11424</v>
      </c>
      <c r="C94" s="2356"/>
      <c r="D94" s="156"/>
      <c r="E94" s="140"/>
      <c r="F94" s="123"/>
    </row>
    <row r="95" spans="1:6" ht="110.25" x14ac:dyDescent="0.25">
      <c r="A95" s="156">
        <v>3</v>
      </c>
      <c r="B95" s="156" t="s">
        <v>295</v>
      </c>
      <c r="C95" s="376" t="s">
        <v>17955</v>
      </c>
      <c r="D95" s="149" t="s">
        <v>17956</v>
      </c>
      <c r="E95" s="140">
        <v>141000</v>
      </c>
      <c r="F95" s="123" t="s">
        <v>272</v>
      </c>
    </row>
    <row r="96" spans="1:6" ht="78.75" x14ac:dyDescent="0.25">
      <c r="A96" s="156">
        <v>4</v>
      </c>
      <c r="B96" s="156" t="s">
        <v>23</v>
      </c>
      <c r="C96" s="376" t="s">
        <v>17957</v>
      </c>
      <c r="D96" s="149" t="s">
        <v>968</v>
      </c>
      <c r="E96" s="140">
        <v>200000</v>
      </c>
      <c r="F96" s="123" t="s">
        <v>272</v>
      </c>
    </row>
    <row r="97" spans="1:6" x14ac:dyDescent="0.25">
      <c r="A97" s="156"/>
      <c r="B97" s="2375" t="s">
        <v>556</v>
      </c>
      <c r="C97" s="2376"/>
      <c r="D97" s="376"/>
      <c r="E97" s="140"/>
      <c r="F97" s="123"/>
    </row>
    <row r="98" spans="1:6" ht="78.75" x14ac:dyDescent="0.25">
      <c r="A98" s="182">
        <v>5</v>
      </c>
      <c r="B98" s="156" t="s">
        <v>17886</v>
      </c>
      <c r="C98" s="376" t="s">
        <v>17863</v>
      </c>
      <c r="D98" s="376" t="s">
        <v>17958</v>
      </c>
      <c r="E98" s="140">
        <v>250000</v>
      </c>
      <c r="F98" s="123" t="s">
        <v>272</v>
      </c>
    </row>
    <row r="99" spans="1:6" ht="78.75" x14ac:dyDescent="0.25">
      <c r="A99" s="456">
        <v>6</v>
      </c>
      <c r="B99" s="666" t="s">
        <v>17856</v>
      </c>
      <c r="C99" s="926" t="s">
        <v>17872</v>
      </c>
      <c r="D99" s="926" t="s">
        <v>17959</v>
      </c>
      <c r="E99" s="927">
        <v>250000</v>
      </c>
      <c r="F99" s="928" t="s">
        <v>272</v>
      </c>
    </row>
    <row r="100" spans="1:6" ht="78.75" x14ac:dyDescent="0.25">
      <c r="A100" s="182">
        <v>7</v>
      </c>
      <c r="B100" s="156" t="s">
        <v>17898</v>
      </c>
      <c r="C100" s="376" t="s">
        <v>17877</v>
      </c>
      <c r="D100" s="376" t="s">
        <v>17960</v>
      </c>
      <c r="E100" s="140">
        <v>250000</v>
      </c>
      <c r="F100" s="123" t="s">
        <v>272</v>
      </c>
    </row>
    <row r="101" spans="1:6" ht="78.75" x14ac:dyDescent="0.25">
      <c r="A101" s="182">
        <v>8</v>
      </c>
      <c r="B101" s="156" t="s">
        <v>17903</v>
      </c>
      <c r="C101" s="376" t="s">
        <v>17881</v>
      </c>
      <c r="D101" s="376" t="s">
        <v>17960</v>
      </c>
      <c r="E101" s="140">
        <v>250000</v>
      </c>
      <c r="F101" s="123" t="s">
        <v>272</v>
      </c>
    </row>
    <row r="102" spans="1:6" ht="78.75" x14ac:dyDescent="0.25">
      <c r="A102" s="182">
        <v>9</v>
      </c>
      <c r="B102" s="156" t="s">
        <v>17909</v>
      </c>
      <c r="C102" s="376" t="s">
        <v>17889</v>
      </c>
      <c r="D102" s="376" t="s">
        <v>17961</v>
      </c>
      <c r="E102" s="140">
        <v>500000</v>
      </c>
      <c r="F102" s="123" t="s">
        <v>272</v>
      </c>
    </row>
    <row r="103" spans="1:6" ht="78.75" x14ac:dyDescent="0.25">
      <c r="A103" s="182">
        <v>10</v>
      </c>
      <c r="B103" s="156" t="s">
        <v>17911</v>
      </c>
      <c r="C103" s="376" t="s">
        <v>17892</v>
      </c>
      <c r="D103" s="376" t="s">
        <v>17962</v>
      </c>
      <c r="E103" s="140">
        <v>250000</v>
      </c>
      <c r="F103" s="123" t="s">
        <v>272</v>
      </c>
    </row>
    <row r="104" spans="1:6" ht="78.75" x14ac:dyDescent="0.25">
      <c r="A104" s="182">
        <v>11</v>
      </c>
      <c r="B104" s="156" t="s">
        <v>17850</v>
      </c>
      <c r="C104" s="376" t="s">
        <v>17963</v>
      </c>
      <c r="D104" s="376" t="s">
        <v>17962</v>
      </c>
      <c r="E104" s="140">
        <v>250000</v>
      </c>
      <c r="F104" s="123" t="s">
        <v>272</v>
      </c>
    </row>
    <row r="105" spans="1:6" ht="47.25" x14ac:dyDescent="0.25">
      <c r="A105" s="182">
        <v>12</v>
      </c>
      <c r="B105" s="156" t="s">
        <v>17909</v>
      </c>
      <c r="C105" s="376" t="s">
        <v>17896</v>
      </c>
      <c r="D105" s="156" t="s">
        <v>3043</v>
      </c>
      <c r="E105" s="140">
        <v>496000</v>
      </c>
      <c r="F105" s="123" t="s">
        <v>13</v>
      </c>
    </row>
    <row r="106" spans="1:6" x14ac:dyDescent="0.25">
      <c r="A106" s="182"/>
      <c r="B106" s="2356" t="s">
        <v>613</v>
      </c>
      <c r="C106" s="2356"/>
      <c r="D106" s="156"/>
      <c r="E106" s="140"/>
      <c r="F106" s="123"/>
    </row>
    <row r="107" spans="1:6" ht="78.75" x14ac:dyDescent="0.25">
      <c r="A107" s="120">
        <v>13</v>
      </c>
      <c r="B107" s="156" t="s">
        <v>17841</v>
      </c>
      <c r="C107" s="376" t="s">
        <v>17931</v>
      </c>
      <c r="D107" s="376" t="s">
        <v>17960</v>
      </c>
      <c r="E107" s="140">
        <v>250000</v>
      </c>
      <c r="F107" s="123" t="s">
        <v>272</v>
      </c>
    </row>
    <row r="108" spans="1:6" ht="78.75" x14ac:dyDescent="0.25">
      <c r="A108" s="43">
        <v>14</v>
      </c>
      <c r="B108" s="156" t="s">
        <v>17926</v>
      </c>
      <c r="C108" s="376" t="s">
        <v>17964</v>
      </c>
      <c r="D108" s="376" t="s">
        <v>17965</v>
      </c>
      <c r="E108" s="140">
        <v>250000</v>
      </c>
      <c r="F108" s="123" t="s">
        <v>272</v>
      </c>
    </row>
    <row r="109" spans="1:6" ht="78.75" x14ac:dyDescent="0.25">
      <c r="A109" s="120">
        <v>15</v>
      </c>
      <c r="B109" s="156" t="s">
        <v>17843</v>
      </c>
      <c r="C109" s="376" t="s">
        <v>17966</v>
      </c>
      <c r="D109" s="376" t="s">
        <v>17960</v>
      </c>
      <c r="E109" s="140">
        <v>250000</v>
      </c>
      <c r="F109" s="123" t="s">
        <v>272</v>
      </c>
    </row>
    <row r="110" spans="1:6" ht="78.75" x14ac:dyDescent="0.25">
      <c r="A110" s="156">
        <v>16</v>
      </c>
      <c r="B110" s="156" t="s">
        <v>17843</v>
      </c>
      <c r="C110" s="376" t="s">
        <v>17967</v>
      </c>
      <c r="D110" s="376" t="s">
        <v>17968</v>
      </c>
      <c r="E110" s="140">
        <v>240000</v>
      </c>
      <c r="F110" s="123" t="s">
        <v>13</v>
      </c>
    </row>
    <row r="111" spans="1:6" ht="94.5" x14ac:dyDescent="0.25">
      <c r="A111" s="156">
        <v>17</v>
      </c>
      <c r="B111" s="156" t="s">
        <v>17969</v>
      </c>
      <c r="C111" s="376" t="s">
        <v>17970</v>
      </c>
      <c r="D111" s="303" t="s">
        <v>17971</v>
      </c>
      <c r="E111" s="140">
        <v>1000000</v>
      </c>
      <c r="F111" s="123" t="s">
        <v>272</v>
      </c>
    </row>
    <row r="112" spans="1:6" ht="63" x14ac:dyDescent="0.25">
      <c r="A112" s="156">
        <v>18</v>
      </c>
      <c r="B112" s="156" t="s">
        <v>17972</v>
      </c>
      <c r="C112" s="376" t="s">
        <v>17973</v>
      </c>
      <c r="D112" s="303" t="s">
        <v>17974</v>
      </c>
      <c r="E112" s="140">
        <v>700000</v>
      </c>
      <c r="F112" s="123" t="s">
        <v>13</v>
      </c>
    </row>
    <row r="113" spans="1:6" x14ac:dyDescent="0.25">
      <c r="A113" s="156"/>
      <c r="B113" s="2356" t="s">
        <v>274</v>
      </c>
      <c r="C113" s="2356"/>
      <c r="D113" s="376"/>
      <c r="E113" s="140"/>
      <c r="F113" s="123"/>
    </row>
    <row r="114" spans="1:6" ht="47.25" x14ac:dyDescent="0.25">
      <c r="A114" s="156">
        <v>19</v>
      </c>
      <c r="B114" s="156" t="s">
        <v>309</v>
      </c>
      <c r="C114" s="376" t="s">
        <v>17831</v>
      </c>
      <c r="D114" s="149" t="s">
        <v>341</v>
      </c>
      <c r="E114" s="140">
        <v>500000</v>
      </c>
      <c r="F114" s="123" t="s">
        <v>272</v>
      </c>
    </row>
    <row r="115" spans="1:6" ht="47.25" x14ac:dyDescent="0.25">
      <c r="A115" s="156">
        <v>20</v>
      </c>
      <c r="B115" s="156" t="s">
        <v>311</v>
      </c>
      <c r="C115" s="376" t="s">
        <v>17832</v>
      </c>
      <c r="D115" s="121" t="s">
        <v>341</v>
      </c>
      <c r="E115" s="405">
        <v>500586.21</v>
      </c>
      <c r="F115" s="123" t="s">
        <v>272</v>
      </c>
    </row>
    <row r="116" spans="1:6" x14ac:dyDescent="0.25">
      <c r="A116" s="156"/>
      <c r="B116" s="251" t="s">
        <v>41</v>
      </c>
      <c r="C116" s="156"/>
      <c r="D116" s="156"/>
      <c r="E116" s="156"/>
      <c r="F116" s="123"/>
    </row>
    <row r="117" spans="1:6" ht="126" x14ac:dyDescent="0.25">
      <c r="A117" s="156">
        <v>21</v>
      </c>
      <c r="B117" s="156" t="s">
        <v>41</v>
      </c>
      <c r="C117" s="156" t="s">
        <v>17830</v>
      </c>
      <c r="D117" s="149" t="s">
        <v>302</v>
      </c>
      <c r="E117" s="140">
        <v>568965.51</v>
      </c>
      <c r="F117" s="123" t="s">
        <v>272</v>
      </c>
    </row>
    <row r="118" spans="1:6" x14ac:dyDescent="0.25">
      <c r="A118" s="156"/>
      <c r="B118" s="251" t="s">
        <v>1461</v>
      </c>
      <c r="C118" s="156"/>
      <c r="D118" s="156"/>
      <c r="E118" s="156"/>
      <c r="F118" s="123"/>
    </row>
    <row r="119" spans="1:6" ht="47.25" x14ac:dyDescent="0.25">
      <c r="A119" s="182">
        <v>22</v>
      </c>
      <c r="B119" s="156" t="s">
        <v>17975</v>
      </c>
      <c r="C119" s="376" t="s">
        <v>17976</v>
      </c>
      <c r="D119" s="303" t="s">
        <v>17977</v>
      </c>
      <c r="E119" s="140">
        <v>500000</v>
      </c>
      <c r="F119" s="123" t="s">
        <v>13</v>
      </c>
    </row>
    <row r="120" spans="1:6" ht="47.25" x14ac:dyDescent="0.25">
      <c r="A120" s="182">
        <v>23</v>
      </c>
      <c r="B120" s="156" t="s">
        <v>17978</v>
      </c>
      <c r="C120" s="376" t="s">
        <v>17979</v>
      </c>
      <c r="D120" s="303" t="s">
        <v>16130</v>
      </c>
      <c r="E120" s="140">
        <v>1300000</v>
      </c>
      <c r="F120" s="123" t="s">
        <v>13</v>
      </c>
    </row>
    <row r="121" spans="1:6" x14ac:dyDescent="0.25">
      <c r="A121" s="156"/>
      <c r="B121" s="251" t="s">
        <v>248</v>
      </c>
      <c r="C121" s="251"/>
      <c r="D121" s="156"/>
      <c r="E121" s="913">
        <f>SUM(E92:E120)</f>
        <v>9579310.3399999999</v>
      </c>
      <c r="F121" s="123"/>
    </row>
    <row r="122" spans="1:6" ht="18.75" customHeight="1" x14ac:dyDescent="0.25">
      <c r="A122" s="156"/>
      <c r="B122" s="2375" t="s">
        <v>323</v>
      </c>
      <c r="C122" s="2376"/>
      <c r="D122" s="156"/>
      <c r="E122" s="913"/>
      <c r="F122" s="123"/>
    </row>
    <row r="123" spans="1:6" x14ac:dyDescent="0.25">
      <c r="A123" s="251"/>
      <c r="B123" s="2365" t="s">
        <v>944</v>
      </c>
      <c r="C123" s="2367"/>
      <c r="D123" s="382"/>
      <c r="E123" s="556"/>
      <c r="F123" s="116"/>
    </row>
    <row r="124" spans="1:6" ht="204.75" x14ac:dyDescent="0.25">
      <c r="A124" s="156">
        <v>1</v>
      </c>
      <c r="B124" s="156" t="s">
        <v>17980</v>
      </c>
      <c r="C124" s="376" t="s">
        <v>17938</v>
      </c>
      <c r="D124" s="156" t="s">
        <v>17939</v>
      </c>
      <c r="E124" s="140">
        <v>1800000</v>
      </c>
      <c r="F124" s="123" t="s">
        <v>13</v>
      </c>
    </row>
    <row r="125" spans="1:6" x14ac:dyDescent="0.25">
      <c r="A125" s="251"/>
      <c r="B125" s="251" t="s">
        <v>248</v>
      </c>
      <c r="C125" s="251"/>
      <c r="D125" s="251"/>
      <c r="E125" s="913">
        <f>SUM(E124)</f>
        <v>1800000</v>
      </c>
      <c r="F125" s="115"/>
    </row>
    <row r="126" spans="1:6" x14ac:dyDescent="0.25">
      <c r="A126" s="88"/>
      <c r="B126" s="2353" t="s">
        <v>324</v>
      </c>
      <c r="C126" s="2354"/>
      <c r="D126" s="88"/>
      <c r="E126" s="404">
        <f>E125+E121</f>
        <v>11379310.34</v>
      </c>
      <c r="F126" s="88"/>
    </row>
  </sheetData>
  <mergeCells count="25">
    <mergeCell ref="B126:C126"/>
    <mergeCell ref="B94:C94"/>
    <mergeCell ref="B97:C97"/>
    <mergeCell ref="B106:C106"/>
    <mergeCell ref="B113:C113"/>
    <mergeCell ref="B123:C123"/>
    <mergeCell ref="B122:C122"/>
    <mergeCell ref="B91:C91"/>
    <mergeCell ref="B16:C16"/>
    <mergeCell ref="B21:C21"/>
    <mergeCell ref="B34:C34"/>
    <mergeCell ref="B59:C59"/>
    <mergeCell ref="B67:C67"/>
    <mergeCell ref="B70:C70"/>
    <mergeCell ref="B74:D74"/>
    <mergeCell ref="B79:C79"/>
    <mergeCell ref="A87:F87"/>
    <mergeCell ref="A88:F88"/>
    <mergeCell ref="A89:F89"/>
    <mergeCell ref="B14:C14"/>
    <mergeCell ref="A1:F1"/>
    <mergeCell ref="A2:F2"/>
    <mergeCell ref="A3:F3"/>
    <mergeCell ref="B5:F5"/>
    <mergeCell ref="B10:D10"/>
  </mergeCells>
  <pageMargins left="0.7" right="0.7" top="0.75" bottom="0.75" header="0.3" footer="0.3"/>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7"/>
  <sheetViews>
    <sheetView topLeftCell="A112" workbookViewId="0">
      <selection activeCell="D106" sqref="D106"/>
    </sheetView>
  </sheetViews>
  <sheetFormatPr defaultRowHeight="15.75" x14ac:dyDescent="0.25"/>
  <cols>
    <col min="1" max="1" width="8.42578125" style="128" customWidth="1"/>
    <col min="2" max="2" width="14.7109375" style="128" customWidth="1"/>
    <col min="3" max="3" width="42.42578125" style="128" customWidth="1"/>
    <col min="4" max="4" width="12.7109375" style="128" customWidth="1"/>
    <col min="5" max="5" width="22.7109375" style="128" customWidth="1"/>
    <col min="6" max="6" width="10.5703125" style="128" customWidth="1"/>
    <col min="7" max="16384" width="9.140625" style="128"/>
  </cols>
  <sheetData>
    <row r="1" spans="1:6" x14ac:dyDescent="0.25">
      <c r="A1" s="2360" t="s">
        <v>0</v>
      </c>
      <c r="B1" s="2360"/>
      <c r="C1" s="2360"/>
      <c r="D1" s="2360"/>
      <c r="E1" s="2360"/>
      <c r="F1" s="2360"/>
    </row>
    <row r="2" spans="1:6" x14ac:dyDescent="0.25">
      <c r="A2" s="2377" t="s">
        <v>18123</v>
      </c>
      <c r="B2" s="2378"/>
      <c r="C2" s="2378"/>
      <c r="D2" s="2378"/>
      <c r="E2" s="2378"/>
      <c r="F2" s="2379"/>
    </row>
    <row r="3" spans="1:6" x14ac:dyDescent="0.25">
      <c r="A3" s="2360" t="s">
        <v>281</v>
      </c>
      <c r="B3" s="2360"/>
      <c r="C3" s="2360"/>
      <c r="D3" s="2360"/>
      <c r="E3" s="2360"/>
      <c r="F3" s="2360"/>
    </row>
    <row r="4" spans="1:6" ht="31.5" x14ac:dyDescent="0.25">
      <c r="A4" s="412" t="s">
        <v>3</v>
      </c>
      <c r="B4" s="8" t="s">
        <v>283</v>
      </c>
      <c r="C4" s="8" t="s">
        <v>284</v>
      </c>
      <c r="D4" s="37" t="s">
        <v>5291</v>
      </c>
      <c r="E4" s="413" t="s">
        <v>286</v>
      </c>
      <c r="F4" s="9" t="s">
        <v>287</v>
      </c>
    </row>
    <row r="5" spans="1:6" x14ac:dyDescent="0.25">
      <c r="A5" s="219"/>
      <c r="B5" s="2384" t="s">
        <v>9531</v>
      </c>
      <c r="C5" s="2384"/>
      <c r="D5" s="39"/>
      <c r="E5" s="138"/>
      <c r="F5" s="9"/>
    </row>
    <row r="6" spans="1:6" ht="63" x14ac:dyDescent="0.25">
      <c r="A6" s="97">
        <v>1</v>
      </c>
      <c r="B6" s="49" t="s">
        <v>4143</v>
      </c>
      <c r="C6" s="10" t="s">
        <v>18124</v>
      </c>
      <c r="D6" s="49" t="s">
        <v>12</v>
      </c>
      <c r="E6" s="144">
        <v>1900000</v>
      </c>
      <c r="F6" s="2" t="s">
        <v>13</v>
      </c>
    </row>
    <row r="7" spans="1:6" ht="173.25" x14ac:dyDescent="0.25">
      <c r="A7" s="97">
        <v>2</v>
      </c>
      <c r="B7" s="49" t="s">
        <v>295</v>
      </c>
      <c r="C7" s="10" t="s">
        <v>18125</v>
      </c>
      <c r="D7" s="49" t="s">
        <v>16</v>
      </c>
      <c r="E7" s="144">
        <v>626518</v>
      </c>
      <c r="F7" s="2" t="s">
        <v>13</v>
      </c>
    </row>
    <row r="8" spans="1:6" ht="47.25" x14ac:dyDescent="0.25">
      <c r="A8" s="97">
        <v>3</v>
      </c>
      <c r="B8" s="49" t="s">
        <v>17</v>
      </c>
      <c r="C8" s="10" t="s">
        <v>18126</v>
      </c>
      <c r="D8" s="49" t="s">
        <v>19</v>
      </c>
      <c r="E8" s="144">
        <v>200000</v>
      </c>
      <c r="F8" s="2" t="s">
        <v>13</v>
      </c>
    </row>
    <row r="9" spans="1:6" ht="47.25" x14ac:dyDescent="0.25">
      <c r="A9" s="97">
        <v>4</v>
      </c>
      <c r="B9" s="49" t="s">
        <v>20</v>
      </c>
      <c r="C9" s="10" t="s">
        <v>18127</v>
      </c>
      <c r="D9" s="49" t="s">
        <v>22</v>
      </c>
      <c r="E9" s="144">
        <v>86000</v>
      </c>
      <c r="F9" s="2" t="s">
        <v>13</v>
      </c>
    </row>
    <row r="10" spans="1:6" ht="110.25" x14ac:dyDescent="0.25">
      <c r="A10" s="97">
        <v>5</v>
      </c>
      <c r="B10" s="49" t="s">
        <v>23</v>
      </c>
      <c r="C10" s="10" t="s">
        <v>18128</v>
      </c>
      <c r="D10" s="49" t="s">
        <v>291</v>
      </c>
      <c r="E10" s="144">
        <v>1048000</v>
      </c>
      <c r="F10" s="2" t="s">
        <v>13</v>
      </c>
    </row>
    <row r="11" spans="1:6" ht="94.5" x14ac:dyDescent="0.25">
      <c r="A11" s="97">
        <v>6</v>
      </c>
      <c r="B11" s="2" t="s">
        <v>18129</v>
      </c>
      <c r="C11" s="10" t="s">
        <v>18130</v>
      </c>
      <c r="D11" s="10" t="s">
        <v>18131</v>
      </c>
      <c r="E11" s="77">
        <v>348103</v>
      </c>
      <c r="F11" s="2" t="s">
        <v>13</v>
      </c>
    </row>
    <row r="12" spans="1:6" x14ac:dyDescent="0.25">
      <c r="A12" s="97"/>
      <c r="B12" s="806" t="s">
        <v>334</v>
      </c>
      <c r="C12" s="803"/>
      <c r="D12" s="49"/>
      <c r="E12" s="77"/>
      <c r="F12" s="2"/>
    </row>
    <row r="13" spans="1:6" ht="141.75" x14ac:dyDescent="0.25">
      <c r="A13" s="97">
        <v>6</v>
      </c>
      <c r="B13" s="49" t="s">
        <v>295</v>
      </c>
      <c r="C13" s="10" t="s">
        <v>18132</v>
      </c>
      <c r="D13" s="49" t="s">
        <v>2063</v>
      </c>
      <c r="E13" s="144">
        <v>696351</v>
      </c>
      <c r="F13" s="2" t="s">
        <v>13</v>
      </c>
    </row>
    <row r="14" spans="1:6" ht="110.25" x14ac:dyDescent="0.25">
      <c r="A14" s="97">
        <v>7</v>
      </c>
      <c r="B14" s="49" t="s">
        <v>23</v>
      </c>
      <c r="C14" s="10" t="s">
        <v>18133</v>
      </c>
      <c r="D14" s="49" t="s">
        <v>291</v>
      </c>
      <c r="E14" s="144">
        <v>966608</v>
      </c>
      <c r="F14" s="2" t="s">
        <v>13</v>
      </c>
    </row>
    <row r="15" spans="1:6" ht="126" x14ac:dyDescent="0.25">
      <c r="A15" s="97">
        <v>8</v>
      </c>
      <c r="B15" s="49" t="s">
        <v>299</v>
      </c>
      <c r="C15" s="10" t="s">
        <v>9542</v>
      </c>
      <c r="D15" s="49" t="s">
        <v>2498</v>
      </c>
      <c r="E15" s="144">
        <v>941351</v>
      </c>
      <c r="F15" s="2" t="s">
        <v>13</v>
      </c>
    </row>
    <row r="16" spans="1:6" x14ac:dyDescent="0.25">
      <c r="A16" s="97"/>
      <c r="B16" s="96" t="s">
        <v>34</v>
      </c>
      <c r="C16" s="10"/>
      <c r="D16" s="49"/>
      <c r="E16" s="77"/>
      <c r="F16" s="2"/>
    </row>
    <row r="17" spans="1:6" ht="63" x14ac:dyDescent="0.25">
      <c r="A17" s="97">
        <v>9</v>
      </c>
      <c r="B17" s="10" t="s">
        <v>309</v>
      </c>
      <c r="C17" s="10" t="s">
        <v>18134</v>
      </c>
      <c r="D17" s="49" t="s">
        <v>341</v>
      </c>
      <c r="E17" s="144">
        <v>7939006.6199999992</v>
      </c>
      <c r="F17" s="2" t="s">
        <v>13</v>
      </c>
    </row>
    <row r="18" spans="1:6" ht="63" x14ac:dyDescent="0.25">
      <c r="A18" s="97">
        <v>10</v>
      </c>
      <c r="B18" s="10" t="s">
        <v>4152</v>
      </c>
      <c r="C18" s="10" t="s">
        <v>18135</v>
      </c>
      <c r="D18" s="49" t="s">
        <v>341</v>
      </c>
      <c r="E18" s="144">
        <v>4500000</v>
      </c>
      <c r="F18" s="2" t="s">
        <v>13</v>
      </c>
    </row>
    <row r="19" spans="1:6" ht="31.5" x14ac:dyDescent="0.25">
      <c r="A19" s="97"/>
      <c r="B19" s="96" t="s">
        <v>739</v>
      </c>
      <c r="C19" s="10"/>
      <c r="D19" s="49"/>
      <c r="E19" s="144"/>
      <c r="F19" s="2"/>
    </row>
    <row r="20" spans="1:6" ht="173.25" x14ac:dyDescent="0.25">
      <c r="A20" s="97">
        <v>11</v>
      </c>
      <c r="B20" s="10" t="s">
        <v>4157</v>
      </c>
      <c r="C20" s="10" t="s">
        <v>18136</v>
      </c>
      <c r="D20" s="10" t="s">
        <v>18137</v>
      </c>
      <c r="E20" s="144">
        <v>4568966</v>
      </c>
      <c r="F20" s="2" t="s">
        <v>13</v>
      </c>
    </row>
    <row r="21" spans="1:6" x14ac:dyDescent="0.25">
      <c r="A21" s="55"/>
      <c r="B21" s="39" t="s">
        <v>2065</v>
      </c>
      <c r="C21" s="49"/>
      <c r="D21" s="49"/>
      <c r="E21" s="306"/>
      <c r="F21" s="7"/>
    </row>
    <row r="22" spans="1:6" ht="157.5" x14ac:dyDescent="0.25">
      <c r="A22" s="97">
        <v>12</v>
      </c>
      <c r="B22" s="49" t="s">
        <v>3241</v>
      </c>
      <c r="C22" s="10" t="s">
        <v>18138</v>
      </c>
      <c r="D22" s="49" t="s">
        <v>18139</v>
      </c>
      <c r="E22" s="144">
        <v>1736207</v>
      </c>
      <c r="F22" s="2" t="s">
        <v>13</v>
      </c>
    </row>
    <row r="23" spans="1:6" x14ac:dyDescent="0.25">
      <c r="A23" s="55"/>
      <c r="B23" s="631" t="s">
        <v>3244</v>
      </c>
      <c r="C23" s="950"/>
      <c r="D23" s="49"/>
      <c r="E23" s="306"/>
      <c r="F23" s="7"/>
    </row>
    <row r="24" spans="1:6" ht="393.75" x14ac:dyDescent="0.25">
      <c r="A24" s="97">
        <v>13</v>
      </c>
      <c r="B24" s="10" t="s">
        <v>18140</v>
      </c>
      <c r="C24" s="10" t="s">
        <v>18141</v>
      </c>
      <c r="D24" s="10" t="s">
        <v>18142</v>
      </c>
      <c r="E24" s="144">
        <v>347241.4</v>
      </c>
      <c r="F24" s="2" t="s">
        <v>13</v>
      </c>
    </row>
    <row r="25" spans="1:6" ht="362.25" x14ac:dyDescent="0.25">
      <c r="A25" s="97">
        <v>14</v>
      </c>
      <c r="B25" s="10" t="s">
        <v>18143</v>
      </c>
      <c r="C25" s="10" t="s">
        <v>18144</v>
      </c>
      <c r="D25" s="10" t="s">
        <v>18145</v>
      </c>
      <c r="E25" s="144">
        <v>347241.4</v>
      </c>
      <c r="F25" s="2" t="s">
        <v>13</v>
      </c>
    </row>
    <row r="26" spans="1:6" ht="409.5" x14ac:dyDescent="0.25">
      <c r="A26" s="97">
        <v>15</v>
      </c>
      <c r="B26" s="10" t="s">
        <v>18146</v>
      </c>
      <c r="C26" s="10" t="s">
        <v>18147</v>
      </c>
      <c r="D26" s="10" t="s">
        <v>18148</v>
      </c>
      <c r="E26" s="144">
        <v>347241.4</v>
      </c>
      <c r="F26" s="2" t="s">
        <v>13</v>
      </c>
    </row>
    <row r="27" spans="1:6" ht="378" x14ac:dyDescent="0.25">
      <c r="A27" s="97">
        <v>16</v>
      </c>
      <c r="B27" s="10" t="s">
        <v>18149</v>
      </c>
      <c r="C27" s="10" t="s">
        <v>18150</v>
      </c>
      <c r="D27" s="10" t="s">
        <v>18151</v>
      </c>
      <c r="E27" s="144">
        <v>347241.4</v>
      </c>
      <c r="F27" s="2" t="s">
        <v>13</v>
      </c>
    </row>
    <row r="28" spans="1:6" ht="378" x14ac:dyDescent="0.25">
      <c r="A28" s="97">
        <v>17</v>
      </c>
      <c r="B28" s="10" t="s">
        <v>18152</v>
      </c>
      <c r="C28" s="10" t="s">
        <v>18153</v>
      </c>
      <c r="D28" s="10" t="s">
        <v>18154</v>
      </c>
      <c r="E28" s="144">
        <v>347241.4</v>
      </c>
      <c r="F28" s="2" t="s">
        <v>13</v>
      </c>
    </row>
    <row r="29" spans="1:6" x14ac:dyDescent="0.25">
      <c r="A29" s="97"/>
      <c r="B29" s="806" t="s">
        <v>5895</v>
      </c>
      <c r="C29" s="803"/>
      <c r="D29" s="10"/>
      <c r="E29" s="144"/>
      <c r="F29" s="2"/>
    </row>
    <row r="30" spans="1:6" ht="409.5" x14ac:dyDescent="0.25">
      <c r="A30" s="97">
        <v>18</v>
      </c>
      <c r="B30" s="49" t="s">
        <v>18155</v>
      </c>
      <c r="C30" s="10" t="s">
        <v>18156</v>
      </c>
      <c r="D30" s="49" t="s">
        <v>18157</v>
      </c>
      <c r="E30" s="238">
        <v>1000000</v>
      </c>
      <c r="F30" s="7" t="s">
        <v>272</v>
      </c>
    </row>
    <row r="31" spans="1:6" ht="252" x14ac:dyDescent="0.25">
      <c r="A31" s="97">
        <v>19</v>
      </c>
      <c r="B31" s="49" t="s">
        <v>18158</v>
      </c>
      <c r="C31" s="10" t="s">
        <v>18159</v>
      </c>
      <c r="D31" s="49" t="s">
        <v>18160</v>
      </c>
      <c r="E31" s="238">
        <v>1000000</v>
      </c>
      <c r="F31" s="7" t="s">
        <v>272</v>
      </c>
    </row>
    <row r="32" spans="1:6" ht="252" x14ac:dyDescent="0.25">
      <c r="A32" s="97">
        <v>20</v>
      </c>
      <c r="B32" s="49" t="s">
        <v>18161</v>
      </c>
      <c r="C32" s="10" t="s">
        <v>18162</v>
      </c>
      <c r="D32" s="49" t="s">
        <v>18160</v>
      </c>
      <c r="E32" s="238">
        <v>1000000</v>
      </c>
      <c r="F32" s="7" t="s">
        <v>272</v>
      </c>
    </row>
    <row r="33" spans="1:6" ht="220.5" x14ac:dyDescent="0.25">
      <c r="A33" s="97">
        <v>21</v>
      </c>
      <c r="B33" s="49" t="s">
        <v>18163</v>
      </c>
      <c r="C33" s="10" t="s">
        <v>18164</v>
      </c>
      <c r="D33" s="49" t="s">
        <v>18165</v>
      </c>
      <c r="E33" s="238">
        <v>600000</v>
      </c>
      <c r="F33" s="7" t="s">
        <v>272</v>
      </c>
    </row>
    <row r="34" spans="1:6" ht="393.75" x14ac:dyDescent="0.25">
      <c r="A34" s="97">
        <v>22</v>
      </c>
      <c r="B34" s="49" t="s">
        <v>18166</v>
      </c>
      <c r="C34" s="10" t="s">
        <v>18167</v>
      </c>
      <c r="D34" s="49" t="s">
        <v>18168</v>
      </c>
      <c r="E34" s="238">
        <v>1250000</v>
      </c>
      <c r="F34" s="7" t="s">
        <v>272</v>
      </c>
    </row>
    <row r="35" spans="1:6" ht="378" x14ac:dyDescent="0.25">
      <c r="A35" s="97">
        <v>23</v>
      </c>
      <c r="B35" s="49" t="s">
        <v>18169</v>
      </c>
      <c r="C35" s="10" t="s">
        <v>18170</v>
      </c>
      <c r="D35" s="49" t="s">
        <v>18171</v>
      </c>
      <c r="E35" s="238">
        <v>1000000</v>
      </c>
      <c r="F35" s="7" t="s">
        <v>272</v>
      </c>
    </row>
    <row r="36" spans="1:6" ht="252" x14ac:dyDescent="0.25">
      <c r="A36" s="97">
        <v>24</v>
      </c>
      <c r="B36" s="49" t="s">
        <v>18172</v>
      </c>
      <c r="C36" s="10" t="s">
        <v>18173</v>
      </c>
      <c r="D36" s="49" t="s">
        <v>18160</v>
      </c>
      <c r="E36" s="238">
        <v>1000000</v>
      </c>
      <c r="F36" s="7" t="s">
        <v>272</v>
      </c>
    </row>
    <row r="37" spans="1:6" ht="409.5" x14ac:dyDescent="0.25">
      <c r="A37" s="97">
        <v>25</v>
      </c>
      <c r="B37" s="49" t="s">
        <v>18174</v>
      </c>
      <c r="C37" s="10" t="s">
        <v>18175</v>
      </c>
      <c r="D37" s="49" t="s">
        <v>18176</v>
      </c>
      <c r="E37" s="238">
        <v>1350000</v>
      </c>
      <c r="F37" s="7" t="s">
        <v>272</v>
      </c>
    </row>
    <row r="38" spans="1:6" ht="299.25" x14ac:dyDescent="0.25">
      <c r="A38" s="97">
        <v>26</v>
      </c>
      <c r="B38" s="49" t="s">
        <v>18177</v>
      </c>
      <c r="C38" s="10" t="s">
        <v>18178</v>
      </c>
      <c r="D38" s="49" t="s">
        <v>18179</v>
      </c>
      <c r="E38" s="238">
        <v>800000</v>
      </c>
      <c r="F38" s="7" t="s">
        <v>272</v>
      </c>
    </row>
    <row r="39" spans="1:6" ht="330.75" x14ac:dyDescent="0.25">
      <c r="A39" s="97">
        <v>27</v>
      </c>
      <c r="B39" s="49" t="s">
        <v>18180</v>
      </c>
      <c r="C39" s="10" t="s">
        <v>18181</v>
      </c>
      <c r="D39" s="49" t="s">
        <v>18182</v>
      </c>
      <c r="E39" s="238">
        <v>770000</v>
      </c>
      <c r="F39" s="7" t="s">
        <v>13</v>
      </c>
    </row>
    <row r="40" spans="1:6" ht="252" x14ac:dyDescent="0.25">
      <c r="A40" s="97">
        <v>28</v>
      </c>
      <c r="B40" s="49" t="s">
        <v>18183</v>
      </c>
      <c r="C40" s="10" t="s">
        <v>18184</v>
      </c>
      <c r="D40" s="49" t="s">
        <v>18160</v>
      </c>
      <c r="E40" s="238">
        <v>1000000</v>
      </c>
      <c r="F40" s="7" t="s">
        <v>272</v>
      </c>
    </row>
    <row r="41" spans="1:6" ht="236.25" x14ac:dyDescent="0.25">
      <c r="A41" s="97">
        <v>29</v>
      </c>
      <c r="B41" s="49" t="s">
        <v>18185</v>
      </c>
      <c r="C41" s="10" t="s">
        <v>18186</v>
      </c>
      <c r="D41" s="10" t="s">
        <v>18187</v>
      </c>
      <c r="E41" s="238">
        <v>3450000</v>
      </c>
      <c r="F41" s="2" t="s">
        <v>13</v>
      </c>
    </row>
    <row r="42" spans="1:6" ht="189" x14ac:dyDescent="0.25">
      <c r="A42" s="97">
        <v>30</v>
      </c>
      <c r="B42" s="49" t="s">
        <v>18188</v>
      </c>
      <c r="C42" s="10" t="s">
        <v>18189</v>
      </c>
      <c r="D42" s="10" t="s">
        <v>18190</v>
      </c>
      <c r="E42" s="238">
        <v>1000000</v>
      </c>
      <c r="F42" s="2" t="s">
        <v>13</v>
      </c>
    </row>
    <row r="43" spans="1:6" ht="47.25" x14ac:dyDescent="0.25">
      <c r="A43" s="97">
        <v>31</v>
      </c>
      <c r="B43" s="49" t="s">
        <v>18191</v>
      </c>
      <c r="C43" s="10" t="s">
        <v>18192</v>
      </c>
      <c r="D43" s="10" t="s">
        <v>18193</v>
      </c>
      <c r="E43" s="238">
        <v>250000</v>
      </c>
      <c r="F43" s="2" t="s">
        <v>13</v>
      </c>
    </row>
    <row r="44" spans="1:6" ht="189" x14ac:dyDescent="0.25">
      <c r="A44" s="97">
        <v>32</v>
      </c>
      <c r="B44" s="49" t="s">
        <v>18194</v>
      </c>
      <c r="C44" s="10" t="s">
        <v>18195</v>
      </c>
      <c r="D44" s="10" t="s">
        <v>18190</v>
      </c>
      <c r="E44" s="238">
        <v>1000000</v>
      </c>
      <c r="F44" s="2" t="s">
        <v>13</v>
      </c>
    </row>
    <row r="45" spans="1:6" ht="47.25" x14ac:dyDescent="0.25">
      <c r="A45" s="97">
        <v>33</v>
      </c>
      <c r="B45" s="49" t="s">
        <v>18196</v>
      </c>
      <c r="C45" s="10" t="s">
        <v>18197</v>
      </c>
      <c r="D45" s="10" t="s">
        <v>18193</v>
      </c>
      <c r="E45" s="238">
        <v>250000</v>
      </c>
      <c r="F45" s="2" t="s">
        <v>13</v>
      </c>
    </row>
    <row r="46" spans="1:6" ht="220.5" x14ac:dyDescent="0.25">
      <c r="A46" s="97">
        <v>34</v>
      </c>
      <c r="B46" s="49" t="s">
        <v>18198</v>
      </c>
      <c r="C46" s="10" t="s">
        <v>18199</v>
      </c>
      <c r="D46" s="10" t="s">
        <v>18200</v>
      </c>
      <c r="E46" s="238">
        <v>1000000</v>
      </c>
      <c r="F46" s="2" t="s">
        <v>13</v>
      </c>
    </row>
    <row r="47" spans="1:6" ht="204.75" x14ac:dyDescent="0.25">
      <c r="A47" s="97">
        <v>35</v>
      </c>
      <c r="B47" s="49" t="s">
        <v>18201</v>
      </c>
      <c r="C47" s="10" t="s">
        <v>18202</v>
      </c>
      <c r="D47" s="10" t="s">
        <v>18203</v>
      </c>
      <c r="E47" s="238">
        <v>350000</v>
      </c>
      <c r="F47" s="2" t="s">
        <v>13</v>
      </c>
    </row>
    <row r="48" spans="1:6" ht="189" x14ac:dyDescent="0.25">
      <c r="A48" s="97">
        <v>36</v>
      </c>
      <c r="B48" s="49" t="s">
        <v>18204</v>
      </c>
      <c r="C48" s="10" t="s">
        <v>18205</v>
      </c>
      <c r="D48" s="10" t="s">
        <v>18190</v>
      </c>
      <c r="E48" s="238">
        <v>800000</v>
      </c>
      <c r="F48" s="2" t="s">
        <v>13</v>
      </c>
    </row>
    <row r="49" spans="1:6" ht="110.25" x14ac:dyDescent="0.25">
      <c r="A49" s="97">
        <v>37</v>
      </c>
      <c r="B49" s="49" t="s">
        <v>18206</v>
      </c>
      <c r="C49" s="10" t="s">
        <v>18207</v>
      </c>
      <c r="D49" s="10" t="s">
        <v>18208</v>
      </c>
      <c r="E49" s="238">
        <v>400000</v>
      </c>
      <c r="F49" s="2" t="s">
        <v>13</v>
      </c>
    </row>
    <row r="50" spans="1:6" ht="63" x14ac:dyDescent="0.25">
      <c r="A50" s="97">
        <v>38</v>
      </c>
      <c r="B50" s="49" t="s">
        <v>18209</v>
      </c>
      <c r="C50" s="10" t="s">
        <v>18210</v>
      </c>
      <c r="D50" s="10" t="s">
        <v>379</v>
      </c>
      <c r="E50" s="238">
        <v>1000000</v>
      </c>
      <c r="F50" s="2" t="s">
        <v>13</v>
      </c>
    </row>
    <row r="51" spans="1:6" ht="204.75" x14ac:dyDescent="0.25">
      <c r="A51" s="97">
        <v>39</v>
      </c>
      <c r="B51" s="49" t="s">
        <v>18211</v>
      </c>
      <c r="C51" s="10" t="s">
        <v>18212</v>
      </c>
      <c r="D51" s="10" t="s">
        <v>18213</v>
      </c>
      <c r="E51" s="238">
        <v>500000</v>
      </c>
      <c r="F51" s="2" t="s">
        <v>13</v>
      </c>
    </row>
    <row r="52" spans="1:6" ht="220.5" x14ac:dyDescent="0.25">
      <c r="A52" s="97">
        <v>40</v>
      </c>
      <c r="B52" s="49" t="s">
        <v>18214</v>
      </c>
      <c r="C52" s="10" t="s">
        <v>18215</v>
      </c>
      <c r="D52" s="49" t="s">
        <v>18216</v>
      </c>
      <c r="E52" s="238">
        <v>900000</v>
      </c>
      <c r="F52" s="2" t="s">
        <v>13</v>
      </c>
    </row>
    <row r="53" spans="1:6" ht="220.5" x14ac:dyDescent="0.25">
      <c r="A53" s="97">
        <v>41</v>
      </c>
      <c r="B53" s="49" t="s">
        <v>18217</v>
      </c>
      <c r="C53" s="10" t="s">
        <v>18218</v>
      </c>
      <c r="D53" s="10" t="s">
        <v>18219</v>
      </c>
      <c r="E53" s="238">
        <v>550000</v>
      </c>
      <c r="F53" s="2" t="s">
        <v>13</v>
      </c>
    </row>
    <row r="54" spans="1:6" ht="220.5" x14ac:dyDescent="0.25">
      <c r="A54" s="97">
        <v>42</v>
      </c>
      <c r="B54" s="49" t="s">
        <v>18220</v>
      </c>
      <c r="C54" s="10" t="s">
        <v>18221</v>
      </c>
      <c r="D54" s="10" t="s">
        <v>18222</v>
      </c>
      <c r="E54" s="238">
        <v>550000</v>
      </c>
      <c r="F54" s="2" t="s">
        <v>13</v>
      </c>
    </row>
    <row r="55" spans="1:6" ht="220.5" x14ac:dyDescent="0.25">
      <c r="A55" s="97">
        <v>43</v>
      </c>
      <c r="B55" s="49" t="s">
        <v>18223</v>
      </c>
      <c r="C55" s="10" t="s">
        <v>18224</v>
      </c>
      <c r="D55" s="10" t="s">
        <v>18222</v>
      </c>
      <c r="E55" s="238">
        <v>550000</v>
      </c>
      <c r="F55" s="2" t="s">
        <v>13</v>
      </c>
    </row>
    <row r="56" spans="1:6" ht="220.5" x14ac:dyDescent="0.25">
      <c r="A56" s="97">
        <v>44</v>
      </c>
      <c r="B56" s="49" t="s">
        <v>18225</v>
      </c>
      <c r="C56" s="10" t="s">
        <v>18226</v>
      </c>
      <c r="D56" s="10" t="s">
        <v>18227</v>
      </c>
      <c r="E56" s="238">
        <v>500000</v>
      </c>
      <c r="F56" s="2" t="s">
        <v>13</v>
      </c>
    </row>
    <row r="57" spans="1:6" ht="47.25" x14ac:dyDescent="0.25">
      <c r="A57" s="97">
        <v>45</v>
      </c>
      <c r="B57" s="49" t="s">
        <v>18228</v>
      </c>
      <c r="C57" s="10" t="s">
        <v>18229</v>
      </c>
      <c r="D57" s="10" t="s">
        <v>3316</v>
      </c>
      <c r="E57" s="238">
        <v>1600000</v>
      </c>
      <c r="F57" s="2" t="s">
        <v>13</v>
      </c>
    </row>
    <row r="58" spans="1:6" ht="283.5" x14ac:dyDescent="0.25">
      <c r="A58" s="97">
        <v>46</v>
      </c>
      <c r="B58" s="49" t="s">
        <v>18230</v>
      </c>
      <c r="C58" s="10" t="s">
        <v>18231</v>
      </c>
      <c r="D58" s="10" t="s">
        <v>18232</v>
      </c>
      <c r="E58" s="238">
        <v>400000</v>
      </c>
      <c r="F58" s="2" t="s">
        <v>13</v>
      </c>
    </row>
    <row r="59" spans="1:6" ht="252" x14ac:dyDescent="0.25">
      <c r="A59" s="97">
        <v>47</v>
      </c>
      <c r="B59" s="49" t="s">
        <v>18233</v>
      </c>
      <c r="C59" s="10" t="s">
        <v>18234</v>
      </c>
      <c r="D59" s="10" t="s">
        <v>18235</v>
      </c>
      <c r="E59" s="238">
        <v>550000</v>
      </c>
      <c r="F59" s="2" t="s">
        <v>13</v>
      </c>
    </row>
    <row r="60" spans="1:6" ht="204.75" x14ac:dyDescent="0.25">
      <c r="A60" s="97">
        <v>48</v>
      </c>
      <c r="B60" s="49" t="s">
        <v>18236</v>
      </c>
      <c r="C60" s="10" t="s">
        <v>18237</v>
      </c>
      <c r="D60" s="10" t="s">
        <v>18238</v>
      </c>
      <c r="E60" s="238">
        <v>620000</v>
      </c>
      <c r="F60" s="2" t="s">
        <v>13</v>
      </c>
    </row>
    <row r="61" spans="1:6" ht="315" x14ac:dyDescent="0.25">
      <c r="A61" s="97">
        <v>49</v>
      </c>
      <c r="B61" s="49" t="s">
        <v>18239</v>
      </c>
      <c r="C61" s="10" t="s">
        <v>18240</v>
      </c>
      <c r="D61" s="10" t="s">
        <v>18241</v>
      </c>
      <c r="E61" s="238">
        <v>650000</v>
      </c>
      <c r="F61" s="2" t="s">
        <v>13</v>
      </c>
    </row>
    <row r="62" spans="1:6" ht="173.25" x14ac:dyDescent="0.25">
      <c r="A62" s="97">
        <v>50</v>
      </c>
      <c r="B62" s="49" t="s">
        <v>18242</v>
      </c>
      <c r="C62" s="10" t="s">
        <v>18243</v>
      </c>
      <c r="D62" s="10" t="s">
        <v>18244</v>
      </c>
      <c r="E62" s="238">
        <v>600000</v>
      </c>
      <c r="F62" s="2" t="s">
        <v>13</v>
      </c>
    </row>
    <row r="63" spans="1:6" ht="173.25" x14ac:dyDescent="0.25">
      <c r="A63" s="97">
        <v>51</v>
      </c>
      <c r="B63" s="49" t="s">
        <v>18245</v>
      </c>
      <c r="C63" s="10" t="s">
        <v>18246</v>
      </c>
      <c r="D63" s="10" t="s">
        <v>18247</v>
      </c>
      <c r="E63" s="238">
        <v>900000</v>
      </c>
      <c r="F63" s="2" t="s">
        <v>13</v>
      </c>
    </row>
    <row r="64" spans="1:6" ht="63" x14ac:dyDescent="0.25">
      <c r="A64" s="97">
        <v>52</v>
      </c>
      <c r="B64" s="49" t="s">
        <v>18248</v>
      </c>
      <c r="C64" s="10" t="s">
        <v>18249</v>
      </c>
      <c r="D64" s="10" t="s">
        <v>379</v>
      </c>
      <c r="E64" s="238">
        <v>800000</v>
      </c>
      <c r="F64" s="2" t="s">
        <v>13</v>
      </c>
    </row>
    <row r="65" spans="1:6" ht="47.25" x14ac:dyDescent="0.25">
      <c r="A65" s="97">
        <v>53</v>
      </c>
      <c r="B65" s="49" t="s">
        <v>18250</v>
      </c>
      <c r="C65" s="10" t="s">
        <v>18251</v>
      </c>
      <c r="D65" s="10" t="s">
        <v>3027</v>
      </c>
      <c r="E65" s="238">
        <v>800000</v>
      </c>
      <c r="F65" s="2" t="s">
        <v>13</v>
      </c>
    </row>
    <row r="66" spans="1:6" ht="236.25" x14ac:dyDescent="0.25">
      <c r="A66" s="97">
        <v>54</v>
      </c>
      <c r="B66" s="49" t="s">
        <v>18252</v>
      </c>
      <c r="C66" s="10" t="s">
        <v>18253</v>
      </c>
      <c r="D66" s="10" t="s">
        <v>18254</v>
      </c>
      <c r="E66" s="238">
        <v>1200000</v>
      </c>
      <c r="F66" s="2" t="s">
        <v>13</v>
      </c>
    </row>
    <row r="67" spans="1:6" x14ac:dyDescent="0.25">
      <c r="A67" s="97"/>
      <c r="B67" s="806" t="s">
        <v>5872</v>
      </c>
      <c r="C67" s="803"/>
      <c r="D67" s="10"/>
      <c r="E67" s="77"/>
      <c r="F67" s="2"/>
    </row>
    <row r="68" spans="1:6" ht="78.75" x14ac:dyDescent="0.25">
      <c r="A68" s="97">
        <v>55</v>
      </c>
      <c r="B68" s="10" t="s">
        <v>18255</v>
      </c>
      <c r="C68" s="10" t="s">
        <v>18256</v>
      </c>
      <c r="D68" s="10" t="s">
        <v>3027</v>
      </c>
      <c r="E68" s="144">
        <v>800000</v>
      </c>
      <c r="F68" s="2" t="s">
        <v>13</v>
      </c>
    </row>
    <row r="69" spans="1:6" ht="141.75" x14ac:dyDescent="0.25">
      <c r="A69" s="97">
        <v>56</v>
      </c>
      <c r="B69" s="10" t="s">
        <v>18257</v>
      </c>
      <c r="C69" s="10" t="s">
        <v>18258</v>
      </c>
      <c r="D69" s="10" t="s">
        <v>18259</v>
      </c>
      <c r="E69" s="144">
        <v>500000</v>
      </c>
      <c r="F69" s="2" t="s">
        <v>272</v>
      </c>
    </row>
    <row r="70" spans="1:6" ht="63" x14ac:dyDescent="0.25">
      <c r="A70" s="97">
        <v>57</v>
      </c>
      <c r="B70" s="10" t="s">
        <v>18260</v>
      </c>
      <c r="C70" s="10" t="s">
        <v>18261</v>
      </c>
      <c r="D70" s="10" t="s">
        <v>18262</v>
      </c>
      <c r="E70" s="144">
        <v>1600000</v>
      </c>
      <c r="F70" s="2" t="s">
        <v>13</v>
      </c>
    </row>
    <row r="71" spans="1:6" ht="173.25" x14ac:dyDescent="0.25">
      <c r="A71" s="97">
        <v>58</v>
      </c>
      <c r="B71" s="10" t="s">
        <v>18263</v>
      </c>
      <c r="C71" s="10" t="s">
        <v>18264</v>
      </c>
      <c r="D71" s="10" t="s">
        <v>18265</v>
      </c>
      <c r="E71" s="144">
        <v>1000000</v>
      </c>
      <c r="F71" s="2" t="s">
        <v>272</v>
      </c>
    </row>
    <row r="72" spans="1:6" ht="47.25" x14ac:dyDescent="0.25">
      <c r="A72" s="97">
        <v>59</v>
      </c>
      <c r="B72" s="10" t="s">
        <v>18266</v>
      </c>
      <c r="C72" s="10" t="s">
        <v>18267</v>
      </c>
      <c r="D72" s="10" t="s">
        <v>18268</v>
      </c>
      <c r="E72" s="144">
        <v>200000</v>
      </c>
      <c r="F72" s="2" t="s">
        <v>13</v>
      </c>
    </row>
    <row r="73" spans="1:6" ht="63" x14ac:dyDescent="0.25">
      <c r="A73" s="97">
        <v>60</v>
      </c>
      <c r="B73" s="10" t="s">
        <v>18269</v>
      </c>
      <c r="C73" s="10" t="s">
        <v>18270</v>
      </c>
      <c r="D73" s="10" t="s">
        <v>3027</v>
      </c>
      <c r="E73" s="144">
        <v>800000</v>
      </c>
      <c r="F73" s="2" t="s">
        <v>13</v>
      </c>
    </row>
    <row r="74" spans="1:6" ht="47.25" x14ac:dyDescent="0.25">
      <c r="A74" s="97">
        <v>61</v>
      </c>
      <c r="B74" s="10" t="s">
        <v>18271</v>
      </c>
      <c r="C74" s="10" t="s">
        <v>18272</v>
      </c>
      <c r="D74" s="10" t="s">
        <v>3027</v>
      </c>
      <c r="E74" s="144">
        <v>800000</v>
      </c>
      <c r="F74" s="2" t="s">
        <v>13</v>
      </c>
    </row>
    <row r="75" spans="1:6" ht="126" x14ac:dyDescent="0.25">
      <c r="A75" s="97">
        <v>62</v>
      </c>
      <c r="B75" s="10" t="s">
        <v>18273</v>
      </c>
      <c r="C75" s="10" t="s">
        <v>18274</v>
      </c>
      <c r="D75" s="10" t="s">
        <v>18275</v>
      </c>
      <c r="E75" s="144">
        <v>400000</v>
      </c>
      <c r="F75" s="2" t="s">
        <v>13</v>
      </c>
    </row>
    <row r="76" spans="1:6" ht="204.75" x14ac:dyDescent="0.25">
      <c r="A76" s="97">
        <v>63</v>
      </c>
      <c r="B76" s="10" t="s">
        <v>18276</v>
      </c>
      <c r="C76" s="10" t="s">
        <v>18277</v>
      </c>
      <c r="D76" s="10" t="s">
        <v>18278</v>
      </c>
      <c r="E76" s="144">
        <v>2000000</v>
      </c>
      <c r="F76" s="2" t="s">
        <v>13</v>
      </c>
    </row>
    <row r="77" spans="1:6" ht="63" x14ac:dyDescent="0.25">
      <c r="A77" s="97">
        <v>64</v>
      </c>
      <c r="B77" s="10" t="s">
        <v>18279</v>
      </c>
      <c r="C77" s="10" t="s">
        <v>18280</v>
      </c>
      <c r="D77" s="10" t="s">
        <v>18281</v>
      </c>
      <c r="E77" s="144">
        <v>1500000</v>
      </c>
      <c r="F77" s="2" t="s">
        <v>13</v>
      </c>
    </row>
    <row r="78" spans="1:6" ht="78.75" x14ac:dyDescent="0.25">
      <c r="A78" s="97">
        <v>65</v>
      </c>
      <c r="B78" s="10" t="s">
        <v>18282</v>
      </c>
      <c r="C78" s="10" t="s">
        <v>18283</v>
      </c>
      <c r="D78" s="10" t="s">
        <v>3027</v>
      </c>
      <c r="E78" s="144">
        <v>800000</v>
      </c>
      <c r="F78" s="2" t="s">
        <v>13</v>
      </c>
    </row>
    <row r="79" spans="1:6" x14ac:dyDescent="0.25">
      <c r="A79" s="97"/>
      <c r="B79" s="96" t="s">
        <v>219</v>
      </c>
      <c r="C79" s="10"/>
      <c r="D79" s="49"/>
      <c r="E79" s="77"/>
      <c r="F79" s="2"/>
    </row>
    <row r="80" spans="1:6" ht="110.25" x14ac:dyDescent="0.25">
      <c r="A80" s="97">
        <v>66</v>
      </c>
      <c r="B80" s="10" t="s">
        <v>18284</v>
      </c>
      <c r="C80" s="10" t="s">
        <v>18285</v>
      </c>
      <c r="D80" s="10" t="s">
        <v>18286</v>
      </c>
      <c r="E80" s="144">
        <v>1000000</v>
      </c>
      <c r="F80" s="2" t="s">
        <v>272</v>
      </c>
    </row>
    <row r="81" spans="1:6" ht="252" x14ac:dyDescent="0.25">
      <c r="A81" s="97">
        <v>67</v>
      </c>
      <c r="B81" s="10" t="s">
        <v>18287</v>
      </c>
      <c r="C81" s="10" t="s">
        <v>18288</v>
      </c>
      <c r="D81" s="10" t="s">
        <v>18289</v>
      </c>
      <c r="E81" s="144">
        <v>500000</v>
      </c>
      <c r="F81" s="2" t="s">
        <v>272</v>
      </c>
    </row>
    <row r="82" spans="1:6" ht="252" x14ac:dyDescent="0.25">
      <c r="A82" s="97">
        <v>68</v>
      </c>
      <c r="B82" s="10" t="s">
        <v>18290</v>
      </c>
      <c r="C82" s="10" t="s">
        <v>18291</v>
      </c>
      <c r="D82" s="10" t="s">
        <v>18289</v>
      </c>
      <c r="E82" s="144">
        <v>500000</v>
      </c>
      <c r="F82" s="2" t="s">
        <v>272</v>
      </c>
    </row>
    <row r="83" spans="1:6" ht="47.25" x14ac:dyDescent="0.25">
      <c r="A83" s="97">
        <v>69</v>
      </c>
      <c r="B83" s="10" t="s">
        <v>18292</v>
      </c>
      <c r="C83" s="10" t="s">
        <v>18293</v>
      </c>
      <c r="D83" s="10" t="s">
        <v>18294</v>
      </c>
      <c r="E83" s="144">
        <v>1000000</v>
      </c>
      <c r="F83" s="2" t="s">
        <v>13</v>
      </c>
    </row>
    <row r="84" spans="1:6" ht="204.75" x14ac:dyDescent="0.25">
      <c r="A84" s="97">
        <v>70</v>
      </c>
      <c r="B84" s="10" t="s">
        <v>18295</v>
      </c>
      <c r="C84" s="10" t="s">
        <v>18296</v>
      </c>
      <c r="D84" s="10" t="s">
        <v>18297</v>
      </c>
      <c r="E84" s="144">
        <v>200000</v>
      </c>
      <c r="F84" s="2" t="s">
        <v>13</v>
      </c>
    </row>
    <row r="85" spans="1:6" ht="110.25" x14ac:dyDescent="0.25">
      <c r="A85" s="97">
        <v>71</v>
      </c>
      <c r="B85" s="10" t="s">
        <v>18298</v>
      </c>
      <c r="C85" s="10" t="s">
        <v>18299</v>
      </c>
      <c r="D85" s="10" t="s">
        <v>18300</v>
      </c>
      <c r="E85" s="144">
        <v>200000</v>
      </c>
      <c r="F85" s="2" t="s">
        <v>13</v>
      </c>
    </row>
    <row r="86" spans="1:6" ht="94.5" x14ac:dyDescent="0.25">
      <c r="A86" s="97">
        <v>72</v>
      </c>
      <c r="B86" s="10" t="s">
        <v>18301</v>
      </c>
      <c r="C86" s="10" t="s">
        <v>18302</v>
      </c>
      <c r="D86" s="10" t="s">
        <v>18303</v>
      </c>
      <c r="E86" s="144">
        <v>100000</v>
      </c>
      <c r="F86" s="2" t="s">
        <v>13</v>
      </c>
    </row>
    <row r="87" spans="1:6" x14ac:dyDescent="0.25">
      <c r="A87" s="97"/>
      <c r="B87" s="2747" t="s">
        <v>712</v>
      </c>
      <c r="C87" s="2747"/>
      <c r="D87" s="10"/>
      <c r="E87" s="144"/>
      <c r="F87" s="2"/>
    </row>
    <row r="88" spans="1:6" ht="110.25" x14ac:dyDescent="0.25">
      <c r="A88" s="97">
        <v>73</v>
      </c>
      <c r="B88" s="10" t="s">
        <v>683</v>
      </c>
      <c r="C88" s="10" t="s">
        <v>18304</v>
      </c>
      <c r="D88" s="10" t="s">
        <v>18305</v>
      </c>
      <c r="E88" s="144">
        <v>3000000</v>
      </c>
      <c r="F88" s="2" t="s">
        <v>13</v>
      </c>
    </row>
    <row r="89" spans="1:6" ht="189" x14ac:dyDescent="0.25">
      <c r="A89" s="97">
        <v>74</v>
      </c>
      <c r="B89" s="10" t="s">
        <v>18306</v>
      </c>
      <c r="C89" s="10" t="s">
        <v>18307</v>
      </c>
      <c r="D89" s="10" t="s">
        <v>18308</v>
      </c>
      <c r="E89" s="144">
        <v>500000</v>
      </c>
      <c r="F89" s="2" t="s">
        <v>13</v>
      </c>
    </row>
    <row r="90" spans="1:6" ht="409.5" x14ac:dyDescent="0.25">
      <c r="A90" s="97">
        <v>75</v>
      </c>
      <c r="B90" s="10" t="s">
        <v>2357</v>
      </c>
      <c r="C90" s="10" t="s">
        <v>18309</v>
      </c>
      <c r="D90" s="10" t="s">
        <v>18310</v>
      </c>
      <c r="E90" s="144">
        <v>4677027.2</v>
      </c>
      <c r="F90" s="2" t="s">
        <v>13</v>
      </c>
    </row>
    <row r="91" spans="1:6" x14ac:dyDescent="0.25">
      <c r="A91" s="317"/>
      <c r="B91" s="240" t="s">
        <v>248</v>
      </c>
      <c r="C91" s="528"/>
      <c r="D91" s="152"/>
      <c r="E91" s="890">
        <f>SUM(E6:E90)</f>
        <v>81310344.819999993</v>
      </c>
      <c r="F91" s="78"/>
    </row>
    <row r="92" spans="1:6" x14ac:dyDescent="0.25">
      <c r="A92" s="357"/>
      <c r="B92" s="2427" t="s">
        <v>9</v>
      </c>
      <c r="C92" s="2427"/>
      <c r="D92" s="2427"/>
      <c r="E92" s="951"/>
      <c r="F92" s="359"/>
    </row>
    <row r="93" spans="1:6" ht="78.75" x14ac:dyDescent="0.25">
      <c r="A93" s="353">
        <v>1</v>
      </c>
      <c r="B93" s="69" t="s">
        <v>269</v>
      </c>
      <c r="C93" s="7" t="s">
        <v>18311</v>
      </c>
      <c r="D93" s="69" t="s">
        <v>271</v>
      </c>
      <c r="E93" s="187">
        <v>1000000</v>
      </c>
      <c r="F93" s="131" t="s">
        <v>272</v>
      </c>
    </row>
    <row r="94" spans="1:6" x14ac:dyDescent="0.25">
      <c r="A94" s="353"/>
      <c r="B94" s="70" t="s">
        <v>273</v>
      </c>
      <c r="C94" s="7"/>
      <c r="D94" s="69"/>
      <c r="E94" s="187"/>
      <c r="F94" s="131"/>
    </row>
    <row r="95" spans="1:6" ht="126" x14ac:dyDescent="0.25">
      <c r="A95" s="353">
        <v>2</v>
      </c>
      <c r="B95" s="69" t="s">
        <v>274</v>
      </c>
      <c r="C95" s="7" t="s">
        <v>18312</v>
      </c>
      <c r="D95" s="69" t="s">
        <v>276</v>
      </c>
      <c r="E95" s="187">
        <v>4500000</v>
      </c>
      <c r="F95" s="131" t="s">
        <v>277</v>
      </c>
    </row>
    <row r="96" spans="1:6" x14ac:dyDescent="0.25">
      <c r="A96" s="130"/>
      <c r="B96" s="70" t="s">
        <v>248</v>
      </c>
      <c r="C96" s="70"/>
      <c r="D96" s="70"/>
      <c r="E96" s="189">
        <v>5500000</v>
      </c>
      <c r="F96" s="130"/>
    </row>
    <row r="97" spans="1:6" x14ac:dyDescent="0.25">
      <c r="A97" s="88"/>
      <c r="B97" s="88" t="s">
        <v>324</v>
      </c>
      <c r="C97" s="88"/>
      <c r="D97" s="88"/>
      <c r="E97" s="89">
        <f>E96+E91</f>
        <v>86810344.819999993</v>
      </c>
      <c r="F97" s="88"/>
    </row>
    <row r="101" spans="1:6" x14ac:dyDescent="0.25">
      <c r="A101" s="2553" t="s">
        <v>0</v>
      </c>
      <c r="B101" s="2554"/>
      <c r="C101" s="2554"/>
      <c r="D101" s="2554"/>
      <c r="E101" s="2554"/>
      <c r="F101" s="2555"/>
    </row>
    <row r="102" spans="1:6" x14ac:dyDescent="0.25">
      <c r="A102" s="2748" t="s">
        <v>18313</v>
      </c>
      <c r="B102" s="2745"/>
      <c r="C102" s="2745"/>
      <c r="D102" s="2745"/>
      <c r="E102" s="2745"/>
      <c r="F102" s="2746"/>
    </row>
    <row r="103" spans="1:6" x14ac:dyDescent="0.25">
      <c r="A103" s="2553" t="s">
        <v>281</v>
      </c>
      <c r="B103" s="2554"/>
      <c r="C103" s="2554"/>
      <c r="D103" s="2554"/>
      <c r="E103" s="2554"/>
      <c r="F103" s="2555"/>
    </row>
    <row r="104" spans="1:6" ht="31.5" x14ac:dyDescent="0.25">
      <c r="A104" s="264" t="s">
        <v>282</v>
      </c>
      <c r="B104" s="437" t="s">
        <v>4</v>
      </c>
      <c r="C104" s="437" t="s">
        <v>5</v>
      </c>
      <c r="D104" s="437" t="s">
        <v>6</v>
      </c>
      <c r="E104" s="386" t="s">
        <v>7</v>
      </c>
      <c r="F104" s="45" t="s">
        <v>1647</v>
      </c>
    </row>
    <row r="105" spans="1:6" x14ac:dyDescent="0.25">
      <c r="A105" s="182"/>
      <c r="B105" s="2474" t="s">
        <v>269</v>
      </c>
      <c r="C105" s="2474"/>
      <c r="D105" s="2474"/>
      <c r="E105" s="386"/>
      <c r="F105" s="45"/>
    </row>
    <row r="106" spans="1:6" ht="220.5" x14ac:dyDescent="0.25">
      <c r="A106" s="182">
        <v>1</v>
      </c>
      <c r="B106" s="269" t="s">
        <v>295</v>
      </c>
      <c r="C106" s="269" t="s">
        <v>18125</v>
      </c>
      <c r="D106" s="269" t="s">
        <v>17805</v>
      </c>
      <c r="E106" s="48">
        <v>532758.62</v>
      </c>
      <c r="F106" s="44" t="s">
        <v>272</v>
      </c>
    </row>
    <row r="107" spans="1:6" ht="141.75" x14ac:dyDescent="0.25">
      <c r="A107" s="182">
        <v>2</v>
      </c>
      <c r="B107" s="269" t="s">
        <v>18314</v>
      </c>
      <c r="C107" s="269" t="s">
        <v>18130</v>
      </c>
      <c r="D107" s="269" t="s">
        <v>18315</v>
      </c>
      <c r="E107" s="48">
        <v>150000</v>
      </c>
      <c r="F107" s="44" t="s">
        <v>272</v>
      </c>
    </row>
    <row r="108" spans="1:6" x14ac:dyDescent="0.25">
      <c r="A108" s="182"/>
      <c r="B108" s="2595" t="s">
        <v>18316</v>
      </c>
      <c r="C108" s="2667"/>
      <c r="D108" s="2596"/>
      <c r="E108" s="48"/>
      <c r="F108" s="44"/>
    </row>
    <row r="109" spans="1:6" ht="126" x14ac:dyDescent="0.25">
      <c r="A109" s="182">
        <v>3</v>
      </c>
      <c r="B109" s="269" t="s">
        <v>14053</v>
      </c>
      <c r="C109" s="269" t="s">
        <v>18317</v>
      </c>
      <c r="D109" s="269" t="s">
        <v>18318</v>
      </c>
      <c r="E109" s="48">
        <v>341379.32</v>
      </c>
      <c r="F109" s="44" t="s">
        <v>272</v>
      </c>
    </row>
    <row r="110" spans="1:6" x14ac:dyDescent="0.25">
      <c r="A110" s="182"/>
      <c r="B110" s="2489" t="s">
        <v>41</v>
      </c>
      <c r="C110" s="2749"/>
      <c r="D110" s="2490"/>
      <c r="E110" s="48"/>
      <c r="F110" s="44"/>
    </row>
    <row r="111" spans="1:6" ht="157.5" x14ac:dyDescent="0.25">
      <c r="A111" s="182">
        <v>4</v>
      </c>
      <c r="B111" s="269" t="s">
        <v>18053</v>
      </c>
      <c r="C111" s="269" t="s">
        <v>18319</v>
      </c>
      <c r="D111" s="269" t="s">
        <v>302</v>
      </c>
      <c r="E111" s="48">
        <v>568965.51</v>
      </c>
      <c r="F111" s="44" t="s">
        <v>272</v>
      </c>
    </row>
    <row r="112" spans="1:6" x14ac:dyDescent="0.25">
      <c r="A112" s="182"/>
      <c r="B112" s="2330" t="s">
        <v>552</v>
      </c>
      <c r="C112" s="2535"/>
      <c r="D112" s="2331"/>
      <c r="E112" s="48"/>
      <c r="F112" s="44"/>
    </row>
    <row r="113" spans="1:6" ht="63" x14ac:dyDescent="0.25">
      <c r="A113" s="182">
        <v>5</v>
      </c>
      <c r="B113" s="44" t="s">
        <v>309</v>
      </c>
      <c r="C113" s="269" t="s">
        <v>18134</v>
      </c>
      <c r="D113" s="269" t="s">
        <v>18320</v>
      </c>
      <c r="E113" s="48">
        <v>2000000</v>
      </c>
      <c r="F113" s="44" t="s">
        <v>272</v>
      </c>
    </row>
    <row r="114" spans="1:6" ht="63" x14ac:dyDescent="0.25">
      <c r="A114" s="182">
        <v>6</v>
      </c>
      <c r="B114" s="269" t="s">
        <v>311</v>
      </c>
      <c r="C114" s="269" t="s">
        <v>18321</v>
      </c>
      <c r="D114" s="269" t="s">
        <v>18320</v>
      </c>
      <c r="E114" s="48">
        <v>1031034.49</v>
      </c>
      <c r="F114" s="44" t="s">
        <v>272</v>
      </c>
    </row>
    <row r="115" spans="1:6" x14ac:dyDescent="0.25">
      <c r="A115" s="182"/>
      <c r="B115" s="2330" t="s">
        <v>18322</v>
      </c>
      <c r="C115" s="2535"/>
      <c r="D115" s="2331"/>
      <c r="E115" s="48"/>
      <c r="F115" s="44"/>
    </row>
    <row r="116" spans="1:6" ht="78.75" x14ac:dyDescent="0.25">
      <c r="A116" s="182">
        <v>7</v>
      </c>
      <c r="B116" s="269" t="s">
        <v>700</v>
      </c>
      <c r="C116" s="269" t="s">
        <v>18323</v>
      </c>
      <c r="D116" s="269" t="s">
        <v>18324</v>
      </c>
      <c r="E116" s="48">
        <v>6755172.4000000004</v>
      </c>
      <c r="F116" s="44" t="s">
        <v>13</v>
      </c>
    </row>
    <row r="117" spans="1:6" x14ac:dyDescent="0.25">
      <c r="A117" s="182"/>
      <c r="B117" s="2553" t="s">
        <v>248</v>
      </c>
      <c r="C117" s="2554"/>
      <c r="D117" s="2555"/>
      <c r="E117" s="50">
        <f>SUM(E106:E116)</f>
        <v>11379310.34</v>
      </c>
      <c r="F117" s="44"/>
    </row>
  </sheetData>
  <mergeCells count="15">
    <mergeCell ref="B112:D112"/>
    <mergeCell ref="B115:D115"/>
    <mergeCell ref="B117:D117"/>
    <mergeCell ref="A101:F101"/>
    <mergeCell ref="A102:F102"/>
    <mergeCell ref="A103:F103"/>
    <mergeCell ref="B105:D105"/>
    <mergeCell ref="B108:D108"/>
    <mergeCell ref="B110:D110"/>
    <mergeCell ref="B92:D92"/>
    <mergeCell ref="A1:F1"/>
    <mergeCell ref="A2:F2"/>
    <mergeCell ref="A3:F3"/>
    <mergeCell ref="B5:C5"/>
    <mergeCell ref="B87:C87"/>
  </mergeCells>
  <pageMargins left="0.7" right="0.7" top="0.75" bottom="0.75" header="0.3" footer="0.3"/>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7"/>
  <sheetViews>
    <sheetView topLeftCell="A64" workbookViewId="0">
      <selection activeCell="E64" sqref="E64"/>
    </sheetView>
  </sheetViews>
  <sheetFormatPr defaultRowHeight="15.75" x14ac:dyDescent="0.25"/>
  <cols>
    <col min="1" max="1" width="9.140625" style="128"/>
    <col min="2" max="2" width="18.5703125" style="128" customWidth="1"/>
    <col min="3" max="3" width="41.7109375" style="128" customWidth="1"/>
    <col min="4" max="4" width="15.7109375" style="128" customWidth="1"/>
    <col min="5" max="5" width="21.5703125" style="128" customWidth="1"/>
    <col min="6" max="6" width="11" style="128" customWidth="1"/>
    <col min="7" max="16384" width="9.140625" style="128"/>
  </cols>
  <sheetData>
    <row r="1" spans="1:6" x14ac:dyDescent="0.25">
      <c r="A1" s="2750" t="s">
        <v>7730</v>
      </c>
      <c r="B1" s="2750"/>
      <c r="C1" s="2750"/>
      <c r="D1" s="2750"/>
      <c r="E1" s="2750"/>
      <c r="F1" s="2750"/>
    </row>
    <row r="2" spans="1:6" x14ac:dyDescent="0.25">
      <c r="A2" s="2750" t="s">
        <v>18325</v>
      </c>
      <c r="B2" s="2750"/>
      <c r="C2" s="2750"/>
      <c r="D2" s="2750"/>
      <c r="E2" s="2750"/>
      <c r="F2" s="2750"/>
    </row>
    <row r="3" spans="1:6" x14ac:dyDescent="0.25">
      <c r="A3" s="2751" t="s">
        <v>281</v>
      </c>
      <c r="B3" s="2751"/>
      <c r="C3" s="2751"/>
      <c r="D3" s="2751"/>
      <c r="E3" s="2751"/>
      <c r="F3" s="2751"/>
    </row>
    <row r="4" spans="1:6" ht="31.5" x14ac:dyDescent="0.25">
      <c r="A4" s="70" t="s">
        <v>3</v>
      </c>
      <c r="B4" s="240" t="s">
        <v>5559</v>
      </c>
      <c r="C4" s="240" t="s">
        <v>9259</v>
      </c>
      <c r="D4" s="240" t="s">
        <v>4426</v>
      </c>
      <c r="E4" s="607" t="s">
        <v>286</v>
      </c>
      <c r="F4" s="240" t="s">
        <v>1228</v>
      </c>
    </row>
    <row r="5" spans="1:6" x14ac:dyDescent="0.25">
      <c r="A5" s="70"/>
      <c r="B5" s="2393" t="s">
        <v>18326</v>
      </c>
      <c r="C5" s="2394"/>
      <c r="D5" s="2395"/>
      <c r="E5" s="607"/>
      <c r="F5" s="152"/>
    </row>
    <row r="6" spans="1:6" ht="47.25" x14ac:dyDescent="0.25">
      <c r="A6" s="69">
        <v>1</v>
      </c>
      <c r="B6" s="69" t="s">
        <v>2060</v>
      </c>
      <c r="C6" s="69" t="s">
        <v>18327</v>
      </c>
      <c r="D6" s="69" t="s">
        <v>329</v>
      </c>
      <c r="E6" s="77">
        <v>1308843.48</v>
      </c>
      <c r="F6" s="69" t="s">
        <v>13</v>
      </c>
    </row>
    <row r="7" spans="1:6" ht="157.5" x14ac:dyDescent="0.25">
      <c r="A7" s="69">
        <v>2</v>
      </c>
      <c r="B7" s="69" t="s">
        <v>295</v>
      </c>
      <c r="C7" s="69" t="s">
        <v>18328</v>
      </c>
      <c r="D7" s="69" t="s">
        <v>535</v>
      </c>
      <c r="E7" s="77">
        <v>1335212.1200000001</v>
      </c>
      <c r="F7" s="69" t="s">
        <v>13</v>
      </c>
    </row>
    <row r="8" spans="1:6" ht="47.25" x14ac:dyDescent="0.25">
      <c r="A8" s="69">
        <v>3</v>
      </c>
      <c r="B8" s="69" t="s">
        <v>17</v>
      </c>
      <c r="C8" s="69" t="s">
        <v>18329</v>
      </c>
      <c r="D8" s="69" t="s">
        <v>537</v>
      </c>
      <c r="E8" s="77">
        <v>192000</v>
      </c>
      <c r="F8" s="69" t="s">
        <v>13</v>
      </c>
    </row>
    <row r="9" spans="1:6" ht="47.25" x14ac:dyDescent="0.25">
      <c r="A9" s="69">
        <v>4</v>
      </c>
      <c r="B9" s="69" t="s">
        <v>20</v>
      </c>
      <c r="C9" s="69" t="s">
        <v>18330</v>
      </c>
      <c r="D9" s="69" t="s">
        <v>539</v>
      </c>
      <c r="E9" s="77">
        <v>66000</v>
      </c>
      <c r="F9" s="69" t="s">
        <v>13</v>
      </c>
    </row>
    <row r="10" spans="1:6" ht="94.5" x14ac:dyDescent="0.25">
      <c r="A10" s="69">
        <v>5</v>
      </c>
      <c r="B10" s="69" t="s">
        <v>23</v>
      </c>
      <c r="C10" s="69" t="s">
        <v>18331</v>
      </c>
      <c r="D10" s="69" t="s">
        <v>541</v>
      </c>
      <c r="E10" s="77">
        <v>1306565</v>
      </c>
      <c r="F10" s="69" t="s">
        <v>13</v>
      </c>
    </row>
    <row r="11" spans="1:6" x14ac:dyDescent="0.25">
      <c r="A11" s="69"/>
      <c r="B11" s="2348" t="s">
        <v>7736</v>
      </c>
      <c r="C11" s="2349"/>
      <c r="D11" s="2350"/>
      <c r="E11" s="77"/>
      <c r="F11" s="69"/>
    </row>
    <row r="12" spans="1:6" ht="141.75" x14ac:dyDescent="0.25">
      <c r="A12" s="69">
        <v>6</v>
      </c>
      <c r="B12" s="69" t="s">
        <v>295</v>
      </c>
      <c r="C12" s="69" t="s">
        <v>18332</v>
      </c>
      <c r="D12" s="69" t="s">
        <v>544</v>
      </c>
      <c r="E12" s="77">
        <v>452482.71</v>
      </c>
      <c r="F12" s="69" t="s">
        <v>13</v>
      </c>
    </row>
    <row r="13" spans="1:6" ht="94.5" x14ac:dyDescent="0.25">
      <c r="A13" s="69">
        <v>7</v>
      </c>
      <c r="B13" s="69" t="s">
        <v>23</v>
      </c>
      <c r="C13" s="69" t="s">
        <v>18333</v>
      </c>
      <c r="D13" s="69" t="s">
        <v>541</v>
      </c>
      <c r="E13" s="77">
        <v>1081827.5900000001</v>
      </c>
      <c r="F13" s="69" t="s">
        <v>13</v>
      </c>
    </row>
    <row r="14" spans="1:6" ht="94.5" x14ac:dyDescent="0.25">
      <c r="A14" s="69">
        <v>8</v>
      </c>
      <c r="B14" s="69" t="s">
        <v>299</v>
      </c>
      <c r="C14" s="69" t="s">
        <v>18334</v>
      </c>
      <c r="D14" s="69" t="s">
        <v>300</v>
      </c>
      <c r="E14" s="77">
        <v>1070000</v>
      </c>
      <c r="F14" s="69" t="s">
        <v>13</v>
      </c>
    </row>
    <row r="15" spans="1:6" x14ac:dyDescent="0.25">
      <c r="A15" s="69"/>
      <c r="B15" s="2348" t="s">
        <v>739</v>
      </c>
      <c r="C15" s="2350"/>
      <c r="D15" s="69"/>
      <c r="E15" s="77"/>
      <c r="F15" s="69"/>
    </row>
    <row r="16" spans="1:6" ht="141.75" x14ac:dyDescent="0.25">
      <c r="A16" s="69">
        <v>9</v>
      </c>
      <c r="B16" s="69" t="s">
        <v>301</v>
      </c>
      <c r="C16" s="69" t="s">
        <v>18335</v>
      </c>
      <c r="D16" s="69" t="s">
        <v>18336</v>
      </c>
      <c r="E16" s="77">
        <v>4568965.5199999996</v>
      </c>
      <c r="F16" s="69" t="s">
        <v>13</v>
      </c>
    </row>
    <row r="17" spans="1:6" x14ac:dyDescent="0.25">
      <c r="A17" s="69"/>
      <c r="B17" s="2348" t="s">
        <v>4987</v>
      </c>
      <c r="C17" s="2350"/>
      <c r="D17" s="69"/>
      <c r="E17" s="77"/>
      <c r="F17" s="69"/>
    </row>
    <row r="18" spans="1:6" ht="47.25" x14ac:dyDescent="0.25">
      <c r="A18" s="158">
        <v>10</v>
      </c>
      <c r="B18" s="158" t="s">
        <v>18337</v>
      </c>
      <c r="C18" s="69" t="s">
        <v>18338</v>
      </c>
      <c r="D18" s="69" t="s">
        <v>18339</v>
      </c>
      <c r="E18" s="77">
        <v>98747.32</v>
      </c>
      <c r="F18" s="69" t="s">
        <v>13</v>
      </c>
    </row>
    <row r="19" spans="1:6" ht="47.25" x14ac:dyDescent="0.25">
      <c r="A19" s="158">
        <v>11</v>
      </c>
      <c r="B19" s="158" t="s">
        <v>18340</v>
      </c>
      <c r="C19" s="69" t="s">
        <v>18341</v>
      </c>
      <c r="D19" s="69" t="s">
        <v>18339</v>
      </c>
      <c r="E19" s="77">
        <v>100000</v>
      </c>
      <c r="F19" s="69" t="s">
        <v>13</v>
      </c>
    </row>
    <row r="20" spans="1:6" ht="47.25" x14ac:dyDescent="0.25">
      <c r="A20" s="158">
        <v>12</v>
      </c>
      <c r="B20" s="158" t="s">
        <v>18342</v>
      </c>
      <c r="C20" s="69" t="s">
        <v>18343</v>
      </c>
      <c r="D20" s="69" t="s">
        <v>18339</v>
      </c>
      <c r="E20" s="77">
        <v>100000</v>
      </c>
      <c r="F20" s="69" t="s">
        <v>13</v>
      </c>
    </row>
    <row r="21" spans="1:6" ht="47.25" x14ac:dyDescent="0.25">
      <c r="A21" s="158">
        <v>13</v>
      </c>
      <c r="B21" s="158" t="s">
        <v>18344</v>
      </c>
      <c r="C21" s="69" t="s">
        <v>18345</v>
      </c>
      <c r="D21" s="69" t="s">
        <v>18339</v>
      </c>
      <c r="E21" s="77">
        <v>100000</v>
      </c>
      <c r="F21" s="69" t="s">
        <v>13</v>
      </c>
    </row>
    <row r="22" spans="1:6" ht="47.25" x14ac:dyDescent="0.25">
      <c r="A22" s="158">
        <v>14</v>
      </c>
      <c r="B22" s="158" t="s">
        <v>18346</v>
      </c>
      <c r="C22" s="69" t="s">
        <v>18347</v>
      </c>
      <c r="D22" s="69" t="s">
        <v>18339</v>
      </c>
      <c r="E22" s="77">
        <v>100000</v>
      </c>
      <c r="F22" s="69" t="s">
        <v>13</v>
      </c>
    </row>
    <row r="23" spans="1:6" ht="47.25" x14ac:dyDescent="0.25">
      <c r="A23" s="158">
        <v>15</v>
      </c>
      <c r="B23" s="158" t="s">
        <v>18348</v>
      </c>
      <c r="C23" s="69" t="s">
        <v>18349</v>
      </c>
      <c r="D23" s="69" t="s">
        <v>18339</v>
      </c>
      <c r="E23" s="77">
        <v>100000</v>
      </c>
      <c r="F23" s="69" t="s">
        <v>13</v>
      </c>
    </row>
    <row r="24" spans="1:6" ht="47.25" x14ac:dyDescent="0.25">
      <c r="A24" s="158">
        <v>16</v>
      </c>
      <c r="B24" s="158" t="s">
        <v>18350</v>
      </c>
      <c r="C24" s="69" t="s">
        <v>18351</v>
      </c>
      <c r="D24" s="69" t="s">
        <v>18339</v>
      </c>
      <c r="E24" s="77">
        <v>100000</v>
      </c>
      <c r="F24" s="69" t="s">
        <v>13</v>
      </c>
    </row>
    <row r="25" spans="1:6" x14ac:dyDescent="0.25">
      <c r="A25" s="158"/>
      <c r="B25" s="70" t="s">
        <v>18352</v>
      </c>
      <c r="C25" s="69"/>
      <c r="D25" s="69"/>
      <c r="E25" s="77"/>
      <c r="F25" s="69"/>
    </row>
    <row r="26" spans="1:6" ht="189" x14ac:dyDescent="0.25">
      <c r="A26" s="69">
        <v>17</v>
      </c>
      <c r="B26" s="69" t="s">
        <v>18353</v>
      </c>
      <c r="C26" s="69" t="s">
        <v>18354</v>
      </c>
      <c r="D26" s="69" t="s">
        <v>18355</v>
      </c>
      <c r="E26" s="77">
        <v>1736206</v>
      </c>
      <c r="F26" s="69" t="s">
        <v>13</v>
      </c>
    </row>
    <row r="27" spans="1:6" x14ac:dyDescent="0.25">
      <c r="A27" s="69"/>
      <c r="B27" s="70" t="s">
        <v>273</v>
      </c>
      <c r="C27" s="69"/>
      <c r="D27" s="69"/>
      <c r="E27" s="77"/>
      <c r="F27" s="69"/>
    </row>
    <row r="28" spans="1:6" ht="78.75" x14ac:dyDescent="0.25">
      <c r="A28" s="69">
        <v>18</v>
      </c>
      <c r="B28" s="69" t="s">
        <v>309</v>
      </c>
      <c r="C28" s="69" t="s">
        <v>18356</v>
      </c>
      <c r="D28" s="69" t="s">
        <v>18357</v>
      </c>
      <c r="E28" s="77">
        <v>11500000</v>
      </c>
      <c r="F28" s="69" t="s">
        <v>13</v>
      </c>
    </row>
    <row r="29" spans="1:6" ht="94.5" x14ac:dyDescent="0.25">
      <c r="A29" s="69">
        <v>19</v>
      </c>
      <c r="B29" s="69" t="s">
        <v>18358</v>
      </c>
      <c r="C29" s="69" t="s">
        <v>18359</v>
      </c>
      <c r="D29" s="69" t="s">
        <v>18360</v>
      </c>
      <c r="E29" s="77">
        <v>5003207.96</v>
      </c>
      <c r="F29" s="69" t="s">
        <v>13</v>
      </c>
    </row>
    <row r="30" spans="1:6" ht="78.75" x14ac:dyDescent="0.25">
      <c r="A30" s="69">
        <v>20</v>
      </c>
      <c r="B30" s="69" t="s">
        <v>18361</v>
      </c>
      <c r="C30" s="69" t="s">
        <v>18362</v>
      </c>
      <c r="D30" s="69" t="s">
        <v>18363</v>
      </c>
      <c r="E30" s="77">
        <v>700000</v>
      </c>
      <c r="F30" s="69" t="s">
        <v>13</v>
      </c>
    </row>
    <row r="31" spans="1:6" x14ac:dyDescent="0.25">
      <c r="A31" s="69"/>
      <c r="B31" s="2348" t="s">
        <v>8012</v>
      </c>
      <c r="C31" s="2350"/>
      <c r="D31" s="69"/>
      <c r="E31" s="77"/>
      <c r="F31" s="69"/>
    </row>
    <row r="32" spans="1:6" ht="31.5" x14ac:dyDescent="0.25">
      <c r="A32" s="69">
        <v>21</v>
      </c>
      <c r="B32" s="69" t="s">
        <v>18364</v>
      </c>
      <c r="C32" s="69" t="s">
        <v>18365</v>
      </c>
      <c r="D32" s="69" t="s">
        <v>18366</v>
      </c>
      <c r="E32" s="77">
        <v>600000</v>
      </c>
      <c r="F32" s="69" t="s">
        <v>13</v>
      </c>
    </row>
    <row r="33" spans="1:6" ht="47.25" x14ac:dyDescent="0.25">
      <c r="A33" s="69">
        <v>22</v>
      </c>
      <c r="B33" s="69" t="s">
        <v>18367</v>
      </c>
      <c r="C33" s="69" t="s">
        <v>18368</v>
      </c>
      <c r="D33" s="69" t="s">
        <v>10345</v>
      </c>
      <c r="E33" s="77">
        <v>1200000</v>
      </c>
      <c r="F33" s="69" t="s">
        <v>13</v>
      </c>
    </row>
    <row r="34" spans="1:6" ht="94.5" x14ac:dyDescent="0.25">
      <c r="A34" s="69">
        <v>23</v>
      </c>
      <c r="B34" s="69" t="s">
        <v>18369</v>
      </c>
      <c r="C34" s="69" t="s">
        <v>18370</v>
      </c>
      <c r="D34" s="69" t="s">
        <v>18371</v>
      </c>
      <c r="E34" s="77">
        <v>500000</v>
      </c>
      <c r="F34" s="69" t="s">
        <v>13</v>
      </c>
    </row>
    <row r="35" spans="1:6" ht="141.75" x14ac:dyDescent="0.25">
      <c r="A35" s="69">
        <v>24</v>
      </c>
      <c r="B35" s="69" t="s">
        <v>18372</v>
      </c>
      <c r="C35" s="69" t="s">
        <v>18373</v>
      </c>
      <c r="D35" s="69" t="s">
        <v>18374</v>
      </c>
      <c r="E35" s="77">
        <v>400000</v>
      </c>
      <c r="F35" s="69" t="s">
        <v>272</v>
      </c>
    </row>
    <row r="36" spans="1:6" ht="189" x14ac:dyDescent="0.25">
      <c r="A36" s="69">
        <v>25</v>
      </c>
      <c r="B36" s="69" t="s">
        <v>18375</v>
      </c>
      <c r="C36" s="69" t="s">
        <v>18376</v>
      </c>
      <c r="D36" s="69" t="s">
        <v>18377</v>
      </c>
      <c r="E36" s="77">
        <v>1000000</v>
      </c>
      <c r="F36" s="69" t="s">
        <v>13</v>
      </c>
    </row>
    <row r="37" spans="1:6" ht="110.25" x14ac:dyDescent="0.25">
      <c r="A37" s="69">
        <v>26</v>
      </c>
      <c r="B37" s="69" t="s">
        <v>18378</v>
      </c>
      <c r="C37" s="69" t="s">
        <v>18379</v>
      </c>
      <c r="D37" s="69" t="s">
        <v>18380</v>
      </c>
      <c r="E37" s="77">
        <v>600000</v>
      </c>
      <c r="F37" s="69" t="s">
        <v>272</v>
      </c>
    </row>
    <row r="38" spans="1:6" ht="47.25" x14ac:dyDescent="0.25">
      <c r="A38" s="69">
        <v>27</v>
      </c>
      <c r="B38" s="69" t="s">
        <v>18381</v>
      </c>
      <c r="C38" s="69" t="s">
        <v>18382</v>
      </c>
      <c r="D38" s="69" t="s">
        <v>11483</v>
      </c>
      <c r="E38" s="77">
        <v>1200000</v>
      </c>
      <c r="F38" s="69" t="s">
        <v>272</v>
      </c>
    </row>
    <row r="39" spans="1:6" ht="78.75" x14ac:dyDescent="0.25">
      <c r="A39" s="69">
        <v>28</v>
      </c>
      <c r="B39" s="69" t="s">
        <v>18383</v>
      </c>
      <c r="C39" s="69" t="s">
        <v>18384</v>
      </c>
      <c r="D39" s="69" t="s">
        <v>18385</v>
      </c>
      <c r="E39" s="77">
        <v>800000</v>
      </c>
      <c r="F39" s="69" t="s">
        <v>13</v>
      </c>
    </row>
    <row r="40" spans="1:6" ht="252" x14ac:dyDescent="0.25">
      <c r="A40" s="69">
        <v>29</v>
      </c>
      <c r="B40" s="69" t="s">
        <v>18386</v>
      </c>
      <c r="C40" s="69" t="s">
        <v>18387</v>
      </c>
      <c r="D40" s="69" t="s">
        <v>18388</v>
      </c>
      <c r="E40" s="77">
        <v>3000000</v>
      </c>
      <c r="F40" s="69" t="s">
        <v>1294</v>
      </c>
    </row>
    <row r="41" spans="1:6" ht="110.25" x14ac:dyDescent="0.25">
      <c r="A41" s="69">
        <v>30</v>
      </c>
      <c r="B41" s="69" t="s">
        <v>18389</v>
      </c>
      <c r="C41" s="69" t="s">
        <v>18390</v>
      </c>
      <c r="D41" s="69" t="s">
        <v>18391</v>
      </c>
      <c r="E41" s="77">
        <v>300000</v>
      </c>
      <c r="F41" s="69" t="s">
        <v>272</v>
      </c>
    </row>
    <row r="42" spans="1:6" ht="31.5" x14ac:dyDescent="0.25">
      <c r="A42" s="69">
        <v>31</v>
      </c>
      <c r="B42" s="69" t="s">
        <v>18344</v>
      </c>
      <c r="C42" s="69" t="s">
        <v>18392</v>
      </c>
      <c r="D42" s="69" t="s">
        <v>18393</v>
      </c>
      <c r="E42" s="77">
        <v>86847</v>
      </c>
      <c r="F42" s="69" t="s">
        <v>13</v>
      </c>
    </row>
    <row r="43" spans="1:6" x14ac:dyDescent="0.25">
      <c r="A43" s="69"/>
      <c r="B43" s="2348" t="s">
        <v>9344</v>
      </c>
      <c r="C43" s="2350"/>
      <c r="D43" s="69"/>
      <c r="E43" s="77"/>
      <c r="F43" s="69"/>
    </row>
    <row r="44" spans="1:6" ht="129" x14ac:dyDescent="0.25">
      <c r="A44" s="69">
        <v>32</v>
      </c>
      <c r="B44" s="303" t="s">
        <v>18394</v>
      </c>
      <c r="C44" s="69" t="s">
        <v>18395</v>
      </c>
      <c r="D44" s="303" t="s">
        <v>18396</v>
      </c>
      <c r="E44" s="238">
        <v>2000000</v>
      </c>
      <c r="F44" s="69" t="s">
        <v>272</v>
      </c>
    </row>
    <row r="45" spans="1:6" ht="189" x14ac:dyDescent="0.25">
      <c r="A45" s="69">
        <v>33</v>
      </c>
      <c r="B45" s="303" t="s">
        <v>18397</v>
      </c>
      <c r="C45" s="69" t="s">
        <v>18398</v>
      </c>
      <c r="D45" s="303" t="s">
        <v>18399</v>
      </c>
      <c r="E45" s="238">
        <v>2000000</v>
      </c>
      <c r="F45" s="69" t="s">
        <v>272</v>
      </c>
    </row>
    <row r="46" spans="1:6" ht="141.75" x14ac:dyDescent="0.25">
      <c r="A46" s="69">
        <v>34</v>
      </c>
      <c r="B46" s="303" t="s">
        <v>18400</v>
      </c>
      <c r="C46" s="69" t="s">
        <v>18401</v>
      </c>
      <c r="D46" s="303" t="s">
        <v>18402</v>
      </c>
      <c r="E46" s="238">
        <v>1000000</v>
      </c>
      <c r="F46" s="69" t="s">
        <v>272</v>
      </c>
    </row>
    <row r="47" spans="1:6" ht="129" x14ac:dyDescent="0.25">
      <c r="A47" s="69">
        <v>35</v>
      </c>
      <c r="B47" s="303" t="s">
        <v>18403</v>
      </c>
      <c r="C47" s="69" t="s">
        <v>18404</v>
      </c>
      <c r="D47" s="303" t="s">
        <v>18405</v>
      </c>
      <c r="E47" s="238">
        <v>2000000</v>
      </c>
      <c r="F47" s="69" t="s">
        <v>272</v>
      </c>
    </row>
    <row r="48" spans="1:6" ht="173.25" x14ac:dyDescent="0.25">
      <c r="A48" s="69">
        <v>36</v>
      </c>
      <c r="B48" s="69" t="s">
        <v>18406</v>
      </c>
      <c r="C48" s="69" t="s">
        <v>18407</v>
      </c>
      <c r="D48" s="69" t="s">
        <v>18408</v>
      </c>
      <c r="E48" s="238">
        <v>10000000</v>
      </c>
      <c r="F48" s="69" t="s">
        <v>13</v>
      </c>
    </row>
    <row r="49" spans="1:6" ht="252" x14ac:dyDescent="0.25">
      <c r="A49" s="69">
        <v>37</v>
      </c>
      <c r="B49" s="69" t="s">
        <v>18406</v>
      </c>
      <c r="C49" s="69" t="s">
        <v>18409</v>
      </c>
      <c r="D49" s="69" t="s">
        <v>18410</v>
      </c>
      <c r="E49" s="238">
        <v>4969022.7300000004</v>
      </c>
      <c r="F49" s="69" t="s">
        <v>272</v>
      </c>
    </row>
    <row r="50" spans="1:6" ht="31.5" x14ac:dyDescent="0.25">
      <c r="A50" s="69">
        <v>38</v>
      </c>
      <c r="B50" s="69" t="s">
        <v>18411</v>
      </c>
      <c r="C50" s="69" t="s">
        <v>18412</v>
      </c>
      <c r="D50" s="69" t="s">
        <v>18413</v>
      </c>
      <c r="E50" s="77">
        <v>72303</v>
      </c>
      <c r="F50" s="69" t="s">
        <v>13</v>
      </c>
    </row>
    <row r="51" spans="1:6" x14ac:dyDescent="0.25">
      <c r="A51" s="69"/>
      <c r="B51" s="70" t="s">
        <v>889</v>
      </c>
      <c r="C51" s="69"/>
      <c r="D51" s="69"/>
      <c r="E51" s="77"/>
      <c r="F51" s="69"/>
    </row>
    <row r="52" spans="1:6" ht="141.75" x14ac:dyDescent="0.25">
      <c r="A52" s="69">
        <v>39</v>
      </c>
      <c r="B52" s="69" t="s">
        <v>18414</v>
      </c>
      <c r="C52" s="69" t="s">
        <v>18415</v>
      </c>
      <c r="D52" s="69" t="s">
        <v>18416</v>
      </c>
      <c r="E52" s="77">
        <v>600000</v>
      </c>
      <c r="F52" s="69" t="s">
        <v>272</v>
      </c>
    </row>
    <row r="53" spans="1:6" x14ac:dyDescent="0.25">
      <c r="A53" s="952"/>
      <c r="B53" s="2348" t="s">
        <v>4995</v>
      </c>
      <c r="C53" s="2350"/>
      <c r="D53" s="69"/>
      <c r="E53" s="77"/>
      <c r="F53" s="69"/>
    </row>
    <row r="54" spans="1:6" ht="252" x14ac:dyDescent="0.25">
      <c r="A54" s="952">
        <v>40</v>
      </c>
      <c r="B54" s="69" t="s">
        <v>700</v>
      </c>
      <c r="C54" s="69" t="s">
        <v>18417</v>
      </c>
      <c r="D54" s="69" t="s">
        <v>18418</v>
      </c>
      <c r="E54" s="953">
        <v>6266944.1900000004</v>
      </c>
      <c r="F54" s="952" t="s">
        <v>13</v>
      </c>
    </row>
    <row r="55" spans="1:6" ht="110.25" x14ac:dyDescent="0.25">
      <c r="A55" s="69">
        <v>41</v>
      </c>
      <c r="B55" s="69" t="s">
        <v>18419</v>
      </c>
      <c r="C55" s="69" t="s">
        <v>18420</v>
      </c>
      <c r="D55" s="69" t="s">
        <v>18421</v>
      </c>
      <c r="E55" s="77">
        <v>1800000</v>
      </c>
      <c r="F55" s="69" t="s">
        <v>13</v>
      </c>
    </row>
    <row r="56" spans="1:6" ht="63" x14ac:dyDescent="0.25">
      <c r="A56" s="69">
        <v>42</v>
      </c>
      <c r="B56" s="69" t="s">
        <v>18422</v>
      </c>
      <c r="C56" s="69" t="s">
        <v>18423</v>
      </c>
      <c r="D56" s="69" t="s">
        <v>18424</v>
      </c>
      <c r="E56" s="77">
        <v>868143</v>
      </c>
      <c r="F56" s="69" t="s">
        <v>5058</v>
      </c>
    </row>
    <row r="57" spans="1:6" ht="126" x14ac:dyDescent="0.25">
      <c r="A57" s="69">
        <v>43</v>
      </c>
      <c r="B57" s="69" t="s">
        <v>18425</v>
      </c>
      <c r="C57" s="69" t="s">
        <v>18426</v>
      </c>
      <c r="D57" s="69" t="s">
        <v>18427</v>
      </c>
      <c r="E57" s="203">
        <v>850000</v>
      </c>
      <c r="F57" s="69" t="s">
        <v>5058</v>
      </c>
    </row>
    <row r="58" spans="1:6" x14ac:dyDescent="0.25">
      <c r="A58" s="69"/>
      <c r="B58" s="2348" t="s">
        <v>7808</v>
      </c>
      <c r="C58" s="2350"/>
      <c r="D58" s="69"/>
      <c r="E58" s="203"/>
      <c r="F58" s="69"/>
    </row>
    <row r="59" spans="1:6" ht="141.75" x14ac:dyDescent="0.25">
      <c r="A59" s="69">
        <v>44</v>
      </c>
      <c r="B59" s="69" t="s">
        <v>3442</v>
      </c>
      <c r="C59" s="69" t="s">
        <v>18428</v>
      </c>
      <c r="D59" s="303" t="s">
        <v>18429</v>
      </c>
      <c r="E59" s="77">
        <v>3500000</v>
      </c>
      <c r="F59" s="69" t="s">
        <v>13</v>
      </c>
    </row>
    <row r="60" spans="1:6" x14ac:dyDescent="0.25">
      <c r="A60" s="69"/>
      <c r="B60" s="2348" t="s">
        <v>8455</v>
      </c>
      <c r="C60" s="2350"/>
      <c r="D60" s="303"/>
      <c r="E60" s="77"/>
      <c r="F60" s="69"/>
    </row>
    <row r="61" spans="1:6" ht="283.5" x14ac:dyDescent="0.25">
      <c r="A61" s="69">
        <v>45</v>
      </c>
      <c r="B61" s="69" t="s">
        <v>18430</v>
      </c>
      <c r="C61" s="69" t="s">
        <v>18431</v>
      </c>
      <c r="D61" s="69" t="s">
        <v>18432</v>
      </c>
      <c r="E61" s="77">
        <v>1169256.8</v>
      </c>
      <c r="F61" s="69" t="s">
        <v>13</v>
      </c>
    </row>
    <row r="62" spans="1:6" ht="283.5" x14ac:dyDescent="0.25">
      <c r="A62" s="69">
        <v>46</v>
      </c>
      <c r="B62" s="69" t="s">
        <v>18403</v>
      </c>
      <c r="C62" s="69" t="s">
        <v>18433</v>
      </c>
      <c r="D62" s="69" t="s">
        <v>18432</v>
      </c>
      <c r="E62" s="77">
        <v>1169256.8</v>
      </c>
      <c r="F62" s="69" t="s">
        <v>13</v>
      </c>
    </row>
    <row r="63" spans="1:6" ht="283.5" x14ac:dyDescent="0.25">
      <c r="A63" s="69">
        <v>47</v>
      </c>
      <c r="B63" s="69" t="s">
        <v>18434</v>
      </c>
      <c r="C63" s="69" t="s">
        <v>18435</v>
      </c>
      <c r="D63" s="69" t="s">
        <v>18432</v>
      </c>
      <c r="E63" s="77">
        <v>1169256.8</v>
      </c>
      <c r="F63" s="69" t="s">
        <v>13</v>
      </c>
    </row>
    <row r="64" spans="1:6" ht="283.5" x14ac:dyDescent="0.25">
      <c r="A64" s="69">
        <v>48</v>
      </c>
      <c r="B64" s="69" t="s">
        <v>18344</v>
      </c>
      <c r="C64" s="69" t="s">
        <v>18436</v>
      </c>
      <c r="D64" s="69" t="s">
        <v>18432</v>
      </c>
      <c r="E64" s="77">
        <v>1169256.8</v>
      </c>
      <c r="F64" s="69" t="s">
        <v>13</v>
      </c>
    </row>
    <row r="65" spans="1:6" x14ac:dyDescent="0.25">
      <c r="A65" s="69"/>
      <c r="B65" s="70" t="s">
        <v>248</v>
      </c>
      <c r="C65" s="70"/>
      <c r="D65" s="70"/>
      <c r="E65" s="257">
        <v>81310344.819999993</v>
      </c>
      <c r="F65" s="69"/>
    </row>
    <row r="66" spans="1:6" x14ac:dyDescent="0.25">
      <c r="A66" s="685"/>
      <c r="B66" s="2558" t="s">
        <v>9</v>
      </c>
      <c r="C66" s="2558"/>
      <c r="D66" s="2558"/>
      <c r="E66" s="168"/>
      <c r="F66" s="359"/>
    </row>
    <row r="67" spans="1:6" ht="63" x14ac:dyDescent="0.25">
      <c r="A67" s="73">
        <v>1</v>
      </c>
      <c r="B67" s="69" t="s">
        <v>269</v>
      </c>
      <c r="C67" s="7" t="s">
        <v>18437</v>
      </c>
      <c r="D67" s="69" t="s">
        <v>271</v>
      </c>
      <c r="E67" s="77">
        <v>1000000</v>
      </c>
      <c r="F67" s="69" t="s">
        <v>272</v>
      </c>
    </row>
    <row r="68" spans="1:6" x14ac:dyDescent="0.25">
      <c r="A68" s="73"/>
      <c r="B68" s="70" t="s">
        <v>273</v>
      </c>
      <c r="C68" s="7"/>
      <c r="D68" s="69"/>
      <c r="E68" s="77"/>
      <c r="F68" s="69"/>
    </row>
    <row r="69" spans="1:6" ht="94.5" x14ac:dyDescent="0.25">
      <c r="A69" s="73">
        <v>2</v>
      </c>
      <c r="B69" s="69" t="s">
        <v>274</v>
      </c>
      <c r="C69" s="7" t="s">
        <v>18438</v>
      </c>
      <c r="D69" s="69" t="s">
        <v>276</v>
      </c>
      <c r="E69" s="77">
        <v>4500000</v>
      </c>
      <c r="F69" s="69" t="s">
        <v>277</v>
      </c>
    </row>
    <row r="70" spans="1:6" x14ac:dyDescent="0.25">
      <c r="A70" s="70"/>
      <c r="B70" s="70" t="s">
        <v>248</v>
      </c>
      <c r="C70" s="70"/>
      <c r="D70" s="70"/>
      <c r="E70" s="138">
        <v>5500000</v>
      </c>
      <c r="F70" s="70"/>
    </row>
    <row r="71" spans="1:6" x14ac:dyDescent="0.25">
      <c r="A71" s="88"/>
      <c r="B71" s="88" t="s">
        <v>324</v>
      </c>
      <c r="C71" s="88"/>
      <c r="D71" s="88"/>
      <c r="E71" s="89">
        <f>E70+E65</f>
        <v>86810344.819999993</v>
      </c>
      <c r="F71" s="88"/>
    </row>
    <row r="75" spans="1:6" x14ac:dyDescent="0.25">
      <c r="A75" s="2752" t="s">
        <v>0</v>
      </c>
      <c r="B75" s="2753"/>
      <c r="C75" s="2753"/>
      <c r="D75" s="2753"/>
      <c r="E75" s="2753"/>
      <c r="F75" s="2754"/>
    </row>
    <row r="76" spans="1:6" x14ac:dyDescent="0.25">
      <c r="A76" s="2755" t="s">
        <v>18439</v>
      </c>
      <c r="B76" s="2756"/>
      <c r="C76" s="2756"/>
      <c r="D76" s="2756"/>
      <c r="E76" s="2756"/>
      <c r="F76" s="2757"/>
    </row>
    <row r="77" spans="1:6" x14ac:dyDescent="0.25">
      <c r="A77" s="2553" t="s">
        <v>281</v>
      </c>
      <c r="B77" s="2554"/>
      <c r="C77" s="2554"/>
      <c r="D77" s="2554"/>
      <c r="E77" s="2554"/>
      <c r="F77" s="2555"/>
    </row>
    <row r="78" spans="1:6" ht="31.5" x14ac:dyDescent="0.25">
      <c r="A78" s="178"/>
      <c r="B78" s="954" t="s">
        <v>5559</v>
      </c>
      <c r="C78" s="954" t="s">
        <v>284</v>
      </c>
      <c r="D78" s="954" t="s">
        <v>8474</v>
      </c>
      <c r="E78" s="955" t="s">
        <v>4708</v>
      </c>
      <c r="F78" s="954" t="s">
        <v>5563</v>
      </c>
    </row>
    <row r="79" spans="1:6" x14ac:dyDescent="0.25">
      <c r="A79" s="178"/>
      <c r="B79" s="2758" t="s">
        <v>18440</v>
      </c>
      <c r="C79" s="2759"/>
      <c r="D79" s="2760"/>
      <c r="E79" s="955"/>
      <c r="F79" s="954"/>
    </row>
    <row r="80" spans="1:6" ht="157.5" x14ac:dyDescent="0.25">
      <c r="A80" s="417">
        <v>1</v>
      </c>
      <c r="B80" s="182" t="s">
        <v>23</v>
      </c>
      <c r="C80" s="182" t="s">
        <v>18331</v>
      </c>
      <c r="D80" s="182" t="s">
        <v>18441</v>
      </c>
      <c r="E80" s="266">
        <v>682758.62</v>
      </c>
      <c r="F80" s="364" t="s">
        <v>272</v>
      </c>
    </row>
    <row r="81" spans="1:6" x14ac:dyDescent="0.25">
      <c r="A81" s="417"/>
      <c r="B81" s="2595" t="s">
        <v>18442</v>
      </c>
      <c r="C81" s="2667"/>
      <c r="D81" s="2596"/>
      <c r="E81" s="266"/>
      <c r="F81" s="364"/>
    </row>
    <row r="82" spans="1:6" ht="173.25" x14ac:dyDescent="0.25">
      <c r="A82" s="417">
        <v>2</v>
      </c>
      <c r="B82" s="182" t="s">
        <v>295</v>
      </c>
      <c r="C82" s="182" t="s">
        <v>18332</v>
      </c>
      <c r="D82" s="182" t="s">
        <v>18443</v>
      </c>
      <c r="E82" s="266">
        <v>341379.32</v>
      </c>
      <c r="F82" s="364" t="s">
        <v>272</v>
      </c>
    </row>
    <row r="83" spans="1:6" x14ac:dyDescent="0.25">
      <c r="A83" s="417"/>
      <c r="B83" s="2595" t="s">
        <v>301</v>
      </c>
      <c r="C83" s="2667"/>
      <c r="D83" s="2596"/>
      <c r="E83" s="266"/>
      <c r="F83" s="364"/>
    </row>
    <row r="84" spans="1:6" ht="141.75" x14ac:dyDescent="0.25">
      <c r="A84" s="417">
        <v>3</v>
      </c>
      <c r="B84" s="182" t="s">
        <v>301</v>
      </c>
      <c r="C84" s="182" t="s">
        <v>18335</v>
      </c>
      <c r="D84" s="182" t="s">
        <v>18336</v>
      </c>
      <c r="E84" s="266">
        <v>568965.51</v>
      </c>
      <c r="F84" s="364" t="s">
        <v>272</v>
      </c>
    </row>
    <row r="85" spans="1:6" x14ac:dyDescent="0.25">
      <c r="A85" s="417"/>
      <c r="B85" s="2595" t="s">
        <v>274</v>
      </c>
      <c r="C85" s="2667"/>
      <c r="D85" s="2596"/>
      <c r="E85" s="266"/>
      <c r="F85" s="364"/>
    </row>
    <row r="86" spans="1:6" ht="110.25" x14ac:dyDescent="0.25">
      <c r="A86" s="417">
        <v>4</v>
      </c>
      <c r="B86" s="182" t="s">
        <v>18358</v>
      </c>
      <c r="C86" s="182" t="s">
        <v>18359</v>
      </c>
      <c r="D86" s="182" t="s">
        <v>18444</v>
      </c>
      <c r="E86" s="266">
        <v>500000</v>
      </c>
      <c r="F86" s="364" t="s">
        <v>272</v>
      </c>
    </row>
    <row r="87" spans="1:6" x14ac:dyDescent="0.25">
      <c r="A87" s="417"/>
      <c r="B87" s="2595" t="s">
        <v>18445</v>
      </c>
      <c r="C87" s="2667"/>
      <c r="D87" s="2596"/>
      <c r="E87" s="266"/>
      <c r="F87" s="364"/>
    </row>
    <row r="88" spans="1:6" ht="78.75" x14ac:dyDescent="0.25">
      <c r="A88" s="417">
        <v>5</v>
      </c>
      <c r="B88" s="182" t="s">
        <v>18446</v>
      </c>
      <c r="C88" s="182" t="s">
        <v>18447</v>
      </c>
      <c r="D88" s="182" t="s">
        <v>18448</v>
      </c>
      <c r="E88" s="266">
        <v>5875109</v>
      </c>
      <c r="F88" s="364" t="s">
        <v>13</v>
      </c>
    </row>
    <row r="89" spans="1:6" ht="126" x14ac:dyDescent="0.25">
      <c r="A89" s="417">
        <v>6</v>
      </c>
      <c r="B89" s="182" t="s">
        <v>18449</v>
      </c>
      <c r="C89" s="182" t="s">
        <v>18450</v>
      </c>
      <c r="D89" s="182" t="s">
        <v>18451</v>
      </c>
      <c r="E89" s="266">
        <v>600000</v>
      </c>
      <c r="F89" s="364" t="s">
        <v>13</v>
      </c>
    </row>
    <row r="90" spans="1:6" x14ac:dyDescent="0.25">
      <c r="A90" s="417"/>
      <c r="B90" s="2595" t="s">
        <v>1461</v>
      </c>
      <c r="C90" s="2667"/>
      <c r="D90" s="2596"/>
      <c r="E90" s="266"/>
      <c r="F90" s="364"/>
    </row>
    <row r="91" spans="1:6" ht="141.75" x14ac:dyDescent="0.25">
      <c r="A91" s="417">
        <v>7</v>
      </c>
      <c r="B91" s="182" t="s">
        <v>18452</v>
      </c>
      <c r="C91" s="182" t="s">
        <v>18453</v>
      </c>
      <c r="D91" s="182" t="s">
        <v>18454</v>
      </c>
      <c r="E91" s="266">
        <v>300000</v>
      </c>
      <c r="F91" s="364" t="s">
        <v>272</v>
      </c>
    </row>
    <row r="92" spans="1:6" ht="110.25" x14ac:dyDescent="0.25">
      <c r="A92" s="417">
        <v>8</v>
      </c>
      <c r="B92" s="182" t="s">
        <v>18455</v>
      </c>
      <c r="C92" s="182" t="s">
        <v>18456</v>
      </c>
      <c r="D92" s="182" t="s">
        <v>18457</v>
      </c>
      <c r="E92" s="266">
        <v>500000</v>
      </c>
      <c r="F92" s="364" t="s">
        <v>272</v>
      </c>
    </row>
    <row r="93" spans="1:6" ht="78.75" x14ac:dyDescent="0.25">
      <c r="A93" s="417">
        <v>9</v>
      </c>
      <c r="B93" s="182" t="s">
        <v>18458</v>
      </c>
      <c r="C93" s="182" t="s">
        <v>18459</v>
      </c>
      <c r="D93" s="182" t="s">
        <v>18460</v>
      </c>
      <c r="E93" s="266">
        <v>511097.89</v>
      </c>
      <c r="F93" s="364" t="s">
        <v>13</v>
      </c>
    </row>
    <row r="94" spans="1:6" x14ac:dyDescent="0.25">
      <c r="A94" s="417"/>
      <c r="B94" s="2595" t="s">
        <v>17792</v>
      </c>
      <c r="C94" s="2667"/>
      <c r="D94" s="2596"/>
      <c r="E94" s="266"/>
      <c r="F94" s="364"/>
    </row>
    <row r="95" spans="1:6" ht="126" x14ac:dyDescent="0.25">
      <c r="A95" s="417">
        <v>10</v>
      </c>
      <c r="B95" s="182" t="s">
        <v>18461</v>
      </c>
      <c r="C95" s="182" t="s">
        <v>18417</v>
      </c>
      <c r="D95" s="182" t="s">
        <v>18462</v>
      </c>
      <c r="E95" s="266">
        <v>630000</v>
      </c>
      <c r="F95" s="364" t="s">
        <v>1294</v>
      </c>
    </row>
    <row r="96" spans="1:6" ht="252" x14ac:dyDescent="0.25">
      <c r="A96" s="417">
        <v>11</v>
      </c>
      <c r="B96" s="182" t="s">
        <v>18425</v>
      </c>
      <c r="C96" s="182" t="s">
        <v>18463</v>
      </c>
      <c r="D96" s="182" t="s">
        <v>18464</v>
      </c>
      <c r="E96" s="157">
        <v>870000</v>
      </c>
      <c r="F96" s="364" t="s">
        <v>1259</v>
      </c>
    </row>
    <row r="97" spans="1:6" x14ac:dyDescent="0.25">
      <c r="A97" s="417"/>
      <c r="B97" s="264" t="s">
        <v>248</v>
      </c>
      <c r="C97" s="264"/>
      <c r="D97" s="264"/>
      <c r="E97" s="436">
        <v>11379310.34</v>
      </c>
      <c r="F97" s="264"/>
    </row>
  </sheetData>
  <mergeCells count="23">
    <mergeCell ref="B83:D83"/>
    <mergeCell ref="B85:D85"/>
    <mergeCell ref="B87:D87"/>
    <mergeCell ref="B90:D90"/>
    <mergeCell ref="B94:D94"/>
    <mergeCell ref="B81:D81"/>
    <mergeCell ref="A75:F75"/>
    <mergeCell ref="A76:F76"/>
    <mergeCell ref="A77:F77"/>
    <mergeCell ref="B79:D79"/>
    <mergeCell ref="B66:D66"/>
    <mergeCell ref="B60:C60"/>
    <mergeCell ref="B58:C58"/>
    <mergeCell ref="A1:F1"/>
    <mergeCell ref="A2:F2"/>
    <mergeCell ref="A3:F3"/>
    <mergeCell ref="B5:D5"/>
    <mergeCell ref="B11:D11"/>
    <mergeCell ref="B15:C15"/>
    <mergeCell ref="B17:C17"/>
    <mergeCell ref="B31:C31"/>
    <mergeCell ref="B43:C43"/>
    <mergeCell ref="B53:C53"/>
  </mergeCells>
  <pageMargins left="0.7" right="0.7" top="0.75" bottom="0.75" header="0.3" footer="0.3"/>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2"/>
  <sheetViews>
    <sheetView topLeftCell="A95" workbookViewId="0">
      <selection activeCell="E122" sqref="E122"/>
    </sheetView>
  </sheetViews>
  <sheetFormatPr defaultRowHeight="15.75" x14ac:dyDescent="0.25"/>
  <cols>
    <col min="1" max="1" width="7.7109375" style="128" customWidth="1"/>
    <col min="2" max="2" width="15.85546875" style="128" customWidth="1"/>
    <col min="3" max="3" width="43.28515625" style="128" customWidth="1"/>
    <col min="4" max="4" width="19.42578125" style="128" customWidth="1"/>
    <col min="5" max="5" width="19.5703125" style="128" customWidth="1"/>
    <col min="6" max="6" width="10.28515625" style="128" customWidth="1"/>
    <col min="7" max="16384" width="9.140625" style="128"/>
  </cols>
  <sheetData>
    <row r="1" spans="1:6" x14ac:dyDescent="0.25">
      <c r="A1" s="2650" t="s">
        <v>18465</v>
      </c>
      <c r="B1" s="2651"/>
      <c r="C1" s="2651"/>
      <c r="D1" s="2651"/>
      <c r="E1" s="2651"/>
      <c r="F1" s="2652"/>
    </row>
    <row r="2" spans="1:6" x14ac:dyDescent="0.25">
      <c r="A2" s="2650" t="s">
        <v>18466</v>
      </c>
      <c r="B2" s="2651"/>
      <c r="C2" s="2651"/>
      <c r="D2" s="2651"/>
      <c r="E2" s="2651"/>
      <c r="F2" s="2652"/>
    </row>
    <row r="3" spans="1:6" x14ac:dyDescent="0.25">
      <c r="A3" s="2761" t="s">
        <v>281</v>
      </c>
      <c r="B3" s="2762"/>
      <c r="C3" s="2762"/>
      <c r="D3" s="2762"/>
      <c r="E3" s="2762"/>
      <c r="F3" s="2763"/>
    </row>
    <row r="4" spans="1:6" x14ac:dyDescent="0.25">
      <c r="A4" s="70" t="s">
        <v>3</v>
      </c>
      <c r="B4" s="240" t="s">
        <v>5559</v>
      </c>
      <c r="C4" s="240" t="s">
        <v>9259</v>
      </c>
      <c r="D4" s="673" t="s">
        <v>4426</v>
      </c>
      <c r="E4" s="956" t="s">
        <v>286</v>
      </c>
      <c r="F4" s="673" t="s">
        <v>1228</v>
      </c>
    </row>
    <row r="5" spans="1:6" x14ac:dyDescent="0.25">
      <c r="A5" s="80"/>
      <c r="B5" s="2393" t="s">
        <v>2081</v>
      </c>
      <c r="C5" s="2395"/>
      <c r="D5" s="76"/>
      <c r="E5" s="138"/>
      <c r="F5" s="76"/>
    </row>
    <row r="6" spans="1:6" ht="47.25" x14ac:dyDescent="0.25">
      <c r="A6" s="69">
        <v>1</v>
      </c>
      <c r="B6" s="75" t="s">
        <v>2060</v>
      </c>
      <c r="C6" s="75" t="s">
        <v>18467</v>
      </c>
      <c r="D6" s="75" t="s">
        <v>329</v>
      </c>
      <c r="E6" s="77">
        <f>1560000-500000</f>
        <v>1060000</v>
      </c>
      <c r="F6" s="75" t="s">
        <v>272</v>
      </c>
    </row>
    <row r="7" spans="1:6" ht="126" x14ac:dyDescent="0.25">
      <c r="A7" s="69">
        <v>2</v>
      </c>
      <c r="B7" s="75" t="s">
        <v>295</v>
      </c>
      <c r="C7" s="75" t="s">
        <v>18468</v>
      </c>
      <c r="D7" s="75" t="s">
        <v>488</v>
      </c>
      <c r="E7" s="77">
        <f>1503620.69-500000</f>
        <v>1003620.69</v>
      </c>
      <c r="F7" s="75" t="s">
        <v>272</v>
      </c>
    </row>
    <row r="8" spans="1:6" ht="31.5" x14ac:dyDescent="0.25">
      <c r="A8" s="69">
        <v>3</v>
      </c>
      <c r="B8" s="75" t="s">
        <v>17</v>
      </c>
      <c r="C8" s="75" t="s">
        <v>18469</v>
      </c>
      <c r="D8" s="75" t="s">
        <v>537</v>
      </c>
      <c r="E8" s="77">
        <v>105000</v>
      </c>
      <c r="F8" s="75" t="s">
        <v>272</v>
      </c>
    </row>
    <row r="9" spans="1:6" ht="31.5" x14ac:dyDescent="0.25">
      <c r="A9" s="69">
        <v>4</v>
      </c>
      <c r="B9" s="75" t="s">
        <v>20</v>
      </c>
      <c r="C9" s="75" t="s">
        <v>18470</v>
      </c>
      <c r="D9" s="75" t="s">
        <v>539</v>
      </c>
      <c r="E9" s="77">
        <v>40000</v>
      </c>
      <c r="F9" s="75" t="s">
        <v>272</v>
      </c>
    </row>
    <row r="10" spans="1:6" ht="78.75" x14ac:dyDescent="0.25">
      <c r="A10" s="69">
        <v>5</v>
      </c>
      <c r="B10" s="75" t="s">
        <v>23</v>
      </c>
      <c r="C10" s="75" t="s">
        <v>18471</v>
      </c>
      <c r="D10" s="75" t="s">
        <v>541</v>
      </c>
      <c r="E10" s="77">
        <v>2000000</v>
      </c>
      <c r="F10" s="75" t="s">
        <v>272</v>
      </c>
    </row>
    <row r="11" spans="1:6" x14ac:dyDescent="0.25">
      <c r="A11" s="69"/>
      <c r="B11" s="2348" t="s">
        <v>7736</v>
      </c>
      <c r="C11" s="2350"/>
      <c r="D11" s="75"/>
      <c r="E11" s="77"/>
      <c r="F11" s="75"/>
    </row>
    <row r="12" spans="1:6" ht="110.25" x14ac:dyDescent="0.25">
      <c r="A12" s="69">
        <v>6</v>
      </c>
      <c r="B12" s="75" t="s">
        <v>295</v>
      </c>
      <c r="C12" s="75" t="s">
        <v>18472</v>
      </c>
      <c r="D12" s="75" t="s">
        <v>336</v>
      </c>
      <c r="E12" s="77">
        <v>446854.34</v>
      </c>
      <c r="F12" s="75" t="s">
        <v>272</v>
      </c>
    </row>
    <row r="13" spans="1:6" ht="78.75" x14ac:dyDescent="0.25">
      <c r="A13" s="69">
        <v>7</v>
      </c>
      <c r="B13" s="75" t="s">
        <v>23</v>
      </c>
      <c r="C13" s="75" t="s">
        <v>18473</v>
      </c>
      <c r="D13" s="75" t="s">
        <v>541</v>
      </c>
      <c r="E13" s="77">
        <v>1057456</v>
      </c>
      <c r="F13" s="75" t="s">
        <v>272</v>
      </c>
    </row>
    <row r="14" spans="1:6" ht="78.75" x14ac:dyDescent="0.25">
      <c r="A14" s="69">
        <v>8</v>
      </c>
      <c r="B14" s="75" t="s">
        <v>299</v>
      </c>
      <c r="C14" s="75" t="s">
        <v>18474</v>
      </c>
      <c r="D14" s="75" t="s">
        <v>1244</v>
      </c>
      <c r="E14" s="77">
        <v>1100000</v>
      </c>
      <c r="F14" s="75" t="s">
        <v>272</v>
      </c>
    </row>
    <row r="15" spans="1:6" x14ac:dyDescent="0.25">
      <c r="A15" s="69"/>
      <c r="B15" s="2348" t="s">
        <v>739</v>
      </c>
      <c r="C15" s="2349"/>
      <c r="D15" s="2350"/>
      <c r="E15" s="77"/>
      <c r="F15" s="75"/>
    </row>
    <row r="16" spans="1:6" ht="94.5" x14ac:dyDescent="0.25">
      <c r="A16" s="69">
        <v>9</v>
      </c>
      <c r="B16" s="75" t="s">
        <v>301</v>
      </c>
      <c r="C16" s="75" t="s">
        <v>18475</v>
      </c>
      <c r="D16" s="75" t="s">
        <v>43</v>
      </c>
      <c r="E16" s="77">
        <v>4568965.5199999996</v>
      </c>
      <c r="F16" s="75" t="s">
        <v>272</v>
      </c>
    </row>
    <row r="17" spans="1:6" x14ac:dyDescent="0.25">
      <c r="A17" s="69"/>
      <c r="B17" s="2348" t="s">
        <v>273</v>
      </c>
      <c r="C17" s="2349"/>
      <c r="D17" s="2350"/>
      <c r="E17" s="77"/>
      <c r="F17" s="75"/>
    </row>
    <row r="18" spans="1:6" ht="63" x14ac:dyDescent="0.25">
      <c r="A18" s="69">
        <v>10</v>
      </c>
      <c r="B18" s="75" t="s">
        <v>309</v>
      </c>
      <c r="C18" s="75" t="s">
        <v>18476</v>
      </c>
      <c r="D18" s="75" t="s">
        <v>18477</v>
      </c>
      <c r="E18" s="77">
        <v>5633976.2699999996</v>
      </c>
      <c r="F18" s="75" t="s">
        <v>272</v>
      </c>
    </row>
    <row r="19" spans="1:6" ht="63" x14ac:dyDescent="0.25">
      <c r="A19" s="69">
        <v>11</v>
      </c>
      <c r="B19" s="75" t="s">
        <v>38</v>
      </c>
      <c r="C19" s="75" t="s">
        <v>18478</v>
      </c>
      <c r="D19" s="75" t="s">
        <v>18479</v>
      </c>
      <c r="E19" s="77">
        <f>16243449-4500000</f>
        <v>11743449</v>
      </c>
      <c r="F19" s="75" t="s">
        <v>272</v>
      </c>
    </row>
    <row r="20" spans="1:6" x14ac:dyDescent="0.25">
      <c r="A20" s="69"/>
      <c r="B20" s="76" t="s">
        <v>2065</v>
      </c>
      <c r="C20" s="75"/>
      <c r="D20" s="75"/>
      <c r="E20" s="77"/>
      <c r="F20" s="75"/>
    </row>
    <row r="21" spans="1:6" ht="141.75" x14ac:dyDescent="0.25">
      <c r="A21" s="69">
        <v>12</v>
      </c>
      <c r="B21" s="75" t="s">
        <v>4481</v>
      </c>
      <c r="C21" s="75" t="s">
        <v>18480</v>
      </c>
      <c r="D21" s="75" t="s">
        <v>18481</v>
      </c>
      <c r="E21" s="77">
        <v>1736206.9</v>
      </c>
      <c r="F21" s="75" t="s">
        <v>272</v>
      </c>
    </row>
    <row r="22" spans="1:6" x14ac:dyDescent="0.25">
      <c r="A22" s="69"/>
      <c r="B22" s="2348" t="s">
        <v>8553</v>
      </c>
      <c r="C22" s="2349"/>
      <c r="D22" s="2350"/>
      <c r="E22" s="77"/>
      <c r="F22" s="75"/>
    </row>
    <row r="23" spans="1:6" ht="173.25" x14ac:dyDescent="0.25">
      <c r="A23" s="69">
        <v>13</v>
      </c>
      <c r="B23" s="75" t="s">
        <v>18482</v>
      </c>
      <c r="C23" s="75" t="s">
        <v>18483</v>
      </c>
      <c r="D23" s="75" t="s">
        <v>18484</v>
      </c>
      <c r="E23" s="77">
        <v>1000000</v>
      </c>
      <c r="F23" s="75" t="s">
        <v>272</v>
      </c>
    </row>
    <row r="24" spans="1:6" x14ac:dyDescent="0.25">
      <c r="A24" s="69"/>
      <c r="B24" s="2348" t="s">
        <v>18485</v>
      </c>
      <c r="C24" s="2349"/>
      <c r="D24" s="2350"/>
      <c r="E24" s="77"/>
      <c r="F24" s="75"/>
    </row>
    <row r="25" spans="1:6" ht="409.5" x14ac:dyDescent="0.25">
      <c r="A25" s="69">
        <v>14</v>
      </c>
      <c r="B25" s="75" t="s">
        <v>18486</v>
      </c>
      <c r="C25" s="75" t="s">
        <v>18487</v>
      </c>
      <c r="D25" s="75" t="s">
        <v>18488</v>
      </c>
      <c r="E25" s="77">
        <v>4677027.2</v>
      </c>
      <c r="F25" s="75" t="s">
        <v>272</v>
      </c>
    </row>
    <row r="26" spans="1:6" x14ac:dyDescent="0.25">
      <c r="A26" s="69"/>
      <c r="B26" s="2348" t="s">
        <v>7808</v>
      </c>
      <c r="C26" s="2349"/>
      <c r="D26" s="2350"/>
      <c r="E26" s="77"/>
      <c r="F26" s="75"/>
    </row>
    <row r="27" spans="1:6" ht="63" x14ac:dyDescent="0.25">
      <c r="A27" s="69">
        <v>15</v>
      </c>
      <c r="B27" s="75" t="s">
        <v>683</v>
      </c>
      <c r="C27" s="75" t="s">
        <v>18489</v>
      </c>
      <c r="D27" s="75" t="s">
        <v>18490</v>
      </c>
      <c r="E27" s="77">
        <v>3500000</v>
      </c>
      <c r="F27" s="75" t="s">
        <v>13</v>
      </c>
    </row>
    <row r="28" spans="1:6" x14ac:dyDescent="0.25">
      <c r="A28" s="69"/>
      <c r="B28" s="2348" t="s">
        <v>8012</v>
      </c>
      <c r="C28" s="2349"/>
      <c r="D28" s="2350"/>
      <c r="E28" s="77"/>
      <c r="F28" s="75"/>
    </row>
    <row r="29" spans="1:6" ht="63" x14ac:dyDescent="0.25">
      <c r="A29" s="2">
        <v>16</v>
      </c>
      <c r="B29" s="75" t="s">
        <v>18491</v>
      </c>
      <c r="C29" s="75" t="s">
        <v>18492</v>
      </c>
      <c r="D29" s="75" t="s">
        <v>18493</v>
      </c>
      <c r="E29" s="77">
        <v>200000</v>
      </c>
      <c r="F29" s="75" t="s">
        <v>272</v>
      </c>
    </row>
    <row r="30" spans="1:6" ht="78.75" x14ac:dyDescent="0.25">
      <c r="A30" s="69">
        <v>17</v>
      </c>
      <c r="B30" s="75" t="s">
        <v>18494</v>
      </c>
      <c r="C30" s="75" t="s">
        <v>18495</v>
      </c>
      <c r="D30" s="75" t="s">
        <v>18496</v>
      </c>
      <c r="E30" s="77">
        <v>1200000</v>
      </c>
      <c r="F30" s="75" t="s">
        <v>13</v>
      </c>
    </row>
    <row r="31" spans="1:6" ht="220.5" x14ac:dyDescent="0.25">
      <c r="A31" s="2">
        <v>18</v>
      </c>
      <c r="B31" s="75" t="s">
        <v>18494</v>
      </c>
      <c r="C31" s="75" t="s">
        <v>18497</v>
      </c>
      <c r="D31" s="69" t="s">
        <v>18498</v>
      </c>
      <c r="E31" s="77">
        <v>1800000</v>
      </c>
      <c r="F31" s="75" t="s">
        <v>272</v>
      </c>
    </row>
    <row r="32" spans="1:6" ht="78.75" x14ac:dyDescent="0.25">
      <c r="A32" s="69">
        <v>19</v>
      </c>
      <c r="B32" s="75" t="s">
        <v>18499</v>
      </c>
      <c r="C32" s="75" t="s">
        <v>18500</v>
      </c>
      <c r="D32" s="75" t="s">
        <v>18501</v>
      </c>
      <c r="E32" s="77">
        <v>400000</v>
      </c>
      <c r="F32" s="75" t="s">
        <v>272</v>
      </c>
    </row>
    <row r="33" spans="1:6" ht="94.5" x14ac:dyDescent="0.25">
      <c r="A33" s="2">
        <v>20</v>
      </c>
      <c r="B33" s="75" t="s">
        <v>18502</v>
      </c>
      <c r="C33" s="75" t="s">
        <v>18503</v>
      </c>
      <c r="D33" s="75" t="s">
        <v>18504</v>
      </c>
      <c r="E33" s="77">
        <v>300000</v>
      </c>
      <c r="F33" s="75" t="s">
        <v>272</v>
      </c>
    </row>
    <row r="34" spans="1:6" ht="94.5" x14ac:dyDescent="0.25">
      <c r="A34" s="69">
        <v>21</v>
      </c>
      <c r="B34" s="75" t="s">
        <v>18505</v>
      </c>
      <c r="C34" s="75" t="s">
        <v>18506</v>
      </c>
      <c r="D34" s="75" t="s">
        <v>18507</v>
      </c>
      <c r="E34" s="77">
        <v>500000</v>
      </c>
      <c r="F34" s="75" t="s">
        <v>272</v>
      </c>
    </row>
    <row r="35" spans="1:6" ht="94.5" x14ac:dyDescent="0.25">
      <c r="A35" s="2">
        <v>22</v>
      </c>
      <c r="B35" s="75" t="s">
        <v>18508</v>
      </c>
      <c r="C35" s="75" t="s">
        <v>18509</v>
      </c>
      <c r="D35" s="75" t="s">
        <v>18510</v>
      </c>
      <c r="E35" s="77">
        <v>500000</v>
      </c>
      <c r="F35" s="75" t="s">
        <v>272</v>
      </c>
    </row>
    <row r="36" spans="1:6" ht="94.5" x14ac:dyDescent="0.25">
      <c r="A36" s="69">
        <v>23</v>
      </c>
      <c r="B36" s="75" t="s">
        <v>18511</v>
      </c>
      <c r="C36" s="75" t="s">
        <v>18512</v>
      </c>
      <c r="D36" s="75" t="s">
        <v>18510</v>
      </c>
      <c r="E36" s="77">
        <v>600000</v>
      </c>
      <c r="F36" s="75" t="s">
        <v>272</v>
      </c>
    </row>
    <row r="37" spans="1:6" ht="94.5" x14ac:dyDescent="0.25">
      <c r="A37" s="2">
        <v>24</v>
      </c>
      <c r="B37" s="75" t="s">
        <v>18513</v>
      </c>
      <c r="C37" s="75" t="s">
        <v>18514</v>
      </c>
      <c r="D37" s="75" t="s">
        <v>18515</v>
      </c>
      <c r="E37" s="77">
        <v>250000</v>
      </c>
      <c r="F37" s="75" t="s">
        <v>272</v>
      </c>
    </row>
    <row r="38" spans="1:6" ht="94.5" x14ac:dyDescent="0.25">
      <c r="A38" s="69">
        <v>25</v>
      </c>
      <c r="B38" s="75" t="s">
        <v>18516</v>
      </c>
      <c r="C38" s="75" t="s">
        <v>18517</v>
      </c>
      <c r="D38" s="75" t="s">
        <v>18518</v>
      </c>
      <c r="E38" s="77">
        <v>600000</v>
      </c>
      <c r="F38" s="75" t="s">
        <v>272</v>
      </c>
    </row>
    <row r="39" spans="1:6" ht="94.5" x14ac:dyDescent="0.25">
      <c r="A39" s="2">
        <v>26</v>
      </c>
      <c r="B39" s="75" t="s">
        <v>18519</v>
      </c>
      <c r="C39" s="75" t="s">
        <v>18520</v>
      </c>
      <c r="D39" s="75" t="s">
        <v>18521</v>
      </c>
      <c r="E39" s="77">
        <v>350000</v>
      </c>
      <c r="F39" s="75" t="s">
        <v>272</v>
      </c>
    </row>
    <row r="40" spans="1:6" ht="78.75" x14ac:dyDescent="0.25">
      <c r="A40" s="69">
        <v>27</v>
      </c>
      <c r="B40" s="75" t="s">
        <v>18522</v>
      </c>
      <c r="C40" s="75" t="s">
        <v>18523</v>
      </c>
      <c r="D40" s="75" t="s">
        <v>18524</v>
      </c>
      <c r="E40" s="77">
        <v>391582.17</v>
      </c>
      <c r="F40" s="75" t="s">
        <v>272</v>
      </c>
    </row>
    <row r="41" spans="1:6" ht="78.75" x14ac:dyDescent="0.25">
      <c r="A41" s="2">
        <v>28</v>
      </c>
      <c r="B41" s="75" t="s">
        <v>18383</v>
      </c>
      <c r="C41" s="75" t="s">
        <v>18525</v>
      </c>
      <c r="D41" s="75" t="s">
        <v>18526</v>
      </c>
      <c r="E41" s="77">
        <v>500000</v>
      </c>
      <c r="F41" s="75" t="s">
        <v>272</v>
      </c>
    </row>
    <row r="42" spans="1:6" ht="31.5" x14ac:dyDescent="0.25">
      <c r="A42" s="69">
        <v>29</v>
      </c>
      <c r="B42" s="75" t="s">
        <v>18527</v>
      </c>
      <c r="C42" s="75" t="s">
        <v>18528</v>
      </c>
      <c r="D42" s="75" t="s">
        <v>18529</v>
      </c>
      <c r="E42" s="77">
        <v>300000</v>
      </c>
      <c r="F42" s="75" t="s">
        <v>13</v>
      </c>
    </row>
    <row r="43" spans="1:6" ht="78.75" x14ac:dyDescent="0.25">
      <c r="A43" s="2">
        <v>30</v>
      </c>
      <c r="B43" s="75" t="s">
        <v>18530</v>
      </c>
      <c r="C43" s="75" t="s">
        <v>18531</v>
      </c>
      <c r="D43" s="75" t="s">
        <v>18532</v>
      </c>
      <c r="E43" s="77">
        <v>500000</v>
      </c>
      <c r="F43" s="75" t="s">
        <v>272</v>
      </c>
    </row>
    <row r="44" spans="1:6" ht="47.25" x14ac:dyDescent="0.25">
      <c r="A44" s="69">
        <v>31</v>
      </c>
      <c r="B44" s="75" t="s">
        <v>18533</v>
      </c>
      <c r="C44" s="75" t="s">
        <v>18534</v>
      </c>
      <c r="D44" s="75" t="s">
        <v>18535</v>
      </c>
      <c r="E44" s="77">
        <v>230000</v>
      </c>
      <c r="F44" s="75" t="s">
        <v>272</v>
      </c>
    </row>
    <row r="45" spans="1:6" ht="47.25" x14ac:dyDescent="0.25">
      <c r="A45" s="2">
        <v>32</v>
      </c>
      <c r="B45" s="75" t="s">
        <v>18536</v>
      </c>
      <c r="C45" s="75" t="s">
        <v>18537</v>
      </c>
      <c r="D45" s="75" t="s">
        <v>18538</v>
      </c>
      <c r="E45" s="77">
        <v>1000000</v>
      </c>
      <c r="F45" s="75" t="s">
        <v>272</v>
      </c>
    </row>
    <row r="46" spans="1:6" ht="47.25" x14ac:dyDescent="0.25">
      <c r="A46" s="69">
        <v>33</v>
      </c>
      <c r="B46" s="75" t="s">
        <v>18539</v>
      </c>
      <c r="C46" s="75" t="s">
        <v>18540</v>
      </c>
      <c r="D46" s="75" t="s">
        <v>12644</v>
      </c>
      <c r="E46" s="77">
        <v>3200000</v>
      </c>
      <c r="F46" s="75" t="s">
        <v>13</v>
      </c>
    </row>
    <row r="47" spans="1:6" ht="78.75" x14ac:dyDescent="0.25">
      <c r="A47" s="2">
        <v>34</v>
      </c>
      <c r="B47" s="75" t="s">
        <v>18541</v>
      </c>
      <c r="C47" s="75" t="s">
        <v>18542</v>
      </c>
      <c r="D47" s="75" t="s">
        <v>18543</v>
      </c>
      <c r="E47" s="77">
        <v>300000</v>
      </c>
      <c r="F47" s="75" t="s">
        <v>13</v>
      </c>
    </row>
    <row r="48" spans="1:6" ht="63" x14ac:dyDescent="0.25">
      <c r="A48" s="69">
        <v>35</v>
      </c>
      <c r="B48" s="75" t="s">
        <v>18544</v>
      </c>
      <c r="C48" s="75" t="s">
        <v>18545</v>
      </c>
      <c r="D48" s="75" t="s">
        <v>18546</v>
      </c>
      <c r="E48" s="77">
        <v>300000</v>
      </c>
      <c r="F48" s="75" t="s">
        <v>1259</v>
      </c>
    </row>
    <row r="49" spans="1:6" ht="63" x14ac:dyDescent="0.25">
      <c r="A49" s="2">
        <v>36</v>
      </c>
      <c r="B49" s="75" t="s">
        <v>18547</v>
      </c>
      <c r="C49" s="75" t="s">
        <v>18548</v>
      </c>
      <c r="D49" s="75" t="s">
        <v>18549</v>
      </c>
      <c r="E49" s="77">
        <v>300000</v>
      </c>
      <c r="F49" s="75" t="s">
        <v>272</v>
      </c>
    </row>
    <row r="50" spans="1:6" ht="31.5" x14ac:dyDescent="0.25">
      <c r="A50" s="69">
        <v>37</v>
      </c>
      <c r="B50" s="75" t="s">
        <v>18550</v>
      </c>
      <c r="C50" s="75" t="s">
        <v>18551</v>
      </c>
      <c r="D50" s="75" t="s">
        <v>18552</v>
      </c>
      <c r="E50" s="77">
        <v>900000</v>
      </c>
      <c r="F50" s="75" t="s">
        <v>13</v>
      </c>
    </row>
    <row r="51" spans="1:6" x14ac:dyDescent="0.25">
      <c r="A51" s="69"/>
      <c r="B51" s="2348" t="s">
        <v>9344</v>
      </c>
      <c r="C51" s="2349"/>
      <c r="D51" s="2350"/>
      <c r="E51" s="77"/>
      <c r="F51" s="75"/>
    </row>
    <row r="52" spans="1:6" ht="47.25" x14ac:dyDescent="0.25">
      <c r="A52" s="2">
        <v>38</v>
      </c>
      <c r="B52" s="75" t="s">
        <v>18553</v>
      </c>
      <c r="C52" s="75" t="s">
        <v>18492</v>
      </c>
      <c r="D52" s="75" t="s">
        <v>18554</v>
      </c>
      <c r="E52" s="77">
        <v>1000000</v>
      </c>
      <c r="F52" s="75" t="s">
        <v>13</v>
      </c>
    </row>
    <row r="53" spans="1:6" ht="94.5" x14ac:dyDescent="0.25">
      <c r="A53" s="69">
        <v>39</v>
      </c>
      <c r="B53" s="75" t="s">
        <v>18555</v>
      </c>
      <c r="C53" s="75" t="s">
        <v>18495</v>
      </c>
      <c r="D53" s="75" t="s">
        <v>18556</v>
      </c>
      <c r="E53" s="77">
        <v>500000</v>
      </c>
      <c r="F53" s="75" t="s">
        <v>272</v>
      </c>
    </row>
    <row r="54" spans="1:6" ht="47.25" x14ac:dyDescent="0.25">
      <c r="A54" s="2">
        <v>40</v>
      </c>
      <c r="B54" s="75" t="s">
        <v>18557</v>
      </c>
      <c r="C54" s="75" t="s">
        <v>18497</v>
      </c>
      <c r="D54" s="75" t="s">
        <v>6895</v>
      </c>
      <c r="E54" s="77">
        <v>900000</v>
      </c>
      <c r="F54" s="75" t="s">
        <v>13</v>
      </c>
    </row>
    <row r="55" spans="1:6" ht="47.25" x14ac:dyDescent="0.25">
      <c r="A55" s="69">
        <v>41</v>
      </c>
      <c r="B55" s="75" t="s">
        <v>18558</v>
      </c>
      <c r="C55" s="75" t="s">
        <v>18500</v>
      </c>
      <c r="D55" s="75" t="s">
        <v>3316</v>
      </c>
      <c r="E55" s="77">
        <v>1800000</v>
      </c>
      <c r="F55" s="75" t="s">
        <v>13</v>
      </c>
    </row>
    <row r="56" spans="1:6" ht="47.25" x14ac:dyDescent="0.25">
      <c r="A56" s="2">
        <v>42</v>
      </c>
      <c r="B56" s="75" t="s">
        <v>18558</v>
      </c>
      <c r="C56" s="75" t="s">
        <v>18503</v>
      </c>
      <c r="D56" s="75" t="s">
        <v>16029</v>
      </c>
      <c r="E56" s="77">
        <v>1400000</v>
      </c>
      <c r="F56" s="75" t="s">
        <v>13</v>
      </c>
    </row>
    <row r="57" spans="1:6" ht="126" x14ac:dyDescent="0.25">
      <c r="A57" s="69">
        <v>43</v>
      </c>
      <c r="B57" s="75" t="s">
        <v>18559</v>
      </c>
      <c r="C57" s="75" t="s">
        <v>18506</v>
      </c>
      <c r="D57" s="75" t="s">
        <v>18560</v>
      </c>
      <c r="E57" s="77">
        <v>1550000</v>
      </c>
      <c r="F57" s="75" t="s">
        <v>272</v>
      </c>
    </row>
    <row r="58" spans="1:6" ht="78.75" x14ac:dyDescent="0.25">
      <c r="A58" s="2">
        <v>44</v>
      </c>
      <c r="B58" s="75" t="s">
        <v>18561</v>
      </c>
      <c r="C58" s="75" t="s">
        <v>18509</v>
      </c>
      <c r="D58" s="75" t="s">
        <v>18562</v>
      </c>
      <c r="E58" s="77">
        <v>300000</v>
      </c>
      <c r="F58" s="75" t="s">
        <v>272</v>
      </c>
    </row>
    <row r="59" spans="1:6" ht="94.5" x14ac:dyDescent="0.25">
      <c r="A59" s="69">
        <v>45</v>
      </c>
      <c r="B59" s="75" t="s">
        <v>18563</v>
      </c>
      <c r="C59" s="75" t="s">
        <v>18512</v>
      </c>
      <c r="D59" s="75" t="s">
        <v>18564</v>
      </c>
      <c r="E59" s="77">
        <v>480000</v>
      </c>
      <c r="F59" s="75" t="s">
        <v>272</v>
      </c>
    </row>
    <row r="60" spans="1:6" ht="94.5" x14ac:dyDescent="0.25">
      <c r="A60" s="2">
        <v>46</v>
      </c>
      <c r="B60" s="75" t="s">
        <v>18565</v>
      </c>
      <c r="C60" s="75" t="s">
        <v>18514</v>
      </c>
      <c r="D60" s="75" t="s">
        <v>18566</v>
      </c>
      <c r="E60" s="77">
        <v>1300000</v>
      </c>
      <c r="F60" s="75" t="s">
        <v>272</v>
      </c>
    </row>
    <row r="61" spans="1:6" ht="47.25" x14ac:dyDescent="0.25">
      <c r="A61" s="69">
        <v>47</v>
      </c>
      <c r="B61" s="75" t="s">
        <v>18567</v>
      </c>
      <c r="C61" s="75" t="s">
        <v>18517</v>
      </c>
      <c r="D61" s="75" t="s">
        <v>6895</v>
      </c>
      <c r="E61" s="77">
        <v>900000</v>
      </c>
      <c r="F61" s="75" t="s">
        <v>13</v>
      </c>
    </row>
    <row r="62" spans="1:6" ht="78.75" x14ac:dyDescent="0.25">
      <c r="A62" s="2">
        <v>48</v>
      </c>
      <c r="B62" s="75" t="s">
        <v>18568</v>
      </c>
      <c r="C62" s="75" t="s">
        <v>18520</v>
      </c>
      <c r="D62" s="75" t="s">
        <v>18569</v>
      </c>
      <c r="E62" s="77">
        <v>200000</v>
      </c>
      <c r="F62" s="75" t="s">
        <v>272</v>
      </c>
    </row>
    <row r="63" spans="1:6" ht="94.5" x14ac:dyDescent="0.25">
      <c r="A63" s="69">
        <v>49</v>
      </c>
      <c r="B63" s="75" t="s">
        <v>18570</v>
      </c>
      <c r="C63" s="75" t="s">
        <v>18523</v>
      </c>
      <c r="D63" s="75" t="s">
        <v>18571</v>
      </c>
      <c r="E63" s="77">
        <v>400000</v>
      </c>
      <c r="F63" s="75" t="s">
        <v>272</v>
      </c>
    </row>
    <row r="64" spans="1:6" x14ac:dyDescent="0.25">
      <c r="A64" s="69"/>
      <c r="B64" s="2348" t="s">
        <v>18572</v>
      </c>
      <c r="C64" s="2350"/>
      <c r="D64" s="75"/>
      <c r="E64" s="77"/>
      <c r="F64" s="75"/>
    </row>
    <row r="65" spans="1:6" ht="47.25" x14ac:dyDescent="0.25">
      <c r="A65" s="2">
        <v>50</v>
      </c>
      <c r="B65" s="75" t="s">
        <v>18573</v>
      </c>
      <c r="C65" s="75" t="s">
        <v>18492</v>
      </c>
      <c r="D65" s="75" t="s">
        <v>18574</v>
      </c>
      <c r="E65" s="77">
        <v>1000000</v>
      </c>
      <c r="F65" s="75" t="s">
        <v>272</v>
      </c>
    </row>
    <row r="66" spans="1:6" ht="63" x14ac:dyDescent="0.25">
      <c r="A66" s="69">
        <v>51</v>
      </c>
      <c r="B66" s="75" t="s">
        <v>18575</v>
      </c>
      <c r="C66" s="75" t="s">
        <v>18495</v>
      </c>
      <c r="D66" s="75" t="s">
        <v>18576</v>
      </c>
      <c r="E66" s="77">
        <v>1650000</v>
      </c>
      <c r="F66" s="75" t="s">
        <v>1269</v>
      </c>
    </row>
    <row r="67" spans="1:6" x14ac:dyDescent="0.25">
      <c r="A67" s="69"/>
      <c r="B67" s="76" t="s">
        <v>219</v>
      </c>
      <c r="C67" s="75"/>
      <c r="D67" s="75"/>
      <c r="E67" s="77"/>
      <c r="F67" s="75"/>
    </row>
    <row r="68" spans="1:6" ht="47.25" x14ac:dyDescent="0.25">
      <c r="A68" s="2">
        <v>52</v>
      </c>
      <c r="B68" s="75" t="s">
        <v>18577</v>
      </c>
      <c r="C68" s="75" t="s">
        <v>18578</v>
      </c>
      <c r="D68" s="75" t="s">
        <v>2547</v>
      </c>
      <c r="E68" s="77">
        <v>1500000</v>
      </c>
      <c r="F68" s="75" t="s">
        <v>13</v>
      </c>
    </row>
    <row r="69" spans="1:6" ht="110.25" x14ac:dyDescent="0.25">
      <c r="A69" s="69">
        <v>53</v>
      </c>
      <c r="B69" s="75" t="s">
        <v>18579</v>
      </c>
      <c r="C69" s="75" t="s">
        <v>18580</v>
      </c>
      <c r="D69" s="75" t="s">
        <v>18581</v>
      </c>
      <c r="E69" s="77">
        <v>700000</v>
      </c>
      <c r="F69" s="75" t="s">
        <v>1259</v>
      </c>
    </row>
    <row r="70" spans="1:6" ht="94.5" x14ac:dyDescent="0.25">
      <c r="A70" s="69">
        <v>54</v>
      </c>
      <c r="B70" s="75" t="s">
        <v>18582</v>
      </c>
      <c r="C70" s="75" t="s">
        <v>18583</v>
      </c>
      <c r="D70" s="75" t="s">
        <v>18584</v>
      </c>
      <c r="E70" s="77">
        <v>1500000</v>
      </c>
      <c r="F70" s="75" t="s">
        <v>1259</v>
      </c>
    </row>
    <row r="71" spans="1:6" x14ac:dyDescent="0.25">
      <c r="A71" s="70"/>
      <c r="B71" s="76" t="s">
        <v>949</v>
      </c>
      <c r="C71" s="76"/>
      <c r="D71" s="76"/>
      <c r="E71" s="138">
        <f>SUM(E6:E70)</f>
        <v>71374138.090000004</v>
      </c>
      <c r="F71" s="76"/>
    </row>
    <row r="72" spans="1:6" x14ac:dyDescent="0.25">
      <c r="A72" s="685"/>
      <c r="B72" s="2558" t="s">
        <v>9</v>
      </c>
      <c r="C72" s="2764"/>
      <c r="D72" s="2765"/>
      <c r="E72" s="168"/>
      <c r="F72" s="359"/>
    </row>
    <row r="73" spans="1:6" ht="63" x14ac:dyDescent="0.25">
      <c r="A73" s="73">
        <v>1</v>
      </c>
      <c r="B73" s="69" t="s">
        <v>269</v>
      </c>
      <c r="C73" s="7" t="s">
        <v>18585</v>
      </c>
      <c r="D73" s="69" t="s">
        <v>271</v>
      </c>
      <c r="E73" s="77">
        <v>1000000</v>
      </c>
      <c r="F73" s="69" t="s">
        <v>272</v>
      </c>
    </row>
    <row r="74" spans="1:6" x14ac:dyDescent="0.25">
      <c r="A74" s="73"/>
      <c r="B74" s="70" t="s">
        <v>273</v>
      </c>
      <c r="C74" s="7"/>
      <c r="D74" s="69"/>
      <c r="E74" s="77"/>
      <c r="F74" s="69"/>
    </row>
    <row r="75" spans="1:6" ht="94.5" x14ac:dyDescent="0.25">
      <c r="A75" s="73">
        <v>2</v>
      </c>
      <c r="B75" s="69" t="s">
        <v>274</v>
      </c>
      <c r="C75" s="7" t="s">
        <v>18586</v>
      </c>
      <c r="D75" s="69" t="s">
        <v>276</v>
      </c>
      <c r="E75" s="77">
        <v>4500000</v>
      </c>
      <c r="F75" s="69" t="s">
        <v>277</v>
      </c>
    </row>
    <row r="76" spans="1:6" x14ac:dyDescent="0.25">
      <c r="A76" s="73"/>
      <c r="B76" s="70" t="s">
        <v>248</v>
      </c>
      <c r="C76" s="69"/>
      <c r="D76" s="69"/>
      <c r="E76" s="138">
        <v>5500000</v>
      </c>
      <c r="F76" s="69"/>
    </row>
    <row r="77" spans="1:6" ht="18.75" customHeight="1" x14ac:dyDescent="0.25">
      <c r="A77" s="73"/>
      <c r="B77" s="2348" t="s">
        <v>323</v>
      </c>
      <c r="C77" s="2349"/>
      <c r="D77" s="485"/>
      <c r="E77" s="138"/>
      <c r="F77" s="69"/>
    </row>
    <row r="78" spans="1:6" x14ac:dyDescent="0.25">
      <c r="A78" s="69"/>
      <c r="B78" s="2348" t="s">
        <v>4987</v>
      </c>
      <c r="C78" s="2349"/>
      <c r="D78" s="2350"/>
      <c r="E78" s="77"/>
      <c r="F78" s="75"/>
    </row>
    <row r="79" spans="1:6" ht="63" x14ac:dyDescent="0.25">
      <c r="A79" s="69">
        <v>15</v>
      </c>
      <c r="B79" s="75" t="s">
        <v>6665</v>
      </c>
      <c r="C79" s="75" t="s">
        <v>18587</v>
      </c>
      <c r="D79" s="75" t="s">
        <v>18588</v>
      </c>
      <c r="E79" s="77">
        <v>1736206.9</v>
      </c>
      <c r="F79" s="75" t="s">
        <v>272</v>
      </c>
    </row>
    <row r="80" spans="1:6" ht="63" x14ac:dyDescent="0.25">
      <c r="A80" s="69">
        <v>54</v>
      </c>
      <c r="B80" s="75" t="s">
        <v>18589</v>
      </c>
      <c r="C80" s="75" t="s">
        <v>18497</v>
      </c>
      <c r="D80" s="75" t="s">
        <v>18590</v>
      </c>
      <c r="E80" s="77">
        <v>1700000</v>
      </c>
      <c r="F80" s="75" t="s">
        <v>1269</v>
      </c>
    </row>
    <row r="81" spans="1:6" ht="63" x14ac:dyDescent="0.25">
      <c r="A81" s="69">
        <v>14</v>
      </c>
      <c r="B81" s="75" t="s">
        <v>18591</v>
      </c>
      <c r="C81" s="75" t="s">
        <v>18592</v>
      </c>
      <c r="D81" s="75" t="s">
        <v>18593</v>
      </c>
      <c r="E81" s="77">
        <v>6500000</v>
      </c>
      <c r="F81" s="75" t="s">
        <v>13</v>
      </c>
    </row>
    <row r="82" spans="1:6" x14ac:dyDescent="0.25">
      <c r="A82" s="252"/>
      <c r="B82" s="252" t="s">
        <v>248</v>
      </c>
      <c r="C82" s="252"/>
      <c r="D82" s="252"/>
      <c r="E82" s="691">
        <f>SUM(E79:E81)</f>
        <v>9936206.9000000004</v>
      </c>
      <c r="F82" s="252"/>
    </row>
    <row r="83" spans="1:6" ht="18.75" customHeight="1" x14ac:dyDescent="0.25">
      <c r="A83" s="88"/>
      <c r="B83" s="2373" t="s">
        <v>324</v>
      </c>
      <c r="C83" s="2374"/>
      <c r="D83" s="88"/>
      <c r="E83" s="89">
        <f>E82+E76+E71</f>
        <v>86810344.99000001</v>
      </c>
      <c r="F83" s="88"/>
    </row>
    <row r="87" spans="1:6" x14ac:dyDescent="0.25">
      <c r="A87" s="2585" t="s">
        <v>0</v>
      </c>
      <c r="B87" s="2585"/>
      <c r="C87" s="2585"/>
      <c r="D87" s="2585"/>
      <c r="E87" s="2585"/>
      <c r="F87" s="2585"/>
    </row>
    <row r="88" spans="1:6" x14ac:dyDescent="0.25">
      <c r="A88" s="2766" t="s">
        <v>18594</v>
      </c>
      <c r="B88" s="2766"/>
      <c r="C88" s="2766"/>
      <c r="D88" s="2766"/>
      <c r="E88" s="2766"/>
      <c r="F88" s="2766"/>
    </row>
    <row r="89" spans="1:6" x14ac:dyDescent="0.25">
      <c r="A89" s="2352" t="s">
        <v>281</v>
      </c>
      <c r="B89" s="2352"/>
      <c r="C89" s="2352"/>
      <c r="D89" s="2352"/>
      <c r="E89" s="2352"/>
      <c r="F89" s="2352"/>
    </row>
    <row r="90" spans="1:6" x14ac:dyDescent="0.25">
      <c r="A90" s="280" t="s">
        <v>18595</v>
      </c>
      <c r="B90" s="251" t="s">
        <v>5559</v>
      </c>
      <c r="C90" s="251" t="s">
        <v>284</v>
      </c>
      <c r="D90" s="251" t="s">
        <v>5291</v>
      </c>
      <c r="E90" s="251" t="s">
        <v>18596</v>
      </c>
      <c r="F90" s="115" t="s">
        <v>1228</v>
      </c>
    </row>
    <row r="91" spans="1:6" x14ac:dyDescent="0.25">
      <c r="A91" s="90"/>
      <c r="B91" s="2445" t="s">
        <v>17950</v>
      </c>
      <c r="C91" s="2445"/>
      <c r="D91" s="2445"/>
      <c r="E91" s="957"/>
      <c r="F91" s="958"/>
    </row>
    <row r="92" spans="1:6" ht="126" x14ac:dyDescent="0.25">
      <c r="A92" s="277">
        <v>1</v>
      </c>
      <c r="B92" s="156" t="s">
        <v>295</v>
      </c>
      <c r="C92" s="156" t="s">
        <v>18468</v>
      </c>
      <c r="D92" s="156" t="s">
        <v>488</v>
      </c>
      <c r="E92" s="405">
        <v>682758.62</v>
      </c>
      <c r="F92" s="123" t="s">
        <v>272</v>
      </c>
    </row>
    <row r="93" spans="1:6" x14ac:dyDescent="0.25">
      <c r="A93" s="277"/>
      <c r="B93" s="2475" t="s">
        <v>18597</v>
      </c>
      <c r="C93" s="2475"/>
      <c r="D93" s="2475"/>
      <c r="E93" s="405"/>
      <c r="F93" s="123"/>
    </row>
    <row r="94" spans="1:6" ht="78.75" x14ac:dyDescent="0.25">
      <c r="A94" s="277">
        <v>2</v>
      </c>
      <c r="B94" s="156" t="s">
        <v>299</v>
      </c>
      <c r="C94" s="156" t="s">
        <v>18474</v>
      </c>
      <c r="D94" s="156" t="s">
        <v>300</v>
      </c>
      <c r="E94" s="405">
        <v>341379.32</v>
      </c>
      <c r="F94" s="123" t="s">
        <v>272</v>
      </c>
    </row>
    <row r="95" spans="1:6" x14ac:dyDescent="0.25">
      <c r="A95" s="277"/>
      <c r="B95" s="2475" t="s">
        <v>301</v>
      </c>
      <c r="C95" s="2475"/>
      <c r="D95" s="2475"/>
      <c r="E95" s="405"/>
      <c r="F95" s="123"/>
    </row>
    <row r="96" spans="1:6" ht="94.5" x14ac:dyDescent="0.25">
      <c r="A96" s="277">
        <v>3</v>
      </c>
      <c r="B96" s="156" t="s">
        <v>301</v>
      </c>
      <c r="C96" s="156" t="s">
        <v>18475</v>
      </c>
      <c r="D96" s="156" t="s">
        <v>43</v>
      </c>
      <c r="E96" s="405">
        <v>568965.51</v>
      </c>
      <c r="F96" s="123" t="s">
        <v>272</v>
      </c>
    </row>
    <row r="97" spans="1:6" x14ac:dyDescent="0.25">
      <c r="A97" s="277"/>
      <c r="B97" s="2356" t="s">
        <v>552</v>
      </c>
      <c r="C97" s="2356"/>
      <c r="D97" s="2356"/>
      <c r="E97" s="405"/>
      <c r="F97" s="123"/>
    </row>
    <row r="98" spans="1:6" ht="47.25" x14ac:dyDescent="0.25">
      <c r="A98" s="277">
        <v>4</v>
      </c>
      <c r="B98" s="156" t="s">
        <v>309</v>
      </c>
      <c r="C98" s="156" t="s">
        <v>18476</v>
      </c>
      <c r="D98" s="156" t="s">
        <v>341</v>
      </c>
      <c r="E98" s="405">
        <v>1000000</v>
      </c>
      <c r="F98" s="123" t="s">
        <v>272</v>
      </c>
    </row>
    <row r="99" spans="1:6" ht="47.25" x14ac:dyDescent="0.25">
      <c r="A99" s="277">
        <v>5</v>
      </c>
      <c r="B99" s="156" t="s">
        <v>38</v>
      </c>
      <c r="C99" s="156" t="s">
        <v>18478</v>
      </c>
      <c r="D99" s="156" t="s">
        <v>341</v>
      </c>
      <c r="E99" s="405">
        <v>1000000</v>
      </c>
      <c r="F99" s="123" t="s">
        <v>272</v>
      </c>
    </row>
    <row r="100" spans="1:6" x14ac:dyDescent="0.25">
      <c r="A100" s="277"/>
      <c r="B100" s="2356" t="s">
        <v>18445</v>
      </c>
      <c r="C100" s="2356"/>
      <c r="D100" s="2356"/>
      <c r="E100" s="405"/>
      <c r="F100" s="123"/>
    </row>
    <row r="101" spans="1:6" ht="78.75" x14ac:dyDescent="0.25">
      <c r="A101" s="277">
        <v>6</v>
      </c>
      <c r="B101" s="156" t="s">
        <v>18598</v>
      </c>
      <c r="C101" s="156" t="s">
        <v>18599</v>
      </c>
      <c r="D101" s="156" t="s">
        <v>18600</v>
      </c>
      <c r="E101" s="405">
        <v>600000</v>
      </c>
      <c r="F101" s="123" t="s">
        <v>13</v>
      </c>
    </row>
    <row r="102" spans="1:6" ht="47.25" x14ac:dyDescent="0.25">
      <c r="A102" s="277">
        <v>7</v>
      </c>
      <c r="B102" s="156" t="s">
        <v>18601</v>
      </c>
      <c r="C102" s="156" t="s">
        <v>18602</v>
      </c>
      <c r="D102" s="156" t="s">
        <v>18603</v>
      </c>
      <c r="E102" s="405">
        <v>200000</v>
      </c>
      <c r="F102" s="123" t="s">
        <v>13</v>
      </c>
    </row>
    <row r="103" spans="1:6" ht="47.25" x14ac:dyDescent="0.25">
      <c r="A103" s="277">
        <v>8</v>
      </c>
      <c r="B103" s="156" t="s">
        <v>18604</v>
      </c>
      <c r="C103" s="156" t="s">
        <v>18605</v>
      </c>
      <c r="D103" s="156" t="s">
        <v>18603</v>
      </c>
      <c r="E103" s="405">
        <v>200000</v>
      </c>
      <c r="F103" s="123" t="s">
        <v>13</v>
      </c>
    </row>
    <row r="104" spans="1:6" ht="63" x14ac:dyDescent="0.25">
      <c r="A104" s="277">
        <v>9</v>
      </c>
      <c r="B104" s="156" t="s">
        <v>18606</v>
      </c>
      <c r="C104" s="156" t="s">
        <v>18607</v>
      </c>
      <c r="D104" s="156" t="s">
        <v>18608</v>
      </c>
      <c r="E104" s="405">
        <v>200000</v>
      </c>
      <c r="F104" s="123" t="s">
        <v>13</v>
      </c>
    </row>
    <row r="105" spans="1:6" ht="78.75" x14ac:dyDescent="0.25">
      <c r="A105" s="277">
        <v>10</v>
      </c>
      <c r="B105" s="156" t="s">
        <v>18527</v>
      </c>
      <c r="C105" s="156" t="s">
        <v>18609</v>
      </c>
      <c r="D105" s="156" t="s">
        <v>18610</v>
      </c>
      <c r="E105" s="405">
        <v>200000</v>
      </c>
      <c r="F105" s="123" t="s">
        <v>13</v>
      </c>
    </row>
    <row r="106" spans="1:6" ht="126" x14ac:dyDescent="0.25">
      <c r="A106" s="277">
        <v>11</v>
      </c>
      <c r="B106" s="156" t="s">
        <v>18611</v>
      </c>
      <c r="C106" s="156" t="s">
        <v>18612</v>
      </c>
      <c r="D106" s="156" t="s">
        <v>18613</v>
      </c>
      <c r="E106" s="405">
        <v>500000</v>
      </c>
      <c r="F106" s="123" t="s">
        <v>13</v>
      </c>
    </row>
    <row r="107" spans="1:6" ht="47.25" x14ac:dyDescent="0.25">
      <c r="A107" s="277">
        <v>12</v>
      </c>
      <c r="B107" s="156" t="s">
        <v>18614</v>
      </c>
      <c r="C107" s="156" t="s">
        <v>18615</v>
      </c>
      <c r="D107" s="156" t="s">
        <v>18603</v>
      </c>
      <c r="E107" s="405">
        <v>200000</v>
      </c>
      <c r="F107" s="123" t="s">
        <v>13</v>
      </c>
    </row>
    <row r="108" spans="1:6" ht="47.25" x14ac:dyDescent="0.25">
      <c r="A108" s="277">
        <v>13</v>
      </c>
      <c r="B108" s="156" t="s">
        <v>18616</v>
      </c>
      <c r="C108" s="156" t="s">
        <v>18617</v>
      </c>
      <c r="D108" s="156" t="s">
        <v>18618</v>
      </c>
      <c r="E108" s="405">
        <v>300000</v>
      </c>
      <c r="F108" s="123" t="s">
        <v>13</v>
      </c>
    </row>
    <row r="109" spans="1:6" ht="47.25" x14ac:dyDescent="0.25">
      <c r="A109" s="277">
        <v>14</v>
      </c>
      <c r="B109" s="156" t="s">
        <v>18619</v>
      </c>
      <c r="C109" s="156" t="s">
        <v>18620</v>
      </c>
      <c r="D109" s="156" t="s">
        <v>18618</v>
      </c>
      <c r="E109" s="405">
        <v>500000</v>
      </c>
      <c r="F109" s="123" t="s">
        <v>13</v>
      </c>
    </row>
    <row r="110" spans="1:6" ht="47.25" x14ac:dyDescent="0.25">
      <c r="A110" s="277">
        <v>15</v>
      </c>
      <c r="B110" s="156" t="s">
        <v>18621</v>
      </c>
      <c r="C110" s="156" t="s">
        <v>18622</v>
      </c>
      <c r="D110" s="156" t="s">
        <v>18603</v>
      </c>
      <c r="E110" s="405">
        <v>200000</v>
      </c>
      <c r="F110" s="123" t="s">
        <v>13</v>
      </c>
    </row>
    <row r="111" spans="1:6" ht="47.25" x14ac:dyDescent="0.25">
      <c r="A111" s="277">
        <v>16</v>
      </c>
      <c r="B111" s="156" t="s">
        <v>18623</v>
      </c>
      <c r="C111" s="156" t="s">
        <v>18624</v>
      </c>
      <c r="D111" s="156" t="s">
        <v>18603</v>
      </c>
      <c r="E111" s="405">
        <v>200000</v>
      </c>
      <c r="F111" s="123" t="s">
        <v>13</v>
      </c>
    </row>
    <row r="112" spans="1:6" x14ac:dyDescent="0.25">
      <c r="A112" s="277"/>
      <c r="B112" s="2356" t="s">
        <v>18625</v>
      </c>
      <c r="C112" s="2356"/>
      <c r="D112" s="2356"/>
      <c r="E112" s="959"/>
      <c r="F112" s="123"/>
    </row>
    <row r="113" spans="1:6" ht="78.75" x14ac:dyDescent="0.25">
      <c r="A113" s="277">
        <v>17</v>
      </c>
      <c r="B113" s="156" t="s">
        <v>18626</v>
      </c>
      <c r="C113" s="156" t="s">
        <v>18627</v>
      </c>
      <c r="D113" s="156" t="s">
        <v>18628</v>
      </c>
      <c r="E113" s="405">
        <v>500000</v>
      </c>
      <c r="F113" s="123" t="s">
        <v>13</v>
      </c>
    </row>
    <row r="114" spans="1:6" ht="47.25" x14ac:dyDescent="0.25">
      <c r="A114" s="277">
        <v>18</v>
      </c>
      <c r="B114" s="156" t="s">
        <v>18629</v>
      </c>
      <c r="C114" s="156" t="s">
        <v>18630</v>
      </c>
      <c r="D114" s="156" t="s">
        <v>18603</v>
      </c>
      <c r="E114" s="405">
        <v>200000</v>
      </c>
      <c r="F114" s="123" t="s">
        <v>13</v>
      </c>
    </row>
    <row r="115" spans="1:6" x14ac:dyDescent="0.25">
      <c r="A115" s="277"/>
      <c r="B115" s="2356" t="s">
        <v>1461</v>
      </c>
      <c r="C115" s="2356"/>
      <c r="D115" s="2356"/>
      <c r="E115" s="959"/>
      <c r="F115" s="123"/>
    </row>
    <row r="116" spans="1:6" ht="126" x14ac:dyDescent="0.25">
      <c r="A116" s="277">
        <v>19</v>
      </c>
      <c r="B116" s="156" t="s">
        <v>18631</v>
      </c>
      <c r="C116" s="156" t="s">
        <v>18632</v>
      </c>
      <c r="D116" s="156" t="s">
        <v>18633</v>
      </c>
      <c r="E116" s="405">
        <v>1558620.69</v>
      </c>
      <c r="F116" s="123" t="s">
        <v>13</v>
      </c>
    </row>
    <row r="117" spans="1:6" x14ac:dyDescent="0.25">
      <c r="A117" s="835"/>
      <c r="B117" s="282" t="s">
        <v>248</v>
      </c>
      <c r="C117" s="835"/>
      <c r="D117" s="835"/>
      <c r="E117" s="960">
        <f>SUM(E92:E116)</f>
        <v>9151724.1400000006</v>
      </c>
      <c r="F117" s="961"/>
    </row>
    <row r="118" spans="1:6" x14ac:dyDescent="0.25">
      <c r="A118" s="835"/>
      <c r="B118" s="1290" t="s">
        <v>323</v>
      </c>
      <c r="C118" s="835"/>
      <c r="D118" s="835"/>
      <c r="E118" s="960"/>
      <c r="F118" s="961"/>
    </row>
    <row r="119" spans="1:6" x14ac:dyDescent="0.25">
      <c r="A119" s="277"/>
      <c r="B119" s="2356" t="s">
        <v>696</v>
      </c>
      <c r="C119" s="2356"/>
      <c r="D119" s="2356"/>
      <c r="E119" s="959"/>
      <c r="F119" s="123"/>
    </row>
    <row r="120" spans="1:6" ht="63" x14ac:dyDescent="0.25">
      <c r="A120" s="277">
        <v>6</v>
      </c>
      <c r="B120" s="156" t="s">
        <v>18634</v>
      </c>
      <c r="C120" s="156" t="s">
        <v>18635</v>
      </c>
      <c r="D120" s="365" t="s">
        <v>18636</v>
      </c>
      <c r="E120" s="672">
        <v>227586.2</v>
      </c>
      <c r="F120" s="194" t="s">
        <v>272</v>
      </c>
    </row>
    <row r="121" spans="1:6" ht="378" x14ac:dyDescent="0.25">
      <c r="A121" s="277">
        <v>21</v>
      </c>
      <c r="B121" s="156" t="s">
        <v>18637</v>
      </c>
      <c r="C121" s="156" t="s">
        <v>18638</v>
      </c>
      <c r="D121" s="156" t="s">
        <v>18639</v>
      </c>
      <c r="E121" s="405">
        <v>1000000</v>
      </c>
      <c r="F121" s="123" t="s">
        <v>1269</v>
      </c>
    </row>
    <row r="122" spans="1:6" x14ac:dyDescent="0.25">
      <c r="A122" s="90"/>
      <c r="B122" s="182" t="s">
        <v>248</v>
      </c>
      <c r="C122" s="90"/>
      <c r="D122" s="90"/>
      <c r="E122" s="436">
        <v>11379310.34</v>
      </c>
    </row>
  </sheetData>
  <mergeCells count="28">
    <mergeCell ref="B100:D100"/>
    <mergeCell ref="B112:D112"/>
    <mergeCell ref="B115:D115"/>
    <mergeCell ref="B119:D119"/>
    <mergeCell ref="A88:F88"/>
    <mergeCell ref="A89:F89"/>
    <mergeCell ref="B91:D91"/>
    <mergeCell ref="B93:D93"/>
    <mergeCell ref="B95:D95"/>
    <mergeCell ref="B97:D97"/>
    <mergeCell ref="A87:F87"/>
    <mergeCell ref="B17:D17"/>
    <mergeCell ref="B22:D22"/>
    <mergeCell ref="B24:D24"/>
    <mergeCell ref="B26:D26"/>
    <mergeCell ref="B28:D28"/>
    <mergeCell ref="B51:D51"/>
    <mergeCell ref="B64:C64"/>
    <mergeCell ref="B72:D72"/>
    <mergeCell ref="B78:D78"/>
    <mergeCell ref="B77:C77"/>
    <mergeCell ref="B83:C83"/>
    <mergeCell ref="B15:D15"/>
    <mergeCell ref="A1:F1"/>
    <mergeCell ref="A2:F2"/>
    <mergeCell ref="A3:F3"/>
    <mergeCell ref="B5:C5"/>
    <mergeCell ref="B11:C11"/>
  </mergeCells>
  <pageMargins left="0.7" right="0.7" top="0.75" bottom="0.75" header="0.3" footer="0.3"/>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0"/>
  <sheetViews>
    <sheetView topLeftCell="A107" workbookViewId="0">
      <selection activeCell="D87" sqref="D87"/>
    </sheetView>
  </sheetViews>
  <sheetFormatPr defaultRowHeight="15.75" x14ac:dyDescent="0.25"/>
  <cols>
    <col min="1" max="1" width="9.140625" style="128"/>
    <col min="2" max="2" width="17.28515625" style="128" customWidth="1"/>
    <col min="3" max="3" width="42.28515625" style="128" customWidth="1"/>
    <col min="4" max="4" width="21.42578125" style="128" customWidth="1"/>
    <col min="5" max="5" width="21.140625" style="128" customWidth="1"/>
    <col min="6" max="6" width="10.5703125" style="128" customWidth="1"/>
    <col min="7" max="16384" width="9.140625" style="128"/>
  </cols>
  <sheetData>
    <row r="1" spans="1:6" x14ac:dyDescent="0.25">
      <c r="A1" s="2768" t="s">
        <v>18640</v>
      </c>
      <c r="B1" s="2769"/>
      <c r="C1" s="2769"/>
      <c r="D1" s="2769"/>
      <c r="E1" s="2769"/>
      <c r="F1" s="2770"/>
    </row>
    <row r="2" spans="1:6" x14ac:dyDescent="0.25">
      <c r="A2" s="2768" t="s">
        <v>18641</v>
      </c>
      <c r="B2" s="2769"/>
      <c r="C2" s="2769"/>
      <c r="D2" s="2769"/>
      <c r="E2" s="2769"/>
      <c r="F2" s="2770"/>
    </row>
    <row r="3" spans="1:6" x14ac:dyDescent="0.25">
      <c r="A3" s="2768" t="s">
        <v>18642</v>
      </c>
      <c r="B3" s="2769"/>
      <c r="C3" s="2769"/>
      <c r="D3" s="2769"/>
      <c r="E3" s="2769"/>
      <c r="F3" s="2770"/>
    </row>
    <row r="4" spans="1:6" ht="31.5" x14ac:dyDescent="0.25">
      <c r="A4" s="321" t="s">
        <v>3</v>
      </c>
      <c r="B4" s="336" t="s">
        <v>4</v>
      </c>
      <c r="C4" s="336" t="s">
        <v>5</v>
      </c>
      <c r="D4" s="336" t="s">
        <v>6</v>
      </c>
      <c r="E4" s="219" t="s">
        <v>7</v>
      </c>
      <c r="F4" s="336" t="s">
        <v>8</v>
      </c>
    </row>
    <row r="5" spans="1:6" x14ac:dyDescent="0.25">
      <c r="A5" s="502"/>
      <c r="B5" s="2341" t="s">
        <v>9</v>
      </c>
      <c r="C5" s="2341"/>
      <c r="D5" s="962"/>
      <c r="E5" s="503"/>
      <c r="F5" s="336"/>
    </row>
    <row r="6" spans="1:6" ht="31.5" x14ac:dyDescent="0.25">
      <c r="A6" s="103">
        <v>1</v>
      </c>
      <c r="B6" s="158" t="s">
        <v>289</v>
      </c>
      <c r="C6" s="158" t="s">
        <v>18643</v>
      </c>
      <c r="D6" s="158" t="s">
        <v>329</v>
      </c>
      <c r="E6" s="247">
        <f>2000000-324146</f>
        <v>1675854</v>
      </c>
      <c r="F6" s="158" t="s">
        <v>272</v>
      </c>
    </row>
    <row r="7" spans="1:6" ht="31.5" x14ac:dyDescent="0.25">
      <c r="A7" s="103">
        <v>2</v>
      </c>
      <c r="B7" s="158" t="s">
        <v>17</v>
      </c>
      <c r="C7" s="158" t="s">
        <v>18644</v>
      </c>
      <c r="D7" s="158" t="s">
        <v>19</v>
      </c>
      <c r="E7" s="247">
        <v>152640</v>
      </c>
      <c r="F7" s="158" t="s">
        <v>272</v>
      </c>
    </row>
    <row r="8" spans="1:6" ht="31.5" x14ac:dyDescent="0.25">
      <c r="A8" s="103">
        <v>3</v>
      </c>
      <c r="B8" s="158" t="s">
        <v>20</v>
      </c>
      <c r="C8" s="158" t="s">
        <v>18645</v>
      </c>
      <c r="D8" s="158" t="s">
        <v>22</v>
      </c>
      <c r="E8" s="247">
        <v>66600</v>
      </c>
      <c r="F8" s="158" t="s">
        <v>272</v>
      </c>
    </row>
    <row r="9" spans="1:6" ht="31.5" x14ac:dyDescent="0.25">
      <c r="A9" s="103">
        <v>4</v>
      </c>
      <c r="B9" s="158" t="s">
        <v>18646</v>
      </c>
      <c r="C9" s="158" t="s">
        <v>18647</v>
      </c>
      <c r="D9" s="158" t="s">
        <v>18648</v>
      </c>
      <c r="E9" s="247">
        <v>147296</v>
      </c>
      <c r="F9" s="158" t="s">
        <v>272</v>
      </c>
    </row>
    <row r="10" spans="1:6" ht="126" x14ac:dyDescent="0.25">
      <c r="A10" s="103">
        <v>5</v>
      </c>
      <c r="B10" s="158" t="s">
        <v>1660</v>
      </c>
      <c r="C10" s="158" t="s">
        <v>18649</v>
      </c>
      <c r="D10" s="158" t="s">
        <v>18650</v>
      </c>
      <c r="E10" s="247">
        <f>1814066-211654</f>
        <v>1602412</v>
      </c>
      <c r="F10" s="158" t="s">
        <v>272</v>
      </c>
    </row>
    <row r="11" spans="1:6" ht="78.75" x14ac:dyDescent="0.25">
      <c r="A11" s="103">
        <v>6</v>
      </c>
      <c r="B11" s="158" t="s">
        <v>23</v>
      </c>
      <c r="C11" s="158" t="s">
        <v>18651</v>
      </c>
      <c r="D11" s="158" t="s">
        <v>3056</v>
      </c>
      <c r="E11" s="247">
        <f>1100000-464200</f>
        <v>635800</v>
      </c>
      <c r="F11" s="158" t="s">
        <v>272</v>
      </c>
    </row>
    <row r="12" spans="1:6" x14ac:dyDescent="0.25">
      <c r="A12" s="475"/>
      <c r="B12" s="545" t="s">
        <v>18652</v>
      </c>
      <c r="C12" s="545"/>
      <c r="D12" s="546"/>
      <c r="E12" s="9"/>
      <c r="F12" s="158"/>
    </row>
    <row r="13" spans="1:6" ht="94.5" x14ac:dyDescent="0.25">
      <c r="A13" s="103">
        <v>7</v>
      </c>
      <c r="B13" s="158" t="s">
        <v>1660</v>
      </c>
      <c r="C13" s="158" t="s">
        <v>18653</v>
      </c>
      <c r="D13" s="158" t="s">
        <v>2063</v>
      </c>
      <c r="E13" s="247">
        <v>1000000</v>
      </c>
      <c r="F13" s="158" t="s">
        <v>272</v>
      </c>
    </row>
    <row r="14" spans="1:6" ht="78.75" x14ac:dyDescent="0.25">
      <c r="A14" s="103">
        <v>8</v>
      </c>
      <c r="B14" s="158" t="s">
        <v>23</v>
      </c>
      <c r="C14" s="158" t="s">
        <v>18654</v>
      </c>
      <c r="D14" s="158" t="s">
        <v>3056</v>
      </c>
      <c r="E14" s="247">
        <v>664310</v>
      </c>
      <c r="F14" s="158" t="s">
        <v>272</v>
      </c>
    </row>
    <row r="15" spans="1:6" ht="47.25" x14ac:dyDescent="0.25">
      <c r="A15" s="103">
        <v>9</v>
      </c>
      <c r="B15" s="158" t="s">
        <v>18655</v>
      </c>
      <c r="C15" s="158" t="s">
        <v>18656</v>
      </c>
      <c r="D15" s="158" t="s">
        <v>17617</v>
      </c>
      <c r="E15" s="247">
        <v>700000</v>
      </c>
      <c r="F15" s="158" t="s">
        <v>272</v>
      </c>
    </row>
    <row r="16" spans="1:6" x14ac:dyDescent="0.25">
      <c r="A16" s="735"/>
      <c r="B16" s="963" t="s">
        <v>40</v>
      </c>
      <c r="C16" s="963"/>
      <c r="D16" s="933"/>
      <c r="E16" s="247"/>
      <c r="F16" s="158"/>
    </row>
    <row r="17" spans="1:6" ht="78.75" x14ac:dyDescent="0.25">
      <c r="A17" s="158">
        <v>10</v>
      </c>
      <c r="B17" s="158" t="s">
        <v>41</v>
      </c>
      <c r="C17" s="158" t="s">
        <v>18657</v>
      </c>
      <c r="D17" s="158" t="s">
        <v>43</v>
      </c>
      <c r="E17" s="247">
        <v>4568965.5199999996</v>
      </c>
      <c r="F17" s="158" t="s">
        <v>272</v>
      </c>
    </row>
    <row r="18" spans="1:6" x14ac:dyDescent="0.25">
      <c r="A18" s="735"/>
      <c r="B18" s="963" t="s">
        <v>4808</v>
      </c>
      <c r="C18" s="963"/>
      <c r="D18" s="933"/>
      <c r="E18" s="299"/>
      <c r="F18" s="158"/>
    </row>
    <row r="19" spans="1:6" ht="236.25" x14ac:dyDescent="0.25">
      <c r="A19" s="158">
        <v>11</v>
      </c>
      <c r="B19" s="158" t="s">
        <v>18658</v>
      </c>
      <c r="C19" s="158" t="s">
        <v>18659</v>
      </c>
      <c r="D19" s="158" t="s">
        <v>18660</v>
      </c>
      <c r="E19" s="247">
        <v>4677027.2</v>
      </c>
      <c r="F19" s="158" t="s">
        <v>13</v>
      </c>
    </row>
    <row r="20" spans="1:6" ht="141.75" x14ac:dyDescent="0.25">
      <c r="A20" s="158">
        <v>12</v>
      </c>
      <c r="B20" s="158" t="s">
        <v>18661</v>
      </c>
      <c r="C20" s="158" t="s">
        <v>18662</v>
      </c>
      <c r="D20" s="158" t="s">
        <v>18663</v>
      </c>
      <c r="E20" s="247">
        <v>3500000</v>
      </c>
      <c r="F20" s="158" t="s">
        <v>13</v>
      </c>
    </row>
    <row r="21" spans="1:6" x14ac:dyDescent="0.25">
      <c r="A21" s="735"/>
      <c r="B21" s="963" t="s">
        <v>306</v>
      </c>
      <c r="C21" s="963"/>
      <c r="D21" s="933"/>
      <c r="E21" s="299"/>
      <c r="F21" s="158"/>
    </row>
    <row r="22" spans="1:6" ht="94.5" x14ac:dyDescent="0.25">
      <c r="A22" s="158">
        <v>13</v>
      </c>
      <c r="B22" s="158" t="s">
        <v>307</v>
      </c>
      <c r="C22" s="158" t="s">
        <v>18664</v>
      </c>
      <c r="D22" s="158" t="s">
        <v>18665</v>
      </c>
      <c r="E22" s="247">
        <v>1000000</v>
      </c>
      <c r="F22" s="158" t="s">
        <v>272</v>
      </c>
    </row>
    <row r="23" spans="1:6" ht="31.5" x14ac:dyDescent="0.25">
      <c r="A23" s="735"/>
      <c r="B23" s="963" t="s">
        <v>303</v>
      </c>
      <c r="C23" s="963"/>
      <c r="D23" s="933"/>
      <c r="E23" s="299"/>
      <c r="F23" s="158"/>
    </row>
    <row r="24" spans="1:6" ht="31.5" x14ac:dyDescent="0.25">
      <c r="A24" s="103">
        <v>14</v>
      </c>
      <c r="B24" s="158" t="s">
        <v>18666</v>
      </c>
      <c r="C24" s="158" t="s">
        <v>18664</v>
      </c>
      <c r="D24" s="158" t="s">
        <v>18667</v>
      </c>
      <c r="E24" s="247">
        <v>100000</v>
      </c>
      <c r="F24" s="158" t="s">
        <v>272</v>
      </c>
    </row>
    <row r="25" spans="1:6" ht="31.5" x14ac:dyDescent="0.25">
      <c r="A25" s="103">
        <v>15</v>
      </c>
      <c r="B25" s="158" t="s">
        <v>18668</v>
      </c>
      <c r="C25" s="158" t="s">
        <v>18669</v>
      </c>
      <c r="D25" s="158" t="s">
        <v>18667</v>
      </c>
      <c r="E25" s="247">
        <v>100000</v>
      </c>
      <c r="F25" s="158" t="s">
        <v>272</v>
      </c>
    </row>
    <row r="26" spans="1:6" ht="31.5" x14ac:dyDescent="0.25">
      <c r="A26" s="103">
        <v>16</v>
      </c>
      <c r="B26" s="158" t="s">
        <v>18670</v>
      </c>
      <c r="C26" s="158" t="s">
        <v>18671</v>
      </c>
      <c r="D26" s="158" t="s">
        <v>18667</v>
      </c>
      <c r="E26" s="247">
        <v>100000</v>
      </c>
      <c r="F26" s="158" t="s">
        <v>272</v>
      </c>
    </row>
    <row r="27" spans="1:6" ht="31.5" x14ac:dyDescent="0.25">
      <c r="A27" s="103">
        <v>17</v>
      </c>
      <c r="B27" s="158" t="s">
        <v>18672</v>
      </c>
      <c r="C27" s="158" t="s">
        <v>18673</v>
      </c>
      <c r="D27" s="158" t="s">
        <v>18667</v>
      </c>
      <c r="E27" s="247">
        <v>100000</v>
      </c>
      <c r="F27" s="158" t="s">
        <v>272</v>
      </c>
    </row>
    <row r="28" spans="1:6" ht="31.5" x14ac:dyDescent="0.25">
      <c r="A28" s="103">
        <v>18</v>
      </c>
      <c r="B28" s="158" t="s">
        <v>18674</v>
      </c>
      <c r="C28" s="158" t="s">
        <v>18675</v>
      </c>
      <c r="D28" s="158" t="s">
        <v>18667</v>
      </c>
      <c r="E28" s="247">
        <v>100000</v>
      </c>
      <c r="F28" s="158" t="s">
        <v>272</v>
      </c>
    </row>
    <row r="29" spans="1:6" ht="47.25" x14ac:dyDescent="0.25">
      <c r="A29" s="103">
        <v>19</v>
      </c>
      <c r="B29" s="158" t="s">
        <v>13562</v>
      </c>
      <c r="C29" s="158" t="s">
        <v>18676</v>
      </c>
      <c r="D29" s="158" t="s">
        <v>18667</v>
      </c>
      <c r="E29" s="247">
        <v>100000</v>
      </c>
      <c r="F29" s="158" t="s">
        <v>272</v>
      </c>
    </row>
    <row r="30" spans="1:6" ht="47.25" x14ac:dyDescent="0.25">
      <c r="A30" s="103">
        <v>20</v>
      </c>
      <c r="B30" s="158" t="s">
        <v>18677</v>
      </c>
      <c r="C30" s="158" t="s">
        <v>18678</v>
      </c>
      <c r="D30" s="158" t="s">
        <v>18667</v>
      </c>
      <c r="E30" s="247">
        <v>100000</v>
      </c>
      <c r="F30" s="158" t="s">
        <v>272</v>
      </c>
    </row>
    <row r="31" spans="1:6" ht="31.5" x14ac:dyDescent="0.25">
      <c r="A31" s="103">
        <v>21</v>
      </c>
      <c r="B31" s="158" t="s">
        <v>18679</v>
      </c>
      <c r="C31" s="158" t="s">
        <v>18680</v>
      </c>
      <c r="D31" s="158" t="s">
        <v>18667</v>
      </c>
      <c r="E31" s="247">
        <v>100000</v>
      </c>
      <c r="F31" s="158" t="s">
        <v>272</v>
      </c>
    </row>
    <row r="32" spans="1:6" ht="31.5" x14ac:dyDescent="0.25">
      <c r="A32" s="103">
        <v>22</v>
      </c>
      <c r="B32" s="158" t="s">
        <v>18681</v>
      </c>
      <c r="C32" s="158" t="s">
        <v>18682</v>
      </c>
      <c r="D32" s="158" t="s">
        <v>18667</v>
      </c>
      <c r="E32" s="247">
        <v>100000</v>
      </c>
      <c r="F32" s="158" t="s">
        <v>272</v>
      </c>
    </row>
    <row r="33" spans="1:6" ht="31.5" x14ac:dyDescent="0.25">
      <c r="A33" s="103">
        <v>23</v>
      </c>
      <c r="B33" s="158" t="s">
        <v>18683</v>
      </c>
      <c r="C33" s="158" t="s">
        <v>18684</v>
      </c>
      <c r="D33" s="158" t="s">
        <v>18667</v>
      </c>
      <c r="E33" s="247">
        <v>100000</v>
      </c>
      <c r="F33" s="158" t="s">
        <v>272</v>
      </c>
    </row>
    <row r="34" spans="1:6" x14ac:dyDescent="0.25">
      <c r="A34" s="79"/>
      <c r="B34" s="379" t="s">
        <v>34</v>
      </c>
      <c r="C34" s="379"/>
      <c r="D34" s="64"/>
      <c r="E34" s="9"/>
      <c r="F34" s="70"/>
    </row>
    <row r="35" spans="1:6" ht="47.25" x14ac:dyDescent="0.25">
      <c r="A35" s="103">
        <v>24</v>
      </c>
      <c r="B35" s="158" t="s">
        <v>309</v>
      </c>
      <c r="C35" s="158" t="s">
        <v>18685</v>
      </c>
      <c r="D35" s="158" t="s">
        <v>554</v>
      </c>
      <c r="E35" s="247">
        <f>10000000-3200000</f>
        <v>6800000</v>
      </c>
      <c r="F35" s="158" t="s">
        <v>272</v>
      </c>
    </row>
    <row r="36" spans="1:6" ht="63" x14ac:dyDescent="0.25">
      <c r="A36" s="103">
        <v>25</v>
      </c>
      <c r="B36" s="158" t="s">
        <v>18686</v>
      </c>
      <c r="C36" s="158" t="s">
        <v>18687</v>
      </c>
      <c r="D36" s="158" t="s">
        <v>554</v>
      </c>
      <c r="E36" s="247">
        <f>11519440.1-1300000</f>
        <v>10219440.1</v>
      </c>
      <c r="F36" s="158" t="s">
        <v>272</v>
      </c>
    </row>
    <row r="37" spans="1:6" x14ac:dyDescent="0.25">
      <c r="A37" s="735"/>
      <c r="B37" s="2767" t="s">
        <v>5872</v>
      </c>
      <c r="C37" s="2767"/>
      <c r="D37" s="933"/>
      <c r="E37" s="9"/>
      <c r="F37" s="158"/>
    </row>
    <row r="38" spans="1:6" ht="94.5" x14ac:dyDescent="0.25">
      <c r="A38" s="103">
        <v>26</v>
      </c>
      <c r="B38" s="158" t="s">
        <v>18688</v>
      </c>
      <c r="C38" s="158" t="s">
        <v>18689</v>
      </c>
      <c r="D38" s="158" t="s">
        <v>18690</v>
      </c>
      <c r="E38" s="247">
        <v>1000000</v>
      </c>
      <c r="F38" s="158" t="s">
        <v>272</v>
      </c>
    </row>
    <row r="39" spans="1:6" ht="63" x14ac:dyDescent="0.25">
      <c r="A39" s="103">
        <v>27</v>
      </c>
      <c r="B39" s="158" t="s">
        <v>18691</v>
      </c>
      <c r="C39" s="158" t="s">
        <v>18692</v>
      </c>
      <c r="D39" s="158" t="s">
        <v>18693</v>
      </c>
      <c r="E39" s="247">
        <v>800000</v>
      </c>
      <c r="F39" s="158" t="s">
        <v>272</v>
      </c>
    </row>
    <row r="40" spans="1:6" ht="63" x14ac:dyDescent="0.25">
      <c r="A40" s="103">
        <v>28</v>
      </c>
      <c r="B40" s="158" t="s">
        <v>18694</v>
      </c>
      <c r="C40" s="158" t="s">
        <v>18695</v>
      </c>
      <c r="D40" s="158" t="s">
        <v>18696</v>
      </c>
      <c r="E40" s="247">
        <v>1000000</v>
      </c>
      <c r="F40" s="158" t="s">
        <v>272</v>
      </c>
    </row>
    <row r="41" spans="1:6" ht="63" x14ac:dyDescent="0.25">
      <c r="A41" s="103">
        <v>29</v>
      </c>
      <c r="B41" s="158" t="s">
        <v>18697</v>
      </c>
      <c r="C41" s="158" t="s">
        <v>18698</v>
      </c>
      <c r="D41" s="158" t="s">
        <v>18699</v>
      </c>
      <c r="E41" s="247">
        <v>1000000</v>
      </c>
      <c r="F41" s="158" t="s">
        <v>272</v>
      </c>
    </row>
    <row r="42" spans="1:6" ht="63" x14ac:dyDescent="0.25">
      <c r="A42" s="103">
        <v>30</v>
      </c>
      <c r="B42" s="158" t="s">
        <v>18700</v>
      </c>
      <c r="C42" s="158" t="s">
        <v>18701</v>
      </c>
      <c r="D42" s="158" t="s">
        <v>18702</v>
      </c>
      <c r="E42" s="247">
        <v>500000</v>
      </c>
      <c r="F42" s="158" t="s">
        <v>272</v>
      </c>
    </row>
    <row r="43" spans="1:6" ht="63" x14ac:dyDescent="0.25">
      <c r="A43" s="103">
        <v>31</v>
      </c>
      <c r="B43" s="158" t="s">
        <v>18703</v>
      </c>
      <c r="C43" s="158" t="s">
        <v>18704</v>
      </c>
      <c r="D43" s="158" t="s">
        <v>18705</v>
      </c>
      <c r="E43" s="247">
        <v>300000</v>
      </c>
      <c r="F43" s="158" t="s">
        <v>272</v>
      </c>
    </row>
    <row r="44" spans="1:6" ht="78.75" x14ac:dyDescent="0.25">
      <c r="A44" s="103">
        <v>32</v>
      </c>
      <c r="B44" s="158" t="s">
        <v>18706</v>
      </c>
      <c r="C44" s="158" t="s">
        <v>18707</v>
      </c>
      <c r="D44" s="158" t="s">
        <v>18708</v>
      </c>
      <c r="E44" s="247">
        <v>600000</v>
      </c>
      <c r="F44" s="158" t="s">
        <v>272</v>
      </c>
    </row>
    <row r="45" spans="1:6" ht="78.75" x14ac:dyDescent="0.25">
      <c r="A45" s="103">
        <v>33</v>
      </c>
      <c r="B45" s="158" t="s">
        <v>18709</v>
      </c>
      <c r="C45" s="158" t="s">
        <v>18710</v>
      </c>
      <c r="D45" s="158" t="s">
        <v>18711</v>
      </c>
      <c r="E45" s="247">
        <v>1000000</v>
      </c>
      <c r="F45" s="158" t="s">
        <v>13</v>
      </c>
    </row>
    <row r="46" spans="1:6" ht="78.75" x14ac:dyDescent="0.25">
      <c r="A46" s="103">
        <v>34</v>
      </c>
      <c r="B46" s="158" t="s">
        <v>18677</v>
      </c>
      <c r="C46" s="158" t="s">
        <v>18712</v>
      </c>
      <c r="D46" s="158" t="s">
        <v>18713</v>
      </c>
      <c r="E46" s="247">
        <v>1000000</v>
      </c>
      <c r="F46" s="158" t="s">
        <v>13</v>
      </c>
    </row>
    <row r="47" spans="1:6" ht="78.75" x14ac:dyDescent="0.25">
      <c r="A47" s="103">
        <v>35</v>
      </c>
      <c r="B47" s="158" t="s">
        <v>18714</v>
      </c>
      <c r="C47" s="158" t="s">
        <v>18715</v>
      </c>
      <c r="D47" s="158" t="s">
        <v>18713</v>
      </c>
      <c r="E47" s="247">
        <v>1000000</v>
      </c>
      <c r="F47" s="158" t="s">
        <v>13</v>
      </c>
    </row>
    <row r="48" spans="1:6" ht="63" x14ac:dyDescent="0.25">
      <c r="A48" s="103">
        <v>36</v>
      </c>
      <c r="B48" s="158" t="s">
        <v>18716</v>
      </c>
      <c r="C48" s="158" t="s">
        <v>18717</v>
      </c>
      <c r="D48" s="158" t="s">
        <v>18718</v>
      </c>
      <c r="E48" s="247">
        <v>500000</v>
      </c>
      <c r="F48" s="158" t="s">
        <v>272</v>
      </c>
    </row>
    <row r="49" spans="1:6" ht="63" x14ac:dyDescent="0.25">
      <c r="A49" s="103">
        <v>37</v>
      </c>
      <c r="B49" s="158" t="s">
        <v>18719</v>
      </c>
      <c r="C49" s="158" t="s">
        <v>18720</v>
      </c>
      <c r="D49" s="158" t="s">
        <v>18721</v>
      </c>
      <c r="E49" s="247">
        <v>1000000</v>
      </c>
      <c r="F49" s="158" t="s">
        <v>272</v>
      </c>
    </row>
    <row r="50" spans="1:6" ht="63" x14ac:dyDescent="0.25">
      <c r="A50" s="103">
        <v>38</v>
      </c>
      <c r="B50" s="158" t="s">
        <v>18722</v>
      </c>
      <c r="C50" s="158" t="s">
        <v>18723</v>
      </c>
      <c r="D50" s="158" t="s">
        <v>18724</v>
      </c>
      <c r="E50" s="247">
        <v>1000000</v>
      </c>
      <c r="F50" s="158" t="s">
        <v>272</v>
      </c>
    </row>
    <row r="51" spans="1:6" ht="78.75" x14ac:dyDescent="0.25">
      <c r="A51" s="103">
        <v>39</v>
      </c>
      <c r="B51" s="158" t="s">
        <v>18725</v>
      </c>
      <c r="C51" s="158" t="s">
        <v>18726</v>
      </c>
      <c r="D51" s="158" t="s">
        <v>18713</v>
      </c>
      <c r="E51" s="247">
        <v>1000000</v>
      </c>
      <c r="F51" s="158" t="s">
        <v>13</v>
      </c>
    </row>
    <row r="52" spans="1:6" ht="78.75" x14ac:dyDescent="0.25">
      <c r="A52" s="103">
        <v>40</v>
      </c>
      <c r="B52" s="158" t="s">
        <v>18727</v>
      </c>
      <c r="C52" s="158" t="s">
        <v>18728</v>
      </c>
      <c r="D52" s="158" t="s">
        <v>18713</v>
      </c>
      <c r="E52" s="247">
        <v>1000000</v>
      </c>
      <c r="F52" s="158" t="s">
        <v>13</v>
      </c>
    </row>
    <row r="53" spans="1:6" ht="63" x14ac:dyDescent="0.25">
      <c r="A53" s="103">
        <v>41</v>
      </c>
      <c r="B53" s="158" t="s">
        <v>18729</v>
      </c>
      <c r="C53" s="158" t="s">
        <v>18730</v>
      </c>
      <c r="D53" s="158" t="s">
        <v>18731</v>
      </c>
      <c r="E53" s="247">
        <v>1500000</v>
      </c>
      <c r="F53" s="158" t="s">
        <v>13</v>
      </c>
    </row>
    <row r="54" spans="1:6" ht="63" x14ac:dyDescent="0.25">
      <c r="A54" s="103">
        <v>42</v>
      </c>
      <c r="B54" s="158" t="s">
        <v>18732</v>
      </c>
      <c r="C54" s="158" t="s">
        <v>18733</v>
      </c>
      <c r="D54" s="158" t="s">
        <v>18734</v>
      </c>
      <c r="E54" s="247">
        <v>800000</v>
      </c>
      <c r="F54" s="158" t="s">
        <v>13</v>
      </c>
    </row>
    <row r="55" spans="1:6" ht="78.75" x14ac:dyDescent="0.25">
      <c r="A55" s="103">
        <v>43</v>
      </c>
      <c r="B55" s="158" t="s">
        <v>18735</v>
      </c>
      <c r="C55" s="158" t="s">
        <v>18736</v>
      </c>
      <c r="D55" s="158" t="s">
        <v>18713</v>
      </c>
      <c r="E55" s="247">
        <v>1000000</v>
      </c>
      <c r="F55" s="158" t="s">
        <v>13</v>
      </c>
    </row>
    <row r="56" spans="1:6" ht="78.75" x14ac:dyDescent="0.25">
      <c r="A56" s="103">
        <v>44</v>
      </c>
      <c r="B56" s="158" t="s">
        <v>13562</v>
      </c>
      <c r="C56" s="158" t="s">
        <v>18737</v>
      </c>
      <c r="D56" s="158" t="s">
        <v>18713</v>
      </c>
      <c r="E56" s="247">
        <v>800000</v>
      </c>
      <c r="F56" s="158" t="s">
        <v>13</v>
      </c>
    </row>
    <row r="57" spans="1:6" ht="63" x14ac:dyDescent="0.25">
      <c r="A57" s="103">
        <v>45</v>
      </c>
      <c r="B57" s="158" t="s">
        <v>18738</v>
      </c>
      <c r="C57" s="158" t="s">
        <v>18739</v>
      </c>
      <c r="D57" s="158" t="s">
        <v>18734</v>
      </c>
      <c r="E57" s="247">
        <v>800000</v>
      </c>
      <c r="F57" s="158" t="s">
        <v>13</v>
      </c>
    </row>
    <row r="58" spans="1:6" ht="63" x14ac:dyDescent="0.25">
      <c r="A58" s="103">
        <v>46</v>
      </c>
      <c r="B58" s="158" t="s">
        <v>18740</v>
      </c>
      <c r="C58" s="158" t="s">
        <v>18741</v>
      </c>
      <c r="D58" s="158" t="s">
        <v>18742</v>
      </c>
      <c r="E58" s="247">
        <v>1200000</v>
      </c>
      <c r="F58" s="158" t="s">
        <v>272</v>
      </c>
    </row>
    <row r="59" spans="1:6" x14ac:dyDescent="0.25">
      <c r="A59" s="735"/>
      <c r="B59" s="2767" t="s">
        <v>5895</v>
      </c>
      <c r="C59" s="2767"/>
      <c r="D59" s="933"/>
      <c r="E59" s="9"/>
      <c r="F59" s="158"/>
    </row>
    <row r="60" spans="1:6" ht="47.25" x14ac:dyDescent="0.25">
      <c r="A60" s="103">
        <v>47</v>
      </c>
      <c r="B60" s="158" t="s">
        <v>18743</v>
      </c>
      <c r="C60" s="158" t="s">
        <v>18744</v>
      </c>
      <c r="D60" s="158" t="s">
        <v>18745</v>
      </c>
      <c r="E60" s="247">
        <v>300000</v>
      </c>
      <c r="F60" s="158" t="s">
        <v>272</v>
      </c>
    </row>
    <row r="61" spans="1:6" ht="78.75" x14ac:dyDescent="0.25">
      <c r="A61" s="103">
        <v>48</v>
      </c>
      <c r="B61" s="158" t="s">
        <v>18746</v>
      </c>
      <c r="C61" s="158" t="s">
        <v>18747</v>
      </c>
      <c r="D61" s="158" t="s">
        <v>18713</v>
      </c>
      <c r="E61" s="247">
        <v>1000000</v>
      </c>
      <c r="F61" s="158" t="s">
        <v>13</v>
      </c>
    </row>
    <row r="62" spans="1:6" ht="78.75" x14ac:dyDescent="0.25">
      <c r="A62" s="103">
        <v>49</v>
      </c>
      <c r="B62" s="158" t="s">
        <v>18748</v>
      </c>
      <c r="C62" s="158" t="s">
        <v>18749</v>
      </c>
      <c r="D62" s="158" t="s">
        <v>18713</v>
      </c>
      <c r="E62" s="247">
        <v>1000000</v>
      </c>
      <c r="F62" s="158" t="s">
        <v>13</v>
      </c>
    </row>
    <row r="63" spans="1:6" ht="63" x14ac:dyDescent="0.25">
      <c r="A63" s="103">
        <v>50</v>
      </c>
      <c r="B63" s="158" t="s">
        <v>18674</v>
      </c>
      <c r="C63" s="158" t="s">
        <v>18750</v>
      </c>
      <c r="D63" s="158" t="s">
        <v>18751</v>
      </c>
      <c r="E63" s="247">
        <v>1600000</v>
      </c>
      <c r="F63" s="158" t="s">
        <v>13</v>
      </c>
    </row>
    <row r="64" spans="1:6" ht="63" x14ac:dyDescent="0.25">
      <c r="A64" s="103">
        <v>51</v>
      </c>
      <c r="B64" s="158" t="s">
        <v>18752</v>
      </c>
      <c r="C64" s="158" t="s">
        <v>18753</v>
      </c>
      <c r="D64" s="158" t="s">
        <v>18718</v>
      </c>
      <c r="E64" s="247">
        <v>500000</v>
      </c>
      <c r="F64" s="158" t="s">
        <v>13</v>
      </c>
    </row>
    <row r="65" spans="1:6" ht="63" x14ac:dyDescent="0.25">
      <c r="A65" s="103">
        <v>52</v>
      </c>
      <c r="B65" s="158" t="s">
        <v>13442</v>
      </c>
      <c r="C65" s="158" t="s">
        <v>18754</v>
      </c>
      <c r="D65" s="158" t="s">
        <v>18755</v>
      </c>
      <c r="E65" s="247">
        <v>800000</v>
      </c>
      <c r="F65" s="158" t="s">
        <v>13</v>
      </c>
    </row>
    <row r="66" spans="1:6" ht="78.75" x14ac:dyDescent="0.25">
      <c r="A66" s="103">
        <v>53</v>
      </c>
      <c r="B66" s="158" t="s">
        <v>18756</v>
      </c>
      <c r="C66" s="158" t="s">
        <v>18757</v>
      </c>
      <c r="D66" s="158" t="s">
        <v>18713</v>
      </c>
      <c r="E66" s="247">
        <v>1000000</v>
      </c>
      <c r="F66" s="158" t="s">
        <v>13</v>
      </c>
    </row>
    <row r="67" spans="1:6" ht="78.75" x14ac:dyDescent="0.25">
      <c r="A67" s="103">
        <v>54</v>
      </c>
      <c r="B67" s="158" t="s">
        <v>12732</v>
      </c>
      <c r="C67" s="158" t="s">
        <v>18758</v>
      </c>
      <c r="D67" s="158" t="s">
        <v>18713</v>
      </c>
      <c r="E67" s="247">
        <v>1000000</v>
      </c>
      <c r="F67" s="158" t="s">
        <v>13</v>
      </c>
    </row>
    <row r="68" spans="1:6" ht="78.75" x14ac:dyDescent="0.25">
      <c r="A68" s="103">
        <v>55</v>
      </c>
      <c r="B68" s="158" t="s">
        <v>18759</v>
      </c>
      <c r="C68" s="158" t="s">
        <v>18760</v>
      </c>
      <c r="D68" s="158" t="s">
        <v>18713</v>
      </c>
      <c r="E68" s="247">
        <v>1000000</v>
      </c>
      <c r="F68" s="158" t="s">
        <v>13</v>
      </c>
    </row>
    <row r="69" spans="1:6" ht="173.25" x14ac:dyDescent="0.25">
      <c r="A69" s="103">
        <v>56</v>
      </c>
      <c r="B69" s="2" t="s">
        <v>18666</v>
      </c>
      <c r="C69" s="2" t="s">
        <v>18761</v>
      </c>
      <c r="D69" s="2" t="s">
        <v>18762</v>
      </c>
      <c r="E69" s="247">
        <v>1800000</v>
      </c>
      <c r="F69" s="2" t="s">
        <v>13</v>
      </c>
    </row>
    <row r="70" spans="1:6" ht="78.75" x14ac:dyDescent="0.25">
      <c r="A70" s="103">
        <v>57</v>
      </c>
      <c r="B70" s="158" t="s">
        <v>18763</v>
      </c>
      <c r="C70" s="158" t="s">
        <v>18764</v>
      </c>
      <c r="D70" s="158" t="s">
        <v>18713</v>
      </c>
      <c r="E70" s="247">
        <v>1000000</v>
      </c>
      <c r="F70" s="158" t="s">
        <v>13</v>
      </c>
    </row>
    <row r="71" spans="1:6" ht="78.75" x14ac:dyDescent="0.25">
      <c r="A71" s="103">
        <v>58</v>
      </c>
      <c r="B71" s="158" t="s">
        <v>18765</v>
      </c>
      <c r="C71" s="158" t="s">
        <v>18766</v>
      </c>
      <c r="D71" s="158" t="s">
        <v>18713</v>
      </c>
      <c r="E71" s="247">
        <v>1000000</v>
      </c>
      <c r="F71" s="158" t="s">
        <v>13</v>
      </c>
    </row>
    <row r="72" spans="1:6" ht="78.75" x14ac:dyDescent="0.25">
      <c r="A72" s="103">
        <v>59</v>
      </c>
      <c r="B72" s="158" t="s">
        <v>18767</v>
      </c>
      <c r="C72" s="158" t="s">
        <v>18768</v>
      </c>
      <c r="D72" s="158" t="s">
        <v>18713</v>
      </c>
      <c r="E72" s="247">
        <v>1000000</v>
      </c>
      <c r="F72" s="158" t="s">
        <v>13</v>
      </c>
    </row>
    <row r="73" spans="1:6" x14ac:dyDescent="0.25">
      <c r="A73" s="735"/>
      <c r="B73" s="2767" t="s">
        <v>3145</v>
      </c>
      <c r="C73" s="2767"/>
      <c r="D73" s="933"/>
      <c r="E73" s="9"/>
      <c r="F73" s="336"/>
    </row>
    <row r="74" spans="1:6" ht="110.25" x14ac:dyDescent="0.25">
      <c r="A74" s="103">
        <v>60</v>
      </c>
      <c r="B74" s="158" t="s">
        <v>18769</v>
      </c>
      <c r="C74" s="158" t="s">
        <v>18689</v>
      </c>
      <c r="D74" s="158" t="s">
        <v>18770</v>
      </c>
      <c r="E74" s="247">
        <v>600000</v>
      </c>
      <c r="F74" s="158" t="s">
        <v>272</v>
      </c>
    </row>
    <row r="75" spans="1:6" x14ac:dyDescent="0.25">
      <c r="A75" s="2578" t="s">
        <v>248</v>
      </c>
      <c r="B75" s="2578"/>
      <c r="C75" s="2578"/>
      <c r="D75" s="2578"/>
      <c r="E75" s="299">
        <f>SUM(E6:E74)</f>
        <v>70810344.819999993</v>
      </c>
      <c r="F75" s="158"/>
    </row>
    <row r="76" spans="1:6" x14ac:dyDescent="0.25">
      <c r="A76" s="685"/>
      <c r="B76" s="2558" t="s">
        <v>9</v>
      </c>
      <c r="C76" s="2764"/>
      <c r="D76" s="2765"/>
      <c r="E76" s="168"/>
      <c r="F76" s="359"/>
    </row>
    <row r="77" spans="1:6" ht="63" x14ac:dyDescent="0.25">
      <c r="A77" s="73">
        <v>1</v>
      </c>
      <c r="B77" s="69" t="s">
        <v>269</v>
      </c>
      <c r="C77" s="7" t="s">
        <v>18771</v>
      </c>
      <c r="D77" s="69" t="s">
        <v>271</v>
      </c>
      <c r="E77" s="77">
        <v>1000000</v>
      </c>
      <c r="F77" s="69" t="s">
        <v>272</v>
      </c>
    </row>
    <row r="78" spans="1:6" x14ac:dyDescent="0.25">
      <c r="A78" s="73"/>
      <c r="B78" s="70" t="s">
        <v>273</v>
      </c>
      <c r="C78" s="7"/>
      <c r="D78" s="69"/>
      <c r="E78" s="77"/>
      <c r="F78" s="69"/>
    </row>
    <row r="79" spans="1:6" ht="63" x14ac:dyDescent="0.25">
      <c r="A79" s="73">
        <v>2</v>
      </c>
      <c r="B79" s="69" t="s">
        <v>274</v>
      </c>
      <c r="C79" s="7" t="s">
        <v>18772</v>
      </c>
      <c r="D79" s="69" t="s">
        <v>276</v>
      </c>
      <c r="E79" s="77">
        <v>4500000</v>
      </c>
      <c r="F79" s="69" t="s">
        <v>277</v>
      </c>
    </row>
    <row r="80" spans="1:6" x14ac:dyDescent="0.25">
      <c r="A80" s="73"/>
      <c r="B80" s="70" t="s">
        <v>248</v>
      </c>
      <c r="C80" s="69"/>
      <c r="D80" s="69"/>
      <c r="E80" s="138">
        <v>5500000</v>
      </c>
      <c r="F80" s="69"/>
    </row>
    <row r="81" spans="1:6" x14ac:dyDescent="0.25">
      <c r="A81" s="2558" t="s">
        <v>323</v>
      </c>
      <c r="B81" s="2558"/>
      <c r="C81" s="2558"/>
      <c r="D81" s="2558"/>
      <c r="E81" s="2558"/>
      <c r="F81" s="2558"/>
    </row>
    <row r="82" spans="1:6" x14ac:dyDescent="0.25">
      <c r="A82" s="2764" t="s">
        <v>5872</v>
      </c>
      <c r="B82" s="2772"/>
      <c r="C82" s="2772"/>
      <c r="D82" s="2765"/>
      <c r="E82" s="259"/>
      <c r="F82" s="80"/>
    </row>
    <row r="83" spans="1:6" ht="31.5" x14ac:dyDescent="0.25">
      <c r="A83" s="103">
        <v>37</v>
      </c>
      <c r="B83" s="158" t="s">
        <v>18773</v>
      </c>
      <c r="C83" s="158" t="s">
        <v>18774</v>
      </c>
      <c r="D83" s="158" t="s">
        <v>18775</v>
      </c>
      <c r="E83" s="247">
        <v>3000000</v>
      </c>
      <c r="F83" s="158" t="s">
        <v>13</v>
      </c>
    </row>
    <row r="84" spans="1:6" ht="31.5" x14ac:dyDescent="0.25">
      <c r="A84" s="103">
        <v>43</v>
      </c>
      <c r="B84" s="158" t="s">
        <v>18776</v>
      </c>
      <c r="C84" s="158" t="s">
        <v>18777</v>
      </c>
      <c r="D84" s="158" t="s">
        <v>18775</v>
      </c>
      <c r="E84" s="247">
        <v>3000000</v>
      </c>
      <c r="F84" s="158" t="s">
        <v>13</v>
      </c>
    </row>
    <row r="85" spans="1:6" ht="31.5" x14ac:dyDescent="0.25">
      <c r="A85" s="103">
        <v>49</v>
      </c>
      <c r="B85" s="158" t="s">
        <v>18778</v>
      </c>
      <c r="C85" s="158" t="s">
        <v>18779</v>
      </c>
      <c r="D85" s="158" t="s">
        <v>18775</v>
      </c>
      <c r="E85" s="247">
        <v>3000000</v>
      </c>
      <c r="F85" s="158" t="s">
        <v>13</v>
      </c>
    </row>
    <row r="86" spans="1:6" x14ac:dyDescent="0.25">
      <c r="A86" s="2764" t="s">
        <v>5760</v>
      </c>
      <c r="B86" s="2772"/>
      <c r="C86" s="2772"/>
      <c r="D86" s="2765"/>
      <c r="E86" s="259"/>
      <c r="F86" s="80"/>
    </row>
    <row r="87" spans="1:6" ht="110.25" x14ac:dyDescent="0.25">
      <c r="A87" s="103">
        <v>64</v>
      </c>
      <c r="B87" s="158" t="s">
        <v>18780</v>
      </c>
      <c r="C87" s="158" t="s">
        <v>18781</v>
      </c>
      <c r="D87" s="158" t="s">
        <v>18782</v>
      </c>
      <c r="E87" s="247">
        <v>1500000</v>
      </c>
      <c r="F87" s="158" t="s">
        <v>13</v>
      </c>
    </row>
    <row r="88" spans="1:6" x14ac:dyDescent="0.25">
      <c r="A88" s="88"/>
      <c r="B88" s="336" t="s">
        <v>248</v>
      </c>
      <c r="C88" s="88"/>
      <c r="D88" s="88"/>
      <c r="E88" s="404">
        <f>E87+E85+E84+E83</f>
        <v>10500000</v>
      </c>
      <c r="F88" s="88"/>
    </row>
    <row r="89" spans="1:6" ht="17.25" customHeight="1" x14ac:dyDescent="0.25">
      <c r="A89" s="88"/>
      <c r="B89" s="2576" t="s">
        <v>324</v>
      </c>
      <c r="C89" s="2577"/>
      <c r="D89" s="88"/>
      <c r="E89" s="89">
        <f>E88+E80+E75</f>
        <v>86810344.819999993</v>
      </c>
      <c r="F89" s="88"/>
    </row>
    <row r="93" spans="1:6" x14ac:dyDescent="0.25">
      <c r="A93" s="2585" t="s">
        <v>0</v>
      </c>
      <c r="B93" s="2585"/>
      <c r="C93" s="2585"/>
      <c r="D93" s="2585"/>
      <c r="E93" s="2585"/>
      <c r="F93" s="2585"/>
    </row>
    <row r="94" spans="1:6" x14ac:dyDescent="0.25">
      <c r="A94" s="2766" t="s">
        <v>18783</v>
      </c>
      <c r="B94" s="2766"/>
      <c r="C94" s="2766"/>
      <c r="D94" s="2766"/>
      <c r="E94" s="2766"/>
      <c r="F94" s="2766"/>
    </row>
    <row r="95" spans="1:6" x14ac:dyDescent="0.25">
      <c r="A95" s="2352" t="s">
        <v>281</v>
      </c>
      <c r="B95" s="2352"/>
      <c r="C95" s="2352"/>
      <c r="D95" s="2352"/>
      <c r="E95" s="2352"/>
      <c r="F95" s="2352"/>
    </row>
    <row r="96" spans="1:6" ht="31.5" x14ac:dyDescent="0.25">
      <c r="A96" s="848" t="s">
        <v>3</v>
      </c>
      <c r="B96" s="45" t="s">
        <v>4</v>
      </c>
      <c r="C96" s="45" t="s">
        <v>5</v>
      </c>
      <c r="D96" s="45" t="s">
        <v>6</v>
      </c>
      <c r="E96" s="45" t="s">
        <v>2786</v>
      </c>
      <c r="F96" s="45" t="s">
        <v>8</v>
      </c>
    </row>
    <row r="97" spans="1:6" x14ac:dyDescent="0.25">
      <c r="A97" s="848"/>
      <c r="B97" s="2332" t="s">
        <v>269</v>
      </c>
      <c r="C97" s="2332"/>
      <c r="D97" s="45"/>
      <c r="E97" s="45"/>
      <c r="F97" s="45"/>
    </row>
    <row r="98" spans="1:6" ht="126" x14ac:dyDescent="0.25">
      <c r="A98" s="163">
        <v>1</v>
      </c>
      <c r="B98" s="269" t="s">
        <v>721</v>
      </c>
      <c r="C98" s="269" t="s">
        <v>18649</v>
      </c>
      <c r="D98" s="269" t="s">
        <v>18784</v>
      </c>
      <c r="E98" s="392">
        <v>610776.82999999996</v>
      </c>
      <c r="F98" s="44" t="s">
        <v>272</v>
      </c>
    </row>
    <row r="99" spans="1:6" x14ac:dyDescent="0.25">
      <c r="A99" s="163"/>
      <c r="B99" s="2332" t="s">
        <v>12054</v>
      </c>
      <c r="C99" s="2332"/>
      <c r="D99" s="269"/>
      <c r="E99" s="392"/>
      <c r="F99" s="44"/>
    </row>
    <row r="100" spans="1:6" ht="94.5" x14ac:dyDescent="0.25">
      <c r="A100" s="163">
        <v>2</v>
      </c>
      <c r="B100" s="269" t="s">
        <v>23</v>
      </c>
      <c r="C100" s="269" t="s">
        <v>18654</v>
      </c>
      <c r="D100" s="269" t="s">
        <v>18785</v>
      </c>
      <c r="E100" s="450">
        <v>381379.31</v>
      </c>
      <c r="F100" s="42" t="s">
        <v>272</v>
      </c>
    </row>
    <row r="101" spans="1:6" ht="63" x14ac:dyDescent="0.25">
      <c r="A101" s="163">
        <v>3</v>
      </c>
      <c r="B101" s="269" t="s">
        <v>18786</v>
      </c>
      <c r="C101" s="269" t="s">
        <v>18656</v>
      </c>
      <c r="D101" s="269" t="s">
        <v>18787</v>
      </c>
      <c r="E101" s="392">
        <v>200000</v>
      </c>
      <c r="F101" s="42" t="s">
        <v>272</v>
      </c>
    </row>
    <row r="102" spans="1:6" x14ac:dyDescent="0.25">
      <c r="A102" s="163"/>
      <c r="B102" s="2332" t="s">
        <v>41</v>
      </c>
      <c r="C102" s="2332"/>
      <c r="D102" s="269"/>
      <c r="E102" s="392"/>
      <c r="F102" s="42"/>
    </row>
    <row r="103" spans="1:6" ht="78.75" x14ac:dyDescent="0.25">
      <c r="A103" s="163">
        <v>4</v>
      </c>
      <c r="B103" s="269" t="s">
        <v>41</v>
      </c>
      <c r="C103" s="269" t="s">
        <v>18657</v>
      </c>
      <c r="D103" s="269" t="s">
        <v>43</v>
      </c>
      <c r="E103" s="392">
        <v>568965.51</v>
      </c>
      <c r="F103" s="44" t="s">
        <v>272</v>
      </c>
    </row>
    <row r="104" spans="1:6" x14ac:dyDescent="0.25">
      <c r="A104" s="163"/>
      <c r="B104" s="2332" t="s">
        <v>552</v>
      </c>
      <c r="C104" s="2332"/>
      <c r="D104" s="269"/>
      <c r="E104" s="392"/>
      <c r="F104" s="44"/>
    </row>
    <row r="105" spans="1:6" ht="47.25" x14ac:dyDescent="0.25">
      <c r="A105" s="163">
        <v>5</v>
      </c>
      <c r="B105" s="269" t="s">
        <v>309</v>
      </c>
      <c r="C105" s="269" t="s">
        <v>18685</v>
      </c>
      <c r="D105" s="269" t="s">
        <v>554</v>
      </c>
      <c r="E105" s="392">
        <v>527974</v>
      </c>
      <c r="F105" s="44" t="s">
        <v>272</v>
      </c>
    </row>
    <row r="106" spans="1:6" ht="47.25" x14ac:dyDescent="0.25">
      <c r="A106" s="163">
        <v>6</v>
      </c>
      <c r="B106" s="269" t="s">
        <v>18788</v>
      </c>
      <c r="C106" s="269" t="s">
        <v>18687</v>
      </c>
      <c r="D106" s="269" t="s">
        <v>554</v>
      </c>
      <c r="E106" s="392">
        <v>2500000</v>
      </c>
      <c r="F106" s="42" t="s">
        <v>272</v>
      </c>
    </row>
    <row r="107" spans="1:6" x14ac:dyDescent="0.25">
      <c r="A107" s="163"/>
      <c r="B107" s="2332" t="s">
        <v>18789</v>
      </c>
      <c r="C107" s="2332"/>
      <c r="D107" s="269"/>
      <c r="E107" s="392"/>
      <c r="F107" s="42"/>
    </row>
    <row r="108" spans="1:6" ht="78.75" x14ac:dyDescent="0.25">
      <c r="A108" s="163">
        <v>7</v>
      </c>
      <c r="B108" s="269" t="s">
        <v>18790</v>
      </c>
      <c r="C108" s="269" t="s">
        <v>18710</v>
      </c>
      <c r="D108" s="269" t="s">
        <v>18711</v>
      </c>
      <c r="E108" s="392">
        <v>267965</v>
      </c>
      <c r="F108" s="44" t="s">
        <v>13</v>
      </c>
    </row>
    <row r="109" spans="1:6" ht="47.25" x14ac:dyDescent="0.25">
      <c r="A109" s="163">
        <v>8</v>
      </c>
      <c r="B109" s="269" t="s">
        <v>18791</v>
      </c>
      <c r="C109" s="269" t="s">
        <v>18741</v>
      </c>
      <c r="D109" s="269" t="s">
        <v>18792</v>
      </c>
      <c r="E109" s="392">
        <v>6322250</v>
      </c>
      <c r="F109" s="44" t="s">
        <v>13</v>
      </c>
    </row>
    <row r="110" spans="1:6" x14ac:dyDescent="0.25">
      <c r="A110" s="2771" t="s">
        <v>248</v>
      </c>
      <c r="B110" s="2771"/>
      <c r="C110" s="2771"/>
      <c r="D110" s="2771"/>
      <c r="E110" s="726">
        <f>SUM(E98:E109)</f>
        <v>11379310.65</v>
      </c>
      <c r="F110" s="178"/>
    </row>
  </sheetData>
  <mergeCells count="22">
    <mergeCell ref="A75:D75"/>
    <mergeCell ref="B76:D76"/>
    <mergeCell ref="B102:C102"/>
    <mergeCell ref="B104:C104"/>
    <mergeCell ref="A81:F81"/>
    <mergeCell ref="A82:D82"/>
    <mergeCell ref="A86:D86"/>
    <mergeCell ref="B107:C107"/>
    <mergeCell ref="A110:D110"/>
    <mergeCell ref="B89:C89"/>
    <mergeCell ref="A93:F93"/>
    <mergeCell ref="A94:F94"/>
    <mergeCell ref="A95:F95"/>
    <mergeCell ref="B97:C97"/>
    <mergeCell ref="B99:C99"/>
    <mergeCell ref="B73:C73"/>
    <mergeCell ref="A1:F1"/>
    <mergeCell ref="A2:F2"/>
    <mergeCell ref="A3:F3"/>
    <mergeCell ref="B5:C5"/>
    <mergeCell ref="B37:C37"/>
    <mergeCell ref="B59:C59"/>
  </mergeCells>
  <pageMargins left="0.7" right="0.7" top="0.75" bottom="0.75" header="0.3" footer="0.3"/>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1"/>
  <sheetViews>
    <sheetView topLeftCell="A140" workbookViewId="0">
      <selection activeCell="C125" sqref="C125"/>
    </sheetView>
  </sheetViews>
  <sheetFormatPr defaultRowHeight="15.75" x14ac:dyDescent="0.25"/>
  <cols>
    <col min="1" max="1" width="8.140625" style="128" customWidth="1"/>
    <col min="2" max="2" width="15.85546875" style="128" customWidth="1"/>
    <col min="3" max="3" width="42.7109375" style="128" customWidth="1"/>
    <col min="4" max="4" width="17.42578125" style="128" customWidth="1"/>
    <col min="5" max="5" width="21.140625" style="128" customWidth="1"/>
    <col min="6" max="6" width="11.140625" style="128" customWidth="1"/>
    <col min="7" max="16384" width="9.140625" style="128"/>
  </cols>
  <sheetData>
    <row r="1" spans="1:6" x14ac:dyDescent="0.25">
      <c r="A1" s="2773" t="s">
        <v>0</v>
      </c>
      <c r="B1" s="2773"/>
      <c r="C1" s="2773"/>
      <c r="D1" s="2773"/>
      <c r="E1" s="2773"/>
      <c r="F1" s="2773"/>
    </row>
    <row r="2" spans="1:6" x14ac:dyDescent="0.25">
      <c r="A2" s="2345" t="s">
        <v>18793</v>
      </c>
      <c r="B2" s="2345"/>
      <c r="C2" s="2345"/>
      <c r="D2" s="2345"/>
      <c r="E2" s="2345"/>
      <c r="F2" s="2345"/>
    </row>
    <row r="3" spans="1:6" x14ac:dyDescent="0.25">
      <c r="A3" s="2773" t="s">
        <v>18794</v>
      </c>
      <c r="B3" s="2773"/>
      <c r="C3" s="2773"/>
      <c r="D3" s="2773"/>
      <c r="E3" s="2773"/>
      <c r="F3" s="2773"/>
    </row>
    <row r="4" spans="1:6" ht="31.5" x14ac:dyDescent="0.25">
      <c r="A4" s="240" t="s">
        <v>3</v>
      </c>
      <c r="B4" s="240" t="s">
        <v>4</v>
      </c>
      <c r="C4" s="240" t="s">
        <v>5</v>
      </c>
      <c r="D4" s="240" t="s">
        <v>6</v>
      </c>
      <c r="E4" s="39" t="s">
        <v>2611</v>
      </c>
      <c r="F4" s="310" t="s">
        <v>8</v>
      </c>
    </row>
    <row r="5" spans="1:6" x14ac:dyDescent="0.25">
      <c r="A5" s="154"/>
      <c r="B5" s="2364" t="s">
        <v>8599</v>
      </c>
      <c r="C5" s="2364"/>
      <c r="D5" s="310"/>
      <c r="E5" s="55"/>
      <c r="F5" s="303"/>
    </row>
    <row r="6" spans="1:6" ht="47.25" x14ac:dyDescent="0.25">
      <c r="A6" s="154">
        <v>1</v>
      </c>
      <c r="B6" s="152" t="s">
        <v>12447</v>
      </c>
      <c r="C6" s="152" t="s">
        <v>18795</v>
      </c>
      <c r="D6" s="237" t="s">
        <v>12</v>
      </c>
      <c r="E6" s="306">
        <f>2000000-1000000</f>
        <v>1000000</v>
      </c>
      <c r="F6" s="303" t="s">
        <v>272</v>
      </c>
    </row>
    <row r="7" spans="1:6" ht="141.75" x14ac:dyDescent="0.25">
      <c r="A7" s="154">
        <v>2</v>
      </c>
      <c r="B7" s="152" t="s">
        <v>295</v>
      </c>
      <c r="C7" s="152" t="s">
        <v>18796</v>
      </c>
      <c r="D7" s="237" t="s">
        <v>16</v>
      </c>
      <c r="E7" s="306">
        <v>988620</v>
      </c>
      <c r="F7" s="303" t="s">
        <v>272</v>
      </c>
    </row>
    <row r="8" spans="1:6" ht="31.5" x14ac:dyDescent="0.25">
      <c r="A8" s="154">
        <v>3</v>
      </c>
      <c r="B8" s="152" t="s">
        <v>17</v>
      </c>
      <c r="C8" s="152" t="s">
        <v>18797</v>
      </c>
      <c r="D8" s="237" t="s">
        <v>19</v>
      </c>
      <c r="E8" s="306">
        <v>160000</v>
      </c>
      <c r="F8" s="303" t="s">
        <v>272</v>
      </c>
    </row>
    <row r="9" spans="1:6" ht="31.5" x14ac:dyDescent="0.25">
      <c r="A9" s="154">
        <v>4</v>
      </c>
      <c r="B9" s="152" t="s">
        <v>20</v>
      </c>
      <c r="C9" s="152" t="s">
        <v>18798</v>
      </c>
      <c r="D9" s="237" t="s">
        <v>22</v>
      </c>
      <c r="E9" s="306">
        <v>60000</v>
      </c>
      <c r="F9" s="303" t="s">
        <v>272</v>
      </c>
    </row>
    <row r="10" spans="1:6" ht="94.5" x14ac:dyDescent="0.25">
      <c r="A10" s="154">
        <v>5</v>
      </c>
      <c r="B10" s="152" t="s">
        <v>23</v>
      </c>
      <c r="C10" s="152" t="s">
        <v>18799</v>
      </c>
      <c r="D10" s="152" t="s">
        <v>25</v>
      </c>
      <c r="E10" s="306">
        <v>2000000</v>
      </c>
      <c r="F10" s="303" t="s">
        <v>272</v>
      </c>
    </row>
    <row r="11" spans="1:6" x14ac:dyDescent="0.25">
      <c r="A11" s="154"/>
      <c r="B11" s="2364" t="s">
        <v>334</v>
      </c>
      <c r="C11" s="2364"/>
      <c r="D11" s="2364"/>
      <c r="E11" s="306"/>
      <c r="F11" s="303"/>
    </row>
    <row r="12" spans="1:6" ht="110.25" x14ac:dyDescent="0.25">
      <c r="A12" s="154">
        <v>6</v>
      </c>
      <c r="B12" s="152" t="s">
        <v>295</v>
      </c>
      <c r="C12" s="152" t="s">
        <v>18800</v>
      </c>
      <c r="D12" s="152" t="s">
        <v>3235</v>
      </c>
      <c r="E12" s="306">
        <v>404310</v>
      </c>
      <c r="F12" s="303" t="s">
        <v>272</v>
      </c>
    </row>
    <row r="13" spans="1:6" ht="94.5" x14ac:dyDescent="0.25">
      <c r="A13" s="154">
        <v>7</v>
      </c>
      <c r="B13" s="152" t="s">
        <v>23</v>
      </c>
      <c r="C13" s="152" t="s">
        <v>18801</v>
      </c>
      <c r="D13" s="152" t="s">
        <v>541</v>
      </c>
      <c r="E13" s="306">
        <v>1000000</v>
      </c>
      <c r="F13" s="303" t="s">
        <v>272</v>
      </c>
    </row>
    <row r="14" spans="1:6" ht="94.5" x14ac:dyDescent="0.25">
      <c r="A14" s="154">
        <v>8</v>
      </c>
      <c r="B14" s="152" t="s">
        <v>14053</v>
      </c>
      <c r="C14" s="152" t="s">
        <v>18802</v>
      </c>
      <c r="D14" s="152" t="s">
        <v>2498</v>
      </c>
      <c r="E14" s="306">
        <v>1200000</v>
      </c>
      <c r="F14" s="303" t="s">
        <v>272</v>
      </c>
    </row>
    <row r="15" spans="1:6" x14ac:dyDescent="0.25">
      <c r="A15" s="154"/>
      <c r="B15" s="2364" t="s">
        <v>34</v>
      </c>
      <c r="C15" s="2364"/>
      <c r="D15" s="152"/>
      <c r="E15" s="306"/>
      <c r="F15" s="303"/>
    </row>
    <row r="16" spans="1:6" ht="47.25" x14ac:dyDescent="0.25">
      <c r="A16" s="154">
        <v>9</v>
      </c>
      <c r="B16" s="152" t="s">
        <v>309</v>
      </c>
      <c r="C16" s="152" t="s">
        <v>18803</v>
      </c>
      <c r="D16" s="152" t="s">
        <v>341</v>
      </c>
      <c r="E16" s="306">
        <f>10000000-4500000</f>
        <v>5500000</v>
      </c>
      <c r="F16" s="303" t="s">
        <v>272</v>
      </c>
    </row>
    <row r="17" spans="1:6" ht="47.25" x14ac:dyDescent="0.25">
      <c r="A17" s="154">
        <v>10</v>
      </c>
      <c r="B17" s="152" t="s">
        <v>342</v>
      </c>
      <c r="C17" s="152" t="s">
        <v>18804</v>
      </c>
      <c r="D17" s="152" t="s">
        <v>341</v>
      </c>
      <c r="E17" s="306">
        <v>11702586</v>
      </c>
      <c r="F17" s="303" t="s">
        <v>272</v>
      </c>
    </row>
    <row r="18" spans="1:6" ht="78.75" x14ac:dyDescent="0.25">
      <c r="A18" s="154">
        <v>11</v>
      </c>
      <c r="B18" s="152" t="s">
        <v>18805</v>
      </c>
      <c r="C18" s="152" t="s">
        <v>18806</v>
      </c>
      <c r="D18" s="49" t="s">
        <v>18807</v>
      </c>
      <c r="E18" s="306">
        <v>6681034</v>
      </c>
      <c r="F18" s="303" t="s">
        <v>272</v>
      </c>
    </row>
    <row r="19" spans="1:6" ht="31.5" x14ac:dyDescent="0.25">
      <c r="A19" s="154"/>
      <c r="B19" s="310" t="s">
        <v>4156</v>
      </c>
      <c r="C19" s="310"/>
      <c r="D19" s="303"/>
      <c r="E19" s="306"/>
      <c r="F19" s="303"/>
    </row>
    <row r="20" spans="1:6" ht="94.5" x14ac:dyDescent="0.25">
      <c r="A20" s="154">
        <v>12</v>
      </c>
      <c r="B20" s="152" t="s">
        <v>18808</v>
      </c>
      <c r="C20" s="152" t="s">
        <v>18809</v>
      </c>
      <c r="D20" s="152" t="s">
        <v>43</v>
      </c>
      <c r="E20" s="306">
        <v>4568965.5199999996</v>
      </c>
      <c r="F20" s="303" t="s">
        <v>272</v>
      </c>
    </row>
    <row r="21" spans="1:6" x14ac:dyDescent="0.25">
      <c r="A21" s="154"/>
      <c r="B21" s="2364" t="s">
        <v>3866</v>
      </c>
      <c r="C21" s="2364"/>
      <c r="D21" s="152"/>
      <c r="E21" s="306"/>
      <c r="F21" s="303"/>
    </row>
    <row r="22" spans="1:6" ht="141.75" x14ac:dyDescent="0.25">
      <c r="A22" s="154">
        <v>13</v>
      </c>
      <c r="B22" s="152" t="s">
        <v>18810</v>
      </c>
      <c r="C22" s="152" t="s">
        <v>18811</v>
      </c>
      <c r="D22" s="152" t="s">
        <v>4160</v>
      </c>
      <c r="E22" s="306">
        <v>1736206</v>
      </c>
      <c r="F22" s="303" t="s">
        <v>272</v>
      </c>
    </row>
    <row r="23" spans="1:6" x14ac:dyDescent="0.25">
      <c r="A23" s="154"/>
      <c r="B23" s="2364" t="s">
        <v>18812</v>
      </c>
      <c r="C23" s="2364"/>
      <c r="D23" s="152"/>
      <c r="E23" s="306"/>
      <c r="F23" s="303"/>
    </row>
    <row r="24" spans="1:6" ht="409.5" x14ac:dyDescent="0.25">
      <c r="A24" s="154">
        <v>14</v>
      </c>
      <c r="B24" s="152" t="s">
        <v>18813</v>
      </c>
      <c r="C24" s="152" t="s">
        <v>18814</v>
      </c>
      <c r="D24" s="152" t="s">
        <v>18815</v>
      </c>
      <c r="E24" s="306">
        <v>1736206</v>
      </c>
      <c r="F24" s="303" t="s">
        <v>272</v>
      </c>
    </row>
    <row r="25" spans="1:6" x14ac:dyDescent="0.25">
      <c r="A25" s="154"/>
      <c r="B25" s="2327" t="s">
        <v>312</v>
      </c>
      <c r="C25" s="2327"/>
      <c r="D25" s="190"/>
      <c r="E25" s="55"/>
      <c r="F25" s="303"/>
    </row>
    <row r="26" spans="1:6" ht="173.25" x14ac:dyDescent="0.25">
      <c r="A26" s="154">
        <v>15</v>
      </c>
      <c r="B26" s="152" t="s">
        <v>18816</v>
      </c>
      <c r="C26" s="152" t="s">
        <v>18817</v>
      </c>
      <c r="D26" s="152" t="s">
        <v>18818</v>
      </c>
      <c r="E26" s="306">
        <v>1500000</v>
      </c>
      <c r="F26" s="303" t="s">
        <v>13</v>
      </c>
    </row>
    <row r="27" spans="1:6" ht="189" x14ac:dyDescent="0.25">
      <c r="A27" s="154">
        <v>16</v>
      </c>
      <c r="B27" s="152" t="s">
        <v>18819</v>
      </c>
      <c r="C27" s="152" t="s">
        <v>18820</v>
      </c>
      <c r="D27" s="152" t="s">
        <v>18821</v>
      </c>
      <c r="E27" s="306">
        <v>1100000</v>
      </c>
      <c r="F27" s="303" t="s">
        <v>13</v>
      </c>
    </row>
    <row r="28" spans="1:6" ht="189" x14ac:dyDescent="0.25">
      <c r="A28" s="154">
        <v>17</v>
      </c>
      <c r="B28" s="152" t="s">
        <v>18822</v>
      </c>
      <c r="C28" s="152" t="s">
        <v>18823</v>
      </c>
      <c r="D28" s="152" t="s">
        <v>18824</v>
      </c>
      <c r="E28" s="306">
        <v>750000</v>
      </c>
      <c r="F28" s="303" t="s">
        <v>13</v>
      </c>
    </row>
    <row r="29" spans="1:6" ht="189" x14ac:dyDescent="0.25">
      <c r="A29" s="154">
        <v>18</v>
      </c>
      <c r="B29" s="152" t="s">
        <v>18825</v>
      </c>
      <c r="C29" s="152" t="s">
        <v>18826</v>
      </c>
      <c r="D29" s="152" t="s">
        <v>18824</v>
      </c>
      <c r="E29" s="306">
        <v>750000</v>
      </c>
      <c r="F29" s="303" t="s">
        <v>13</v>
      </c>
    </row>
    <row r="30" spans="1:6" ht="189" x14ac:dyDescent="0.25">
      <c r="A30" s="154">
        <v>19</v>
      </c>
      <c r="B30" s="152" t="s">
        <v>18827</v>
      </c>
      <c r="C30" s="152" t="s">
        <v>18828</v>
      </c>
      <c r="D30" s="152" t="s">
        <v>18824</v>
      </c>
      <c r="E30" s="306">
        <v>750000</v>
      </c>
      <c r="F30" s="303" t="s">
        <v>13</v>
      </c>
    </row>
    <row r="31" spans="1:6" ht="189" x14ac:dyDescent="0.25">
      <c r="A31" s="154">
        <v>20</v>
      </c>
      <c r="B31" s="152" t="s">
        <v>18829</v>
      </c>
      <c r="C31" s="152" t="s">
        <v>18830</v>
      </c>
      <c r="D31" s="152" t="s">
        <v>18824</v>
      </c>
      <c r="E31" s="306">
        <v>750000</v>
      </c>
      <c r="F31" s="303" t="s">
        <v>13</v>
      </c>
    </row>
    <row r="32" spans="1:6" ht="189" x14ac:dyDescent="0.25">
      <c r="A32" s="154">
        <v>21</v>
      </c>
      <c r="B32" s="152" t="s">
        <v>18831</v>
      </c>
      <c r="C32" s="152" t="s">
        <v>18832</v>
      </c>
      <c r="D32" s="152" t="s">
        <v>18824</v>
      </c>
      <c r="E32" s="306">
        <v>750000</v>
      </c>
      <c r="F32" s="303" t="s">
        <v>13</v>
      </c>
    </row>
    <row r="33" spans="1:6" ht="189" x14ac:dyDescent="0.25">
      <c r="A33" s="154">
        <v>22</v>
      </c>
      <c r="B33" s="152" t="s">
        <v>18833</v>
      </c>
      <c r="C33" s="152" t="s">
        <v>18834</v>
      </c>
      <c r="D33" s="152" t="s">
        <v>18824</v>
      </c>
      <c r="E33" s="306">
        <v>750000</v>
      </c>
      <c r="F33" s="303" t="s">
        <v>13</v>
      </c>
    </row>
    <row r="34" spans="1:6" ht="189" x14ac:dyDescent="0.25">
      <c r="A34" s="154">
        <v>23</v>
      </c>
      <c r="B34" s="152" t="s">
        <v>18835</v>
      </c>
      <c r="C34" s="152" t="s">
        <v>18836</v>
      </c>
      <c r="D34" s="152" t="s">
        <v>18824</v>
      </c>
      <c r="E34" s="306">
        <v>750000</v>
      </c>
      <c r="F34" s="303" t="s">
        <v>13</v>
      </c>
    </row>
    <row r="35" spans="1:6" ht="31.5" x14ac:dyDescent="0.25">
      <c r="A35" s="154">
        <v>24</v>
      </c>
      <c r="B35" s="152" t="s">
        <v>18837</v>
      </c>
      <c r="C35" s="152" t="s">
        <v>18838</v>
      </c>
      <c r="D35" s="152" t="s">
        <v>18839</v>
      </c>
      <c r="E35" s="306">
        <v>60000</v>
      </c>
      <c r="F35" s="303" t="s">
        <v>13</v>
      </c>
    </row>
    <row r="36" spans="1:6" ht="31.5" x14ac:dyDescent="0.25">
      <c r="A36" s="154">
        <v>25</v>
      </c>
      <c r="B36" s="152" t="s">
        <v>18840</v>
      </c>
      <c r="C36" s="152" t="s">
        <v>18841</v>
      </c>
      <c r="D36" s="152" t="s">
        <v>18839</v>
      </c>
      <c r="E36" s="306">
        <v>60000</v>
      </c>
      <c r="F36" s="303" t="s">
        <v>13</v>
      </c>
    </row>
    <row r="37" spans="1:6" ht="31.5" x14ac:dyDescent="0.25">
      <c r="A37" s="154">
        <v>26</v>
      </c>
      <c r="B37" s="152" t="s">
        <v>18842</v>
      </c>
      <c r="C37" s="152" t="s">
        <v>18843</v>
      </c>
      <c r="D37" s="152" t="s">
        <v>18839</v>
      </c>
      <c r="E37" s="306">
        <v>60000</v>
      </c>
      <c r="F37" s="303" t="s">
        <v>13</v>
      </c>
    </row>
    <row r="38" spans="1:6" ht="31.5" x14ac:dyDescent="0.25">
      <c r="A38" s="154">
        <v>27</v>
      </c>
      <c r="B38" s="152" t="s">
        <v>18844</v>
      </c>
      <c r="C38" s="152" t="s">
        <v>18845</v>
      </c>
      <c r="D38" s="152" t="s">
        <v>18839</v>
      </c>
      <c r="E38" s="306">
        <v>60000</v>
      </c>
      <c r="F38" s="303" t="s">
        <v>13</v>
      </c>
    </row>
    <row r="39" spans="1:6" ht="31.5" x14ac:dyDescent="0.25">
      <c r="A39" s="154">
        <v>28</v>
      </c>
      <c r="B39" s="152" t="s">
        <v>18846</v>
      </c>
      <c r="C39" s="152" t="s">
        <v>18847</v>
      </c>
      <c r="D39" s="152" t="s">
        <v>18839</v>
      </c>
      <c r="E39" s="306">
        <v>60000</v>
      </c>
      <c r="F39" s="303" t="s">
        <v>13</v>
      </c>
    </row>
    <row r="40" spans="1:6" ht="31.5" x14ac:dyDescent="0.25">
      <c r="A40" s="154">
        <v>29</v>
      </c>
      <c r="B40" s="152" t="s">
        <v>18848</v>
      </c>
      <c r="C40" s="152" t="s">
        <v>18849</v>
      </c>
      <c r="D40" s="152" t="s">
        <v>18839</v>
      </c>
      <c r="E40" s="306">
        <v>60000</v>
      </c>
      <c r="F40" s="303" t="s">
        <v>13</v>
      </c>
    </row>
    <row r="41" spans="1:6" ht="31.5" x14ac:dyDescent="0.25">
      <c r="A41" s="154">
        <v>30</v>
      </c>
      <c r="B41" s="152" t="s">
        <v>18850</v>
      </c>
      <c r="C41" s="152" t="s">
        <v>18851</v>
      </c>
      <c r="D41" s="152" t="s">
        <v>18839</v>
      </c>
      <c r="E41" s="306">
        <v>60000</v>
      </c>
      <c r="F41" s="303" t="s">
        <v>13</v>
      </c>
    </row>
    <row r="42" spans="1:6" ht="31.5" x14ac:dyDescent="0.25">
      <c r="A42" s="154">
        <v>31</v>
      </c>
      <c r="B42" s="152" t="s">
        <v>18852</v>
      </c>
      <c r="C42" s="152" t="s">
        <v>18853</v>
      </c>
      <c r="D42" s="152" t="s">
        <v>18839</v>
      </c>
      <c r="E42" s="306">
        <v>60000</v>
      </c>
      <c r="F42" s="303" t="s">
        <v>13</v>
      </c>
    </row>
    <row r="43" spans="1:6" ht="31.5" x14ac:dyDescent="0.25">
      <c r="A43" s="154">
        <v>32</v>
      </c>
      <c r="B43" s="152" t="s">
        <v>18854</v>
      </c>
      <c r="C43" s="152" t="s">
        <v>18855</v>
      </c>
      <c r="D43" s="152" t="s">
        <v>18839</v>
      </c>
      <c r="E43" s="306">
        <v>60000</v>
      </c>
      <c r="F43" s="303" t="s">
        <v>13</v>
      </c>
    </row>
    <row r="44" spans="1:6" ht="31.5" x14ac:dyDescent="0.25">
      <c r="A44" s="154">
        <v>33</v>
      </c>
      <c r="B44" s="152" t="s">
        <v>18816</v>
      </c>
      <c r="C44" s="152" t="s">
        <v>18856</v>
      </c>
      <c r="D44" s="152" t="s">
        <v>18839</v>
      </c>
      <c r="E44" s="306">
        <v>60000</v>
      </c>
      <c r="F44" s="303" t="s">
        <v>13</v>
      </c>
    </row>
    <row r="45" spans="1:6" ht="31.5" x14ac:dyDescent="0.25">
      <c r="A45" s="154">
        <v>34</v>
      </c>
      <c r="B45" s="152" t="s">
        <v>18857</v>
      </c>
      <c r="C45" s="152" t="s">
        <v>18858</v>
      </c>
      <c r="D45" s="152" t="s">
        <v>18839</v>
      </c>
      <c r="E45" s="306">
        <v>60000</v>
      </c>
      <c r="F45" s="303" t="s">
        <v>13</v>
      </c>
    </row>
    <row r="46" spans="1:6" ht="31.5" x14ac:dyDescent="0.25">
      <c r="A46" s="154">
        <v>35</v>
      </c>
      <c r="B46" s="152" t="s">
        <v>18859</v>
      </c>
      <c r="C46" s="152" t="s">
        <v>18860</v>
      </c>
      <c r="D46" s="152" t="s">
        <v>18839</v>
      </c>
      <c r="E46" s="306">
        <v>60000</v>
      </c>
      <c r="F46" s="303" t="s">
        <v>13</v>
      </c>
    </row>
    <row r="47" spans="1:6" ht="31.5" x14ac:dyDescent="0.25">
      <c r="A47" s="154">
        <v>36</v>
      </c>
      <c r="B47" s="152" t="s">
        <v>18861</v>
      </c>
      <c r="C47" s="152" t="s">
        <v>18862</v>
      </c>
      <c r="D47" s="152" t="s">
        <v>18839</v>
      </c>
      <c r="E47" s="306">
        <v>60000</v>
      </c>
      <c r="F47" s="303" t="s">
        <v>13</v>
      </c>
    </row>
    <row r="48" spans="1:6" ht="31.5" x14ac:dyDescent="0.25">
      <c r="A48" s="154">
        <v>37</v>
      </c>
      <c r="B48" s="152" t="s">
        <v>18863</v>
      </c>
      <c r="C48" s="152" t="s">
        <v>18864</v>
      </c>
      <c r="D48" s="152" t="s">
        <v>18839</v>
      </c>
      <c r="E48" s="306">
        <v>60000</v>
      </c>
      <c r="F48" s="303" t="s">
        <v>13</v>
      </c>
    </row>
    <row r="49" spans="1:6" ht="31.5" x14ac:dyDescent="0.25">
      <c r="A49" s="154">
        <v>38</v>
      </c>
      <c r="B49" s="152" t="s">
        <v>18865</v>
      </c>
      <c r="C49" s="152" t="s">
        <v>18866</v>
      </c>
      <c r="D49" s="152" t="s">
        <v>18839</v>
      </c>
      <c r="E49" s="306">
        <v>60000</v>
      </c>
      <c r="F49" s="303" t="s">
        <v>13</v>
      </c>
    </row>
    <row r="50" spans="1:6" ht="31.5" x14ac:dyDescent="0.25">
      <c r="A50" s="154">
        <v>39</v>
      </c>
      <c r="B50" s="152" t="s">
        <v>18867</v>
      </c>
      <c r="C50" s="152" t="s">
        <v>18868</v>
      </c>
      <c r="D50" s="152" t="s">
        <v>18839</v>
      </c>
      <c r="E50" s="306">
        <v>60000</v>
      </c>
      <c r="F50" s="303" t="s">
        <v>13</v>
      </c>
    </row>
    <row r="51" spans="1:6" ht="31.5" x14ac:dyDescent="0.25">
      <c r="A51" s="154">
        <v>40</v>
      </c>
      <c r="B51" s="152" t="s">
        <v>18869</v>
      </c>
      <c r="C51" s="152" t="s">
        <v>18870</v>
      </c>
      <c r="D51" s="152" t="s">
        <v>18839</v>
      </c>
      <c r="E51" s="306">
        <v>60000</v>
      </c>
      <c r="F51" s="303" t="s">
        <v>13</v>
      </c>
    </row>
    <row r="52" spans="1:6" ht="31.5" x14ac:dyDescent="0.25">
      <c r="A52" s="154">
        <v>41</v>
      </c>
      <c r="B52" s="152" t="s">
        <v>18871</v>
      </c>
      <c r="C52" s="152" t="s">
        <v>18872</v>
      </c>
      <c r="D52" s="152" t="s">
        <v>18839</v>
      </c>
      <c r="E52" s="306">
        <v>60000</v>
      </c>
      <c r="F52" s="303" t="s">
        <v>13</v>
      </c>
    </row>
    <row r="53" spans="1:6" ht="31.5" x14ac:dyDescent="0.25">
      <c r="A53" s="154">
        <v>42</v>
      </c>
      <c r="B53" s="152" t="s">
        <v>18873</v>
      </c>
      <c r="C53" s="152" t="s">
        <v>18874</v>
      </c>
      <c r="D53" s="152" t="s">
        <v>18839</v>
      </c>
      <c r="E53" s="306">
        <v>60000</v>
      </c>
      <c r="F53" s="303" t="s">
        <v>13</v>
      </c>
    </row>
    <row r="54" spans="1:6" ht="31.5" x14ac:dyDescent="0.25">
      <c r="A54" s="154">
        <v>43</v>
      </c>
      <c r="B54" s="152" t="s">
        <v>18875</v>
      </c>
      <c r="C54" s="152" t="s">
        <v>18876</v>
      </c>
      <c r="D54" s="152" t="s">
        <v>18839</v>
      </c>
      <c r="E54" s="306">
        <v>60000</v>
      </c>
      <c r="F54" s="303" t="s">
        <v>13</v>
      </c>
    </row>
    <row r="55" spans="1:6" ht="31.5" x14ac:dyDescent="0.25">
      <c r="A55" s="154">
        <v>44</v>
      </c>
      <c r="B55" s="152" t="s">
        <v>18877</v>
      </c>
      <c r="C55" s="152" t="s">
        <v>18878</v>
      </c>
      <c r="D55" s="152" t="s">
        <v>18839</v>
      </c>
      <c r="E55" s="306">
        <v>60000</v>
      </c>
      <c r="F55" s="303" t="s">
        <v>13</v>
      </c>
    </row>
    <row r="56" spans="1:6" ht="31.5" x14ac:dyDescent="0.25">
      <c r="A56" s="154">
        <v>45</v>
      </c>
      <c r="B56" s="152" t="s">
        <v>18879</v>
      </c>
      <c r="C56" s="152" t="s">
        <v>18880</v>
      </c>
      <c r="D56" s="152" t="s">
        <v>18839</v>
      </c>
      <c r="E56" s="306">
        <v>60000</v>
      </c>
      <c r="F56" s="303" t="s">
        <v>13</v>
      </c>
    </row>
    <row r="57" spans="1:6" ht="31.5" x14ac:dyDescent="0.25">
      <c r="A57" s="154">
        <v>46</v>
      </c>
      <c r="B57" s="152" t="s">
        <v>18881</v>
      </c>
      <c r="C57" s="152" t="s">
        <v>18882</v>
      </c>
      <c r="D57" s="152" t="s">
        <v>18839</v>
      </c>
      <c r="E57" s="306">
        <v>60000</v>
      </c>
      <c r="F57" s="303" t="s">
        <v>13</v>
      </c>
    </row>
    <row r="58" spans="1:6" ht="31.5" x14ac:dyDescent="0.25">
      <c r="A58" s="154">
        <v>47</v>
      </c>
      <c r="B58" s="152" t="s">
        <v>18883</v>
      </c>
      <c r="C58" s="152" t="s">
        <v>18884</v>
      </c>
      <c r="D58" s="152" t="s">
        <v>18839</v>
      </c>
      <c r="E58" s="306">
        <v>60000</v>
      </c>
      <c r="F58" s="303" t="s">
        <v>13</v>
      </c>
    </row>
    <row r="59" spans="1:6" ht="31.5" x14ac:dyDescent="0.25">
      <c r="A59" s="154">
        <v>48</v>
      </c>
      <c r="B59" s="303" t="s">
        <v>13708</v>
      </c>
      <c r="C59" s="152" t="s">
        <v>18885</v>
      </c>
      <c r="D59" s="152" t="s">
        <v>18839</v>
      </c>
      <c r="E59" s="306">
        <v>60000</v>
      </c>
      <c r="F59" s="303" t="s">
        <v>13</v>
      </c>
    </row>
    <row r="60" spans="1:6" ht="31.5" x14ac:dyDescent="0.25">
      <c r="A60" s="154">
        <v>49</v>
      </c>
      <c r="B60" s="303" t="s">
        <v>18886</v>
      </c>
      <c r="C60" s="152" t="s">
        <v>18887</v>
      </c>
      <c r="D60" s="152" t="s">
        <v>18839</v>
      </c>
      <c r="E60" s="306">
        <v>60000</v>
      </c>
      <c r="F60" s="303" t="s">
        <v>13</v>
      </c>
    </row>
    <row r="61" spans="1:6" ht="31.5" x14ac:dyDescent="0.25">
      <c r="A61" s="154">
        <v>50</v>
      </c>
      <c r="B61" s="303" t="s">
        <v>18888</v>
      </c>
      <c r="C61" s="152" t="s">
        <v>18889</v>
      </c>
      <c r="D61" s="152" t="s">
        <v>18839</v>
      </c>
      <c r="E61" s="306">
        <v>60000</v>
      </c>
      <c r="F61" s="303" t="s">
        <v>13</v>
      </c>
    </row>
    <row r="62" spans="1:6" ht="31.5" x14ac:dyDescent="0.25">
      <c r="A62" s="154">
        <v>51</v>
      </c>
      <c r="B62" s="303" t="s">
        <v>18890</v>
      </c>
      <c r="C62" s="152" t="s">
        <v>18891</v>
      </c>
      <c r="D62" s="152" t="s">
        <v>18839</v>
      </c>
      <c r="E62" s="306">
        <v>60000</v>
      </c>
      <c r="F62" s="303" t="s">
        <v>13</v>
      </c>
    </row>
    <row r="63" spans="1:6" ht="31.5" x14ac:dyDescent="0.25">
      <c r="A63" s="154">
        <v>52</v>
      </c>
      <c r="B63" s="303" t="s">
        <v>18892</v>
      </c>
      <c r="C63" s="152" t="s">
        <v>18893</v>
      </c>
      <c r="D63" s="152" t="s">
        <v>18839</v>
      </c>
      <c r="E63" s="306">
        <v>60000</v>
      </c>
      <c r="F63" s="303" t="s">
        <v>13</v>
      </c>
    </row>
    <row r="64" spans="1:6" ht="31.5" x14ac:dyDescent="0.25">
      <c r="A64" s="154">
        <v>53</v>
      </c>
      <c r="B64" s="303" t="s">
        <v>18894</v>
      </c>
      <c r="C64" s="152" t="s">
        <v>18895</v>
      </c>
      <c r="D64" s="152" t="s">
        <v>18839</v>
      </c>
      <c r="E64" s="306">
        <v>60000</v>
      </c>
      <c r="F64" s="303" t="s">
        <v>13</v>
      </c>
    </row>
    <row r="65" spans="1:6" ht="78.75" x14ac:dyDescent="0.25">
      <c r="A65" s="154">
        <v>54</v>
      </c>
      <c r="B65" s="303" t="s">
        <v>18896</v>
      </c>
      <c r="C65" s="152" t="s">
        <v>18897</v>
      </c>
      <c r="D65" s="152" t="s">
        <v>18839</v>
      </c>
      <c r="E65" s="306">
        <v>60000</v>
      </c>
      <c r="F65" s="303" t="s">
        <v>13</v>
      </c>
    </row>
    <row r="66" spans="1:6" ht="31.5" x14ac:dyDescent="0.25">
      <c r="A66" s="154">
        <v>55</v>
      </c>
      <c r="B66" s="303" t="s">
        <v>18898</v>
      </c>
      <c r="C66" s="152" t="s">
        <v>18899</v>
      </c>
      <c r="D66" s="152" t="s">
        <v>18839</v>
      </c>
      <c r="E66" s="306">
        <v>60000</v>
      </c>
      <c r="F66" s="303" t="s">
        <v>13</v>
      </c>
    </row>
    <row r="67" spans="1:6" ht="31.5" x14ac:dyDescent="0.25">
      <c r="A67" s="154">
        <v>56</v>
      </c>
      <c r="B67" s="303" t="s">
        <v>18900</v>
      </c>
      <c r="C67" s="152" t="s">
        <v>18901</v>
      </c>
      <c r="D67" s="152" t="s">
        <v>18839</v>
      </c>
      <c r="E67" s="306">
        <v>60000</v>
      </c>
      <c r="F67" s="303" t="s">
        <v>13</v>
      </c>
    </row>
    <row r="68" spans="1:6" ht="31.5" x14ac:dyDescent="0.25">
      <c r="A68" s="154">
        <v>57</v>
      </c>
      <c r="B68" s="303" t="s">
        <v>18902</v>
      </c>
      <c r="C68" s="152" t="s">
        <v>18903</v>
      </c>
      <c r="D68" s="152" t="s">
        <v>18839</v>
      </c>
      <c r="E68" s="306">
        <v>60000</v>
      </c>
      <c r="F68" s="303" t="s">
        <v>13</v>
      </c>
    </row>
    <row r="69" spans="1:6" ht="31.5" x14ac:dyDescent="0.25">
      <c r="A69" s="154">
        <v>58</v>
      </c>
      <c r="B69" s="303" t="s">
        <v>18904</v>
      </c>
      <c r="C69" s="152" t="s">
        <v>18905</v>
      </c>
      <c r="D69" s="152" t="s">
        <v>18839</v>
      </c>
      <c r="E69" s="306">
        <v>60000</v>
      </c>
      <c r="F69" s="303" t="s">
        <v>13</v>
      </c>
    </row>
    <row r="70" spans="1:6" ht="31.5" x14ac:dyDescent="0.25">
      <c r="A70" s="154">
        <v>59</v>
      </c>
      <c r="B70" s="303" t="s">
        <v>18906</v>
      </c>
      <c r="C70" s="152" t="s">
        <v>18907</v>
      </c>
      <c r="D70" s="152" t="s">
        <v>18839</v>
      </c>
      <c r="E70" s="306">
        <v>60000</v>
      </c>
      <c r="F70" s="303" t="s">
        <v>13</v>
      </c>
    </row>
    <row r="71" spans="1:6" ht="31.5" x14ac:dyDescent="0.25">
      <c r="A71" s="154">
        <v>60</v>
      </c>
      <c r="B71" s="303" t="s">
        <v>18908</v>
      </c>
      <c r="C71" s="152" t="s">
        <v>18909</v>
      </c>
      <c r="D71" s="152" t="s">
        <v>18839</v>
      </c>
      <c r="E71" s="306">
        <v>60000</v>
      </c>
      <c r="F71" s="303" t="s">
        <v>13</v>
      </c>
    </row>
    <row r="72" spans="1:6" ht="31.5" x14ac:dyDescent="0.25">
      <c r="A72" s="154">
        <v>61</v>
      </c>
      <c r="B72" s="303" t="s">
        <v>18910</v>
      </c>
      <c r="C72" s="152" t="s">
        <v>18911</v>
      </c>
      <c r="D72" s="152" t="s">
        <v>18839</v>
      </c>
      <c r="E72" s="306">
        <v>60000</v>
      </c>
      <c r="F72" s="303" t="s">
        <v>13</v>
      </c>
    </row>
    <row r="73" spans="1:6" ht="31.5" x14ac:dyDescent="0.25">
      <c r="A73" s="154">
        <v>62</v>
      </c>
      <c r="B73" s="303" t="s">
        <v>18912</v>
      </c>
      <c r="C73" s="152" t="s">
        <v>18913</v>
      </c>
      <c r="D73" s="152" t="s">
        <v>18839</v>
      </c>
      <c r="E73" s="306">
        <v>60000</v>
      </c>
      <c r="F73" s="303" t="s">
        <v>13</v>
      </c>
    </row>
    <row r="74" spans="1:6" ht="31.5" x14ac:dyDescent="0.25">
      <c r="A74" s="154">
        <v>63</v>
      </c>
      <c r="B74" s="303" t="s">
        <v>18914</v>
      </c>
      <c r="C74" s="152" t="s">
        <v>18915</v>
      </c>
      <c r="D74" s="152" t="s">
        <v>18839</v>
      </c>
      <c r="E74" s="306">
        <v>60000</v>
      </c>
      <c r="F74" s="303" t="s">
        <v>13</v>
      </c>
    </row>
    <row r="75" spans="1:6" ht="31.5" x14ac:dyDescent="0.25">
      <c r="A75" s="154">
        <v>64</v>
      </c>
      <c r="B75" s="303" t="s">
        <v>18835</v>
      </c>
      <c r="C75" s="152" t="s">
        <v>18916</v>
      </c>
      <c r="D75" s="152" t="s">
        <v>18839</v>
      </c>
      <c r="E75" s="306">
        <v>60000</v>
      </c>
      <c r="F75" s="303" t="s">
        <v>13</v>
      </c>
    </row>
    <row r="76" spans="1:6" ht="31.5" x14ac:dyDescent="0.25">
      <c r="A76" s="154">
        <v>65</v>
      </c>
      <c r="B76" s="303" t="s">
        <v>18822</v>
      </c>
      <c r="C76" s="152" t="s">
        <v>18917</v>
      </c>
      <c r="D76" s="152" t="s">
        <v>18918</v>
      </c>
      <c r="E76" s="306">
        <v>104000</v>
      </c>
      <c r="F76" s="303" t="s">
        <v>13</v>
      </c>
    </row>
    <row r="77" spans="1:6" ht="31.5" x14ac:dyDescent="0.25">
      <c r="A77" s="154">
        <v>66</v>
      </c>
      <c r="B77" s="964" t="s">
        <v>18829</v>
      </c>
      <c r="C77" s="152" t="s">
        <v>18919</v>
      </c>
      <c r="D77" s="152" t="s">
        <v>18839</v>
      </c>
      <c r="E77" s="306">
        <v>60000</v>
      </c>
      <c r="F77" s="303" t="s">
        <v>13</v>
      </c>
    </row>
    <row r="78" spans="1:6" ht="31.5" x14ac:dyDescent="0.25">
      <c r="A78" s="154">
        <v>67</v>
      </c>
      <c r="B78" s="80" t="s">
        <v>18833</v>
      </c>
      <c r="C78" s="152" t="s">
        <v>18920</v>
      </c>
      <c r="D78" s="152" t="s">
        <v>18839</v>
      </c>
      <c r="E78" s="306">
        <v>60000</v>
      </c>
      <c r="F78" s="303" t="s">
        <v>13</v>
      </c>
    </row>
    <row r="79" spans="1:6" ht="31.5" x14ac:dyDescent="0.25">
      <c r="A79" s="154">
        <v>68</v>
      </c>
      <c r="B79" s="80" t="s">
        <v>18825</v>
      </c>
      <c r="C79" s="152" t="s">
        <v>18921</v>
      </c>
      <c r="D79" s="152" t="s">
        <v>18839</v>
      </c>
      <c r="E79" s="306">
        <v>60000</v>
      </c>
      <c r="F79" s="303" t="s">
        <v>13</v>
      </c>
    </row>
    <row r="80" spans="1:6" ht="31.5" x14ac:dyDescent="0.25">
      <c r="A80" s="154">
        <v>69</v>
      </c>
      <c r="B80" s="80" t="s">
        <v>18819</v>
      </c>
      <c r="C80" s="152" t="s">
        <v>18922</v>
      </c>
      <c r="D80" s="152" t="s">
        <v>18839</v>
      </c>
      <c r="E80" s="306">
        <v>60000</v>
      </c>
      <c r="F80" s="303" t="s">
        <v>13</v>
      </c>
    </row>
    <row r="81" spans="1:6" ht="31.5" x14ac:dyDescent="0.25">
      <c r="A81" s="154">
        <v>70</v>
      </c>
      <c r="B81" s="80" t="s">
        <v>18827</v>
      </c>
      <c r="C81" s="152" t="s">
        <v>18923</v>
      </c>
      <c r="D81" s="152" t="s">
        <v>18839</v>
      </c>
      <c r="E81" s="306">
        <v>60000</v>
      </c>
      <c r="F81" s="303" t="s">
        <v>13</v>
      </c>
    </row>
    <row r="82" spans="1:6" ht="173.25" x14ac:dyDescent="0.25">
      <c r="A82" s="154">
        <v>71</v>
      </c>
      <c r="B82" s="69" t="s">
        <v>18842</v>
      </c>
      <c r="C82" s="152" t="s">
        <v>18924</v>
      </c>
      <c r="D82" s="69" t="s">
        <v>18925</v>
      </c>
      <c r="E82" s="247">
        <v>145000</v>
      </c>
      <c r="F82" s="303" t="s">
        <v>13</v>
      </c>
    </row>
    <row r="83" spans="1:6" ht="173.25" x14ac:dyDescent="0.25">
      <c r="A83" s="154">
        <v>72</v>
      </c>
      <c r="B83" s="69" t="s">
        <v>18904</v>
      </c>
      <c r="C83" s="152" t="s">
        <v>18926</v>
      </c>
      <c r="D83" s="69" t="s">
        <v>18925</v>
      </c>
      <c r="E83" s="247">
        <v>145000</v>
      </c>
      <c r="F83" s="303" t="s">
        <v>13</v>
      </c>
    </row>
    <row r="84" spans="1:6" ht="173.25" x14ac:dyDescent="0.25">
      <c r="A84" s="154">
        <v>73</v>
      </c>
      <c r="B84" s="69" t="s">
        <v>18881</v>
      </c>
      <c r="C84" s="152" t="s">
        <v>18927</v>
      </c>
      <c r="D84" s="69" t="s">
        <v>18925</v>
      </c>
      <c r="E84" s="247">
        <v>145000</v>
      </c>
      <c r="F84" s="303" t="s">
        <v>13</v>
      </c>
    </row>
    <row r="85" spans="1:6" x14ac:dyDescent="0.25">
      <c r="A85" s="154"/>
      <c r="B85" s="2327" t="s">
        <v>315</v>
      </c>
      <c r="C85" s="2327"/>
      <c r="D85" s="190"/>
      <c r="E85" s="55"/>
      <c r="F85" s="303"/>
    </row>
    <row r="86" spans="1:6" ht="204.75" x14ac:dyDescent="0.25">
      <c r="A86" s="154">
        <v>74</v>
      </c>
      <c r="B86" s="152" t="s">
        <v>18928</v>
      </c>
      <c r="C86" s="152" t="s">
        <v>18929</v>
      </c>
      <c r="D86" s="965" t="s">
        <v>18930</v>
      </c>
      <c r="E86" s="306">
        <v>1500000</v>
      </c>
      <c r="F86" s="303" t="s">
        <v>272</v>
      </c>
    </row>
    <row r="87" spans="1:6" ht="204.75" x14ac:dyDescent="0.25">
      <c r="A87" s="154">
        <v>75</v>
      </c>
      <c r="B87" s="152" t="s">
        <v>18931</v>
      </c>
      <c r="C87" s="152" t="s">
        <v>18932</v>
      </c>
      <c r="D87" s="965" t="s">
        <v>18930</v>
      </c>
      <c r="E87" s="306">
        <v>1500000</v>
      </c>
      <c r="F87" s="303" t="s">
        <v>272</v>
      </c>
    </row>
    <row r="88" spans="1:6" ht="110.25" x14ac:dyDescent="0.25">
      <c r="A88" s="154">
        <v>76</v>
      </c>
      <c r="B88" s="152" t="s">
        <v>18933</v>
      </c>
      <c r="C88" s="152" t="s">
        <v>18934</v>
      </c>
      <c r="D88" s="303" t="s">
        <v>18935</v>
      </c>
      <c r="E88" s="306">
        <v>360000</v>
      </c>
      <c r="F88" s="303" t="s">
        <v>272</v>
      </c>
    </row>
    <row r="89" spans="1:6" ht="110.25" x14ac:dyDescent="0.25">
      <c r="A89" s="154">
        <v>77</v>
      </c>
      <c r="B89" s="152" t="s">
        <v>18936</v>
      </c>
      <c r="C89" s="152" t="s">
        <v>18937</v>
      </c>
      <c r="D89" s="303" t="s">
        <v>18935</v>
      </c>
      <c r="E89" s="306">
        <v>360000</v>
      </c>
      <c r="F89" s="303" t="s">
        <v>272</v>
      </c>
    </row>
    <row r="90" spans="1:6" ht="110.25" x14ac:dyDescent="0.25">
      <c r="A90" s="154">
        <v>78</v>
      </c>
      <c r="B90" s="152" t="s">
        <v>18938</v>
      </c>
      <c r="C90" s="152" t="s">
        <v>18939</v>
      </c>
      <c r="D90" s="303" t="s">
        <v>18935</v>
      </c>
      <c r="E90" s="306">
        <v>360000</v>
      </c>
      <c r="F90" s="303" t="s">
        <v>272</v>
      </c>
    </row>
    <row r="91" spans="1:6" ht="110.25" x14ac:dyDescent="0.25">
      <c r="A91" s="154">
        <v>79</v>
      </c>
      <c r="B91" s="152" t="s">
        <v>18940</v>
      </c>
      <c r="C91" s="152" t="s">
        <v>18941</v>
      </c>
      <c r="D91" s="303" t="s">
        <v>18935</v>
      </c>
      <c r="E91" s="306">
        <v>360000</v>
      </c>
      <c r="F91" s="303" t="s">
        <v>272</v>
      </c>
    </row>
    <row r="92" spans="1:6" ht="110.25" x14ac:dyDescent="0.25">
      <c r="A92" s="154">
        <v>80</v>
      </c>
      <c r="B92" s="152" t="s">
        <v>18942</v>
      </c>
      <c r="C92" s="152" t="s">
        <v>18943</v>
      </c>
      <c r="D92" s="303" t="s">
        <v>18935</v>
      </c>
      <c r="E92" s="306">
        <v>360000</v>
      </c>
      <c r="F92" s="303" t="s">
        <v>272</v>
      </c>
    </row>
    <row r="93" spans="1:6" ht="110.25" x14ac:dyDescent="0.25">
      <c r="A93" s="154">
        <v>81</v>
      </c>
      <c r="B93" s="152" t="s">
        <v>18944</v>
      </c>
      <c r="C93" s="152" t="s">
        <v>18945</v>
      </c>
      <c r="D93" s="303" t="s">
        <v>18935</v>
      </c>
      <c r="E93" s="306">
        <v>360000</v>
      </c>
      <c r="F93" s="303" t="s">
        <v>272</v>
      </c>
    </row>
    <row r="94" spans="1:6" ht="110.25" x14ac:dyDescent="0.25">
      <c r="A94" s="154">
        <v>82</v>
      </c>
      <c r="B94" s="152" t="s">
        <v>18946</v>
      </c>
      <c r="C94" s="152" t="s">
        <v>18947</v>
      </c>
      <c r="D94" s="303" t="s">
        <v>18935</v>
      </c>
      <c r="E94" s="306">
        <v>360000</v>
      </c>
      <c r="F94" s="303" t="s">
        <v>272</v>
      </c>
    </row>
    <row r="95" spans="1:6" ht="110.25" x14ac:dyDescent="0.25">
      <c r="A95" s="154">
        <v>83</v>
      </c>
      <c r="B95" s="152" t="s">
        <v>18948</v>
      </c>
      <c r="C95" s="152" t="s">
        <v>18949</v>
      </c>
      <c r="D95" s="303" t="s">
        <v>18935</v>
      </c>
      <c r="E95" s="306">
        <v>360000</v>
      </c>
      <c r="F95" s="303" t="s">
        <v>272</v>
      </c>
    </row>
    <row r="96" spans="1:6" ht="110.25" x14ac:dyDescent="0.25">
      <c r="A96" s="154">
        <v>84</v>
      </c>
      <c r="B96" s="152" t="s">
        <v>18950</v>
      </c>
      <c r="C96" s="152" t="s">
        <v>18951</v>
      </c>
      <c r="D96" s="303" t="s">
        <v>18935</v>
      </c>
      <c r="E96" s="306">
        <v>360000</v>
      </c>
      <c r="F96" s="303" t="s">
        <v>272</v>
      </c>
    </row>
    <row r="97" spans="1:6" ht="110.25" x14ac:dyDescent="0.25">
      <c r="A97" s="154">
        <v>85</v>
      </c>
      <c r="B97" s="152" t="s">
        <v>18952</v>
      </c>
      <c r="C97" s="152" t="s">
        <v>18953</v>
      </c>
      <c r="D97" s="303" t="s">
        <v>18935</v>
      </c>
      <c r="E97" s="306">
        <v>360000</v>
      </c>
      <c r="F97" s="303" t="s">
        <v>272</v>
      </c>
    </row>
    <row r="98" spans="1:6" ht="126" x14ac:dyDescent="0.25">
      <c r="A98" s="154">
        <v>86</v>
      </c>
      <c r="B98" s="152" t="s">
        <v>18954</v>
      </c>
      <c r="C98" s="152" t="s">
        <v>18955</v>
      </c>
      <c r="D98" s="303" t="s">
        <v>18956</v>
      </c>
      <c r="E98" s="306">
        <v>1000000</v>
      </c>
      <c r="F98" s="303" t="s">
        <v>272</v>
      </c>
    </row>
    <row r="99" spans="1:6" ht="173.25" x14ac:dyDescent="0.25">
      <c r="A99" s="154">
        <v>87</v>
      </c>
      <c r="B99" s="152" t="s">
        <v>18957</v>
      </c>
      <c r="C99" s="152" t="s">
        <v>18958</v>
      </c>
      <c r="D99" s="303" t="s">
        <v>18959</v>
      </c>
      <c r="E99" s="306">
        <v>750000</v>
      </c>
      <c r="F99" s="303" t="s">
        <v>272</v>
      </c>
    </row>
    <row r="100" spans="1:6" x14ac:dyDescent="0.25">
      <c r="A100" s="154"/>
      <c r="B100" s="2364" t="s">
        <v>18960</v>
      </c>
      <c r="C100" s="2364"/>
      <c r="D100" s="303"/>
      <c r="E100" s="306"/>
      <c r="F100" s="303"/>
    </row>
    <row r="101" spans="1:6" ht="409.5" x14ac:dyDescent="0.25">
      <c r="A101" s="154">
        <v>88</v>
      </c>
      <c r="B101" s="152" t="s">
        <v>18961</v>
      </c>
      <c r="C101" s="152" t="s">
        <v>18929</v>
      </c>
      <c r="D101" s="303" t="s">
        <v>18962</v>
      </c>
      <c r="E101" s="306">
        <v>2000000</v>
      </c>
      <c r="F101" s="303" t="s">
        <v>13</v>
      </c>
    </row>
    <row r="102" spans="1:6" x14ac:dyDescent="0.25">
      <c r="A102" s="154"/>
      <c r="B102" s="2327" t="s">
        <v>3397</v>
      </c>
      <c r="C102" s="2327"/>
      <c r="D102" s="152"/>
      <c r="E102" s="55"/>
      <c r="F102" s="303"/>
    </row>
    <row r="103" spans="1:6" ht="157.5" x14ac:dyDescent="0.25">
      <c r="A103" s="154">
        <v>89</v>
      </c>
      <c r="B103" s="49" t="s">
        <v>18963</v>
      </c>
      <c r="C103" s="152" t="s">
        <v>18964</v>
      </c>
      <c r="D103" s="237" t="s">
        <v>18965</v>
      </c>
      <c r="E103" s="306">
        <v>1123000</v>
      </c>
      <c r="F103" s="303" t="s">
        <v>272</v>
      </c>
    </row>
    <row r="104" spans="1:6" ht="157.5" x14ac:dyDescent="0.25">
      <c r="A104" s="154">
        <v>90</v>
      </c>
      <c r="B104" s="49" t="s">
        <v>18966</v>
      </c>
      <c r="C104" s="152" t="s">
        <v>18967</v>
      </c>
      <c r="D104" s="237" t="s">
        <v>18965</v>
      </c>
      <c r="E104" s="306">
        <v>1123000</v>
      </c>
      <c r="F104" s="303" t="s">
        <v>272</v>
      </c>
    </row>
    <row r="105" spans="1:6" ht="173.25" x14ac:dyDescent="0.25">
      <c r="A105" s="154">
        <v>91</v>
      </c>
      <c r="B105" s="49" t="s">
        <v>18968</v>
      </c>
      <c r="C105" s="152" t="s">
        <v>18969</v>
      </c>
      <c r="D105" s="152" t="s">
        <v>18970</v>
      </c>
      <c r="E105" s="306">
        <v>2500000</v>
      </c>
      <c r="F105" s="303" t="s">
        <v>13</v>
      </c>
    </row>
    <row r="106" spans="1:6" ht="173.25" x14ac:dyDescent="0.25">
      <c r="A106" s="154">
        <v>92</v>
      </c>
      <c r="B106" s="49" t="s">
        <v>18971</v>
      </c>
      <c r="C106" s="152" t="s">
        <v>18972</v>
      </c>
      <c r="D106" s="152" t="s">
        <v>18970</v>
      </c>
      <c r="E106" s="306">
        <v>2500000</v>
      </c>
      <c r="F106" s="303" t="s">
        <v>13</v>
      </c>
    </row>
    <row r="107" spans="1:6" ht="173.25" x14ac:dyDescent="0.25">
      <c r="A107" s="154">
        <v>93</v>
      </c>
      <c r="B107" s="49" t="s">
        <v>18973</v>
      </c>
      <c r="C107" s="152" t="s">
        <v>18974</v>
      </c>
      <c r="D107" s="152" t="s">
        <v>18970</v>
      </c>
      <c r="E107" s="306">
        <v>2500000</v>
      </c>
      <c r="F107" s="303" t="s">
        <v>13</v>
      </c>
    </row>
    <row r="108" spans="1:6" ht="204.75" x14ac:dyDescent="0.25">
      <c r="A108" s="154">
        <v>94</v>
      </c>
      <c r="B108" s="49" t="s">
        <v>18975</v>
      </c>
      <c r="C108" s="152" t="s">
        <v>18976</v>
      </c>
      <c r="D108" s="152" t="s">
        <v>18977</v>
      </c>
      <c r="E108" s="306">
        <v>1500000</v>
      </c>
      <c r="F108" s="303" t="s">
        <v>13</v>
      </c>
    </row>
    <row r="109" spans="1:6" ht="173.25" x14ac:dyDescent="0.25">
      <c r="A109" s="154">
        <v>95</v>
      </c>
      <c r="B109" s="49" t="s">
        <v>18978</v>
      </c>
      <c r="C109" s="152" t="s">
        <v>18979</v>
      </c>
      <c r="D109" s="152" t="s">
        <v>18970</v>
      </c>
      <c r="E109" s="306">
        <v>3000000</v>
      </c>
      <c r="F109" s="303" t="s">
        <v>13</v>
      </c>
    </row>
    <row r="110" spans="1:6" ht="141.75" x14ac:dyDescent="0.25">
      <c r="A110" s="154">
        <v>96</v>
      </c>
      <c r="B110" s="49" t="s">
        <v>18980</v>
      </c>
      <c r="C110" s="152" t="s">
        <v>18981</v>
      </c>
      <c r="D110" s="152" t="s">
        <v>18982</v>
      </c>
      <c r="E110" s="306">
        <v>150390.1</v>
      </c>
      <c r="F110" s="303" t="s">
        <v>272</v>
      </c>
    </row>
    <row r="111" spans="1:6" x14ac:dyDescent="0.25">
      <c r="A111" s="154"/>
      <c r="B111" s="2327" t="s">
        <v>712</v>
      </c>
      <c r="C111" s="2327"/>
      <c r="D111" s="152"/>
      <c r="E111" s="306"/>
      <c r="F111" s="303"/>
    </row>
    <row r="112" spans="1:6" ht="220.5" x14ac:dyDescent="0.25">
      <c r="A112" s="154">
        <v>97</v>
      </c>
      <c r="B112" s="152" t="s">
        <v>18983</v>
      </c>
      <c r="C112" s="152" t="s">
        <v>18984</v>
      </c>
      <c r="D112" s="152" t="s">
        <v>18985</v>
      </c>
      <c r="E112" s="306">
        <v>1169256.8</v>
      </c>
      <c r="F112" s="303" t="s">
        <v>13</v>
      </c>
    </row>
    <row r="113" spans="1:6" ht="220.5" x14ac:dyDescent="0.25">
      <c r="A113" s="154">
        <v>98</v>
      </c>
      <c r="B113" s="152" t="s">
        <v>18986</v>
      </c>
      <c r="C113" s="152" t="s">
        <v>18987</v>
      </c>
      <c r="D113" s="152" t="s">
        <v>18985</v>
      </c>
      <c r="E113" s="306">
        <v>1169256.8</v>
      </c>
      <c r="F113" s="303" t="s">
        <v>13</v>
      </c>
    </row>
    <row r="114" spans="1:6" ht="220.5" x14ac:dyDescent="0.25">
      <c r="A114" s="154">
        <v>99</v>
      </c>
      <c r="B114" s="152" t="s">
        <v>18988</v>
      </c>
      <c r="C114" s="152" t="s">
        <v>18989</v>
      </c>
      <c r="D114" s="152" t="s">
        <v>18985</v>
      </c>
      <c r="E114" s="306">
        <v>1169256.8</v>
      </c>
      <c r="F114" s="303" t="s">
        <v>13</v>
      </c>
    </row>
    <row r="115" spans="1:6" ht="220.5" x14ac:dyDescent="0.25">
      <c r="A115" s="154">
        <v>100</v>
      </c>
      <c r="B115" s="152" t="s">
        <v>18990</v>
      </c>
      <c r="C115" s="152" t="s">
        <v>18991</v>
      </c>
      <c r="D115" s="152" t="s">
        <v>18985</v>
      </c>
      <c r="E115" s="306">
        <v>1169256.8</v>
      </c>
      <c r="F115" s="303" t="s">
        <v>13</v>
      </c>
    </row>
    <row r="116" spans="1:6" ht="63" x14ac:dyDescent="0.25">
      <c r="A116" s="154">
        <v>101</v>
      </c>
      <c r="B116" s="152" t="s">
        <v>944</v>
      </c>
      <c r="C116" s="152" t="s">
        <v>18992</v>
      </c>
      <c r="D116" s="152" t="s">
        <v>18993</v>
      </c>
      <c r="E116" s="306">
        <v>2000000</v>
      </c>
      <c r="F116" s="303" t="s">
        <v>13</v>
      </c>
    </row>
    <row r="117" spans="1:6" x14ac:dyDescent="0.25">
      <c r="A117" s="154"/>
      <c r="B117" s="240" t="s">
        <v>248</v>
      </c>
      <c r="C117" s="240"/>
      <c r="D117" s="152"/>
      <c r="E117" s="575">
        <f>SUM(E5:E116)</f>
        <v>81310344.819999978</v>
      </c>
      <c r="F117" s="303"/>
    </row>
    <row r="118" spans="1:6" x14ac:dyDescent="0.25">
      <c r="A118" s="685"/>
      <c r="B118" s="2558" t="s">
        <v>9</v>
      </c>
      <c r="C118" s="2558"/>
      <c r="D118" s="2558"/>
      <c r="E118" s="168"/>
      <c r="F118" s="359"/>
    </row>
    <row r="119" spans="1:6" ht="63" x14ac:dyDescent="0.25">
      <c r="A119" s="73">
        <v>1</v>
      </c>
      <c r="B119" s="69" t="s">
        <v>269</v>
      </c>
      <c r="C119" s="7" t="s">
        <v>18994</v>
      </c>
      <c r="D119" s="69" t="s">
        <v>271</v>
      </c>
      <c r="E119" s="77">
        <v>1000000</v>
      </c>
      <c r="F119" s="69" t="s">
        <v>272</v>
      </c>
    </row>
    <row r="120" spans="1:6" x14ac:dyDescent="0.25">
      <c r="A120" s="73"/>
      <c r="B120" s="70" t="s">
        <v>273</v>
      </c>
      <c r="C120" s="7"/>
      <c r="D120" s="69"/>
      <c r="E120" s="77"/>
      <c r="F120" s="69"/>
    </row>
    <row r="121" spans="1:6" ht="94.5" x14ac:dyDescent="0.25">
      <c r="A121" s="69">
        <v>2</v>
      </c>
      <c r="B121" s="69" t="s">
        <v>274</v>
      </c>
      <c r="C121" s="7" t="s">
        <v>18995</v>
      </c>
      <c r="D121" s="69" t="s">
        <v>276</v>
      </c>
      <c r="E121" s="77">
        <v>4500000</v>
      </c>
      <c r="F121" s="69" t="s">
        <v>277</v>
      </c>
    </row>
    <row r="122" spans="1:6" x14ac:dyDescent="0.25">
      <c r="A122" s="73"/>
      <c r="B122" s="70" t="s">
        <v>248</v>
      </c>
      <c r="C122" s="69"/>
      <c r="D122" s="69"/>
      <c r="E122" s="138">
        <v>5500000</v>
      </c>
      <c r="F122" s="69"/>
    </row>
    <row r="123" spans="1:6" x14ac:dyDescent="0.25">
      <c r="A123" s="88"/>
      <c r="B123" s="88" t="s">
        <v>324</v>
      </c>
      <c r="C123" s="88"/>
      <c r="D123" s="88"/>
      <c r="E123" s="89">
        <f>E122+E117</f>
        <v>86810344.819999978</v>
      </c>
      <c r="F123" s="88"/>
    </row>
    <row r="128" spans="1:6" x14ac:dyDescent="0.25">
      <c r="A128" s="2428" t="s">
        <v>0</v>
      </c>
      <c r="B128" s="2428"/>
      <c r="C128" s="2428"/>
      <c r="D128" s="2428"/>
      <c r="E128" s="2428"/>
      <c r="F128" s="2428"/>
    </row>
    <row r="129" spans="1:6" x14ac:dyDescent="0.25">
      <c r="A129" s="2428" t="s">
        <v>18996</v>
      </c>
      <c r="B129" s="2428"/>
      <c r="C129" s="2428"/>
      <c r="D129" s="2428"/>
      <c r="E129" s="2428"/>
      <c r="F129" s="2428"/>
    </row>
    <row r="130" spans="1:6" x14ac:dyDescent="0.25">
      <c r="A130" s="2428" t="s">
        <v>281</v>
      </c>
      <c r="B130" s="2428"/>
      <c r="C130" s="2428"/>
      <c r="D130" s="2428"/>
      <c r="E130" s="2428"/>
      <c r="F130" s="2428"/>
    </row>
    <row r="131" spans="1:6" ht="31.5" x14ac:dyDescent="0.25">
      <c r="A131" s="264" t="s">
        <v>3</v>
      </c>
      <c r="B131" s="437" t="s">
        <v>283</v>
      </c>
      <c r="C131" s="437" t="s">
        <v>284</v>
      </c>
      <c r="D131" s="437" t="s">
        <v>5291</v>
      </c>
      <c r="E131" s="428" t="s">
        <v>286</v>
      </c>
      <c r="F131" s="437" t="s">
        <v>287</v>
      </c>
    </row>
    <row r="132" spans="1:6" x14ac:dyDescent="0.25">
      <c r="A132" s="264"/>
      <c r="B132" s="2332" t="s">
        <v>41</v>
      </c>
      <c r="C132" s="2332"/>
      <c r="D132" s="437"/>
      <c r="E132" s="428"/>
      <c r="F132" s="437"/>
    </row>
    <row r="133" spans="1:6" ht="94.5" x14ac:dyDescent="0.25">
      <c r="A133" s="43">
        <v>1</v>
      </c>
      <c r="B133" s="42" t="s">
        <v>41</v>
      </c>
      <c r="C133" s="269" t="s">
        <v>18809</v>
      </c>
      <c r="D133" s="269" t="s">
        <v>43</v>
      </c>
      <c r="E133" s="48">
        <v>568965.51</v>
      </c>
      <c r="F133" s="269" t="s">
        <v>272</v>
      </c>
    </row>
    <row r="134" spans="1:6" x14ac:dyDescent="0.25">
      <c r="A134" s="43"/>
      <c r="B134" s="2328" t="s">
        <v>18789</v>
      </c>
      <c r="C134" s="2328"/>
      <c r="D134" s="269"/>
      <c r="E134" s="966"/>
      <c r="F134" s="269"/>
    </row>
    <row r="135" spans="1:6" ht="267.75" x14ac:dyDescent="0.25">
      <c r="A135" s="43">
        <v>2</v>
      </c>
      <c r="B135" s="182" t="s">
        <v>18997</v>
      </c>
      <c r="C135" s="182" t="s">
        <v>18998</v>
      </c>
      <c r="D135" s="182" t="s">
        <v>18999</v>
      </c>
      <c r="E135" s="46">
        <v>1860000</v>
      </c>
      <c r="F135" s="182" t="s">
        <v>13</v>
      </c>
    </row>
    <row r="136" spans="1:6" ht="47.25" x14ac:dyDescent="0.25">
      <c r="A136" s="43">
        <v>3</v>
      </c>
      <c r="B136" s="182" t="s">
        <v>18997</v>
      </c>
      <c r="C136" s="182" t="s">
        <v>19000</v>
      </c>
      <c r="D136" s="182" t="s">
        <v>19001</v>
      </c>
      <c r="E136" s="46">
        <v>3000000</v>
      </c>
      <c r="F136" s="182" t="s">
        <v>13</v>
      </c>
    </row>
    <row r="137" spans="1:6" ht="267.75" x14ac:dyDescent="0.25">
      <c r="A137" s="43">
        <v>4</v>
      </c>
      <c r="B137" s="182" t="s">
        <v>19002</v>
      </c>
      <c r="C137" s="182" t="s">
        <v>19003</v>
      </c>
      <c r="D137" s="182" t="s">
        <v>19004</v>
      </c>
      <c r="E137" s="46">
        <v>1860000</v>
      </c>
      <c r="F137" s="182" t="s">
        <v>13</v>
      </c>
    </row>
    <row r="138" spans="1:6" ht="63" x14ac:dyDescent="0.25">
      <c r="A138" s="43">
        <v>5</v>
      </c>
      <c r="B138" s="182" t="s">
        <v>19002</v>
      </c>
      <c r="C138" s="182" t="s">
        <v>19005</v>
      </c>
      <c r="D138" s="182" t="s">
        <v>19006</v>
      </c>
      <c r="E138" s="46">
        <v>850000</v>
      </c>
      <c r="F138" s="182" t="s">
        <v>13</v>
      </c>
    </row>
    <row r="139" spans="1:6" ht="110.25" x14ac:dyDescent="0.25">
      <c r="A139" s="43">
        <v>6</v>
      </c>
      <c r="B139" s="182" t="s">
        <v>19007</v>
      </c>
      <c r="C139" s="182" t="s">
        <v>19008</v>
      </c>
      <c r="D139" s="182" t="s">
        <v>19009</v>
      </c>
      <c r="E139" s="46">
        <v>1740344.83</v>
      </c>
      <c r="F139" s="182" t="s">
        <v>272</v>
      </c>
    </row>
    <row r="140" spans="1:6" ht="78.75" x14ac:dyDescent="0.25">
      <c r="A140" s="43">
        <v>7</v>
      </c>
      <c r="B140" s="182" t="s">
        <v>19010</v>
      </c>
      <c r="C140" s="182" t="s">
        <v>19011</v>
      </c>
      <c r="D140" s="182" t="s">
        <v>19012</v>
      </c>
      <c r="E140" s="46">
        <v>1500000</v>
      </c>
      <c r="F140" s="182" t="s">
        <v>272</v>
      </c>
    </row>
    <row r="141" spans="1:6" x14ac:dyDescent="0.25">
      <c r="A141" s="182"/>
      <c r="B141" s="437" t="s">
        <v>248</v>
      </c>
      <c r="C141" s="49"/>
      <c r="D141" s="44"/>
      <c r="E141" s="301">
        <f>SUM(E133:E140)</f>
        <v>11379310.34</v>
      </c>
      <c r="F141" s="44"/>
    </row>
  </sheetData>
  <mergeCells count="19">
    <mergeCell ref="B85:C85"/>
    <mergeCell ref="B100:C100"/>
    <mergeCell ref="B134:C134"/>
    <mergeCell ref="B111:C111"/>
    <mergeCell ref="B118:D118"/>
    <mergeCell ref="A128:F128"/>
    <mergeCell ref="A129:F129"/>
    <mergeCell ref="A130:F130"/>
    <mergeCell ref="B132:C132"/>
    <mergeCell ref="B102:C102"/>
    <mergeCell ref="B21:C21"/>
    <mergeCell ref="B23:C23"/>
    <mergeCell ref="B25:C25"/>
    <mergeCell ref="A1:F1"/>
    <mergeCell ref="A2:F2"/>
    <mergeCell ref="A3:F3"/>
    <mergeCell ref="B5:C5"/>
    <mergeCell ref="B11:D11"/>
    <mergeCell ref="B15:C15"/>
  </mergeCells>
  <pageMargins left="0.7" right="0.7" top="0.75" bottom="0.75" header="0.3" footer="0.3"/>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4"/>
  <sheetViews>
    <sheetView topLeftCell="A91" workbookViewId="0">
      <selection activeCell="A72" sqref="A72:F72"/>
    </sheetView>
  </sheetViews>
  <sheetFormatPr defaultRowHeight="15.75" x14ac:dyDescent="0.25"/>
  <cols>
    <col min="1" max="1" width="8.7109375" style="128" customWidth="1"/>
    <col min="2" max="2" width="15.28515625" style="128" customWidth="1"/>
    <col min="3" max="3" width="42.28515625" style="128" customWidth="1"/>
    <col min="4" max="4" width="18.140625" style="128" customWidth="1"/>
    <col min="5" max="5" width="22.5703125" style="128" customWidth="1"/>
    <col min="6" max="6" width="11.85546875" style="128" customWidth="1"/>
    <col min="7" max="16384" width="9.140625" style="128"/>
  </cols>
  <sheetData>
    <row r="1" spans="1:6" x14ac:dyDescent="0.25">
      <c r="A1" s="2723" t="s">
        <v>0</v>
      </c>
      <c r="B1" s="2724"/>
      <c r="C1" s="2724"/>
      <c r="D1" s="2724"/>
      <c r="E1" s="2724"/>
      <c r="F1" s="2725"/>
    </row>
    <row r="2" spans="1:6" x14ac:dyDescent="0.25">
      <c r="A2" s="514" t="s">
        <v>19013</v>
      </c>
      <c r="B2" s="967"/>
      <c r="C2" s="967"/>
      <c r="D2" s="967"/>
      <c r="E2" s="967"/>
      <c r="F2" s="931"/>
    </row>
    <row r="3" spans="1:6" x14ac:dyDescent="0.25">
      <c r="A3" s="2723" t="s">
        <v>281</v>
      </c>
      <c r="B3" s="2724"/>
      <c r="C3" s="2724"/>
      <c r="D3" s="2724"/>
      <c r="E3" s="2724"/>
      <c r="F3" s="2725"/>
    </row>
    <row r="4" spans="1:6" x14ac:dyDescent="0.25">
      <c r="A4" s="410" t="s">
        <v>3</v>
      </c>
      <c r="B4" s="410" t="s">
        <v>4</v>
      </c>
      <c r="C4" s="410" t="s">
        <v>5</v>
      </c>
      <c r="D4" s="410" t="s">
        <v>6948</v>
      </c>
      <c r="E4" s="968" t="s">
        <v>2786</v>
      </c>
      <c r="F4" s="806" t="s">
        <v>8</v>
      </c>
    </row>
    <row r="5" spans="1:6" x14ac:dyDescent="0.25">
      <c r="A5" s="410"/>
      <c r="B5" s="2775" t="s">
        <v>9531</v>
      </c>
      <c r="C5" s="2776"/>
      <c r="D5" s="969"/>
      <c r="E5" s="207"/>
      <c r="F5" s="806"/>
    </row>
    <row r="6" spans="1:6" ht="47.25" x14ac:dyDescent="0.25">
      <c r="A6" s="2">
        <v>1</v>
      </c>
      <c r="B6" s="49" t="s">
        <v>4143</v>
      </c>
      <c r="C6" s="2" t="s">
        <v>19014</v>
      </c>
      <c r="D6" s="49" t="s">
        <v>12</v>
      </c>
      <c r="E6" s="144">
        <f>2464692.32-500000</f>
        <v>1964692.3199999998</v>
      </c>
      <c r="F6" s="10" t="s">
        <v>272</v>
      </c>
    </row>
    <row r="7" spans="1:6" ht="126" x14ac:dyDescent="0.25">
      <c r="A7" s="2">
        <v>2</v>
      </c>
      <c r="B7" s="49" t="s">
        <v>295</v>
      </c>
      <c r="C7" s="2" t="s">
        <v>19015</v>
      </c>
      <c r="D7" s="49" t="s">
        <v>16</v>
      </c>
      <c r="E7" s="144">
        <v>840993.1</v>
      </c>
      <c r="F7" s="10" t="s">
        <v>272</v>
      </c>
    </row>
    <row r="8" spans="1:6" ht="31.5" x14ac:dyDescent="0.25">
      <c r="A8" s="2">
        <v>3</v>
      </c>
      <c r="B8" s="49" t="s">
        <v>17</v>
      </c>
      <c r="C8" s="2" t="s">
        <v>19016</v>
      </c>
      <c r="D8" s="49" t="s">
        <v>19</v>
      </c>
      <c r="E8" s="144">
        <v>175680</v>
      </c>
      <c r="F8" s="10" t="s">
        <v>272</v>
      </c>
    </row>
    <row r="9" spans="1:6" ht="31.5" x14ac:dyDescent="0.25">
      <c r="A9" s="2">
        <v>4</v>
      </c>
      <c r="B9" s="49" t="s">
        <v>20</v>
      </c>
      <c r="C9" s="2" t="s">
        <v>19017</v>
      </c>
      <c r="D9" s="49" t="s">
        <v>22</v>
      </c>
      <c r="E9" s="144">
        <v>63600</v>
      </c>
      <c r="F9" s="10" t="s">
        <v>272</v>
      </c>
    </row>
    <row r="10" spans="1:6" ht="78.75" x14ac:dyDescent="0.25">
      <c r="A10" s="2">
        <v>5</v>
      </c>
      <c r="B10" s="49" t="s">
        <v>23</v>
      </c>
      <c r="C10" s="2" t="s">
        <v>19018</v>
      </c>
      <c r="D10" s="49" t="s">
        <v>291</v>
      </c>
      <c r="E10" s="144">
        <f>1663655.27-500000</f>
        <v>1163655.27</v>
      </c>
      <c r="F10" s="10" t="s">
        <v>272</v>
      </c>
    </row>
    <row r="11" spans="1:6" x14ac:dyDescent="0.25">
      <c r="A11" s="410"/>
      <c r="B11" s="514" t="s">
        <v>334</v>
      </c>
      <c r="C11" s="515"/>
      <c r="D11" s="969"/>
      <c r="E11" s="207"/>
      <c r="F11" s="806"/>
    </row>
    <row r="12" spans="1:6" ht="110.25" x14ac:dyDescent="0.25">
      <c r="A12" s="2">
        <v>6</v>
      </c>
      <c r="B12" s="49" t="s">
        <v>295</v>
      </c>
      <c r="C12" s="2" t="s">
        <v>19019</v>
      </c>
      <c r="D12" s="49" t="s">
        <v>3235</v>
      </c>
      <c r="E12" s="144">
        <v>642821.99</v>
      </c>
      <c r="F12" s="10" t="s">
        <v>272</v>
      </c>
    </row>
    <row r="13" spans="1:6" ht="94.5" x14ac:dyDescent="0.25">
      <c r="A13" s="2">
        <v>7</v>
      </c>
      <c r="B13" s="49" t="s">
        <v>23</v>
      </c>
      <c r="C13" s="2" t="s">
        <v>19020</v>
      </c>
      <c r="D13" s="49" t="s">
        <v>541</v>
      </c>
      <c r="E13" s="144">
        <v>1100000</v>
      </c>
      <c r="F13" s="10" t="s">
        <v>272</v>
      </c>
    </row>
    <row r="14" spans="1:6" ht="94.5" x14ac:dyDescent="0.25">
      <c r="A14" s="2">
        <v>8</v>
      </c>
      <c r="B14" s="49" t="s">
        <v>299</v>
      </c>
      <c r="C14" s="2" t="s">
        <v>19021</v>
      </c>
      <c r="D14" s="49" t="s">
        <v>2498</v>
      </c>
      <c r="E14" s="144">
        <v>861488.35</v>
      </c>
      <c r="F14" s="10" t="s">
        <v>272</v>
      </c>
    </row>
    <row r="15" spans="1:6" x14ac:dyDescent="0.25">
      <c r="A15" s="410"/>
      <c r="B15" s="514" t="s">
        <v>34</v>
      </c>
      <c r="C15" s="515"/>
      <c r="D15" s="969"/>
      <c r="E15" s="207"/>
      <c r="F15" s="806"/>
    </row>
    <row r="16" spans="1:6" ht="94.5" x14ac:dyDescent="0.25">
      <c r="A16" s="2">
        <v>9</v>
      </c>
      <c r="B16" s="2" t="s">
        <v>309</v>
      </c>
      <c r="C16" s="2" t="s">
        <v>19022</v>
      </c>
      <c r="D16" s="49" t="s">
        <v>19023</v>
      </c>
      <c r="E16" s="144">
        <f>8562586-4500000</f>
        <v>4062586</v>
      </c>
      <c r="F16" s="10" t="s">
        <v>272</v>
      </c>
    </row>
    <row r="17" spans="1:6" ht="94.5" x14ac:dyDescent="0.25">
      <c r="A17" s="169">
        <v>10</v>
      </c>
      <c r="B17" s="169" t="s">
        <v>4152</v>
      </c>
      <c r="C17" s="169" t="s">
        <v>19024</v>
      </c>
      <c r="D17" s="49" t="s">
        <v>19025</v>
      </c>
      <c r="E17" s="936">
        <v>12140000</v>
      </c>
      <c r="F17" s="172" t="s">
        <v>272</v>
      </c>
    </row>
    <row r="18" spans="1:6" ht="63" x14ac:dyDescent="0.25">
      <c r="A18" s="2">
        <v>11</v>
      </c>
      <c r="B18" s="2" t="s">
        <v>11265</v>
      </c>
      <c r="C18" s="169" t="s">
        <v>19026</v>
      </c>
      <c r="D18" s="49" t="s">
        <v>19027</v>
      </c>
      <c r="E18" s="144">
        <v>1000000</v>
      </c>
      <c r="F18" s="10" t="s">
        <v>272</v>
      </c>
    </row>
    <row r="19" spans="1:6" x14ac:dyDescent="0.25">
      <c r="A19" s="970"/>
      <c r="B19" s="971" t="s">
        <v>739</v>
      </c>
      <c r="C19" s="410"/>
      <c r="D19" s="972"/>
      <c r="E19" s="973"/>
      <c r="F19" s="974"/>
    </row>
    <row r="20" spans="1:6" ht="63" x14ac:dyDescent="0.25">
      <c r="A20" s="2">
        <v>12</v>
      </c>
      <c r="B20" s="2" t="s">
        <v>4157</v>
      </c>
      <c r="C20" s="2" t="s">
        <v>19028</v>
      </c>
      <c r="D20" s="2" t="s">
        <v>19029</v>
      </c>
      <c r="E20" s="144">
        <v>4568965.5199999996</v>
      </c>
      <c r="F20" s="10" t="s">
        <v>272</v>
      </c>
    </row>
    <row r="21" spans="1:6" x14ac:dyDescent="0.25">
      <c r="A21" s="975"/>
      <c r="B21" s="2777" t="s">
        <v>2065</v>
      </c>
      <c r="C21" s="2778"/>
      <c r="D21" s="950"/>
      <c r="E21" s="976"/>
      <c r="F21" s="950"/>
    </row>
    <row r="22" spans="1:6" ht="47.25" x14ac:dyDescent="0.25">
      <c r="A22" s="2">
        <v>13</v>
      </c>
      <c r="B22" s="49" t="s">
        <v>3241</v>
      </c>
      <c r="C22" s="2" t="s">
        <v>19030</v>
      </c>
      <c r="D22" s="49" t="s">
        <v>19031</v>
      </c>
      <c r="E22" s="144">
        <v>897771.12</v>
      </c>
      <c r="F22" s="10" t="s">
        <v>272</v>
      </c>
    </row>
    <row r="23" spans="1:6" x14ac:dyDescent="0.25">
      <c r="A23" s="410"/>
      <c r="B23" s="2779" t="s">
        <v>5895</v>
      </c>
      <c r="C23" s="2776"/>
      <c r="D23" s="977"/>
      <c r="E23" s="207"/>
      <c r="F23" s="806"/>
    </row>
    <row r="24" spans="1:6" ht="94.5" x14ac:dyDescent="0.25">
      <c r="A24" s="11">
        <v>14</v>
      </c>
      <c r="B24" s="10" t="s">
        <v>19032</v>
      </c>
      <c r="C24" s="705" t="s">
        <v>19033</v>
      </c>
      <c r="D24" s="10" t="s">
        <v>19034</v>
      </c>
      <c r="E24" s="978">
        <v>500000</v>
      </c>
      <c r="F24" s="10" t="s">
        <v>272</v>
      </c>
    </row>
    <row r="25" spans="1:6" ht="94.5" x14ac:dyDescent="0.25">
      <c r="A25" s="11">
        <v>15</v>
      </c>
      <c r="B25" s="10" t="s">
        <v>19035</v>
      </c>
      <c r="C25" s="705" t="s">
        <v>19036</v>
      </c>
      <c r="D25" s="10" t="s">
        <v>19037</v>
      </c>
      <c r="E25" s="978">
        <v>800000</v>
      </c>
      <c r="F25" s="10" t="s">
        <v>272</v>
      </c>
    </row>
    <row r="26" spans="1:6" ht="94.5" x14ac:dyDescent="0.25">
      <c r="A26" s="11">
        <v>16</v>
      </c>
      <c r="B26" s="10" t="s">
        <v>19038</v>
      </c>
      <c r="C26" s="705" t="s">
        <v>19039</v>
      </c>
      <c r="D26" s="10" t="s">
        <v>19040</v>
      </c>
      <c r="E26" s="978">
        <v>500000</v>
      </c>
      <c r="F26" s="10" t="s">
        <v>272</v>
      </c>
    </row>
    <row r="27" spans="1:6" ht="94.5" x14ac:dyDescent="0.25">
      <c r="A27" s="11">
        <v>17</v>
      </c>
      <c r="B27" s="10" t="s">
        <v>19041</v>
      </c>
      <c r="C27" s="705" t="s">
        <v>19042</v>
      </c>
      <c r="D27" s="10" t="s">
        <v>19040</v>
      </c>
      <c r="E27" s="978">
        <v>500000</v>
      </c>
      <c r="F27" s="10" t="s">
        <v>272</v>
      </c>
    </row>
    <row r="28" spans="1:6" ht="94.5" x14ac:dyDescent="0.25">
      <c r="A28" s="11">
        <v>18</v>
      </c>
      <c r="B28" s="10" t="s">
        <v>19043</v>
      </c>
      <c r="C28" s="705" t="s">
        <v>19044</v>
      </c>
      <c r="D28" s="10" t="s">
        <v>19040</v>
      </c>
      <c r="E28" s="978">
        <v>500000</v>
      </c>
      <c r="F28" s="10" t="s">
        <v>272</v>
      </c>
    </row>
    <row r="29" spans="1:6" ht="94.5" x14ac:dyDescent="0.25">
      <c r="A29" s="11">
        <v>19</v>
      </c>
      <c r="B29" s="10" t="s">
        <v>19045</v>
      </c>
      <c r="C29" s="705" t="s">
        <v>19046</v>
      </c>
      <c r="D29" s="10" t="s">
        <v>19047</v>
      </c>
      <c r="E29" s="978">
        <v>500000</v>
      </c>
      <c r="F29" s="10" t="s">
        <v>272</v>
      </c>
    </row>
    <row r="30" spans="1:6" ht="47.25" x14ac:dyDescent="0.25">
      <c r="A30" s="11">
        <v>20</v>
      </c>
      <c r="B30" s="10" t="s">
        <v>19048</v>
      </c>
      <c r="C30" s="705" t="s">
        <v>19049</v>
      </c>
      <c r="D30" s="10" t="s">
        <v>3027</v>
      </c>
      <c r="E30" s="978">
        <v>500000</v>
      </c>
      <c r="F30" s="10" t="s">
        <v>13</v>
      </c>
    </row>
    <row r="31" spans="1:6" ht="94.5" x14ac:dyDescent="0.25">
      <c r="A31" s="11">
        <v>21</v>
      </c>
      <c r="B31" s="10" t="s">
        <v>19050</v>
      </c>
      <c r="C31" s="705" t="s">
        <v>19051</v>
      </c>
      <c r="D31" s="10" t="s">
        <v>19040</v>
      </c>
      <c r="E31" s="978">
        <v>500000</v>
      </c>
      <c r="F31" s="10" t="s">
        <v>272</v>
      </c>
    </row>
    <row r="32" spans="1:6" ht="94.5" x14ac:dyDescent="0.25">
      <c r="A32" s="11">
        <v>22</v>
      </c>
      <c r="B32" s="10" t="s">
        <v>19052</v>
      </c>
      <c r="C32" s="705" t="s">
        <v>19053</v>
      </c>
      <c r="D32" s="10" t="s">
        <v>19054</v>
      </c>
      <c r="E32" s="978">
        <v>500000</v>
      </c>
      <c r="F32" s="10" t="s">
        <v>272</v>
      </c>
    </row>
    <row r="33" spans="1:6" ht="94.5" x14ac:dyDescent="0.25">
      <c r="A33" s="11">
        <v>23</v>
      </c>
      <c r="B33" s="10" t="s">
        <v>19055</v>
      </c>
      <c r="C33" s="705" t="s">
        <v>19056</v>
      </c>
      <c r="D33" s="10" t="s">
        <v>19047</v>
      </c>
      <c r="E33" s="978">
        <v>500000</v>
      </c>
      <c r="F33" s="10" t="s">
        <v>272</v>
      </c>
    </row>
    <row r="34" spans="1:6" ht="94.5" x14ac:dyDescent="0.25">
      <c r="A34" s="11">
        <v>24</v>
      </c>
      <c r="B34" s="10" t="s">
        <v>19057</v>
      </c>
      <c r="C34" s="705" t="s">
        <v>19058</v>
      </c>
      <c r="D34" s="10" t="s">
        <v>19047</v>
      </c>
      <c r="E34" s="978">
        <v>500000</v>
      </c>
      <c r="F34" s="10" t="s">
        <v>272</v>
      </c>
    </row>
    <row r="35" spans="1:6" ht="94.5" x14ac:dyDescent="0.25">
      <c r="A35" s="11">
        <v>25</v>
      </c>
      <c r="B35" s="10" t="s">
        <v>19059</v>
      </c>
      <c r="C35" s="705" t="s">
        <v>19060</v>
      </c>
      <c r="D35" s="10" t="s">
        <v>19047</v>
      </c>
      <c r="E35" s="978">
        <v>500000</v>
      </c>
      <c r="F35" s="10" t="s">
        <v>272</v>
      </c>
    </row>
    <row r="36" spans="1:6" ht="94.5" x14ac:dyDescent="0.25">
      <c r="A36" s="11">
        <v>26</v>
      </c>
      <c r="B36" s="10" t="s">
        <v>19061</v>
      </c>
      <c r="C36" s="705" t="s">
        <v>19062</v>
      </c>
      <c r="D36" s="10" t="s">
        <v>19047</v>
      </c>
      <c r="E36" s="978">
        <v>500000</v>
      </c>
      <c r="F36" s="10" t="s">
        <v>272</v>
      </c>
    </row>
    <row r="37" spans="1:6" ht="110.25" x14ac:dyDescent="0.25">
      <c r="A37" s="11">
        <v>27</v>
      </c>
      <c r="B37" s="10" t="s">
        <v>19063</v>
      </c>
      <c r="C37" s="705" t="s">
        <v>19064</v>
      </c>
      <c r="D37" s="10" t="s">
        <v>19065</v>
      </c>
      <c r="E37" s="978">
        <v>1000000</v>
      </c>
      <c r="F37" s="10" t="s">
        <v>13</v>
      </c>
    </row>
    <row r="38" spans="1:6" x14ac:dyDescent="0.25">
      <c r="A38" s="206"/>
      <c r="B38" s="979" t="s">
        <v>11057</v>
      </c>
      <c r="C38" s="206"/>
      <c r="D38" s="980"/>
      <c r="E38" s="476"/>
      <c r="F38" s="803"/>
    </row>
    <row r="39" spans="1:6" ht="47.25" x14ac:dyDescent="0.25">
      <c r="A39" s="11">
        <v>28</v>
      </c>
      <c r="B39" s="10" t="s">
        <v>19066</v>
      </c>
      <c r="C39" s="705" t="s">
        <v>19067</v>
      </c>
      <c r="D39" s="10" t="s">
        <v>19068</v>
      </c>
      <c r="E39" s="978">
        <v>1500000</v>
      </c>
      <c r="F39" s="10" t="s">
        <v>13</v>
      </c>
    </row>
    <row r="40" spans="1:6" ht="47.25" x14ac:dyDescent="0.25">
      <c r="A40" s="11">
        <v>29</v>
      </c>
      <c r="B40" s="10" t="s">
        <v>19069</v>
      </c>
      <c r="C40" s="705" t="s">
        <v>19070</v>
      </c>
      <c r="D40" s="10" t="s">
        <v>19071</v>
      </c>
      <c r="E40" s="978">
        <v>1000000</v>
      </c>
      <c r="F40" s="10" t="s">
        <v>272</v>
      </c>
    </row>
    <row r="41" spans="1:6" ht="47.25" x14ac:dyDescent="0.25">
      <c r="A41" s="11">
        <v>30</v>
      </c>
      <c r="B41" s="10" t="s">
        <v>19072</v>
      </c>
      <c r="C41" s="705" t="s">
        <v>19073</v>
      </c>
      <c r="D41" s="10" t="s">
        <v>4534</v>
      </c>
      <c r="E41" s="978">
        <v>800000</v>
      </c>
      <c r="F41" s="10" t="s">
        <v>272</v>
      </c>
    </row>
    <row r="42" spans="1:6" ht="31.5" x14ac:dyDescent="0.25">
      <c r="A42" s="11">
        <v>31</v>
      </c>
      <c r="B42" s="10" t="s">
        <v>19074</v>
      </c>
      <c r="C42" s="705" t="s">
        <v>19075</v>
      </c>
      <c r="D42" s="10" t="s">
        <v>3316</v>
      </c>
      <c r="E42" s="978">
        <v>1000000</v>
      </c>
      <c r="F42" s="10" t="s">
        <v>13</v>
      </c>
    </row>
    <row r="43" spans="1:6" ht="47.25" x14ac:dyDescent="0.25">
      <c r="A43" s="11">
        <v>32</v>
      </c>
      <c r="B43" s="10" t="s">
        <v>19076</v>
      </c>
      <c r="C43" s="705" t="s">
        <v>19077</v>
      </c>
      <c r="D43" s="10" t="s">
        <v>19078</v>
      </c>
      <c r="E43" s="978">
        <v>1000000</v>
      </c>
      <c r="F43" s="10" t="s">
        <v>272</v>
      </c>
    </row>
    <row r="44" spans="1:6" ht="63" x14ac:dyDescent="0.25">
      <c r="A44" s="11">
        <v>33</v>
      </c>
      <c r="B44" s="10" t="s">
        <v>19079</v>
      </c>
      <c r="C44" s="705" t="s">
        <v>19080</v>
      </c>
      <c r="D44" s="10" t="s">
        <v>2637</v>
      </c>
      <c r="E44" s="978">
        <v>1000000</v>
      </c>
      <c r="F44" s="10" t="s">
        <v>272</v>
      </c>
    </row>
    <row r="45" spans="1:6" ht="31.5" x14ac:dyDescent="0.25">
      <c r="A45" s="11">
        <v>34</v>
      </c>
      <c r="B45" s="10" t="s">
        <v>19081</v>
      </c>
      <c r="C45" s="705" t="s">
        <v>19082</v>
      </c>
      <c r="D45" s="10" t="s">
        <v>14678</v>
      </c>
      <c r="E45" s="978">
        <v>1000000</v>
      </c>
      <c r="F45" s="10" t="s">
        <v>272</v>
      </c>
    </row>
    <row r="46" spans="1:6" ht="47.25" x14ac:dyDescent="0.25">
      <c r="A46" s="11">
        <v>35</v>
      </c>
      <c r="B46" s="10" t="s">
        <v>19083</v>
      </c>
      <c r="C46" s="705" t="s">
        <v>19084</v>
      </c>
      <c r="D46" s="10" t="s">
        <v>3316</v>
      </c>
      <c r="E46" s="978">
        <v>1000000</v>
      </c>
      <c r="F46" s="10" t="s">
        <v>13</v>
      </c>
    </row>
    <row r="47" spans="1:6" ht="47.25" x14ac:dyDescent="0.25">
      <c r="A47" s="11">
        <v>36</v>
      </c>
      <c r="B47" s="10" t="s">
        <v>19085</v>
      </c>
      <c r="C47" s="705" t="s">
        <v>19086</v>
      </c>
      <c r="D47" s="10" t="s">
        <v>6895</v>
      </c>
      <c r="E47" s="978">
        <v>500000</v>
      </c>
      <c r="F47" s="10" t="s">
        <v>13</v>
      </c>
    </row>
    <row r="48" spans="1:6" ht="63" x14ac:dyDescent="0.25">
      <c r="A48" s="11">
        <v>37</v>
      </c>
      <c r="B48" s="10" t="s">
        <v>19087</v>
      </c>
      <c r="C48" s="705" t="s">
        <v>19088</v>
      </c>
      <c r="D48" s="10" t="s">
        <v>19089</v>
      </c>
      <c r="E48" s="978">
        <v>1000000</v>
      </c>
      <c r="F48" s="10" t="s">
        <v>272</v>
      </c>
    </row>
    <row r="49" spans="1:6" ht="47.25" x14ac:dyDescent="0.25">
      <c r="A49" s="11">
        <v>38</v>
      </c>
      <c r="B49" s="10" t="s">
        <v>19090</v>
      </c>
      <c r="C49" s="705" t="s">
        <v>19091</v>
      </c>
      <c r="D49" s="10" t="s">
        <v>19068</v>
      </c>
      <c r="E49" s="978">
        <v>1000000</v>
      </c>
      <c r="F49" s="10" t="s">
        <v>272</v>
      </c>
    </row>
    <row r="50" spans="1:6" ht="47.25" x14ac:dyDescent="0.25">
      <c r="A50" s="11">
        <v>39</v>
      </c>
      <c r="B50" s="10" t="s">
        <v>19092</v>
      </c>
      <c r="C50" s="705" t="s">
        <v>19093</v>
      </c>
      <c r="D50" s="10" t="s">
        <v>19094</v>
      </c>
      <c r="E50" s="978">
        <v>1450000</v>
      </c>
      <c r="F50" s="10" t="s">
        <v>13</v>
      </c>
    </row>
    <row r="51" spans="1:6" ht="94.5" x14ac:dyDescent="0.25">
      <c r="A51" s="11">
        <v>40</v>
      </c>
      <c r="B51" s="10" t="s">
        <v>19095</v>
      </c>
      <c r="C51" s="705" t="s">
        <v>19096</v>
      </c>
      <c r="D51" s="10" t="s">
        <v>19097</v>
      </c>
      <c r="E51" s="978">
        <v>800000</v>
      </c>
      <c r="F51" s="10" t="s">
        <v>272</v>
      </c>
    </row>
    <row r="52" spans="1:6" x14ac:dyDescent="0.25">
      <c r="A52" s="206"/>
      <c r="B52" s="2775" t="s">
        <v>712</v>
      </c>
      <c r="C52" s="2776"/>
      <c r="D52" s="206"/>
      <c r="E52" s="476"/>
      <c r="F52" s="803"/>
    </row>
    <row r="53" spans="1:6" ht="267.75" x14ac:dyDescent="0.25">
      <c r="A53" s="2">
        <v>41</v>
      </c>
      <c r="B53" s="2" t="s">
        <v>2357</v>
      </c>
      <c r="C53" s="2" t="s">
        <v>19098</v>
      </c>
      <c r="D53" s="2" t="s">
        <v>19099</v>
      </c>
      <c r="E53" s="144">
        <v>1169256.93</v>
      </c>
      <c r="F53" s="10" t="s">
        <v>13</v>
      </c>
    </row>
    <row r="54" spans="1:6" ht="47.25" x14ac:dyDescent="0.25">
      <c r="A54" s="169">
        <v>42</v>
      </c>
      <c r="B54" s="169" t="s">
        <v>683</v>
      </c>
      <c r="C54" s="169" t="s">
        <v>19100</v>
      </c>
      <c r="D54" s="169" t="s">
        <v>19101</v>
      </c>
      <c r="E54" s="936">
        <v>2008834.22</v>
      </c>
      <c r="F54" s="172" t="s">
        <v>13</v>
      </c>
    </row>
    <row r="55" spans="1:6" x14ac:dyDescent="0.25">
      <c r="A55" s="981"/>
      <c r="B55" s="631" t="s">
        <v>248</v>
      </c>
      <c r="C55" s="631"/>
      <c r="D55" s="950"/>
      <c r="E55" s="941">
        <f>SUM(E6:E54)</f>
        <v>53510344.82</v>
      </c>
      <c r="F55" s="950"/>
    </row>
    <row r="56" spans="1:6" x14ac:dyDescent="0.25">
      <c r="A56" s="982"/>
      <c r="B56" s="2774" t="s">
        <v>9</v>
      </c>
      <c r="C56" s="2774"/>
      <c r="D56" s="2774"/>
      <c r="E56" s="168"/>
      <c r="F56" s="37"/>
    </row>
    <row r="57" spans="1:6" ht="63" x14ac:dyDescent="0.25">
      <c r="A57" s="983">
        <v>1</v>
      </c>
      <c r="B57" s="2" t="s">
        <v>269</v>
      </c>
      <c r="C57" s="7" t="s">
        <v>19102</v>
      </c>
      <c r="D57" s="2" t="s">
        <v>271</v>
      </c>
      <c r="E57" s="77">
        <v>1000000</v>
      </c>
      <c r="F57" s="803" t="s">
        <v>272</v>
      </c>
    </row>
    <row r="58" spans="1:6" x14ac:dyDescent="0.25">
      <c r="A58" s="983"/>
      <c r="B58" s="9" t="s">
        <v>273</v>
      </c>
      <c r="C58" s="7"/>
      <c r="D58" s="2"/>
      <c r="E58" s="77"/>
      <c r="F58" s="803"/>
    </row>
    <row r="59" spans="1:6" ht="94.5" x14ac:dyDescent="0.25">
      <c r="A59" s="983">
        <v>2</v>
      </c>
      <c r="B59" s="2" t="s">
        <v>274</v>
      </c>
      <c r="C59" s="7" t="s">
        <v>19103</v>
      </c>
      <c r="D59" s="2" t="s">
        <v>276</v>
      </c>
      <c r="E59" s="77">
        <v>4500000</v>
      </c>
      <c r="F59" s="803" t="s">
        <v>277</v>
      </c>
    </row>
    <row r="60" spans="1:6" x14ac:dyDescent="0.25">
      <c r="A60" s="983"/>
      <c r="B60" s="9" t="s">
        <v>248</v>
      </c>
      <c r="C60" s="2"/>
      <c r="D60" s="2"/>
      <c r="E60" s="138">
        <v>5500000</v>
      </c>
      <c r="F60" s="803"/>
    </row>
    <row r="61" spans="1:6" ht="15.75" customHeight="1" x14ac:dyDescent="0.25">
      <c r="A61" s="983"/>
      <c r="B61" s="2373" t="s">
        <v>323</v>
      </c>
      <c r="C61" s="2374"/>
      <c r="D61" s="2"/>
      <c r="E61" s="1839"/>
      <c r="F61" s="803"/>
    </row>
    <row r="62" spans="1:6" ht="126" x14ac:dyDescent="0.25">
      <c r="A62" s="11">
        <v>35</v>
      </c>
      <c r="B62" s="10" t="s">
        <v>19140</v>
      </c>
      <c r="C62" s="705" t="s">
        <v>19104</v>
      </c>
      <c r="D62" s="10" t="s">
        <v>19139</v>
      </c>
      <c r="E62" s="978">
        <v>800000</v>
      </c>
      <c r="F62" s="10" t="s">
        <v>13</v>
      </c>
    </row>
    <row r="63" spans="1:6" ht="409.5" x14ac:dyDescent="0.25">
      <c r="A63" s="2">
        <v>45</v>
      </c>
      <c r="B63" s="2" t="s">
        <v>19141</v>
      </c>
      <c r="C63" s="2" t="s">
        <v>19105</v>
      </c>
      <c r="D63" s="2" t="s">
        <v>19106</v>
      </c>
      <c r="E63" s="144">
        <v>2000000</v>
      </c>
      <c r="F63" s="10" t="s">
        <v>272</v>
      </c>
    </row>
    <row r="64" spans="1:6" ht="78.75" x14ac:dyDescent="0.25">
      <c r="A64" s="11">
        <v>28</v>
      </c>
      <c r="B64" s="10" t="s">
        <v>19107</v>
      </c>
      <c r="C64" s="705" t="s">
        <v>19108</v>
      </c>
      <c r="D64" s="10" t="s">
        <v>19109</v>
      </c>
      <c r="E64" s="978">
        <v>25000000</v>
      </c>
      <c r="F64" s="10" t="s">
        <v>272</v>
      </c>
    </row>
    <row r="65" spans="1:6" x14ac:dyDescent="0.25">
      <c r="A65" s="892"/>
      <c r="B65" s="892" t="s">
        <v>248</v>
      </c>
      <c r="C65" s="892"/>
      <c r="D65" s="892"/>
      <c r="E65" s="726">
        <f>SUM(E62:E64)</f>
        <v>27800000</v>
      </c>
      <c r="F65" s="894"/>
    </row>
    <row r="66" spans="1:6" x14ac:dyDescent="0.25">
      <c r="A66" s="88"/>
      <c r="B66" s="2353" t="s">
        <v>324</v>
      </c>
      <c r="C66" s="2354"/>
      <c r="D66" s="88"/>
      <c r="E66" s="89">
        <f>E65+E60+E55</f>
        <v>86810344.819999993</v>
      </c>
      <c r="F66" s="88"/>
    </row>
    <row r="70" spans="1:6" x14ac:dyDescent="0.25">
      <c r="A70" s="2752" t="s">
        <v>0</v>
      </c>
      <c r="B70" s="2753"/>
      <c r="C70" s="2753"/>
      <c r="D70" s="2753"/>
      <c r="E70" s="2753"/>
      <c r="F70" s="2754"/>
    </row>
    <row r="71" spans="1:6" x14ac:dyDescent="0.25">
      <c r="A71" s="2755" t="s">
        <v>19013</v>
      </c>
      <c r="B71" s="2756"/>
      <c r="C71" s="2756"/>
      <c r="D71" s="2756"/>
      <c r="E71" s="2756"/>
      <c r="F71" s="2757"/>
    </row>
    <row r="72" spans="1:6" x14ac:dyDescent="0.25">
      <c r="A72" s="2553" t="s">
        <v>281</v>
      </c>
      <c r="B72" s="2554"/>
      <c r="C72" s="2554"/>
      <c r="D72" s="2554"/>
      <c r="E72" s="2554"/>
      <c r="F72" s="2555"/>
    </row>
    <row r="73" spans="1:6" ht="31.5" x14ac:dyDescent="0.25">
      <c r="A73" s="280" t="s">
        <v>19110</v>
      </c>
      <c r="B73" s="382" t="s">
        <v>5559</v>
      </c>
      <c r="C73" s="382" t="s">
        <v>284</v>
      </c>
      <c r="D73" s="820" t="s">
        <v>8293</v>
      </c>
      <c r="E73" s="382" t="s">
        <v>19111</v>
      </c>
      <c r="F73" s="820" t="s">
        <v>1228</v>
      </c>
    </row>
    <row r="74" spans="1:6" x14ac:dyDescent="0.25">
      <c r="A74" s="277"/>
      <c r="B74" s="2476" t="s">
        <v>8295</v>
      </c>
      <c r="C74" s="2476"/>
      <c r="D74" s="820"/>
      <c r="E74" s="382"/>
      <c r="F74" s="820"/>
    </row>
    <row r="75" spans="1:6" ht="126" x14ac:dyDescent="0.25">
      <c r="A75" s="277">
        <v>1</v>
      </c>
      <c r="B75" s="372" t="s">
        <v>295</v>
      </c>
      <c r="C75" s="372" t="s">
        <v>19112</v>
      </c>
      <c r="D75" s="372" t="s">
        <v>2062</v>
      </c>
      <c r="E75" s="48">
        <v>382758.62</v>
      </c>
      <c r="F75" s="554" t="s">
        <v>272</v>
      </c>
    </row>
    <row r="76" spans="1:6" ht="78.75" x14ac:dyDescent="0.25">
      <c r="A76" s="277">
        <v>2</v>
      </c>
      <c r="B76" s="372" t="s">
        <v>23</v>
      </c>
      <c r="C76" s="372" t="s">
        <v>19113</v>
      </c>
      <c r="D76" s="372" t="s">
        <v>3056</v>
      </c>
      <c r="E76" s="48">
        <v>300000</v>
      </c>
      <c r="F76" s="554" t="s">
        <v>272</v>
      </c>
    </row>
    <row r="77" spans="1:6" x14ac:dyDescent="0.25">
      <c r="A77" s="277"/>
      <c r="B77" s="2783" t="s">
        <v>10709</v>
      </c>
      <c r="C77" s="2784"/>
      <c r="D77" s="2785"/>
      <c r="E77" s="386"/>
      <c r="F77" s="554"/>
    </row>
    <row r="78" spans="1:6" ht="110.25" x14ac:dyDescent="0.25">
      <c r="A78" s="277">
        <v>3</v>
      </c>
      <c r="B78" s="149" t="s">
        <v>295</v>
      </c>
      <c r="C78" s="149" t="s">
        <v>19019</v>
      </c>
      <c r="D78" s="149" t="s">
        <v>336</v>
      </c>
      <c r="E78" s="48">
        <v>141379.32</v>
      </c>
      <c r="F78" s="554" t="s">
        <v>272</v>
      </c>
    </row>
    <row r="79" spans="1:6" ht="78.75" x14ac:dyDescent="0.25">
      <c r="A79" s="277">
        <v>4</v>
      </c>
      <c r="B79" s="149" t="s">
        <v>299</v>
      </c>
      <c r="C79" s="149" t="s">
        <v>19114</v>
      </c>
      <c r="D79" s="149" t="s">
        <v>19115</v>
      </c>
      <c r="E79" s="48">
        <v>200000</v>
      </c>
      <c r="F79" s="554" t="s">
        <v>272</v>
      </c>
    </row>
    <row r="80" spans="1:6" x14ac:dyDescent="0.25">
      <c r="A80" s="277"/>
      <c r="B80" s="2786" t="s">
        <v>40</v>
      </c>
      <c r="C80" s="2787"/>
      <c r="D80" s="2788"/>
      <c r="E80" s="437"/>
      <c r="F80" s="554"/>
    </row>
    <row r="81" spans="1:6" ht="94.5" x14ac:dyDescent="0.25">
      <c r="A81" s="277">
        <v>5</v>
      </c>
      <c r="B81" s="149" t="s">
        <v>41</v>
      </c>
      <c r="C81" s="149" t="s">
        <v>19028</v>
      </c>
      <c r="D81" s="149" t="s">
        <v>43</v>
      </c>
      <c r="E81" s="48">
        <v>568965.51</v>
      </c>
      <c r="F81" s="554" t="s">
        <v>272</v>
      </c>
    </row>
    <row r="82" spans="1:6" x14ac:dyDescent="0.25">
      <c r="A82" s="277"/>
      <c r="B82" s="2786" t="s">
        <v>481</v>
      </c>
      <c r="C82" s="2787"/>
      <c r="D82" s="2788"/>
      <c r="E82" s="269"/>
      <c r="F82" s="554"/>
    </row>
    <row r="83" spans="1:6" ht="47.25" x14ac:dyDescent="0.25">
      <c r="A83" s="277">
        <v>6</v>
      </c>
      <c r="B83" s="149" t="s">
        <v>683</v>
      </c>
      <c r="C83" s="149" t="s">
        <v>19116</v>
      </c>
      <c r="D83" s="149" t="s">
        <v>19117</v>
      </c>
      <c r="E83" s="48">
        <v>386206.89</v>
      </c>
      <c r="F83" s="554" t="s">
        <v>272</v>
      </c>
    </row>
    <row r="84" spans="1:6" x14ac:dyDescent="0.25">
      <c r="A84" s="277"/>
      <c r="B84" s="2786" t="s">
        <v>34</v>
      </c>
      <c r="C84" s="2787"/>
      <c r="D84" s="2788"/>
      <c r="E84" s="182"/>
      <c r="F84" s="554"/>
    </row>
    <row r="85" spans="1:6" ht="63" x14ac:dyDescent="0.25">
      <c r="A85" s="277">
        <v>7</v>
      </c>
      <c r="B85" s="149" t="s">
        <v>342</v>
      </c>
      <c r="C85" s="149" t="s">
        <v>19118</v>
      </c>
      <c r="D85" s="149" t="s">
        <v>19119</v>
      </c>
      <c r="E85" s="392">
        <v>3500000</v>
      </c>
      <c r="F85" s="554" t="s">
        <v>272</v>
      </c>
    </row>
    <row r="86" spans="1:6" x14ac:dyDescent="0.25">
      <c r="A86" s="277"/>
      <c r="B86" s="2786" t="s">
        <v>5872</v>
      </c>
      <c r="C86" s="2787"/>
      <c r="D86" s="2788"/>
      <c r="E86" s="269"/>
      <c r="F86" s="554"/>
    </row>
    <row r="87" spans="1:6" ht="47.25" x14ac:dyDescent="0.25">
      <c r="A87" s="277">
        <v>8</v>
      </c>
      <c r="B87" s="269" t="s">
        <v>19120</v>
      </c>
      <c r="C87" s="269" t="s">
        <v>19121</v>
      </c>
      <c r="D87" s="269" t="s">
        <v>19122</v>
      </c>
      <c r="E87" s="48">
        <v>2000000</v>
      </c>
      <c r="F87" s="149" t="s">
        <v>13</v>
      </c>
    </row>
    <row r="88" spans="1:6" x14ac:dyDescent="0.25">
      <c r="A88" s="277"/>
      <c r="B88" s="2597" t="s">
        <v>19123</v>
      </c>
      <c r="C88" s="2630"/>
      <c r="D88" s="2598"/>
      <c r="E88" s="437"/>
      <c r="F88" s="382"/>
    </row>
    <row r="89" spans="1:6" ht="47.25" x14ac:dyDescent="0.25">
      <c r="A89" s="277">
        <v>9</v>
      </c>
      <c r="B89" s="269" t="s">
        <v>19124</v>
      </c>
      <c r="C89" s="269" t="s">
        <v>19125</v>
      </c>
      <c r="D89" s="269" t="s">
        <v>19126</v>
      </c>
      <c r="E89" s="48">
        <v>1000000</v>
      </c>
      <c r="F89" s="149" t="s">
        <v>13</v>
      </c>
    </row>
    <row r="90" spans="1:6" ht="78.75" x14ac:dyDescent="0.25">
      <c r="A90" s="277">
        <v>10</v>
      </c>
      <c r="B90" s="269" t="s">
        <v>19127</v>
      </c>
      <c r="C90" s="269" t="s">
        <v>19128</v>
      </c>
      <c r="D90" s="269" t="s">
        <v>19129</v>
      </c>
      <c r="E90" s="48">
        <v>900000</v>
      </c>
      <c r="F90" s="149" t="s">
        <v>272</v>
      </c>
    </row>
    <row r="91" spans="1:6" ht="94.5" x14ac:dyDescent="0.25">
      <c r="A91" s="277">
        <v>11</v>
      </c>
      <c r="B91" s="149" t="s">
        <v>19130</v>
      </c>
      <c r="C91" s="149" t="s">
        <v>19131</v>
      </c>
      <c r="D91" s="149" t="s">
        <v>19132</v>
      </c>
      <c r="E91" s="48">
        <v>1000000</v>
      </c>
      <c r="F91" s="149" t="s">
        <v>13</v>
      </c>
    </row>
    <row r="92" spans="1:6" ht="47.25" x14ac:dyDescent="0.25">
      <c r="A92" s="277">
        <v>12</v>
      </c>
      <c r="B92" s="149" t="s">
        <v>19133</v>
      </c>
      <c r="C92" s="149" t="s">
        <v>19134</v>
      </c>
      <c r="D92" s="149" t="s">
        <v>19135</v>
      </c>
      <c r="E92" s="48">
        <v>500000</v>
      </c>
      <c r="F92" s="149" t="s">
        <v>272</v>
      </c>
    </row>
    <row r="93" spans="1:6" ht="94.5" x14ac:dyDescent="0.25">
      <c r="A93" s="277">
        <v>13</v>
      </c>
      <c r="B93" s="149" t="s">
        <v>19136</v>
      </c>
      <c r="C93" s="149" t="s">
        <v>19137</v>
      </c>
      <c r="D93" s="149" t="s">
        <v>19138</v>
      </c>
      <c r="E93" s="48">
        <v>500000</v>
      </c>
      <c r="F93" s="149" t="s">
        <v>13</v>
      </c>
    </row>
    <row r="94" spans="1:6" x14ac:dyDescent="0.25">
      <c r="A94" s="90"/>
      <c r="B94" s="2780" t="s">
        <v>949</v>
      </c>
      <c r="C94" s="2781"/>
      <c r="D94" s="2782"/>
      <c r="E94" s="987">
        <f>SUM(E75:E93)</f>
        <v>11379310.34</v>
      </c>
      <c r="F94" s="90"/>
    </row>
  </sheetData>
  <mergeCells count="20">
    <mergeCell ref="A71:F71"/>
    <mergeCell ref="A72:F72"/>
    <mergeCell ref="B94:D94"/>
    <mergeCell ref="B77:D77"/>
    <mergeCell ref="B80:D80"/>
    <mergeCell ref="B82:D82"/>
    <mergeCell ref="B84:D84"/>
    <mergeCell ref="B86:D86"/>
    <mergeCell ref="B88:D88"/>
    <mergeCell ref="B74:C74"/>
    <mergeCell ref="B56:D56"/>
    <mergeCell ref="B66:C66"/>
    <mergeCell ref="A70:F70"/>
    <mergeCell ref="A1:F1"/>
    <mergeCell ref="A3:F3"/>
    <mergeCell ref="B5:C5"/>
    <mergeCell ref="B21:C21"/>
    <mergeCell ref="B23:C23"/>
    <mergeCell ref="B52:C52"/>
    <mergeCell ref="B61:C61"/>
  </mergeCells>
  <pageMargins left="0.7" right="0.7" top="0.75" bottom="0.75" header="0.3" footer="0.3"/>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2"/>
  <sheetViews>
    <sheetView topLeftCell="A130" workbookViewId="0">
      <selection activeCell="D108" sqref="D108"/>
    </sheetView>
  </sheetViews>
  <sheetFormatPr defaultRowHeight="15.75" x14ac:dyDescent="0.25"/>
  <cols>
    <col min="1" max="1" width="9.140625" style="128"/>
    <col min="2" max="2" width="18.42578125" style="128" customWidth="1"/>
    <col min="3" max="3" width="43.5703125" style="128" customWidth="1"/>
    <col min="4" max="4" width="19.85546875" style="128" customWidth="1"/>
    <col min="5" max="5" width="23.5703125" style="1842"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19142</v>
      </c>
      <c r="B2" s="2345"/>
      <c r="C2" s="2345"/>
      <c r="D2" s="2345"/>
      <c r="E2" s="2345"/>
      <c r="F2" s="2345"/>
    </row>
    <row r="3" spans="1:6" x14ac:dyDescent="0.25">
      <c r="A3" s="2345" t="s">
        <v>281</v>
      </c>
      <c r="B3" s="2345"/>
      <c r="C3" s="2345"/>
      <c r="D3" s="2345"/>
      <c r="E3" s="2345"/>
      <c r="F3" s="2345"/>
    </row>
    <row r="4" spans="1:6" ht="31.5" x14ac:dyDescent="0.25">
      <c r="A4" s="505" t="s">
        <v>3</v>
      </c>
      <c r="B4" s="9" t="s">
        <v>4</v>
      </c>
      <c r="C4" s="9" t="s">
        <v>5</v>
      </c>
      <c r="D4" s="96" t="s">
        <v>6</v>
      </c>
      <c r="E4" s="302" t="s">
        <v>2611</v>
      </c>
      <c r="F4" s="9" t="s">
        <v>8</v>
      </c>
    </row>
    <row r="5" spans="1:6" x14ac:dyDescent="0.25">
      <c r="A5" s="73"/>
      <c r="B5" s="2472" t="s">
        <v>9</v>
      </c>
      <c r="C5" s="2472"/>
      <c r="D5" s="2472"/>
      <c r="E5" s="302"/>
      <c r="F5" s="70"/>
    </row>
    <row r="6" spans="1:6" ht="110.25" x14ac:dyDescent="0.25">
      <c r="A6" s="69">
        <v>1</v>
      </c>
      <c r="B6" s="75" t="s">
        <v>23</v>
      </c>
      <c r="C6" s="988" t="s">
        <v>19143</v>
      </c>
      <c r="D6" s="75" t="s">
        <v>19144</v>
      </c>
      <c r="E6" s="1840">
        <f>1368000-247000</f>
        <v>1121000</v>
      </c>
      <c r="F6" s="69" t="s">
        <v>135</v>
      </c>
    </row>
    <row r="7" spans="1:6" ht="47.25" x14ac:dyDescent="0.25">
      <c r="A7" s="69">
        <v>2</v>
      </c>
      <c r="B7" s="75" t="s">
        <v>5935</v>
      </c>
      <c r="C7" s="988" t="s">
        <v>19145</v>
      </c>
      <c r="D7" s="75" t="s">
        <v>19146</v>
      </c>
      <c r="E7" s="1840">
        <f>2147861-753000</f>
        <v>1394861</v>
      </c>
      <c r="F7" s="69" t="s">
        <v>135</v>
      </c>
    </row>
    <row r="8" spans="1:6" ht="157.5" x14ac:dyDescent="0.25">
      <c r="A8" s="69">
        <v>3</v>
      </c>
      <c r="B8" s="75" t="s">
        <v>295</v>
      </c>
      <c r="C8" s="988" t="s">
        <v>19147</v>
      </c>
      <c r="D8" s="75" t="s">
        <v>19148</v>
      </c>
      <c r="E8" s="1840">
        <v>1265000</v>
      </c>
      <c r="F8" s="69" t="s">
        <v>135</v>
      </c>
    </row>
    <row r="9" spans="1:6" ht="141.75" x14ac:dyDescent="0.25">
      <c r="A9" s="69">
        <v>4</v>
      </c>
      <c r="B9" s="75" t="s">
        <v>19149</v>
      </c>
      <c r="C9" s="988" t="s">
        <v>19150</v>
      </c>
      <c r="D9" s="75" t="s">
        <v>19151</v>
      </c>
      <c r="E9" s="1840">
        <v>350000</v>
      </c>
      <c r="F9" s="69" t="s">
        <v>135</v>
      </c>
    </row>
    <row r="10" spans="1:6" ht="47.25" x14ac:dyDescent="0.25">
      <c r="A10" s="69">
        <v>5</v>
      </c>
      <c r="B10" s="75" t="s">
        <v>17</v>
      </c>
      <c r="C10" s="988" t="s">
        <v>19152</v>
      </c>
      <c r="D10" s="75" t="s">
        <v>19153</v>
      </c>
      <c r="E10" s="1840">
        <v>77760</v>
      </c>
      <c r="F10" s="69" t="s">
        <v>135</v>
      </c>
    </row>
    <row r="11" spans="1:6" x14ac:dyDescent="0.25">
      <c r="A11" s="69"/>
      <c r="B11" s="2351" t="s">
        <v>334</v>
      </c>
      <c r="C11" s="2351"/>
      <c r="D11" s="2351"/>
      <c r="E11" s="1840"/>
      <c r="F11" s="69"/>
    </row>
    <row r="12" spans="1:6" ht="173.25" x14ac:dyDescent="0.25">
      <c r="A12" s="69">
        <v>6</v>
      </c>
      <c r="B12" s="75" t="s">
        <v>299</v>
      </c>
      <c r="C12" s="75" t="s">
        <v>19154</v>
      </c>
      <c r="D12" s="75" t="s">
        <v>19155</v>
      </c>
      <c r="E12" s="1840">
        <v>750000</v>
      </c>
      <c r="F12" s="69" t="s">
        <v>135</v>
      </c>
    </row>
    <row r="13" spans="1:6" ht="141.75" x14ac:dyDescent="0.25">
      <c r="A13" s="69">
        <v>7</v>
      </c>
      <c r="B13" s="75" t="s">
        <v>23</v>
      </c>
      <c r="C13" s="75" t="s">
        <v>19156</v>
      </c>
      <c r="D13" s="75" t="s">
        <v>19157</v>
      </c>
      <c r="E13" s="1840">
        <v>1200000</v>
      </c>
      <c r="F13" s="69" t="s">
        <v>135</v>
      </c>
    </row>
    <row r="14" spans="1:6" ht="94.5" x14ac:dyDescent="0.25">
      <c r="A14" s="69">
        <v>8</v>
      </c>
      <c r="B14" s="75" t="s">
        <v>295</v>
      </c>
      <c r="C14" s="75" t="s">
        <v>19158</v>
      </c>
      <c r="D14" s="75" t="s">
        <v>19159</v>
      </c>
      <c r="E14" s="1840">
        <v>654310</v>
      </c>
      <c r="F14" s="69" t="s">
        <v>135</v>
      </c>
    </row>
    <row r="15" spans="1:6" x14ac:dyDescent="0.25">
      <c r="A15" s="69"/>
      <c r="B15" s="70" t="s">
        <v>40</v>
      </c>
      <c r="C15" s="69"/>
      <c r="D15" s="69"/>
      <c r="E15" s="1840"/>
      <c r="F15" s="69"/>
    </row>
    <row r="16" spans="1:6" ht="189" x14ac:dyDescent="0.25">
      <c r="A16" s="69">
        <v>9</v>
      </c>
      <c r="B16" s="75" t="s">
        <v>41</v>
      </c>
      <c r="C16" s="75" t="s">
        <v>19160</v>
      </c>
      <c r="D16" s="75" t="s">
        <v>19161</v>
      </c>
      <c r="E16" s="1840">
        <v>4568965.5199999996</v>
      </c>
      <c r="F16" s="69" t="s">
        <v>135</v>
      </c>
    </row>
    <row r="17" spans="1:6" x14ac:dyDescent="0.25">
      <c r="A17" s="69"/>
      <c r="B17" s="70" t="s">
        <v>306</v>
      </c>
      <c r="C17" s="69"/>
      <c r="D17" s="69"/>
      <c r="E17" s="1840"/>
      <c r="F17" s="69"/>
    </row>
    <row r="18" spans="1:6" ht="157.5" x14ac:dyDescent="0.25">
      <c r="A18" s="69">
        <v>10</v>
      </c>
      <c r="B18" s="75" t="s">
        <v>19162</v>
      </c>
      <c r="C18" s="75" t="s">
        <v>19163</v>
      </c>
      <c r="D18" s="75" t="s">
        <v>19164</v>
      </c>
      <c r="E18" s="1840">
        <v>500000</v>
      </c>
      <c r="F18" s="69" t="s">
        <v>135</v>
      </c>
    </row>
    <row r="19" spans="1:6" ht="31.5" x14ac:dyDescent="0.25">
      <c r="A19" s="69"/>
      <c r="B19" s="70" t="s">
        <v>481</v>
      </c>
      <c r="C19" s="69"/>
      <c r="D19" s="69"/>
      <c r="E19" s="1840"/>
      <c r="F19" s="69"/>
    </row>
    <row r="20" spans="1:6" ht="110.25" x14ac:dyDescent="0.25">
      <c r="A20" s="69">
        <v>11</v>
      </c>
      <c r="B20" s="75" t="s">
        <v>12041</v>
      </c>
      <c r="C20" s="75" t="s">
        <v>19165</v>
      </c>
      <c r="D20" s="75" t="s">
        <v>19166</v>
      </c>
      <c r="E20" s="1840">
        <v>2000000</v>
      </c>
      <c r="F20" s="69" t="s">
        <v>13</v>
      </c>
    </row>
    <row r="21" spans="1:6" x14ac:dyDescent="0.25">
      <c r="A21" s="69"/>
      <c r="B21" s="70" t="s">
        <v>34</v>
      </c>
      <c r="C21" s="69"/>
      <c r="D21" s="69"/>
      <c r="E21" s="1840"/>
      <c r="F21" s="69"/>
    </row>
    <row r="22" spans="1:6" ht="78.75" x14ac:dyDescent="0.25">
      <c r="A22" s="69">
        <v>12</v>
      </c>
      <c r="B22" s="75" t="s">
        <v>309</v>
      </c>
      <c r="C22" s="75" t="s">
        <v>19167</v>
      </c>
      <c r="D22" s="75" t="s">
        <v>19168</v>
      </c>
      <c r="E22" s="1840">
        <f>5902586-4197000</f>
        <v>1705586</v>
      </c>
      <c r="F22" s="69" t="s">
        <v>135</v>
      </c>
    </row>
    <row r="23" spans="1:6" ht="94.5" x14ac:dyDescent="0.25">
      <c r="A23" s="69">
        <v>13</v>
      </c>
      <c r="B23" s="75" t="s">
        <v>311</v>
      </c>
      <c r="C23" s="75" t="s">
        <v>19169</v>
      </c>
      <c r="D23" s="75" t="s">
        <v>19170</v>
      </c>
      <c r="E23" s="1840">
        <f>15500000-243000</f>
        <v>15257000</v>
      </c>
      <c r="F23" s="69" t="s">
        <v>135</v>
      </c>
    </row>
    <row r="24" spans="1:6" ht="63" x14ac:dyDescent="0.25">
      <c r="A24" s="69">
        <v>14</v>
      </c>
      <c r="B24" s="75" t="s">
        <v>4431</v>
      </c>
      <c r="C24" s="75" t="s">
        <v>19171</v>
      </c>
      <c r="D24" s="75" t="s">
        <v>19172</v>
      </c>
      <c r="E24" s="1840">
        <f>300000-60000</f>
        <v>240000</v>
      </c>
      <c r="F24" s="69" t="s">
        <v>135</v>
      </c>
    </row>
    <row r="25" spans="1:6" ht="236.25" x14ac:dyDescent="0.25">
      <c r="A25" s="69">
        <v>15</v>
      </c>
      <c r="B25" s="75" t="s">
        <v>3861</v>
      </c>
      <c r="C25" s="75" t="s">
        <v>19173</v>
      </c>
      <c r="D25" s="75" t="s">
        <v>19174</v>
      </c>
      <c r="E25" s="1840">
        <v>2100000</v>
      </c>
      <c r="F25" s="69" t="s">
        <v>135</v>
      </c>
    </row>
    <row r="26" spans="1:6" x14ac:dyDescent="0.25">
      <c r="A26" s="69"/>
      <c r="B26" s="2348" t="s">
        <v>303</v>
      </c>
      <c r="C26" s="2350"/>
      <c r="D26" s="69"/>
      <c r="E26" s="1840"/>
      <c r="F26" s="69"/>
    </row>
    <row r="27" spans="1:6" ht="110.25" x14ac:dyDescent="0.25">
      <c r="A27" s="69">
        <v>16</v>
      </c>
      <c r="B27" s="75" t="s">
        <v>19175</v>
      </c>
      <c r="C27" s="75" t="s">
        <v>19176</v>
      </c>
      <c r="D27" s="75" t="s">
        <v>19177</v>
      </c>
      <c r="E27" s="1840">
        <v>100000</v>
      </c>
      <c r="F27" s="69" t="s">
        <v>13</v>
      </c>
    </row>
    <row r="28" spans="1:6" ht="94.5" x14ac:dyDescent="0.25">
      <c r="A28" s="69">
        <v>17</v>
      </c>
      <c r="B28" s="75" t="s">
        <v>19178</v>
      </c>
      <c r="C28" s="75" t="s">
        <v>19179</v>
      </c>
      <c r="D28" s="75" t="s">
        <v>19180</v>
      </c>
      <c r="E28" s="1840">
        <v>100000</v>
      </c>
      <c r="F28" s="69" t="s">
        <v>13</v>
      </c>
    </row>
    <row r="29" spans="1:6" ht="94.5" x14ac:dyDescent="0.25">
      <c r="A29" s="69">
        <v>18</v>
      </c>
      <c r="B29" s="75" t="s">
        <v>19181</v>
      </c>
      <c r="C29" s="75" t="s">
        <v>19182</v>
      </c>
      <c r="D29" s="75" t="s">
        <v>19180</v>
      </c>
      <c r="E29" s="1840">
        <v>100000</v>
      </c>
      <c r="F29" s="69" t="s">
        <v>13</v>
      </c>
    </row>
    <row r="30" spans="1:6" ht="94.5" x14ac:dyDescent="0.25">
      <c r="A30" s="69">
        <v>19</v>
      </c>
      <c r="B30" s="75" t="s">
        <v>19183</v>
      </c>
      <c r="C30" s="75" t="s">
        <v>19184</v>
      </c>
      <c r="D30" s="75" t="s">
        <v>19180</v>
      </c>
      <c r="E30" s="1840">
        <v>100000</v>
      </c>
      <c r="F30" s="69" t="s">
        <v>13</v>
      </c>
    </row>
    <row r="31" spans="1:6" ht="94.5" x14ac:dyDescent="0.25">
      <c r="A31" s="69">
        <v>20</v>
      </c>
      <c r="B31" s="75" t="s">
        <v>19185</v>
      </c>
      <c r="C31" s="75" t="s">
        <v>19186</v>
      </c>
      <c r="D31" s="75" t="s">
        <v>19180</v>
      </c>
      <c r="E31" s="1840">
        <v>100000</v>
      </c>
      <c r="F31" s="69" t="s">
        <v>13</v>
      </c>
    </row>
    <row r="32" spans="1:6" x14ac:dyDescent="0.25">
      <c r="A32" s="69"/>
      <c r="B32" s="2351" t="s">
        <v>5895</v>
      </c>
      <c r="C32" s="2385"/>
      <c r="D32" s="69"/>
      <c r="E32" s="1840"/>
      <c r="F32" s="69"/>
    </row>
    <row r="33" spans="1:6" ht="110.25" x14ac:dyDescent="0.25">
      <c r="A33" s="69">
        <v>21</v>
      </c>
      <c r="B33" s="152" t="s">
        <v>19187</v>
      </c>
      <c r="C33" s="75" t="s">
        <v>19188</v>
      </c>
      <c r="D33" s="10" t="s">
        <v>19189</v>
      </c>
      <c r="E33" s="56">
        <v>500000</v>
      </c>
      <c r="F33" s="989" t="s">
        <v>13</v>
      </c>
    </row>
    <row r="34" spans="1:6" ht="47.25" x14ac:dyDescent="0.25">
      <c r="A34" s="69">
        <v>22</v>
      </c>
      <c r="B34" s="152" t="s">
        <v>19190</v>
      </c>
      <c r="C34" s="75" t="s">
        <v>19191</v>
      </c>
      <c r="D34" s="152" t="s">
        <v>19192</v>
      </c>
      <c r="E34" s="56">
        <v>800000</v>
      </c>
      <c r="F34" s="989" t="s">
        <v>13</v>
      </c>
    </row>
    <row r="35" spans="1:6" ht="31.5" x14ac:dyDescent="0.25">
      <c r="A35" s="69">
        <v>23</v>
      </c>
      <c r="B35" s="152" t="s">
        <v>19193</v>
      </c>
      <c r="C35" s="75" t="s">
        <v>19194</v>
      </c>
      <c r="D35" s="152" t="s">
        <v>19195</v>
      </c>
      <c r="E35" s="56">
        <v>800000</v>
      </c>
      <c r="F35" s="989" t="s">
        <v>13</v>
      </c>
    </row>
    <row r="36" spans="1:6" ht="126" x14ac:dyDescent="0.25">
      <c r="A36" s="69">
        <v>24</v>
      </c>
      <c r="B36" s="152" t="s">
        <v>19196</v>
      </c>
      <c r="C36" s="75" t="s">
        <v>19197</v>
      </c>
      <c r="D36" s="152" t="s">
        <v>19198</v>
      </c>
      <c r="E36" s="56">
        <v>400000</v>
      </c>
      <c r="F36" s="989" t="s">
        <v>13</v>
      </c>
    </row>
    <row r="37" spans="1:6" ht="31.5" x14ac:dyDescent="0.25">
      <c r="A37" s="69">
        <v>25</v>
      </c>
      <c r="B37" s="152" t="s">
        <v>19199</v>
      </c>
      <c r="C37" s="75" t="s">
        <v>19200</v>
      </c>
      <c r="D37" s="152" t="s">
        <v>19201</v>
      </c>
      <c r="E37" s="56">
        <v>800000</v>
      </c>
      <c r="F37" s="989" t="s">
        <v>13</v>
      </c>
    </row>
    <row r="38" spans="1:6" ht="110.25" x14ac:dyDescent="0.25">
      <c r="A38" s="69">
        <v>26</v>
      </c>
      <c r="B38" s="152" t="s">
        <v>19202</v>
      </c>
      <c r="C38" s="75" t="s">
        <v>19203</v>
      </c>
      <c r="D38" s="152" t="s">
        <v>19204</v>
      </c>
      <c r="E38" s="56">
        <v>320000</v>
      </c>
      <c r="F38" s="989" t="s">
        <v>13</v>
      </c>
    </row>
    <row r="39" spans="1:6" ht="47.25" x14ac:dyDescent="0.25">
      <c r="A39" s="69">
        <v>27</v>
      </c>
      <c r="B39" s="152" t="s">
        <v>19205</v>
      </c>
      <c r="C39" s="75" t="s">
        <v>19206</v>
      </c>
      <c r="D39" s="152" t="s">
        <v>19207</v>
      </c>
      <c r="E39" s="56">
        <v>800000</v>
      </c>
      <c r="F39" s="989" t="s">
        <v>13</v>
      </c>
    </row>
    <row r="40" spans="1:6" ht="47.25" x14ac:dyDescent="0.25">
      <c r="A40" s="69">
        <v>28</v>
      </c>
      <c r="B40" s="152" t="s">
        <v>19208</v>
      </c>
      <c r="C40" s="75" t="s">
        <v>19209</v>
      </c>
      <c r="D40" s="152" t="s">
        <v>19201</v>
      </c>
      <c r="E40" s="56">
        <v>800000</v>
      </c>
      <c r="F40" s="989" t="s">
        <v>13</v>
      </c>
    </row>
    <row r="41" spans="1:6" ht="126" x14ac:dyDescent="0.25">
      <c r="A41" s="69">
        <v>29</v>
      </c>
      <c r="B41" s="152" t="s">
        <v>19210</v>
      </c>
      <c r="C41" s="75" t="s">
        <v>19211</v>
      </c>
      <c r="D41" s="152" t="s">
        <v>19212</v>
      </c>
      <c r="E41" s="56">
        <v>400000</v>
      </c>
      <c r="F41" s="989" t="s">
        <v>13</v>
      </c>
    </row>
    <row r="42" spans="1:6" ht="110.25" x14ac:dyDescent="0.25">
      <c r="A42" s="69">
        <v>30</v>
      </c>
      <c r="B42" s="152" t="s">
        <v>19213</v>
      </c>
      <c r="C42" s="75" t="s">
        <v>19214</v>
      </c>
      <c r="D42" s="152" t="s">
        <v>19215</v>
      </c>
      <c r="E42" s="56">
        <v>300000</v>
      </c>
      <c r="F42" s="989" t="s">
        <v>13</v>
      </c>
    </row>
    <row r="43" spans="1:6" ht="31.5" x14ac:dyDescent="0.25">
      <c r="A43" s="69">
        <v>31</v>
      </c>
      <c r="B43" s="152" t="s">
        <v>19216</v>
      </c>
      <c r="C43" s="75" t="s">
        <v>19217</v>
      </c>
      <c r="D43" s="152" t="s">
        <v>19218</v>
      </c>
      <c r="E43" s="56">
        <v>800000</v>
      </c>
      <c r="F43" s="989" t="s">
        <v>13</v>
      </c>
    </row>
    <row r="44" spans="1:6" ht="110.25" x14ac:dyDescent="0.25">
      <c r="A44" s="69">
        <v>32</v>
      </c>
      <c r="B44" s="152" t="s">
        <v>19219</v>
      </c>
      <c r="C44" s="75" t="s">
        <v>19220</v>
      </c>
      <c r="D44" s="152" t="s">
        <v>19221</v>
      </c>
      <c r="E44" s="56">
        <v>400000</v>
      </c>
      <c r="F44" s="989" t="s">
        <v>13</v>
      </c>
    </row>
    <row r="45" spans="1:6" ht="110.25" x14ac:dyDescent="0.25">
      <c r="A45" s="69">
        <v>33</v>
      </c>
      <c r="B45" s="152" t="s">
        <v>19222</v>
      </c>
      <c r="C45" s="75" t="s">
        <v>19223</v>
      </c>
      <c r="D45" s="152" t="s">
        <v>19224</v>
      </c>
      <c r="E45" s="56">
        <v>400000</v>
      </c>
      <c r="F45" s="989" t="s">
        <v>13</v>
      </c>
    </row>
    <row r="46" spans="1:6" ht="47.25" x14ac:dyDescent="0.25">
      <c r="A46" s="69">
        <v>34</v>
      </c>
      <c r="B46" s="152" t="s">
        <v>19225</v>
      </c>
      <c r="C46" s="75" t="s">
        <v>19226</v>
      </c>
      <c r="D46" s="152" t="s">
        <v>19192</v>
      </c>
      <c r="E46" s="56">
        <v>800000</v>
      </c>
      <c r="F46" s="989" t="s">
        <v>13</v>
      </c>
    </row>
    <row r="47" spans="1:6" ht="47.25" x14ac:dyDescent="0.25">
      <c r="A47" s="69">
        <v>35</v>
      </c>
      <c r="B47" s="152" t="s">
        <v>19227</v>
      </c>
      <c r="C47" s="75" t="s">
        <v>19228</v>
      </c>
      <c r="D47" s="152" t="s">
        <v>19229</v>
      </c>
      <c r="E47" s="56">
        <v>800000</v>
      </c>
      <c r="F47" s="989" t="s">
        <v>13</v>
      </c>
    </row>
    <row r="48" spans="1:6" ht="94.5" x14ac:dyDescent="0.25">
      <c r="A48" s="69">
        <v>36</v>
      </c>
      <c r="B48" s="152" t="s">
        <v>13542</v>
      </c>
      <c r="C48" s="75" t="s">
        <v>19230</v>
      </c>
      <c r="D48" s="152" t="s">
        <v>19231</v>
      </c>
      <c r="E48" s="56">
        <v>600000</v>
      </c>
      <c r="F48" s="989" t="s">
        <v>13</v>
      </c>
    </row>
    <row r="49" spans="1:6" ht="31.5" x14ac:dyDescent="0.25">
      <c r="A49" s="69">
        <v>37</v>
      </c>
      <c r="B49" s="152" t="s">
        <v>19232</v>
      </c>
      <c r="C49" s="75" t="s">
        <v>19233</v>
      </c>
      <c r="D49" s="152" t="s">
        <v>19195</v>
      </c>
      <c r="E49" s="56">
        <v>800000</v>
      </c>
      <c r="F49" s="989" t="s">
        <v>13</v>
      </c>
    </row>
    <row r="50" spans="1:6" ht="110.25" x14ac:dyDescent="0.25">
      <c r="A50" s="69">
        <v>38</v>
      </c>
      <c r="B50" s="152" t="s">
        <v>19234</v>
      </c>
      <c r="C50" s="75" t="s">
        <v>19235</v>
      </c>
      <c r="D50" s="152" t="s">
        <v>19236</v>
      </c>
      <c r="E50" s="56">
        <v>400000</v>
      </c>
      <c r="F50" s="989" t="s">
        <v>135</v>
      </c>
    </row>
    <row r="51" spans="1:6" ht="141.75" x14ac:dyDescent="0.25">
      <c r="A51" s="69">
        <v>39</v>
      </c>
      <c r="B51" s="152" t="s">
        <v>14229</v>
      </c>
      <c r="C51" s="75" t="s">
        <v>19237</v>
      </c>
      <c r="D51" s="152" t="s">
        <v>19238</v>
      </c>
      <c r="E51" s="56">
        <v>400000</v>
      </c>
      <c r="F51" s="989" t="s">
        <v>13</v>
      </c>
    </row>
    <row r="52" spans="1:6" ht="126" x14ac:dyDescent="0.25">
      <c r="A52" s="69">
        <v>40</v>
      </c>
      <c r="B52" s="152" t="s">
        <v>18499</v>
      </c>
      <c r="C52" s="75" t="s">
        <v>19239</v>
      </c>
      <c r="D52" s="152" t="s">
        <v>19240</v>
      </c>
      <c r="E52" s="56">
        <v>400000</v>
      </c>
      <c r="F52" s="989" t="s">
        <v>13</v>
      </c>
    </row>
    <row r="53" spans="1:6" ht="110.25" x14ac:dyDescent="0.25">
      <c r="A53" s="69">
        <v>41</v>
      </c>
      <c r="B53" s="152" t="s">
        <v>19241</v>
      </c>
      <c r="C53" s="75" t="s">
        <v>19242</v>
      </c>
      <c r="D53" s="152" t="s">
        <v>19243</v>
      </c>
      <c r="E53" s="56">
        <v>400000</v>
      </c>
      <c r="F53" s="989" t="s">
        <v>13</v>
      </c>
    </row>
    <row r="54" spans="1:6" ht="110.25" x14ac:dyDescent="0.25">
      <c r="A54" s="69">
        <v>42</v>
      </c>
      <c r="B54" s="152" t="s">
        <v>12732</v>
      </c>
      <c r="C54" s="75" t="s">
        <v>19244</v>
      </c>
      <c r="D54" s="152" t="s">
        <v>19245</v>
      </c>
      <c r="E54" s="56">
        <v>400000</v>
      </c>
      <c r="F54" s="989" t="s">
        <v>13</v>
      </c>
    </row>
    <row r="55" spans="1:6" ht="31.5" x14ac:dyDescent="0.25">
      <c r="A55" s="69">
        <v>43</v>
      </c>
      <c r="B55" s="152" t="s">
        <v>19246</v>
      </c>
      <c r="C55" s="75" t="s">
        <v>19247</v>
      </c>
      <c r="D55" s="152" t="s">
        <v>19248</v>
      </c>
      <c r="E55" s="56">
        <v>800000</v>
      </c>
      <c r="F55" s="989" t="s">
        <v>13</v>
      </c>
    </row>
    <row r="56" spans="1:6" ht="47.25" x14ac:dyDescent="0.25">
      <c r="A56" s="69">
        <v>44</v>
      </c>
      <c r="B56" s="152" t="s">
        <v>19249</v>
      </c>
      <c r="C56" s="75" t="s">
        <v>19250</v>
      </c>
      <c r="D56" s="152" t="s">
        <v>19248</v>
      </c>
      <c r="E56" s="56">
        <v>800000</v>
      </c>
      <c r="F56" s="989" t="s">
        <v>13</v>
      </c>
    </row>
    <row r="57" spans="1:6" ht="31.5" x14ac:dyDescent="0.25">
      <c r="A57" s="69">
        <v>45</v>
      </c>
      <c r="B57" s="152" t="s">
        <v>1904</v>
      </c>
      <c r="C57" s="75" t="s">
        <v>19251</v>
      </c>
      <c r="D57" s="152" t="s">
        <v>19248</v>
      </c>
      <c r="E57" s="56">
        <v>800000</v>
      </c>
      <c r="F57" s="989" t="s">
        <v>13</v>
      </c>
    </row>
    <row r="58" spans="1:6" ht="126" x14ac:dyDescent="0.25">
      <c r="A58" s="69">
        <v>46</v>
      </c>
      <c r="B58" s="152" t="s">
        <v>19252</v>
      </c>
      <c r="C58" s="75" t="s">
        <v>19253</v>
      </c>
      <c r="D58" s="152" t="s">
        <v>19254</v>
      </c>
      <c r="E58" s="56">
        <v>420000</v>
      </c>
      <c r="F58" s="989" t="s">
        <v>13</v>
      </c>
    </row>
    <row r="59" spans="1:6" ht="31.5" x14ac:dyDescent="0.25">
      <c r="A59" s="69">
        <v>47</v>
      </c>
      <c r="B59" s="152" t="s">
        <v>19255</v>
      </c>
      <c r="C59" s="75" t="s">
        <v>19256</v>
      </c>
      <c r="D59" s="152" t="s">
        <v>19248</v>
      </c>
      <c r="E59" s="56">
        <v>800000</v>
      </c>
      <c r="F59" s="989" t="s">
        <v>13</v>
      </c>
    </row>
    <row r="60" spans="1:6" ht="110.25" x14ac:dyDescent="0.25">
      <c r="A60" s="69">
        <v>48</v>
      </c>
      <c r="B60" s="152" t="s">
        <v>19257</v>
      </c>
      <c r="C60" s="75" t="s">
        <v>19258</v>
      </c>
      <c r="D60" s="152" t="s">
        <v>19259</v>
      </c>
      <c r="E60" s="56">
        <v>400000</v>
      </c>
      <c r="F60" s="989" t="s">
        <v>13</v>
      </c>
    </row>
    <row r="61" spans="1:6" ht="126" x14ac:dyDescent="0.25">
      <c r="A61" s="69">
        <v>49</v>
      </c>
      <c r="B61" s="152" t="s">
        <v>19260</v>
      </c>
      <c r="C61" s="75" t="s">
        <v>19261</v>
      </c>
      <c r="D61" s="152" t="s">
        <v>19262</v>
      </c>
      <c r="E61" s="56">
        <v>300000</v>
      </c>
      <c r="F61" s="989" t="s">
        <v>13</v>
      </c>
    </row>
    <row r="62" spans="1:6" ht="78.75" x14ac:dyDescent="0.25">
      <c r="A62" s="69">
        <v>50</v>
      </c>
      <c r="B62" s="152" t="s">
        <v>19263</v>
      </c>
      <c r="C62" s="75" t="s">
        <v>19264</v>
      </c>
      <c r="D62" s="152" t="s">
        <v>19265</v>
      </c>
      <c r="E62" s="56">
        <v>500000</v>
      </c>
      <c r="F62" s="989" t="s">
        <v>13</v>
      </c>
    </row>
    <row r="63" spans="1:6" ht="31.5" x14ac:dyDescent="0.25">
      <c r="A63" s="69">
        <v>51</v>
      </c>
      <c r="B63" s="152" t="s">
        <v>19266</v>
      </c>
      <c r="C63" s="75" t="s">
        <v>19267</v>
      </c>
      <c r="D63" s="152" t="s">
        <v>19248</v>
      </c>
      <c r="E63" s="56">
        <v>800000</v>
      </c>
      <c r="F63" s="989" t="s">
        <v>13</v>
      </c>
    </row>
    <row r="64" spans="1:6" x14ac:dyDescent="0.25">
      <c r="A64" s="69"/>
      <c r="B64" s="2351" t="s">
        <v>5872</v>
      </c>
      <c r="C64" s="2351"/>
      <c r="D64" s="69"/>
      <c r="E64" s="1840"/>
      <c r="F64" s="69"/>
    </row>
    <row r="65" spans="1:6" ht="110.25" x14ac:dyDescent="0.25">
      <c r="A65" s="69">
        <v>52</v>
      </c>
      <c r="B65" s="152" t="s">
        <v>19268</v>
      </c>
      <c r="C65" s="75" t="s">
        <v>19269</v>
      </c>
      <c r="D65" s="152" t="s">
        <v>19270</v>
      </c>
      <c r="E65" s="56">
        <v>500000</v>
      </c>
      <c r="F65" s="989" t="s">
        <v>135</v>
      </c>
    </row>
    <row r="66" spans="1:6" ht="126" x14ac:dyDescent="0.25">
      <c r="A66" s="69">
        <v>53</v>
      </c>
      <c r="B66" s="152" t="s">
        <v>19271</v>
      </c>
      <c r="C66" s="75" t="s">
        <v>19272</v>
      </c>
      <c r="D66" s="152" t="s">
        <v>19273</v>
      </c>
      <c r="E66" s="56">
        <v>768835.1</v>
      </c>
      <c r="F66" s="989" t="s">
        <v>135</v>
      </c>
    </row>
    <row r="67" spans="1:6" ht="31.5" x14ac:dyDescent="0.25">
      <c r="A67" s="69">
        <v>54</v>
      </c>
      <c r="B67" s="152" t="s">
        <v>19274</v>
      </c>
      <c r="C67" s="75" t="s">
        <v>19275</v>
      </c>
      <c r="D67" s="152" t="s">
        <v>6895</v>
      </c>
      <c r="E67" s="56">
        <v>600000</v>
      </c>
      <c r="F67" s="989" t="s">
        <v>13</v>
      </c>
    </row>
    <row r="68" spans="1:6" ht="31.5" x14ac:dyDescent="0.25">
      <c r="A68" s="69">
        <v>55</v>
      </c>
      <c r="B68" s="152" t="s">
        <v>19274</v>
      </c>
      <c r="C68" s="75" t="s">
        <v>19276</v>
      </c>
      <c r="D68" s="152" t="s">
        <v>19277</v>
      </c>
      <c r="E68" s="56">
        <v>1300000</v>
      </c>
      <c r="F68" s="989" t="s">
        <v>13</v>
      </c>
    </row>
    <row r="69" spans="1:6" ht="31.5" x14ac:dyDescent="0.25">
      <c r="A69" s="69">
        <v>56</v>
      </c>
      <c r="B69" s="152" t="s">
        <v>19278</v>
      </c>
      <c r="C69" s="75" t="s">
        <v>19279</v>
      </c>
      <c r="D69" s="152" t="s">
        <v>19277</v>
      </c>
      <c r="E69" s="56">
        <v>1000000</v>
      </c>
      <c r="F69" s="989" t="s">
        <v>13</v>
      </c>
    </row>
    <row r="70" spans="1:6" ht="126" x14ac:dyDescent="0.25">
      <c r="A70" s="69">
        <v>57</v>
      </c>
      <c r="B70" s="152" t="s">
        <v>19280</v>
      </c>
      <c r="C70" s="75" t="s">
        <v>19281</v>
      </c>
      <c r="D70" s="152" t="s">
        <v>19282</v>
      </c>
      <c r="E70" s="56">
        <v>800000</v>
      </c>
      <c r="F70" s="989" t="s">
        <v>135</v>
      </c>
    </row>
    <row r="71" spans="1:6" ht="31.5" x14ac:dyDescent="0.25">
      <c r="A71" s="69">
        <v>58</v>
      </c>
      <c r="B71" s="152" t="s">
        <v>19283</v>
      </c>
      <c r="C71" s="75" t="s">
        <v>19284</v>
      </c>
      <c r="D71" s="152" t="s">
        <v>9096</v>
      </c>
      <c r="E71" s="56">
        <v>1800000</v>
      </c>
      <c r="F71" s="989" t="s">
        <v>13</v>
      </c>
    </row>
    <row r="72" spans="1:6" ht="31.5" x14ac:dyDescent="0.25">
      <c r="A72" s="69">
        <v>59</v>
      </c>
      <c r="B72" s="152" t="s">
        <v>19283</v>
      </c>
      <c r="C72" s="75" t="s">
        <v>19285</v>
      </c>
      <c r="D72" s="152" t="s">
        <v>19286</v>
      </c>
      <c r="E72" s="56">
        <v>100000</v>
      </c>
      <c r="F72" s="989" t="s">
        <v>13</v>
      </c>
    </row>
    <row r="73" spans="1:6" ht="47.25" x14ac:dyDescent="0.25">
      <c r="A73" s="69">
        <v>60</v>
      </c>
      <c r="B73" s="152" t="s">
        <v>19287</v>
      </c>
      <c r="C73" s="75" t="s">
        <v>19288</v>
      </c>
      <c r="D73" s="152" t="s">
        <v>19289</v>
      </c>
      <c r="E73" s="56">
        <v>500000</v>
      </c>
      <c r="F73" s="989" t="s">
        <v>13</v>
      </c>
    </row>
    <row r="74" spans="1:6" ht="110.25" x14ac:dyDescent="0.25">
      <c r="A74" s="69">
        <v>61</v>
      </c>
      <c r="B74" s="152" t="s">
        <v>19290</v>
      </c>
      <c r="C74" s="75" t="s">
        <v>19291</v>
      </c>
      <c r="D74" s="152" t="s">
        <v>19292</v>
      </c>
      <c r="E74" s="56">
        <v>800000</v>
      </c>
      <c r="F74" s="989" t="s">
        <v>13</v>
      </c>
    </row>
    <row r="75" spans="1:6" ht="31.5" x14ac:dyDescent="0.25">
      <c r="A75" s="69">
        <v>62</v>
      </c>
      <c r="B75" s="152" t="s">
        <v>19293</v>
      </c>
      <c r="C75" s="75" t="s">
        <v>19294</v>
      </c>
      <c r="D75" s="152" t="s">
        <v>19295</v>
      </c>
      <c r="E75" s="56">
        <v>1300000</v>
      </c>
      <c r="F75" s="989" t="s">
        <v>135</v>
      </c>
    </row>
    <row r="76" spans="1:6" ht="47.25" x14ac:dyDescent="0.25">
      <c r="A76" s="69">
        <v>63</v>
      </c>
      <c r="B76" s="152" t="s">
        <v>19296</v>
      </c>
      <c r="C76" s="75" t="s">
        <v>19297</v>
      </c>
      <c r="D76" s="152" t="s">
        <v>9874</v>
      </c>
      <c r="E76" s="56">
        <v>1200000</v>
      </c>
      <c r="F76" s="989" t="s">
        <v>13</v>
      </c>
    </row>
    <row r="77" spans="1:6" ht="31.5" x14ac:dyDescent="0.25">
      <c r="A77" s="69">
        <v>64</v>
      </c>
      <c r="B77" s="152" t="s">
        <v>19298</v>
      </c>
      <c r="C77" s="75" t="s">
        <v>19299</v>
      </c>
      <c r="D77" s="152" t="s">
        <v>9874</v>
      </c>
      <c r="E77" s="56">
        <v>1000000</v>
      </c>
      <c r="F77" s="989" t="s">
        <v>13</v>
      </c>
    </row>
    <row r="78" spans="1:6" ht="47.25" x14ac:dyDescent="0.25">
      <c r="A78" s="69">
        <v>65</v>
      </c>
      <c r="B78" s="152" t="s">
        <v>19300</v>
      </c>
      <c r="C78" s="75" t="s">
        <v>19301</v>
      </c>
      <c r="D78" s="152" t="s">
        <v>19295</v>
      </c>
      <c r="E78" s="56">
        <v>800000</v>
      </c>
      <c r="F78" s="989" t="s">
        <v>13</v>
      </c>
    </row>
    <row r="79" spans="1:6" ht="94.5" x14ac:dyDescent="0.25">
      <c r="A79" s="69">
        <v>66</v>
      </c>
      <c r="B79" s="152" t="s">
        <v>19302</v>
      </c>
      <c r="C79" s="75" t="s">
        <v>19303</v>
      </c>
      <c r="D79" s="152" t="s">
        <v>19304</v>
      </c>
      <c r="E79" s="56">
        <v>720000</v>
      </c>
      <c r="F79" s="989" t="s">
        <v>13</v>
      </c>
    </row>
    <row r="80" spans="1:6" ht="47.25" x14ac:dyDescent="0.25">
      <c r="A80" s="69">
        <v>67</v>
      </c>
      <c r="B80" s="152" t="s">
        <v>19305</v>
      </c>
      <c r="C80" s="75" t="s">
        <v>19306</v>
      </c>
      <c r="D80" s="152" t="s">
        <v>19307</v>
      </c>
      <c r="E80" s="56">
        <v>1200000</v>
      </c>
      <c r="F80" s="989" t="s">
        <v>1517</v>
      </c>
    </row>
    <row r="81" spans="1:6" ht="126" x14ac:dyDescent="0.25">
      <c r="A81" s="69">
        <v>68</v>
      </c>
      <c r="B81" s="152" t="s">
        <v>19308</v>
      </c>
      <c r="C81" s="75" t="s">
        <v>19309</v>
      </c>
      <c r="D81" s="152" t="s">
        <v>19310</v>
      </c>
      <c r="E81" s="56">
        <v>1000000</v>
      </c>
      <c r="F81" s="989" t="s">
        <v>135</v>
      </c>
    </row>
    <row r="82" spans="1:6" ht="47.25" x14ac:dyDescent="0.25">
      <c r="A82" s="69">
        <v>69</v>
      </c>
      <c r="B82" s="152" t="s">
        <v>19311</v>
      </c>
      <c r="C82" s="75" t="s">
        <v>19312</v>
      </c>
      <c r="D82" s="152" t="s">
        <v>19313</v>
      </c>
      <c r="E82" s="56">
        <v>600000</v>
      </c>
      <c r="F82" s="989" t="s">
        <v>13</v>
      </c>
    </row>
    <row r="83" spans="1:6" ht="31.5" x14ac:dyDescent="0.25">
      <c r="A83" s="69">
        <v>70</v>
      </c>
      <c r="B83" s="152" t="s">
        <v>19314</v>
      </c>
      <c r="C83" s="75" t="s">
        <v>19315</v>
      </c>
      <c r="D83" s="152" t="s">
        <v>19295</v>
      </c>
      <c r="E83" s="56">
        <v>1300000</v>
      </c>
      <c r="F83" s="989" t="s">
        <v>13</v>
      </c>
    </row>
    <row r="84" spans="1:6" ht="141.75" x14ac:dyDescent="0.25">
      <c r="A84" s="69">
        <v>71</v>
      </c>
      <c r="B84" s="152" t="s">
        <v>19316</v>
      </c>
      <c r="C84" s="75" t="s">
        <v>19317</v>
      </c>
      <c r="D84" s="152" t="s">
        <v>19318</v>
      </c>
      <c r="E84" s="56">
        <v>800000</v>
      </c>
      <c r="F84" s="989" t="s">
        <v>135</v>
      </c>
    </row>
    <row r="85" spans="1:6" ht="47.25" x14ac:dyDescent="0.25">
      <c r="A85" s="69">
        <v>72</v>
      </c>
      <c r="B85" s="152" t="s">
        <v>19319</v>
      </c>
      <c r="C85" s="75" t="s">
        <v>19320</v>
      </c>
      <c r="D85" s="152" t="s">
        <v>19321</v>
      </c>
      <c r="E85" s="56">
        <v>900000</v>
      </c>
      <c r="F85" s="989" t="s">
        <v>13</v>
      </c>
    </row>
    <row r="86" spans="1:6" ht="31.5" x14ac:dyDescent="0.25">
      <c r="A86" s="69">
        <v>73</v>
      </c>
      <c r="B86" s="152" t="s">
        <v>19322</v>
      </c>
      <c r="C86" s="75" t="s">
        <v>19323</v>
      </c>
      <c r="D86" s="152" t="s">
        <v>19324</v>
      </c>
      <c r="E86" s="56">
        <v>800000</v>
      </c>
      <c r="F86" s="989" t="s">
        <v>1269</v>
      </c>
    </row>
    <row r="87" spans="1:6" ht="47.25" x14ac:dyDescent="0.25">
      <c r="A87" s="69">
        <v>74</v>
      </c>
      <c r="B87" s="152" t="s">
        <v>19325</v>
      </c>
      <c r="C87" s="75" t="s">
        <v>19326</v>
      </c>
      <c r="D87" s="152" t="s">
        <v>19195</v>
      </c>
      <c r="E87" s="56">
        <v>800000</v>
      </c>
      <c r="F87" s="989" t="s">
        <v>13</v>
      </c>
    </row>
    <row r="88" spans="1:6" ht="47.25" x14ac:dyDescent="0.25">
      <c r="A88" s="69">
        <v>75</v>
      </c>
      <c r="B88" s="152" t="s">
        <v>19327</v>
      </c>
      <c r="C88" s="75" t="s">
        <v>19328</v>
      </c>
      <c r="D88" s="152" t="s">
        <v>19329</v>
      </c>
      <c r="E88" s="56">
        <v>200000</v>
      </c>
      <c r="F88" s="989" t="s">
        <v>13</v>
      </c>
    </row>
    <row r="89" spans="1:6" x14ac:dyDescent="0.25">
      <c r="A89" s="69"/>
      <c r="B89" s="70" t="s">
        <v>219</v>
      </c>
      <c r="C89" s="69"/>
      <c r="D89" s="69"/>
      <c r="E89" s="1840"/>
      <c r="F89" s="69"/>
    </row>
    <row r="90" spans="1:6" ht="47.25" x14ac:dyDescent="0.25">
      <c r="A90" s="69">
        <v>76</v>
      </c>
      <c r="B90" s="75" t="s">
        <v>19330</v>
      </c>
      <c r="C90" s="75" t="s">
        <v>19331</v>
      </c>
      <c r="D90" s="69" t="s">
        <v>19332</v>
      </c>
      <c r="E90" s="1840">
        <v>2000000</v>
      </c>
      <c r="F90" s="69" t="s">
        <v>13</v>
      </c>
    </row>
    <row r="91" spans="1:6" ht="94.5" x14ac:dyDescent="0.25">
      <c r="A91" s="69">
        <v>77</v>
      </c>
      <c r="B91" s="49" t="s">
        <v>19333</v>
      </c>
      <c r="C91" s="75" t="s">
        <v>19334</v>
      </c>
      <c r="D91" s="49" t="s">
        <v>19335</v>
      </c>
      <c r="E91" s="56">
        <v>300000</v>
      </c>
      <c r="F91" s="989" t="s">
        <v>135</v>
      </c>
    </row>
    <row r="92" spans="1:6" x14ac:dyDescent="0.25">
      <c r="A92" s="69"/>
      <c r="B92" s="2351" t="s">
        <v>477</v>
      </c>
      <c r="C92" s="2351"/>
      <c r="D92" s="69"/>
      <c r="E92" s="1840"/>
      <c r="F92" s="69"/>
    </row>
    <row r="93" spans="1:6" ht="189" x14ac:dyDescent="0.25">
      <c r="A93" s="69">
        <v>78</v>
      </c>
      <c r="B93" s="69" t="s">
        <v>19336</v>
      </c>
      <c r="C93" s="75" t="s">
        <v>19337</v>
      </c>
      <c r="D93" s="75" t="s">
        <v>19338</v>
      </c>
      <c r="E93" s="1840">
        <v>1169256.8</v>
      </c>
      <c r="F93" s="69" t="s">
        <v>13</v>
      </c>
    </row>
    <row r="94" spans="1:6" ht="189" x14ac:dyDescent="0.25">
      <c r="A94" s="69">
        <v>79</v>
      </c>
      <c r="B94" s="69" t="s">
        <v>19339</v>
      </c>
      <c r="C94" s="75" t="s">
        <v>19340</v>
      </c>
      <c r="D94" s="75" t="s">
        <v>19338</v>
      </c>
      <c r="E94" s="1840">
        <v>1169256.8</v>
      </c>
      <c r="F94" s="69" t="s">
        <v>13</v>
      </c>
    </row>
    <row r="95" spans="1:6" ht="189" x14ac:dyDescent="0.25">
      <c r="A95" s="69">
        <v>80</v>
      </c>
      <c r="B95" s="303" t="s">
        <v>19341</v>
      </c>
      <c r="C95" s="152" t="s">
        <v>19342</v>
      </c>
      <c r="D95" s="152" t="s">
        <v>19338</v>
      </c>
      <c r="E95" s="56">
        <v>1169256.8</v>
      </c>
      <c r="F95" s="303" t="s">
        <v>13</v>
      </c>
    </row>
    <row r="96" spans="1:6" ht="189" x14ac:dyDescent="0.25">
      <c r="A96" s="69">
        <v>81</v>
      </c>
      <c r="B96" s="303" t="s">
        <v>19343</v>
      </c>
      <c r="C96" s="152" t="s">
        <v>19344</v>
      </c>
      <c r="D96" s="152" t="s">
        <v>19338</v>
      </c>
      <c r="E96" s="56">
        <v>1169256.8</v>
      </c>
      <c r="F96" s="303" t="s">
        <v>13</v>
      </c>
    </row>
    <row r="97" spans="1:6" x14ac:dyDescent="0.25">
      <c r="A97" s="69"/>
      <c r="B97" s="70" t="s">
        <v>9003</v>
      </c>
      <c r="C97" s="69"/>
      <c r="D97" s="69"/>
      <c r="E97" s="302">
        <f>SUM(E6:E96)</f>
        <v>79590344.819999993</v>
      </c>
      <c r="F97" s="69"/>
    </row>
    <row r="98" spans="1:6" x14ac:dyDescent="0.25">
      <c r="A98" s="685"/>
      <c r="B98" s="2558" t="s">
        <v>9</v>
      </c>
      <c r="C98" s="2558"/>
      <c r="D98" s="2558"/>
      <c r="E98" s="1841"/>
      <c r="F98" s="90"/>
    </row>
    <row r="99" spans="1:6" ht="63" x14ac:dyDescent="0.25">
      <c r="A99" s="73">
        <v>1</v>
      </c>
      <c r="B99" s="69" t="s">
        <v>269</v>
      </c>
      <c r="C99" s="7" t="s">
        <v>19345</v>
      </c>
      <c r="D99" s="69" t="s">
        <v>271</v>
      </c>
      <c r="E99" s="1840">
        <v>1000000</v>
      </c>
      <c r="F99" s="90"/>
    </row>
    <row r="100" spans="1:6" x14ac:dyDescent="0.25">
      <c r="A100" s="73"/>
      <c r="B100" s="70" t="s">
        <v>273</v>
      </c>
      <c r="C100" s="7"/>
      <c r="D100" s="69"/>
      <c r="E100" s="1840"/>
      <c r="F100" s="90"/>
    </row>
    <row r="101" spans="1:6" ht="94.5" x14ac:dyDescent="0.25">
      <c r="A101" s="73">
        <v>2</v>
      </c>
      <c r="B101" s="69" t="s">
        <v>274</v>
      </c>
      <c r="C101" s="7" t="s">
        <v>19346</v>
      </c>
      <c r="D101" s="69" t="s">
        <v>276</v>
      </c>
      <c r="E101" s="1840">
        <v>4500000</v>
      </c>
      <c r="F101" s="90"/>
    </row>
    <row r="102" spans="1:6" x14ac:dyDescent="0.25">
      <c r="A102" s="73"/>
      <c r="B102" s="70" t="s">
        <v>248</v>
      </c>
      <c r="C102" s="69"/>
      <c r="D102" s="69"/>
      <c r="E102" s="302">
        <v>5500000</v>
      </c>
      <c r="F102" s="90"/>
    </row>
    <row r="103" spans="1:6" ht="78.75" x14ac:dyDescent="0.25">
      <c r="A103" s="69">
        <v>61</v>
      </c>
      <c r="B103" s="152" t="s">
        <v>19347</v>
      </c>
      <c r="C103" s="75" t="s">
        <v>19348</v>
      </c>
      <c r="D103" s="152" t="s">
        <v>19349</v>
      </c>
      <c r="E103" s="56">
        <v>1000000</v>
      </c>
      <c r="F103" s="989" t="s">
        <v>135</v>
      </c>
    </row>
    <row r="104" spans="1:6" ht="47.25" x14ac:dyDescent="0.25">
      <c r="A104" s="69">
        <v>66</v>
      </c>
      <c r="B104" s="152" t="s">
        <v>19350</v>
      </c>
      <c r="C104" s="75" t="s">
        <v>19351</v>
      </c>
      <c r="D104" s="152" t="s">
        <v>19352</v>
      </c>
      <c r="E104" s="56">
        <v>720000</v>
      </c>
      <c r="F104" s="989" t="s">
        <v>135</v>
      </c>
    </row>
    <row r="105" spans="1:6" x14ac:dyDescent="0.25">
      <c r="A105" s="252"/>
      <c r="B105" s="252" t="s">
        <v>248</v>
      </c>
      <c r="C105" s="252"/>
      <c r="D105" s="252"/>
      <c r="E105" s="442">
        <f>SUM(E103:E104)</f>
        <v>1720000</v>
      </c>
      <c r="F105" s="252"/>
    </row>
    <row r="106" spans="1:6" x14ac:dyDescent="0.25">
      <c r="A106" s="88"/>
      <c r="B106" s="2353" t="s">
        <v>324</v>
      </c>
      <c r="C106" s="2354"/>
      <c r="D106" s="88"/>
      <c r="E106" s="1204">
        <f>E105+E102+E97</f>
        <v>86810344.819999993</v>
      </c>
      <c r="F106" s="88"/>
    </row>
    <row r="111" spans="1:6" x14ac:dyDescent="0.25">
      <c r="A111" s="2585" t="s">
        <v>0</v>
      </c>
      <c r="B111" s="2585"/>
      <c r="C111" s="2585"/>
      <c r="D111" s="2585"/>
      <c r="E111" s="2585"/>
      <c r="F111" s="2585"/>
    </row>
    <row r="112" spans="1:6" x14ac:dyDescent="0.25">
      <c r="A112" s="2766" t="s">
        <v>19353</v>
      </c>
      <c r="B112" s="2766"/>
      <c r="C112" s="2766"/>
      <c r="D112" s="2766"/>
      <c r="E112" s="2766"/>
      <c r="F112" s="2766"/>
    </row>
    <row r="113" spans="1:6" x14ac:dyDescent="0.25">
      <c r="A113" s="2352" t="s">
        <v>281</v>
      </c>
      <c r="B113" s="2352"/>
      <c r="C113" s="2352"/>
      <c r="D113" s="2352"/>
      <c r="E113" s="2352"/>
      <c r="F113" s="2352"/>
    </row>
    <row r="114" spans="1:6" ht="31.5" x14ac:dyDescent="0.25">
      <c r="A114" s="251" t="s">
        <v>18595</v>
      </c>
      <c r="B114" s="251" t="s">
        <v>4</v>
      </c>
      <c r="C114" s="251" t="s">
        <v>5</v>
      </c>
      <c r="D114" s="251" t="s">
        <v>19354</v>
      </c>
      <c r="E114" s="436" t="s">
        <v>2786</v>
      </c>
      <c r="F114" s="264" t="s">
        <v>8</v>
      </c>
    </row>
    <row r="115" spans="1:6" x14ac:dyDescent="0.25">
      <c r="A115" s="252"/>
      <c r="B115" s="2424" t="s">
        <v>19355</v>
      </c>
      <c r="C115" s="2425"/>
      <c r="D115" s="2426"/>
      <c r="E115" s="442"/>
      <c r="F115" s="227"/>
    </row>
    <row r="116" spans="1:6" ht="47.25" x14ac:dyDescent="0.25">
      <c r="A116" s="120">
        <v>1</v>
      </c>
      <c r="B116" s="123" t="s">
        <v>5935</v>
      </c>
      <c r="C116" s="990" t="s">
        <v>19145</v>
      </c>
      <c r="D116" s="123" t="s">
        <v>2789</v>
      </c>
      <c r="E116" s="92">
        <v>682758.62</v>
      </c>
      <c r="F116" s="123" t="s">
        <v>135</v>
      </c>
    </row>
    <row r="117" spans="1:6" x14ac:dyDescent="0.25">
      <c r="A117" s="120"/>
      <c r="B117" s="2375" t="s">
        <v>41</v>
      </c>
      <c r="C117" s="2449"/>
      <c r="D117" s="2376"/>
      <c r="E117" s="92"/>
      <c r="F117" s="123"/>
    </row>
    <row r="118" spans="1:6" ht="94.5" x14ac:dyDescent="0.25">
      <c r="A118" s="120">
        <v>2</v>
      </c>
      <c r="B118" s="123" t="s">
        <v>19356</v>
      </c>
      <c r="C118" s="123" t="s">
        <v>19160</v>
      </c>
      <c r="D118" s="156" t="s">
        <v>43</v>
      </c>
      <c r="E118" s="92">
        <v>568965.5</v>
      </c>
      <c r="F118" s="123" t="s">
        <v>135</v>
      </c>
    </row>
    <row r="119" spans="1:6" x14ac:dyDescent="0.25">
      <c r="A119" s="120"/>
      <c r="B119" s="2375" t="s">
        <v>18442</v>
      </c>
      <c r="C119" s="2449"/>
      <c r="D119" s="2376"/>
      <c r="E119" s="92"/>
      <c r="F119" s="123"/>
    </row>
    <row r="120" spans="1:6" ht="110.25" x14ac:dyDescent="0.25">
      <c r="A120" s="120">
        <v>3</v>
      </c>
      <c r="B120" s="123" t="s">
        <v>23</v>
      </c>
      <c r="C120" s="123" t="s">
        <v>19156</v>
      </c>
      <c r="D120" s="123" t="s">
        <v>19357</v>
      </c>
      <c r="E120" s="92">
        <v>200000</v>
      </c>
      <c r="F120" s="123" t="s">
        <v>135</v>
      </c>
    </row>
    <row r="121" spans="1:6" ht="94.5" x14ac:dyDescent="0.25">
      <c r="A121" s="120">
        <v>4</v>
      </c>
      <c r="B121" s="123" t="s">
        <v>295</v>
      </c>
      <c r="C121" s="123" t="s">
        <v>19158</v>
      </c>
      <c r="D121" s="123" t="s">
        <v>19358</v>
      </c>
      <c r="E121" s="92">
        <v>141379.29999999999</v>
      </c>
      <c r="F121" s="123" t="s">
        <v>135</v>
      </c>
    </row>
    <row r="122" spans="1:6" x14ac:dyDescent="0.25">
      <c r="A122" s="120"/>
      <c r="B122" s="2375" t="s">
        <v>552</v>
      </c>
      <c r="C122" s="2449"/>
      <c r="D122" s="2376"/>
      <c r="E122" s="92"/>
      <c r="F122" s="123"/>
    </row>
    <row r="123" spans="1:6" ht="78.75" x14ac:dyDescent="0.25">
      <c r="A123" s="120">
        <v>5</v>
      </c>
      <c r="B123" s="123" t="s">
        <v>19359</v>
      </c>
      <c r="C123" s="123" t="s">
        <v>19167</v>
      </c>
      <c r="D123" s="123" t="s">
        <v>19360</v>
      </c>
      <c r="E123" s="92">
        <v>500000</v>
      </c>
      <c r="F123" s="123" t="s">
        <v>135</v>
      </c>
    </row>
    <row r="124" spans="1:6" ht="94.5" x14ac:dyDescent="0.25">
      <c r="A124" s="120">
        <v>6</v>
      </c>
      <c r="B124" s="123" t="s">
        <v>311</v>
      </c>
      <c r="C124" s="123" t="s">
        <v>19169</v>
      </c>
      <c r="D124" s="123" t="s">
        <v>19361</v>
      </c>
      <c r="E124" s="92">
        <v>2000000</v>
      </c>
      <c r="F124" s="123" t="s">
        <v>135</v>
      </c>
    </row>
    <row r="125" spans="1:6" ht="63" x14ac:dyDescent="0.25">
      <c r="A125" s="120">
        <v>7</v>
      </c>
      <c r="B125" s="123" t="s">
        <v>19362</v>
      </c>
      <c r="C125" s="123" t="s">
        <v>19171</v>
      </c>
      <c r="D125" s="123" t="s">
        <v>19363</v>
      </c>
      <c r="E125" s="92">
        <v>500001.94</v>
      </c>
      <c r="F125" s="123" t="s">
        <v>135</v>
      </c>
    </row>
    <row r="126" spans="1:6" x14ac:dyDescent="0.25">
      <c r="A126" s="154"/>
      <c r="B126" s="2393" t="s">
        <v>315</v>
      </c>
      <c r="C126" s="2394"/>
      <c r="D126" s="2394"/>
      <c r="E126" s="991"/>
      <c r="F126" s="309"/>
    </row>
    <row r="127" spans="1:6" ht="141.75" x14ac:dyDescent="0.25">
      <c r="A127" s="154">
        <v>8</v>
      </c>
      <c r="B127" s="152" t="s">
        <v>19364</v>
      </c>
      <c r="C127" s="123" t="s">
        <v>19365</v>
      </c>
      <c r="D127" s="152" t="s">
        <v>19366</v>
      </c>
      <c r="E127" s="95">
        <v>1357241</v>
      </c>
      <c r="F127" s="241" t="s">
        <v>135</v>
      </c>
    </row>
    <row r="128" spans="1:6" ht="63" x14ac:dyDescent="0.25">
      <c r="A128" s="154">
        <v>9</v>
      </c>
      <c r="B128" s="152" t="s">
        <v>19283</v>
      </c>
      <c r="C128" s="123" t="s">
        <v>19367</v>
      </c>
      <c r="D128" s="152" t="s">
        <v>19368</v>
      </c>
      <c r="E128" s="95">
        <v>1357241</v>
      </c>
      <c r="F128" s="241" t="s">
        <v>135</v>
      </c>
    </row>
    <row r="129" spans="1:6" ht="63" x14ac:dyDescent="0.25">
      <c r="A129" s="154">
        <v>10</v>
      </c>
      <c r="B129" s="152" t="s">
        <v>19305</v>
      </c>
      <c r="C129" s="123" t="s">
        <v>19369</v>
      </c>
      <c r="D129" s="152" t="s">
        <v>19368</v>
      </c>
      <c r="E129" s="95">
        <v>1357241</v>
      </c>
      <c r="F129" s="241" t="s">
        <v>13</v>
      </c>
    </row>
    <row r="130" spans="1:6" ht="63" x14ac:dyDescent="0.25">
      <c r="A130" s="154">
        <v>11</v>
      </c>
      <c r="B130" s="152" t="s">
        <v>19370</v>
      </c>
      <c r="C130" s="123" t="s">
        <v>19371</v>
      </c>
      <c r="D130" s="152" t="s">
        <v>19368</v>
      </c>
      <c r="E130" s="95">
        <v>1357241</v>
      </c>
      <c r="F130" s="241" t="s">
        <v>13</v>
      </c>
    </row>
    <row r="131" spans="1:6" ht="126" x14ac:dyDescent="0.25">
      <c r="A131" s="154">
        <v>12</v>
      </c>
      <c r="B131" s="152" t="s">
        <v>19372</v>
      </c>
      <c r="C131" s="123" t="s">
        <v>19373</v>
      </c>
      <c r="D131" s="152" t="s">
        <v>19374</v>
      </c>
      <c r="E131" s="95">
        <v>1357241</v>
      </c>
      <c r="F131" s="241" t="s">
        <v>13</v>
      </c>
    </row>
    <row r="132" spans="1:6" x14ac:dyDescent="0.25">
      <c r="A132" s="240"/>
      <c r="B132" s="240" t="s">
        <v>248</v>
      </c>
      <c r="C132" s="240"/>
      <c r="D132" s="240"/>
      <c r="E132" s="692">
        <f>SUM(E116:E131)</f>
        <v>11379310.359999999</v>
      </c>
      <c r="F132" s="992"/>
    </row>
  </sheetData>
  <mergeCells count="19">
    <mergeCell ref="B98:D98"/>
    <mergeCell ref="B106:C106"/>
    <mergeCell ref="B126:D126"/>
    <mergeCell ref="A112:F112"/>
    <mergeCell ref="A113:F113"/>
    <mergeCell ref="B115:D115"/>
    <mergeCell ref="B117:D117"/>
    <mergeCell ref="B119:D119"/>
    <mergeCell ref="B122:D122"/>
    <mergeCell ref="A111:F111"/>
    <mergeCell ref="B32:C32"/>
    <mergeCell ref="B64:C64"/>
    <mergeCell ref="B92:C92"/>
    <mergeCell ref="A1:F1"/>
    <mergeCell ref="A2:F2"/>
    <mergeCell ref="A3:F3"/>
    <mergeCell ref="B5:D5"/>
    <mergeCell ref="B11:D11"/>
    <mergeCell ref="B26:C26"/>
  </mergeCells>
  <pageMargins left="0.7" right="0.7" top="0.75" bottom="0.75" header="0.3" footer="0.3"/>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4"/>
  <sheetViews>
    <sheetView topLeftCell="A72" workbookViewId="0">
      <selection activeCell="C111" sqref="C111"/>
    </sheetView>
  </sheetViews>
  <sheetFormatPr defaultRowHeight="15.75" x14ac:dyDescent="0.25"/>
  <cols>
    <col min="1" max="1" width="9.5703125" style="128" customWidth="1"/>
    <col min="2" max="2" width="19.42578125" style="128" customWidth="1"/>
    <col min="3" max="3" width="44" style="128" customWidth="1"/>
    <col min="4" max="4" width="24.85546875" style="128" customWidth="1"/>
    <col min="5" max="5" width="24" style="128" customWidth="1"/>
    <col min="6" max="6" width="12.140625" style="128" customWidth="1"/>
    <col min="7" max="16384" width="9.140625" style="128"/>
  </cols>
  <sheetData>
    <row r="1" spans="1:6" x14ac:dyDescent="0.25">
      <c r="A1" s="2723" t="s">
        <v>19464</v>
      </c>
      <c r="B1" s="2724"/>
      <c r="C1" s="2724"/>
      <c r="D1" s="2724"/>
      <c r="E1" s="2724"/>
      <c r="F1" s="2725"/>
    </row>
    <row r="2" spans="1:6" x14ac:dyDescent="0.25">
      <c r="A2" s="2360" t="s">
        <v>19465</v>
      </c>
      <c r="B2" s="2360"/>
      <c r="C2" s="2360"/>
      <c r="D2" s="2360"/>
      <c r="E2" s="2360"/>
      <c r="F2" s="2360"/>
    </row>
    <row r="3" spans="1:6" x14ac:dyDescent="0.25">
      <c r="A3" s="2789" t="s">
        <v>281</v>
      </c>
      <c r="B3" s="2790"/>
      <c r="C3" s="2790"/>
      <c r="D3" s="2790"/>
      <c r="E3" s="2790"/>
      <c r="F3" s="2791"/>
    </row>
    <row r="4" spans="1:6" x14ac:dyDescent="0.25">
      <c r="A4" s="993" t="s">
        <v>3</v>
      </c>
      <c r="B4" s="96" t="s">
        <v>283</v>
      </c>
      <c r="C4" s="96" t="s">
        <v>284</v>
      </c>
      <c r="D4" s="96" t="s">
        <v>5291</v>
      </c>
      <c r="E4" s="138" t="s">
        <v>286</v>
      </c>
      <c r="F4" s="96" t="s">
        <v>287</v>
      </c>
    </row>
    <row r="5" spans="1:6" x14ac:dyDescent="0.25">
      <c r="A5" s="1013"/>
      <c r="B5" s="2487" t="s">
        <v>7590</v>
      </c>
      <c r="C5" s="2487"/>
      <c r="D5" s="1014"/>
      <c r="E5" s="1014"/>
      <c r="F5" s="507"/>
    </row>
    <row r="6" spans="1:6" ht="31.5" x14ac:dyDescent="0.25">
      <c r="A6" s="55">
        <v>1</v>
      </c>
      <c r="B6" s="49" t="s">
        <v>289</v>
      </c>
      <c r="C6" s="7" t="s">
        <v>19466</v>
      </c>
      <c r="D6" s="7" t="s">
        <v>12</v>
      </c>
      <c r="E6" s="258">
        <f>2910795.3-500000</f>
        <v>2410795.2999999998</v>
      </c>
      <c r="F6" s="49" t="s">
        <v>272</v>
      </c>
    </row>
    <row r="7" spans="1:6" ht="78.75" x14ac:dyDescent="0.25">
      <c r="A7" s="55">
        <v>2</v>
      </c>
      <c r="B7" s="49" t="s">
        <v>5829</v>
      </c>
      <c r="C7" s="7" t="s">
        <v>19467</v>
      </c>
      <c r="D7" s="7" t="s">
        <v>2062</v>
      </c>
      <c r="E7" s="258">
        <f>1179197.75-200000</f>
        <v>979197.75</v>
      </c>
      <c r="F7" s="49" t="s">
        <v>272</v>
      </c>
    </row>
    <row r="8" spans="1:6" ht="31.5" x14ac:dyDescent="0.25">
      <c r="A8" s="55">
        <v>3</v>
      </c>
      <c r="B8" s="49" t="s">
        <v>19468</v>
      </c>
      <c r="C8" s="7" t="s">
        <v>19469</v>
      </c>
      <c r="D8" s="7" t="s">
        <v>19</v>
      </c>
      <c r="E8" s="258">
        <v>192000</v>
      </c>
      <c r="F8" s="49" t="s">
        <v>272</v>
      </c>
    </row>
    <row r="9" spans="1:6" ht="31.5" x14ac:dyDescent="0.25">
      <c r="A9" s="55">
        <v>4</v>
      </c>
      <c r="B9" s="49" t="s">
        <v>19470</v>
      </c>
      <c r="C9" s="7" t="s">
        <v>19471</v>
      </c>
      <c r="D9" s="7" t="s">
        <v>22</v>
      </c>
      <c r="E9" s="258">
        <v>64800</v>
      </c>
      <c r="F9" s="49" t="s">
        <v>272</v>
      </c>
    </row>
    <row r="10" spans="1:6" ht="31.5" x14ac:dyDescent="0.25">
      <c r="A10" s="55">
        <v>5</v>
      </c>
      <c r="B10" s="49" t="s">
        <v>23</v>
      </c>
      <c r="C10" s="7" t="s">
        <v>19472</v>
      </c>
      <c r="D10" s="7" t="s">
        <v>19473</v>
      </c>
      <c r="E10" s="258">
        <f>861827.63-300000</f>
        <v>561827.63</v>
      </c>
      <c r="F10" s="49" t="s">
        <v>272</v>
      </c>
    </row>
    <row r="11" spans="1:6" x14ac:dyDescent="0.25">
      <c r="A11" s="55"/>
      <c r="B11" s="631" t="s">
        <v>10709</v>
      </c>
      <c r="C11" s="7"/>
      <c r="D11" s="7"/>
      <c r="E11" s="690"/>
      <c r="F11" s="49"/>
    </row>
    <row r="12" spans="1:6" ht="78.75" x14ac:dyDescent="0.25">
      <c r="A12" s="55">
        <v>6</v>
      </c>
      <c r="B12" s="49" t="s">
        <v>295</v>
      </c>
      <c r="C12" s="7" t="s">
        <v>19474</v>
      </c>
      <c r="D12" s="7" t="s">
        <v>13323</v>
      </c>
      <c r="E12" s="238">
        <v>873261.71</v>
      </c>
      <c r="F12" s="49" t="s">
        <v>272</v>
      </c>
    </row>
    <row r="13" spans="1:6" ht="47.25" x14ac:dyDescent="0.25">
      <c r="A13" s="55">
        <v>7</v>
      </c>
      <c r="B13" s="49" t="s">
        <v>23</v>
      </c>
      <c r="C13" s="7" t="s">
        <v>19475</v>
      </c>
      <c r="D13" s="7" t="s">
        <v>968</v>
      </c>
      <c r="E13" s="238">
        <v>826370</v>
      </c>
      <c r="F13" s="49" t="s">
        <v>272</v>
      </c>
    </row>
    <row r="14" spans="1:6" ht="63" x14ac:dyDescent="0.25">
      <c r="A14" s="55">
        <v>8</v>
      </c>
      <c r="B14" s="49" t="s">
        <v>299</v>
      </c>
      <c r="C14" s="7" t="s">
        <v>19476</v>
      </c>
      <c r="D14" s="7" t="s">
        <v>2498</v>
      </c>
      <c r="E14" s="238">
        <v>904678.63</v>
      </c>
      <c r="F14" s="49" t="s">
        <v>272</v>
      </c>
    </row>
    <row r="15" spans="1:6" x14ac:dyDescent="0.25">
      <c r="A15" s="55"/>
      <c r="B15" s="631" t="s">
        <v>19477</v>
      </c>
      <c r="C15" s="7"/>
      <c r="D15" s="7"/>
      <c r="E15" s="690"/>
      <c r="F15" s="49"/>
    </row>
    <row r="16" spans="1:6" ht="31.5" x14ac:dyDescent="0.25">
      <c r="A16" s="55">
        <v>9</v>
      </c>
      <c r="B16" s="49" t="s">
        <v>12132</v>
      </c>
      <c r="C16" s="7" t="s">
        <v>19478</v>
      </c>
      <c r="D16" s="7" t="s">
        <v>341</v>
      </c>
      <c r="E16" s="258">
        <f>16000000-2000000</f>
        <v>14000000</v>
      </c>
      <c r="F16" s="49" t="s">
        <v>272</v>
      </c>
    </row>
    <row r="17" spans="1:6" ht="47.25" x14ac:dyDescent="0.25">
      <c r="A17" s="55">
        <v>10</v>
      </c>
      <c r="B17" s="49" t="s">
        <v>12134</v>
      </c>
      <c r="C17" s="7" t="s">
        <v>19479</v>
      </c>
      <c r="D17" s="7" t="s">
        <v>341</v>
      </c>
      <c r="E17" s="258">
        <f>10300000-2500000</f>
        <v>7800000</v>
      </c>
      <c r="F17" s="49" t="s">
        <v>272</v>
      </c>
    </row>
    <row r="18" spans="1:6" ht="31.5" x14ac:dyDescent="0.25">
      <c r="A18" s="55">
        <v>11</v>
      </c>
      <c r="B18" s="49" t="s">
        <v>19480</v>
      </c>
      <c r="C18" s="7" t="s">
        <v>19481</v>
      </c>
      <c r="D18" s="7" t="s">
        <v>341</v>
      </c>
      <c r="E18" s="258">
        <v>1000000</v>
      </c>
      <c r="F18" s="49" t="s">
        <v>135</v>
      </c>
    </row>
    <row r="19" spans="1:6" x14ac:dyDescent="0.25">
      <c r="A19" s="994"/>
      <c r="B19" s="2388" t="s">
        <v>5895</v>
      </c>
      <c r="C19" s="2389"/>
      <c r="D19" s="2390"/>
      <c r="E19" s="39"/>
      <c r="F19" s="39"/>
    </row>
    <row r="20" spans="1:6" ht="31.5" x14ac:dyDescent="0.25">
      <c r="A20" s="55">
        <v>12</v>
      </c>
      <c r="B20" s="49" t="s">
        <v>19482</v>
      </c>
      <c r="C20" s="7" t="s">
        <v>19483</v>
      </c>
      <c r="D20" s="995" t="s">
        <v>2934</v>
      </c>
      <c r="E20" s="258">
        <v>500000</v>
      </c>
      <c r="F20" s="49" t="s">
        <v>13</v>
      </c>
    </row>
    <row r="21" spans="1:6" ht="47.25" x14ac:dyDescent="0.25">
      <c r="A21" s="55">
        <v>13</v>
      </c>
      <c r="B21" s="49" t="s">
        <v>19484</v>
      </c>
      <c r="C21" s="7" t="s">
        <v>19485</v>
      </c>
      <c r="D21" s="995" t="s">
        <v>19486</v>
      </c>
      <c r="E21" s="258">
        <v>800000</v>
      </c>
      <c r="F21" s="49" t="s">
        <v>13</v>
      </c>
    </row>
    <row r="22" spans="1:6" ht="31.5" x14ac:dyDescent="0.25">
      <c r="A22" s="55">
        <v>14</v>
      </c>
      <c r="B22" s="49" t="s">
        <v>19487</v>
      </c>
      <c r="C22" s="7" t="s">
        <v>19488</v>
      </c>
      <c r="D22" s="995" t="s">
        <v>19489</v>
      </c>
      <c r="E22" s="258">
        <v>500000</v>
      </c>
      <c r="F22" s="49" t="s">
        <v>13</v>
      </c>
    </row>
    <row r="23" spans="1:6" ht="47.25" x14ac:dyDescent="0.25">
      <c r="A23" s="55">
        <v>15</v>
      </c>
      <c r="B23" s="49" t="s">
        <v>19490</v>
      </c>
      <c r="C23" s="7" t="s">
        <v>19491</v>
      </c>
      <c r="D23" s="995" t="s">
        <v>19486</v>
      </c>
      <c r="E23" s="258">
        <v>800000</v>
      </c>
      <c r="F23" s="49" t="s">
        <v>13</v>
      </c>
    </row>
    <row r="24" spans="1:6" ht="31.5" x14ac:dyDescent="0.25">
      <c r="A24" s="55">
        <v>16</v>
      </c>
      <c r="B24" s="49" t="s">
        <v>19492</v>
      </c>
      <c r="C24" s="7" t="s">
        <v>19493</v>
      </c>
      <c r="D24" s="995" t="s">
        <v>19494</v>
      </c>
      <c r="E24" s="258">
        <v>800000</v>
      </c>
      <c r="F24" s="49" t="s">
        <v>13</v>
      </c>
    </row>
    <row r="25" spans="1:6" ht="47.25" x14ac:dyDescent="0.25">
      <c r="A25" s="55">
        <v>17</v>
      </c>
      <c r="B25" s="996" t="s">
        <v>19495</v>
      </c>
      <c r="C25" s="7" t="s">
        <v>19496</v>
      </c>
      <c r="D25" s="995" t="s">
        <v>19497</v>
      </c>
      <c r="E25" s="258">
        <v>300000</v>
      </c>
      <c r="F25" s="49" t="s">
        <v>272</v>
      </c>
    </row>
    <row r="26" spans="1:6" ht="31.5" x14ac:dyDescent="0.25">
      <c r="A26" s="55">
        <v>18</v>
      </c>
      <c r="B26" s="996" t="s">
        <v>19498</v>
      </c>
      <c r="C26" s="7" t="s">
        <v>19499</v>
      </c>
      <c r="D26" s="995" t="s">
        <v>19500</v>
      </c>
      <c r="E26" s="258">
        <v>500000</v>
      </c>
      <c r="F26" s="49" t="s">
        <v>272</v>
      </c>
    </row>
    <row r="27" spans="1:6" ht="31.5" x14ac:dyDescent="0.25">
      <c r="A27" s="55">
        <v>19</v>
      </c>
      <c r="B27" s="996" t="s">
        <v>19501</v>
      </c>
      <c r="C27" s="7" t="s">
        <v>19502</v>
      </c>
      <c r="D27" s="995" t="s">
        <v>2934</v>
      </c>
      <c r="E27" s="258">
        <v>500000</v>
      </c>
      <c r="F27" s="49" t="s">
        <v>13</v>
      </c>
    </row>
    <row r="28" spans="1:6" ht="31.5" x14ac:dyDescent="0.25">
      <c r="A28" s="55">
        <v>20</v>
      </c>
      <c r="B28" s="996" t="s">
        <v>19503</v>
      </c>
      <c r="C28" s="7" t="s">
        <v>19504</v>
      </c>
      <c r="D28" s="995" t="s">
        <v>2934</v>
      </c>
      <c r="E28" s="258">
        <v>500000</v>
      </c>
      <c r="F28" s="49" t="s">
        <v>13</v>
      </c>
    </row>
    <row r="29" spans="1:6" ht="47.25" x14ac:dyDescent="0.25">
      <c r="A29" s="55">
        <v>21</v>
      </c>
      <c r="B29" s="996" t="s">
        <v>19505</v>
      </c>
      <c r="C29" s="7" t="s">
        <v>19506</v>
      </c>
      <c r="D29" s="995" t="s">
        <v>19507</v>
      </c>
      <c r="E29" s="258">
        <v>300000</v>
      </c>
      <c r="F29" s="49" t="s">
        <v>272</v>
      </c>
    </row>
    <row r="30" spans="1:6" ht="31.5" x14ac:dyDescent="0.25">
      <c r="A30" s="55">
        <v>22</v>
      </c>
      <c r="B30" s="996" t="s">
        <v>19508</v>
      </c>
      <c r="C30" s="7" t="s">
        <v>19509</v>
      </c>
      <c r="D30" s="995" t="s">
        <v>19510</v>
      </c>
      <c r="E30" s="258">
        <v>288400</v>
      </c>
      <c r="F30" s="49" t="s">
        <v>272</v>
      </c>
    </row>
    <row r="31" spans="1:6" ht="31.5" x14ac:dyDescent="0.25">
      <c r="A31" s="55">
        <v>23</v>
      </c>
      <c r="B31" s="996" t="s">
        <v>19508</v>
      </c>
      <c r="C31" s="7" t="s">
        <v>19511</v>
      </c>
      <c r="D31" s="995" t="s">
        <v>19512</v>
      </c>
      <c r="E31" s="258">
        <v>200000</v>
      </c>
      <c r="F31" s="49" t="s">
        <v>13</v>
      </c>
    </row>
    <row r="32" spans="1:6" ht="31.5" x14ac:dyDescent="0.25">
      <c r="A32" s="55">
        <v>24</v>
      </c>
      <c r="B32" s="996" t="s">
        <v>19508</v>
      </c>
      <c r="C32" s="7" t="s">
        <v>19513</v>
      </c>
      <c r="D32" s="995" t="s">
        <v>2934</v>
      </c>
      <c r="E32" s="258">
        <v>500000</v>
      </c>
      <c r="F32" s="49" t="s">
        <v>13</v>
      </c>
    </row>
    <row r="33" spans="1:6" ht="31.5" x14ac:dyDescent="0.25">
      <c r="A33" s="55">
        <v>25</v>
      </c>
      <c r="B33" s="996" t="s">
        <v>19508</v>
      </c>
      <c r="C33" s="7" t="s">
        <v>19514</v>
      </c>
      <c r="D33" s="995" t="s">
        <v>19515</v>
      </c>
      <c r="E33" s="258">
        <v>200000</v>
      </c>
      <c r="F33" s="49" t="s">
        <v>13</v>
      </c>
    </row>
    <row r="34" spans="1:6" ht="47.25" x14ac:dyDescent="0.25">
      <c r="A34" s="55">
        <v>26</v>
      </c>
      <c r="B34" s="996" t="s">
        <v>19516</v>
      </c>
      <c r="C34" s="7" t="s">
        <v>19517</v>
      </c>
      <c r="D34" s="995" t="s">
        <v>19518</v>
      </c>
      <c r="E34" s="258">
        <v>500000</v>
      </c>
      <c r="F34" s="49" t="s">
        <v>13</v>
      </c>
    </row>
    <row r="35" spans="1:6" ht="31.5" x14ac:dyDescent="0.25">
      <c r="A35" s="55">
        <v>27</v>
      </c>
      <c r="B35" s="996" t="s">
        <v>19519</v>
      </c>
      <c r="C35" s="7" t="s">
        <v>19520</v>
      </c>
      <c r="D35" s="995" t="s">
        <v>2934</v>
      </c>
      <c r="E35" s="258">
        <v>500000</v>
      </c>
      <c r="F35" s="49" t="s">
        <v>13</v>
      </c>
    </row>
    <row r="36" spans="1:6" ht="31.5" x14ac:dyDescent="0.25">
      <c r="A36" s="55">
        <v>28</v>
      </c>
      <c r="B36" s="996" t="s">
        <v>19521</v>
      </c>
      <c r="C36" s="7" t="s">
        <v>19522</v>
      </c>
      <c r="D36" s="995" t="s">
        <v>2934</v>
      </c>
      <c r="E36" s="258">
        <v>500000</v>
      </c>
      <c r="F36" s="49" t="s">
        <v>13</v>
      </c>
    </row>
    <row r="37" spans="1:6" ht="31.5" x14ac:dyDescent="0.25">
      <c r="A37" s="55">
        <v>29</v>
      </c>
      <c r="B37" s="996" t="s">
        <v>19523</v>
      </c>
      <c r="C37" s="7" t="s">
        <v>19524</v>
      </c>
      <c r="D37" s="995" t="s">
        <v>2934</v>
      </c>
      <c r="E37" s="258">
        <v>500000</v>
      </c>
      <c r="F37" s="49" t="s">
        <v>13</v>
      </c>
    </row>
    <row r="38" spans="1:6" ht="31.5" x14ac:dyDescent="0.25">
      <c r="A38" s="55">
        <v>30</v>
      </c>
      <c r="B38" s="996" t="s">
        <v>19525</v>
      </c>
      <c r="C38" s="7" t="s">
        <v>19526</v>
      </c>
      <c r="D38" s="995" t="s">
        <v>2934</v>
      </c>
      <c r="E38" s="258">
        <v>500000</v>
      </c>
      <c r="F38" s="49" t="s">
        <v>13</v>
      </c>
    </row>
    <row r="39" spans="1:6" ht="47.25" x14ac:dyDescent="0.25">
      <c r="A39" s="55">
        <v>31</v>
      </c>
      <c r="B39" s="996" t="s">
        <v>19527</v>
      </c>
      <c r="C39" s="7" t="s">
        <v>19528</v>
      </c>
      <c r="D39" s="995" t="s">
        <v>19486</v>
      </c>
      <c r="E39" s="258">
        <v>800000</v>
      </c>
      <c r="F39" s="49" t="s">
        <v>13</v>
      </c>
    </row>
    <row r="40" spans="1:6" ht="47.25" x14ac:dyDescent="0.25">
      <c r="A40" s="55">
        <v>32</v>
      </c>
      <c r="B40" s="996" t="s">
        <v>19529</v>
      </c>
      <c r="C40" s="7" t="s">
        <v>19530</v>
      </c>
      <c r="D40" s="995" t="s">
        <v>19531</v>
      </c>
      <c r="E40" s="258">
        <v>500000</v>
      </c>
      <c r="F40" s="49" t="s">
        <v>13</v>
      </c>
    </row>
    <row r="41" spans="1:6" ht="31.5" x14ac:dyDescent="0.25">
      <c r="A41" s="55">
        <v>33</v>
      </c>
      <c r="B41" s="996" t="s">
        <v>19532</v>
      </c>
      <c r="C41" s="7" t="s">
        <v>19533</v>
      </c>
      <c r="D41" s="995" t="s">
        <v>19534</v>
      </c>
      <c r="E41" s="258">
        <v>250000</v>
      </c>
      <c r="F41" s="49" t="s">
        <v>13</v>
      </c>
    </row>
    <row r="42" spans="1:6" ht="31.5" x14ac:dyDescent="0.25">
      <c r="A42" s="55">
        <v>34</v>
      </c>
      <c r="B42" s="996" t="s">
        <v>19535</v>
      </c>
      <c r="C42" s="7" t="s">
        <v>19536</v>
      </c>
      <c r="D42" s="995" t="s">
        <v>19537</v>
      </c>
      <c r="E42" s="258">
        <v>250000</v>
      </c>
      <c r="F42" s="49" t="s">
        <v>13</v>
      </c>
    </row>
    <row r="43" spans="1:6" x14ac:dyDescent="0.25">
      <c r="A43" s="997"/>
      <c r="B43" s="2388" t="s">
        <v>19538</v>
      </c>
      <c r="C43" s="2389"/>
      <c r="D43" s="2390"/>
      <c r="E43" s="39"/>
      <c r="F43" s="39"/>
    </row>
    <row r="44" spans="1:6" ht="94.5" x14ac:dyDescent="0.25">
      <c r="A44" s="55">
        <v>35</v>
      </c>
      <c r="B44" s="49" t="s">
        <v>19539</v>
      </c>
      <c r="C44" s="7" t="s">
        <v>19540</v>
      </c>
      <c r="D44" s="7" t="s">
        <v>19541</v>
      </c>
      <c r="E44" s="258">
        <v>2000000</v>
      </c>
      <c r="F44" s="49" t="s">
        <v>272</v>
      </c>
    </row>
    <row r="45" spans="1:6" ht="47.25" x14ac:dyDescent="0.25">
      <c r="A45" s="55">
        <v>36</v>
      </c>
      <c r="B45" s="49" t="s">
        <v>19542</v>
      </c>
      <c r="C45" s="7" t="s">
        <v>19543</v>
      </c>
      <c r="D45" s="7" t="s">
        <v>19544</v>
      </c>
      <c r="E45" s="258">
        <v>600000</v>
      </c>
      <c r="F45" s="49" t="s">
        <v>272</v>
      </c>
    </row>
    <row r="46" spans="1:6" ht="94.5" x14ac:dyDescent="0.25">
      <c r="A46" s="55">
        <v>37</v>
      </c>
      <c r="B46" s="49" t="s">
        <v>19545</v>
      </c>
      <c r="C46" s="7" t="s">
        <v>19546</v>
      </c>
      <c r="D46" s="7" t="s">
        <v>19547</v>
      </c>
      <c r="E46" s="258">
        <v>750000</v>
      </c>
      <c r="F46" s="49" t="s">
        <v>272</v>
      </c>
    </row>
    <row r="47" spans="1:6" ht="47.25" x14ac:dyDescent="0.25">
      <c r="A47" s="97">
        <v>38</v>
      </c>
      <c r="B47" s="10" t="s">
        <v>19548</v>
      </c>
      <c r="C47" s="2" t="s">
        <v>19549</v>
      </c>
      <c r="D47" s="2" t="s">
        <v>19550</v>
      </c>
      <c r="E47" s="203">
        <v>1000000</v>
      </c>
      <c r="F47" s="10" t="s">
        <v>272</v>
      </c>
    </row>
    <row r="48" spans="1:6" ht="78.75" x14ac:dyDescent="0.25">
      <c r="A48" s="55">
        <v>39</v>
      </c>
      <c r="B48" s="49" t="s">
        <v>19551</v>
      </c>
      <c r="C48" s="7" t="s">
        <v>19552</v>
      </c>
      <c r="D48" s="7" t="s">
        <v>19553</v>
      </c>
      <c r="E48" s="258">
        <v>1400000</v>
      </c>
      <c r="F48" s="49" t="s">
        <v>272</v>
      </c>
    </row>
    <row r="49" spans="1:6" ht="94.5" x14ac:dyDescent="0.25">
      <c r="A49" s="55">
        <v>40</v>
      </c>
      <c r="B49" s="49" t="s">
        <v>19554</v>
      </c>
      <c r="C49" s="7" t="s">
        <v>19555</v>
      </c>
      <c r="D49" s="7" t="s">
        <v>19556</v>
      </c>
      <c r="E49" s="258">
        <v>800000</v>
      </c>
      <c r="F49" s="49" t="s">
        <v>272</v>
      </c>
    </row>
    <row r="50" spans="1:6" ht="31.5" x14ac:dyDescent="0.25">
      <c r="A50" s="55">
        <v>41</v>
      </c>
      <c r="B50" s="49" t="s">
        <v>19557</v>
      </c>
      <c r="C50" s="7" t="s">
        <v>19558</v>
      </c>
      <c r="D50" s="995" t="s">
        <v>19559</v>
      </c>
      <c r="E50" s="258">
        <v>800000</v>
      </c>
      <c r="F50" s="49" t="s">
        <v>272</v>
      </c>
    </row>
    <row r="51" spans="1:6" x14ac:dyDescent="0.25">
      <c r="A51" s="55"/>
      <c r="B51" s="2580" t="s">
        <v>19560</v>
      </c>
      <c r="C51" s="2599"/>
      <c r="D51" s="2581"/>
      <c r="E51" s="533"/>
      <c r="F51" s="39"/>
    </row>
    <row r="52" spans="1:6" ht="63" x14ac:dyDescent="0.25">
      <c r="A52" s="998">
        <v>42</v>
      </c>
      <c r="B52" s="999" t="s">
        <v>19561</v>
      </c>
      <c r="C52" s="7" t="s">
        <v>19562</v>
      </c>
      <c r="D52" s="7" t="s">
        <v>19563</v>
      </c>
      <c r="E52" s="1000">
        <v>11265814.189999999</v>
      </c>
      <c r="F52" s="49" t="s">
        <v>272</v>
      </c>
    </row>
    <row r="53" spans="1:6" ht="31.5" x14ac:dyDescent="0.25">
      <c r="A53" s="998">
        <v>43</v>
      </c>
      <c r="B53" s="999" t="s">
        <v>19561</v>
      </c>
      <c r="C53" s="7" t="s">
        <v>19564</v>
      </c>
      <c r="D53" s="995" t="s">
        <v>19565</v>
      </c>
      <c r="E53" s="1000">
        <v>1200000</v>
      </c>
      <c r="F53" s="49" t="s">
        <v>272</v>
      </c>
    </row>
    <row r="54" spans="1:6" x14ac:dyDescent="0.25">
      <c r="A54" s="55"/>
      <c r="B54" s="2388" t="s">
        <v>1154</v>
      </c>
      <c r="C54" s="2389"/>
      <c r="D54" s="2390"/>
      <c r="E54" s="39"/>
      <c r="F54" s="39"/>
    </row>
    <row r="55" spans="1:6" ht="47.25" x14ac:dyDescent="0.25">
      <c r="A55" s="1001">
        <v>44</v>
      </c>
      <c r="B55" s="49" t="s">
        <v>19566</v>
      </c>
      <c r="C55" s="995" t="s">
        <v>19567</v>
      </c>
      <c r="D55" s="995" t="s">
        <v>19568</v>
      </c>
      <c r="E55" s="238">
        <v>5000000</v>
      </c>
      <c r="F55" s="49" t="s">
        <v>272</v>
      </c>
    </row>
    <row r="56" spans="1:6" ht="63" x14ac:dyDescent="0.25">
      <c r="A56" s="1001">
        <v>45</v>
      </c>
      <c r="B56" s="49" t="s">
        <v>19566</v>
      </c>
      <c r="C56" s="995" t="s">
        <v>19569</v>
      </c>
      <c r="D56" s="995" t="s">
        <v>19570</v>
      </c>
      <c r="E56" s="258">
        <v>300000</v>
      </c>
      <c r="F56" s="49" t="s">
        <v>272</v>
      </c>
    </row>
    <row r="57" spans="1:6" ht="47.25" x14ac:dyDescent="0.25">
      <c r="A57" s="1001">
        <v>46</v>
      </c>
      <c r="B57" s="49" t="s">
        <v>19566</v>
      </c>
      <c r="C57" s="995" t="s">
        <v>19571</v>
      </c>
      <c r="D57" s="995" t="s">
        <v>19572</v>
      </c>
      <c r="E57" s="258">
        <v>200000</v>
      </c>
      <c r="F57" s="49" t="s">
        <v>272</v>
      </c>
    </row>
    <row r="58" spans="1:6" ht="110.25" x14ac:dyDescent="0.25">
      <c r="A58" s="1001">
        <v>47</v>
      </c>
      <c r="B58" s="49" t="s">
        <v>19573</v>
      </c>
      <c r="C58" s="995" t="s">
        <v>19574</v>
      </c>
      <c r="D58" s="995" t="s">
        <v>19575</v>
      </c>
      <c r="E58" s="258">
        <v>500000</v>
      </c>
      <c r="F58" s="49" t="s">
        <v>272</v>
      </c>
    </row>
    <row r="59" spans="1:6" ht="94.5" x14ac:dyDescent="0.25">
      <c r="A59" s="1001">
        <v>47</v>
      </c>
      <c r="B59" s="49" t="s">
        <v>19576</v>
      </c>
      <c r="C59" s="995" t="s">
        <v>19577</v>
      </c>
      <c r="D59" s="995" t="s">
        <v>19578</v>
      </c>
      <c r="E59" s="258">
        <v>500000</v>
      </c>
      <c r="F59" s="49" t="s">
        <v>272</v>
      </c>
    </row>
    <row r="60" spans="1:6" ht="63" x14ac:dyDescent="0.25">
      <c r="A60" s="1001">
        <v>48</v>
      </c>
      <c r="B60" s="49" t="s">
        <v>19579</v>
      </c>
      <c r="C60" s="995" t="s">
        <v>19580</v>
      </c>
      <c r="D60" s="995" t="s">
        <v>19581</v>
      </c>
      <c r="E60" s="258">
        <v>100000</v>
      </c>
      <c r="F60" s="49" t="s">
        <v>272</v>
      </c>
    </row>
    <row r="61" spans="1:6" ht="47.25" x14ac:dyDescent="0.25">
      <c r="A61" s="1001">
        <v>49</v>
      </c>
      <c r="B61" s="49" t="s">
        <v>19579</v>
      </c>
      <c r="C61" s="995" t="s">
        <v>19582</v>
      </c>
      <c r="D61" s="995" t="s">
        <v>19583</v>
      </c>
      <c r="E61" s="258">
        <v>100000</v>
      </c>
      <c r="F61" s="49" t="s">
        <v>1294</v>
      </c>
    </row>
    <row r="62" spans="1:6" ht="47.25" x14ac:dyDescent="0.25">
      <c r="A62" s="1001">
        <v>50</v>
      </c>
      <c r="B62" s="49" t="s">
        <v>19579</v>
      </c>
      <c r="C62" s="995" t="s">
        <v>19582</v>
      </c>
      <c r="D62" s="995" t="s">
        <v>19584</v>
      </c>
      <c r="E62" s="258">
        <v>100000</v>
      </c>
      <c r="F62" s="49" t="s">
        <v>1294</v>
      </c>
    </row>
    <row r="63" spans="1:6" ht="47.25" x14ac:dyDescent="0.25">
      <c r="A63" s="1001">
        <v>51</v>
      </c>
      <c r="B63" s="49" t="s">
        <v>19585</v>
      </c>
      <c r="C63" s="995" t="s">
        <v>19586</v>
      </c>
      <c r="D63" s="995" t="s">
        <v>19587</v>
      </c>
      <c r="E63" s="258">
        <v>111000</v>
      </c>
      <c r="F63" s="49" t="s">
        <v>272</v>
      </c>
    </row>
    <row r="64" spans="1:6" x14ac:dyDescent="0.25">
      <c r="A64" s="55"/>
      <c r="B64" s="2388" t="s">
        <v>2065</v>
      </c>
      <c r="C64" s="2389"/>
      <c r="D64" s="2390"/>
      <c r="E64" s="39"/>
      <c r="F64" s="39"/>
    </row>
    <row r="65" spans="1:6" ht="78.75" x14ac:dyDescent="0.25">
      <c r="A65" s="55">
        <v>52</v>
      </c>
      <c r="B65" s="49" t="s">
        <v>19588</v>
      </c>
      <c r="C65" s="995" t="s">
        <v>19589</v>
      </c>
      <c r="D65" s="7" t="s">
        <v>19590</v>
      </c>
      <c r="E65" s="258">
        <v>1736206.89</v>
      </c>
      <c r="F65" s="49" t="s">
        <v>1259</v>
      </c>
    </row>
    <row r="66" spans="1:6" ht="31.5" x14ac:dyDescent="0.25">
      <c r="A66" s="55"/>
      <c r="B66" s="39" t="s">
        <v>481</v>
      </c>
      <c r="C66" s="7"/>
      <c r="D66" s="7"/>
      <c r="E66" s="690"/>
      <c r="F66" s="49"/>
    </row>
    <row r="67" spans="1:6" ht="47.25" x14ac:dyDescent="0.25">
      <c r="A67" s="55">
        <v>53</v>
      </c>
      <c r="B67" s="49" t="s">
        <v>19591</v>
      </c>
      <c r="C67" s="7" t="s">
        <v>19592</v>
      </c>
      <c r="D67" s="7" t="s">
        <v>19593</v>
      </c>
      <c r="E67" s="258">
        <v>3000000</v>
      </c>
      <c r="F67" s="49" t="s">
        <v>1294</v>
      </c>
    </row>
    <row r="68" spans="1:6" x14ac:dyDescent="0.25">
      <c r="A68" s="55"/>
      <c r="B68" s="2388" t="s">
        <v>477</v>
      </c>
      <c r="C68" s="2389"/>
      <c r="D68" s="2390"/>
      <c r="E68" s="39"/>
      <c r="F68" s="39"/>
    </row>
    <row r="69" spans="1:6" ht="157.5" x14ac:dyDescent="0.25">
      <c r="A69" s="55">
        <v>54</v>
      </c>
      <c r="B69" s="49" t="s">
        <v>19594</v>
      </c>
      <c r="C69" s="995" t="s">
        <v>19595</v>
      </c>
      <c r="D69" s="2" t="s">
        <v>19596</v>
      </c>
      <c r="E69" s="238">
        <v>4677027.2</v>
      </c>
      <c r="F69" s="49" t="s">
        <v>13</v>
      </c>
    </row>
    <row r="70" spans="1:6" x14ac:dyDescent="0.25">
      <c r="A70" s="55"/>
      <c r="B70" s="2580" t="s">
        <v>739</v>
      </c>
      <c r="C70" s="2599"/>
      <c r="D70" s="2581"/>
      <c r="E70" s="533"/>
      <c r="F70" s="39"/>
    </row>
    <row r="71" spans="1:6" ht="78.75" x14ac:dyDescent="0.25">
      <c r="A71" s="55">
        <v>55</v>
      </c>
      <c r="B71" s="49" t="s">
        <v>301</v>
      </c>
      <c r="C71" s="7" t="s">
        <v>19597</v>
      </c>
      <c r="D71" s="7" t="s">
        <v>10578</v>
      </c>
      <c r="E71" s="238">
        <v>4568965.5199999996</v>
      </c>
      <c r="F71" s="49" t="s">
        <v>272</v>
      </c>
    </row>
    <row r="72" spans="1:6" x14ac:dyDescent="0.25">
      <c r="A72" s="55"/>
      <c r="B72" s="2388" t="s">
        <v>19598</v>
      </c>
      <c r="C72" s="2389"/>
      <c r="D72" s="2390"/>
      <c r="E72" s="690">
        <f>SUM(E6:E71)</f>
        <v>81310344.819999993</v>
      </c>
      <c r="F72" s="49"/>
    </row>
    <row r="73" spans="1:6" x14ac:dyDescent="0.25">
      <c r="A73" s="1008"/>
      <c r="B73" s="2774" t="s">
        <v>9</v>
      </c>
      <c r="C73" s="2774"/>
      <c r="D73" s="2774"/>
      <c r="E73" s="168"/>
      <c r="F73" s="37"/>
    </row>
    <row r="74" spans="1:6" ht="47.25" x14ac:dyDescent="0.25">
      <c r="A74" s="1009">
        <v>1</v>
      </c>
      <c r="B74" s="2" t="s">
        <v>269</v>
      </c>
      <c r="C74" s="7" t="s">
        <v>19616</v>
      </c>
      <c r="D74" s="2" t="s">
        <v>271</v>
      </c>
      <c r="E74" s="77">
        <v>1000000</v>
      </c>
      <c r="F74" s="803" t="s">
        <v>272</v>
      </c>
    </row>
    <row r="75" spans="1:6" x14ac:dyDescent="0.25">
      <c r="A75" s="1009"/>
      <c r="B75" s="9" t="s">
        <v>273</v>
      </c>
      <c r="C75" s="7"/>
      <c r="D75" s="2"/>
      <c r="E75" s="77"/>
      <c r="F75" s="803"/>
    </row>
    <row r="76" spans="1:6" ht="63" x14ac:dyDescent="0.25">
      <c r="A76" s="1009">
        <v>2</v>
      </c>
      <c r="B76" s="2" t="s">
        <v>274</v>
      </c>
      <c r="C76" s="7" t="s">
        <v>19617</v>
      </c>
      <c r="D76" s="2" t="s">
        <v>276</v>
      </c>
      <c r="E76" s="77">
        <v>4500000</v>
      </c>
      <c r="F76" s="803" t="s">
        <v>277</v>
      </c>
    </row>
    <row r="77" spans="1:6" x14ac:dyDescent="0.25">
      <c r="A77" s="1012"/>
      <c r="B77" s="9" t="s">
        <v>248</v>
      </c>
      <c r="C77" s="2"/>
      <c r="D77" s="2"/>
      <c r="E77" s="138">
        <v>5500000</v>
      </c>
      <c r="F77" s="803"/>
    </row>
    <row r="78" spans="1:6" ht="31.5" x14ac:dyDescent="0.25">
      <c r="A78" s="1012"/>
      <c r="B78" s="9" t="s">
        <v>324</v>
      </c>
      <c r="C78" s="2"/>
      <c r="D78" s="2"/>
      <c r="E78" s="138">
        <f>E77+E72</f>
        <v>86810344.819999993</v>
      </c>
      <c r="F78" s="803"/>
    </row>
    <row r="79" spans="1:6" x14ac:dyDescent="0.25">
      <c r="A79" s="1010"/>
      <c r="B79" s="271"/>
      <c r="C79" s="208"/>
      <c r="D79" s="208"/>
      <c r="E79" s="272"/>
      <c r="F79" s="1011"/>
    </row>
    <row r="80" spans="1:6" x14ac:dyDescent="0.25">
      <c r="A80" s="1010"/>
      <c r="B80" s="271"/>
      <c r="C80" s="208"/>
      <c r="D80" s="208"/>
      <c r="E80" s="272"/>
      <c r="F80" s="1011"/>
    </row>
    <row r="81" spans="1:6" x14ac:dyDescent="0.25">
      <c r="A81" s="1010"/>
      <c r="B81" s="271"/>
      <c r="C81" s="208"/>
      <c r="D81" s="208"/>
      <c r="E81" s="272"/>
      <c r="F81" s="1011"/>
    </row>
    <row r="82" spans="1:6" x14ac:dyDescent="0.25">
      <c r="A82" s="2792" t="s">
        <v>19599</v>
      </c>
      <c r="B82" s="2793"/>
      <c r="C82" s="2793"/>
      <c r="D82" s="2793"/>
      <c r="E82" s="2793"/>
      <c r="F82" s="2794"/>
    </row>
    <row r="83" spans="1:6" x14ac:dyDescent="0.25">
      <c r="A83" s="2553" t="s">
        <v>281</v>
      </c>
      <c r="B83" s="2554"/>
      <c r="C83" s="2554"/>
      <c r="D83" s="2554"/>
      <c r="E83" s="2554"/>
      <c r="F83" s="2555"/>
    </row>
    <row r="84" spans="1:6" x14ac:dyDescent="0.25">
      <c r="A84" s="848" t="s">
        <v>19110</v>
      </c>
      <c r="B84" s="437" t="s">
        <v>4</v>
      </c>
      <c r="C84" s="437" t="s">
        <v>5</v>
      </c>
      <c r="D84" s="837" t="s">
        <v>6</v>
      </c>
      <c r="E84" s="839" t="s">
        <v>7</v>
      </c>
      <c r="F84" s="837" t="s">
        <v>1647</v>
      </c>
    </row>
    <row r="85" spans="1:6" x14ac:dyDescent="0.25">
      <c r="A85" s="163"/>
      <c r="B85" s="2474" t="s">
        <v>269</v>
      </c>
      <c r="C85" s="2474"/>
      <c r="D85" s="2474"/>
      <c r="E85" s="839"/>
      <c r="F85" s="837"/>
    </row>
    <row r="86" spans="1:6" ht="31.5" x14ac:dyDescent="0.25">
      <c r="A86" s="284">
        <v>1</v>
      </c>
      <c r="B86" s="285" t="s">
        <v>289</v>
      </c>
      <c r="C86" s="1002" t="s">
        <v>19466</v>
      </c>
      <c r="D86" s="7" t="s">
        <v>12</v>
      </c>
      <c r="E86" s="429">
        <v>381554.25</v>
      </c>
      <c r="F86" s="7" t="s">
        <v>272</v>
      </c>
    </row>
    <row r="87" spans="1:6" ht="94.5" x14ac:dyDescent="0.25">
      <c r="A87" s="284">
        <v>2</v>
      </c>
      <c r="B87" s="49" t="s">
        <v>5829</v>
      </c>
      <c r="C87" s="1002" t="s">
        <v>19467</v>
      </c>
      <c r="D87" s="569" t="s">
        <v>19600</v>
      </c>
      <c r="E87" s="429">
        <v>154572.34</v>
      </c>
      <c r="F87" s="7" t="s">
        <v>272</v>
      </c>
    </row>
    <row r="88" spans="1:6" ht="31.5" x14ac:dyDescent="0.25">
      <c r="A88" s="284">
        <v>3</v>
      </c>
      <c r="B88" s="285" t="s">
        <v>19468</v>
      </c>
      <c r="C88" s="1002" t="s">
        <v>19469</v>
      </c>
      <c r="D88" s="7" t="s">
        <v>19</v>
      </c>
      <c r="E88" s="429">
        <v>25167.8</v>
      </c>
      <c r="F88" s="7" t="s">
        <v>272</v>
      </c>
    </row>
    <row r="89" spans="1:6" ht="31.5" x14ac:dyDescent="0.25">
      <c r="A89" s="284">
        <v>4</v>
      </c>
      <c r="B89" s="285" t="s">
        <v>19470</v>
      </c>
      <c r="C89" s="7" t="s">
        <v>19471</v>
      </c>
      <c r="D89" s="7" t="s">
        <v>22</v>
      </c>
      <c r="E89" s="429">
        <v>8494.84</v>
      </c>
      <c r="F89" s="7" t="s">
        <v>272</v>
      </c>
    </row>
    <row r="90" spans="1:6" ht="31.5" x14ac:dyDescent="0.25">
      <c r="A90" s="284">
        <v>5</v>
      </c>
      <c r="B90" s="285" t="s">
        <v>23</v>
      </c>
      <c r="C90" s="1002" t="s">
        <v>19472</v>
      </c>
      <c r="D90" s="7" t="s">
        <v>19473</v>
      </c>
      <c r="E90" s="429">
        <v>112970.4</v>
      </c>
      <c r="F90" s="7" t="s">
        <v>272</v>
      </c>
    </row>
    <row r="91" spans="1:6" x14ac:dyDescent="0.25">
      <c r="A91" s="163"/>
      <c r="B91" s="2595" t="s">
        <v>19601</v>
      </c>
      <c r="C91" s="2667"/>
      <c r="D91" s="2596"/>
      <c r="E91" s="48"/>
      <c r="F91" s="844"/>
    </row>
    <row r="92" spans="1:6" ht="78.75" x14ac:dyDescent="0.25">
      <c r="A92" s="284">
        <v>6</v>
      </c>
      <c r="B92" s="49" t="s">
        <v>295</v>
      </c>
      <c r="C92" s="7" t="s">
        <v>19474</v>
      </c>
      <c r="D92" s="569" t="s">
        <v>19602</v>
      </c>
      <c r="E92" s="56">
        <v>114469.26</v>
      </c>
      <c r="F92" s="7" t="s">
        <v>272</v>
      </c>
    </row>
    <row r="93" spans="1:6" ht="47.25" x14ac:dyDescent="0.25">
      <c r="A93" s="284">
        <v>7</v>
      </c>
      <c r="B93" s="285" t="s">
        <v>23</v>
      </c>
      <c r="C93" s="1002" t="s">
        <v>19475</v>
      </c>
      <c r="D93" s="569" t="s">
        <v>968</v>
      </c>
      <c r="E93" s="56">
        <v>108322</v>
      </c>
      <c r="F93" s="7" t="s">
        <v>272</v>
      </c>
    </row>
    <row r="94" spans="1:6" ht="63" x14ac:dyDescent="0.25">
      <c r="A94" s="284">
        <v>8</v>
      </c>
      <c r="B94" s="49" t="s">
        <v>299</v>
      </c>
      <c r="C94" s="1002" t="s">
        <v>19476</v>
      </c>
      <c r="D94" s="7" t="s">
        <v>2498</v>
      </c>
      <c r="E94" s="56">
        <v>118587.47</v>
      </c>
      <c r="F94" s="7" t="s">
        <v>272</v>
      </c>
    </row>
    <row r="95" spans="1:6" x14ac:dyDescent="0.25">
      <c r="A95" s="163"/>
      <c r="B95" s="2489" t="s">
        <v>41</v>
      </c>
      <c r="C95" s="2749"/>
      <c r="D95" s="2490"/>
      <c r="E95" s="48"/>
      <c r="F95" s="844"/>
    </row>
    <row r="96" spans="1:6" ht="78.75" x14ac:dyDescent="0.25">
      <c r="A96" s="163">
        <v>9</v>
      </c>
      <c r="B96" s="285" t="s">
        <v>41</v>
      </c>
      <c r="C96" s="1002" t="s">
        <v>19597</v>
      </c>
      <c r="D96" s="569" t="s">
        <v>10578</v>
      </c>
      <c r="E96" s="56">
        <v>568965.51</v>
      </c>
      <c r="F96" s="7" t="s">
        <v>272</v>
      </c>
    </row>
    <row r="97" spans="1:6" x14ac:dyDescent="0.25">
      <c r="A97" s="163"/>
      <c r="B97" s="2330" t="s">
        <v>552</v>
      </c>
      <c r="C97" s="2535"/>
      <c r="D97" s="2331"/>
      <c r="E97" s="879"/>
      <c r="F97" s="844"/>
    </row>
    <row r="98" spans="1:6" ht="31.5" x14ac:dyDescent="0.25">
      <c r="A98" s="284">
        <v>10</v>
      </c>
      <c r="B98" s="285" t="s">
        <v>12132</v>
      </c>
      <c r="C98" s="7" t="s">
        <v>19478</v>
      </c>
      <c r="D98" s="7" t="s">
        <v>341</v>
      </c>
      <c r="E98" s="429">
        <v>808620.71</v>
      </c>
      <c r="F98" s="7" t="s">
        <v>272</v>
      </c>
    </row>
    <row r="99" spans="1:6" x14ac:dyDescent="0.25">
      <c r="A99" s="163"/>
      <c r="B99" s="2330" t="s">
        <v>556</v>
      </c>
      <c r="C99" s="2535"/>
      <c r="D99" s="2331"/>
      <c r="E99" s="879"/>
      <c r="F99" s="844"/>
    </row>
    <row r="100" spans="1:6" ht="31.5" x14ac:dyDescent="0.25">
      <c r="A100" s="284">
        <v>13</v>
      </c>
      <c r="B100" s="285" t="s">
        <v>19487</v>
      </c>
      <c r="C100" s="1002" t="s">
        <v>19488</v>
      </c>
      <c r="D100" s="995" t="s">
        <v>19489</v>
      </c>
      <c r="E100" s="429">
        <v>200000</v>
      </c>
      <c r="F100" s="7" t="s">
        <v>13</v>
      </c>
    </row>
    <row r="101" spans="1:6" ht="47.25" x14ac:dyDescent="0.25">
      <c r="A101" s="284">
        <v>14</v>
      </c>
      <c r="B101" s="1003" t="s">
        <v>19603</v>
      </c>
      <c r="C101" s="1002" t="s">
        <v>19604</v>
      </c>
      <c r="D101" s="1004" t="s">
        <v>19605</v>
      </c>
      <c r="E101" s="429">
        <v>3600000</v>
      </c>
      <c r="F101" s="7" t="s">
        <v>13</v>
      </c>
    </row>
    <row r="102" spans="1:6" x14ac:dyDescent="0.25">
      <c r="A102" s="163"/>
      <c r="B102" s="2381" t="s">
        <v>12462</v>
      </c>
      <c r="C102" s="2435"/>
      <c r="D102" s="2382"/>
      <c r="E102" s="46"/>
      <c r="F102" s="182"/>
    </row>
    <row r="103" spans="1:6" ht="47.25" x14ac:dyDescent="0.25">
      <c r="A103" s="163">
        <v>15</v>
      </c>
      <c r="B103" s="285" t="s">
        <v>19606</v>
      </c>
      <c r="C103" s="7" t="s">
        <v>19607</v>
      </c>
      <c r="D103" s="995" t="s">
        <v>19608</v>
      </c>
      <c r="E103" s="429">
        <v>1500000</v>
      </c>
      <c r="F103" s="7" t="s">
        <v>13</v>
      </c>
    </row>
    <row r="104" spans="1:6" x14ac:dyDescent="0.25">
      <c r="A104" s="163"/>
      <c r="B104" s="2381" t="s">
        <v>6071</v>
      </c>
      <c r="C104" s="2435"/>
      <c r="D104" s="2382"/>
      <c r="E104" s="46"/>
      <c r="F104" s="182"/>
    </row>
    <row r="105" spans="1:6" ht="31.5" x14ac:dyDescent="0.25">
      <c r="A105" s="163">
        <v>16</v>
      </c>
      <c r="B105" s="285" t="s">
        <v>19609</v>
      </c>
      <c r="C105" s="1005" t="s">
        <v>19610</v>
      </c>
      <c r="D105" s="995" t="s">
        <v>19611</v>
      </c>
      <c r="E105" s="429">
        <v>500000</v>
      </c>
      <c r="F105" s="182" t="s">
        <v>13</v>
      </c>
    </row>
    <row r="106" spans="1:6" ht="47.25" x14ac:dyDescent="0.25">
      <c r="A106" s="163">
        <v>17</v>
      </c>
      <c r="B106" s="285" t="s">
        <v>19609</v>
      </c>
      <c r="C106" s="1005" t="s">
        <v>19610</v>
      </c>
      <c r="D106" s="1004" t="s">
        <v>19612</v>
      </c>
      <c r="E106" s="429">
        <v>1000000</v>
      </c>
      <c r="F106" s="182" t="s">
        <v>13</v>
      </c>
    </row>
    <row r="107" spans="1:6" x14ac:dyDescent="0.25">
      <c r="A107" s="163"/>
      <c r="B107" s="38" t="s">
        <v>307</v>
      </c>
      <c r="C107" s="270"/>
      <c r="D107" s="270"/>
      <c r="E107" s="46"/>
      <c r="F107" s="182"/>
    </row>
    <row r="108" spans="1:6" ht="78.75" x14ac:dyDescent="0.25">
      <c r="A108" s="163">
        <v>18</v>
      </c>
      <c r="B108" s="285" t="s">
        <v>19588</v>
      </c>
      <c r="C108" s="995" t="s">
        <v>19589</v>
      </c>
      <c r="D108" s="569" t="s">
        <v>19590</v>
      </c>
      <c r="E108" s="429">
        <v>227585.77</v>
      </c>
      <c r="F108" s="182" t="s">
        <v>272</v>
      </c>
    </row>
    <row r="109" spans="1:6" x14ac:dyDescent="0.25">
      <c r="A109" s="163"/>
      <c r="B109" s="2553" t="s">
        <v>248</v>
      </c>
      <c r="C109" s="2554"/>
      <c r="D109" s="2555"/>
      <c r="E109" s="881">
        <f>SUM(E86:E108)</f>
        <v>9429310.3499999996</v>
      </c>
      <c r="F109" s="844"/>
    </row>
    <row r="110" spans="1:6" ht="18.75" customHeight="1" x14ac:dyDescent="0.25">
      <c r="A110" s="163"/>
      <c r="B110" s="2373" t="s">
        <v>323</v>
      </c>
      <c r="C110" s="2431"/>
      <c r="D110" s="1779"/>
      <c r="E110" s="881"/>
      <c r="F110" s="844"/>
    </row>
    <row r="111" spans="1:6" ht="141.75" x14ac:dyDescent="0.25">
      <c r="A111" s="55">
        <v>11</v>
      </c>
      <c r="B111" s="49" t="s">
        <v>19613</v>
      </c>
      <c r="C111" s="7" t="s">
        <v>19479</v>
      </c>
      <c r="D111" s="7" t="s">
        <v>19614</v>
      </c>
      <c r="E111" s="429">
        <v>950000</v>
      </c>
      <c r="F111" s="7" t="s">
        <v>272</v>
      </c>
    </row>
    <row r="112" spans="1:6" ht="141.75" x14ac:dyDescent="0.25">
      <c r="A112" s="55">
        <v>12</v>
      </c>
      <c r="B112" s="49" t="s">
        <v>19613</v>
      </c>
      <c r="C112" s="7" t="s">
        <v>19481</v>
      </c>
      <c r="D112" s="7" t="s">
        <v>19615</v>
      </c>
      <c r="E112" s="429">
        <v>1000000</v>
      </c>
      <c r="F112" s="7" t="s">
        <v>135</v>
      </c>
    </row>
    <row r="113" spans="1:6" x14ac:dyDescent="0.25">
      <c r="A113" s="848"/>
      <c r="B113" s="264" t="s">
        <v>248</v>
      </c>
      <c r="C113" s="264"/>
      <c r="D113" s="416"/>
      <c r="E113" s="1007">
        <f>SUM(E111:E112)</f>
        <v>1950000</v>
      </c>
      <c r="F113" s="416"/>
    </row>
    <row r="114" spans="1:6" x14ac:dyDescent="0.25">
      <c r="A114" s="88"/>
      <c r="B114" s="88" t="s">
        <v>324</v>
      </c>
      <c r="C114" s="88"/>
      <c r="D114" s="88"/>
      <c r="E114" s="89">
        <f>E113+E109</f>
        <v>11379310.35</v>
      </c>
      <c r="F114" s="88"/>
    </row>
  </sheetData>
  <mergeCells count="24">
    <mergeCell ref="B102:D102"/>
    <mergeCell ref="B104:D104"/>
    <mergeCell ref="B109:D109"/>
    <mergeCell ref="B64:D64"/>
    <mergeCell ref="B68:D68"/>
    <mergeCell ref="B70:D70"/>
    <mergeCell ref="B97:D97"/>
    <mergeCell ref="B99:D99"/>
    <mergeCell ref="B110:C110"/>
    <mergeCell ref="A1:F1"/>
    <mergeCell ref="A2:F2"/>
    <mergeCell ref="A3:F3"/>
    <mergeCell ref="B5:C5"/>
    <mergeCell ref="B19:D19"/>
    <mergeCell ref="B73:D73"/>
    <mergeCell ref="B72:D72"/>
    <mergeCell ref="A82:F82"/>
    <mergeCell ref="A83:F83"/>
    <mergeCell ref="B95:D95"/>
    <mergeCell ref="B85:D85"/>
    <mergeCell ref="B91:D91"/>
    <mergeCell ref="B43:D43"/>
    <mergeCell ref="B51:D51"/>
    <mergeCell ref="B54:D54"/>
  </mergeCells>
  <pageMargins left="0.7" right="0.7" top="0.75" bottom="0.75" header="0.3" footer="0.3"/>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4"/>
  <sheetViews>
    <sheetView topLeftCell="A124" workbookViewId="0">
      <selection activeCell="D100" sqref="D100"/>
    </sheetView>
  </sheetViews>
  <sheetFormatPr defaultRowHeight="15.75" x14ac:dyDescent="0.25"/>
  <cols>
    <col min="1" max="1" width="9.140625" style="128"/>
    <col min="2" max="2" width="17.140625" style="128" customWidth="1"/>
    <col min="3" max="3" width="46.140625" style="128" customWidth="1"/>
    <col min="4" max="4" width="21.28515625" style="128" customWidth="1"/>
    <col min="5" max="5" width="21.85546875" style="128" customWidth="1"/>
    <col min="6" max="6" width="12.7109375" style="128" customWidth="1"/>
    <col min="7" max="16384" width="9.140625" style="128"/>
  </cols>
  <sheetData>
    <row r="1" spans="1:6" x14ac:dyDescent="0.25">
      <c r="A1" s="2591" t="s">
        <v>0</v>
      </c>
      <c r="B1" s="2592"/>
      <c r="C1" s="2592"/>
      <c r="D1" s="2592"/>
      <c r="E1" s="2592"/>
      <c r="F1" s="2593"/>
    </row>
    <row r="2" spans="1:6" x14ac:dyDescent="0.25">
      <c r="A2" s="2591" t="s">
        <v>19842</v>
      </c>
      <c r="B2" s="2592"/>
      <c r="C2" s="2592"/>
      <c r="D2" s="2592"/>
      <c r="E2" s="2592"/>
      <c r="F2" s="2593"/>
    </row>
    <row r="3" spans="1:6" x14ac:dyDescent="0.25">
      <c r="A3" s="2591" t="s">
        <v>281</v>
      </c>
      <c r="B3" s="2592"/>
      <c r="C3" s="2592"/>
      <c r="D3" s="2592"/>
      <c r="E3" s="2592"/>
      <c r="F3" s="2593"/>
    </row>
    <row r="4" spans="1:6" ht="31.5" x14ac:dyDescent="0.25">
      <c r="A4" s="71" t="s">
        <v>3</v>
      </c>
      <c r="B4" s="70" t="s">
        <v>6946</v>
      </c>
      <c r="C4" s="70" t="s">
        <v>5</v>
      </c>
      <c r="D4" s="70" t="s">
        <v>6948</v>
      </c>
      <c r="E4" s="138" t="s">
        <v>2786</v>
      </c>
      <c r="F4" s="76" t="s">
        <v>8</v>
      </c>
    </row>
    <row r="5" spans="1:6" x14ac:dyDescent="0.25">
      <c r="A5" s="69"/>
      <c r="B5" s="2413" t="s">
        <v>9</v>
      </c>
      <c r="C5" s="2414"/>
      <c r="D5" s="69"/>
      <c r="E5" s="77"/>
      <c r="F5" s="75"/>
    </row>
    <row r="6" spans="1:6" ht="31.5" x14ac:dyDescent="0.25">
      <c r="A6" s="69">
        <v>1</v>
      </c>
      <c r="B6" s="69" t="s">
        <v>4143</v>
      </c>
      <c r="C6" s="69" t="s">
        <v>19843</v>
      </c>
      <c r="D6" s="69" t="s">
        <v>19844</v>
      </c>
      <c r="E6" s="77">
        <f>2195360-1000000</f>
        <v>1195360</v>
      </c>
      <c r="F6" s="75" t="s">
        <v>272</v>
      </c>
    </row>
    <row r="7" spans="1:6" ht="110.25" x14ac:dyDescent="0.25">
      <c r="A7" s="69">
        <v>2</v>
      </c>
      <c r="B7" s="69" t="s">
        <v>295</v>
      </c>
      <c r="C7" s="69" t="s">
        <v>19845</v>
      </c>
      <c r="D7" s="69" t="s">
        <v>16</v>
      </c>
      <c r="E7" s="77">
        <v>1712235.7</v>
      </c>
      <c r="F7" s="75" t="s">
        <v>272</v>
      </c>
    </row>
    <row r="8" spans="1:6" ht="31.5" x14ac:dyDescent="0.25">
      <c r="A8" s="69">
        <v>3</v>
      </c>
      <c r="B8" s="69" t="s">
        <v>16406</v>
      </c>
      <c r="C8" s="69" t="s">
        <v>19846</v>
      </c>
      <c r="D8" s="69" t="s">
        <v>19</v>
      </c>
      <c r="E8" s="77">
        <v>88762</v>
      </c>
      <c r="F8" s="75" t="s">
        <v>272</v>
      </c>
    </row>
    <row r="9" spans="1:6" ht="78.75" x14ac:dyDescent="0.25">
      <c r="A9" s="69">
        <v>4</v>
      </c>
      <c r="B9" s="69" t="s">
        <v>23</v>
      </c>
      <c r="C9" s="69" t="s">
        <v>19847</v>
      </c>
      <c r="D9" s="69" t="s">
        <v>291</v>
      </c>
      <c r="E9" s="77">
        <v>1212263</v>
      </c>
      <c r="F9" s="75" t="s">
        <v>272</v>
      </c>
    </row>
    <row r="10" spans="1:6" x14ac:dyDescent="0.25">
      <c r="A10" s="69"/>
      <c r="B10" s="2348" t="s">
        <v>334</v>
      </c>
      <c r="C10" s="2349"/>
      <c r="D10" s="2350"/>
      <c r="E10" s="77"/>
      <c r="F10" s="75"/>
    </row>
    <row r="11" spans="1:6" ht="94.5" x14ac:dyDescent="0.25">
      <c r="A11" s="69">
        <v>5</v>
      </c>
      <c r="B11" s="69" t="s">
        <v>295</v>
      </c>
      <c r="C11" s="69" t="s">
        <v>19848</v>
      </c>
      <c r="D11" s="69" t="s">
        <v>17825</v>
      </c>
      <c r="E11" s="77">
        <v>513671</v>
      </c>
      <c r="F11" s="75" t="s">
        <v>272</v>
      </c>
    </row>
    <row r="12" spans="1:6" ht="78.75" x14ac:dyDescent="0.25">
      <c r="A12" s="69">
        <v>6</v>
      </c>
      <c r="B12" s="69" t="s">
        <v>23</v>
      </c>
      <c r="C12" s="69" t="s">
        <v>19849</v>
      </c>
      <c r="D12" s="69" t="s">
        <v>291</v>
      </c>
      <c r="E12" s="77">
        <v>684894</v>
      </c>
      <c r="F12" s="75" t="s">
        <v>272</v>
      </c>
    </row>
    <row r="13" spans="1:6" ht="63" x14ac:dyDescent="0.25">
      <c r="A13" s="69">
        <v>7</v>
      </c>
      <c r="B13" s="69" t="s">
        <v>17827</v>
      </c>
      <c r="C13" s="69" t="s">
        <v>19850</v>
      </c>
      <c r="D13" s="69" t="s">
        <v>17829</v>
      </c>
      <c r="E13" s="77">
        <v>1405745.4</v>
      </c>
      <c r="F13" s="75" t="s">
        <v>272</v>
      </c>
    </row>
    <row r="14" spans="1:6" x14ac:dyDescent="0.25">
      <c r="A14" s="69"/>
      <c r="B14" s="2348" t="s">
        <v>40</v>
      </c>
      <c r="C14" s="2350"/>
      <c r="D14" s="69"/>
      <c r="E14" s="77"/>
      <c r="F14" s="75"/>
    </row>
    <row r="15" spans="1:6" ht="78.75" x14ac:dyDescent="0.25">
      <c r="A15" s="69">
        <v>8</v>
      </c>
      <c r="B15" s="69" t="s">
        <v>41</v>
      </c>
      <c r="C15" s="69" t="s">
        <v>19851</v>
      </c>
      <c r="D15" s="69" t="s">
        <v>19852</v>
      </c>
      <c r="E15" s="77">
        <v>4568965.5199999996</v>
      </c>
      <c r="F15" s="75" t="s">
        <v>272</v>
      </c>
    </row>
    <row r="16" spans="1:6" x14ac:dyDescent="0.25">
      <c r="A16" s="69"/>
      <c r="B16" s="70" t="s">
        <v>2065</v>
      </c>
      <c r="C16" s="69"/>
      <c r="D16" s="69"/>
      <c r="E16" s="77"/>
      <c r="F16" s="75"/>
    </row>
    <row r="17" spans="1:6" ht="126" x14ac:dyDescent="0.25">
      <c r="A17" s="69">
        <v>9</v>
      </c>
      <c r="B17" s="69" t="s">
        <v>4481</v>
      </c>
      <c r="C17" s="69" t="s">
        <v>19853</v>
      </c>
      <c r="D17" s="69" t="s">
        <v>19854</v>
      </c>
      <c r="E17" s="77">
        <v>1712235.6</v>
      </c>
      <c r="F17" s="75" t="s">
        <v>272</v>
      </c>
    </row>
    <row r="18" spans="1:6" x14ac:dyDescent="0.25">
      <c r="A18" s="69"/>
      <c r="B18" s="70" t="s">
        <v>34</v>
      </c>
      <c r="C18" s="69"/>
      <c r="D18" s="69"/>
      <c r="E18" s="77"/>
      <c r="F18" s="75"/>
    </row>
    <row r="19" spans="1:6" ht="47.25" x14ac:dyDescent="0.25">
      <c r="A19" s="69">
        <v>10</v>
      </c>
      <c r="B19" s="69" t="s">
        <v>309</v>
      </c>
      <c r="C19" s="69" t="s">
        <v>19855</v>
      </c>
      <c r="D19" s="69" t="s">
        <v>3859</v>
      </c>
      <c r="E19" s="77">
        <f>12000000-4500000</f>
        <v>7500000</v>
      </c>
      <c r="F19" s="75" t="s">
        <v>272</v>
      </c>
    </row>
    <row r="20" spans="1:6" ht="31.5" x14ac:dyDescent="0.25">
      <c r="A20" s="69">
        <v>11</v>
      </c>
      <c r="B20" s="69" t="s">
        <v>311</v>
      </c>
      <c r="C20" s="69" t="s">
        <v>19856</v>
      </c>
      <c r="D20" s="69" t="s">
        <v>3859</v>
      </c>
      <c r="E20" s="77">
        <v>13000000</v>
      </c>
      <c r="F20" s="75" t="s">
        <v>272</v>
      </c>
    </row>
    <row r="21" spans="1:6" x14ac:dyDescent="0.25">
      <c r="A21" s="69"/>
      <c r="B21" s="2348" t="s">
        <v>5895</v>
      </c>
      <c r="C21" s="2350"/>
      <c r="D21" s="69"/>
      <c r="E21" s="77"/>
      <c r="F21" s="75"/>
    </row>
    <row r="22" spans="1:6" ht="63" x14ac:dyDescent="0.25">
      <c r="A22" s="69">
        <v>12</v>
      </c>
      <c r="B22" s="69" t="s">
        <v>19857</v>
      </c>
      <c r="C22" s="69" t="s">
        <v>19858</v>
      </c>
      <c r="D22" s="69" t="s">
        <v>19859</v>
      </c>
      <c r="E22" s="77">
        <v>410000</v>
      </c>
      <c r="F22" s="75" t="s">
        <v>272</v>
      </c>
    </row>
    <row r="23" spans="1:6" ht="78.75" x14ac:dyDescent="0.25">
      <c r="A23" s="69">
        <v>13</v>
      </c>
      <c r="B23" s="69" t="s">
        <v>19860</v>
      </c>
      <c r="C23" s="69" t="s">
        <v>19861</v>
      </c>
      <c r="D23" s="69" t="s">
        <v>19862</v>
      </c>
      <c r="E23" s="77">
        <v>900000</v>
      </c>
      <c r="F23" s="75" t="s">
        <v>272</v>
      </c>
    </row>
    <row r="24" spans="1:6" ht="63" x14ac:dyDescent="0.25">
      <c r="A24" s="69">
        <v>14</v>
      </c>
      <c r="B24" s="69" t="s">
        <v>19863</v>
      </c>
      <c r="C24" s="69" t="s">
        <v>19864</v>
      </c>
      <c r="D24" s="69" t="s">
        <v>19865</v>
      </c>
      <c r="E24" s="77">
        <v>500000</v>
      </c>
      <c r="F24" s="75" t="s">
        <v>272</v>
      </c>
    </row>
    <row r="25" spans="1:6" ht="63" x14ac:dyDescent="0.25">
      <c r="A25" s="69">
        <v>15</v>
      </c>
      <c r="B25" s="69" t="s">
        <v>19866</v>
      </c>
      <c r="C25" s="69" t="s">
        <v>19867</v>
      </c>
      <c r="D25" s="69" t="s">
        <v>19868</v>
      </c>
      <c r="E25" s="77">
        <v>50000</v>
      </c>
      <c r="F25" s="75" t="s">
        <v>272</v>
      </c>
    </row>
    <row r="26" spans="1:6" ht="31.5" x14ac:dyDescent="0.25">
      <c r="A26" s="69">
        <v>16</v>
      </c>
      <c r="B26" s="69" t="s">
        <v>19869</v>
      </c>
      <c r="C26" s="69" t="s">
        <v>19870</v>
      </c>
      <c r="D26" s="69" t="s">
        <v>3027</v>
      </c>
      <c r="E26" s="77">
        <v>500000</v>
      </c>
      <c r="F26" s="75" t="s">
        <v>13</v>
      </c>
    </row>
    <row r="27" spans="1:6" ht="63" x14ac:dyDescent="0.25">
      <c r="A27" s="69">
        <v>17</v>
      </c>
      <c r="B27" s="69" t="s">
        <v>19871</v>
      </c>
      <c r="C27" s="69" t="s">
        <v>19872</v>
      </c>
      <c r="D27" s="69" t="s">
        <v>19873</v>
      </c>
      <c r="E27" s="77">
        <v>300000</v>
      </c>
      <c r="F27" s="75" t="s">
        <v>272</v>
      </c>
    </row>
    <row r="28" spans="1:6" ht="78.75" x14ac:dyDescent="0.25">
      <c r="A28" s="69">
        <v>18</v>
      </c>
      <c r="B28" s="69" t="s">
        <v>19871</v>
      </c>
      <c r="C28" s="69" t="s">
        <v>19874</v>
      </c>
      <c r="D28" s="69" t="s">
        <v>19875</v>
      </c>
      <c r="E28" s="77">
        <v>1000000</v>
      </c>
      <c r="F28" s="75" t="s">
        <v>272</v>
      </c>
    </row>
    <row r="29" spans="1:6" ht="63" x14ac:dyDescent="0.25">
      <c r="A29" s="69">
        <v>19</v>
      </c>
      <c r="B29" s="69" t="s">
        <v>19876</v>
      </c>
      <c r="C29" s="69" t="s">
        <v>19877</v>
      </c>
      <c r="D29" s="69" t="s">
        <v>19878</v>
      </c>
      <c r="E29" s="77">
        <v>400000</v>
      </c>
      <c r="F29" s="75" t="s">
        <v>13</v>
      </c>
    </row>
    <row r="30" spans="1:6" ht="63" x14ac:dyDescent="0.25">
      <c r="A30" s="69">
        <v>20</v>
      </c>
      <c r="B30" s="69" t="s">
        <v>19879</v>
      </c>
      <c r="C30" s="69" t="s">
        <v>19880</v>
      </c>
      <c r="D30" s="69" t="s">
        <v>19881</v>
      </c>
      <c r="E30" s="77">
        <v>700000</v>
      </c>
      <c r="F30" s="75" t="s">
        <v>272</v>
      </c>
    </row>
    <row r="31" spans="1:6" ht="63" x14ac:dyDescent="0.25">
      <c r="A31" s="69">
        <v>21</v>
      </c>
      <c r="B31" s="69" t="s">
        <v>19882</v>
      </c>
      <c r="C31" s="69" t="s">
        <v>19883</v>
      </c>
      <c r="D31" s="69" t="s">
        <v>19884</v>
      </c>
      <c r="E31" s="77">
        <v>500000</v>
      </c>
      <c r="F31" s="75" t="s">
        <v>13</v>
      </c>
    </row>
    <row r="32" spans="1:6" ht="63" x14ac:dyDescent="0.25">
      <c r="A32" s="69">
        <v>22</v>
      </c>
      <c r="B32" s="69" t="s">
        <v>19885</v>
      </c>
      <c r="C32" s="69" t="s">
        <v>19886</v>
      </c>
      <c r="D32" s="69" t="s">
        <v>19884</v>
      </c>
      <c r="E32" s="77">
        <v>300000</v>
      </c>
      <c r="F32" s="75" t="s">
        <v>13</v>
      </c>
    </row>
    <row r="33" spans="1:6" ht="63" x14ac:dyDescent="0.25">
      <c r="A33" s="69">
        <v>23</v>
      </c>
      <c r="B33" s="69" t="s">
        <v>19887</v>
      </c>
      <c r="C33" s="69" t="s">
        <v>19888</v>
      </c>
      <c r="D33" s="69" t="s">
        <v>19889</v>
      </c>
      <c r="E33" s="77">
        <v>700000</v>
      </c>
      <c r="F33" s="75" t="s">
        <v>272</v>
      </c>
    </row>
    <row r="34" spans="1:6" ht="94.5" x14ac:dyDescent="0.25">
      <c r="A34" s="69">
        <v>24</v>
      </c>
      <c r="B34" s="69" t="s">
        <v>19890</v>
      </c>
      <c r="C34" s="69" t="s">
        <v>19891</v>
      </c>
      <c r="D34" s="69" t="s">
        <v>19892</v>
      </c>
      <c r="E34" s="77">
        <v>1830000</v>
      </c>
      <c r="F34" s="75" t="s">
        <v>272</v>
      </c>
    </row>
    <row r="35" spans="1:6" ht="78.75" x14ac:dyDescent="0.25">
      <c r="A35" s="69">
        <v>25</v>
      </c>
      <c r="B35" s="69" t="s">
        <v>19893</v>
      </c>
      <c r="C35" s="69" t="s">
        <v>19894</v>
      </c>
      <c r="D35" s="69" t="s">
        <v>19895</v>
      </c>
      <c r="E35" s="77">
        <v>300000</v>
      </c>
      <c r="F35" s="75" t="s">
        <v>13</v>
      </c>
    </row>
    <row r="36" spans="1:6" ht="47.25" x14ac:dyDescent="0.25">
      <c r="A36" s="69">
        <v>26</v>
      </c>
      <c r="B36" s="69" t="s">
        <v>19896</v>
      </c>
      <c r="C36" s="69" t="s">
        <v>19897</v>
      </c>
      <c r="D36" s="69" t="s">
        <v>202</v>
      </c>
      <c r="E36" s="77">
        <v>500000</v>
      </c>
      <c r="F36" s="75" t="s">
        <v>13</v>
      </c>
    </row>
    <row r="37" spans="1:6" ht="63" x14ac:dyDescent="0.25">
      <c r="A37" s="69">
        <v>27</v>
      </c>
      <c r="B37" s="69" t="s">
        <v>19898</v>
      </c>
      <c r="C37" s="69" t="s">
        <v>19899</v>
      </c>
      <c r="D37" s="69" t="s">
        <v>19900</v>
      </c>
      <c r="E37" s="77">
        <v>200000</v>
      </c>
      <c r="F37" s="75" t="s">
        <v>272</v>
      </c>
    </row>
    <row r="38" spans="1:6" ht="63" x14ac:dyDescent="0.25">
      <c r="A38" s="69">
        <v>28</v>
      </c>
      <c r="B38" s="69" t="s">
        <v>19901</v>
      </c>
      <c r="C38" s="69" t="s">
        <v>19902</v>
      </c>
      <c r="D38" s="2" t="s">
        <v>19881</v>
      </c>
      <c r="E38" s="77">
        <v>800000</v>
      </c>
      <c r="F38" s="10" t="s">
        <v>272</v>
      </c>
    </row>
    <row r="39" spans="1:6" ht="63" x14ac:dyDescent="0.25">
      <c r="A39" s="69">
        <v>29</v>
      </c>
      <c r="B39" s="69" t="s">
        <v>19903</v>
      </c>
      <c r="C39" s="69" t="s">
        <v>19904</v>
      </c>
      <c r="D39" s="69" t="s">
        <v>19905</v>
      </c>
      <c r="E39" s="77">
        <v>600000</v>
      </c>
      <c r="F39" s="75" t="s">
        <v>272</v>
      </c>
    </row>
    <row r="40" spans="1:6" ht="63" x14ac:dyDescent="0.25">
      <c r="A40" s="69">
        <v>30</v>
      </c>
      <c r="B40" s="69" t="s">
        <v>19906</v>
      </c>
      <c r="C40" s="69" t="s">
        <v>19907</v>
      </c>
      <c r="D40" s="69" t="s">
        <v>19878</v>
      </c>
      <c r="E40" s="77">
        <v>500000</v>
      </c>
      <c r="F40" s="75" t="s">
        <v>272</v>
      </c>
    </row>
    <row r="41" spans="1:6" ht="47.25" x14ac:dyDescent="0.25">
      <c r="A41" s="69">
        <v>31</v>
      </c>
      <c r="B41" s="69" t="s">
        <v>19908</v>
      </c>
      <c r="C41" s="69" t="s">
        <v>19909</v>
      </c>
      <c r="D41" s="69" t="s">
        <v>19910</v>
      </c>
      <c r="E41" s="77">
        <v>210000</v>
      </c>
      <c r="F41" s="75" t="s">
        <v>272</v>
      </c>
    </row>
    <row r="42" spans="1:6" ht="78.75" x14ac:dyDescent="0.25">
      <c r="A42" s="69">
        <v>32</v>
      </c>
      <c r="B42" s="69" t="s">
        <v>19911</v>
      </c>
      <c r="C42" s="69" t="s">
        <v>19912</v>
      </c>
      <c r="D42" s="69" t="s">
        <v>19913</v>
      </c>
      <c r="E42" s="77">
        <v>500000</v>
      </c>
      <c r="F42" s="75" t="s">
        <v>272</v>
      </c>
    </row>
    <row r="43" spans="1:6" ht="31.5" x14ac:dyDescent="0.25">
      <c r="A43" s="69">
        <v>33</v>
      </c>
      <c r="B43" s="69" t="s">
        <v>19898</v>
      </c>
      <c r="C43" s="69" t="s">
        <v>19914</v>
      </c>
      <c r="D43" s="69" t="s">
        <v>3027</v>
      </c>
      <c r="E43" s="77">
        <v>500000</v>
      </c>
      <c r="F43" s="75" t="s">
        <v>13</v>
      </c>
    </row>
    <row r="44" spans="1:6" ht="31.5" x14ac:dyDescent="0.25">
      <c r="A44" s="69">
        <v>34</v>
      </c>
      <c r="B44" s="69" t="s">
        <v>19915</v>
      </c>
      <c r="C44" s="69" t="s">
        <v>19916</v>
      </c>
      <c r="D44" s="69" t="s">
        <v>3027</v>
      </c>
      <c r="E44" s="77">
        <v>500000</v>
      </c>
      <c r="F44" s="75" t="s">
        <v>13</v>
      </c>
    </row>
    <row r="45" spans="1:6" ht="31.5" x14ac:dyDescent="0.25">
      <c r="A45" s="69">
        <v>35</v>
      </c>
      <c r="B45" s="69" t="s">
        <v>19917</v>
      </c>
      <c r="C45" s="69" t="s">
        <v>19918</v>
      </c>
      <c r="D45" s="69" t="s">
        <v>379</v>
      </c>
      <c r="E45" s="77">
        <v>500000</v>
      </c>
      <c r="F45" s="75" t="s">
        <v>13</v>
      </c>
    </row>
    <row r="46" spans="1:6" ht="63" x14ac:dyDescent="0.25">
      <c r="A46" s="69">
        <v>36</v>
      </c>
      <c r="B46" s="69" t="s">
        <v>19919</v>
      </c>
      <c r="C46" s="69" t="s">
        <v>19920</v>
      </c>
      <c r="D46" s="69" t="s">
        <v>19921</v>
      </c>
      <c r="E46" s="77">
        <v>240000</v>
      </c>
      <c r="F46" s="75" t="s">
        <v>272</v>
      </c>
    </row>
    <row r="47" spans="1:6" x14ac:dyDescent="0.25">
      <c r="A47" s="69"/>
      <c r="B47" s="2348" t="s">
        <v>11393</v>
      </c>
      <c r="C47" s="2350"/>
      <c r="D47" s="69"/>
      <c r="E47" s="77"/>
      <c r="F47" s="75"/>
    </row>
    <row r="48" spans="1:6" ht="63" x14ac:dyDescent="0.25">
      <c r="A48" s="69">
        <v>41</v>
      </c>
      <c r="B48" s="69" t="s">
        <v>19922</v>
      </c>
      <c r="C48" s="69" t="s">
        <v>19923</v>
      </c>
      <c r="D48" s="69" t="s">
        <v>19924</v>
      </c>
      <c r="E48" s="77">
        <v>400000</v>
      </c>
      <c r="F48" s="75" t="s">
        <v>272</v>
      </c>
    </row>
    <row r="49" spans="1:6" ht="78.75" x14ac:dyDescent="0.25">
      <c r="A49" s="69">
        <v>42</v>
      </c>
      <c r="B49" s="69" t="s">
        <v>19925</v>
      </c>
      <c r="C49" s="69" t="s">
        <v>19926</v>
      </c>
      <c r="D49" s="69" t="s">
        <v>19927</v>
      </c>
      <c r="E49" s="77">
        <v>900000</v>
      </c>
      <c r="F49" s="75" t="s">
        <v>272</v>
      </c>
    </row>
    <row r="50" spans="1:6" ht="63" x14ac:dyDescent="0.25">
      <c r="A50" s="69">
        <v>43</v>
      </c>
      <c r="B50" s="69" t="s">
        <v>19928</v>
      </c>
      <c r="C50" s="69" t="s">
        <v>19929</v>
      </c>
      <c r="D50" s="69" t="s">
        <v>19930</v>
      </c>
      <c r="E50" s="77">
        <v>1372000</v>
      </c>
      <c r="F50" s="75" t="s">
        <v>272</v>
      </c>
    </row>
    <row r="51" spans="1:6" ht="78.75" x14ac:dyDescent="0.25">
      <c r="A51" s="69">
        <v>44</v>
      </c>
      <c r="B51" s="69" t="s">
        <v>19931</v>
      </c>
      <c r="C51" s="69" t="s">
        <v>19932</v>
      </c>
      <c r="D51" s="69" t="s">
        <v>19933</v>
      </c>
      <c r="E51" s="77">
        <v>7000000</v>
      </c>
      <c r="F51" s="75" t="s">
        <v>272</v>
      </c>
    </row>
    <row r="52" spans="1:6" ht="63" x14ac:dyDescent="0.25">
      <c r="A52" s="69">
        <v>46</v>
      </c>
      <c r="B52" s="69" t="s">
        <v>19934</v>
      </c>
      <c r="C52" s="69" t="s">
        <v>19935</v>
      </c>
      <c r="D52" s="69" t="s">
        <v>19936</v>
      </c>
      <c r="E52" s="77">
        <v>200000</v>
      </c>
      <c r="F52" s="75" t="s">
        <v>272</v>
      </c>
    </row>
    <row r="53" spans="1:6" ht="63" x14ac:dyDescent="0.25">
      <c r="A53" s="69">
        <v>47</v>
      </c>
      <c r="B53" s="69" t="s">
        <v>19937</v>
      </c>
      <c r="C53" s="69" t="s">
        <v>19938</v>
      </c>
      <c r="D53" s="69" t="s">
        <v>19939</v>
      </c>
      <c r="E53" s="77">
        <v>200000</v>
      </c>
      <c r="F53" s="75" t="s">
        <v>272</v>
      </c>
    </row>
    <row r="54" spans="1:6" ht="78.75" x14ac:dyDescent="0.25">
      <c r="A54" s="69">
        <v>48</v>
      </c>
      <c r="B54" s="69" t="s">
        <v>19940</v>
      </c>
      <c r="C54" s="69" t="s">
        <v>19941</v>
      </c>
      <c r="D54" s="69" t="s">
        <v>19942</v>
      </c>
      <c r="E54" s="77">
        <v>600000</v>
      </c>
      <c r="F54" s="75" t="s">
        <v>272</v>
      </c>
    </row>
    <row r="55" spans="1:6" ht="78.75" x14ac:dyDescent="0.25">
      <c r="A55" s="69">
        <v>49</v>
      </c>
      <c r="B55" s="69" t="s">
        <v>19943</v>
      </c>
      <c r="C55" s="69" t="s">
        <v>19944</v>
      </c>
      <c r="D55" s="69" t="s">
        <v>19945</v>
      </c>
      <c r="E55" s="77">
        <v>2625000</v>
      </c>
      <c r="F55" s="75" t="s">
        <v>272</v>
      </c>
    </row>
    <row r="56" spans="1:6" ht="47.25" x14ac:dyDescent="0.25">
      <c r="A56" s="69">
        <v>50</v>
      </c>
      <c r="B56" s="69" t="s">
        <v>19946</v>
      </c>
      <c r="C56" s="69" t="s">
        <v>19947</v>
      </c>
      <c r="D56" s="69" t="s">
        <v>19948</v>
      </c>
      <c r="E56" s="77">
        <v>1000000</v>
      </c>
      <c r="F56" s="75" t="s">
        <v>272</v>
      </c>
    </row>
    <row r="57" spans="1:6" ht="63" x14ac:dyDescent="0.25">
      <c r="A57" s="69">
        <v>51</v>
      </c>
      <c r="B57" s="69" t="s">
        <v>19949</v>
      </c>
      <c r="C57" s="69" t="s">
        <v>19950</v>
      </c>
      <c r="D57" s="69" t="s">
        <v>19951</v>
      </c>
      <c r="E57" s="77">
        <v>262380</v>
      </c>
      <c r="F57" s="75" t="s">
        <v>272</v>
      </c>
    </row>
    <row r="58" spans="1:6" ht="63" x14ac:dyDescent="0.25">
      <c r="A58" s="69">
        <v>52</v>
      </c>
      <c r="B58" s="69" t="s">
        <v>19952</v>
      </c>
      <c r="C58" s="69" t="s">
        <v>19953</v>
      </c>
      <c r="D58" s="69" t="s">
        <v>19954</v>
      </c>
      <c r="E58" s="77">
        <v>200000</v>
      </c>
      <c r="F58" s="75" t="s">
        <v>272</v>
      </c>
    </row>
    <row r="59" spans="1:6" x14ac:dyDescent="0.25">
      <c r="A59" s="69"/>
      <c r="B59" s="2348" t="s">
        <v>19955</v>
      </c>
      <c r="C59" s="2350"/>
      <c r="D59" s="69"/>
      <c r="E59" s="77"/>
      <c r="F59" s="75"/>
    </row>
    <row r="60" spans="1:6" ht="173.25" x14ac:dyDescent="0.25">
      <c r="A60" s="69">
        <v>53</v>
      </c>
      <c r="B60" s="69" t="s">
        <v>19956</v>
      </c>
      <c r="C60" s="69" t="s">
        <v>19957</v>
      </c>
      <c r="D60" s="78" t="s">
        <v>19958</v>
      </c>
      <c r="E60" s="77">
        <v>571438.4</v>
      </c>
      <c r="F60" s="75" t="s">
        <v>13</v>
      </c>
    </row>
    <row r="61" spans="1:6" ht="31.5" x14ac:dyDescent="0.25">
      <c r="A61" s="69">
        <v>54</v>
      </c>
      <c r="B61" s="69" t="s">
        <v>19956</v>
      </c>
      <c r="C61" s="69" t="s">
        <v>19959</v>
      </c>
      <c r="D61" s="69" t="s">
        <v>19960</v>
      </c>
      <c r="E61" s="77">
        <v>300000</v>
      </c>
      <c r="F61" s="75" t="s">
        <v>13</v>
      </c>
    </row>
    <row r="62" spans="1:6" x14ac:dyDescent="0.25">
      <c r="A62" s="69"/>
      <c r="B62" s="70" t="s">
        <v>5865</v>
      </c>
      <c r="C62" s="69"/>
      <c r="D62" s="69"/>
      <c r="E62" s="77"/>
      <c r="F62" s="75"/>
    </row>
    <row r="63" spans="1:6" ht="236.25" x14ac:dyDescent="0.25">
      <c r="A63" s="69">
        <v>55</v>
      </c>
      <c r="B63" s="69" t="s">
        <v>19961</v>
      </c>
      <c r="C63" s="69" t="s">
        <v>19962</v>
      </c>
      <c r="D63" s="69" t="s">
        <v>19963</v>
      </c>
      <c r="E63" s="77">
        <v>4677027.2</v>
      </c>
      <c r="F63" s="75" t="s">
        <v>13</v>
      </c>
    </row>
    <row r="64" spans="1:6" x14ac:dyDescent="0.25">
      <c r="A64" s="69"/>
      <c r="B64" s="2348" t="s">
        <v>481</v>
      </c>
      <c r="C64" s="2350"/>
      <c r="D64" s="69"/>
      <c r="E64" s="77"/>
      <c r="F64" s="75"/>
    </row>
    <row r="65" spans="1:6" ht="126" x14ac:dyDescent="0.25">
      <c r="A65" s="69">
        <v>56</v>
      </c>
      <c r="B65" s="69" t="s">
        <v>683</v>
      </c>
      <c r="C65" s="69" t="s">
        <v>19964</v>
      </c>
      <c r="D65" s="69" t="s">
        <v>19965</v>
      </c>
      <c r="E65" s="77">
        <v>3500000</v>
      </c>
      <c r="F65" s="75" t="s">
        <v>13</v>
      </c>
    </row>
    <row r="66" spans="1:6" x14ac:dyDescent="0.25">
      <c r="A66" s="69"/>
      <c r="B66" s="70" t="s">
        <v>219</v>
      </c>
      <c r="C66" s="69"/>
      <c r="D66" s="69"/>
      <c r="E66" s="77"/>
      <c r="F66" s="75"/>
    </row>
    <row r="67" spans="1:6" ht="63" x14ac:dyDescent="0.25">
      <c r="A67" s="69">
        <v>57</v>
      </c>
      <c r="B67" s="69" t="s">
        <v>19966</v>
      </c>
      <c r="C67" s="69" t="s">
        <v>19967</v>
      </c>
      <c r="D67" s="69" t="s">
        <v>19968</v>
      </c>
      <c r="E67" s="77">
        <v>400000</v>
      </c>
      <c r="F67" s="75" t="s">
        <v>272</v>
      </c>
    </row>
    <row r="68" spans="1:6" ht="63" x14ac:dyDescent="0.25">
      <c r="A68" s="69">
        <v>58</v>
      </c>
      <c r="B68" s="69" t="s">
        <v>19969</v>
      </c>
      <c r="C68" s="69" t="s">
        <v>19970</v>
      </c>
      <c r="D68" s="69" t="s">
        <v>19971</v>
      </c>
      <c r="E68" s="77">
        <v>150000</v>
      </c>
      <c r="F68" s="75" t="s">
        <v>272</v>
      </c>
    </row>
    <row r="69" spans="1:6" ht="94.5" x14ac:dyDescent="0.25">
      <c r="A69" s="69">
        <v>59</v>
      </c>
      <c r="B69" s="69" t="s">
        <v>19972</v>
      </c>
      <c r="C69" s="69" t="s">
        <v>19973</v>
      </c>
      <c r="D69" s="69" t="s">
        <v>19974</v>
      </c>
      <c r="E69" s="77">
        <v>300000</v>
      </c>
      <c r="F69" s="75" t="s">
        <v>13</v>
      </c>
    </row>
    <row r="70" spans="1:6" ht="94.5" x14ac:dyDescent="0.25">
      <c r="A70" s="69">
        <v>60</v>
      </c>
      <c r="B70" s="69" t="s">
        <v>19975</v>
      </c>
      <c r="C70" s="69" t="s">
        <v>19976</v>
      </c>
      <c r="D70" s="69" t="s">
        <v>19977</v>
      </c>
      <c r="E70" s="77">
        <v>746000</v>
      </c>
      <c r="F70" s="75" t="s">
        <v>272</v>
      </c>
    </row>
    <row r="71" spans="1:6" ht="110.25" x14ac:dyDescent="0.25">
      <c r="A71" s="69">
        <v>61</v>
      </c>
      <c r="B71" s="69" t="s">
        <v>19978</v>
      </c>
      <c r="C71" s="69" t="s">
        <v>19979</v>
      </c>
      <c r="D71" s="69" t="s">
        <v>19980</v>
      </c>
      <c r="E71" s="77">
        <v>300000</v>
      </c>
      <c r="F71" s="75" t="s">
        <v>13</v>
      </c>
    </row>
    <row r="72" spans="1:6" ht="63" x14ac:dyDescent="0.25">
      <c r="A72" s="69">
        <v>62</v>
      </c>
      <c r="B72" s="69" t="s">
        <v>19981</v>
      </c>
      <c r="C72" s="69" t="s">
        <v>19982</v>
      </c>
      <c r="D72" s="69" t="s">
        <v>19983</v>
      </c>
      <c r="E72" s="77">
        <v>1872367</v>
      </c>
      <c r="F72" s="75" t="s">
        <v>272</v>
      </c>
    </row>
    <row r="73" spans="1:6" x14ac:dyDescent="0.25">
      <c r="A73" s="69"/>
      <c r="B73" s="2348" t="s">
        <v>303</v>
      </c>
      <c r="C73" s="2350"/>
      <c r="D73" s="69"/>
      <c r="E73" s="77"/>
      <c r="F73" s="75"/>
    </row>
    <row r="74" spans="1:6" ht="47.25" x14ac:dyDescent="0.25">
      <c r="A74" s="69">
        <v>63</v>
      </c>
      <c r="B74" s="69" t="s">
        <v>19917</v>
      </c>
      <c r="C74" s="69" t="s">
        <v>19984</v>
      </c>
      <c r="D74" s="69" t="s">
        <v>12711</v>
      </c>
      <c r="E74" s="77">
        <v>100000</v>
      </c>
      <c r="F74" s="75" t="s">
        <v>13</v>
      </c>
    </row>
    <row r="75" spans="1:6" ht="47.25" x14ac:dyDescent="0.25">
      <c r="A75" s="69">
        <v>64</v>
      </c>
      <c r="B75" s="69" t="s">
        <v>19985</v>
      </c>
      <c r="C75" s="69" t="s">
        <v>19986</v>
      </c>
      <c r="D75" s="69" t="s">
        <v>12711</v>
      </c>
      <c r="E75" s="77">
        <v>100000</v>
      </c>
      <c r="F75" s="75" t="s">
        <v>13</v>
      </c>
    </row>
    <row r="76" spans="1:6" ht="47.25" x14ac:dyDescent="0.25">
      <c r="A76" s="69">
        <v>65</v>
      </c>
      <c r="B76" s="69" t="s">
        <v>19987</v>
      </c>
      <c r="C76" s="69" t="s">
        <v>19988</v>
      </c>
      <c r="D76" s="69" t="s">
        <v>12711</v>
      </c>
      <c r="E76" s="77">
        <v>100000</v>
      </c>
      <c r="F76" s="75" t="s">
        <v>13</v>
      </c>
    </row>
    <row r="77" spans="1:6" ht="47.25" x14ac:dyDescent="0.25">
      <c r="A77" s="69">
        <v>66</v>
      </c>
      <c r="B77" s="69" t="s">
        <v>19882</v>
      </c>
      <c r="C77" s="69" t="s">
        <v>19989</v>
      </c>
      <c r="D77" s="69" t="s">
        <v>12711</v>
      </c>
      <c r="E77" s="77">
        <v>100000</v>
      </c>
      <c r="F77" s="75" t="s">
        <v>13</v>
      </c>
    </row>
    <row r="78" spans="1:6" ht="47.25" x14ac:dyDescent="0.25">
      <c r="A78" s="69">
        <v>67</v>
      </c>
      <c r="B78" s="69" t="s">
        <v>19901</v>
      </c>
      <c r="C78" s="69" t="s">
        <v>19990</v>
      </c>
      <c r="D78" s="69" t="s">
        <v>12711</v>
      </c>
      <c r="E78" s="77">
        <v>100000</v>
      </c>
      <c r="F78" s="75" t="s">
        <v>13</v>
      </c>
    </row>
    <row r="79" spans="1:6" ht="47.25" x14ac:dyDescent="0.25">
      <c r="A79" s="69">
        <v>68</v>
      </c>
      <c r="B79" s="69" t="s">
        <v>19991</v>
      </c>
      <c r="C79" s="69" t="s">
        <v>19992</v>
      </c>
      <c r="D79" s="69" t="s">
        <v>12711</v>
      </c>
      <c r="E79" s="77">
        <v>100000</v>
      </c>
      <c r="F79" s="75" t="s">
        <v>13</v>
      </c>
    </row>
    <row r="80" spans="1:6" ht="47.25" x14ac:dyDescent="0.25">
      <c r="A80" s="69">
        <v>69</v>
      </c>
      <c r="B80" s="69" t="s">
        <v>19993</v>
      </c>
      <c r="C80" s="69" t="s">
        <v>19994</v>
      </c>
      <c r="D80" s="69" t="s">
        <v>12711</v>
      </c>
      <c r="E80" s="77">
        <v>100000</v>
      </c>
      <c r="F80" s="75" t="s">
        <v>13</v>
      </c>
    </row>
    <row r="81" spans="1:6" ht="47.25" x14ac:dyDescent="0.25">
      <c r="A81" s="69">
        <v>70</v>
      </c>
      <c r="B81" s="69" t="s">
        <v>19943</v>
      </c>
      <c r="C81" s="69" t="s">
        <v>19995</v>
      </c>
      <c r="D81" s="69" t="s">
        <v>12711</v>
      </c>
      <c r="E81" s="77">
        <v>100000</v>
      </c>
      <c r="F81" s="75" t="s">
        <v>13</v>
      </c>
    </row>
    <row r="82" spans="1:6" ht="47.25" x14ac:dyDescent="0.25">
      <c r="A82" s="69">
        <v>71</v>
      </c>
      <c r="B82" s="69" t="s">
        <v>19925</v>
      </c>
      <c r="C82" s="69" t="s">
        <v>19996</v>
      </c>
      <c r="D82" s="69" t="s">
        <v>12711</v>
      </c>
      <c r="E82" s="77">
        <v>100000</v>
      </c>
      <c r="F82" s="75" t="s">
        <v>13</v>
      </c>
    </row>
    <row r="83" spans="1:6" ht="47.25" x14ac:dyDescent="0.25">
      <c r="A83" s="69">
        <v>72</v>
      </c>
      <c r="B83" s="69" t="s">
        <v>19997</v>
      </c>
      <c r="C83" s="69" t="s">
        <v>19998</v>
      </c>
      <c r="D83" s="69" t="s">
        <v>12711</v>
      </c>
      <c r="E83" s="77">
        <v>100000</v>
      </c>
      <c r="F83" s="75" t="s">
        <v>13</v>
      </c>
    </row>
    <row r="84" spans="1:6" ht="47.25" x14ac:dyDescent="0.25">
      <c r="A84" s="69">
        <v>73</v>
      </c>
      <c r="B84" s="69" t="s">
        <v>19999</v>
      </c>
      <c r="C84" s="69" t="s">
        <v>20000</v>
      </c>
      <c r="D84" s="69" t="s">
        <v>12711</v>
      </c>
      <c r="E84" s="77">
        <v>100000</v>
      </c>
      <c r="F84" s="75" t="s">
        <v>13</v>
      </c>
    </row>
    <row r="85" spans="1:6" ht="47.25" x14ac:dyDescent="0.25">
      <c r="A85" s="69">
        <v>74</v>
      </c>
      <c r="B85" s="69" t="s">
        <v>20001</v>
      </c>
      <c r="C85" s="69" t="s">
        <v>20002</v>
      </c>
      <c r="D85" s="69" t="s">
        <v>12711</v>
      </c>
      <c r="E85" s="77">
        <v>100000</v>
      </c>
      <c r="F85" s="75" t="s">
        <v>13</v>
      </c>
    </row>
    <row r="86" spans="1:6" x14ac:dyDescent="0.25">
      <c r="A86" s="69"/>
      <c r="B86" s="70" t="s">
        <v>248</v>
      </c>
      <c r="C86" s="69"/>
      <c r="D86" s="69"/>
      <c r="E86" s="138">
        <f>SUM(E6:E85)</f>
        <v>75810344.819999993</v>
      </c>
      <c r="F86" s="75"/>
    </row>
    <row r="87" spans="1:6" x14ac:dyDescent="0.25">
      <c r="A87" s="685"/>
      <c r="B87" s="2558" t="s">
        <v>9</v>
      </c>
      <c r="C87" s="2558"/>
      <c r="D87" s="2558"/>
      <c r="E87" s="168"/>
      <c r="F87" s="276"/>
    </row>
    <row r="88" spans="1:6" ht="63" x14ac:dyDescent="0.25">
      <c r="A88" s="73">
        <v>1</v>
      </c>
      <c r="B88" s="69" t="s">
        <v>269</v>
      </c>
      <c r="C88" s="7" t="s">
        <v>20003</v>
      </c>
      <c r="D88" s="69" t="s">
        <v>271</v>
      </c>
      <c r="E88" s="77">
        <v>1000000</v>
      </c>
      <c r="F88" s="75" t="s">
        <v>272</v>
      </c>
    </row>
    <row r="89" spans="1:6" x14ac:dyDescent="0.25">
      <c r="A89" s="73"/>
      <c r="B89" s="70" t="s">
        <v>273</v>
      </c>
      <c r="C89" s="7"/>
      <c r="D89" s="69"/>
      <c r="E89" s="77"/>
      <c r="F89" s="75"/>
    </row>
    <row r="90" spans="1:6" ht="63" x14ac:dyDescent="0.25">
      <c r="A90" s="73">
        <v>2</v>
      </c>
      <c r="B90" s="69" t="s">
        <v>274</v>
      </c>
      <c r="C90" s="7" t="s">
        <v>20004</v>
      </c>
      <c r="D90" s="69" t="s">
        <v>276</v>
      </c>
      <c r="E90" s="77">
        <v>4500000</v>
      </c>
      <c r="F90" s="75" t="s">
        <v>277</v>
      </c>
    </row>
    <row r="91" spans="1:6" x14ac:dyDescent="0.25">
      <c r="A91" s="73"/>
      <c r="B91" s="70" t="s">
        <v>248</v>
      </c>
      <c r="C91" s="69"/>
      <c r="D91" s="69"/>
      <c r="E91" s="138">
        <v>5500000</v>
      </c>
      <c r="F91" s="75"/>
    </row>
    <row r="92" spans="1:6" ht="20.25" customHeight="1" x14ac:dyDescent="0.25">
      <c r="A92" s="73"/>
      <c r="B92" s="2348" t="s">
        <v>323</v>
      </c>
      <c r="C92" s="2350"/>
      <c r="D92" s="69"/>
      <c r="E92" s="138"/>
      <c r="F92" s="75"/>
    </row>
    <row r="93" spans="1:6" x14ac:dyDescent="0.25">
      <c r="A93" s="685"/>
      <c r="B93" s="2558" t="s">
        <v>3349</v>
      </c>
      <c r="C93" s="2558"/>
      <c r="D93" s="2558"/>
      <c r="E93" s="168"/>
      <c r="F93" s="276"/>
    </row>
    <row r="94" spans="1:6" ht="110.25" x14ac:dyDescent="0.25">
      <c r="A94" s="69">
        <v>1</v>
      </c>
      <c r="B94" s="69" t="s">
        <v>19997</v>
      </c>
      <c r="C94" s="69" t="s">
        <v>20005</v>
      </c>
      <c r="D94" s="69" t="s">
        <v>20006</v>
      </c>
      <c r="E94" s="77">
        <v>1000000</v>
      </c>
      <c r="F94" s="75" t="s">
        <v>272</v>
      </c>
    </row>
    <row r="95" spans="1:6" ht="110.25" x14ac:dyDescent="0.25">
      <c r="A95" s="69">
        <v>2</v>
      </c>
      <c r="B95" s="69" t="s">
        <v>20007</v>
      </c>
      <c r="C95" s="69" t="s">
        <v>20008</v>
      </c>
      <c r="D95" s="69" t="s">
        <v>20006</v>
      </c>
      <c r="E95" s="77">
        <v>1000000</v>
      </c>
      <c r="F95" s="75" t="s">
        <v>272</v>
      </c>
    </row>
    <row r="96" spans="1:6" ht="110.25" x14ac:dyDescent="0.25">
      <c r="A96" s="69">
        <v>3</v>
      </c>
      <c r="B96" s="69" t="s">
        <v>20009</v>
      </c>
      <c r="C96" s="69" t="s">
        <v>20010</v>
      </c>
      <c r="D96" s="69" t="s">
        <v>20011</v>
      </c>
      <c r="E96" s="77">
        <v>1000000</v>
      </c>
      <c r="F96" s="75" t="s">
        <v>272</v>
      </c>
    </row>
    <row r="97" spans="1:6" ht="110.25" x14ac:dyDescent="0.25">
      <c r="A97" s="69">
        <v>4</v>
      </c>
      <c r="B97" s="69" t="s">
        <v>20012</v>
      </c>
      <c r="C97" s="69" t="s">
        <v>20013</v>
      </c>
      <c r="D97" s="69" t="s">
        <v>20014</v>
      </c>
      <c r="E97" s="77">
        <v>1000000</v>
      </c>
      <c r="F97" s="75" t="s">
        <v>272</v>
      </c>
    </row>
    <row r="98" spans="1:6" ht="110.25" x14ac:dyDescent="0.25">
      <c r="A98" s="69">
        <v>5</v>
      </c>
      <c r="B98" s="69" t="s">
        <v>19937</v>
      </c>
      <c r="C98" s="69" t="s">
        <v>20015</v>
      </c>
      <c r="D98" s="69" t="s">
        <v>20016</v>
      </c>
      <c r="E98" s="77">
        <v>1500000</v>
      </c>
      <c r="F98" s="75" t="s">
        <v>13</v>
      </c>
    </row>
    <row r="99" spans="1:6" x14ac:dyDescent="0.25">
      <c r="A99" s="70"/>
      <c r="B99" s="70" t="s">
        <v>248</v>
      </c>
      <c r="C99" s="70"/>
      <c r="D99" s="70"/>
      <c r="E99" s="138">
        <f>SUM(E94:E98)</f>
        <v>5500000</v>
      </c>
      <c r="F99" s="76"/>
    </row>
    <row r="100" spans="1:6" ht="19.5" customHeight="1" x14ac:dyDescent="0.25">
      <c r="A100" s="88"/>
      <c r="B100" s="2373" t="s">
        <v>324</v>
      </c>
      <c r="C100" s="2374"/>
      <c r="D100" s="88"/>
      <c r="E100" s="89">
        <f>E99+E91+E86</f>
        <v>86810344.819999993</v>
      </c>
      <c r="F100" s="88"/>
    </row>
    <row r="105" spans="1:6" x14ac:dyDescent="0.25">
      <c r="A105" s="2585" t="s">
        <v>0</v>
      </c>
      <c r="B105" s="2585"/>
      <c r="C105" s="2585"/>
      <c r="D105" s="2585"/>
      <c r="E105" s="2585"/>
      <c r="F105" s="2585"/>
    </row>
    <row r="106" spans="1:6" x14ac:dyDescent="0.25">
      <c r="A106" s="2766" t="s">
        <v>19842</v>
      </c>
      <c r="B106" s="2766"/>
      <c r="C106" s="2766"/>
      <c r="D106" s="2766"/>
      <c r="E106" s="2766"/>
      <c r="F106" s="2766"/>
    </row>
    <row r="107" spans="1:6" x14ac:dyDescent="0.25">
      <c r="A107" s="2352" t="s">
        <v>281</v>
      </c>
      <c r="B107" s="2352"/>
      <c r="C107" s="2352"/>
      <c r="D107" s="2352"/>
      <c r="E107" s="2352"/>
      <c r="F107" s="2352"/>
    </row>
    <row r="108" spans="1:6" ht="31.5" x14ac:dyDescent="0.25">
      <c r="A108" s="464" t="s">
        <v>18595</v>
      </c>
      <c r="B108" s="264" t="s">
        <v>4</v>
      </c>
      <c r="C108" s="264" t="s">
        <v>5</v>
      </c>
      <c r="D108" s="264" t="s">
        <v>6</v>
      </c>
      <c r="E108" s="463" t="s">
        <v>2786</v>
      </c>
      <c r="F108" s="264" t="s">
        <v>8</v>
      </c>
    </row>
    <row r="109" spans="1:6" x14ac:dyDescent="0.25">
      <c r="A109" s="264"/>
      <c r="B109" s="2371" t="s">
        <v>18440</v>
      </c>
      <c r="C109" s="2371"/>
      <c r="D109" s="2371"/>
      <c r="E109" s="463"/>
      <c r="F109" s="264"/>
    </row>
    <row r="110" spans="1:6" ht="110.25" x14ac:dyDescent="0.25">
      <c r="A110" s="43">
        <v>1</v>
      </c>
      <c r="B110" s="182" t="s">
        <v>295</v>
      </c>
      <c r="C110" s="42" t="s">
        <v>20017</v>
      </c>
      <c r="D110" s="182" t="s">
        <v>6359</v>
      </c>
      <c r="E110" s="46">
        <v>682757.51</v>
      </c>
      <c r="F110" s="182" t="s">
        <v>272</v>
      </c>
    </row>
    <row r="111" spans="1:6" x14ac:dyDescent="0.25">
      <c r="A111" s="43"/>
      <c r="B111" s="2371" t="s">
        <v>17726</v>
      </c>
      <c r="C111" s="2371"/>
      <c r="D111" s="2371"/>
      <c r="E111" s="183"/>
      <c r="F111" s="42"/>
    </row>
    <row r="112" spans="1:6" ht="78.75" x14ac:dyDescent="0.25">
      <c r="A112" s="43">
        <v>2</v>
      </c>
      <c r="B112" s="269" t="s">
        <v>23</v>
      </c>
      <c r="C112" s="42" t="s">
        <v>17826</v>
      </c>
      <c r="D112" s="269" t="s">
        <v>20018</v>
      </c>
      <c r="E112" s="46">
        <v>341379.32</v>
      </c>
      <c r="F112" s="269" t="s">
        <v>272</v>
      </c>
    </row>
    <row r="113" spans="1:6" x14ac:dyDescent="0.25">
      <c r="A113" s="43"/>
      <c r="B113" s="2371" t="s">
        <v>41</v>
      </c>
      <c r="C113" s="2371"/>
      <c r="D113" s="42"/>
      <c r="E113" s="183"/>
      <c r="F113" s="42"/>
    </row>
    <row r="114" spans="1:6" ht="78.75" x14ac:dyDescent="0.25">
      <c r="A114" s="43">
        <v>3</v>
      </c>
      <c r="B114" s="269" t="s">
        <v>41</v>
      </c>
      <c r="C114" s="42" t="s">
        <v>20019</v>
      </c>
      <c r="D114" s="182" t="s">
        <v>20020</v>
      </c>
      <c r="E114" s="1021">
        <v>568965.51</v>
      </c>
      <c r="F114" s="417" t="s">
        <v>272</v>
      </c>
    </row>
    <row r="115" spans="1:6" x14ac:dyDescent="0.25">
      <c r="A115" s="38"/>
      <c r="B115" s="437" t="s">
        <v>552</v>
      </c>
      <c r="C115" s="182"/>
      <c r="D115" s="417"/>
      <c r="E115" s="417"/>
      <c r="F115" s="417"/>
    </row>
    <row r="116" spans="1:6" ht="47.25" x14ac:dyDescent="0.25">
      <c r="A116" s="417">
        <v>4</v>
      </c>
      <c r="B116" s="182" t="s">
        <v>309</v>
      </c>
      <c r="C116" s="182" t="s">
        <v>20021</v>
      </c>
      <c r="D116" s="182" t="s">
        <v>20022</v>
      </c>
      <c r="E116" s="1021">
        <v>803448.27</v>
      </c>
      <c r="F116" s="417" t="s">
        <v>272</v>
      </c>
    </row>
    <row r="117" spans="1:6" ht="47.25" x14ac:dyDescent="0.25">
      <c r="A117" s="417">
        <v>5</v>
      </c>
      <c r="B117" s="182" t="s">
        <v>20023</v>
      </c>
      <c r="C117" s="182" t="s">
        <v>20024</v>
      </c>
      <c r="D117" s="182" t="s">
        <v>20025</v>
      </c>
      <c r="E117" s="1021">
        <v>1482758.62</v>
      </c>
      <c r="F117" s="417" t="s">
        <v>272</v>
      </c>
    </row>
    <row r="118" spans="1:6" x14ac:dyDescent="0.25">
      <c r="A118" s="417"/>
      <c r="B118" s="2371" t="s">
        <v>18789</v>
      </c>
      <c r="C118" s="2371"/>
      <c r="D118" s="417"/>
      <c r="E118" s="1021"/>
      <c r="F118" s="417"/>
    </row>
    <row r="119" spans="1:6" ht="204.75" x14ac:dyDescent="0.25">
      <c r="A119" s="417">
        <v>6</v>
      </c>
      <c r="B119" s="182" t="s">
        <v>20026</v>
      </c>
      <c r="C119" s="42" t="s">
        <v>20027</v>
      </c>
      <c r="D119" s="182" t="s">
        <v>20028</v>
      </c>
      <c r="E119" s="1006">
        <v>2500000</v>
      </c>
      <c r="F119" s="417" t="s">
        <v>13</v>
      </c>
    </row>
    <row r="120" spans="1:6" x14ac:dyDescent="0.25">
      <c r="A120" s="38"/>
      <c r="B120" s="416" t="s">
        <v>1461</v>
      </c>
      <c r="C120" s="417"/>
      <c r="D120" s="417"/>
      <c r="E120" s="1006"/>
      <c r="F120" s="417"/>
    </row>
    <row r="121" spans="1:6" ht="252" x14ac:dyDescent="0.25">
      <c r="A121" s="43">
        <v>7</v>
      </c>
      <c r="B121" s="182" t="s">
        <v>20029</v>
      </c>
      <c r="C121" s="182" t="s">
        <v>20030</v>
      </c>
      <c r="D121" s="182" t="s">
        <v>20031</v>
      </c>
      <c r="E121" s="1006">
        <v>2500000</v>
      </c>
      <c r="F121" s="417" t="s">
        <v>13</v>
      </c>
    </row>
    <row r="122" spans="1:6" x14ac:dyDescent="0.25">
      <c r="A122" s="43"/>
      <c r="B122" s="416" t="s">
        <v>20032</v>
      </c>
      <c r="C122" s="182"/>
      <c r="D122" s="417"/>
      <c r="E122" s="1006"/>
      <c r="F122" s="417"/>
    </row>
    <row r="123" spans="1:6" ht="141.75" x14ac:dyDescent="0.25">
      <c r="A123" s="43">
        <v>8</v>
      </c>
      <c r="B123" s="182" t="s">
        <v>20033</v>
      </c>
      <c r="C123" s="182" t="s">
        <v>20034</v>
      </c>
      <c r="D123" s="182" t="s">
        <v>20035</v>
      </c>
      <c r="E123" s="1006">
        <v>2500000</v>
      </c>
      <c r="F123" s="417" t="s">
        <v>13</v>
      </c>
    </row>
    <row r="124" spans="1:6" x14ac:dyDescent="0.25">
      <c r="A124" s="1022"/>
      <c r="B124" s="1023" t="s">
        <v>248</v>
      </c>
      <c r="C124" s="1023"/>
      <c r="D124" s="1024"/>
      <c r="E124" s="479">
        <f>SUM(E110:E123)</f>
        <v>11379309.23</v>
      </c>
      <c r="F124" s="42"/>
    </row>
  </sheetData>
  <mergeCells count="22">
    <mergeCell ref="B47:C47"/>
    <mergeCell ref="B59:C59"/>
    <mergeCell ref="B109:D109"/>
    <mergeCell ref="B111:D111"/>
    <mergeCell ref="B64:C64"/>
    <mergeCell ref="B73:C73"/>
    <mergeCell ref="B87:D87"/>
    <mergeCell ref="B113:C113"/>
    <mergeCell ref="B118:C118"/>
    <mergeCell ref="B93:D93"/>
    <mergeCell ref="B92:C92"/>
    <mergeCell ref="B100:C100"/>
    <mergeCell ref="A105:F105"/>
    <mergeCell ref="A106:F106"/>
    <mergeCell ref="A107:F107"/>
    <mergeCell ref="B21:C21"/>
    <mergeCell ref="A1:F1"/>
    <mergeCell ref="A2:F2"/>
    <mergeCell ref="A3:F3"/>
    <mergeCell ref="B5:C5"/>
    <mergeCell ref="B10:D10"/>
    <mergeCell ref="B14:C14"/>
  </mergeCells>
  <pageMargins left="0.7" right="0.7" top="0.75" bottom="0.75" header="0.3" footer="0.3"/>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4"/>
  <sheetViews>
    <sheetView topLeftCell="A81" workbookViewId="0">
      <selection activeCell="D93" sqref="D93"/>
    </sheetView>
  </sheetViews>
  <sheetFormatPr defaultRowHeight="15.75" x14ac:dyDescent="0.25"/>
  <cols>
    <col min="1" max="1" width="9.140625" style="128"/>
    <col min="2" max="2" width="16" style="128" customWidth="1"/>
    <col min="3" max="3" width="42.5703125" style="128" customWidth="1"/>
    <col min="4" max="4" width="19.42578125" style="128" customWidth="1"/>
    <col min="5" max="5" width="22.42578125" style="128" customWidth="1"/>
    <col min="6" max="6" width="13.5703125" style="128" customWidth="1"/>
    <col min="7" max="16384" width="9.140625" style="128"/>
  </cols>
  <sheetData>
    <row r="1" spans="1:6" x14ac:dyDescent="0.25">
      <c r="A1" s="2428" t="s">
        <v>0</v>
      </c>
      <c r="B1" s="2428"/>
      <c r="C1" s="2428"/>
      <c r="D1" s="2428"/>
      <c r="E1" s="2428"/>
      <c r="F1" s="2428"/>
    </row>
    <row r="2" spans="1:6" x14ac:dyDescent="0.25">
      <c r="A2" s="2428" t="s">
        <v>20195</v>
      </c>
      <c r="B2" s="2428"/>
      <c r="C2" s="2428"/>
      <c r="D2" s="2428"/>
      <c r="E2" s="2428"/>
      <c r="F2" s="2428"/>
    </row>
    <row r="3" spans="1:6" x14ac:dyDescent="0.25">
      <c r="A3" s="2428" t="s">
        <v>281</v>
      </c>
      <c r="B3" s="2428"/>
      <c r="C3" s="2428"/>
      <c r="D3" s="2428"/>
      <c r="E3" s="2428"/>
      <c r="F3" s="2428"/>
    </row>
    <row r="4" spans="1:6" x14ac:dyDescent="0.25">
      <c r="A4" s="794" t="s">
        <v>3</v>
      </c>
      <c r="B4" s="1028" t="s">
        <v>283</v>
      </c>
      <c r="C4" s="1028" t="s">
        <v>284</v>
      </c>
      <c r="D4" s="1030" t="s">
        <v>5291</v>
      </c>
      <c r="E4" s="1031" t="s">
        <v>286</v>
      </c>
      <c r="F4" s="1028" t="s">
        <v>287</v>
      </c>
    </row>
    <row r="5" spans="1:6" x14ac:dyDescent="0.25">
      <c r="A5" s="794"/>
      <c r="B5" s="2795" t="str">
        <f>[1]NAMBALE!$B$5</f>
        <v>ADMINISTRATION AND RECURRENT EXPENDITURE</v>
      </c>
      <c r="C5" s="2795"/>
      <c r="D5" s="2795"/>
      <c r="E5" s="2795"/>
      <c r="F5" s="2795"/>
    </row>
    <row r="6" spans="1:6" ht="47.25" x14ac:dyDescent="0.25">
      <c r="A6" s="156">
        <v>1</v>
      </c>
      <c r="B6" s="156" t="s">
        <v>2060</v>
      </c>
      <c r="C6" s="156" t="s">
        <v>20196</v>
      </c>
      <c r="D6" s="149" t="s">
        <v>9146</v>
      </c>
      <c r="E6" s="555">
        <v>2100000</v>
      </c>
      <c r="F6" s="148" t="s">
        <v>1259</v>
      </c>
    </row>
    <row r="7" spans="1:6" ht="126" x14ac:dyDescent="0.25">
      <c r="A7" s="156">
        <v>2</v>
      </c>
      <c r="B7" s="156" t="s">
        <v>1660</v>
      </c>
      <c r="C7" s="156" t="s">
        <v>20197</v>
      </c>
      <c r="D7" s="149" t="s">
        <v>488</v>
      </c>
      <c r="E7" s="555">
        <f>1445420.69-500000</f>
        <v>945420.69</v>
      </c>
      <c r="F7" s="148" t="s">
        <v>1259</v>
      </c>
    </row>
    <row r="8" spans="1:6" ht="31.5" x14ac:dyDescent="0.25">
      <c r="A8" s="156">
        <v>3</v>
      </c>
      <c r="B8" s="156" t="s">
        <v>1655</v>
      </c>
      <c r="C8" s="156" t="s">
        <v>20198</v>
      </c>
      <c r="D8" s="149" t="s">
        <v>20199</v>
      </c>
      <c r="E8" s="555">
        <v>112400</v>
      </c>
      <c r="F8" s="148" t="s">
        <v>1259</v>
      </c>
    </row>
    <row r="9" spans="1:6" ht="31.5" x14ac:dyDescent="0.25">
      <c r="A9" s="156">
        <v>4</v>
      </c>
      <c r="B9" s="156" t="s">
        <v>1657</v>
      </c>
      <c r="C9" s="156" t="s">
        <v>20200</v>
      </c>
      <c r="D9" s="149" t="s">
        <v>5938</v>
      </c>
      <c r="E9" s="555">
        <v>78800</v>
      </c>
      <c r="F9" s="148" t="s">
        <v>1259</v>
      </c>
    </row>
    <row r="10" spans="1:6" ht="78.75" x14ac:dyDescent="0.25">
      <c r="A10" s="156">
        <v>5</v>
      </c>
      <c r="B10" s="156" t="s">
        <v>23</v>
      </c>
      <c r="C10" s="156" t="s">
        <v>20201</v>
      </c>
      <c r="D10" s="149" t="s">
        <v>3056</v>
      </c>
      <c r="E10" s="555">
        <f>1472000-500000</f>
        <v>972000</v>
      </c>
      <c r="F10" s="148" t="s">
        <v>1259</v>
      </c>
    </row>
    <row r="11" spans="1:6" x14ac:dyDescent="0.25">
      <c r="A11" s="156"/>
      <c r="B11" s="2527" t="str">
        <f>[1]NAMBALE!$B$11</f>
        <v>MONITORING AND EVALUATION/CAPACITY BUILDING</v>
      </c>
      <c r="C11" s="2422"/>
      <c r="D11" s="2423"/>
      <c r="E11" s="251"/>
      <c r="F11" s="251"/>
    </row>
    <row r="12" spans="1:6" ht="110.25" x14ac:dyDescent="0.25">
      <c r="A12" s="156">
        <v>6</v>
      </c>
      <c r="B12" s="149" t="s">
        <v>1660</v>
      </c>
      <c r="C12" s="149" t="s">
        <v>20202</v>
      </c>
      <c r="D12" s="149" t="s">
        <v>13323</v>
      </c>
      <c r="E12" s="555">
        <v>380000</v>
      </c>
      <c r="F12" s="148" t="s">
        <v>1259</v>
      </c>
    </row>
    <row r="13" spans="1:6" ht="78.75" x14ac:dyDescent="0.25">
      <c r="A13" s="156">
        <v>7</v>
      </c>
      <c r="B13" s="149" t="s">
        <v>23</v>
      </c>
      <c r="C13" s="149" t="s">
        <v>20203</v>
      </c>
      <c r="D13" s="149" t="s">
        <v>3056</v>
      </c>
      <c r="E13" s="555">
        <v>540130.69999999995</v>
      </c>
      <c r="F13" s="148" t="s">
        <v>1259</v>
      </c>
    </row>
    <row r="14" spans="1:6" ht="78.75" x14ac:dyDescent="0.25">
      <c r="A14" s="156">
        <v>8</v>
      </c>
      <c r="B14" s="149" t="s">
        <v>299</v>
      </c>
      <c r="C14" s="149" t="s">
        <v>20204</v>
      </c>
      <c r="D14" s="149" t="s">
        <v>20205</v>
      </c>
      <c r="E14" s="555">
        <v>1684179.64</v>
      </c>
      <c r="F14" s="148" t="s">
        <v>1259</v>
      </c>
    </row>
    <row r="15" spans="1:6" x14ac:dyDescent="0.25">
      <c r="A15" s="156"/>
      <c r="B15" s="2421" t="str">
        <f>[1]NAMBALE!$B$17</f>
        <v>BURSARY</v>
      </c>
      <c r="C15" s="2436"/>
      <c r="D15" s="2436"/>
      <c r="E15" s="384"/>
      <c r="F15" s="385"/>
    </row>
    <row r="16" spans="1:6" ht="94.5" x14ac:dyDescent="0.25">
      <c r="A16" s="156">
        <v>9</v>
      </c>
      <c r="B16" s="372" t="s">
        <v>10579</v>
      </c>
      <c r="C16" s="372" t="s">
        <v>20206</v>
      </c>
      <c r="D16" s="365" t="s">
        <v>20207</v>
      </c>
      <c r="E16" s="396">
        <f>10000000-4500000</f>
        <v>5500000</v>
      </c>
      <c r="F16" s="148" t="s">
        <v>1259</v>
      </c>
    </row>
    <row r="17" spans="1:6" ht="78.75" x14ac:dyDescent="0.25">
      <c r="A17" s="156">
        <v>10</v>
      </c>
      <c r="B17" s="372" t="s">
        <v>311</v>
      </c>
      <c r="C17" s="372" t="s">
        <v>20208</v>
      </c>
      <c r="D17" s="365" t="s">
        <v>20209</v>
      </c>
      <c r="E17" s="396">
        <v>16300000</v>
      </c>
      <c r="F17" s="148" t="s">
        <v>1259</v>
      </c>
    </row>
    <row r="18" spans="1:6" ht="47.25" x14ac:dyDescent="0.25">
      <c r="A18" s="156">
        <v>11</v>
      </c>
      <c r="B18" s="365" t="s">
        <v>20210</v>
      </c>
      <c r="C18" s="372" t="s">
        <v>20211</v>
      </c>
      <c r="D18" s="365" t="s">
        <v>20212</v>
      </c>
      <c r="E18" s="396">
        <v>1147402.01</v>
      </c>
      <c r="F18" s="148" t="s">
        <v>272</v>
      </c>
    </row>
    <row r="19" spans="1:6" x14ac:dyDescent="0.25">
      <c r="A19" s="156"/>
      <c r="B19" s="2783" t="str">
        <f>[1]NAMBALE!$B$24</f>
        <v>PRIMARY SCHOOLS</v>
      </c>
      <c r="C19" s="2784"/>
      <c r="D19" s="2784"/>
      <c r="E19" s="1032"/>
      <c r="F19" s="1033"/>
    </row>
    <row r="20" spans="1:6" ht="78.75" x14ac:dyDescent="0.25">
      <c r="A20" s="156">
        <v>12</v>
      </c>
      <c r="B20" s="365" t="s">
        <v>16071</v>
      </c>
      <c r="C20" s="372" t="s">
        <v>20213</v>
      </c>
      <c r="D20" s="365" t="s">
        <v>20214</v>
      </c>
      <c r="E20" s="295">
        <v>1000000</v>
      </c>
      <c r="F20" s="148" t="s">
        <v>13</v>
      </c>
    </row>
    <row r="21" spans="1:6" ht="78.75" x14ac:dyDescent="0.25">
      <c r="A21" s="156">
        <v>13</v>
      </c>
      <c r="B21" s="365" t="s">
        <v>20215</v>
      </c>
      <c r="C21" s="372" t="s">
        <v>20216</v>
      </c>
      <c r="D21" s="365" t="s">
        <v>20214</v>
      </c>
      <c r="E21" s="295">
        <v>1000000</v>
      </c>
      <c r="F21" s="148" t="s">
        <v>272</v>
      </c>
    </row>
    <row r="22" spans="1:6" ht="78.75" x14ac:dyDescent="0.25">
      <c r="A22" s="156">
        <v>14</v>
      </c>
      <c r="B22" s="365" t="s">
        <v>20217</v>
      </c>
      <c r="C22" s="372" t="s">
        <v>20218</v>
      </c>
      <c r="D22" s="365" t="s">
        <v>20214</v>
      </c>
      <c r="E22" s="295">
        <v>1000000</v>
      </c>
      <c r="F22" s="148" t="s">
        <v>13</v>
      </c>
    </row>
    <row r="23" spans="1:6" ht="78.75" x14ac:dyDescent="0.25">
      <c r="A23" s="156">
        <v>15</v>
      </c>
      <c r="B23" s="365" t="s">
        <v>20219</v>
      </c>
      <c r="C23" s="372" t="s">
        <v>20220</v>
      </c>
      <c r="D23" s="365" t="s">
        <v>20214</v>
      </c>
      <c r="E23" s="295">
        <v>1000000</v>
      </c>
      <c r="F23" s="148" t="s">
        <v>13</v>
      </c>
    </row>
    <row r="24" spans="1:6" ht="78.75" x14ac:dyDescent="0.25">
      <c r="A24" s="156">
        <v>16</v>
      </c>
      <c r="B24" s="365" t="s">
        <v>20221</v>
      </c>
      <c r="C24" s="372" t="s">
        <v>20222</v>
      </c>
      <c r="D24" s="365" t="s">
        <v>20214</v>
      </c>
      <c r="E24" s="295">
        <v>1000000</v>
      </c>
      <c r="F24" s="148" t="s">
        <v>13</v>
      </c>
    </row>
    <row r="25" spans="1:6" ht="78.75" x14ac:dyDescent="0.25">
      <c r="A25" s="156">
        <v>17</v>
      </c>
      <c r="B25" s="365" t="s">
        <v>20223</v>
      </c>
      <c r="C25" s="372" t="s">
        <v>20224</v>
      </c>
      <c r="D25" s="365" t="s">
        <v>20214</v>
      </c>
      <c r="E25" s="295">
        <v>1000000</v>
      </c>
      <c r="F25" s="148" t="s">
        <v>13</v>
      </c>
    </row>
    <row r="26" spans="1:6" ht="78.75" x14ac:dyDescent="0.25">
      <c r="A26" s="156">
        <v>18</v>
      </c>
      <c r="B26" s="365" t="s">
        <v>20225</v>
      </c>
      <c r="C26" s="372" t="s">
        <v>20226</v>
      </c>
      <c r="D26" s="365" t="s">
        <v>20214</v>
      </c>
      <c r="E26" s="295">
        <v>1000000</v>
      </c>
      <c r="F26" s="870" t="s">
        <v>13</v>
      </c>
    </row>
    <row r="27" spans="1:6" ht="78.75" x14ac:dyDescent="0.25">
      <c r="A27" s="156">
        <v>19</v>
      </c>
      <c r="B27" s="365" t="s">
        <v>20227</v>
      </c>
      <c r="C27" s="372" t="s">
        <v>20228</v>
      </c>
      <c r="D27" s="365" t="s">
        <v>20214</v>
      </c>
      <c r="E27" s="295">
        <v>1000000</v>
      </c>
      <c r="F27" s="148" t="s">
        <v>13</v>
      </c>
    </row>
    <row r="28" spans="1:6" ht="63" x14ac:dyDescent="0.25">
      <c r="A28" s="156">
        <v>20</v>
      </c>
      <c r="B28" s="1034" t="s">
        <v>20229</v>
      </c>
      <c r="C28" s="1035" t="s">
        <v>20230</v>
      </c>
      <c r="D28" s="1034" t="s">
        <v>20231</v>
      </c>
      <c r="E28" s="1036">
        <v>319285.26</v>
      </c>
      <c r="F28" s="667" t="s">
        <v>13</v>
      </c>
    </row>
    <row r="29" spans="1:6" ht="31.5" x14ac:dyDescent="0.25">
      <c r="A29" s="156">
        <v>21</v>
      </c>
      <c r="B29" s="365" t="s">
        <v>20232</v>
      </c>
      <c r="C29" s="365" t="s">
        <v>20233</v>
      </c>
      <c r="D29" s="365" t="s">
        <v>20234</v>
      </c>
      <c r="E29" s="295">
        <v>100000</v>
      </c>
      <c r="F29" s="198" t="s">
        <v>13</v>
      </c>
    </row>
    <row r="30" spans="1:6" ht="31.5" x14ac:dyDescent="0.25">
      <c r="A30" s="156">
        <v>22</v>
      </c>
      <c r="B30" s="365" t="s">
        <v>20235</v>
      </c>
      <c r="C30" s="372" t="s">
        <v>20236</v>
      </c>
      <c r="D30" s="365" t="s">
        <v>20234</v>
      </c>
      <c r="E30" s="295">
        <v>100000</v>
      </c>
      <c r="F30" s="870" t="s">
        <v>13</v>
      </c>
    </row>
    <row r="31" spans="1:6" x14ac:dyDescent="0.25">
      <c r="A31" s="156"/>
      <c r="B31" s="2796" t="str">
        <f>[1]NAMBALE!$A$69</f>
        <v>SECONDARY SCHOOLS</v>
      </c>
      <c r="C31" s="2797"/>
      <c r="D31" s="2798"/>
      <c r="E31" s="400"/>
      <c r="F31" s="400"/>
    </row>
    <row r="32" spans="1:6" ht="47.25" x14ac:dyDescent="0.25">
      <c r="A32" s="156">
        <v>23</v>
      </c>
      <c r="B32" s="365" t="s">
        <v>20237</v>
      </c>
      <c r="C32" s="372" t="s">
        <v>20238</v>
      </c>
      <c r="D32" s="365" t="s">
        <v>20239</v>
      </c>
      <c r="E32" s="396">
        <v>500000</v>
      </c>
      <c r="F32" s="870" t="s">
        <v>272</v>
      </c>
    </row>
    <row r="33" spans="1:6" ht="63" x14ac:dyDescent="0.25">
      <c r="A33" s="156">
        <v>24</v>
      </c>
      <c r="B33" s="365" t="s">
        <v>20240</v>
      </c>
      <c r="C33" s="372" t="s">
        <v>20241</v>
      </c>
      <c r="D33" s="365" t="s">
        <v>20242</v>
      </c>
      <c r="E33" s="396">
        <v>1000000</v>
      </c>
      <c r="F33" s="148" t="s">
        <v>13</v>
      </c>
    </row>
    <row r="34" spans="1:6" ht="47.25" x14ac:dyDescent="0.25">
      <c r="A34" s="156">
        <v>25</v>
      </c>
      <c r="B34" s="1037" t="s">
        <v>20243</v>
      </c>
      <c r="C34" s="1038" t="s">
        <v>20244</v>
      </c>
      <c r="D34" s="1037" t="s">
        <v>349</v>
      </c>
      <c r="E34" s="1039">
        <v>1500000</v>
      </c>
      <c r="F34" s="669" t="s">
        <v>13</v>
      </c>
    </row>
    <row r="35" spans="1:6" ht="31.5" x14ac:dyDescent="0.25">
      <c r="A35" s="156">
        <v>26</v>
      </c>
      <c r="B35" s="365" t="s">
        <v>20245</v>
      </c>
      <c r="C35" s="372" t="s">
        <v>20246</v>
      </c>
      <c r="D35" s="365" t="s">
        <v>20247</v>
      </c>
      <c r="E35" s="396">
        <v>2000000</v>
      </c>
      <c r="F35" s="870" t="s">
        <v>272</v>
      </c>
    </row>
    <row r="36" spans="1:6" ht="31.5" x14ac:dyDescent="0.25">
      <c r="A36" s="156">
        <v>27</v>
      </c>
      <c r="B36" s="365" t="s">
        <v>20248</v>
      </c>
      <c r="C36" s="372" t="s">
        <v>20249</v>
      </c>
      <c r="D36" s="365" t="s">
        <v>20247</v>
      </c>
      <c r="E36" s="396">
        <v>2000000</v>
      </c>
      <c r="F36" s="870" t="s">
        <v>272</v>
      </c>
    </row>
    <row r="37" spans="1:6" ht="31.5" x14ac:dyDescent="0.25">
      <c r="A37" s="365"/>
      <c r="B37" s="1040" t="s">
        <v>20250</v>
      </c>
      <c r="C37" s="511"/>
      <c r="D37" s="511"/>
      <c r="E37" s="511"/>
      <c r="F37" s="512"/>
    </row>
    <row r="38" spans="1:6" ht="63" x14ac:dyDescent="0.25">
      <c r="A38" s="156">
        <v>28</v>
      </c>
      <c r="B38" s="372" t="s">
        <v>20251</v>
      </c>
      <c r="C38" s="372" t="s">
        <v>20252</v>
      </c>
      <c r="D38" s="372" t="s">
        <v>20253</v>
      </c>
      <c r="E38" s="396">
        <v>612320</v>
      </c>
      <c r="F38" s="148" t="s">
        <v>13</v>
      </c>
    </row>
    <row r="39" spans="1:6" x14ac:dyDescent="0.25">
      <c r="A39" s="156"/>
      <c r="B39" s="1041" t="s">
        <v>889</v>
      </c>
      <c r="C39" s="1032"/>
      <c r="D39" s="1032"/>
      <c r="E39" s="1032"/>
      <c r="F39" s="1033"/>
    </row>
    <row r="40" spans="1:6" ht="47.25" x14ac:dyDescent="0.25">
      <c r="A40" s="120">
        <v>29</v>
      </c>
      <c r="B40" s="365" t="s">
        <v>20254</v>
      </c>
      <c r="C40" s="372" t="s">
        <v>20255</v>
      </c>
      <c r="D40" s="365" t="s">
        <v>20256</v>
      </c>
      <c r="E40" s="295">
        <v>1500000</v>
      </c>
      <c r="F40" s="870" t="s">
        <v>13</v>
      </c>
    </row>
    <row r="41" spans="1:6" ht="63" x14ac:dyDescent="0.25">
      <c r="A41" s="120">
        <v>30</v>
      </c>
      <c r="B41" s="365" t="s">
        <v>20257</v>
      </c>
      <c r="C41" s="372" t="s">
        <v>20258</v>
      </c>
      <c r="D41" s="365" t="s">
        <v>20259</v>
      </c>
      <c r="E41" s="295">
        <v>300000</v>
      </c>
      <c r="F41" s="870" t="s">
        <v>272</v>
      </c>
    </row>
    <row r="42" spans="1:6" ht="47.25" x14ac:dyDescent="0.25">
      <c r="A42" s="120">
        <v>31</v>
      </c>
      <c r="B42" s="365" t="s">
        <v>20260</v>
      </c>
      <c r="C42" s="372" t="s">
        <v>20261</v>
      </c>
      <c r="D42" s="365" t="s">
        <v>20262</v>
      </c>
      <c r="E42" s="295">
        <v>1500000</v>
      </c>
      <c r="F42" s="870" t="s">
        <v>13</v>
      </c>
    </row>
    <row r="43" spans="1:6" x14ac:dyDescent="0.25">
      <c r="A43" s="2799">
        <v>32</v>
      </c>
      <c r="B43" s="2801" t="s">
        <v>20263</v>
      </c>
      <c r="C43" s="2802" t="s">
        <v>20264</v>
      </c>
      <c r="D43" s="2801" t="s">
        <v>20262</v>
      </c>
      <c r="E43" s="2805">
        <v>1500000</v>
      </c>
      <c r="F43" s="2806" t="s">
        <v>13</v>
      </c>
    </row>
    <row r="44" spans="1:6" x14ac:dyDescent="0.25">
      <c r="A44" s="2800"/>
      <c r="B44" s="2801"/>
      <c r="C44" s="2802"/>
      <c r="D44" s="2801"/>
      <c r="E44" s="2805"/>
      <c r="F44" s="2806"/>
    </row>
    <row r="45" spans="1:6" ht="47.25" x14ac:dyDescent="0.25">
      <c r="A45" s="120">
        <v>33</v>
      </c>
      <c r="B45" s="365" t="s">
        <v>20265</v>
      </c>
      <c r="C45" s="372" t="s">
        <v>20266</v>
      </c>
      <c r="D45" s="365" t="s">
        <v>20262</v>
      </c>
      <c r="E45" s="295">
        <v>1500000</v>
      </c>
      <c r="F45" s="870" t="s">
        <v>13</v>
      </c>
    </row>
    <row r="46" spans="1:6" ht="31.5" x14ac:dyDescent="0.25">
      <c r="A46" s="120">
        <v>34</v>
      </c>
      <c r="B46" s="365" t="s">
        <v>20267</v>
      </c>
      <c r="C46" s="372" t="s">
        <v>20268</v>
      </c>
      <c r="D46" s="365" t="s">
        <v>14991</v>
      </c>
      <c r="E46" s="295">
        <v>1000000</v>
      </c>
      <c r="F46" s="870" t="s">
        <v>13</v>
      </c>
    </row>
    <row r="47" spans="1:6" ht="47.25" x14ac:dyDescent="0.25">
      <c r="A47" s="120">
        <v>35</v>
      </c>
      <c r="B47" s="365" t="s">
        <v>20269</v>
      </c>
      <c r="C47" s="372" t="s">
        <v>20270</v>
      </c>
      <c r="D47" s="365" t="s">
        <v>20262</v>
      </c>
      <c r="E47" s="295">
        <v>1500000</v>
      </c>
      <c r="F47" s="870" t="s">
        <v>13</v>
      </c>
    </row>
    <row r="48" spans="1:6" x14ac:dyDescent="0.25">
      <c r="A48" s="2799">
        <v>36</v>
      </c>
      <c r="B48" s="2801" t="s">
        <v>20271</v>
      </c>
      <c r="C48" s="2802" t="s">
        <v>20272</v>
      </c>
      <c r="D48" s="2802" t="s">
        <v>20273</v>
      </c>
      <c r="E48" s="2805">
        <v>1000000</v>
      </c>
      <c r="F48" s="2806" t="s">
        <v>13</v>
      </c>
    </row>
    <row r="49" spans="1:6" x14ac:dyDescent="0.25">
      <c r="A49" s="2800"/>
      <c r="B49" s="2801"/>
      <c r="C49" s="2802"/>
      <c r="D49" s="2802"/>
      <c r="E49" s="2805"/>
      <c r="F49" s="2806"/>
    </row>
    <row r="50" spans="1:6" x14ac:dyDescent="0.25">
      <c r="A50" s="156"/>
      <c r="B50" s="1040" t="s">
        <v>4808</v>
      </c>
      <c r="C50" s="511"/>
      <c r="D50" s="511"/>
      <c r="E50" s="511"/>
      <c r="F50" s="512"/>
    </row>
    <row r="51" spans="1:6" ht="409.5" x14ac:dyDescent="0.25">
      <c r="A51" s="156">
        <v>37</v>
      </c>
      <c r="B51" s="372" t="s">
        <v>20274</v>
      </c>
      <c r="C51" s="372" t="s">
        <v>20305</v>
      </c>
      <c r="D51" s="365" t="s">
        <v>20275</v>
      </c>
      <c r="E51" s="396">
        <v>4677027.2</v>
      </c>
      <c r="F51" s="148" t="s">
        <v>13</v>
      </c>
    </row>
    <row r="52" spans="1:6" ht="362.25" x14ac:dyDescent="0.25">
      <c r="A52" s="156">
        <v>38</v>
      </c>
      <c r="B52" s="372" t="s">
        <v>20276</v>
      </c>
      <c r="C52" s="372" t="s">
        <v>20277</v>
      </c>
      <c r="D52" s="372" t="s">
        <v>20278</v>
      </c>
      <c r="E52" s="396">
        <v>4400000</v>
      </c>
      <c r="F52" s="870" t="s">
        <v>13</v>
      </c>
    </row>
    <row r="53" spans="1:6" ht="283.5" x14ac:dyDescent="0.25">
      <c r="A53" s="365">
        <v>39</v>
      </c>
      <c r="B53" s="372" t="s">
        <v>20279</v>
      </c>
      <c r="C53" s="372" t="s">
        <v>20280</v>
      </c>
      <c r="D53" s="365" t="s">
        <v>20281</v>
      </c>
      <c r="E53" s="396">
        <v>5000000</v>
      </c>
      <c r="F53" s="870"/>
    </row>
    <row r="54" spans="1:6" ht="47.25" x14ac:dyDescent="0.25">
      <c r="A54" s="156">
        <v>40</v>
      </c>
      <c r="B54" s="372" t="s">
        <v>944</v>
      </c>
      <c r="C54" s="372" t="s">
        <v>20305</v>
      </c>
      <c r="D54" s="372" t="s">
        <v>20282</v>
      </c>
      <c r="E54" s="396">
        <v>3500000</v>
      </c>
      <c r="F54" s="148" t="s">
        <v>13</v>
      </c>
    </row>
    <row r="55" spans="1:6" x14ac:dyDescent="0.25">
      <c r="A55" s="666"/>
      <c r="B55" s="1041" t="s">
        <v>2065</v>
      </c>
      <c r="C55" s="1032"/>
      <c r="D55" s="1032"/>
      <c r="E55" s="1032"/>
      <c r="F55" s="1033"/>
    </row>
    <row r="56" spans="1:6" x14ac:dyDescent="0.25">
      <c r="A56" s="2807">
        <v>41</v>
      </c>
      <c r="B56" s="2809" t="s">
        <v>3476</v>
      </c>
      <c r="C56" s="2809" t="s">
        <v>20283</v>
      </c>
      <c r="D56" s="2809" t="s">
        <v>20284</v>
      </c>
      <c r="E56" s="2811">
        <v>1736206.9</v>
      </c>
      <c r="F56" s="2803" t="s">
        <v>272</v>
      </c>
    </row>
    <row r="57" spans="1:6" x14ac:dyDescent="0.25">
      <c r="A57" s="2808"/>
      <c r="B57" s="2810"/>
      <c r="C57" s="2810"/>
      <c r="D57" s="2810"/>
      <c r="E57" s="2812"/>
      <c r="F57" s="2804"/>
    </row>
    <row r="58" spans="1:6" x14ac:dyDescent="0.25">
      <c r="A58" s="373"/>
      <c r="B58" s="2783" t="s">
        <v>303</v>
      </c>
      <c r="C58" s="2784"/>
      <c r="D58" s="2785"/>
      <c r="E58" s="1042"/>
      <c r="F58" s="1043"/>
    </row>
    <row r="59" spans="1:6" ht="409.5" x14ac:dyDescent="0.25">
      <c r="A59" s="156">
        <v>42</v>
      </c>
      <c r="B59" s="372" t="s">
        <v>18062</v>
      </c>
      <c r="C59" s="365" t="s">
        <v>20285</v>
      </c>
      <c r="D59" s="365" t="s">
        <v>20286</v>
      </c>
      <c r="E59" s="295">
        <v>1736206.9</v>
      </c>
      <c r="F59" s="870" t="s">
        <v>272</v>
      </c>
    </row>
    <row r="60" spans="1:6" x14ac:dyDescent="0.25">
      <c r="A60" s="156"/>
      <c r="B60" s="1041" t="s">
        <v>739</v>
      </c>
      <c r="C60" s="1032"/>
      <c r="D60" s="1032"/>
      <c r="E60" s="1032"/>
      <c r="F60" s="1033"/>
    </row>
    <row r="61" spans="1:6" ht="63" x14ac:dyDescent="0.25">
      <c r="A61" s="156">
        <v>43</v>
      </c>
      <c r="B61" s="156" t="s">
        <v>41</v>
      </c>
      <c r="C61" s="156" t="s">
        <v>20287</v>
      </c>
      <c r="D61" s="156" t="s">
        <v>20288</v>
      </c>
      <c r="E61" s="140">
        <v>4568965.5199999996</v>
      </c>
      <c r="F61" s="148" t="s">
        <v>272</v>
      </c>
    </row>
    <row r="62" spans="1:6" x14ac:dyDescent="0.25">
      <c r="A62" s="156"/>
      <c r="B62" s="2527" t="s">
        <v>20289</v>
      </c>
      <c r="C62" s="2422"/>
      <c r="D62" s="2423"/>
      <c r="E62" s="558">
        <v>81310344.819999993</v>
      </c>
      <c r="F62" s="148"/>
    </row>
    <row r="63" spans="1:6" x14ac:dyDescent="0.25">
      <c r="A63" s="1044"/>
      <c r="B63" s="2818" t="s">
        <v>9</v>
      </c>
      <c r="C63" s="2818"/>
      <c r="D63" s="2818"/>
      <c r="E63" s="1045"/>
      <c r="F63" s="677"/>
    </row>
    <row r="64" spans="1:6" ht="63" x14ac:dyDescent="0.25">
      <c r="A64" s="492">
        <v>1</v>
      </c>
      <c r="B64" s="149" t="s">
        <v>269</v>
      </c>
      <c r="C64" s="7" t="s">
        <v>20193</v>
      </c>
      <c r="D64" s="149" t="s">
        <v>271</v>
      </c>
      <c r="E64" s="1046">
        <v>1000000</v>
      </c>
      <c r="F64" s="156" t="s">
        <v>272</v>
      </c>
    </row>
    <row r="65" spans="1:6" x14ac:dyDescent="0.25">
      <c r="A65" s="492"/>
      <c r="B65" s="382" t="s">
        <v>273</v>
      </c>
      <c r="C65" s="7"/>
      <c r="D65" s="149"/>
      <c r="E65" s="1046"/>
      <c r="F65" s="156"/>
    </row>
    <row r="66" spans="1:6" ht="94.5" x14ac:dyDescent="0.25">
      <c r="A66" s="492">
        <v>2</v>
      </c>
      <c r="B66" s="149" t="s">
        <v>274</v>
      </c>
      <c r="C66" s="7" t="s">
        <v>20194</v>
      </c>
      <c r="D66" s="149" t="s">
        <v>276</v>
      </c>
      <c r="E66" s="1046">
        <v>4500000</v>
      </c>
      <c r="F66" s="156" t="s">
        <v>277</v>
      </c>
    </row>
    <row r="67" spans="1:6" x14ac:dyDescent="0.25">
      <c r="A67" s="492"/>
      <c r="B67" s="382" t="s">
        <v>248</v>
      </c>
      <c r="C67" s="156"/>
      <c r="D67" s="149"/>
      <c r="E67" s="1047">
        <v>5500000</v>
      </c>
      <c r="F67" s="156"/>
    </row>
    <row r="68" spans="1:6" x14ac:dyDescent="0.25">
      <c r="A68" s="88"/>
      <c r="B68" s="88" t="s">
        <v>324</v>
      </c>
      <c r="C68" s="88"/>
      <c r="D68" s="88"/>
      <c r="E68" s="89">
        <f>E67+E62</f>
        <v>86810344.819999993</v>
      </c>
      <c r="F68" s="88"/>
    </row>
    <row r="72" spans="1:6" x14ac:dyDescent="0.25">
      <c r="A72" s="2553" t="s">
        <v>0</v>
      </c>
      <c r="B72" s="2554"/>
      <c r="C72" s="2554"/>
      <c r="D72" s="2554"/>
      <c r="E72" s="2554"/>
      <c r="F72" s="2555"/>
    </row>
    <row r="73" spans="1:6" x14ac:dyDescent="0.25">
      <c r="A73" s="2744" t="s">
        <v>20290</v>
      </c>
      <c r="B73" s="2745"/>
      <c r="C73" s="2745"/>
      <c r="D73" s="2745"/>
      <c r="E73" s="2745"/>
      <c r="F73" s="2746"/>
    </row>
    <row r="74" spans="1:6" x14ac:dyDescent="0.25">
      <c r="A74" s="2553" t="s">
        <v>281</v>
      </c>
      <c r="B74" s="2554"/>
      <c r="C74" s="2554"/>
      <c r="D74" s="2554"/>
      <c r="E74" s="2554"/>
      <c r="F74" s="2555"/>
    </row>
    <row r="75" spans="1:6" ht="31.5" x14ac:dyDescent="0.25">
      <c r="A75" s="38" t="s">
        <v>3</v>
      </c>
      <c r="B75" s="45" t="s">
        <v>4</v>
      </c>
      <c r="C75" s="45" t="s">
        <v>5</v>
      </c>
      <c r="D75" s="45" t="s">
        <v>6</v>
      </c>
      <c r="E75" s="45" t="s">
        <v>2786</v>
      </c>
      <c r="F75" s="45" t="s">
        <v>8</v>
      </c>
    </row>
    <row r="76" spans="1:6" x14ac:dyDescent="0.25">
      <c r="A76" s="713"/>
      <c r="B76" s="2813" t="s">
        <v>20291</v>
      </c>
      <c r="C76" s="2814"/>
      <c r="D76" s="1048"/>
      <c r="E76" s="1048"/>
      <c r="F76" s="1048"/>
    </row>
    <row r="77" spans="1:6" ht="110.25" x14ac:dyDescent="0.25">
      <c r="A77" s="43">
        <v>1</v>
      </c>
      <c r="B77" s="42" t="s">
        <v>20292</v>
      </c>
      <c r="C77" s="44" t="s">
        <v>20293</v>
      </c>
      <c r="D77" s="42" t="s">
        <v>20294</v>
      </c>
      <c r="E77" s="48">
        <v>2050000</v>
      </c>
      <c r="F77" s="44" t="s">
        <v>13</v>
      </c>
    </row>
    <row r="78" spans="1:6" ht="94.5" x14ac:dyDescent="0.25">
      <c r="A78" s="43">
        <v>2</v>
      </c>
      <c r="B78" s="44" t="s">
        <v>20295</v>
      </c>
      <c r="C78" s="42" t="s">
        <v>20296</v>
      </c>
      <c r="D78" s="42" t="s">
        <v>20297</v>
      </c>
      <c r="E78" s="46">
        <v>2050000</v>
      </c>
      <c r="F78" s="42" t="s">
        <v>13</v>
      </c>
    </row>
    <row r="79" spans="1:6" ht="189" x14ac:dyDescent="0.25">
      <c r="A79" s="43">
        <v>3</v>
      </c>
      <c r="B79" s="42" t="s">
        <v>20298</v>
      </c>
      <c r="C79" s="44" t="s">
        <v>20299</v>
      </c>
      <c r="D79" s="42" t="s">
        <v>20300</v>
      </c>
      <c r="E79" s="46">
        <v>1910344.83</v>
      </c>
      <c r="F79" s="44" t="s">
        <v>13</v>
      </c>
    </row>
    <row r="80" spans="1:6" x14ac:dyDescent="0.25">
      <c r="A80" s="43"/>
      <c r="B80" s="2381" t="s">
        <v>20301</v>
      </c>
      <c r="C80" s="2382"/>
      <c r="D80" s="42"/>
      <c r="E80" s="46"/>
      <c r="F80" s="44"/>
    </row>
    <row r="81" spans="1:6" ht="63" x14ac:dyDescent="0.25">
      <c r="A81" s="43">
        <v>4</v>
      </c>
      <c r="B81" s="44" t="s">
        <v>20251</v>
      </c>
      <c r="C81" s="44" t="s">
        <v>20302</v>
      </c>
      <c r="D81" s="44" t="s">
        <v>20303</v>
      </c>
      <c r="E81" s="48">
        <v>4800000</v>
      </c>
      <c r="F81" s="44" t="s">
        <v>13</v>
      </c>
    </row>
    <row r="82" spans="1:6" x14ac:dyDescent="0.25">
      <c r="A82" s="43"/>
      <c r="B82" s="2330" t="s">
        <v>41</v>
      </c>
      <c r="C82" s="2331"/>
      <c r="D82" s="44"/>
      <c r="E82" s="48"/>
      <c r="F82" s="44"/>
    </row>
    <row r="83" spans="1:6" ht="63" x14ac:dyDescent="0.25">
      <c r="A83" s="43">
        <v>5</v>
      </c>
      <c r="B83" s="182" t="s">
        <v>41</v>
      </c>
      <c r="C83" s="182" t="s">
        <v>20304</v>
      </c>
      <c r="D83" s="182" t="s">
        <v>20288</v>
      </c>
      <c r="E83" s="46">
        <v>568965.51</v>
      </c>
      <c r="F83" s="44" t="s">
        <v>272</v>
      </c>
    </row>
    <row r="84" spans="1:6" x14ac:dyDescent="0.25">
      <c r="A84" s="2815" t="s">
        <v>949</v>
      </c>
      <c r="B84" s="2816"/>
      <c r="C84" s="2816"/>
      <c r="D84" s="2817"/>
      <c r="E84" s="793">
        <f>SUM(E77:E83)</f>
        <v>11379310.34</v>
      </c>
      <c r="F84" s="265"/>
    </row>
  </sheetData>
  <mergeCells count="36">
    <mergeCell ref="B76:C76"/>
    <mergeCell ref="B80:C80"/>
    <mergeCell ref="B82:C82"/>
    <mergeCell ref="A84:D84"/>
    <mergeCell ref="B58:D58"/>
    <mergeCell ref="B62:D62"/>
    <mergeCell ref="B63:D63"/>
    <mergeCell ref="A72:F72"/>
    <mergeCell ref="A73:F73"/>
    <mergeCell ref="A74:F74"/>
    <mergeCell ref="F56:F57"/>
    <mergeCell ref="E43:E44"/>
    <mergeCell ref="F43:F44"/>
    <mergeCell ref="A48:A49"/>
    <mergeCell ref="B48:B49"/>
    <mergeCell ref="C48:C49"/>
    <mergeCell ref="D48:D49"/>
    <mergeCell ref="E48:E49"/>
    <mergeCell ref="F48:F49"/>
    <mergeCell ref="A56:A57"/>
    <mergeCell ref="B56:B57"/>
    <mergeCell ref="C56:C57"/>
    <mergeCell ref="D56:D57"/>
    <mergeCell ref="E56:E57"/>
    <mergeCell ref="B19:D19"/>
    <mergeCell ref="B31:D31"/>
    <mergeCell ref="A43:A44"/>
    <mergeCell ref="B43:B44"/>
    <mergeCell ref="C43:C44"/>
    <mergeCell ref="D43:D44"/>
    <mergeCell ref="B15:D15"/>
    <mergeCell ref="A1:F1"/>
    <mergeCell ref="A2:F2"/>
    <mergeCell ref="A3:F3"/>
    <mergeCell ref="B5:F5"/>
    <mergeCell ref="B11:D11"/>
  </mergeCells>
  <pageMargins left="0.7" right="0.7" top="0.75" bottom="0.75" header="0.3" footer="0.3"/>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6"/>
  <sheetViews>
    <sheetView topLeftCell="A83" workbookViewId="0">
      <selection activeCell="B67" sqref="B67:D67"/>
    </sheetView>
  </sheetViews>
  <sheetFormatPr defaultRowHeight="15.75" x14ac:dyDescent="0.25"/>
  <cols>
    <col min="1" max="1" width="9.140625" style="128"/>
    <col min="2" max="2" width="16.140625" style="128" customWidth="1"/>
    <col min="3" max="3" width="46.42578125" style="128" customWidth="1"/>
    <col min="4" max="4" width="16.7109375" style="128" customWidth="1"/>
    <col min="5" max="5" width="19.7109375" style="128" customWidth="1"/>
    <col min="6" max="6" width="11.42578125" style="128" customWidth="1"/>
    <col min="7" max="16384" width="9.140625" style="128"/>
  </cols>
  <sheetData>
    <row r="1" spans="1:6" x14ac:dyDescent="0.25">
      <c r="A1" s="2345" t="s">
        <v>20306</v>
      </c>
      <c r="B1" s="2345"/>
      <c r="C1" s="2345"/>
      <c r="D1" s="2345"/>
      <c r="E1" s="2345"/>
      <c r="F1" s="2345"/>
    </row>
    <row r="2" spans="1:6" x14ac:dyDescent="0.25">
      <c r="A2" s="2693" t="s">
        <v>20307</v>
      </c>
      <c r="B2" s="2693"/>
      <c r="C2" s="2693"/>
      <c r="D2" s="2693"/>
      <c r="E2" s="2693"/>
      <c r="F2" s="2693"/>
    </row>
    <row r="3" spans="1:6" x14ac:dyDescent="0.25">
      <c r="A3" s="2345" t="s">
        <v>281</v>
      </c>
      <c r="B3" s="2345"/>
      <c r="C3" s="2345"/>
      <c r="D3" s="2345"/>
      <c r="E3" s="2345"/>
      <c r="F3" s="2345"/>
    </row>
    <row r="4" spans="1:6" ht="31.5" x14ac:dyDescent="0.25">
      <c r="A4" s="251" t="s">
        <v>3</v>
      </c>
      <c r="B4" s="329" t="s">
        <v>5559</v>
      </c>
      <c r="C4" s="329" t="s">
        <v>284</v>
      </c>
      <c r="D4" s="329" t="s">
        <v>8474</v>
      </c>
      <c r="E4" s="1049" t="s">
        <v>286</v>
      </c>
      <c r="F4" s="115" t="s">
        <v>7998</v>
      </c>
    </row>
    <row r="5" spans="1:6" x14ac:dyDescent="0.25">
      <c r="A5" s="303"/>
      <c r="B5" s="2393" t="s">
        <v>20308</v>
      </c>
      <c r="C5" s="2394"/>
      <c r="D5" s="2395"/>
      <c r="E5" s="1050"/>
      <c r="F5" s="303"/>
    </row>
    <row r="6" spans="1:6" ht="47.25" x14ac:dyDescent="0.25">
      <c r="A6" s="303">
        <v>1</v>
      </c>
      <c r="B6" s="303" t="s">
        <v>20309</v>
      </c>
      <c r="C6" s="303" t="s">
        <v>20310</v>
      </c>
      <c r="D6" s="303" t="s">
        <v>20311</v>
      </c>
      <c r="E6" s="1051">
        <v>1469080</v>
      </c>
      <c r="F6" s="303" t="s">
        <v>1259</v>
      </c>
    </row>
    <row r="7" spans="1:6" ht="47.25" x14ac:dyDescent="0.25">
      <c r="A7" s="303">
        <v>2</v>
      </c>
      <c r="B7" s="303" t="s">
        <v>17</v>
      </c>
      <c r="C7" s="303" t="s">
        <v>20312</v>
      </c>
      <c r="D7" s="303" t="s">
        <v>20043</v>
      </c>
      <c r="E7" s="1050">
        <v>75540</v>
      </c>
      <c r="F7" s="303" t="s">
        <v>1259</v>
      </c>
    </row>
    <row r="8" spans="1:6" ht="126" x14ac:dyDescent="0.25">
      <c r="A8" s="303">
        <v>3</v>
      </c>
      <c r="B8" s="303" t="s">
        <v>295</v>
      </c>
      <c r="C8" s="303" t="s">
        <v>20313</v>
      </c>
      <c r="D8" s="303" t="s">
        <v>336</v>
      </c>
      <c r="E8" s="1050">
        <v>1510380</v>
      </c>
      <c r="F8" s="303" t="s">
        <v>1259</v>
      </c>
    </row>
    <row r="9" spans="1:6" ht="94.5" x14ac:dyDescent="0.25">
      <c r="A9" s="303">
        <v>4</v>
      </c>
      <c r="B9" s="303" t="s">
        <v>23</v>
      </c>
      <c r="C9" s="303" t="s">
        <v>20314</v>
      </c>
      <c r="D9" s="303" t="s">
        <v>541</v>
      </c>
      <c r="E9" s="1050">
        <v>1153620</v>
      </c>
      <c r="F9" s="303" t="s">
        <v>1259</v>
      </c>
    </row>
    <row r="10" spans="1:6" x14ac:dyDescent="0.25">
      <c r="A10" s="303"/>
      <c r="B10" s="580" t="s">
        <v>739</v>
      </c>
      <c r="C10" s="581"/>
      <c r="D10" s="712"/>
      <c r="E10" s="1052"/>
      <c r="F10" s="310"/>
    </row>
    <row r="11" spans="1:6" ht="110.25" x14ac:dyDescent="0.25">
      <c r="A11" s="303">
        <v>5</v>
      </c>
      <c r="B11" s="303" t="s">
        <v>301</v>
      </c>
      <c r="C11" s="303" t="s">
        <v>20315</v>
      </c>
      <c r="D11" s="303" t="s">
        <v>43</v>
      </c>
      <c r="E11" s="1050">
        <v>4568965.5199999996</v>
      </c>
      <c r="F11" s="303" t="s">
        <v>1259</v>
      </c>
    </row>
    <row r="12" spans="1:6" x14ac:dyDescent="0.25">
      <c r="A12" s="303"/>
      <c r="B12" s="2393" t="s">
        <v>8301</v>
      </c>
      <c r="C12" s="2394"/>
      <c r="D12" s="2395"/>
      <c r="E12" s="1053"/>
      <c r="F12" s="310"/>
    </row>
    <row r="13" spans="1:6" ht="126" x14ac:dyDescent="0.25">
      <c r="A13" s="303">
        <v>6</v>
      </c>
      <c r="B13" s="303" t="s">
        <v>295</v>
      </c>
      <c r="C13" s="303" t="s">
        <v>20316</v>
      </c>
      <c r="D13" s="303" t="s">
        <v>336</v>
      </c>
      <c r="E13" s="1050">
        <v>504310</v>
      </c>
      <c r="F13" s="303" t="s">
        <v>1259</v>
      </c>
    </row>
    <row r="14" spans="1:6" ht="94.5" x14ac:dyDescent="0.25">
      <c r="A14" s="303">
        <v>7</v>
      </c>
      <c r="B14" s="303" t="s">
        <v>23</v>
      </c>
      <c r="C14" s="303" t="s">
        <v>20317</v>
      </c>
      <c r="D14" s="303" t="s">
        <v>20205</v>
      </c>
      <c r="E14" s="1050">
        <v>1600000</v>
      </c>
      <c r="F14" s="303" t="s">
        <v>1259</v>
      </c>
    </row>
    <row r="15" spans="1:6" ht="78.75" x14ac:dyDescent="0.25">
      <c r="A15" s="303">
        <v>8</v>
      </c>
      <c r="B15" s="303" t="s">
        <v>20318</v>
      </c>
      <c r="C15" s="303" t="s">
        <v>20319</v>
      </c>
      <c r="D15" s="303" t="s">
        <v>20320</v>
      </c>
      <c r="E15" s="1050">
        <v>500000</v>
      </c>
      <c r="F15" s="303" t="s">
        <v>1259</v>
      </c>
    </row>
    <row r="16" spans="1:6" x14ac:dyDescent="0.25">
      <c r="A16" s="303"/>
      <c r="B16" s="580" t="s">
        <v>34</v>
      </c>
      <c r="C16" s="581"/>
      <c r="D16" s="712"/>
      <c r="E16" s="1053"/>
      <c r="F16" s="310"/>
    </row>
    <row r="17" spans="1:6" ht="47.25" x14ac:dyDescent="0.25">
      <c r="A17" s="303">
        <v>9</v>
      </c>
      <c r="B17" s="303" t="s">
        <v>309</v>
      </c>
      <c r="C17" s="303" t="s">
        <v>20321</v>
      </c>
      <c r="D17" s="303" t="s">
        <v>554</v>
      </c>
      <c r="E17" s="1050">
        <v>9000000</v>
      </c>
      <c r="F17" s="303" t="s">
        <v>272</v>
      </c>
    </row>
    <row r="18" spans="1:6" ht="47.25" x14ac:dyDescent="0.25">
      <c r="A18" s="303">
        <v>10</v>
      </c>
      <c r="B18" s="303" t="s">
        <v>342</v>
      </c>
      <c r="C18" s="303" t="s">
        <v>20322</v>
      </c>
      <c r="D18" s="303" t="s">
        <v>554</v>
      </c>
      <c r="E18" s="1051">
        <v>8202586</v>
      </c>
      <c r="F18" s="303" t="s">
        <v>272</v>
      </c>
    </row>
    <row r="19" spans="1:6" x14ac:dyDescent="0.25">
      <c r="A19" s="303"/>
      <c r="B19" s="580" t="s">
        <v>4808</v>
      </c>
      <c r="C19" s="581"/>
      <c r="D19" s="712"/>
      <c r="E19" s="1053"/>
      <c r="F19" s="303"/>
    </row>
    <row r="20" spans="1:6" ht="63" x14ac:dyDescent="0.25">
      <c r="A20" s="303">
        <v>11</v>
      </c>
      <c r="B20" s="303" t="s">
        <v>683</v>
      </c>
      <c r="C20" s="303" t="s">
        <v>20323</v>
      </c>
      <c r="D20" s="303" t="s">
        <v>20324</v>
      </c>
      <c r="E20" s="1050">
        <v>3000000</v>
      </c>
      <c r="F20" s="303" t="s">
        <v>13</v>
      </c>
    </row>
    <row r="21" spans="1:6" ht="267.75" x14ac:dyDescent="0.25">
      <c r="A21" s="303">
        <v>12</v>
      </c>
      <c r="B21" s="303" t="s">
        <v>20325</v>
      </c>
      <c r="C21" s="303" t="s">
        <v>20326</v>
      </c>
      <c r="D21" s="156" t="s">
        <v>20327</v>
      </c>
      <c r="E21" s="1050">
        <v>1169257</v>
      </c>
      <c r="F21" s="303" t="s">
        <v>13</v>
      </c>
    </row>
    <row r="22" spans="1:6" x14ac:dyDescent="0.25">
      <c r="A22" s="303"/>
      <c r="B22" s="2393" t="s">
        <v>19955</v>
      </c>
      <c r="C22" s="2394"/>
      <c r="D22" s="2395"/>
      <c r="E22" s="1053"/>
      <c r="F22" s="303"/>
    </row>
    <row r="23" spans="1:6" ht="236.25" x14ac:dyDescent="0.25">
      <c r="A23" s="303">
        <v>13</v>
      </c>
      <c r="B23" s="303" t="s">
        <v>20328</v>
      </c>
      <c r="C23" s="303" t="s">
        <v>20329</v>
      </c>
      <c r="D23" s="49" t="s">
        <v>20330</v>
      </c>
      <c r="E23" s="1051">
        <v>5000000</v>
      </c>
      <c r="F23" s="303" t="s">
        <v>272</v>
      </c>
    </row>
    <row r="24" spans="1:6" ht="157.5" x14ac:dyDescent="0.25">
      <c r="A24" s="303">
        <v>14</v>
      </c>
      <c r="B24" s="303" t="s">
        <v>20331</v>
      </c>
      <c r="C24" s="303" t="s">
        <v>20332</v>
      </c>
      <c r="D24" s="7" t="s">
        <v>20333</v>
      </c>
      <c r="E24" s="1051">
        <v>900000</v>
      </c>
      <c r="F24" s="303" t="s">
        <v>13</v>
      </c>
    </row>
    <row r="25" spans="1:6" ht="94.5" x14ac:dyDescent="0.25">
      <c r="A25" s="303">
        <v>15</v>
      </c>
      <c r="B25" s="303" t="s">
        <v>20334</v>
      </c>
      <c r="C25" s="303" t="s">
        <v>20335</v>
      </c>
      <c r="D25" s="303" t="s">
        <v>20336</v>
      </c>
      <c r="E25" s="1051">
        <v>500000</v>
      </c>
      <c r="F25" s="303" t="s">
        <v>13</v>
      </c>
    </row>
    <row r="26" spans="1:6" x14ac:dyDescent="0.25">
      <c r="A26" s="303"/>
      <c r="B26" s="2715" t="s">
        <v>18099</v>
      </c>
      <c r="C26" s="2819"/>
      <c r="D26" s="2716"/>
      <c r="E26" s="1053"/>
      <c r="F26" s="303"/>
    </row>
    <row r="27" spans="1:6" ht="94.5" x14ac:dyDescent="0.25">
      <c r="A27" s="303">
        <v>16</v>
      </c>
      <c r="B27" s="7" t="s">
        <v>20337</v>
      </c>
      <c r="C27" s="303" t="s">
        <v>20338</v>
      </c>
      <c r="D27" s="303" t="s">
        <v>20339</v>
      </c>
      <c r="E27" s="1050">
        <v>500000</v>
      </c>
      <c r="F27" s="7" t="s">
        <v>1259</v>
      </c>
    </row>
    <row r="28" spans="1:6" ht="110.25" x14ac:dyDescent="0.25">
      <c r="A28" s="303">
        <v>17</v>
      </c>
      <c r="B28" s="7" t="s">
        <v>20340</v>
      </c>
      <c r="C28" s="303" t="s">
        <v>20341</v>
      </c>
      <c r="D28" s="303" t="s">
        <v>20342</v>
      </c>
      <c r="E28" s="1050">
        <v>250000</v>
      </c>
      <c r="F28" s="7" t="s">
        <v>1259</v>
      </c>
    </row>
    <row r="29" spans="1:6" ht="78.75" x14ac:dyDescent="0.25">
      <c r="A29" s="303">
        <v>18</v>
      </c>
      <c r="B29" s="7" t="s">
        <v>20343</v>
      </c>
      <c r="C29" s="303" t="s">
        <v>20344</v>
      </c>
      <c r="D29" s="303" t="s">
        <v>20345</v>
      </c>
      <c r="E29" s="1050">
        <v>150000</v>
      </c>
      <c r="F29" s="7" t="s">
        <v>1259</v>
      </c>
    </row>
    <row r="30" spans="1:6" ht="94.5" x14ac:dyDescent="0.25">
      <c r="A30" s="303">
        <v>19</v>
      </c>
      <c r="B30" s="7" t="s">
        <v>20346</v>
      </c>
      <c r="C30" s="303" t="s">
        <v>20347</v>
      </c>
      <c r="D30" s="7" t="s">
        <v>20348</v>
      </c>
      <c r="E30" s="1050">
        <v>119902</v>
      </c>
      <c r="F30" s="7" t="s">
        <v>1259</v>
      </c>
    </row>
    <row r="31" spans="1:6" ht="78.75" x14ac:dyDescent="0.25">
      <c r="A31" s="303">
        <v>20</v>
      </c>
      <c r="B31" s="7" t="s">
        <v>20349</v>
      </c>
      <c r="C31" s="303" t="s">
        <v>20350</v>
      </c>
      <c r="D31" s="303" t="s">
        <v>20345</v>
      </c>
      <c r="E31" s="1050">
        <v>100000</v>
      </c>
      <c r="F31" s="7" t="s">
        <v>1259</v>
      </c>
    </row>
    <row r="32" spans="1:6" ht="126" x14ac:dyDescent="0.25">
      <c r="A32" s="303">
        <v>21</v>
      </c>
      <c r="B32" s="7" t="s">
        <v>20351</v>
      </c>
      <c r="C32" s="303" t="s">
        <v>20352</v>
      </c>
      <c r="D32" s="303" t="s">
        <v>20353</v>
      </c>
      <c r="E32" s="1050">
        <v>450000</v>
      </c>
      <c r="F32" s="7" t="s">
        <v>1259</v>
      </c>
    </row>
    <row r="33" spans="1:6" ht="94.5" x14ac:dyDescent="0.25">
      <c r="A33" s="303">
        <v>22</v>
      </c>
      <c r="B33" s="7" t="s">
        <v>20354</v>
      </c>
      <c r="C33" s="303" t="s">
        <v>20355</v>
      </c>
      <c r="D33" s="303" t="s">
        <v>20356</v>
      </c>
      <c r="E33" s="1050">
        <v>300000</v>
      </c>
      <c r="F33" s="7" t="s">
        <v>1259</v>
      </c>
    </row>
    <row r="34" spans="1:6" ht="126" x14ac:dyDescent="0.25">
      <c r="A34" s="303">
        <v>23</v>
      </c>
      <c r="B34" s="7" t="s">
        <v>20357</v>
      </c>
      <c r="C34" s="303" t="s">
        <v>20358</v>
      </c>
      <c r="D34" s="303" t="s">
        <v>20359</v>
      </c>
      <c r="E34" s="1050">
        <v>500000</v>
      </c>
      <c r="F34" s="7" t="s">
        <v>1259</v>
      </c>
    </row>
    <row r="35" spans="1:6" ht="31.5" x14ac:dyDescent="0.25">
      <c r="A35" s="303">
        <v>24</v>
      </c>
      <c r="B35" s="7" t="s">
        <v>20360</v>
      </c>
      <c r="C35" s="303" t="s">
        <v>20361</v>
      </c>
      <c r="D35" s="303" t="s">
        <v>20362</v>
      </c>
      <c r="E35" s="1050">
        <v>2000000</v>
      </c>
      <c r="F35" s="7" t="s">
        <v>13</v>
      </c>
    </row>
    <row r="36" spans="1:6" ht="47.25" x14ac:dyDescent="0.25">
      <c r="A36" s="303">
        <v>25</v>
      </c>
      <c r="B36" s="7" t="s">
        <v>18211</v>
      </c>
      <c r="C36" s="303" t="s">
        <v>20363</v>
      </c>
      <c r="D36" s="303" t="s">
        <v>20364</v>
      </c>
      <c r="E36" s="1050">
        <v>1000000</v>
      </c>
      <c r="F36" s="7" t="s">
        <v>13</v>
      </c>
    </row>
    <row r="37" spans="1:6" ht="47.25" x14ac:dyDescent="0.25">
      <c r="A37" s="303">
        <v>26</v>
      </c>
      <c r="B37" s="303" t="s">
        <v>20365</v>
      </c>
      <c r="C37" s="303" t="s">
        <v>20352</v>
      </c>
      <c r="D37" s="303" t="s">
        <v>20366</v>
      </c>
      <c r="E37" s="1050">
        <v>3000000</v>
      </c>
      <c r="F37" s="303" t="s">
        <v>13</v>
      </c>
    </row>
    <row r="38" spans="1:6" x14ac:dyDescent="0.25">
      <c r="A38" s="303"/>
      <c r="B38" s="2715" t="s">
        <v>11393</v>
      </c>
      <c r="C38" s="2819"/>
      <c r="D38" s="2716"/>
      <c r="E38" s="1053"/>
      <c r="F38" s="303"/>
    </row>
    <row r="39" spans="1:6" ht="63" x14ac:dyDescent="0.25">
      <c r="A39" s="303">
        <v>27</v>
      </c>
      <c r="B39" s="303" t="s">
        <v>20367</v>
      </c>
      <c r="C39" s="303" t="s">
        <v>20368</v>
      </c>
      <c r="D39" s="303" t="s">
        <v>20369</v>
      </c>
      <c r="E39" s="1050">
        <v>500000</v>
      </c>
      <c r="F39" s="7" t="s">
        <v>1259</v>
      </c>
    </row>
    <row r="40" spans="1:6" ht="189" x14ac:dyDescent="0.25">
      <c r="A40" s="303">
        <v>28</v>
      </c>
      <c r="B40" s="7" t="s">
        <v>20367</v>
      </c>
      <c r="C40" s="303" t="s">
        <v>20368</v>
      </c>
      <c r="D40" s="7" t="s">
        <v>20370</v>
      </c>
      <c r="E40" s="1050">
        <v>777777</v>
      </c>
      <c r="F40" s="7" t="s">
        <v>13</v>
      </c>
    </row>
    <row r="41" spans="1:6" ht="94.5" x14ac:dyDescent="0.25">
      <c r="A41" s="303">
        <v>29</v>
      </c>
      <c r="B41" s="7" t="s">
        <v>20371</v>
      </c>
      <c r="C41" s="303" t="s">
        <v>20372</v>
      </c>
      <c r="D41" s="7" t="s">
        <v>20373</v>
      </c>
      <c r="E41" s="1050">
        <v>500000</v>
      </c>
      <c r="F41" s="7" t="s">
        <v>1259</v>
      </c>
    </row>
    <row r="42" spans="1:6" ht="189" x14ac:dyDescent="0.25">
      <c r="A42" s="303">
        <v>30</v>
      </c>
      <c r="B42" s="7" t="s">
        <v>20371</v>
      </c>
      <c r="C42" s="303" t="s">
        <v>20372</v>
      </c>
      <c r="D42" s="7" t="s">
        <v>20370</v>
      </c>
      <c r="E42" s="1050">
        <v>777778</v>
      </c>
      <c r="F42" s="7" t="s">
        <v>13</v>
      </c>
    </row>
    <row r="43" spans="1:6" ht="110.25" x14ac:dyDescent="0.25">
      <c r="A43" s="303">
        <v>31</v>
      </c>
      <c r="B43" s="303" t="s">
        <v>20374</v>
      </c>
      <c r="C43" s="303" t="s">
        <v>20375</v>
      </c>
      <c r="D43" s="303" t="s">
        <v>20376</v>
      </c>
      <c r="E43" s="1050">
        <v>2000000</v>
      </c>
      <c r="F43" s="7" t="s">
        <v>1259</v>
      </c>
    </row>
    <row r="44" spans="1:6" ht="110.25" x14ac:dyDescent="0.25">
      <c r="A44" s="303">
        <v>32</v>
      </c>
      <c r="B44" s="7" t="s">
        <v>20377</v>
      </c>
      <c r="C44" s="303" t="s">
        <v>20378</v>
      </c>
      <c r="D44" s="7" t="s">
        <v>20379</v>
      </c>
      <c r="E44" s="1050">
        <v>1200000</v>
      </c>
      <c r="F44" s="7" t="s">
        <v>1259</v>
      </c>
    </row>
    <row r="45" spans="1:6" ht="47.25" x14ac:dyDescent="0.25">
      <c r="A45" s="303">
        <v>33</v>
      </c>
      <c r="B45" s="7" t="s">
        <v>20380</v>
      </c>
      <c r="C45" s="303" t="s">
        <v>20381</v>
      </c>
      <c r="D45" s="303" t="s">
        <v>20382</v>
      </c>
      <c r="E45" s="1050">
        <v>6000000</v>
      </c>
      <c r="F45" s="7" t="s">
        <v>13</v>
      </c>
    </row>
    <row r="46" spans="1:6" ht="189" x14ac:dyDescent="0.25">
      <c r="A46" s="303">
        <v>34</v>
      </c>
      <c r="B46" s="7" t="s">
        <v>20380</v>
      </c>
      <c r="C46" s="303" t="s">
        <v>20381</v>
      </c>
      <c r="D46" s="7" t="s">
        <v>20370</v>
      </c>
      <c r="E46" s="1050">
        <v>777777</v>
      </c>
      <c r="F46" s="7" t="s">
        <v>13</v>
      </c>
    </row>
    <row r="47" spans="1:6" ht="189" x14ac:dyDescent="0.25">
      <c r="A47" s="303">
        <v>35</v>
      </c>
      <c r="B47" s="7" t="s">
        <v>20383</v>
      </c>
      <c r="C47" s="303" t="s">
        <v>20384</v>
      </c>
      <c r="D47" s="7" t="s">
        <v>20370</v>
      </c>
      <c r="E47" s="1050">
        <v>777778</v>
      </c>
      <c r="F47" s="7" t="s">
        <v>13</v>
      </c>
    </row>
    <row r="48" spans="1:6" ht="189" x14ac:dyDescent="0.25">
      <c r="A48" s="303">
        <v>36</v>
      </c>
      <c r="B48" s="7" t="s">
        <v>20385</v>
      </c>
      <c r="C48" s="303" t="s">
        <v>20386</v>
      </c>
      <c r="D48" s="7" t="s">
        <v>20370</v>
      </c>
      <c r="E48" s="1050">
        <v>777778</v>
      </c>
      <c r="F48" s="7" t="s">
        <v>13</v>
      </c>
    </row>
    <row r="49" spans="1:6" ht="189" x14ac:dyDescent="0.25">
      <c r="A49" s="303">
        <v>37</v>
      </c>
      <c r="B49" s="7" t="s">
        <v>20387</v>
      </c>
      <c r="C49" s="303" t="s">
        <v>20388</v>
      </c>
      <c r="D49" s="7" t="s">
        <v>20370</v>
      </c>
      <c r="E49" s="1050">
        <v>777778</v>
      </c>
      <c r="F49" s="7" t="s">
        <v>13</v>
      </c>
    </row>
    <row r="50" spans="1:6" ht="189" x14ac:dyDescent="0.25">
      <c r="A50" s="303">
        <v>38</v>
      </c>
      <c r="B50" s="7" t="s">
        <v>20389</v>
      </c>
      <c r="C50" s="303" t="s">
        <v>20390</v>
      </c>
      <c r="D50" s="7" t="s">
        <v>20370</v>
      </c>
      <c r="E50" s="1050">
        <v>777778</v>
      </c>
      <c r="F50" s="7" t="s">
        <v>13</v>
      </c>
    </row>
    <row r="51" spans="1:6" ht="189" x14ac:dyDescent="0.25">
      <c r="A51" s="303">
        <v>39</v>
      </c>
      <c r="B51" s="7" t="s">
        <v>20391</v>
      </c>
      <c r="C51" s="303" t="s">
        <v>20392</v>
      </c>
      <c r="D51" s="7" t="s">
        <v>20370</v>
      </c>
      <c r="E51" s="1050">
        <v>777778</v>
      </c>
      <c r="F51" s="7" t="s">
        <v>13</v>
      </c>
    </row>
    <row r="52" spans="1:6" ht="189" x14ac:dyDescent="0.25">
      <c r="A52" s="303">
        <v>40</v>
      </c>
      <c r="B52" s="7" t="s">
        <v>20393</v>
      </c>
      <c r="C52" s="303" t="s">
        <v>20394</v>
      </c>
      <c r="D52" s="7" t="s">
        <v>20370</v>
      </c>
      <c r="E52" s="1050">
        <v>777778</v>
      </c>
      <c r="F52" s="7" t="s">
        <v>13</v>
      </c>
    </row>
    <row r="53" spans="1:6" x14ac:dyDescent="0.25">
      <c r="A53" s="303"/>
      <c r="B53" s="580" t="s">
        <v>219</v>
      </c>
      <c r="C53" s="581"/>
      <c r="D53" s="712"/>
      <c r="E53" s="1053"/>
      <c r="F53" s="303"/>
    </row>
    <row r="54" spans="1:6" ht="47.25" x14ac:dyDescent="0.25">
      <c r="A54" s="303">
        <v>41</v>
      </c>
      <c r="B54" s="303" t="s">
        <v>20395</v>
      </c>
      <c r="C54" s="303" t="s">
        <v>20396</v>
      </c>
      <c r="D54" s="303" t="s">
        <v>20397</v>
      </c>
      <c r="E54" s="1051">
        <v>250000</v>
      </c>
      <c r="F54" s="303" t="s">
        <v>1259</v>
      </c>
    </row>
    <row r="55" spans="1:6" x14ac:dyDescent="0.25">
      <c r="A55" s="303"/>
      <c r="B55" s="2715" t="s">
        <v>303</v>
      </c>
      <c r="C55" s="2819"/>
      <c r="D55" s="2716"/>
      <c r="E55" s="1053"/>
      <c r="F55" s="303"/>
    </row>
    <row r="56" spans="1:6" ht="31.5" x14ac:dyDescent="0.25">
      <c r="A56" s="303">
        <v>42</v>
      </c>
      <c r="B56" s="303" t="s">
        <v>20398</v>
      </c>
      <c r="C56" s="303" t="s">
        <v>20399</v>
      </c>
      <c r="D56" s="303" t="s">
        <v>20400</v>
      </c>
      <c r="E56" s="1050">
        <v>336704.3</v>
      </c>
      <c r="F56" s="303" t="s">
        <v>13</v>
      </c>
    </row>
    <row r="57" spans="1:6" x14ac:dyDescent="0.25">
      <c r="A57" s="303"/>
      <c r="B57" s="310" t="s">
        <v>248</v>
      </c>
      <c r="C57" s="310"/>
      <c r="D57" s="1054"/>
      <c r="E57" s="1052">
        <f>SUM(E6:E56)</f>
        <v>65310344.819999993</v>
      </c>
      <c r="F57" s="303"/>
    </row>
    <row r="58" spans="1:6" x14ac:dyDescent="0.25">
      <c r="A58" s="1055"/>
      <c r="B58" s="2820" t="s">
        <v>9</v>
      </c>
      <c r="C58" s="2820"/>
      <c r="D58" s="2820"/>
      <c r="E58" s="1045"/>
      <c r="F58" s="677"/>
    </row>
    <row r="59" spans="1:6" ht="63" x14ac:dyDescent="0.25">
      <c r="A59" s="1056">
        <v>1</v>
      </c>
      <c r="B59" s="149" t="s">
        <v>269</v>
      </c>
      <c r="C59" s="7" t="s">
        <v>20401</v>
      </c>
      <c r="D59" s="149" t="s">
        <v>271</v>
      </c>
      <c r="E59" s="1046">
        <v>1000000</v>
      </c>
      <c r="F59" s="277" t="s">
        <v>272</v>
      </c>
    </row>
    <row r="60" spans="1:6" x14ac:dyDescent="0.25">
      <c r="A60" s="1056"/>
      <c r="B60" s="382" t="s">
        <v>273</v>
      </c>
      <c r="C60" s="7"/>
      <c r="D60" s="149"/>
      <c r="E60" s="1046"/>
      <c r="F60" s="277"/>
    </row>
    <row r="61" spans="1:6" ht="94.5" x14ac:dyDescent="0.25">
      <c r="A61" s="1056">
        <v>2</v>
      </c>
      <c r="B61" s="149" t="s">
        <v>274</v>
      </c>
      <c r="C61" s="7" t="s">
        <v>20402</v>
      </c>
      <c r="D61" s="149" t="s">
        <v>276</v>
      </c>
      <c r="E61" s="1046">
        <v>4500000</v>
      </c>
      <c r="F61" s="277" t="s">
        <v>277</v>
      </c>
    </row>
    <row r="62" spans="1:6" x14ac:dyDescent="0.25">
      <c r="A62" s="1056"/>
      <c r="B62" s="382" t="s">
        <v>248</v>
      </c>
      <c r="C62" s="156"/>
      <c r="D62" s="149"/>
      <c r="E62" s="1047">
        <v>5500000</v>
      </c>
      <c r="F62" s="277"/>
    </row>
    <row r="63" spans="1:6" ht="20.25" customHeight="1" x14ac:dyDescent="0.25">
      <c r="A63" s="1056"/>
      <c r="B63" s="2365" t="s">
        <v>323</v>
      </c>
      <c r="C63" s="2367"/>
      <c r="D63" s="149"/>
      <c r="E63" s="1047"/>
      <c r="F63" s="277"/>
    </row>
    <row r="64" spans="1:6" x14ac:dyDescent="0.25">
      <c r="A64" s="1055"/>
      <c r="B64" s="2820" t="s">
        <v>2940</v>
      </c>
      <c r="C64" s="2820"/>
      <c r="D64" s="2820"/>
      <c r="E64" s="1045"/>
      <c r="F64" s="677"/>
    </row>
    <row r="65" spans="1:6" ht="110.25" x14ac:dyDescent="0.25">
      <c r="A65" s="277">
        <v>1</v>
      </c>
      <c r="B65" s="156" t="s">
        <v>20403</v>
      </c>
      <c r="C65" s="7" t="s">
        <v>20404</v>
      </c>
      <c r="D65" s="149" t="s">
        <v>20405</v>
      </c>
      <c r="E65" s="1046">
        <v>14500000</v>
      </c>
      <c r="F65" s="277" t="s">
        <v>13</v>
      </c>
    </row>
    <row r="66" spans="1:6" ht="78.75" x14ac:dyDescent="0.25">
      <c r="A66" s="277">
        <v>2</v>
      </c>
      <c r="B66" s="156" t="s">
        <v>20406</v>
      </c>
      <c r="C66" s="7" t="s">
        <v>20407</v>
      </c>
      <c r="D66" s="156" t="s">
        <v>20408</v>
      </c>
      <c r="E66" s="1046">
        <v>1500000</v>
      </c>
      <c r="F66" s="277" t="s">
        <v>1259</v>
      </c>
    </row>
    <row r="67" spans="1:6" x14ac:dyDescent="0.25">
      <c r="A67" s="277"/>
      <c r="B67" s="2527" t="s">
        <v>20409</v>
      </c>
      <c r="C67" s="2422"/>
      <c r="D67" s="2423"/>
      <c r="E67" s="1047">
        <f>SUM(E65:E66)</f>
        <v>16000000</v>
      </c>
      <c r="F67" s="277"/>
    </row>
    <row r="68" spans="1:6" x14ac:dyDescent="0.25">
      <c r="A68" s="88"/>
      <c r="B68" s="88" t="s">
        <v>324</v>
      </c>
      <c r="C68" s="88"/>
      <c r="D68" s="88"/>
      <c r="E68" s="89">
        <f>E67+E62+E57</f>
        <v>86810344.819999993</v>
      </c>
      <c r="F68" s="88"/>
    </row>
    <row r="72" spans="1:6" x14ac:dyDescent="0.25">
      <c r="A72" s="2553" t="s">
        <v>0</v>
      </c>
      <c r="B72" s="2554"/>
      <c r="C72" s="2554"/>
      <c r="D72" s="2554"/>
      <c r="E72" s="2554"/>
      <c r="F72" s="2555"/>
    </row>
    <row r="73" spans="1:6" x14ac:dyDescent="0.25">
      <c r="A73" s="2381" t="s">
        <v>20410</v>
      </c>
      <c r="B73" s="2435"/>
      <c r="C73" s="2435"/>
      <c r="D73" s="2435"/>
      <c r="E73" s="2435"/>
      <c r="F73" s="2382"/>
    </row>
    <row r="74" spans="1:6" x14ac:dyDescent="0.25">
      <c r="A74" s="2553" t="s">
        <v>281</v>
      </c>
      <c r="B74" s="2554"/>
      <c r="C74" s="2554"/>
      <c r="D74" s="2554"/>
      <c r="E74" s="2554"/>
      <c r="F74" s="2555"/>
    </row>
    <row r="75" spans="1:6" ht="31.5" x14ac:dyDescent="0.25">
      <c r="A75" s="115" t="s">
        <v>3</v>
      </c>
      <c r="B75" s="116" t="s">
        <v>4</v>
      </c>
      <c r="C75" s="116" t="s">
        <v>5</v>
      </c>
      <c r="D75" s="116" t="s">
        <v>6</v>
      </c>
      <c r="E75" s="116" t="s">
        <v>2786</v>
      </c>
      <c r="F75" s="116" t="s">
        <v>1647</v>
      </c>
    </row>
    <row r="76" spans="1:6" x14ac:dyDescent="0.25">
      <c r="A76" s="381"/>
      <c r="B76" s="2365" t="s">
        <v>17804</v>
      </c>
      <c r="C76" s="2367"/>
      <c r="D76" s="116"/>
      <c r="E76" s="116"/>
      <c r="F76" s="116"/>
    </row>
    <row r="77" spans="1:6" ht="94.5" x14ac:dyDescent="0.25">
      <c r="A77" s="120">
        <v>1</v>
      </c>
      <c r="B77" s="149" t="s">
        <v>23</v>
      </c>
      <c r="C77" s="149" t="s">
        <v>20411</v>
      </c>
      <c r="D77" s="149" t="s">
        <v>541</v>
      </c>
      <c r="E77" s="392">
        <v>682758.62</v>
      </c>
      <c r="F77" s="121" t="s">
        <v>272</v>
      </c>
    </row>
    <row r="78" spans="1:6" x14ac:dyDescent="0.25">
      <c r="A78" s="120"/>
      <c r="B78" s="2444" t="s">
        <v>20412</v>
      </c>
      <c r="C78" s="2444"/>
      <c r="D78" s="2444"/>
      <c r="E78" s="392"/>
      <c r="F78" s="121"/>
    </row>
    <row r="79" spans="1:6" ht="94.5" x14ac:dyDescent="0.25">
      <c r="A79" s="120">
        <v>2</v>
      </c>
      <c r="B79" s="149" t="s">
        <v>23</v>
      </c>
      <c r="C79" s="149" t="s">
        <v>20413</v>
      </c>
      <c r="D79" s="149" t="s">
        <v>541</v>
      </c>
      <c r="E79" s="450">
        <v>341379.31</v>
      </c>
      <c r="F79" s="194" t="s">
        <v>272</v>
      </c>
    </row>
    <row r="80" spans="1:6" x14ac:dyDescent="0.25">
      <c r="A80" s="120"/>
      <c r="B80" s="2365" t="s">
        <v>301</v>
      </c>
      <c r="C80" s="2367"/>
      <c r="D80" s="149"/>
      <c r="E80" s="450"/>
      <c r="F80" s="194"/>
    </row>
    <row r="81" spans="1:6" ht="110.25" x14ac:dyDescent="0.25">
      <c r="A81" s="120">
        <v>3</v>
      </c>
      <c r="B81" s="149" t="s">
        <v>301</v>
      </c>
      <c r="C81" s="149" t="s">
        <v>20414</v>
      </c>
      <c r="D81" s="149" t="s">
        <v>43</v>
      </c>
      <c r="E81" s="450">
        <v>568965.51</v>
      </c>
      <c r="F81" s="199" t="s">
        <v>272</v>
      </c>
    </row>
    <row r="82" spans="1:6" x14ac:dyDescent="0.25">
      <c r="A82" s="120"/>
      <c r="B82" s="2365" t="s">
        <v>17811</v>
      </c>
      <c r="C82" s="2367"/>
      <c r="D82" s="149"/>
      <c r="E82" s="450"/>
      <c r="F82" s="199"/>
    </row>
    <row r="83" spans="1:6" ht="113.25" x14ac:dyDescent="0.25">
      <c r="A83" s="120">
        <v>4</v>
      </c>
      <c r="B83" s="149" t="s">
        <v>20415</v>
      </c>
      <c r="C83" s="149" t="s">
        <v>20416</v>
      </c>
      <c r="D83" s="149" t="s">
        <v>20417</v>
      </c>
      <c r="E83" s="392">
        <v>7286026.9000000004</v>
      </c>
      <c r="F83" s="121" t="s">
        <v>13</v>
      </c>
    </row>
    <row r="84" spans="1:6" x14ac:dyDescent="0.25">
      <c r="A84" s="120"/>
      <c r="B84" s="2365" t="s">
        <v>20418</v>
      </c>
      <c r="C84" s="2367"/>
      <c r="D84" s="149"/>
      <c r="E84" s="392"/>
      <c r="F84" s="121"/>
    </row>
    <row r="85" spans="1:6" ht="47.25" x14ac:dyDescent="0.25">
      <c r="A85" s="120">
        <v>5</v>
      </c>
      <c r="B85" s="149" t="s">
        <v>20419</v>
      </c>
      <c r="C85" s="149" t="s">
        <v>20420</v>
      </c>
      <c r="D85" s="149" t="s">
        <v>20421</v>
      </c>
      <c r="E85" s="450">
        <v>2500000</v>
      </c>
      <c r="F85" s="121" t="s">
        <v>13</v>
      </c>
    </row>
    <row r="86" spans="1:6" x14ac:dyDescent="0.25">
      <c r="A86" s="1057"/>
      <c r="B86" s="384" t="s">
        <v>248</v>
      </c>
      <c r="C86" s="1058"/>
      <c r="D86" s="899"/>
      <c r="E86" s="913">
        <f>SUM(E77:E85)</f>
        <v>11379130.34</v>
      </c>
      <c r="F86" s="121"/>
    </row>
  </sheetData>
  <mergeCells count="21">
    <mergeCell ref="A1:F1"/>
    <mergeCell ref="A2:F2"/>
    <mergeCell ref="A3:F3"/>
    <mergeCell ref="B5:D5"/>
    <mergeCell ref="B12:D12"/>
    <mergeCell ref="B26:D26"/>
    <mergeCell ref="B22:D22"/>
    <mergeCell ref="B84:C84"/>
    <mergeCell ref="A72:F72"/>
    <mergeCell ref="A73:F73"/>
    <mergeCell ref="A74:F74"/>
    <mergeCell ref="B76:C76"/>
    <mergeCell ref="B64:D64"/>
    <mergeCell ref="B38:D38"/>
    <mergeCell ref="B67:D67"/>
    <mergeCell ref="B82:C82"/>
    <mergeCell ref="B58:D58"/>
    <mergeCell ref="B78:D78"/>
    <mergeCell ref="B63:C63"/>
    <mergeCell ref="B80:C80"/>
    <mergeCell ref="B55:D55"/>
  </mergeCells>
  <pageMargins left="0.7" right="0.7" top="0.75" bottom="0.75" header="0.3" footer="0.3"/>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0"/>
  <sheetViews>
    <sheetView topLeftCell="A65" workbookViewId="0">
      <selection activeCell="D74" sqref="D74"/>
    </sheetView>
  </sheetViews>
  <sheetFormatPr defaultRowHeight="15.75" x14ac:dyDescent="0.25"/>
  <cols>
    <col min="1" max="1" width="9.140625" style="128"/>
    <col min="2" max="2" width="18" style="128" customWidth="1"/>
    <col min="3" max="3" width="41.85546875" style="128" customWidth="1"/>
    <col min="4" max="4" width="15.28515625" style="128" customWidth="1"/>
    <col min="5" max="5" width="20.140625" style="128" customWidth="1"/>
    <col min="6" max="6" width="12" style="128" customWidth="1"/>
    <col min="7" max="16384" width="9.140625" style="128"/>
  </cols>
  <sheetData>
    <row r="1" spans="1:6" x14ac:dyDescent="0.25">
      <c r="A1" s="2352" t="s">
        <v>0</v>
      </c>
      <c r="B1" s="2352"/>
      <c r="C1" s="2352"/>
      <c r="D1" s="2352"/>
      <c r="E1" s="2352"/>
      <c r="F1" s="2352"/>
    </row>
    <row r="2" spans="1:6" x14ac:dyDescent="0.25">
      <c r="A2" s="2352" t="s">
        <v>20422</v>
      </c>
      <c r="B2" s="2352"/>
      <c r="C2" s="2352"/>
      <c r="D2" s="2352"/>
      <c r="E2" s="2352"/>
      <c r="F2" s="2352"/>
    </row>
    <row r="3" spans="1:6" x14ac:dyDescent="0.25">
      <c r="A3" s="2352" t="s">
        <v>281</v>
      </c>
      <c r="B3" s="2352"/>
      <c r="C3" s="2352"/>
      <c r="D3" s="2352"/>
      <c r="E3" s="2352"/>
      <c r="F3" s="2352"/>
    </row>
    <row r="4" spans="1:6" ht="31.5" x14ac:dyDescent="0.25">
      <c r="A4" s="264" t="s">
        <v>3</v>
      </c>
      <c r="B4" s="437" t="s">
        <v>4</v>
      </c>
      <c r="C4" s="437" t="s">
        <v>5</v>
      </c>
      <c r="D4" s="45" t="s">
        <v>6948</v>
      </c>
      <c r="E4" s="1059" t="s">
        <v>20423</v>
      </c>
      <c r="F4" s="45" t="s">
        <v>287</v>
      </c>
    </row>
    <row r="5" spans="1:6" x14ac:dyDescent="0.25">
      <c r="A5" s="156"/>
      <c r="B5" s="2474" t="s">
        <v>20424</v>
      </c>
      <c r="C5" s="2474"/>
      <c r="D5" s="156"/>
      <c r="E5" s="156"/>
      <c r="F5" s="156"/>
    </row>
    <row r="6" spans="1:6" ht="47.25" x14ac:dyDescent="0.25">
      <c r="A6" s="156">
        <v>1</v>
      </c>
      <c r="B6" s="182" t="s">
        <v>289</v>
      </c>
      <c r="C6" s="182" t="s">
        <v>20425</v>
      </c>
      <c r="D6" s="182" t="s">
        <v>329</v>
      </c>
      <c r="E6" s="46">
        <f>2064373-500000</f>
        <v>1564373</v>
      </c>
      <c r="F6" s="364" t="s">
        <v>272</v>
      </c>
    </row>
    <row r="7" spans="1:6" ht="173.25" x14ac:dyDescent="0.25">
      <c r="A7" s="156">
        <v>2</v>
      </c>
      <c r="B7" s="182" t="s">
        <v>295</v>
      </c>
      <c r="C7" s="182" t="s">
        <v>20426</v>
      </c>
      <c r="D7" s="182" t="s">
        <v>19380</v>
      </c>
      <c r="E7" s="48">
        <v>1850000.62</v>
      </c>
      <c r="F7" s="364" t="s">
        <v>272</v>
      </c>
    </row>
    <row r="8" spans="1:6" ht="47.25" x14ac:dyDescent="0.25">
      <c r="A8" s="156">
        <v>3</v>
      </c>
      <c r="B8" s="182" t="s">
        <v>17</v>
      </c>
      <c r="C8" s="182" t="s">
        <v>20427</v>
      </c>
      <c r="D8" s="182" t="s">
        <v>19</v>
      </c>
      <c r="E8" s="46">
        <v>198000</v>
      </c>
      <c r="F8" s="364" t="s">
        <v>272</v>
      </c>
    </row>
    <row r="9" spans="1:6" ht="47.25" x14ac:dyDescent="0.25">
      <c r="A9" s="156">
        <v>4</v>
      </c>
      <c r="B9" s="182" t="s">
        <v>20</v>
      </c>
      <c r="C9" s="182" t="s">
        <v>20428</v>
      </c>
      <c r="D9" s="182" t="s">
        <v>22</v>
      </c>
      <c r="E9" s="46">
        <v>66000</v>
      </c>
      <c r="F9" s="364" t="s">
        <v>272</v>
      </c>
    </row>
    <row r="10" spans="1:6" ht="94.5" x14ac:dyDescent="0.25">
      <c r="A10" s="156">
        <v>5</v>
      </c>
      <c r="B10" s="182" t="s">
        <v>23</v>
      </c>
      <c r="C10" s="182" t="s">
        <v>20429</v>
      </c>
      <c r="D10" s="182" t="s">
        <v>3056</v>
      </c>
      <c r="E10" s="46">
        <f>1030247-500000</f>
        <v>530247</v>
      </c>
      <c r="F10" s="364" t="s">
        <v>272</v>
      </c>
    </row>
    <row r="11" spans="1:6" x14ac:dyDescent="0.25">
      <c r="A11" s="156"/>
      <c r="B11" s="2328" t="s">
        <v>334</v>
      </c>
      <c r="C11" s="2328"/>
      <c r="D11" s="2328"/>
      <c r="E11" s="156"/>
      <c r="F11" s="156"/>
    </row>
    <row r="12" spans="1:6" ht="141.75" x14ac:dyDescent="0.25">
      <c r="A12" s="156">
        <v>6</v>
      </c>
      <c r="B12" s="182" t="s">
        <v>295</v>
      </c>
      <c r="C12" s="182" t="s">
        <v>20430</v>
      </c>
      <c r="D12" s="182" t="s">
        <v>3852</v>
      </c>
      <c r="E12" s="1060">
        <v>604310</v>
      </c>
      <c r="F12" s="364" t="s">
        <v>272</v>
      </c>
    </row>
    <row r="13" spans="1:6" ht="94.5" x14ac:dyDescent="0.25">
      <c r="A13" s="156">
        <v>7</v>
      </c>
      <c r="B13" s="182" t="s">
        <v>23</v>
      </c>
      <c r="C13" s="182" t="s">
        <v>20431</v>
      </c>
      <c r="D13" s="182" t="s">
        <v>3056</v>
      </c>
      <c r="E13" s="1060">
        <v>1200000</v>
      </c>
      <c r="F13" s="364" t="s">
        <v>272</v>
      </c>
    </row>
    <row r="14" spans="1:6" ht="94.5" x14ac:dyDescent="0.25">
      <c r="A14" s="156">
        <v>8</v>
      </c>
      <c r="B14" s="182" t="s">
        <v>20432</v>
      </c>
      <c r="C14" s="182" t="s">
        <v>20433</v>
      </c>
      <c r="D14" s="182" t="s">
        <v>20205</v>
      </c>
      <c r="E14" s="1060">
        <v>800000</v>
      </c>
      <c r="F14" s="364" t="s">
        <v>272</v>
      </c>
    </row>
    <row r="15" spans="1:6" x14ac:dyDescent="0.25">
      <c r="A15" s="156"/>
      <c r="B15" s="437" t="s">
        <v>34</v>
      </c>
      <c r="C15" s="156"/>
      <c r="D15" s="156"/>
      <c r="E15" s="156"/>
      <c r="F15" s="156"/>
    </row>
    <row r="16" spans="1:6" ht="94.5" x14ac:dyDescent="0.25">
      <c r="A16" s="156">
        <v>9</v>
      </c>
      <c r="B16" s="269" t="s">
        <v>309</v>
      </c>
      <c r="C16" s="182" t="s">
        <v>20434</v>
      </c>
      <c r="D16" s="269" t="s">
        <v>5365</v>
      </c>
      <c r="E16" s="1061">
        <f>24383620-4500000</f>
        <v>19883620</v>
      </c>
      <c r="F16" s="364" t="s">
        <v>272</v>
      </c>
    </row>
    <row r="17" spans="1:6" ht="94.5" x14ac:dyDescent="0.25">
      <c r="A17" s="156">
        <v>10</v>
      </c>
      <c r="B17" s="269" t="s">
        <v>311</v>
      </c>
      <c r="C17" s="182" t="s">
        <v>20435</v>
      </c>
      <c r="D17" s="269" t="s">
        <v>13770</v>
      </c>
      <c r="E17" s="1061">
        <v>5000000</v>
      </c>
      <c r="F17" s="364" t="s">
        <v>272</v>
      </c>
    </row>
    <row r="18" spans="1:6" ht="94.5" x14ac:dyDescent="0.25">
      <c r="A18" s="156">
        <v>11</v>
      </c>
      <c r="B18" s="156" t="s">
        <v>20436</v>
      </c>
      <c r="C18" s="182" t="s">
        <v>20437</v>
      </c>
      <c r="D18" s="269" t="s">
        <v>20438</v>
      </c>
      <c r="E18" s="1062">
        <v>1000000</v>
      </c>
      <c r="F18" s="363" t="s">
        <v>272</v>
      </c>
    </row>
    <row r="19" spans="1:6" x14ac:dyDescent="0.25">
      <c r="A19" s="156"/>
      <c r="B19" s="519" t="s">
        <v>739</v>
      </c>
      <c r="C19" s="517"/>
      <c r="D19" s="517"/>
      <c r="E19" s="517"/>
      <c r="F19" s="517"/>
    </row>
    <row r="20" spans="1:6" ht="126" x14ac:dyDescent="0.25">
      <c r="A20" s="156">
        <v>12</v>
      </c>
      <c r="B20" s="269" t="s">
        <v>301</v>
      </c>
      <c r="C20" s="182" t="s">
        <v>20439</v>
      </c>
      <c r="D20" s="269" t="s">
        <v>43</v>
      </c>
      <c r="E20" s="140">
        <v>4568965.5199999996</v>
      </c>
      <c r="F20" s="364" t="s">
        <v>272</v>
      </c>
    </row>
    <row r="21" spans="1:6" x14ac:dyDescent="0.25">
      <c r="A21" s="156"/>
      <c r="B21" s="59" t="s">
        <v>2065</v>
      </c>
      <c r="C21" s="513"/>
      <c r="D21" s="513"/>
      <c r="E21" s="513"/>
      <c r="F21" s="513"/>
    </row>
    <row r="22" spans="1:6" ht="173.25" x14ac:dyDescent="0.25">
      <c r="A22" s="156">
        <v>13</v>
      </c>
      <c r="B22" s="269" t="s">
        <v>741</v>
      </c>
      <c r="C22" s="182" t="s">
        <v>20440</v>
      </c>
      <c r="D22" s="269" t="s">
        <v>20441</v>
      </c>
      <c r="E22" s="408">
        <v>1736206</v>
      </c>
      <c r="F22" s="364" t="s">
        <v>272</v>
      </c>
    </row>
    <row r="23" spans="1:6" x14ac:dyDescent="0.25">
      <c r="A23" s="156"/>
      <c r="B23" s="2474" t="s">
        <v>5895</v>
      </c>
      <c r="C23" s="2474"/>
      <c r="D23" s="156"/>
      <c r="E23" s="156"/>
      <c r="F23" s="156"/>
    </row>
    <row r="24" spans="1:6" ht="141.75" x14ac:dyDescent="0.25">
      <c r="A24" s="156">
        <v>14</v>
      </c>
      <c r="B24" s="156" t="s">
        <v>20442</v>
      </c>
      <c r="C24" s="7" t="s">
        <v>20443</v>
      </c>
      <c r="D24" s="156" t="s">
        <v>20444</v>
      </c>
      <c r="E24" s="1050">
        <v>854000</v>
      </c>
      <c r="F24" s="572" t="s">
        <v>13</v>
      </c>
    </row>
    <row r="25" spans="1:6" ht="141.75" x14ac:dyDescent="0.25">
      <c r="A25" s="156">
        <v>15</v>
      </c>
      <c r="B25" s="156" t="s">
        <v>20445</v>
      </c>
      <c r="C25" s="7" t="s">
        <v>20446</v>
      </c>
      <c r="D25" s="156" t="s">
        <v>20447</v>
      </c>
      <c r="E25" s="1050">
        <v>854000</v>
      </c>
      <c r="F25" s="572" t="s">
        <v>13</v>
      </c>
    </row>
    <row r="26" spans="1:6" ht="47.25" x14ac:dyDescent="0.25">
      <c r="A26" s="156">
        <v>16</v>
      </c>
      <c r="B26" s="156" t="s">
        <v>20448</v>
      </c>
      <c r="C26" s="7" t="s">
        <v>20449</v>
      </c>
      <c r="D26" s="156" t="s">
        <v>14831</v>
      </c>
      <c r="E26" s="1050">
        <v>1000000</v>
      </c>
      <c r="F26" s="572" t="s">
        <v>13</v>
      </c>
    </row>
    <row r="27" spans="1:6" ht="47.25" x14ac:dyDescent="0.25">
      <c r="A27" s="156">
        <v>17</v>
      </c>
      <c r="B27" s="156" t="s">
        <v>20450</v>
      </c>
      <c r="C27" s="7" t="s">
        <v>20451</v>
      </c>
      <c r="D27" s="156" t="s">
        <v>14831</v>
      </c>
      <c r="E27" s="1050">
        <v>1000000</v>
      </c>
      <c r="F27" s="572" t="s">
        <v>13</v>
      </c>
    </row>
    <row r="28" spans="1:6" ht="141.75" x14ac:dyDescent="0.25">
      <c r="A28" s="156">
        <v>18</v>
      </c>
      <c r="B28" s="149" t="s">
        <v>20452</v>
      </c>
      <c r="C28" s="7" t="s">
        <v>20453</v>
      </c>
      <c r="D28" s="156" t="s">
        <v>20444</v>
      </c>
      <c r="E28" s="1051">
        <v>854000</v>
      </c>
      <c r="F28" s="572" t="s">
        <v>13</v>
      </c>
    </row>
    <row r="29" spans="1:6" ht="141.75" x14ac:dyDescent="0.25">
      <c r="A29" s="156">
        <v>19</v>
      </c>
      <c r="B29" s="149" t="s">
        <v>20454</v>
      </c>
      <c r="C29" s="7" t="s">
        <v>20455</v>
      </c>
      <c r="D29" s="156" t="s">
        <v>20456</v>
      </c>
      <c r="E29" s="1051">
        <v>854000</v>
      </c>
      <c r="F29" s="572" t="s">
        <v>13</v>
      </c>
    </row>
    <row r="30" spans="1:6" ht="78.75" x14ac:dyDescent="0.25">
      <c r="A30" s="156">
        <v>20</v>
      </c>
      <c r="B30" s="149" t="s">
        <v>20457</v>
      </c>
      <c r="C30" s="7" t="s">
        <v>20458</v>
      </c>
      <c r="D30" s="149" t="s">
        <v>20459</v>
      </c>
      <c r="E30" s="1051">
        <v>1000000</v>
      </c>
      <c r="F30" s="572" t="s">
        <v>13</v>
      </c>
    </row>
    <row r="31" spans="1:6" ht="141.75" x14ac:dyDescent="0.25">
      <c r="A31" s="156">
        <v>21</v>
      </c>
      <c r="B31" s="156" t="s">
        <v>20460</v>
      </c>
      <c r="C31" s="7" t="s">
        <v>20461</v>
      </c>
      <c r="D31" s="156" t="s">
        <v>20456</v>
      </c>
      <c r="E31" s="1051">
        <v>854000</v>
      </c>
      <c r="F31" s="572" t="s">
        <v>13</v>
      </c>
    </row>
    <row r="32" spans="1:6" ht="141.75" x14ac:dyDescent="0.25">
      <c r="A32" s="156">
        <v>22</v>
      </c>
      <c r="B32" s="149" t="s">
        <v>20462</v>
      </c>
      <c r="C32" s="7" t="s">
        <v>20463</v>
      </c>
      <c r="D32" s="156" t="s">
        <v>20456</v>
      </c>
      <c r="E32" s="1050">
        <v>854000</v>
      </c>
      <c r="F32" s="572" t="s">
        <v>13</v>
      </c>
    </row>
    <row r="33" spans="1:6" ht="141.75" x14ac:dyDescent="0.25">
      <c r="A33" s="156">
        <v>23</v>
      </c>
      <c r="B33" s="149" t="s">
        <v>20464</v>
      </c>
      <c r="C33" s="7" t="s">
        <v>20465</v>
      </c>
      <c r="D33" s="156" t="s">
        <v>20456</v>
      </c>
      <c r="E33" s="1050">
        <v>854000</v>
      </c>
      <c r="F33" s="572" t="s">
        <v>13</v>
      </c>
    </row>
    <row r="34" spans="1:6" ht="141.75" x14ac:dyDescent="0.25">
      <c r="A34" s="156">
        <v>24</v>
      </c>
      <c r="B34" s="149" t="s">
        <v>20466</v>
      </c>
      <c r="C34" s="7" t="s">
        <v>20467</v>
      </c>
      <c r="D34" s="156" t="s">
        <v>20456</v>
      </c>
      <c r="E34" s="1051">
        <v>854000</v>
      </c>
      <c r="F34" s="572" t="s">
        <v>13</v>
      </c>
    </row>
    <row r="35" spans="1:6" ht="141.75" x14ac:dyDescent="0.25">
      <c r="A35" s="156">
        <v>25</v>
      </c>
      <c r="B35" s="149" t="s">
        <v>20468</v>
      </c>
      <c r="C35" s="7" t="s">
        <v>20469</v>
      </c>
      <c r="D35" s="156" t="s">
        <v>20456</v>
      </c>
      <c r="E35" s="1051">
        <v>854000</v>
      </c>
      <c r="F35" s="572" t="s">
        <v>13</v>
      </c>
    </row>
    <row r="36" spans="1:6" ht="141.75" x14ac:dyDescent="0.25">
      <c r="A36" s="156">
        <v>26</v>
      </c>
      <c r="B36" s="149" t="s">
        <v>20470</v>
      </c>
      <c r="C36" s="7" t="s">
        <v>20471</v>
      </c>
      <c r="D36" s="156" t="s">
        <v>20472</v>
      </c>
      <c r="E36" s="1051">
        <v>854000</v>
      </c>
      <c r="F36" s="572" t="s">
        <v>13</v>
      </c>
    </row>
    <row r="37" spans="1:6" ht="141.75" x14ac:dyDescent="0.25">
      <c r="A37" s="156">
        <v>27</v>
      </c>
      <c r="B37" s="149" t="s">
        <v>20473</v>
      </c>
      <c r="C37" s="7" t="s">
        <v>20474</v>
      </c>
      <c r="D37" s="156" t="s">
        <v>20475</v>
      </c>
      <c r="E37" s="1050">
        <v>1654000</v>
      </c>
      <c r="F37" s="572" t="s">
        <v>13</v>
      </c>
    </row>
    <row r="38" spans="1:6" ht="141.75" x14ac:dyDescent="0.25">
      <c r="A38" s="156">
        <v>28</v>
      </c>
      <c r="B38" s="149" t="s">
        <v>20476</v>
      </c>
      <c r="C38" s="7" t="s">
        <v>20477</v>
      </c>
      <c r="D38" s="156" t="s">
        <v>20456</v>
      </c>
      <c r="E38" s="1051">
        <v>854000</v>
      </c>
      <c r="F38" s="572" t="s">
        <v>13</v>
      </c>
    </row>
    <row r="39" spans="1:6" ht="126" x14ac:dyDescent="0.25">
      <c r="A39" s="156">
        <v>29</v>
      </c>
      <c r="B39" s="149" t="s">
        <v>20478</v>
      </c>
      <c r="C39" s="7" t="s">
        <v>20479</v>
      </c>
      <c r="D39" s="149" t="s">
        <v>20480</v>
      </c>
      <c r="E39" s="1051">
        <v>1000000</v>
      </c>
      <c r="F39" s="572" t="s">
        <v>272</v>
      </c>
    </row>
    <row r="40" spans="1:6" ht="141.75" x14ac:dyDescent="0.25">
      <c r="A40" s="156">
        <v>30</v>
      </c>
      <c r="B40" s="149" t="s">
        <v>19519</v>
      </c>
      <c r="C40" s="7" t="s">
        <v>20481</v>
      </c>
      <c r="D40" s="156" t="s">
        <v>20456</v>
      </c>
      <c r="E40" s="1051">
        <v>854000</v>
      </c>
      <c r="F40" s="572" t="s">
        <v>13</v>
      </c>
    </row>
    <row r="41" spans="1:6" ht="141.75" x14ac:dyDescent="0.25">
      <c r="A41" s="156">
        <v>31</v>
      </c>
      <c r="B41" s="149" t="s">
        <v>20482</v>
      </c>
      <c r="C41" s="7" t="s">
        <v>20483</v>
      </c>
      <c r="D41" s="156" t="s">
        <v>20456</v>
      </c>
      <c r="E41" s="1051">
        <v>854000</v>
      </c>
      <c r="F41" s="572" t="s">
        <v>13</v>
      </c>
    </row>
    <row r="42" spans="1:6" ht="141.75" x14ac:dyDescent="0.25">
      <c r="A42" s="156">
        <v>32</v>
      </c>
      <c r="B42" s="156" t="s">
        <v>20484</v>
      </c>
      <c r="C42" s="7" t="s">
        <v>20485</v>
      </c>
      <c r="D42" s="156" t="s">
        <v>20456</v>
      </c>
      <c r="E42" s="1051">
        <v>854000</v>
      </c>
      <c r="F42" s="572" t="s">
        <v>13</v>
      </c>
    </row>
    <row r="43" spans="1:6" ht="141.75" x14ac:dyDescent="0.25">
      <c r="A43" s="156">
        <v>33</v>
      </c>
      <c r="B43" s="149" t="s">
        <v>20486</v>
      </c>
      <c r="C43" s="7" t="s">
        <v>20487</v>
      </c>
      <c r="D43" s="156" t="s">
        <v>20456</v>
      </c>
      <c r="E43" s="1051">
        <v>854000</v>
      </c>
      <c r="F43" s="572" t="s">
        <v>13</v>
      </c>
    </row>
    <row r="44" spans="1:6" ht="141.75" x14ac:dyDescent="0.25">
      <c r="A44" s="156">
        <v>34</v>
      </c>
      <c r="B44" s="149" t="s">
        <v>20488</v>
      </c>
      <c r="C44" s="7" t="s">
        <v>20489</v>
      </c>
      <c r="D44" s="156" t="s">
        <v>20456</v>
      </c>
      <c r="E44" s="1051">
        <v>854000</v>
      </c>
      <c r="F44" s="572" t="s">
        <v>13</v>
      </c>
    </row>
    <row r="45" spans="1:6" ht="141.75" x14ac:dyDescent="0.25">
      <c r="A45" s="156">
        <v>35</v>
      </c>
      <c r="B45" s="149" t="s">
        <v>20490</v>
      </c>
      <c r="C45" s="7" t="s">
        <v>20491</v>
      </c>
      <c r="D45" s="156" t="s">
        <v>20456</v>
      </c>
      <c r="E45" s="1051">
        <v>854000</v>
      </c>
      <c r="F45" s="572" t="s">
        <v>13</v>
      </c>
    </row>
    <row r="46" spans="1:6" ht="141.75" x14ac:dyDescent="0.25">
      <c r="A46" s="156">
        <v>36</v>
      </c>
      <c r="B46" s="149" t="s">
        <v>20492</v>
      </c>
      <c r="C46" s="7" t="s">
        <v>20493</v>
      </c>
      <c r="D46" s="156" t="s">
        <v>20456</v>
      </c>
      <c r="E46" s="1051">
        <v>854000</v>
      </c>
      <c r="F46" s="572" t="s">
        <v>13</v>
      </c>
    </row>
    <row r="47" spans="1:6" ht="141.75" x14ac:dyDescent="0.25">
      <c r="A47" s="156">
        <v>37</v>
      </c>
      <c r="B47" s="149" t="s">
        <v>20494</v>
      </c>
      <c r="C47" s="7" t="s">
        <v>20495</v>
      </c>
      <c r="D47" s="156" t="s">
        <v>20444</v>
      </c>
      <c r="E47" s="1051">
        <v>854000</v>
      </c>
      <c r="F47" s="572" t="s">
        <v>13</v>
      </c>
    </row>
    <row r="48" spans="1:6" x14ac:dyDescent="0.25">
      <c r="A48" s="156"/>
      <c r="B48" s="2606" t="s">
        <v>5872</v>
      </c>
      <c r="C48" s="2606"/>
      <c r="D48" s="156"/>
      <c r="E48" s="156"/>
      <c r="F48" s="156"/>
    </row>
    <row r="49" spans="1:6" ht="141.75" x14ac:dyDescent="0.25">
      <c r="A49" s="156">
        <v>38</v>
      </c>
      <c r="B49" s="156" t="s">
        <v>20496</v>
      </c>
      <c r="C49" s="7" t="s">
        <v>20497</v>
      </c>
      <c r="D49" s="156" t="s">
        <v>20498</v>
      </c>
      <c r="E49" s="1050">
        <v>1500000</v>
      </c>
      <c r="F49" s="572" t="s">
        <v>272</v>
      </c>
    </row>
    <row r="50" spans="1:6" ht="63" x14ac:dyDescent="0.25">
      <c r="A50" s="156">
        <v>39</v>
      </c>
      <c r="B50" s="156" t="s">
        <v>20499</v>
      </c>
      <c r="C50" s="7" t="s">
        <v>20500</v>
      </c>
      <c r="D50" s="156" t="s">
        <v>20501</v>
      </c>
      <c r="E50" s="1050">
        <v>1250000</v>
      </c>
      <c r="F50" s="572" t="s">
        <v>13</v>
      </c>
    </row>
    <row r="51" spans="1:6" ht="63" x14ac:dyDescent="0.25">
      <c r="A51" s="156">
        <v>40</v>
      </c>
      <c r="B51" s="156" t="s">
        <v>20502</v>
      </c>
      <c r="C51" s="7" t="s">
        <v>20503</v>
      </c>
      <c r="D51" s="156" t="s">
        <v>20504</v>
      </c>
      <c r="E51" s="1050">
        <v>800000</v>
      </c>
      <c r="F51" s="572" t="s">
        <v>13</v>
      </c>
    </row>
    <row r="52" spans="1:6" ht="63" x14ac:dyDescent="0.25">
      <c r="A52" s="156">
        <v>41</v>
      </c>
      <c r="B52" s="156" t="s">
        <v>20505</v>
      </c>
      <c r="C52" s="7" t="s">
        <v>20506</v>
      </c>
      <c r="D52" s="156" t="s">
        <v>20504</v>
      </c>
      <c r="E52" s="1050">
        <v>800000</v>
      </c>
      <c r="F52" s="572" t="s">
        <v>13</v>
      </c>
    </row>
    <row r="53" spans="1:6" ht="63" x14ac:dyDescent="0.25">
      <c r="A53" s="156">
        <v>42</v>
      </c>
      <c r="B53" s="156" t="s">
        <v>20507</v>
      </c>
      <c r="C53" s="7" t="s">
        <v>20508</v>
      </c>
      <c r="D53" s="156" t="s">
        <v>20509</v>
      </c>
      <c r="E53" s="1050">
        <v>2000000</v>
      </c>
      <c r="F53" s="572" t="s">
        <v>13</v>
      </c>
    </row>
    <row r="54" spans="1:6" ht="63" x14ac:dyDescent="0.25">
      <c r="A54" s="156">
        <v>43</v>
      </c>
      <c r="B54" s="156" t="s">
        <v>20510</v>
      </c>
      <c r="C54" s="7" t="s">
        <v>20511</v>
      </c>
      <c r="D54" s="156" t="s">
        <v>20504</v>
      </c>
      <c r="E54" s="1050">
        <v>800000</v>
      </c>
      <c r="F54" s="572" t="s">
        <v>13</v>
      </c>
    </row>
    <row r="55" spans="1:6" ht="47.25" x14ac:dyDescent="0.25">
      <c r="A55" s="156">
        <v>44</v>
      </c>
      <c r="B55" s="156" t="s">
        <v>20512</v>
      </c>
      <c r="C55" s="7" t="s">
        <v>20513</v>
      </c>
      <c r="D55" s="156" t="s">
        <v>20514</v>
      </c>
      <c r="E55" s="1050">
        <v>1000000</v>
      </c>
      <c r="F55" s="572" t="s">
        <v>13</v>
      </c>
    </row>
    <row r="56" spans="1:6" ht="63" x14ac:dyDescent="0.25">
      <c r="A56" s="156">
        <v>45</v>
      </c>
      <c r="B56" s="156" t="s">
        <v>20515</v>
      </c>
      <c r="C56" s="7" t="s">
        <v>20516</v>
      </c>
      <c r="D56" s="156" t="s">
        <v>20504</v>
      </c>
      <c r="E56" s="1051">
        <v>800000</v>
      </c>
      <c r="F56" s="572" t="s">
        <v>13</v>
      </c>
    </row>
    <row r="57" spans="1:6" ht="63" x14ac:dyDescent="0.25">
      <c r="A57" s="156">
        <v>46</v>
      </c>
      <c r="B57" s="156" t="s">
        <v>20517</v>
      </c>
      <c r="C57" s="7" t="s">
        <v>20518</v>
      </c>
      <c r="D57" s="156" t="s">
        <v>20504</v>
      </c>
      <c r="E57" s="1051">
        <v>800000</v>
      </c>
      <c r="F57" s="572" t="s">
        <v>13</v>
      </c>
    </row>
    <row r="58" spans="1:6" x14ac:dyDescent="0.25">
      <c r="A58" s="156"/>
      <c r="B58" s="533" t="s">
        <v>219</v>
      </c>
      <c r="C58" s="156"/>
      <c r="D58" s="156"/>
      <c r="E58" s="156"/>
      <c r="F58" s="156"/>
    </row>
    <row r="59" spans="1:6" ht="63" x14ac:dyDescent="0.25">
      <c r="A59" s="156">
        <v>47</v>
      </c>
      <c r="B59" s="156" t="s">
        <v>20519</v>
      </c>
      <c r="C59" s="7" t="s">
        <v>20520</v>
      </c>
      <c r="D59" s="156" t="s">
        <v>20521</v>
      </c>
      <c r="E59" s="1050">
        <v>1000000</v>
      </c>
      <c r="F59" s="572" t="s">
        <v>1269</v>
      </c>
    </row>
    <row r="60" spans="1:6" ht="63" x14ac:dyDescent="0.25">
      <c r="A60" s="156">
        <v>48</v>
      </c>
      <c r="B60" s="156" t="s">
        <v>20522</v>
      </c>
      <c r="C60" s="7" t="s">
        <v>20523</v>
      </c>
      <c r="D60" s="156" t="s">
        <v>20524</v>
      </c>
      <c r="E60" s="1050">
        <v>501595.48</v>
      </c>
      <c r="F60" s="572" t="s">
        <v>13</v>
      </c>
    </row>
    <row r="61" spans="1:6" ht="63" x14ac:dyDescent="0.25">
      <c r="A61" s="156">
        <v>49</v>
      </c>
      <c r="B61" s="156" t="s">
        <v>20525</v>
      </c>
      <c r="C61" s="7" t="s">
        <v>20526</v>
      </c>
      <c r="D61" s="156" t="s">
        <v>20527</v>
      </c>
      <c r="E61" s="1050">
        <v>1000000</v>
      </c>
      <c r="F61" s="572" t="s">
        <v>1269</v>
      </c>
    </row>
    <row r="62" spans="1:6" ht="63" x14ac:dyDescent="0.25">
      <c r="A62" s="156">
        <v>50</v>
      </c>
      <c r="B62" s="156" t="s">
        <v>20528</v>
      </c>
      <c r="C62" s="7" t="s">
        <v>20529</v>
      </c>
      <c r="D62" s="156" t="s">
        <v>20530</v>
      </c>
      <c r="E62" s="1051">
        <v>1000000</v>
      </c>
      <c r="F62" s="572" t="s">
        <v>13</v>
      </c>
    </row>
    <row r="63" spans="1:6" ht="94.5" x14ac:dyDescent="0.25">
      <c r="A63" s="156">
        <v>51</v>
      </c>
      <c r="B63" s="156" t="s">
        <v>944</v>
      </c>
      <c r="C63" s="156" t="s">
        <v>20531</v>
      </c>
      <c r="D63" s="149" t="s">
        <v>19399</v>
      </c>
      <c r="E63" s="1051">
        <v>2500000</v>
      </c>
      <c r="F63" s="572" t="s">
        <v>13</v>
      </c>
    </row>
    <row r="64" spans="1:6" ht="252" x14ac:dyDescent="0.25">
      <c r="A64" s="156">
        <v>52</v>
      </c>
      <c r="B64" s="156" t="s">
        <v>242</v>
      </c>
      <c r="C64" s="156" t="s">
        <v>20532</v>
      </c>
      <c r="D64" s="149" t="s">
        <v>20533</v>
      </c>
      <c r="E64" s="555">
        <v>4677027.2</v>
      </c>
      <c r="F64" s="572" t="s">
        <v>13</v>
      </c>
    </row>
    <row r="65" spans="1:6" x14ac:dyDescent="0.25">
      <c r="A65" s="156"/>
      <c r="B65" s="251" t="s">
        <v>248</v>
      </c>
      <c r="C65" s="251"/>
      <c r="D65" s="156"/>
      <c r="E65" s="913">
        <f>SUM(E6:E64)</f>
        <v>81310344.820000008</v>
      </c>
      <c r="F65" s="156"/>
    </row>
    <row r="66" spans="1:6" x14ac:dyDescent="0.25">
      <c r="A66" s="1055"/>
      <c r="B66" s="2820" t="s">
        <v>9</v>
      </c>
      <c r="C66" s="2820"/>
      <c r="D66" s="2820"/>
      <c r="E66" s="1045"/>
      <c r="F66" s="677"/>
    </row>
    <row r="67" spans="1:6" ht="63" x14ac:dyDescent="0.25">
      <c r="A67" s="1056">
        <v>1</v>
      </c>
      <c r="B67" s="149" t="s">
        <v>269</v>
      </c>
      <c r="C67" s="7" t="s">
        <v>20534</v>
      </c>
      <c r="D67" s="149" t="s">
        <v>271</v>
      </c>
      <c r="E67" s="1046">
        <v>1000000</v>
      </c>
      <c r="F67" s="277" t="s">
        <v>272</v>
      </c>
    </row>
    <row r="68" spans="1:6" x14ac:dyDescent="0.25">
      <c r="A68" s="1056"/>
      <c r="B68" s="382" t="s">
        <v>273</v>
      </c>
      <c r="C68" s="7"/>
      <c r="D68" s="149"/>
      <c r="E68" s="1046"/>
      <c r="F68" s="277"/>
    </row>
    <row r="69" spans="1:6" ht="110.25" x14ac:dyDescent="0.25">
      <c r="A69" s="1056">
        <v>2</v>
      </c>
      <c r="B69" s="149" t="s">
        <v>274</v>
      </c>
      <c r="C69" s="7" t="s">
        <v>20535</v>
      </c>
      <c r="D69" s="149" t="s">
        <v>276</v>
      </c>
      <c r="E69" s="1046">
        <v>4500000</v>
      </c>
      <c r="F69" s="277" t="s">
        <v>277</v>
      </c>
    </row>
    <row r="70" spans="1:6" x14ac:dyDescent="0.25">
      <c r="A70" s="1056"/>
      <c r="B70" s="382" t="s">
        <v>248</v>
      </c>
      <c r="C70" s="156"/>
      <c r="D70" s="149"/>
      <c r="E70" s="1047">
        <v>5500000</v>
      </c>
      <c r="F70" s="277"/>
    </row>
    <row r="71" spans="1:6" x14ac:dyDescent="0.25">
      <c r="A71" s="88"/>
      <c r="B71" s="88" t="s">
        <v>324</v>
      </c>
      <c r="C71" s="88"/>
      <c r="D71" s="88"/>
      <c r="E71" s="89">
        <f>E70+E65</f>
        <v>86810344.820000008</v>
      </c>
      <c r="F71" s="88"/>
    </row>
    <row r="75" spans="1:6" x14ac:dyDescent="0.25">
      <c r="A75" s="2752" t="s">
        <v>0</v>
      </c>
      <c r="B75" s="2753"/>
      <c r="C75" s="2753"/>
      <c r="D75" s="2753"/>
      <c r="E75" s="2753"/>
      <c r="F75" s="2754"/>
    </row>
    <row r="76" spans="1:6" x14ac:dyDescent="0.25">
      <c r="A76" s="2755" t="s">
        <v>20536</v>
      </c>
      <c r="B76" s="2756"/>
      <c r="C76" s="2756"/>
      <c r="D76" s="2756"/>
      <c r="E76" s="2756"/>
      <c r="F76" s="2757"/>
    </row>
    <row r="77" spans="1:6" x14ac:dyDescent="0.25">
      <c r="A77" s="2553" t="s">
        <v>281</v>
      </c>
      <c r="B77" s="2554"/>
      <c r="C77" s="2554"/>
      <c r="D77" s="2554"/>
      <c r="E77" s="2554"/>
      <c r="F77" s="2555"/>
    </row>
    <row r="78" spans="1:6" ht="31.5" x14ac:dyDescent="0.25">
      <c r="A78" s="892" t="s">
        <v>18595</v>
      </c>
      <c r="B78" s="1063" t="s">
        <v>283</v>
      </c>
      <c r="C78" s="1064" t="s">
        <v>284</v>
      </c>
      <c r="D78" s="1065" t="s">
        <v>285</v>
      </c>
      <c r="E78" s="1065" t="s">
        <v>286</v>
      </c>
      <c r="F78" s="1048" t="s">
        <v>4467</v>
      </c>
    </row>
    <row r="79" spans="1:6" x14ac:dyDescent="0.25">
      <c r="A79" s="178"/>
      <c r="B79" s="2758" t="s">
        <v>269</v>
      </c>
      <c r="C79" s="2760"/>
      <c r="D79" s="1065"/>
      <c r="E79" s="1065"/>
      <c r="F79" s="1048"/>
    </row>
    <row r="80" spans="1:6" ht="173.25" x14ac:dyDescent="0.25">
      <c r="A80" s="417">
        <v>1</v>
      </c>
      <c r="B80" s="182" t="s">
        <v>295</v>
      </c>
      <c r="C80" s="182" t="s">
        <v>20537</v>
      </c>
      <c r="D80" s="182" t="s">
        <v>20538</v>
      </c>
      <c r="E80" s="48">
        <v>370758.62</v>
      </c>
      <c r="F80" s="164" t="s">
        <v>272</v>
      </c>
    </row>
    <row r="81" spans="1:6" ht="94.5" x14ac:dyDescent="0.25">
      <c r="A81" s="417">
        <v>2</v>
      </c>
      <c r="B81" s="182" t="s">
        <v>23</v>
      </c>
      <c r="C81" s="182" t="s">
        <v>20539</v>
      </c>
      <c r="D81" s="182" t="s">
        <v>541</v>
      </c>
      <c r="E81" s="46">
        <v>312000</v>
      </c>
      <c r="F81" s="164" t="s">
        <v>272</v>
      </c>
    </row>
    <row r="82" spans="1:6" x14ac:dyDescent="0.25">
      <c r="A82" s="417"/>
      <c r="B82" s="2381" t="s">
        <v>12054</v>
      </c>
      <c r="C82" s="2382"/>
      <c r="D82" s="264"/>
      <c r="E82" s="417"/>
      <c r="F82" s="164"/>
    </row>
    <row r="83" spans="1:6" ht="141.75" x14ac:dyDescent="0.25">
      <c r="A83" s="417">
        <v>3</v>
      </c>
      <c r="B83" s="182" t="s">
        <v>295</v>
      </c>
      <c r="C83" s="182" t="s">
        <v>20430</v>
      </c>
      <c r="D83" s="182" t="s">
        <v>20540</v>
      </c>
      <c r="E83" s="266">
        <v>341379.32</v>
      </c>
      <c r="F83" s="164" t="s">
        <v>272</v>
      </c>
    </row>
    <row r="84" spans="1:6" x14ac:dyDescent="0.25">
      <c r="A84" s="417"/>
      <c r="B84" s="837" t="s">
        <v>301</v>
      </c>
      <c r="C84" s="264"/>
      <c r="D84" s="264"/>
      <c r="E84" s="479"/>
      <c r="F84" s="1066"/>
    </row>
    <row r="85" spans="1:6" ht="126" x14ac:dyDescent="0.25">
      <c r="A85" s="417">
        <v>4</v>
      </c>
      <c r="B85" s="844" t="s">
        <v>301</v>
      </c>
      <c r="C85" s="182" t="s">
        <v>20439</v>
      </c>
      <c r="D85" s="269" t="s">
        <v>43</v>
      </c>
      <c r="E85" s="46">
        <v>568965.51</v>
      </c>
      <c r="F85" s="164" t="s">
        <v>272</v>
      </c>
    </row>
    <row r="86" spans="1:6" x14ac:dyDescent="0.25">
      <c r="A86" s="417"/>
      <c r="B86" s="2381" t="s">
        <v>19463</v>
      </c>
      <c r="C86" s="2382"/>
      <c r="D86" s="416"/>
      <c r="E86" s="417"/>
      <c r="F86" s="1067"/>
    </row>
    <row r="87" spans="1:6" ht="141.75" x14ac:dyDescent="0.25">
      <c r="A87" s="1068">
        <v>5</v>
      </c>
      <c r="B87" s="182" t="s">
        <v>18383</v>
      </c>
      <c r="C87" s="182" t="s">
        <v>20541</v>
      </c>
      <c r="D87" s="182" t="s">
        <v>20542</v>
      </c>
      <c r="E87" s="532">
        <v>750000</v>
      </c>
      <c r="F87" s="950" t="s">
        <v>13</v>
      </c>
    </row>
    <row r="88" spans="1:6" ht="126" x14ac:dyDescent="0.25">
      <c r="A88" s="1068">
        <v>6</v>
      </c>
      <c r="B88" s="182" t="s">
        <v>20543</v>
      </c>
      <c r="C88" s="182" t="s">
        <v>20544</v>
      </c>
      <c r="D88" s="182" t="s">
        <v>20545</v>
      </c>
      <c r="E88" s="532">
        <v>854000</v>
      </c>
      <c r="F88" s="950" t="s">
        <v>13</v>
      </c>
    </row>
    <row r="89" spans="1:6" ht="63" x14ac:dyDescent="0.25">
      <c r="A89" s="1068">
        <v>7</v>
      </c>
      <c r="B89" s="182" t="s">
        <v>20546</v>
      </c>
      <c r="C89" s="182" t="s">
        <v>20547</v>
      </c>
      <c r="D89" s="182" t="s">
        <v>3042</v>
      </c>
      <c r="E89" s="532">
        <v>1282206.8899999999</v>
      </c>
      <c r="F89" s="950" t="s">
        <v>13</v>
      </c>
    </row>
    <row r="90" spans="1:6" x14ac:dyDescent="0.25">
      <c r="A90" s="1068"/>
      <c r="B90" s="2388" t="s">
        <v>20548</v>
      </c>
      <c r="C90" s="2390"/>
      <c r="D90" s="969"/>
      <c r="E90" s="1069"/>
      <c r="F90" s="1070"/>
    </row>
    <row r="91" spans="1:6" ht="110.25" x14ac:dyDescent="0.25">
      <c r="A91" s="1068">
        <v>8</v>
      </c>
      <c r="B91" s="182" t="s">
        <v>20507</v>
      </c>
      <c r="C91" s="7" t="s">
        <v>20508</v>
      </c>
      <c r="D91" s="182" t="s">
        <v>20549</v>
      </c>
      <c r="E91" s="532">
        <v>1000000</v>
      </c>
      <c r="F91" s="950" t="s">
        <v>272</v>
      </c>
    </row>
    <row r="92" spans="1:6" ht="94.5" x14ac:dyDescent="0.25">
      <c r="A92" s="1068">
        <v>9</v>
      </c>
      <c r="B92" s="182" t="s">
        <v>20512</v>
      </c>
      <c r="C92" s="7" t="s">
        <v>20513</v>
      </c>
      <c r="D92" s="182" t="s">
        <v>20550</v>
      </c>
      <c r="E92" s="532">
        <v>500000</v>
      </c>
      <c r="F92" s="950" t="s">
        <v>272</v>
      </c>
    </row>
    <row r="93" spans="1:6" ht="63" x14ac:dyDescent="0.25">
      <c r="A93" s="1068">
        <v>10</v>
      </c>
      <c r="B93" s="182" t="s">
        <v>20551</v>
      </c>
      <c r="C93" s="7" t="s">
        <v>20552</v>
      </c>
      <c r="D93" s="182" t="s">
        <v>20553</v>
      </c>
      <c r="E93" s="532">
        <v>800000</v>
      </c>
      <c r="F93" s="950" t="s">
        <v>13</v>
      </c>
    </row>
    <row r="94" spans="1:6" ht="47.25" x14ac:dyDescent="0.25">
      <c r="A94" s="1068">
        <v>11</v>
      </c>
      <c r="B94" s="182" t="s">
        <v>20554</v>
      </c>
      <c r="C94" s="7" t="s">
        <v>20555</v>
      </c>
      <c r="D94" s="182" t="s">
        <v>20556</v>
      </c>
      <c r="E94" s="532">
        <v>900000</v>
      </c>
      <c r="F94" s="950" t="s">
        <v>13</v>
      </c>
    </row>
    <row r="95" spans="1:6" ht="63" x14ac:dyDescent="0.25">
      <c r="A95" s="1068">
        <v>12</v>
      </c>
      <c r="B95" s="182" t="s">
        <v>20557</v>
      </c>
      <c r="C95" s="7" t="s">
        <v>20558</v>
      </c>
      <c r="D95" s="182" t="s">
        <v>20559</v>
      </c>
      <c r="E95" s="532">
        <v>1600000</v>
      </c>
      <c r="F95" s="950" t="s">
        <v>13</v>
      </c>
    </row>
    <row r="96" spans="1:6" ht="47.25" x14ac:dyDescent="0.25">
      <c r="A96" s="1068">
        <v>13</v>
      </c>
      <c r="B96" s="182" t="s">
        <v>20560</v>
      </c>
      <c r="C96" s="7" t="s">
        <v>20561</v>
      </c>
      <c r="D96" s="182" t="s">
        <v>20562</v>
      </c>
      <c r="E96" s="532">
        <v>1100000</v>
      </c>
      <c r="F96" s="950" t="s">
        <v>13</v>
      </c>
    </row>
    <row r="97" spans="1:6" x14ac:dyDescent="0.25">
      <c r="A97" s="1068"/>
      <c r="B97" s="2388" t="s">
        <v>6071</v>
      </c>
      <c r="C97" s="2390"/>
      <c r="D97" s="969"/>
      <c r="E97" s="1069"/>
      <c r="F97" s="1070"/>
    </row>
    <row r="98" spans="1:6" ht="63" x14ac:dyDescent="0.25">
      <c r="A98" s="1068">
        <v>14</v>
      </c>
      <c r="B98" s="182" t="s">
        <v>20525</v>
      </c>
      <c r="C98" s="7" t="s">
        <v>20563</v>
      </c>
      <c r="D98" s="182" t="s">
        <v>20564</v>
      </c>
      <c r="E98" s="532">
        <v>500000</v>
      </c>
      <c r="F98" s="950" t="s">
        <v>1269</v>
      </c>
    </row>
    <row r="99" spans="1:6" ht="94.5" x14ac:dyDescent="0.25">
      <c r="A99" s="1068">
        <v>15</v>
      </c>
      <c r="B99" s="182" t="s">
        <v>20528</v>
      </c>
      <c r="C99" s="7" t="s">
        <v>20565</v>
      </c>
      <c r="D99" s="182" t="s">
        <v>20566</v>
      </c>
      <c r="E99" s="56">
        <v>500000</v>
      </c>
      <c r="F99" s="950" t="s">
        <v>272</v>
      </c>
    </row>
    <row r="100" spans="1:6" x14ac:dyDescent="0.25">
      <c r="A100" s="178"/>
      <c r="B100" s="1071"/>
      <c r="C100" s="892" t="s">
        <v>20567</v>
      </c>
      <c r="D100" s="178"/>
      <c r="E100" s="726">
        <f>SUM(E80:E99)</f>
        <v>11379310.34</v>
      </c>
      <c r="F100" s="1072"/>
    </row>
  </sheetData>
  <mergeCells count="16">
    <mergeCell ref="B82:C82"/>
    <mergeCell ref="B86:C86"/>
    <mergeCell ref="B90:C90"/>
    <mergeCell ref="B97:C97"/>
    <mergeCell ref="B48:C48"/>
    <mergeCell ref="B66:D66"/>
    <mergeCell ref="A75:F75"/>
    <mergeCell ref="A76:F76"/>
    <mergeCell ref="A77:F77"/>
    <mergeCell ref="B79:C79"/>
    <mergeCell ref="B23:C23"/>
    <mergeCell ref="A1:F1"/>
    <mergeCell ref="A2:F2"/>
    <mergeCell ref="A3:F3"/>
    <mergeCell ref="B5:C5"/>
    <mergeCell ref="B11:D11"/>
  </mergeCells>
  <pageMargins left="0.7" right="0.7" top="0.75" bottom="0.75" header="0.3" footer="0.3"/>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2"/>
  <sheetViews>
    <sheetView topLeftCell="A81" workbookViewId="0">
      <selection activeCell="C94" sqref="C94"/>
    </sheetView>
  </sheetViews>
  <sheetFormatPr defaultRowHeight="15.75" x14ac:dyDescent="0.25"/>
  <cols>
    <col min="1" max="1" width="9.140625" style="128"/>
    <col min="2" max="2" width="14.140625" style="128" customWidth="1"/>
    <col min="3" max="3" width="46.7109375" style="128" customWidth="1"/>
    <col min="4" max="4" width="16.140625" style="128" customWidth="1"/>
    <col min="5" max="5" width="22" style="128" customWidth="1"/>
    <col min="6" max="6" width="11.42578125" style="128" customWidth="1"/>
    <col min="7" max="16384" width="9.140625" style="128"/>
  </cols>
  <sheetData>
    <row r="1" spans="1:6" x14ac:dyDescent="0.25">
      <c r="A1" s="2428" t="s">
        <v>0</v>
      </c>
      <c r="B1" s="2428"/>
      <c r="C1" s="2428"/>
      <c r="D1" s="2428"/>
      <c r="E1" s="2428"/>
      <c r="F1" s="2428"/>
    </row>
    <row r="2" spans="1:6" x14ac:dyDescent="0.25">
      <c r="A2" s="2428" t="s">
        <v>20568</v>
      </c>
      <c r="B2" s="2428"/>
      <c r="C2" s="2428"/>
      <c r="D2" s="2428"/>
      <c r="E2" s="2428"/>
      <c r="F2" s="2428"/>
    </row>
    <row r="3" spans="1:6" x14ac:dyDescent="0.25">
      <c r="A3" s="2428" t="s">
        <v>281</v>
      </c>
      <c r="B3" s="2428"/>
      <c r="C3" s="2428"/>
      <c r="D3" s="2428"/>
      <c r="E3" s="2428"/>
      <c r="F3" s="2428"/>
    </row>
    <row r="4" spans="1:6" ht="31.5" x14ac:dyDescent="0.25">
      <c r="A4" s="957" t="s">
        <v>6355</v>
      </c>
      <c r="B4" s="957" t="s">
        <v>283</v>
      </c>
      <c r="C4" s="957" t="s">
        <v>20569</v>
      </c>
      <c r="D4" s="957" t="s">
        <v>285</v>
      </c>
      <c r="E4" s="1073" t="s">
        <v>20570</v>
      </c>
      <c r="F4" s="957" t="s">
        <v>4467</v>
      </c>
    </row>
    <row r="5" spans="1:6" x14ac:dyDescent="0.25">
      <c r="A5" s="957"/>
      <c r="B5" s="2821" t="s">
        <v>2081</v>
      </c>
      <c r="C5" s="2822"/>
      <c r="D5" s="2822"/>
      <c r="E5" s="2822"/>
      <c r="F5" s="2823"/>
    </row>
    <row r="6" spans="1:6" ht="63" x14ac:dyDescent="0.25">
      <c r="A6" s="156">
        <v>1</v>
      </c>
      <c r="B6" s="1074" t="s">
        <v>20571</v>
      </c>
      <c r="C6" s="149" t="s">
        <v>20572</v>
      </c>
      <c r="D6" s="149" t="s">
        <v>20573</v>
      </c>
      <c r="E6" s="866">
        <f>2928000-1000000</f>
        <v>1928000</v>
      </c>
      <c r="F6" s="554" t="s">
        <v>13</v>
      </c>
    </row>
    <row r="7" spans="1:6" ht="157.5" x14ac:dyDescent="0.25">
      <c r="A7" s="156">
        <v>2</v>
      </c>
      <c r="B7" s="149" t="s">
        <v>20574</v>
      </c>
      <c r="C7" s="149" t="s">
        <v>20575</v>
      </c>
      <c r="D7" s="1074" t="s">
        <v>20576</v>
      </c>
      <c r="E7" s="866">
        <v>1460033</v>
      </c>
      <c r="F7" s="554" t="s">
        <v>13</v>
      </c>
    </row>
    <row r="8" spans="1:6" ht="47.25" x14ac:dyDescent="0.25">
      <c r="A8" s="156">
        <v>3</v>
      </c>
      <c r="B8" s="1074" t="s">
        <v>20577</v>
      </c>
      <c r="C8" s="1074" t="s">
        <v>20578</v>
      </c>
      <c r="D8" s="149" t="s">
        <v>19</v>
      </c>
      <c r="E8" s="866">
        <v>100000</v>
      </c>
      <c r="F8" s="554" t="s">
        <v>13</v>
      </c>
    </row>
    <row r="9" spans="1:6" ht="47.25" x14ac:dyDescent="0.25">
      <c r="A9" s="156">
        <v>4</v>
      </c>
      <c r="B9" s="1074" t="s">
        <v>20579</v>
      </c>
      <c r="C9" s="1074" t="s">
        <v>20578</v>
      </c>
      <c r="D9" s="149" t="s">
        <v>22</v>
      </c>
      <c r="E9" s="866">
        <v>72000</v>
      </c>
      <c r="F9" s="554" t="s">
        <v>13</v>
      </c>
    </row>
    <row r="10" spans="1:6" ht="78.75" x14ac:dyDescent="0.25">
      <c r="A10" s="156">
        <v>5</v>
      </c>
      <c r="B10" s="1074" t="s">
        <v>20580</v>
      </c>
      <c r="C10" s="1074" t="s">
        <v>20581</v>
      </c>
      <c r="D10" s="149" t="s">
        <v>20582</v>
      </c>
      <c r="E10" s="866">
        <v>648588</v>
      </c>
      <c r="F10" s="554" t="s">
        <v>13</v>
      </c>
    </row>
    <row r="11" spans="1:6" ht="63" x14ac:dyDescent="0.25">
      <c r="A11" s="957"/>
      <c r="B11" s="1075" t="s">
        <v>20583</v>
      </c>
      <c r="C11" s="1076"/>
      <c r="D11" s="1076"/>
      <c r="E11" s="1077"/>
      <c r="F11" s="1078"/>
    </row>
    <row r="12" spans="1:6" ht="141.75" x14ac:dyDescent="0.25">
      <c r="A12" s="156">
        <v>6</v>
      </c>
      <c r="B12" s="1074" t="s">
        <v>3544</v>
      </c>
      <c r="C12" s="149" t="s">
        <v>20584</v>
      </c>
      <c r="D12" s="1074" t="s">
        <v>20585</v>
      </c>
      <c r="E12" s="866">
        <v>1028320</v>
      </c>
      <c r="F12" s="554" t="s">
        <v>13</v>
      </c>
    </row>
    <row r="13" spans="1:6" ht="94.5" x14ac:dyDescent="0.25">
      <c r="A13" s="156">
        <v>7</v>
      </c>
      <c r="B13" s="149" t="s">
        <v>729</v>
      </c>
      <c r="C13" s="149" t="s">
        <v>20586</v>
      </c>
      <c r="D13" s="1074" t="s">
        <v>20205</v>
      </c>
      <c r="E13" s="866">
        <v>500000</v>
      </c>
      <c r="F13" s="554" t="s">
        <v>13</v>
      </c>
    </row>
    <row r="14" spans="1:6" ht="141.75" x14ac:dyDescent="0.25">
      <c r="A14" s="156">
        <v>8</v>
      </c>
      <c r="B14" s="149" t="s">
        <v>721</v>
      </c>
      <c r="C14" s="149" t="s">
        <v>20587</v>
      </c>
      <c r="D14" s="1074" t="s">
        <v>20588</v>
      </c>
      <c r="E14" s="866">
        <v>500000</v>
      </c>
      <c r="F14" s="554" t="s">
        <v>13</v>
      </c>
    </row>
    <row r="15" spans="1:6" x14ac:dyDescent="0.25">
      <c r="A15" s="156"/>
      <c r="B15" s="1079" t="s">
        <v>273</v>
      </c>
      <c r="C15" s="1080"/>
      <c r="D15" s="1080"/>
      <c r="E15" s="1081"/>
      <c r="F15" s="1082"/>
    </row>
    <row r="16" spans="1:6" ht="141.75" x14ac:dyDescent="0.25">
      <c r="A16" s="156">
        <v>9</v>
      </c>
      <c r="B16" s="149" t="s">
        <v>20589</v>
      </c>
      <c r="C16" s="149" t="s">
        <v>20590</v>
      </c>
      <c r="D16" s="1074" t="s">
        <v>20591</v>
      </c>
      <c r="E16" s="866">
        <f>10851293-4500000</f>
        <v>6351293</v>
      </c>
      <c r="F16" s="554" t="s">
        <v>13</v>
      </c>
    </row>
    <row r="17" spans="1:6" ht="126" x14ac:dyDescent="0.25">
      <c r="A17" s="156">
        <v>10</v>
      </c>
      <c r="B17" s="149" t="s">
        <v>20592</v>
      </c>
      <c r="C17" s="149" t="s">
        <v>20593</v>
      </c>
      <c r="D17" s="1074" t="s">
        <v>20594</v>
      </c>
      <c r="E17" s="866">
        <v>10851293</v>
      </c>
      <c r="F17" s="554" t="s">
        <v>13</v>
      </c>
    </row>
    <row r="18" spans="1:6" x14ac:dyDescent="0.25">
      <c r="A18" s="156"/>
      <c r="B18" s="1083"/>
      <c r="C18" s="1084"/>
      <c r="D18" s="1084"/>
      <c r="E18" s="1085"/>
      <c r="F18" s="1086"/>
    </row>
    <row r="19" spans="1:6" ht="110.25" x14ac:dyDescent="0.25">
      <c r="A19" s="156">
        <v>11</v>
      </c>
      <c r="B19" s="149" t="s">
        <v>41</v>
      </c>
      <c r="C19" s="149" t="s">
        <v>20595</v>
      </c>
      <c r="D19" s="1074" t="s">
        <v>20596</v>
      </c>
      <c r="E19" s="866">
        <v>4568966</v>
      </c>
      <c r="F19" s="554" t="s">
        <v>13</v>
      </c>
    </row>
    <row r="20" spans="1:6" x14ac:dyDescent="0.25">
      <c r="A20" s="156"/>
      <c r="B20" s="1083"/>
      <c r="C20" s="1084"/>
      <c r="D20" s="1084"/>
      <c r="E20" s="1085"/>
      <c r="F20" s="1086"/>
    </row>
    <row r="21" spans="1:6" ht="173.25" x14ac:dyDescent="0.25">
      <c r="A21" s="156">
        <v>13</v>
      </c>
      <c r="B21" s="149" t="s">
        <v>307</v>
      </c>
      <c r="C21" s="149" t="s">
        <v>20597</v>
      </c>
      <c r="D21" s="1074" t="s">
        <v>20598</v>
      </c>
      <c r="E21" s="866">
        <v>300000</v>
      </c>
      <c r="F21" s="149" t="s">
        <v>13</v>
      </c>
    </row>
    <row r="22" spans="1:6" ht="31.5" x14ac:dyDescent="0.25">
      <c r="A22" s="156"/>
      <c r="B22" s="1079" t="s">
        <v>18099</v>
      </c>
      <c r="C22" s="1080"/>
      <c r="D22" s="1080"/>
      <c r="E22" s="1081"/>
      <c r="F22" s="1082"/>
    </row>
    <row r="23" spans="1:6" ht="94.5" x14ac:dyDescent="0.25">
      <c r="A23" s="554">
        <v>14</v>
      </c>
      <c r="B23" s="149" t="s">
        <v>20599</v>
      </c>
      <c r="C23" s="121" t="s">
        <v>20600</v>
      </c>
      <c r="D23" s="1087" t="s">
        <v>20601</v>
      </c>
      <c r="E23" s="866">
        <v>4000000</v>
      </c>
      <c r="F23" s="880" t="s">
        <v>272</v>
      </c>
    </row>
    <row r="24" spans="1:6" ht="110.25" x14ac:dyDescent="0.25">
      <c r="A24" s="554">
        <v>15</v>
      </c>
      <c r="B24" s="149" t="s">
        <v>20602</v>
      </c>
      <c r="C24" s="149" t="s">
        <v>20603</v>
      </c>
      <c r="D24" s="1074" t="s">
        <v>20604</v>
      </c>
      <c r="E24" s="866">
        <v>7344000</v>
      </c>
      <c r="F24" s="554" t="s">
        <v>272</v>
      </c>
    </row>
    <row r="25" spans="1:6" ht="94.5" x14ac:dyDescent="0.25">
      <c r="A25" s="554">
        <v>16</v>
      </c>
      <c r="B25" s="149" t="s">
        <v>20605</v>
      </c>
      <c r="C25" s="149" t="s">
        <v>20606</v>
      </c>
      <c r="D25" s="149" t="s">
        <v>20607</v>
      </c>
      <c r="E25" s="866">
        <v>1499606</v>
      </c>
      <c r="F25" s="554" t="s">
        <v>272</v>
      </c>
    </row>
    <row r="26" spans="1:6" ht="94.5" x14ac:dyDescent="0.25">
      <c r="A26" s="554">
        <v>17</v>
      </c>
      <c r="B26" s="149" t="s">
        <v>20608</v>
      </c>
      <c r="C26" s="149" t="s">
        <v>20609</v>
      </c>
      <c r="D26" s="149" t="s">
        <v>20610</v>
      </c>
      <c r="E26" s="866">
        <v>1239653</v>
      </c>
      <c r="F26" s="554" t="s">
        <v>272</v>
      </c>
    </row>
    <row r="27" spans="1:6" ht="94.5" x14ac:dyDescent="0.25">
      <c r="A27" s="554">
        <v>18</v>
      </c>
      <c r="B27" s="149" t="s">
        <v>20611</v>
      </c>
      <c r="C27" s="149" t="s">
        <v>20612</v>
      </c>
      <c r="D27" s="149" t="s">
        <v>20607</v>
      </c>
      <c r="E27" s="866">
        <v>250000</v>
      </c>
      <c r="F27" s="554" t="s">
        <v>272</v>
      </c>
    </row>
    <row r="28" spans="1:6" ht="47.25" x14ac:dyDescent="0.25">
      <c r="A28" s="554">
        <v>19</v>
      </c>
      <c r="B28" s="149" t="s">
        <v>20613</v>
      </c>
      <c r="C28" s="149" t="s">
        <v>20614</v>
      </c>
      <c r="D28" s="149" t="s">
        <v>20615</v>
      </c>
      <c r="E28" s="866">
        <v>6520000</v>
      </c>
      <c r="F28" s="554" t="s">
        <v>13</v>
      </c>
    </row>
    <row r="29" spans="1:6" ht="63" x14ac:dyDescent="0.25">
      <c r="A29" s="554">
        <v>20</v>
      </c>
      <c r="B29" s="149" t="s">
        <v>20616</v>
      </c>
      <c r="C29" s="149" t="s">
        <v>20617</v>
      </c>
      <c r="D29" s="149" t="s">
        <v>20618</v>
      </c>
      <c r="E29" s="866">
        <v>500000</v>
      </c>
      <c r="F29" s="554" t="s">
        <v>13</v>
      </c>
    </row>
    <row r="30" spans="1:6" ht="31.5" x14ac:dyDescent="0.25">
      <c r="A30" s="554"/>
      <c r="B30" s="499" t="s">
        <v>11393</v>
      </c>
      <c r="C30" s="1088"/>
      <c r="D30" s="1088"/>
      <c r="E30" s="1089"/>
      <c r="F30" s="1090"/>
    </row>
    <row r="31" spans="1:6" ht="63" x14ac:dyDescent="0.25">
      <c r="A31" s="554">
        <v>21</v>
      </c>
      <c r="B31" s="121" t="s">
        <v>20619</v>
      </c>
      <c r="C31" s="149" t="s">
        <v>20620</v>
      </c>
      <c r="D31" s="149" t="s">
        <v>20618</v>
      </c>
      <c r="E31" s="866">
        <v>500000</v>
      </c>
      <c r="F31" s="554" t="s">
        <v>13</v>
      </c>
    </row>
    <row r="32" spans="1:6" ht="31.5" x14ac:dyDescent="0.25">
      <c r="A32" s="554">
        <v>22</v>
      </c>
      <c r="B32" s="121" t="s">
        <v>20621</v>
      </c>
      <c r="C32" s="1074" t="s">
        <v>20622</v>
      </c>
      <c r="D32" s="149" t="s">
        <v>20623</v>
      </c>
      <c r="E32" s="866">
        <v>1875000</v>
      </c>
      <c r="F32" s="554" t="s">
        <v>272</v>
      </c>
    </row>
    <row r="33" spans="1:6" ht="94.5" x14ac:dyDescent="0.25">
      <c r="A33" s="554">
        <v>23</v>
      </c>
      <c r="B33" s="121" t="s">
        <v>20624</v>
      </c>
      <c r="C33" s="149" t="s">
        <v>20625</v>
      </c>
      <c r="D33" s="1074" t="s">
        <v>20626</v>
      </c>
      <c r="E33" s="866">
        <v>1600000</v>
      </c>
      <c r="F33" s="554" t="s">
        <v>272</v>
      </c>
    </row>
    <row r="34" spans="1:6" ht="94.5" x14ac:dyDescent="0.25">
      <c r="A34" s="554">
        <v>24</v>
      </c>
      <c r="B34" s="121" t="s">
        <v>20627</v>
      </c>
      <c r="C34" s="149" t="s">
        <v>20628</v>
      </c>
      <c r="D34" s="1074" t="s">
        <v>20626</v>
      </c>
      <c r="E34" s="866">
        <v>450865</v>
      </c>
      <c r="F34" s="554" t="s">
        <v>272</v>
      </c>
    </row>
    <row r="35" spans="1:6" ht="110.25" x14ac:dyDescent="0.25">
      <c r="A35" s="554">
        <v>25</v>
      </c>
      <c r="B35" s="121" t="s">
        <v>20629</v>
      </c>
      <c r="C35" s="149" t="s">
        <v>20630</v>
      </c>
      <c r="D35" s="1074" t="s">
        <v>20631</v>
      </c>
      <c r="E35" s="866">
        <v>2000000</v>
      </c>
      <c r="F35" s="554" t="s">
        <v>272</v>
      </c>
    </row>
    <row r="36" spans="1:6" ht="63" x14ac:dyDescent="0.25">
      <c r="A36" s="554">
        <v>26</v>
      </c>
      <c r="B36" s="121" t="s">
        <v>20632</v>
      </c>
      <c r="C36" s="149" t="s">
        <v>20633</v>
      </c>
      <c r="D36" s="149" t="s">
        <v>20634</v>
      </c>
      <c r="E36" s="866">
        <v>2000000</v>
      </c>
      <c r="F36" s="554" t="s">
        <v>13</v>
      </c>
    </row>
    <row r="37" spans="1:6" ht="78.75" x14ac:dyDescent="0.25">
      <c r="A37" s="554">
        <v>27</v>
      </c>
      <c r="B37" s="121" t="s">
        <v>20635</v>
      </c>
      <c r="C37" s="149" t="s">
        <v>20636</v>
      </c>
      <c r="D37" s="149" t="s">
        <v>20637</v>
      </c>
      <c r="E37" s="866">
        <v>11000000</v>
      </c>
      <c r="F37" s="554" t="s">
        <v>13</v>
      </c>
    </row>
    <row r="38" spans="1:6" ht="63" x14ac:dyDescent="0.25">
      <c r="A38" s="554">
        <v>28</v>
      </c>
      <c r="B38" s="121" t="s">
        <v>20638</v>
      </c>
      <c r="C38" s="149" t="s">
        <v>20636</v>
      </c>
      <c r="D38" s="149" t="s">
        <v>20634</v>
      </c>
      <c r="E38" s="866">
        <v>2000000</v>
      </c>
      <c r="F38" s="554" t="s">
        <v>13</v>
      </c>
    </row>
    <row r="39" spans="1:6" x14ac:dyDescent="0.25">
      <c r="A39" s="554"/>
      <c r="B39" s="1091" t="s">
        <v>219</v>
      </c>
      <c r="C39" s="1092"/>
      <c r="D39" s="1092"/>
      <c r="E39" s="1093"/>
      <c r="F39" s="1094"/>
    </row>
    <row r="40" spans="1:6" ht="78.75" x14ac:dyDescent="0.25">
      <c r="A40" s="554">
        <v>29</v>
      </c>
      <c r="B40" s="121" t="s">
        <v>20639</v>
      </c>
      <c r="C40" s="149" t="s">
        <v>20640</v>
      </c>
      <c r="D40" s="149" t="s">
        <v>20641</v>
      </c>
      <c r="E40" s="866">
        <v>1500000</v>
      </c>
      <c r="F40" s="554" t="s">
        <v>272</v>
      </c>
    </row>
    <row r="41" spans="1:6" ht="94.5" x14ac:dyDescent="0.25">
      <c r="A41" s="554">
        <v>30</v>
      </c>
      <c r="B41" s="121" t="s">
        <v>20642</v>
      </c>
      <c r="C41" s="149" t="s">
        <v>20643</v>
      </c>
      <c r="D41" s="149" t="s">
        <v>20644</v>
      </c>
      <c r="E41" s="866">
        <v>785700</v>
      </c>
      <c r="F41" s="554" t="s">
        <v>272</v>
      </c>
    </row>
    <row r="42" spans="1:6" ht="63" x14ac:dyDescent="0.25">
      <c r="A42" s="554">
        <v>31</v>
      </c>
      <c r="B42" s="121" t="s">
        <v>20645</v>
      </c>
      <c r="C42" s="1074" t="s">
        <v>20646</v>
      </c>
      <c r="D42" s="1074" t="s">
        <v>20647</v>
      </c>
      <c r="E42" s="866">
        <v>1000000</v>
      </c>
      <c r="F42" s="554" t="s">
        <v>13</v>
      </c>
    </row>
    <row r="43" spans="1:6" x14ac:dyDescent="0.25">
      <c r="A43" s="554"/>
      <c r="B43" s="1091" t="s">
        <v>4808</v>
      </c>
      <c r="C43" s="1092"/>
      <c r="D43" s="1092"/>
      <c r="E43" s="1093"/>
      <c r="F43" s="1094"/>
    </row>
    <row r="44" spans="1:6" ht="78.75" x14ac:dyDescent="0.25">
      <c r="A44" s="554">
        <v>32</v>
      </c>
      <c r="B44" s="1074" t="s">
        <v>20648</v>
      </c>
      <c r="C44" s="149" t="s">
        <v>20649</v>
      </c>
      <c r="D44" s="1074" t="s">
        <v>20650</v>
      </c>
      <c r="E44" s="866">
        <v>2010000</v>
      </c>
      <c r="F44" s="554" t="s">
        <v>13</v>
      </c>
    </row>
    <row r="45" spans="1:6" ht="409.5" x14ac:dyDescent="0.25">
      <c r="A45" s="554">
        <v>33</v>
      </c>
      <c r="B45" s="149" t="s">
        <v>20651</v>
      </c>
      <c r="C45" s="149" t="s">
        <v>20652</v>
      </c>
      <c r="D45" s="156" t="s">
        <v>20653</v>
      </c>
      <c r="E45" s="866">
        <v>4677028</v>
      </c>
      <c r="F45" s="554" t="s">
        <v>13</v>
      </c>
    </row>
    <row r="46" spans="1:6" x14ac:dyDescent="0.25">
      <c r="A46" s="1095"/>
      <c r="B46" s="2824" t="s">
        <v>248</v>
      </c>
      <c r="C46" s="2824"/>
      <c r="D46" s="2824"/>
      <c r="E46" s="1096">
        <f>SUM(E6:E45)</f>
        <v>81060345</v>
      </c>
      <c r="F46" s="1097"/>
    </row>
    <row r="47" spans="1:6" x14ac:dyDescent="0.25">
      <c r="A47" s="1055"/>
      <c r="B47" s="2820" t="s">
        <v>9</v>
      </c>
      <c r="C47" s="2820"/>
      <c r="D47" s="2820"/>
      <c r="E47" s="1098"/>
      <c r="F47" s="677"/>
    </row>
    <row r="48" spans="1:6" ht="63" x14ac:dyDescent="0.25">
      <c r="A48" s="1056">
        <v>1</v>
      </c>
      <c r="B48" s="149" t="s">
        <v>269</v>
      </c>
      <c r="C48" s="69" t="s">
        <v>20654</v>
      </c>
      <c r="D48" s="69" t="s">
        <v>271</v>
      </c>
      <c r="E48" s="916">
        <v>1000000</v>
      </c>
      <c r="F48" s="277" t="s">
        <v>272</v>
      </c>
    </row>
    <row r="49" spans="1:6" x14ac:dyDescent="0.25">
      <c r="A49" s="1056"/>
      <c r="B49" s="382" t="s">
        <v>273</v>
      </c>
      <c r="D49" s="7"/>
      <c r="E49" s="916"/>
      <c r="F49" s="277"/>
    </row>
    <row r="50" spans="1:6" ht="94.5" x14ac:dyDescent="0.25">
      <c r="A50" s="1056">
        <v>2</v>
      </c>
      <c r="B50" s="149" t="s">
        <v>274</v>
      </c>
      <c r="C50" s="7" t="s">
        <v>20655</v>
      </c>
      <c r="D50" s="69" t="s">
        <v>276</v>
      </c>
      <c r="E50" s="916">
        <v>4500000</v>
      </c>
      <c r="F50" s="277" t="s">
        <v>277</v>
      </c>
    </row>
    <row r="51" spans="1:6" x14ac:dyDescent="0.25">
      <c r="A51" s="1056"/>
      <c r="B51" s="382" t="s">
        <v>248</v>
      </c>
      <c r="C51" s="90"/>
      <c r="D51" s="156"/>
      <c r="E51" s="1099">
        <v>5500000</v>
      </c>
      <c r="F51" s="277"/>
    </row>
    <row r="52" spans="1:6" x14ac:dyDescent="0.25">
      <c r="B52" s="445" t="s">
        <v>323</v>
      </c>
    </row>
    <row r="53" spans="1:6" x14ac:dyDescent="0.25">
      <c r="A53" s="357"/>
      <c r="B53" s="2493" t="s">
        <v>4987</v>
      </c>
      <c r="C53" s="2494"/>
      <c r="D53" s="2495"/>
      <c r="E53" s="1865"/>
      <c r="F53" s="359"/>
    </row>
    <row r="54" spans="1:6" ht="78.75" x14ac:dyDescent="0.25">
      <c r="A54" s="353">
        <v>1</v>
      </c>
      <c r="B54" s="69" t="s">
        <v>6665</v>
      </c>
      <c r="C54" s="69" t="s">
        <v>41903</v>
      </c>
      <c r="D54" s="7" t="s">
        <v>41904</v>
      </c>
      <c r="E54" s="1864">
        <v>250000</v>
      </c>
      <c r="F54" s="131" t="s">
        <v>1259</v>
      </c>
    </row>
    <row r="55" spans="1:6" x14ac:dyDescent="0.25">
      <c r="A55" s="173"/>
      <c r="B55" s="173" t="s">
        <v>248</v>
      </c>
      <c r="C55" s="173"/>
      <c r="D55" s="173"/>
      <c r="E55" s="217">
        <f>E54+E51+E46</f>
        <v>86810345</v>
      </c>
      <c r="F55" s="173"/>
    </row>
    <row r="56" spans="1:6" x14ac:dyDescent="0.25">
      <c r="B56" s="212"/>
    </row>
    <row r="57" spans="1:6" x14ac:dyDescent="0.25">
      <c r="B57" s="212"/>
    </row>
    <row r="58" spans="1:6" x14ac:dyDescent="0.25">
      <c r="B58" s="212"/>
    </row>
    <row r="59" spans="1:6" x14ac:dyDescent="0.25">
      <c r="B59" s="212"/>
    </row>
    <row r="60" spans="1:6" x14ac:dyDescent="0.25">
      <c r="B60" s="212"/>
    </row>
    <row r="61" spans="1:6" x14ac:dyDescent="0.25">
      <c r="B61" s="212"/>
    </row>
    <row r="62" spans="1:6" x14ac:dyDescent="0.25">
      <c r="B62" s="212"/>
    </row>
    <row r="64" spans="1:6" x14ac:dyDescent="0.25">
      <c r="A64" s="2585" t="s">
        <v>0</v>
      </c>
      <c r="B64" s="2585"/>
      <c r="C64" s="2585"/>
      <c r="D64" s="2585"/>
      <c r="E64" s="2585"/>
      <c r="F64" s="2585"/>
    </row>
    <row r="65" spans="1:6" x14ac:dyDescent="0.25">
      <c r="A65" s="2766" t="s">
        <v>20656</v>
      </c>
      <c r="B65" s="2766"/>
      <c r="C65" s="2766"/>
      <c r="D65" s="2766"/>
      <c r="E65" s="2766"/>
      <c r="F65" s="2766"/>
    </row>
    <row r="66" spans="1:6" x14ac:dyDescent="0.25">
      <c r="A66" s="2352" t="s">
        <v>281</v>
      </c>
      <c r="B66" s="2352"/>
      <c r="C66" s="2352"/>
      <c r="D66" s="2352"/>
      <c r="E66" s="2352"/>
      <c r="F66" s="2352"/>
    </row>
    <row r="67" spans="1:6" ht="31.5" x14ac:dyDescent="0.25">
      <c r="A67" s="837" t="s">
        <v>18595</v>
      </c>
      <c r="B67" s="837" t="s">
        <v>283</v>
      </c>
      <c r="C67" s="837" t="s">
        <v>284</v>
      </c>
      <c r="D67" s="437" t="s">
        <v>5291</v>
      </c>
      <c r="E67" s="383" t="s">
        <v>286</v>
      </c>
      <c r="F67" s="383" t="s">
        <v>4467</v>
      </c>
    </row>
    <row r="68" spans="1:6" x14ac:dyDescent="0.25">
      <c r="A68" s="837"/>
      <c r="B68" s="2825" t="s">
        <v>19355</v>
      </c>
      <c r="C68" s="2826"/>
      <c r="D68" s="437"/>
      <c r="E68" s="383"/>
      <c r="F68" s="383"/>
    </row>
    <row r="69" spans="1:6" ht="157.5" x14ac:dyDescent="0.25">
      <c r="A69" s="844">
        <v>1</v>
      </c>
      <c r="B69" s="791" t="s">
        <v>721</v>
      </c>
      <c r="C69" s="182" t="s">
        <v>20657</v>
      </c>
      <c r="D69" s="1100" t="s">
        <v>488</v>
      </c>
      <c r="E69" s="153">
        <v>282758.62</v>
      </c>
      <c r="F69" s="1101" t="s">
        <v>272</v>
      </c>
    </row>
    <row r="70" spans="1:6" ht="94.5" x14ac:dyDescent="0.25">
      <c r="A70" s="844">
        <v>2</v>
      </c>
      <c r="B70" s="269" t="s">
        <v>23</v>
      </c>
      <c r="C70" s="42" t="s">
        <v>20658</v>
      </c>
      <c r="D70" s="269" t="s">
        <v>3056</v>
      </c>
      <c r="E70" s="46">
        <v>400000</v>
      </c>
      <c r="F70" s="269" t="s">
        <v>272</v>
      </c>
    </row>
    <row r="71" spans="1:6" x14ac:dyDescent="0.25">
      <c r="A71" s="844"/>
      <c r="B71" s="2371" t="s">
        <v>17726</v>
      </c>
      <c r="C71" s="2371"/>
      <c r="D71" s="2371"/>
      <c r="E71" s="46"/>
      <c r="F71" s="269"/>
    </row>
    <row r="72" spans="1:6" ht="126" x14ac:dyDescent="0.25">
      <c r="A72" s="844">
        <v>3</v>
      </c>
      <c r="B72" s="182" t="s">
        <v>295</v>
      </c>
      <c r="C72" s="182" t="s">
        <v>20659</v>
      </c>
      <c r="D72" s="182" t="s">
        <v>2063</v>
      </c>
      <c r="E72" s="46">
        <v>341379.32</v>
      </c>
      <c r="F72" s="182" t="s">
        <v>272</v>
      </c>
    </row>
    <row r="73" spans="1:6" x14ac:dyDescent="0.25">
      <c r="A73" s="844"/>
      <c r="B73" s="1102" t="s">
        <v>41</v>
      </c>
      <c r="C73" s="417"/>
      <c r="D73" s="1100"/>
      <c r="E73" s="153"/>
      <c r="F73" s="1101"/>
    </row>
    <row r="74" spans="1:6" ht="110.25" x14ac:dyDescent="0.25">
      <c r="A74" s="844">
        <v>4</v>
      </c>
      <c r="B74" s="791" t="s">
        <v>9628</v>
      </c>
      <c r="C74" s="182" t="s">
        <v>20660</v>
      </c>
      <c r="D74" s="182" t="s">
        <v>43</v>
      </c>
      <c r="E74" s="1021">
        <v>568965.51</v>
      </c>
      <c r="F74" s="1101" t="s">
        <v>272</v>
      </c>
    </row>
    <row r="75" spans="1:6" x14ac:dyDescent="0.25">
      <c r="A75" s="844"/>
      <c r="B75" s="1102" t="s">
        <v>552</v>
      </c>
      <c r="C75" s="182"/>
      <c r="D75" s="182"/>
      <c r="E75" s="1021"/>
      <c r="F75" s="1101"/>
    </row>
    <row r="76" spans="1:6" ht="78.75" x14ac:dyDescent="0.25">
      <c r="A76" s="417">
        <v>5</v>
      </c>
      <c r="B76" s="791" t="s">
        <v>20661</v>
      </c>
      <c r="C76" s="791" t="s">
        <v>20662</v>
      </c>
      <c r="D76" s="94" t="s">
        <v>20663</v>
      </c>
      <c r="E76" s="153">
        <v>992206.89</v>
      </c>
      <c r="F76" s="1101" t="s">
        <v>272</v>
      </c>
    </row>
    <row r="77" spans="1:6" x14ac:dyDescent="0.25">
      <c r="A77" s="417"/>
      <c r="B77" s="2330" t="s">
        <v>20664</v>
      </c>
      <c r="C77" s="2331"/>
      <c r="D77" s="94"/>
      <c r="E77" s="153"/>
      <c r="F77" s="1101"/>
    </row>
    <row r="78" spans="1:6" ht="94.5" x14ac:dyDescent="0.25">
      <c r="A78" s="417">
        <v>6</v>
      </c>
      <c r="B78" s="182" t="s">
        <v>20665</v>
      </c>
      <c r="C78" s="182" t="s">
        <v>20666</v>
      </c>
      <c r="D78" s="182" t="s">
        <v>20667</v>
      </c>
      <c r="E78" s="1021">
        <v>3000000</v>
      </c>
      <c r="F78" s="417" t="s">
        <v>272</v>
      </c>
    </row>
    <row r="79" spans="1:6" ht="47.25" x14ac:dyDescent="0.25">
      <c r="A79" s="417">
        <v>7</v>
      </c>
      <c r="B79" s="182" t="s">
        <v>20668</v>
      </c>
      <c r="C79" s="182" t="s">
        <v>20669</v>
      </c>
      <c r="D79" s="182" t="s">
        <v>20670</v>
      </c>
      <c r="E79" s="1021">
        <v>794000</v>
      </c>
      <c r="F79" s="417" t="s">
        <v>272</v>
      </c>
    </row>
    <row r="80" spans="1:6" x14ac:dyDescent="0.25">
      <c r="A80" s="417"/>
      <c r="B80" s="2381" t="s">
        <v>18789</v>
      </c>
      <c r="C80" s="2382"/>
      <c r="D80" s="182"/>
      <c r="E80" s="1021"/>
      <c r="F80" s="417"/>
    </row>
    <row r="81" spans="1:6" ht="47.25" x14ac:dyDescent="0.25">
      <c r="A81" s="417">
        <v>8</v>
      </c>
      <c r="B81" s="182" t="s">
        <v>20671</v>
      </c>
      <c r="C81" s="182" t="s">
        <v>20672</v>
      </c>
      <c r="D81" s="182" t="s">
        <v>20673</v>
      </c>
      <c r="E81" s="1021">
        <v>5000000</v>
      </c>
      <c r="F81" s="417" t="s">
        <v>272</v>
      </c>
    </row>
    <row r="82" spans="1:6" x14ac:dyDescent="0.25">
      <c r="A82" s="417"/>
      <c r="B82" s="417"/>
      <c r="C82" s="416" t="s">
        <v>248</v>
      </c>
      <c r="D82" s="182"/>
      <c r="E82" s="706">
        <f>SUM(E69:E81)</f>
        <v>11379310.34</v>
      </c>
      <c r="F82" s="417"/>
    </row>
  </sheetData>
  <mergeCells count="14">
    <mergeCell ref="B80:C80"/>
    <mergeCell ref="A64:F64"/>
    <mergeCell ref="A65:F65"/>
    <mergeCell ref="A66:F66"/>
    <mergeCell ref="B68:C68"/>
    <mergeCell ref="B71:D71"/>
    <mergeCell ref="B77:C77"/>
    <mergeCell ref="B53:D53"/>
    <mergeCell ref="B47:D47"/>
    <mergeCell ref="A1:F1"/>
    <mergeCell ref="A2:F2"/>
    <mergeCell ref="A3:F3"/>
    <mergeCell ref="B5:F5"/>
    <mergeCell ref="B46:D46"/>
  </mergeCells>
  <pageMargins left="0.7" right="0.7" top="0.75" bottom="0.75" header="0.3" footer="0.3"/>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8"/>
  <sheetViews>
    <sheetView topLeftCell="A145" workbookViewId="0">
      <selection activeCell="D111" sqref="D111"/>
    </sheetView>
  </sheetViews>
  <sheetFormatPr defaultRowHeight="15.75" x14ac:dyDescent="0.25"/>
  <cols>
    <col min="1" max="1" width="9.140625" style="128"/>
    <col min="2" max="2" width="12.42578125" style="128" customWidth="1"/>
    <col min="3" max="3" width="45.28515625" style="128" customWidth="1"/>
    <col min="4" max="4" width="18" style="128" customWidth="1"/>
    <col min="5" max="5" width="22.85546875" style="128" customWidth="1"/>
    <col min="6" max="16384" width="9.140625" style="128"/>
  </cols>
  <sheetData>
    <row r="1" spans="1:6" x14ac:dyDescent="0.25">
      <c r="A1" s="2553" t="s">
        <v>0</v>
      </c>
      <c r="B1" s="2554"/>
      <c r="C1" s="2554"/>
      <c r="D1" s="2554"/>
      <c r="E1" s="2554"/>
      <c r="F1" s="2555"/>
    </row>
    <row r="2" spans="1:6" x14ac:dyDescent="0.25">
      <c r="A2" s="2827" t="s">
        <v>20674</v>
      </c>
      <c r="B2" s="2828"/>
      <c r="C2" s="2828"/>
      <c r="D2" s="2828"/>
      <c r="E2" s="2828"/>
      <c r="F2" s="2829"/>
    </row>
    <row r="3" spans="1:6" x14ac:dyDescent="0.25">
      <c r="A3" s="2815" t="s">
        <v>281</v>
      </c>
      <c r="B3" s="2816"/>
      <c r="C3" s="2816"/>
      <c r="D3" s="2816"/>
      <c r="E3" s="2816"/>
      <c r="F3" s="2817"/>
    </row>
    <row r="4" spans="1:6" ht="31.5" x14ac:dyDescent="0.25">
      <c r="A4" s="1104" t="s">
        <v>3</v>
      </c>
      <c r="B4" s="1030" t="s">
        <v>283</v>
      </c>
      <c r="C4" s="1030" t="s">
        <v>284</v>
      </c>
      <c r="D4" s="1028" t="s">
        <v>5291</v>
      </c>
      <c r="E4" s="1031" t="s">
        <v>286</v>
      </c>
      <c r="F4" s="1105" t="s">
        <v>287</v>
      </c>
    </row>
    <row r="5" spans="1:6" x14ac:dyDescent="0.25">
      <c r="A5" s="1106"/>
      <c r="B5" s="2830" t="s">
        <v>9</v>
      </c>
      <c r="C5" s="2831"/>
      <c r="D5" s="2832"/>
      <c r="E5" s="1107"/>
      <c r="F5" s="1108"/>
    </row>
    <row r="6" spans="1:6" ht="47.25" x14ac:dyDescent="0.25">
      <c r="A6" s="277">
        <v>1</v>
      </c>
      <c r="B6" s="121" t="s">
        <v>289</v>
      </c>
      <c r="C6" s="123" t="s">
        <v>20675</v>
      </c>
      <c r="D6" s="156" t="s">
        <v>329</v>
      </c>
      <c r="E6" s="1046">
        <v>1859438</v>
      </c>
      <c r="F6" s="878" t="s">
        <v>19461</v>
      </c>
    </row>
    <row r="7" spans="1:6" ht="126" x14ac:dyDescent="0.25">
      <c r="A7" s="277">
        <v>2</v>
      </c>
      <c r="B7" s="121" t="s">
        <v>295</v>
      </c>
      <c r="C7" s="123" t="s">
        <v>20676</v>
      </c>
      <c r="D7" s="156" t="s">
        <v>488</v>
      </c>
      <c r="E7" s="1046">
        <v>667582.68999999994</v>
      </c>
      <c r="F7" s="878" t="s">
        <v>1259</v>
      </c>
    </row>
    <row r="8" spans="1:6" ht="31.5" x14ac:dyDescent="0.25">
      <c r="A8" s="277">
        <v>3</v>
      </c>
      <c r="B8" s="121" t="s">
        <v>17</v>
      </c>
      <c r="C8" s="123" t="s">
        <v>20677</v>
      </c>
      <c r="D8" s="156" t="s">
        <v>19</v>
      </c>
      <c r="E8" s="1046">
        <v>111600</v>
      </c>
      <c r="F8" s="878" t="s">
        <v>1259</v>
      </c>
    </row>
    <row r="9" spans="1:6" ht="31.5" x14ac:dyDescent="0.25">
      <c r="A9" s="277">
        <v>4</v>
      </c>
      <c r="B9" s="121" t="s">
        <v>20</v>
      </c>
      <c r="C9" s="123" t="s">
        <v>20678</v>
      </c>
      <c r="D9" s="156" t="s">
        <v>19</v>
      </c>
      <c r="E9" s="1046">
        <v>70000</v>
      </c>
      <c r="F9" s="878" t="s">
        <v>1259</v>
      </c>
    </row>
    <row r="10" spans="1:6" ht="78.75" x14ac:dyDescent="0.25">
      <c r="A10" s="277">
        <v>5</v>
      </c>
      <c r="B10" s="121" t="s">
        <v>23</v>
      </c>
      <c r="C10" s="123" t="s">
        <v>20679</v>
      </c>
      <c r="D10" s="156" t="s">
        <v>3056</v>
      </c>
      <c r="E10" s="1046">
        <v>1500000</v>
      </c>
      <c r="F10" s="878" t="s">
        <v>1259</v>
      </c>
    </row>
    <row r="11" spans="1:6" x14ac:dyDescent="0.25">
      <c r="A11" s="277"/>
      <c r="B11" s="498" t="s">
        <v>334</v>
      </c>
      <c r="C11" s="833"/>
      <c r="D11" s="277"/>
      <c r="E11" s="1109"/>
      <c r="F11" s="902"/>
    </row>
    <row r="12" spans="1:6" ht="126" x14ac:dyDescent="0.25">
      <c r="A12" s="277">
        <v>6</v>
      </c>
      <c r="B12" s="121" t="s">
        <v>721</v>
      </c>
      <c r="C12" s="123" t="s">
        <v>20680</v>
      </c>
      <c r="D12" s="149" t="s">
        <v>488</v>
      </c>
      <c r="E12" s="1046">
        <v>804310.34</v>
      </c>
      <c r="F12" s="878" t="s">
        <v>1259</v>
      </c>
    </row>
    <row r="13" spans="1:6" ht="78.75" x14ac:dyDescent="0.25">
      <c r="A13" s="277">
        <v>7</v>
      </c>
      <c r="B13" s="121" t="s">
        <v>23</v>
      </c>
      <c r="C13" s="123" t="s">
        <v>20681</v>
      </c>
      <c r="D13" s="149" t="s">
        <v>20682</v>
      </c>
      <c r="E13" s="1046">
        <v>900000</v>
      </c>
      <c r="F13" s="878" t="s">
        <v>1259</v>
      </c>
    </row>
    <row r="14" spans="1:6" ht="94.5" x14ac:dyDescent="0.25">
      <c r="A14" s="277">
        <v>8</v>
      </c>
      <c r="B14" s="121" t="s">
        <v>299</v>
      </c>
      <c r="C14" s="123" t="s">
        <v>20683</v>
      </c>
      <c r="D14" s="149" t="s">
        <v>20205</v>
      </c>
      <c r="E14" s="1046">
        <v>900000</v>
      </c>
      <c r="F14" s="878" t="s">
        <v>1259</v>
      </c>
    </row>
    <row r="15" spans="1:6" x14ac:dyDescent="0.25">
      <c r="A15" s="277"/>
      <c r="B15" s="498" t="s">
        <v>40</v>
      </c>
      <c r="C15" s="833"/>
      <c r="D15" s="277"/>
      <c r="E15" s="1109"/>
      <c r="F15" s="902"/>
    </row>
    <row r="16" spans="1:6" ht="94.5" x14ac:dyDescent="0.25">
      <c r="A16" s="277">
        <v>9</v>
      </c>
      <c r="B16" s="121" t="s">
        <v>20684</v>
      </c>
      <c r="C16" s="121" t="s">
        <v>20685</v>
      </c>
      <c r="D16" s="149" t="s">
        <v>43</v>
      </c>
      <c r="E16" s="1110">
        <v>4568965.5199999996</v>
      </c>
      <c r="F16" s="878" t="s">
        <v>1259</v>
      </c>
    </row>
    <row r="17" spans="1:6" x14ac:dyDescent="0.25">
      <c r="A17" s="277"/>
      <c r="B17" s="498" t="s">
        <v>306</v>
      </c>
      <c r="C17" s="833"/>
      <c r="D17" s="277"/>
      <c r="E17" s="1109"/>
      <c r="F17" s="902"/>
    </row>
    <row r="18" spans="1:6" ht="141.75" x14ac:dyDescent="0.25">
      <c r="A18" s="277">
        <v>10</v>
      </c>
      <c r="B18" s="121" t="s">
        <v>20686</v>
      </c>
      <c r="C18" s="123" t="s">
        <v>20687</v>
      </c>
      <c r="D18" s="149" t="s">
        <v>4483</v>
      </c>
      <c r="E18" s="1110">
        <v>1700000</v>
      </c>
      <c r="F18" s="878" t="s">
        <v>1259</v>
      </c>
    </row>
    <row r="19" spans="1:6" x14ac:dyDescent="0.25">
      <c r="A19" s="277"/>
      <c r="B19" s="498" t="s">
        <v>34</v>
      </c>
      <c r="C19" s="833"/>
      <c r="D19" s="277"/>
      <c r="E19" s="1109"/>
      <c r="F19" s="902"/>
    </row>
    <row r="20" spans="1:6" ht="47.25" x14ac:dyDescent="0.25">
      <c r="A20" s="277">
        <v>11</v>
      </c>
      <c r="B20" s="121" t="s">
        <v>309</v>
      </c>
      <c r="C20" s="123" t="s">
        <v>20688</v>
      </c>
      <c r="D20" s="149" t="s">
        <v>341</v>
      </c>
      <c r="E20" s="1110">
        <v>9516223.0700000003</v>
      </c>
      <c r="F20" s="878" t="s">
        <v>1259</v>
      </c>
    </row>
    <row r="21" spans="1:6" ht="47.25" x14ac:dyDescent="0.25">
      <c r="A21" s="277">
        <v>12</v>
      </c>
      <c r="B21" s="121" t="s">
        <v>311</v>
      </c>
      <c r="C21" s="123" t="s">
        <v>20689</v>
      </c>
      <c r="D21" s="149" t="s">
        <v>341</v>
      </c>
      <c r="E21" s="1110">
        <v>16000000</v>
      </c>
      <c r="F21" s="878" t="s">
        <v>1259</v>
      </c>
    </row>
    <row r="22" spans="1:6" x14ac:dyDescent="0.25">
      <c r="A22" s="277"/>
      <c r="B22" s="498" t="s">
        <v>5895</v>
      </c>
      <c r="C22" s="833"/>
      <c r="D22" s="277"/>
      <c r="E22" s="1109"/>
      <c r="F22" s="902"/>
    </row>
    <row r="23" spans="1:6" ht="110.25" x14ac:dyDescent="0.25">
      <c r="A23" s="277">
        <v>13</v>
      </c>
      <c r="B23" s="121" t="s">
        <v>20690</v>
      </c>
      <c r="C23" s="152" t="s">
        <v>20691</v>
      </c>
      <c r="D23" s="149" t="s">
        <v>20692</v>
      </c>
      <c r="E23" s="1110">
        <v>300000</v>
      </c>
      <c r="F23" s="902" t="s">
        <v>1798</v>
      </c>
    </row>
    <row r="24" spans="1:6" ht="126" x14ac:dyDescent="0.25">
      <c r="A24" s="277">
        <v>14</v>
      </c>
      <c r="B24" s="121" t="s">
        <v>20693</v>
      </c>
      <c r="C24" s="152" t="s">
        <v>20694</v>
      </c>
      <c r="D24" s="149" t="s">
        <v>20695</v>
      </c>
      <c r="E24" s="1110">
        <v>500000</v>
      </c>
      <c r="F24" s="902" t="s">
        <v>1259</v>
      </c>
    </row>
    <row r="25" spans="1:6" ht="94.5" x14ac:dyDescent="0.25">
      <c r="A25" s="277">
        <v>15</v>
      </c>
      <c r="B25" s="121" t="s">
        <v>20696</v>
      </c>
      <c r="C25" s="152" t="s">
        <v>20697</v>
      </c>
      <c r="D25" s="149" t="s">
        <v>20698</v>
      </c>
      <c r="E25" s="1110">
        <v>500000</v>
      </c>
      <c r="F25" s="902" t="s">
        <v>1259</v>
      </c>
    </row>
    <row r="26" spans="1:6" ht="47.25" x14ac:dyDescent="0.25">
      <c r="A26" s="277">
        <v>16</v>
      </c>
      <c r="B26" s="121" t="s">
        <v>20699</v>
      </c>
      <c r="C26" s="152" t="s">
        <v>20700</v>
      </c>
      <c r="D26" s="149" t="s">
        <v>2934</v>
      </c>
      <c r="E26" s="1110">
        <v>600000</v>
      </c>
      <c r="F26" s="902" t="s">
        <v>1269</v>
      </c>
    </row>
    <row r="27" spans="1:6" ht="110.25" x14ac:dyDescent="0.25">
      <c r="A27" s="277">
        <v>17</v>
      </c>
      <c r="B27" s="121" t="s">
        <v>20701</v>
      </c>
      <c r="C27" s="152" t="s">
        <v>20702</v>
      </c>
      <c r="D27" s="149" t="s">
        <v>20703</v>
      </c>
      <c r="E27" s="1110">
        <v>500000</v>
      </c>
      <c r="F27" s="902" t="s">
        <v>1259</v>
      </c>
    </row>
    <row r="28" spans="1:6" ht="94.5" x14ac:dyDescent="0.25">
      <c r="A28" s="277">
        <v>18</v>
      </c>
      <c r="B28" s="121" t="s">
        <v>20704</v>
      </c>
      <c r="C28" s="152" t="s">
        <v>20705</v>
      </c>
      <c r="D28" s="149" t="s">
        <v>20706</v>
      </c>
      <c r="E28" s="1110">
        <v>200000</v>
      </c>
      <c r="F28" s="902" t="s">
        <v>1259</v>
      </c>
    </row>
    <row r="29" spans="1:6" ht="110.25" x14ac:dyDescent="0.25">
      <c r="A29" s="277">
        <v>19</v>
      </c>
      <c r="B29" s="121" t="s">
        <v>20707</v>
      </c>
      <c r="C29" s="152" t="s">
        <v>20708</v>
      </c>
      <c r="D29" s="149" t="s">
        <v>20709</v>
      </c>
      <c r="E29" s="1110">
        <v>300000</v>
      </c>
      <c r="F29" s="902" t="s">
        <v>1259</v>
      </c>
    </row>
    <row r="30" spans="1:6" ht="110.25" x14ac:dyDescent="0.25">
      <c r="A30" s="277">
        <v>20</v>
      </c>
      <c r="B30" s="121" t="s">
        <v>20710</v>
      </c>
      <c r="C30" s="152" t="s">
        <v>20711</v>
      </c>
      <c r="D30" s="149" t="s">
        <v>20709</v>
      </c>
      <c r="E30" s="1110">
        <v>300000</v>
      </c>
      <c r="F30" s="902" t="s">
        <v>1259</v>
      </c>
    </row>
    <row r="31" spans="1:6" ht="110.25" x14ac:dyDescent="0.25">
      <c r="A31" s="277">
        <v>21</v>
      </c>
      <c r="B31" s="121" t="s">
        <v>20712</v>
      </c>
      <c r="C31" s="152" t="s">
        <v>20713</v>
      </c>
      <c r="D31" s="149" t="s">
        <v>20709</v>
      </c>
      <c r="E31" s="1110">
        <v>300000</v>
      </c>
      <c r="F31" s="902" t="s">
        <v>1259</v>
      </c>
    </row>
    <row r="32" spans="1:6" ht="110.25" x14ac:dyDescent="0.25">
      <c r="A32" s="277">
        <v>22</v>
      </c>
      <c r="B32" s="121" t="s">
        <v>20714</v>
      </c>
      <c r="C32" s="152" t="s">
        <v>20715</v>
      </c>
      <c r="D32" s="149" t="s">
        <v>20716</v>
      </c>
      <c r="E32" s="1110">
        <v>370000</v>
      </c>
      <c r="F32" s="902" t="s">
        <v>1259</v>
      </c>
    </row>
    <row r="33" spans="1:6" ht="110.25" x14ac:dyDescent="0.25">
      <c r="A33" s="277">
        <v>23</v>
      </c>
      <c r="B33" s="121" t="s">
        <v>20717</v>
      </c>
      <c r="C33" s="152" t="s">
        <v>20718</v>
      </c>
      <c r="D33" s="149" t="s">
        <v>20709</v>
      </c>
      <c r="E33" s="1110">
        <v>250000</v>
      </c>
      <c r="F33" s="902" t="s">
        <v>1259</v>
      </c>
    </row>
    <row r="34" spans="1:6" ht="110.25" x14ac:dyDescent="0.25">
      <c r="A34" s="277">
        <v>24</v>
      </c>
      <c r="B34" s="121" t="s">
        <v>20719</v>
      </c>
      <c r="C34" s="152" t="s">
        <v>20720</v>
      </c>
      <c r="D34" s="149" t="s">
        <v>20709</v>
      </c>
      <c r="E34" s="1110">
        <v>300000</v>
      </c>
      <c r="F34" s="902" t="s">
        <v>1259</v>
      </c>
    </row>
    <row r="35" spans="1:6" ht="110.25" x14ac:dyDescent="0.25">
      <c r="A35" s="277">
        <v>25</v>
      </c>
      <c r="B35" s="121" t="s">
        <v>20721</v>
      </c>
      <c r="C35" s="152" t="s">
        <v>20722</v>
      </c>
      <c r="D35" s="149" t="s">
        <v>20709</v>
      </c>
      <c r="E35" s="1110">
        <v>280000</v>
      </c>
      <c r="F35" s="902" t="s">
        <v>1259</v>
      </c>
    </row>
    <row r="36" spans="1:6" ht="110.25" x14ac:dyDescent="0.25">
      <c r="A36" s="277">
        <v>26</v>
      </c>
      <c r="B36" s="121" t="s">
        <v>20723</v>
      </c>
      <c r="C36" s="152" t="s">
        <v>20724</v>
      </c>
      <c r="D36" s="149" t="s">
        <v>20709</v>
      </c>
      <c r="E36" s="1110">
        <v>300000</v>
      </c>
      <c r="F36" s="902" t="s">
        <v>1259</v>
      </c>
    </row>
    <row r="37" spans="1:6" ht="110.25" x14ac:dyDescent="0.25">
      <c r="A37" s="277">
        <v>27</v>
      </c>
      <c r="B37" s="121" t="s">
        <v>20725</v>
      </c>
      <c r="C37" s="152" t="s">
        <v>20726</v>
      </c>
      <c r="D37" s="149" t="s">
        <v>20709</v>
      </c>
      <c r="E37" s="1110">
        <v>300000</v>
      </c>
      <c r="F37" s="902" t="s">
        <v>1259</v>
      </c>
    </row>
    <row r="38" spans="1:6" ht="110.25" x14ac:dyDescent="0.25">
      <c r="A38" s="277">
        <v>28</v>
      </c>
      <c r="B38" s="121" t="s">
        <v>20727</v>
      </c>
      <c r="C38" s="152" t="s">
        <v>20728</v>
      </c>
      <c r="D38" s="149" t="s">
        <v>20709</v>
      </c>
      <c r="E38" s="1110">
        <v>300000</v>
      </c>
      <c r="F38" s="902" t="s">
        <v>1259</v>
      </c>
    </row>
    <row r="39" spans="1:6" ht="110.25" x14ac:dyDescent="0.25">
      <c r="A39" s="277">
        <v>29</v>
      </c>
      <c r="B39" s="152" t="s">
        <v>20729</v>
      </c>
      <c r="C39" s="152" t="s">
        <v>20730</v>
      </c>
      <c r="D39" s="149" t="s">
        <v>20709</v>
      </c>
      <c r="E39" s="1110">
        <v>300000</v>
      </c>
      <c r="F39" s="902" t="s">
        <v>1259</v>
      </c>
    </row>
    <row r="40" spans="1:6" ht="47.25" x14ac:dyDescent="0.25">
      <c r="A40" s="277">
        <v>30</v>
      </c>
      <c r="B40" s="152" t="s">
        <v>20731</v>
      </c>
      <c r="C40" s="152" t="s">
        <v>20732</v>
      </c>
      <c r="D40" s="149" t="s">
        <v>14562</v>
      </c>
      <c r="E40" s="1110">
        <v>400000</v>
      </c>
      <c r="F40" s="902" t="s">
        <v>13</v>
      </c>
    </row>
    <row r="41" spans="1:6" ht="47.25" x14ac:dyDescent="0.25">
      <c r="A41" s="277">
        <v>31</v>
      </c>
      <c r="B41" s="152" t="s">
        <v>20733</v>
      </c>
      <c r="C41" s="152" t="s">
        <v>20734</v>
      </c>
      <c r="D41" s="149" t="s">
        <v>2934</v>
      </c>
      <c r="E41" s="1110">
        <v>550000</v>
      </c>
      <c r="F41" s="902" t="s">
        <v>13</v>
      </c>
    </row>
    <row r="42" spans="1:6" ht="63" x14ac:dyDescent="0.25">
      <c r="A42" s="277">
        <v>32</v>
      </c>
      <c r="B42" s="152" t="s">
        <v>20735</v>
      </c>
      <c r="C42" s="152" t="s">
        <v>20736</v>
      </c>
      <c r="D42" s="149" t="s">
        <v>20737</v>
      </c>
      <c r="E42" s="1110">
        <v>540000</v>
      </c>
      <c r="F42" s="902" t="s">
        <v>13</v>
      </c>
    </row>
    <row r="43" spans="1:6" ht="47.25" x14ac:dyDescent="0.25">
      <c r="A43" s="277">
        <v>33</v>
      </c>
      <c r="B43" s="152" t="s">
        <v>20738</v>
      </c>
      <c r="C43" s="152" t="s">
        <v>20739</v>
      </c>
      <c r="D43" s="149" t="s">
        <v>20740</v>
      </c>
      <c r="E43" s="1110">
        <v>500000</v>
      </c>
      <c r="F43" s="902" t="s">
        <v>13</v>
      </c>
    </row>
    <row r="44" spans="1:6" ht="141.75" x14ac:dyDescent="0.25">
      <c r="A44" s="277">
        <v>34</v>
      </c>
      <c r="B44" s="152" t="s">
        <v>20741</v>
      </c>
      <c r="C44" s="152" t="s">
        <v>20742</v>
      </c>
      <c r="D44" s="303" t="s">
        <v>20743</v>
      </c>
      <c r="E44" s="1111">
        <v>1000000</v>
      </c>
      <c r="F44" s="902" t="s">
        <v>13</v>
      </c>
    </row>
    <row r="45" spans="1:6" x14ac:dyDescent="0.25">
      <c r="A45" s="277"/>
      <c r="B45" s="498" t="s">
        <v>5872</v>
      </c>
      <c r="C45" s="833"/>
      <c r="D45" s="277"/>
      <c r="E45" s="1109"/>
      <c r="F45" s="902"/>
    </row>
    <row r="46" spans="1:6" ht="126" x14ac:dyDescent="0.25">
      <c r="A46" s="277">
        <v>35</v>
      </c>
      <c r="B46" s="121" t="s">
        <v>20744</v>
      </c>
      <c r="C46" s="152" t="s">
        <v>20745</v>
      </c>
      <c r="D46" s="149" t="s">
        <v>20746</v>
      </c>
      <c r="E46" s="1110">
        <v>2000000</v>
      </c>
      <c r="F46" s="586" t="s">
        <v>1259</v>
      </c>
    </row>
    <row r="47" spans="1:6" ht="126" x14ac:dyDescent="0.25">
      <c r="A47" s="277">
        <v>36</v>
      </c>
      <c r="B47" s="121" t="s">
        <v>20747</v>
      </c>
      <c r="C47" s="152" t="s">
        <v>20748</v>
      </c>
      <c r="D47" s="149" t="s">
        <v>20749</v>
      </c>
      <c r="E47" s="1110">
        <v>2472242</v>
      </c>
      <c r="F47" s="586" t="s">
        <v>13</v>
      </c>
    </row>
    <row r="48" spans="1:6" ht="63" x14ac:dyDescent="0.25">
      <c r="A48" s="277">
        <v>37</v>
      </c>
      <c r="B48" s="121" t="s">
        <v>20750</v>
      </c>
      <c r="C48" s="152" t="s">
        <v>20751</v>
      </c>
      <c r="D48" s="149" t="s">
        <v>17930</v>
      </c>
      <c r="E48" s="1110">
        <v>1416144</v>
      </c>
      <c r="F48" s="586" t="s">
        <v>1259</v>
      </c>
    </row>
    <row r="49" spans="1:6" ht="63" x14ac:dyDescent="0.25">
      <c r="A49" s="277">
        <v>38</v>
      </c>
      <c r="B49" s="121" t="s">
        <v>20752</v>
      </c>
      <c r="C49" s="152" t="s">
        <v>20753</v>
      </c>
      <c r="D49" s="149" t="s">
        <v>17930</v>
      </c>
      <c r="E49" s="1110">
        <v>1777170</v>
      </c>
      <c r="F49" s="586" t="s">
        <v>1259</v>
      </c>
    </row>
    <row r="50" spans="1:6" ht="78.75" x14ac:dyDescent="0.25">
      <c r="A50" s="277">
        <v>39</v>
      </c>
      <c r="B50" s="121" t="s">
        <v>20754</v>
      </c>
      <c r="C50" s="152" t="s">
        <v>20755</v>
      </c>
      <c r="D50" s="149" t="s">
        <v>17930</v>
      </c>
      <c r="E50" s="1110">
        <v>1499642</v>
      </c>
      <c r="F50" s="586" t="s">
        <v>1259</v>
      </c>
    </row>
    <row r="51" spans="1:6" ht="126" x14ac:dyDescent="0.25">
      <c r="A51" s="277">
        <v>40</v>
      </c>
      <c r="B51" s="121" t="s">
        <v>20756</v>
      </c>
      <c r="C51" s="152" t="s">
        <v>20757</v>
      </c>
      <c r="D51" s="149" t="s">
        <v>20758</v>
      </c>
      <c r="E51" s="1110">
        <v>550000</v>
      </c>
      <c r="F51" s="586" t="s">
        <v>1259</v>
      </c>
    </row>
    <row r="52" spans="1:6" ht="110.25" x14ac:dyDescent="0.25">
      <c r="A52" s="277">
        <v>41</v>
      </c>
      <c r="B52" s="121" t="s">
        <v>20759</v>
      </c>
      <c r="C52" s="152" t="s">
        <v>20760</v>
      </c>
      <c r="D52" s="149" t="s">
        <v>20761</v>
      </c>
      <c r="E52" s="1110">
        <v>500000</v>
      </c>
      <c r="F52" s="586" t="s">
        <v>1259</v>
      </c>
    </row>
    <row r="53" spans="1:6" ht="110.25" x14ac:dyDescent="0.25">
      <c r="A53" s="277">
        <v>42</v>
      </c>
      <c r="B53" s="121" t="s">
        <v>20762</v>
      </c>
      <c r="C53" s="152" t="s">
        <v>20763</v>
      </c>
      <c r="D53" s="149" t="s">
        <v>20761</v>
      </c>
      <c r="E53" s="1110">
        <v>550000</v>
      </c>
      <c r="F53" s="586" t="s">
        <v>1259</v>
      </c>
    </row>
    <row r="54" spans="1:6" ht="94.5" x14ac:dyDescent="0.25">
      <c r="A54" s="277">
        <v>43</v>
      </c>
      <c r="B54" s="121" t="s">
        <v>20764</v>
      </c>
      <c r="C54" s="152" t="s">
        <v>20765</v>
      </c>
      <c r="D54" s="149" t="s">
        <v>20766</v>
      </c>
      <c r="E54" s="1110">
        <v>300000</v>
      </c>
      <c r="F54" s="586" t="s">
        <v>1259</v>
      </c>
    </row>
    <row r="55" spans="1:6" ht="94.5" x14ac:dyDescent="0.25">
      <c r="A55" s="277">
        <v>44</v>
      </c>
      <c r="B55" s="121" t="s">
        <v>20767</v>
      </c>
      <c r="C55" s="152" t="s">
        <v>20768</v>
      </c>
      <c r="D55" s="149" t="s">
        <v>20766</v>
      </c>
      <c r="E55" s="1110">
        <v>300000</v>
      </c>
      <c r="F55" s="586" t="s">
        <v>1259</v>
      </c>
    </row>
    <row r="56" spans="1:6" ht="63" x14ac:dyDescent="0.25">
      <c r="A56" s="277">
        <v>45</v>
      </c>
      <c r="B56" s="121" t="s">
        <v>20769</v>
      </c>
      <c r="C56" s="152" t="s">
        <v>20770</v>
      </c>
      <c r="D56" s="149" t="s">
        <v>20771</v>
      </c>
      <c r="E56" s="1110">
        <v>1500000</v>
      </c>
      <c r="F56" s="586" t="s">
        <v>13</v>
      </c>
    </row>
    <row r="57" spans="1:6" ht="78.75" x14ac:dyDescent="0.25">
      <c r="A57" s="277">
        <v>46</v>
      </c>
      <c r="B57" s="121" t="s">
        <v>20772</v>
      </c>
      <c r="C57" s="152" t="s">
        <v>20773</v>
      </c>
      <c r="D57" s="149" t="s">
        <v>20774</v>
      </c>
      <c r="E57" s="1110">
        <v>1000000</v>
      </c>
      <c r="F57" s="586" t="s">
        <v>13</v>
      </c>
    </row>
    <row r="58" spans="1:6" ht="173.25" x14ac:dyDescent="0.25">
      <c r="A58" s="277">
        <v>47</v>
      </c>
      <c r="B58" s="121" t="s">
        <v>20775</v>
      </c>
      <c r="C58" s="152" t="s">
        <v>20776</v>
      </c>
      <c r="D58" s="149" t="s">
        <v>20777</v>
      </c>
      <c r="E58" s="1110">
        <v>1300000</v>
      </c>
      <c r="F58" s="586" t="s">
        <v>1259</v>
      </c>
    </row>
    <row r="59" spans="1:6" ht="63" x14ac:dyDescent="0.25">
      <c r="A59" s="277">
        <v>48</v>
      </c>
      <c r="B59" s="121" t="s">
        <v>20778</v>
      </c>
      <c r="C59" s="152" t="s">
        <v>20779</v>
      </c>
      <c r="D59" s="156" t="s">
        <v>20780</v>
      </c>
      <c r="E59" s="1111">
        <v>1000000</v>
      </c>
      <c r="F59" s="586" t="s">
        <v>13</v>
      </c>
    </row>
    <row r="60" spans="1:6" ht="110.25" x14ac:dyDescent="0.25">
      <c r="A60" s="277">
        <v>49</v>
      </c>
      <c r="B60" s="121" t="s">
        <v>20781</v>
      </c>
      <c r="C60" s="152" t="s">
        <v>20782</v>
      </c>
      <c r="D60" s="149" t="s">
        <v>20761</v>
      </c>
      <c r="E60" s="1110">
        <v>600000</v>
      </c>
      <c r="F60" s="586" t="s">
        <v>1259</v>
      </c>
    </row>
    <row r="61" spans="1:6" x14ac:dyDescent="0.25">
      <c r="A61" s="277"/>
      <c r="B61" s="498" t="s">
        <v>219</v>
      </c>
      <c r="C61" s="833"/>
      <c r="D61" s="277"/>
      <c r="E61" s="1109"/>
      <c r="F61" s="902"/>
    </row>
    <row r="62" spans="1:6" ht="63" x14ac:dyDescent="0.25">
      <c r="A62" s="277">
        <v>50</v>
      </c>
      <c r="B62" s="121" t="s">
        <v>20783</v>
      </c>
      <c r="C62" s="123" t="s">
        <v>20784</v>
      </c>
      <c r="D62" s="149" t="s">
        <v>20785</v>
      </c>
      <c r="E62" s="1110">
        <v>100000</v>
      </c>
      <c r="F62" s="586" t="s">
        <v>1259</v>
      </c>
    </row>
    <row r="63" spans="1:6" ht="126" x14ac:dyDescent="0.25">
      <c r="A63" s="277">
        <v>51</v>
      </c>
      <c r="B63" s="121" t="s">
        <v>20786</v>
      </c>
      <c r="C63" s="123" t="s">
        <v>20787</v>
      </c>
      <c r="D63" s="149" t="s">
        <v>20788</v>
      </c>
      <c r="E63" s="1110">
        <v>500000</v>
      </c>
      <c r="F63" s="586" t="s">
        <v>1259</v>
      </c>
    </row>
    <row r="64" spans="1:6" ht="31.5" x14ac:dyDescent="0.25">
      <c r="A64" s="277">
        <v>52</v>
      </c>
      <c r="B64" s="121" t="s">
        <v>20789</v>
      </c>
      <c r="C64" s="123" t="s">
        <v>20790</v>
      </c>
      <c r="D64" s="149" t="s">
        <v>20791</v>
      </c>
      <c r="E64" s="1110">
        <v>150000</v>
      </c>
      <c r="F64" s="586" t="s">
        <v>1259</v>
      </c>
    </row>
    <row r="65" spans="1:6" ht="94.5" x14ac:dyDescent="0.25">
      <c r="A65" s="277">
        <v>53</v>
      </c>
      <c r="B65" s="121" t="s">
        <v>20792</v>
      </c>
      <c r="C65" s="123" t="s">
        <v>20793</v>
      </c>
      <c r="D65" s="149" t="s">
        <v>20794</v>
      </c>
      <c r="E65" s="1110">
        <v>200000</v>
      </c>
      <c r="F65" s="586" t="s">
        <v>1259</v>
      </c>
    </row>
    <row r="66" spans="1:6" ht="63" x14ac:dyDescent="0.25">
      <c r="A66" s="277">
        <v>54</v>
      </c>
      <c r="B66" s="121" t="s">
        <v>20795</v>
      </c>
      <c r="C66" s="123" t="s">
        <v>20796</v>
      </c>
      <c r="D66" s="149" t="s">
        <v>20797</v>
      </c>
      <c r="E66" s="1110">
        <v>150000</v>
      </c>
      <c r="F66" s="586" t="s">
        <v>13</v>
      </c>
    </row>
    <row r="67" spans="1:6" ht="63" x14ac:dyDescent="0.25">
      <c r="A67" s="277">
        <v>55</v>
      </c>
      <c r="B67" s="121" t="s">
        <v>20798</v>
      </c>
      <c r="C67" s="123" t="s">
        <v>20799</v>
      </c>
      <c r="D67" s="149" t="s">
        <v>20797</v>
      </c>
      <c r="E67" s="1110">
        <v>150000</v>
      </c>
      <c r="F67" s="586" t="s">
        <v>13</v>
      </c>
    </row>
    <row r="68" spans="1:6" ht="47.25" x14ac:dyDescent="0.25">
      <c r="A68" s="277">
        <v>56</v>
      </c>
      <c r="B68" s="121" t="s">
        <v>20800</v>
      </c>
      <c r="C68" s="123" t="s">
        <v>20801</v>
      </c>
      <c r="D68" s="149" t="s">
        <v>20802</v>
      </c>
      <c r="E68" s="1110">
        <v>600000</v>
      </c>
      <c r="F68" s="586" t="s">
        <v>13</v>
      </c>
    </row>
    <row r="69" spans="1:6" ht="110.25" x14ac:dyDescent="0.25">
      <c r="A69" s="277">
        <v>57</v>
      </c>
      <c r="B69" s="121" t="s">
        <v>20803</v>
      </c>
      <c r="C69" s="123" t="s">
        <v>20804</v>
      </c>
      <c r="D69" s="149" t="s">
        <v>20805</v>
      </c>
      <c r="E69" s="1110">
        <v>980000</v>
      </c>
      <c r="F69" s="586" t="s">
        <v>13</v>
      </c>
    </row>
    <row r="70" spans="1:6" ht="47.25" x14ac:dyDescent="0.25">
      <c r="A70" s="277">
        <v>58</v>
      </c>
      <c r="B70" s="121" t="s">
        <v>20806</v>
      </c>
      <c r="C70" s="123" t="s">
        <v>20807</v>
      </c>
      <c r="D70" s="149" t="s">
        <v>20802</v>
      </c>
      <c r="E70" s="1110">
        <v>600000</v>
      </c>
      <c r="F70" s="586" t="s">
        <v>13</v>
      </c>
    </row>
    <row r="71" spans="1:6" ht="31.5" x14ac:dyDescent="0.25">
      <c r="A71" s="277">
        <v>59</v>
      </c>
      <c r="B71" s="121" t="s">
        <v>20808</v>
      </c>
      <c r="C71" s="123" t="s">
        <v>20809</v>
      </c>
      <c r="D71" s="149" t="s">
        <v>20791</v>
      </c>
      <c r="E71" s="1110">
        <v>550000</v>
      </c>
      <c r="F71" s="586" t="s">
        <v>13</v>
      </c>
    </row>
    <row r="72" spans="1:6" x14ac:dyDescent="0.25">
      <c r="A72" s="277"/>
      <c r="B72" s="498" t="s">
        <v>303</v>
      </c>
      <c r="C72" s="833"/>
      <c r="D72" s="277"/>
      <c r="E72" s="1109"/>
      <c r="F72" s="902"/>
    </row>
    <row r="73" spans="1:6" ht="47.25" x14ac:dyDescent="0.25">
      <c r="A73" s="277">
        <v>60</v>
      </c>
      <c r="B73" s="121" t="s">
        <v>20714</v>
      </c>
      <c r="C73" s="123" t="s">
        <v>20810</v>
      </c>
      <c r="D73" s="156" t="s">
        <v>12139</v>
      </c>
      <c r="E73" s="1110">
        <v>90000</v>
      </c>
      <c r="F73" s="363" t="s">
        <v>1259</v>
      </c>
    </row>
    <row r="74" spans="1:6" ht="47.25" x14ac:dyDescent="0.25">
      <c r="A74" s="277">
        <v>61</v>
      </c>
      <c r="B74" s="121" t="s">
        <v>20811</v>
      </c>
      <c r="C74" s="123" t="s">
        <v>20812</v>
      </c>
      <c r="D74" s="156" t="s">
        <v>12139</v>
      </c>
      <c r="E74" s="1110">
        <v>90000</v>
      </c>
      <c r="F74" s="363" t="s">
        <v>1259</v>
      </c>
    </row>
    <row r="75" spans="1:6" ht="78.75" x14ac:dyDescent="0.25">
      <c r="A75" s="277">
        <v>62</v>
      </c>
      <c r="B75" s="121" t="s">
        <v>20813</v>
      </c>
      <c r="C75" s="123" t="s">
        <v>20814</v>
      </c>
      <c r="D75" s="156" t="s">
        <v>20815</v>
      </c>
      <c r="E75" s="1110">
        <v>50000</v>
      </c>
      <c r="F75" s="363" t="s">
        <v>13</v>
      </c>
    </row>
    <row r="76" spans="1:6" ht="63" x14ac:dyDescent="0.25">
      <c r="A76" s="277">
        <v>63</v>
      </c>
      <c r="B76" s="121" t="s">
        <v>20752</v>
      </c>
      <c r="C76" s="123" t="s">
        <v>20816</v>
      </c>
      <c r="D76" s="156" t="s">
        <v>20815</v>
      </c>
      <c r="E76" s="1110">
        <v>50000</v>
      </c>
      <c r="F76" s="363" t="s">
        <v>13</v>
      </c>
    </row>
    <row r="77" spans="1:6" ht="63" x14ac:dyDescent="0.25">
      <c r="A77" s="277">
        <v>64</v>
      </c>
      <c r="B77" s="121" t="s">
        <v>20750</v>
      </c>
      <c r="C77" s="123" t="s">
        <v>20817</v>
      </c>
      <c r="D77" s="156" t="s">
        <v>20815</v>
      </c>
      <c r="E77" s="1110">
        <v>50000</v>
      </c>
      <c r="F77" s="363" t="s">
        <v>13</v>
      </c>
    </row>
    <row r="78" spans="1:6" ht="47.25" x14ac:dyDescent="0.25">
      <c r="A78" s="277">
        <v>65</v>
      </c>
      <c r="B78" s="121" t="s">
        <v>20818</v>
      </c>
      <c r="C78" s="123" t="s">
        <v>20819</v>
      </c>
      <c r="D78" s="156" t="s">
        <v>20815</v>
      </c>
      <c r="E78" s="1110">
        <v>50000</v>
      </c>
      <c r="F78" s="363" t="s">
        <v>13</v>
      </c>
    </row>
    <row r="79" spans="1:6" ht="47.25" x14ac:dyDescent="0.25">
      <c r="A79" s="277">
        <v>66</v>
      </c>
      <c r="B79" s="121" t="s">
        <v>20820</v>
      </c>
      <c r="C79" s="123" t="s">
        <v>20821</v>
      </c>
      <c r="D79" s="156" t="s">
        <v>20815</v>
      </c>
      <c r="E79" s="1110">
        <v>60000</v>
      </c>
      <c r="F79" s="363" t="s">
        <v>13</v>
      </c>
    </row>
    <row r="80" spans="1:6" ht="47.25" x14ac:dyDescent="0.25">
      <c r="A80" s="277">
        <v>67</v>
      </c>
      <c r="B80" s="121" t="s">
        <v>20822</v>
      </c>
      <c r="C80" s="123" t="s">
        <v>20823</v>
      </c>
      <c r="D80" s="156" t="s">
        <v>20815</v>
      </c>
      <c r="E80" s="1110">
        <v>50000</v>
      </c>
      <c r="F80" s="363" t="s">
        <v>13</v>
      </c>
    </row>
    <row r="81" spans="1:6" ht="63" x14ac:dyDescent="0.25">
      <c r="A81" s="277">
        <v>68</v>
      </c>
      <c r="B81" s="121" t="s">
        <v>20741</v>
      </c>
      <c r="C81" s="123" t="s">
        <v>20824</v>
      </c>
      <c r="D81" s="156" t="s">
        <v>20825</v>
      </c>
      <c r="E81" s="1110">
        <v>230000</v>
      </c>
      <c r="F81" s="363" t="s">
        <v>1259</v>
      </c>
    </row>
    <row r="82" spans="1:6" ht="47.25" x14ac:dyDescent="0.25">
      <c r="A82" s="277">
        <v>69</v>
      </c>
      <c r="B82" s="121" t="s">
        <v>20826</v>
      </c>
      <c r="C82" s="123" t="s">
        <v>20827</v>
      </c>
      <c r="D82" s="156" t="s">
        <v>12139</v>
      </c>
      <c r="E82" s="1110">
        <v>90000</v>
      </c>
      <c r="F82" s="363" t="s">
        <v>1259</v>
      </c>
    </row>
    <row r="83" spans="1:6" ht="47.25" x14ac:dyDescent="0.25">
      <c r="A83" s="277">
        <v>70</v>
      </c>
      <c r="B83" s="121" t="s">
        <v>20828</v>
      </c>
      <c r="C83" s="123" t="s">
        <v>20829</v>
      </c>
      <c r="D83" s="156" t="s">
        <v>12139</v>
      </c>
      <c r="E83" s="1110">
        <v>90000</v>
      </c>
      <c r="F83" s="363" t="s">
        <v>1259</v>
      </c>
    </row>
    <row r="84" spans="1:6" ht="31.5" x14ac:dyDescent="0.25">
      <c r="A84" s="277">
        <v>71</v>
      </c>
      <c r="B84" s="121" t="s">
        <v>11569</v>
      </c>
      <c r="C84" s="123" t="s">
        <v>20830</v>
      </c>
      <c r="D84" s="156" t="s">
        <v>12139</v>
      </c>
      <c r="E84" s="1110">
        <v>200000</v>
      </c>
      <c r="F84" s="363" t="s">
        <v>1259</v>
      </c>
    </row>
    <row r="85" spans="1:6" ht="47.25" x14ac:dyDescent="0.25">
      <c r="A85" s="277">
        <v>72</v>
      </c>
      <c r="B85" s="121" t="s">
        <v>20831</v>
      </c>
      <c r="C85" s="123" t="s">
        <v>20832</v>
      </c>
      <c r="D85" s="156" t="s">
        <v>20833</v>
      </c>
      <c r="E85" s="1110">
        <v>200000</v>
      </c>
      <c r="F85" s="878" t="s">
        <v>13</v>
      </c>
    </row>
    <row r="86" spans="1:6" ht="47.25" x14ac:dyDescent="0.25">
      <c r="A86" s="277">
        <v>73</v>
      </c>
      <c r="B86" s="121" t="s">
        <v>20834</v>
      </c>
      <c r="C86" s="123" t="s">
        <v>20835</v>
      </c>
      <c r="D86" s="156" t="s">
        <v>20833</v>
      </c>
      <c r="E86" s="1110">
        <v>200000</v>
      </c>
      <c r="F86" s="878" t="s">
        <v>13</v>
      </c>
    </row>
    <row r="87" spans="1:6" ht="63" x14ac:dyDescent="0.25">
      <c r="A87" s="277">
        <v>74</v>
      </c>
      <c r="B87" s="121" t="s">
        <v>20836</v>
      </c>
      <c r="C87" s="123" t="s">
        <v>20837</v>
      </c>
      <c r="D87" s="156" t="s">
        <v>20838</v>
      </c>
      <c r="E87" s="1110">
        <v>200000</v>
      </c>
      <c r="F87" s="878" t="s">
        <v>13</v>
      </c>
    </row>
    <row r="88" spans="1:6" x14ac:dyDescent="0.25">
      <c r="A88" s="277"/>
      <c r="B88" s="498" t="s">
        <v>4995</v>
      </c>
      <c r="C88" s="833"/>
      <c r="D88" s="277"/>
      <c r="E88" s="1109"/>
      <c r="F88" s="902"/>
    </row>
    <row r="89" spans="1:6" ht="110.25" x14ac:dyDescent="0.25">
      <c r="A89" s="277">
        <v>75</v>
      </c>
      <c r="B89" s="152" t="s">
        <v>700</v>
      </c>
      <c r="C89" s="123" t="s">
        <v>20839</v>
      </c>
      <c r="D89" s="303" t="s">
        <v>20840</v>
      </c>
      <c r="E89" s="1111">
        <v>527600</v>
      </c>
      <c r="F89" s="586" t="s">
        <v>13</v>
      </c>
    </row>
    <row r="90" spans="1:6" ht="47.25" x14ac:dyDescent="0.25">
      <c r="A90" s="277">
        <v>76</v>
      </c>
      <c r="B90" s="152" t="s">
        <v>700</v>
      </c>
      <c r="C90" s="123" t="s">
        <v>20841</v>
      </c>
      <c r="D90" s="303" t="s">
        <v>20842</v>
      </c>
      <c r="E90" s="1111">
        <v>350000</v>
      </c>
      <c r="F90" s="586" t="s">
        <v>13</v>
      </c>
    </row>
    <row r="91" spans="1:6" ht="173.25" x14ac:dyDescent="0.25">
      <c r="A91" s="277">
        <v>77</v>
      </c>
      <c r="B91" s="152" t="s">
        <v>700</v>
      </c>
      <c r="C91" s="123" t="s">
        <v>20843</v>
      </c>
      <c r="D91" s="303" t="s">
        <v>20844</v>
      </c>
      <c r="E91" s="1111">
        <v>1122400</v>
      </c>
      <c r="F91" s="586" t="s">
        <v>1259</v>
      </c>
    </row>
    <row r="92" spans="1:6" x14ac:dyDescent="0.25">
      <c r="A92" s="277"/>
      <c r="B92" s="498" t="s">
        <v>8455</v>
      </c>
      <c r="C92" s="833"/>
      <c r="D92" s="277"/>
      <c r="E92" s="1109"/>
      <c r="F92" s="902"/>
    </row>
    <row r="93" spans="1:6" ht="220.5" x14ac:dyDescent="0.25">
      <c r="A93" s="277">
        <v>78</v>
      </c>
      <c r="B93" s="152" t="s">
        <v>20845</v>
      </c>
      <c r="C93" s="123" t="s">
        <v>20846</v>
      </c>
      <c r="D93" s="303" t="s">
        <v>20847</v>
      </c>
      <c r="E93" s="1111">
        <v>1169256.8</v>
      </c>
      <c r="F93" s="586" t="s">
        <v>13</v>
      </c>
    </row>
    <row r="94" spans="1:6" ht="220.5" x14ac:dyDescent="0.25">
      <c r="A94" s="277">
        <v>79</v>
      </c>
      <c r="B94" s="152" t="s">
        <v>20848</v>
      </c>
      <c r="C94" s="123" t="s">
        <v>20849</v>
      </c>
      <c r="D94" s="303" t="s">
        <v>20847</v>
      </c>
      <c r="E94" s="1111">
        <v>1169256.8</v>
      </c>
      <c r="F94" s="586" t="s">
        <v>13</v>
      </c>
    </row>
    <row r="95" spans="1:6" ht="220.5" x14ac:dyDescent="0.25">
      <c r="A95" s="277">
        <v>80</v>
      </c>
      <c r="B95" s="152" t="s">
        <v>20850</v>
      </c>
      <c r="C95" s="123" t="s">
        <v>20851</v>
      </c>
      <c r="D95" s="303" t="s">
        <v>20847</v>
      </c>
      <c r="E95" s="1111">
        <v>1169256.8</v>
      </c>
      <c r="F95" s="586" t="s">
        <v>13</v>
      </c>
    </row>
    <row r="96" spans="1:6" ht="220.5" x14ac:dyDescent="0.25">
      <c r="A96" s="277">
        <v>81</v>
      </c>
      <c r="B96" s="152" t="s">
        <v>20852</v>
      </c>
      <c r="C96" s="123" t="s">
        <v>20853</v>
      </c>
      <c r="D96" s="303" t="s">
        <v>20847</v>
      </c>
      <c r="E96" s="1111">
        <v>1169256.8</v>
      </c>
      <c r="F96" s="586" t="s">
        <v>13</v>
      </c>
    </row>
    <row r="97" spans="1:6" x14ac:dyDescent="0.25">
      <c r="A97" s="277"/>
      <c r="B97" s="498" t="s">
        <v>481</v>
      </c>
      <c r="C97" s="833"/>
      <c r="D97" s="277"/>
      <c r="E97" s="1109"/>
      <c r="F97" s="902"/>
    </row>
    <row r="98" spans="1:6" ht="63" x14ac:dyDescent="0.25">
      <c r="A98" s="277">
        <v>82</v>
      </c>
      <c r="B98" s="152" t="s">
        <v>20854</v>
      </c>
      <c r="C98" s="123" t="s">
        <v>20855</v>
      </c>
      <c r="D98" s="303" t="s">
        <v>20856</v>
      </c>
      <c r="E98" s="1111">
        <v>1700000</v>
      </c>
      <c r="F98" s="586" t="s">
        <v>13</v>
      </c>
    </row>
    <row r="99" spans="1:6" x14ac:dyDescent="0.25">
      <c r="A99" s="277"/>
      <c r="B99" s="498" t="s">
        <v>248</v>
      </c>
      <c r="C99" s="833"/>
      <c r="D99" s="277"/>
      <c r="E99" s="1112">
        <f>SUM(E6:E98)</f>
        <v>78310344.819999993</v>
      </c>
      <c r="F99" s="902"/>
    </row>
    <row r="100" spans="1:6" x14ac:dyDescent="0.25">
      <c r="A100" s="1055"/>
      <c r="B100" s="2820" t="s">
        <v>9</v>
      </c>
      <c r="C100" s="2820"/>
      <c r="D100" s="2820"/>
      <c r="E100" s="1113"/>
      <c r="F100" s="1114"/>
    </row>
    <row r="101" spans="1:6" ht="78.75" x14ac:dyDescent="0.25">
      <c r="A101" s="1056">
        <v>1</v>
      </c>
      <c r="B101" s="121" t="s">
        <v>269</v>
      </c>
      <c r="C101" s="49" t="s">
        <v>20857</v>
      </c>
      <c r="D101" s="149" t="s">
        <v>271</v>
      </c>
      <c r="E101" s="1046">
        <v>1000000</v>
      </c>
      <c r="F101" s="902" t="s">
        <v>272</v>
      </c>
    </row>
    <row r="102" spans="1:6" x14ac:dyDescent="0.25">
      <c r="A102" s="1056"/>
      <c r="B102" s="116" t="s">
        <v>273</v>
      </c>
      <c r="C102" s="49"/>
      <c r="D102" s="149"/>
      <c r="E102" s="1046"/>
      <c r="F102" s="902"/>
    </row>
    <row r="103" spans="1:6" ht="94.5" x14ac:dyDescent="0.25">
      <c r="A103" s="1056">
        <v>2</v>
      </c>
      <c r="B103" s="121" t="s">
        <v>274</v>
      </c>
      <c r="C103" s="49" t="s">
        <v>20858</v>
      </c>
      <c r="D103" s="149" t="s">
        <v>276</v>
      </c>
      <c r="E103" s="1046">
        <v>4500000</v>
      </c>
      <c r="F103" s="902" t="s">
        <v>277</v>
      </c>
    </row>
    <row r="104" spans="1:6" x14ac:dyDescent="0.25">
      <c r="A104" s="1056"/>
      <c r="B104" s="116" t="s">
        <v>248</v>
      </c>
      <c r="C104" s="123"/>
      <c r="D104" s="149"/>
      <c r="E104" s="1047">
        <v>5500000</v>
      </c>
      <c r="F104" s="902"/>
    </row>
    <row r="105" spans="1:6" ht="18" customHeight="1" x14ac:dyDescent="0.25">
      <c r="A105" s="1056"/>
      <c r="B105" s="2365" t="s">
        <v>323</v>
      </c>
      <c r="C105" s="2367"/>
      <c r="D105" s="149"/>
      <c r="E105" s="1047"/>
      <c r="F105" s="902"/>
    </row>
    <row r="106" spans="1:6" x14ac:dyDescent="0.25">
      <c r="A106" s="277"/>
      <c r="B106" s="498" t="s">
        <v>20859</v>
      </c>
      <c r="C106" s="833"/>
      <c r="D106" s="277"/>
      <c r="E106" s="1109"/>
      <c r="F106" s="902"/>
    </row>
    <row r="107" spans="1:6" ht="63" x14ac:dyDescent="0.25">
      <c r="A107" s="277">
        <v>50</v>
      </c>
      <c r="B107" s="121" t="s">
        <v>20860</v>
      </c>
      <c r="C107" s="121" t="s">
        <v>20861</v>
      </c>
      <c r="D107" s="149" t="s">
        <v>20862</v>
      </c>
      <c r="E107" s="1110">
        <v>3000000</v>
      </c>
      <c r="F107" s="586" t="s">
        <v>13</v>
      </c>
    </row>
    <row r="108" spans="1:6" x14ac:dyDescent="0.25">
      <c r="A108" s="280"/>
      <c r="B108" s="116" t="s">
        <v>248</v>
      </c>
      <c r="C108" s="116"/>
      <c r="D108" s="382"/>
      <c r="E108" s="1115">
        <v>3000000</v>
      </c>
      <c r="F108" s="1116"/>
    </row>
    <row r="109" spans="1:6" x14ac:dyDescent="0.25">
      <c r="A109" s="88"/>
      <c r="B109" s="88" t="s">
        <v>324</v>
      </c>
      <c r="C109" s="88"/>
      <c r="D109" s="88"/>
      <c r="E109" s="89">
        <f>E108+E104+E99</f>
        <v>86810344.819999993</v>
      </c>
      <c r="F109" s="88"/>
    </row>
    <row r="113" spans="1:6" x14ac:dyDescent="0.25">
      <c r="A113" s="2352" t="s">
        <v>0</v>
      </c>
      <c r="B113" s="2352"/>
      <c r="C113" s="2352"/>
      <c r="D113" s="2352"/>
      <c r="E113" s="2352"/>
      <c r="F113" s="2352"/>
    </row>
    <row r="114" spans="1:6" x14ac:dyDescent="0.25">
      <c r="A114" s="2474" t="s">
        <v>20863</v>
      </c>
      <c r="B114" s="2474"/>
      <c r="C114" s="2474"/>
      <c r="D114" s="2474"/>
      <c r="E114" s="2474"/>
      <c r="F114" s="2474"/>
    </row>
    <row r="115" spans="1:6" x14ac:dyDescent="0.25">
      <c r="A115" s="2352" t="s">
        <v>281</v>
      </c>
      <c r="B115" s="2352"/>
      <c r="C115" s="2352"/>
      <c r="D115" s="2352"/>
      <c r="E115" s="2352"/>
      <c r="F115" s="2352"/>
    </row>
    <row r="116" spans="1:6" ht="31.5" x14ac:dyDescent="0.25">
      <c r="A116" s="264" t="s">
        <v>282</v>
      </c>
      <c r="B116" s="955" t="s">
        <v>5559</v>
      </c>
      <c r="C116" s="955" t="s">
        <v>284</v>
      </c>
      <c r="D116" s="955" t="s">
        <v>10816</v>
      </c>
      <c r="E116" s="1117" t="s">
        <v>708</v>
      </c>
      <c r="F116" s="1118" t="s">
        <v>1228</v>
      </c>
    </row>
    <row r="117" spans="1:6" x14ac:dyDescent="0.25">
      <c r="A117" s="182"/>
      <c r="B117" s="2474" t="s">
        <v>20864</v>
      </c>
      <c r="C117" s="2474"/>
      <c r="D117" s="2474"/>
      <c r="E117" s="1117"/>
      <c r="F117" s="1118"/>
    </row>
    <row r="118" spans="1:6" ht="47.25" x14ac:dyDescent="0.25">
      <c r="A118" s="182">
        <v>1</v>
      </c>
      <c r="B118" s="182" t="s">
        <v>289</v>
      </c>
      <c r="C118" s="182" t="s">
        <v>20675</v>
      </c>
      <c r="D118" s="182" t="s">
        <v>329</v>
      </c>
      <c r="E118" s="266">
        <v>200000</v>
      </c>
      <c r="F118" s="42" t="s">
        <v>272</v>
      </c>
    </row>
    <row r="119" spans="1:6" ht="31.5" x14ac:dyDescent="0.25">
      <c r="A119" s="182">
        <v>2</v>
      </c>
      <c r="B119" s="182" t="s">
        <v>20</v>
      </c>
      <c r="C119" s="182" t="s">
        <v>20678</v>
      </c>
      <c r="D119" s="182" t="s">
        <v>539</v>
      </c>
      <c r="E119" s="266">
        <v>102758.62</v>
      </c>
      <c r="F119" s="42" t="s">
        <v>272</v>
      </c>
    </row>
    <row r="120" spans="1:6" ht="94.5" x14ac:dyDescent="0.25">
      <c r="A120" s="182">
        <v>3</v>
      </c>
      <c r="B120" s="182" t="s">
        <v>23</v>
      </c>
      <c r="C120" s="182" t="s">
        <v>20679</v>
      </c>
      <c r="D120" s="182" t="s">
        <v>541</v>
      </c>
      <c r="E120" s="266">
        <v>380000</v>
      </c>
      <c r="F120" s="42" t="s">
        <v>272</v>
      </c>
    </row>
    <row r="121" spans="1:6" x14ac:dyDescent="0.25">
      <c r="A121" s="182"/>
      <c r="B121" s="2328" t="s">
        <v>20865</v>
      </c>
      <c r="C121" s="2328"/>
      <c r="D121" s="2328"/>
      <c r="E121" s="436"/>
      <c r="F121" s="38"/>
    </row>
    <row r="122" spans="1:6" ht="110.25" x14ac:dyDescent="0.25">
      <c r="A122" s="182">
        <v>4</v>
      </c>
      <c r="B122" s="182" t="s">
        <v>295</v>
      </c>
      <c r="C122" s="182" t="s">
        <v>20680</v>
      </c>
      <c r="D122" s="182" t="s">
        <v>336</v>
      </c>
      <c r="E122" s="157">
        <v>141379.31</v>
      </c>
      <c r="F122" s="42" t="s">
        <v>272</v>
      </c>
    </row>
    <row r="123" spans="1:6" ht="94.5" x14ac:dyDescent="0.25">
      <c r="A123" s="182">
        <v>5</v>
      </c>
      <c r="B123" s="182" t="s">
        <v>23</v>
      </c>
      <c r="C123" s="182" t="s">
        <v>20681</v>
      </c>
      <c r="D123" s="182" t="s">
        <v>541</v>
      </c>
      <c r="E123" s="157">
        <v>200000</v>
      </c>
      <c r="F123" s="42" t="s">
        <v>272</v>
      </c>
    </row>
    <row r="124" spans="1:6" x14ac:dyDescent="0.25">
      <c r="A124" s="182"/>
      <c r="B124" s="2474" t="s">
        <v>301</v>
      </c>
      <c r="C124" s="2474"/>
      <c r="D124" s="2474"/>
      <c r="E124" s="268"/>
      <c r="F124" s="38"/>
    </row>
    <row r="125" spans="1:6" ht="94.5" x14ac:dyDescent="0.25">
      <c r="A125" s="182">
        <v>6</v>
      </c>
      <c r="B125" s="269" t="s">
        <v>301</v>
      </c>
      <c r="C125" s="182" t="s">
        <v>20866</v>
      </c>
      <c r="D125" s="269" t="s">
        <v>43</v>
      </c>
      <c r="E125" s="150">
        <v>568965.51</v>
      </c>
      <c r="F125" s="44" t="s">
        <v>272</v>
      </c>
    </row>
    <row r="126" spans="1:6" x14ac:dyDescent="0.25">
      <c r="A126" s="182"/>
      <c r="B126" s="2473" t="s">
        <v>307</v>
      </c>
      <c r="C126" s="2473"/>
      <c r="D126" s="2473"/>
      <c r="E126" s="428"/>
      <c r="F126" s="1119"/>
    </row>
    <row r="127" spans="1:6" ht="141.75" x14ac:dyDescent="0.25">
      <c r="A127" s="182">
        <v>7</v>
      </c>
      <c r="B127" s="269" t="s">
        <v>20867</v>
      </c>
      <c r="C127" s="182" t="s">
        <v>20868</v>
      </c>
      <c r="D127" s="269" t="s">
        <v>4483</v>
      </c>
      <c r="E127" s="157">
        <v>202586.2</v>
      </c>
      <c r="F127" s="44" t="s">
        <v>272</v>
      </c>
    </row>
    <row r="128" spans="1:6" x14ac:dyDescent="0.25">
      <c r="A128" s="182"/>
      <c r="B128" s="2473" t="s">
        <v>274</v>
      </c>
      <c r="C128" s="2473"/>
      <c r="D128" s="2473"/>
      <c r="E128" s="428"/>
      <c r="F128" s="45"/>
    </row>
    <row r="129" spans="1:6" ht="47.25" x14ac:dyDescent="0.25">
      <c r="A129" s="182">
        <v>8</v>
      </c>
      <c r="B129" s="269" t="s">
        <v>309</v>
      </c>
      <c r="C129" s="182" t="s">
        <v>20688</v>
      </c>
      <c r="D129" s="269" t="s">
        <v>341</v>
      </c>
      <c r="E129" s="153">
        <v>1000000</v>
      </c>
      <c r="F129" s="44" t="s">
        <v>272</v>
      </c>
    </row>
    <row r="130" spans="1:6" ht="78.75" x14ac:dyDescent="0.25">
      <c r="A130" s="182">
        <v>9</v>
      </c>
      <c r="B130" s="269" t="s">
        <v>20869</v>
      </c>
      <c r="C130" s="182" t="s">
        <v>20689</v>
      </c>
      <c r="D130" s="269" t="s">
        <v>341</v>
      </c>
      <c r="E130" s="150">
        <v>2000034.5</v>
      </c>
      <c r="F130" s="44" t="s">
        <v>272</v>
      </c>
    </row>
    <row r="131" spans="1:6" ht="31.5" x14ac:dyDescent="0.25">
      <c r="A131" s="182">
        <v>9</v>
      </c>
      <c r="B131" s="269" t="s">
        <v>20</v>
      </c>
      <c r="C131" s="182" t="s">
        <v>20870</v>
      </c>
      <c r="D131" s="269" t="s">
        <v>20871</v>
      </c>
      <c r="E131" s="150">
        <v>913000</v>
      </c>
      <c r="F131" s="44" t="s">
        <v>13</v>
      </c>
    </row>
    <row r="132" spans="1:6" x14ac:dyDescent="0.25">
      <c r="A132" s="182"/>
      <c r="B132" s="2606" t="s">
        <v>18445</v>
      </c>
      <c r="C132" s="2606"/>
      <c r="D132" s="2606"/>
      <c r="E132" s="430"/>
      <c r="F132" s="38"/>
    </row>
    <row r="133" spans="1:6" ht="94.5" x14ac:dyDescent="0.25">
      <c r="A133" s="182">
        <v>10</v>
      </c>
      <c r="B133" s="269" t="s">
        <v>20872</v>
      </c>
      <c r="C133" s="7" t="s">
        <v>20873</v>
      </c>
      <c r="D133" s="269" t="s">
        <v>20766</v>
      </c>
      <c r="E133" s="150">
        <v>200000</v>
      </c>
      <c r="F133" s="49" t="s">
        <v>272</v>
      </c>
    </row>
    <row r="134" spans="1:6" ht="94.5" x14ac:dyDescent="0.25">
      <c r="A134" s="182">
        <v>11</v>
      </c>
      <c r="B134" s="269" t="s">
        <v>20874</v>
      </c>
      <c r="C134" s="7" t="s">
        <v>20875</v>
      </c>
      <c r="D134" s="269" t="s">
        <v>20766</v>
      </c>
      <c r="E134" s="150">
        <v>200000</v>
      </c>
      <c r="F134" s="49" t="s">
        <v>272</v>
      </c>
    </row>
    <row r="135" spans="1:6" ht="94.5" x14ac:dyDescent="0.25">
      <c r="A135" s="182">
        <v>12</v>
      </c>
      <c r="B135" s="269" t="s">
        <v>20876</v>
      </c>
      <c r="C135" s="7" t="s">
        <v>20877</v>
      </c>
      <c r="D135" s="269" t="s">
        <v>20766</v>
      </c>
      <c r="E135" s="150">
        <v>200000</v>
      </c>
      <c r="F135" s="49" t="s">
        <v>272</v>
      </c>
    </row>
    <row r="136" spans="1:6" ht="94.5" x14ac:dyDescent="0.25">
      <c r="A136" s="182">
        <v>13</v>
      </c>
      <c r="B136" s="269" t="s">
        <v>20878</v>
      </c>
      <c r="C136" s="7" t="s">
        <v>20879</v>
      </c>
      <c r="D136" s="269" t="s">
        <v>20766</v>
      </c>
      <c r="E136" s="150">
        <v>250000</v>
      </c>
      <c r="F136" s="49" t="s">
        <v>272</v>
      </c>
    </row>
    <row r="137" spans="1:6" ht="78.75" x14ac:dyDescent="0.25">
      <c r="A137" s="182">
        <v>14</v>
      </c>
      <c r="B137" s="269" t="s">
        <v>20880</v>
      </c>
      <c r="C137" s="7" t="s">
        <v>20881</v>
      </c>
      <c r="D137" s="269" t="s">
        <v>20882</v>
      </c>
      <c r="E137" s="150">
        <v>250000</v>
      </c>
      <c r="F137" s="49" t="s">
        <v>13</v>
      </c>
    </row>
    <row r="138" spans="1:6" ht="47.25" x14ac:dyDescent="0.25">
      <c r="A138" s="182">
        <v>15</v>
      </c>
      <c r="B138" s="269" t="s">
        <v>20883</v>
      </c>
      <c r="C138" s="7" t="s">
        <v>20884</v>
      </c>
      <c r="D138" s="269" t="s">
        <v>20885</v>
      </c>
      <c r="E138" s="150">
        <v>200000</v>
      </c>
      <c r="F138" s="49" t="s">
        <v>272</v>
      </c>
    </row>
    <row r="139" spans="1:6" x14ac:dyDescent="0.25">
      <c r="A139" s="182"/>
      <c r="B139" s="2473" t="s">
        <v>613</v>
      </c>
      <c r="C139" s="2833"/>
      <c r="D139" s="2833"/>
      <c r="E139" s="150"/>
      <c r="F139" s="49"/>
    </row>
    <row r="140" spans="1:6" ht="126" x14ac:dyDescent="0.25">
      <c r="A140" s="182">
        <v>16</v>
      </c>
      <c r="B140" s="7" t="s">
        <v>20744</v>
      </c>
      <c r="C140" s="7" t="s">
        <v>20745</v>
      </c>
      <c r="D140" s="269" t="s">
        <v>20886</v>
      </c>
      <c r="E140" s="429">
        <v>2000000</v>
      </c>
      <c r="F140" s="49" t="s">
        <v>272</v>
      </c>
    </row>
    <row r="141" spans="1:6" ht="47.25" x14ac:dyDescent="0.25">
      <c r="A141" s="182">
        <v>17</v>
      </c>
      <c r="B141" s="7" t="s">
        <v>20887</v>
      </c>
      <c r="C141" s="7" t="s">
        <v>20888</v>
      </c>
      <c r="D141" s="269" t="s">
        <v>202</v>
      </c>
      <c r="E141" s="429">
        <v>600000</v>
      </c>
      <c r="F141" s="49" t="s">
        <v>13</v>
      </c>
    </row>
    <row r="142" spans="1:6" x14ac:dyDescent="0.25">
      <c r="A142" s="182"/>
      <c r="B142" s="2473" t="s">
        <v>6665</v>
      </c>
      <c r="C142" s="2473"/>
      <c r="D142" s="2473"/>
      <c r="E142" s="150"/>
      <c r="F142" s="49"/>
    </row>
    <row r="143" spans="1:6" ht="47.25" x14ac:dyDescent="0.25">
      <c r="A143" s="182">
        <v>18</v>
      </c>
      <c r="B143" s="269" t="s">
        <v>20744</v>
      </c>
      <c r="C143" s="182" t="s">
        <v>20889</v>
      </c>
      <c r="D143" s="182" t="s">
        <v>12139</v>
      </c>
      <c r="E143" s="150">
        <v>70000</v>
      </c>
      <c r="F143" s="42" t="s">
        <v>272</v>
      </c>
    </row>
    <row r="144" spans="1:6" ht="78.75" x14ac:dyDescent="0.25">
      <c r="A144" s="182">
        <v>19</v>
      </c>
      <c r="B144" s="269" t="s">
        <v>20813</v>
      </c>
      <c r="C144" s="182" t="s">
        <v>20812</v>
      </c>
      <c r="D144" s="182" t="s">
        <v>12139</v>
      </c>
      <c r="E144" s="150">
        <v>70000</v>
      </c>
      <c r="F144" s="42" t="s">
        <v>272</v>
      </c>
    </row>
    <row r="145" spans="1:6" ht="47.25" x14ac:dyDescent="0.25">
      <c r="A145" s="182">
        <v>20</v>
      </c>
      <c r="B145" s="269" t="s">
        <v>20890</v>
      </c>
      <c r="C145" s="182" t="s">
        <v>20891</v>
      </c>
      <c r="D145" s="182" t="s">
        <v>12139</v>
      </c>
      <c r="E145" s="150">
        <v>62586.2</v>
      </c>
      <c r="F145" s="42" t="s">
        <v>272</v>
      </c>
    </row>
    <row r="146" spans="1:6" x14ac:dyDescent="0.25">
      <c r="A146" s="182"/>
      <c r="B146" s="2473" t="s">
        <v>3442</v>
      </c>
      <c r="C146" s="2473"/>
      <c r="D146" s="2473"/>
      <c r="E146" s="150"/>
      <c r="F146" s="49"/>
    </row>
    <row r="147" spans="1:6" ht="63" x14ac:dyDescent="0.25">
      <c r="A147" s="182">
        <v>21</v>
      </c>
      <c r="B147" s="7" t="s">
        <v>20854</v>
      </c>
      <c r="C147" s="182" t="s">
        <v>20855</v>
      </c>
      <c r="D147" s="7" t="s">
        <v>20856</v>
      </c>
      <c r="E147" s="153">
        <v>1568000</v>
      </c>
      <c r="F147" s="49" t="s">
        <v>13</v>
      </c>
    </row>
    <row r="148" spans="1:6" x14ac:dyDescent="0.25">
      <c r="A148" s="182"/>
      <c r="B148" s="2473" t="s">
        <v>704</v>
      </c>
      <c r="C148" s="2473"/>
      <c r="D148" s="2473"/>
      <c r="E148" s="436">
        <f>SUM(E118:E147)</f>
        <v>11379310.34</v>
      </c>
      <c r="F148" s="1120"/>
    </row>
  </sheetData>
  <mergeCells count="19">
    <mergeCell ref="B117:D117"/>
    <mergeCell ref="B121:D121"/>
    <mergeCell ref="B148:D148"/>
    <mergeCell ref="B126:D126"/>
    <mergeCell ref="B128:D128"/>
    <mergeCell ref="B132:D132"/>
    <mergeCell ref="B139:D139"/>
    <mergeCell ref="B142:D142"/>
    <mergeCell ref="B146:D146"/>
    <mergeCell ref="B124:D124"/>
    <mergeCell ref="A113:F113"/>
    <mergeCell ref="A114:F114"/>
    <mergeCell ref="A115:F115"/>
    <mergeCell ref="A1:F1"/>
    <mergeCell ref="A2:F2"/>
    <mergeCell ref="A3:F3"/>
    <mergeCell ref="B5:D5"/>
    <mergeCell ref="B100:D100"/>
    <mergeCell ref="B105:C105"/>
  </mergeCells>
  <pageMargins left="0.7" right="0.7" top="0.75" bottom="0.75" header="0.3" footer="0.3"/>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2"/>
  <sheetViews>
    <sheetView topLeftCell="A77" workbookViewId="0">
      <selection activeCell="D105" sqref="D105"/>
    </sheetView>
  </sheetViews>
  <sheetFormatPr defaultRowHeight="15.75" x14ac:dyDescent="0.25"/>
  <cols>
    <col min="1" max="1" width="9.140625" style="128"/>
    <col min="2" max="2" width="18.140625" style="128" customWidth="1"/>
    <col min="3" max="3" width="45.28515625" style="128" customWidth="1"/>
    <col min="4" max="4" width="18.42578125" style="128" customWidth="1"/>
    <col min="5" max="5" width="20.42578125" style="128" customWidth="1"/>
    <col min="6" max="6" width="10" style="128" customWidth="1"/>
    <col min="7" max="16384" width="9.140625" style="128"/>
  </cols>
  <sheetData>
    <row r="1" spans="1:6" x14ac:dyDescent="0.25">
      <c r="A1" s="2352" t="s">
        <v>0</v>
      </c>
      <c r="B1" s="2352"/>
      <c r="C1" s="2352"/>
      <c r="D1" s="2352"/>
      <c r="E1" s="2352"/>
      <c r="F1" s="2352"/>
    </row>
    <row r="2" spans="1:6" x14ac:dyDescent="0.25">
      <c r="A2" s="2352" t="s">
        <v>20892</v>
      </c>
      <c r="B2" s="2352"/>
      <c r="C2" s="2352"/>
      <c r="D2" s="2352"/>
      <c r="E2" s="2352"/>
      <c r="F2" s="2352"/>
    </row>
    <row r="3" spans="1:6" x14ac:dyDescent="0.25">
      <c r="A3" s="2352" t="s">
        <v>281</v>
      </c>
      <c r="B3" s="2352"/>
      <c r="C3" s="2352"/>
      <c r="D3" s="2352"/>
      <c r="E3" s="2352"/>
      <c r="F3" s="2352"/>
    </row>
    <row r="4" spans="1:6" ht="31.5" x14ac:dyDescent="0.25">
      <c r="A4" s="1121" t="s">
        <v>3</v>
      </c>
      <c r="B4" s="309" t="s">
        <v>6946</v>
      </c>
      <c r="C4" s="240" t="s">
        <v>5</v>
      </c>
      <c r="D4" s="240" t="s">
        <v>6</v>
      </c>
      <c r="E4" s="1122" t="s">
        <v>20893</v>
      </c>
      <c r="F4" s="497" t="s">
        <v>8</v>
      </c>
    </row>
    <row r="5" spans="1:6" x14ac:dyDescent="0.25">
      <c r="A5" s="1123"/>
      <c r="B5" s="1124" t="s">
        <v>20308</v>
      </c>
      <c r="C5" s="152"/>
      <c r="D5" s="152"/>
      <c r="E5" s="1111"/>
      <c r="F5" s="154"/>
    </row>
    <row r="6" spans="1:6" ht="47.25" x14ac:dyDescent="0.25">
      <c r="A6" s="1123">
        <v>1</v>
      </c>
      <c r="B6" s="152" t="s">
        <v>289</v>
      </c>
      <c r="C6" s="152" t="s">
        <v>20894</v>
      </c>
      <c r="D6" s="152" t="s">
        <v>20311</v>
      </c>
      <c r="E6" s="1111">
        <f>1925000-1000000</f>
        <v>925000</v>
      </c>
      <c r="F6" s="154" t="s">
        <v>1259</v>
      </c>
    </row>
    <row r="7" spans="1:6" ht="47.25" x14ac:dyDescent="0.25">
      <c r="A7" s="1123">
        <v>2</v>
      </c>
      <c r="B7" s="152" t="s">
        <v>17</v>
      </c>
      <c r="C7" s="152" t="s">
        <v>20895</v>
      </c>
      <c r="D7" s="152" t="s">
        <v>20043</v>
      </c>
      <c r="E7" s="1125">
        <v>75240</v>
      </c>
      <c r="F7" s="154" t="s">
        <v>1259</v>
      </c>
    </row>
    <row r="8" spans="1:6" ht="110.25" x14ac:dyDescent="0.25">
      <c r="A8" s="1123">
        <v>3</v>
      </c>
      <c r="B8" s="152" t="s">
        <v>295</v>
      </c>
      <c r="C8" s="152" t="s">
        <v>20896</v>
      </c>
      <c r="D8" s="152" t="s">
        <v>3852</v>
      </c>
      <c r="E8" s="1125">
        <v>1554760</v>
      </c>
      <c r="F8" s="154" t="s">
        <v>1259</v>
      </c>
    </row>
    <row r="9" spans="1:6" ht="94.5" x14ac:dyDescent="0.25">
      <c r="A9" s="1123">
        <v>4</v>
      </c>
      <c r="B9" s="152" t="s">
        <v>18655</v>
      </c>
      <c r="C9" s="152" t="s">
        <v>20897</v>
      </c>
      <c r="D9" s="152" t="s">
        <v>300</v>
      </c>
      <c r="E9" s="1111">
        <v>500000</v>
      </c>
      <c r="F9" s="154" t="s">
        <v>1259</v>
      </c>
    </row>
    <row r="10" spans="1:6" ht="78.75" x14ac:dyDescent="0.25">
      <c r="A10" s="1123">
        <v>5</v>
      </c>
      <c r="B10" s="152" t="s">
        <v>23</v>
      </c>
      <c r="C10" s="152" t="s">
        <v>20898</v>
      </c>
      <c r="D10" s="152" t="s">
        <v>3056</v>
      </c>
      <c r="E10" s="1125">
        <v>1153620</v>
      </c>
      <c r="F10" s="154" t="s">
        <v>1259</v>
      </c>
    </row>
    <row r="11" spans="1:6" ht="94.5" x14ac:dyDescent="0.25">
      <c r="A11" s="1123">
        <v>6</v>
      </c>
      <c r="B11" s="152" t="s">
        <v>301</v>
      </c>
      <c r="C11" s="152" t="s">
        <v>20899</v>
      </c>
      <c r="D11" s="152" t="s">
        <v>43</v>
      </c>
      <c r="E11" s="1125">
        <v>4568965.5199999996</v>
      </c>
      <c r="F11" s="154" t="s">
        <v>1259</v>
      </c>
    </row>
    <row r="12" spans="1:6" x14ac:dyDescent="0.25">
      <c r="A12" s="1123"/>
      <c r="B12" s="2658" t="s">
        <v>8605</v>
      </c>
      <c r="C12" s="2658"/>
      <c r="D12" s="2658"/>
      <c r="E12" s="1122"/>
      <c r="F12" s="497"/>
    </row>
    <row r="13" spans="1:6" ht="110.25" x14ac:dyDescent="0.25">
      <c r="A13" s="1123">
        <v>7</v>
      </c>
      <c r="B13" s="152" t="s">
        <v>295</v>
      </c>
      <c r="C13" s="152" t="s">
        <v>20900</v>
      </c>
      <c r="D13" s="152" t="s">
        <v>3852</v>
      </c>
      <c r="E13" s="1125">
        <v>404310</v>
      </c>
      <c r="F13" s="154" t="s">
        <v>1259</v>
      </c>
    </row>
    <row r="14" spans="1:6" ht="78.75" x14ac:dyDescent="0.25">
      <c r="A14" s="1123">
        <v>8</v>
      </c>
      <c r="B14" s="152" t="s">
        <v>23</v>
      </c>
      <c r="C14" s="152" t="s">
        <v>20901</v>
      </c>
      <c r="D14" s="152" t="s">
        <v>3056</v>
      </c>
      <c r="E14" s="1125">
        <v>1700000</v>
      </c>
      <c r="F14" s="154" t="s">
        <v>1259</v>
      </c>
    </row>
    <row r="15" spans="1:6" ht="94.5" x14ac:dyDescent="0.25">
      <c r="A15" s="1123">
        <v>9</v>
      </c>
      <c r="B15" s="152" t="s">
        <v>18655</v>
      </c>
      <c r="C15" s="152" t="s">
        <v>20902</v>
      </c>
      <c r="D15" s="152" t="s">
        <v>300</v>
      </c>
      <c r="E15" s="1111">
        <v>500000</v>
      </c>
      <c r="F15" s="154" t="s">
        <v>1259</v>
      </c>
    </row>
    <row r="16" spans="1:6" x14ac:dyDescent="0.25">
      <c r="A16" s="1123"/>
      <c r="B16" s="240" t="s">
        <v>34</v>
      </c>
      <c r="C16" s="240"/>
      <c r="D16" s="240"/>
      <c r="E16" s="1122"/>
      <c r="F16" s="497"/>
    </row>
    <row r="17" spans="1:6" ht="47.25" x14ac:dyDescent="0.25">
      <c r="A17" s="1123">
        <v>10</v>
      </c>
      <c r="B17" s="152" t="s">
        <v>309</v>
      </c>
      <c r="C17" s="152" t="s">
        <v>20903</v>
      </c>
      <c r="D17" s="152" t="s">
        <v>341</v>
      </c>
      <c r="E17" s="1111">
        <v>9309192</v>
      </c>
      <c r="F17" s="154" t="s">
        <v>272</v>
      </c>
    </row>
    <row r="18" spans="1:6" ht="47.25" x14ac:dyDescent="0.25">
      <c r="A18" s="1123">
        <v>11</v>
      </c>
      <c r="B18" s="152" t="s">
        <v>20904</v>
      </c>
      <c r="C18" s="152" t="s">
        <v>20905</v>
      </c>
      <c r="D18" s="152" t="s">
        <v>341</v>
      </c>
      <c r="E18" s="1111">
        <f>15000000-4500000</f>
        <v>10500000</v>
      </c>
      <c r="F18" s="154" t="s">
        <v>272</v>
      </c>
    </row>
    <row r="19" spans="1:6" ht="47.25" x14ac:dyDescent="0.25">
      <c r="A19" s="1123">
        <v>12</v>
      </c>
      <c r="B19" s="49" t="s">
        <v>20906</v>
      </c>
      <c r="C19" s="152" t="s">
        <v>20907</v>
      </c>
      <c r="D19" s="152" t="s">
        <v>341</v>
      </c>
      <c r="E19" s="1111">
        <v>700000</v>
      </c>
      <c r="F19" s="154" t="s">
        <v>272</v>
      </c>
    </row>
    <row r="20" spans="1:6" ht="63" x14ac:dyDescent="0.25">
      <c r="A20" s="1123">
        <v>13</v>
      </c>
      <c r="B20" s="152" t="s">
        <v>683</v>
      </c>
      <c r="C20" s="152" t="s">
        <v>20908</v>
      </c>
      <c r="D20" s="152" t="s">
        <v>20909</v>
      </c>
      <c r="E20" s="1111">
        <v>2000000</v>
      </c>
      <c r="F20" s="154" t="s">
        <v>13</v>
      </c>
    </row>
    <row r="21" spans="1:6" ht="220.5" x14ac:dyDescent="0.25">
      <c r="A21" s="1123">
        <v>14</v>
      </c>
      <c r="B21" s="152" t="s">
        <v>20910</v>
      </c>
      <c r="C21" s="152" t="s">
        <v>20911</v>
      </c>
      <c r="D21" s="123" t="s">
        <v>20912</v>
      </c>
      <c r="E21" s="1125">
        <v>1169257</v>
      </c>
      <c r="F21" s="154" t="s">
        <v>13</v>
      </c>
    </row>
    <row r="22" spans="1:6" x14ac:dyDescent="0.25">
      <c r="A22" s="1121"/>
      <c r="B22" s="2364" t="s">
        <v>312</v>
      </c>
      <c r="C22" s="2364"/>
      <c r="D22" s="240"/>
      <c r="E22" s="1122"/>
      <c r="F22" s="497"/>
    </row>
    <row r="23" spans="1:6" ht="63" x14ac:dyDescent="0.25">
      <c r="A23" s="154">
        <v>16</v>
      </c>
      <c r="B23" s="152" t="s">
        <v>20913</v>
      </c>
      <c r="C23" s="49" t="s">
        <v>20914</v>
      </c>
      <c r="D23" s="152" t="s">
        <v>20915</v>
      </c>
      <c r="E23" s="1111">
        <v>100000</v>
      </c>
      <c r="F23" s="154" t="s">
        <v>272</v>
      </c>
    </row>
    <row r="24" spans="1:6" ht="141.75" x14ac:dyDescent="0.25">
      <c r="A24" s="154">
        <v>17</v>
      </c>
      <c r="B24" s="152" t="s">
        <v>20916</v>
      </c>
      <c r="C24" s="49" t="s">
        <v>20917</v>
      </c>
      <c r="D24" s="152" t="s">
        <v>20918</v>
      </c>
      <c r="E24" s="1111">
        <v>600000</v>
      </c>
      <c r="F24" s="154" t="s">
        <v>272</v>
      </c>
    </row>
    <row r="25" spans="1:6" ht="141.75" x14ac:dyDescent="0.25">
      <c r="A25" s="154">
        <v>18</v>
      </c>
      <c r="B25" s="152" t="s">
        <v>20919</v>
      </c>
      <c r="C25" s="49" t="s">
        <v>20920</v>
      </c>
      <c r="D25" s="152" t="s">
        <v>20921</v>
      </c>
      <c r="E25" s="1111">
        <v>600000</v>
      </c>
      <c r="F25" s="154" t="s">
        <v>272</v>
      </c>
    </row>
    <row r="26" spans="1:6" ht="141.75" x14ac:dyDescent="0.25">
      <c r="A26" s="154">
        <v>19</v>
      </c>
      <c r="B26" s="152" t="s">
        <v>20922</v>
      </c>
      <c r="C26" s="49" t="s">
        <v>20923</v>
      </c>
      <c r="D26" s="152" t="s">
        <v>20918</v>
      </c>
      <c r="E26" s="1111">
        <v>600000</v>
      </c>
      <c r="F26" s="154" t="s">
        <v>272</v>
      </c>
    </row>
    <row r="27" spans="1:6" ht="157.5" x14ac:dyDescent="0.25">
      <c r="A27" s="154">
        <v>20</v>
      </c>
      <c r="B27" s="152" t="s">
        <v>20924</v>
      </c>
      <c r="C27" s="49" t="s">
        <v>20925</v>
      </c>
      <c r="D27" s="152" t="s">
        <v>20926</v>
      </c>
      <c r="E27" s="1111">
        <v>800000</v>
      </c>
      <c r="F27" s="154" t="s">
        <v>272</v>
      </c>
    </row>
    <row r="28" spans="1:6" ht="141.75" x14ac:dyDescent="0.25">
      <c r="A28" s="154">
        <v>21</v>
      </c>
      <c r="B28" s="152" t="s">
        <v>20927</v>
      </c>
      <c r="C28" s="49" t="s">
        <v>20928</v>
      </c>
      <c r="D28" s="152" t="s">
        <v>20918</v>
      </c>
      <c r="E28" s="1111">
        <v>600000</v>
      </c>
      <c r="F28" s="154" t="s">
        <v>272</v>
      </c>
    </row>
    <row r="29" spans="1:6" ht="141.75" x14ac:dyDescent="0.25">
      <c r="A29" s="154">
        <v>22</v>
      </c>
      <c r="B29" s="152" t="s">
        <v>20929</v>
      </c>
      <c r="C29" s="49" t="s">
        <v>20930</v>
      </c>
      <c r="D29" s="152" t="s">
        <v>20918</v>
      </c>
      <c r="E29" s="1111">
        <v>600000</v>
      </c>
      <c r="F29" s="154" t="s">
        <v>272</v>
      </c>
    </row>
    <row r="30" spans="1:6" ht="141.75" x14ac:dyDescent="0.25">
      <c r="A30" s="154">
        <v>23</v>
      </c>
      <c r="B30" s="152" t="s">
        <v>20931</v>
      </c>
      <c r="C30" s="49" t="s">
        <v>20932</v>
      </c>
      <c r="D30" s="152" t="s">
        <v>20918</v>
      </c>
      <c r="E30" s="1111">
        <v>600000</v>
      </c>
      <c r="F30" s="154" t="s">
        <v>272</v>
      </c>
    </row>
    <row r="31" spans="1:6" ht="141.75" x14ac:dyDescent="0.25">
      <c r="A31" s="154">
        <v>24</v>
      </c>
      <c r="B31" s="152" t="s">
        <v>20933</v>
      </c>
      <c r="C31" s="49" t="s">
        <v>20934</v>
      </c>
      <c r="D31" s="152" t="s">
        <v>20918</v>
      </c>
      <c r="E31" s="1111">
        <v>600000</v>
      </c>
      <c r="F31" s="154" t="s">
        <v>272</v>
      </c>
    </row>
    <row r="32" spans="1:6" ht="141.75" x14ac:dyDescent="0.25">
      <c r="A32" s="154">
        <v>25</v>
      </c>
      <c r="B32" s="152" t="s">
        <v>20935</v>
      </c>
      <c r="C32" s="49" t="s">
        <v>20936</v>
      </c>
      <c r="D32" s="152" t="s">
        <v>20918</v>
      </c>
      <c r="E32" s="1111">
        <v>600000</v>
      </c>
      <c r="F32" s="154" t="s">
        <v>272</v>
      </c>
    </row>
    <row r="33" spans="1:6" ht="141.75" x14ac:dyDescent="0.25">
      <c r="A33" s="154">
        <v>26</v>
      </c>
      <c r="B33" s="152" t="s">
        <v>20937</v>
      </c>
      <c r="C33" s="49" t="s">
        <v>20938</v>
      </c>
      <c r="D33" s="152" t="s">
        <v>20918</v>
      </c>
      <c r="E33" s="1111">
        <v>600000</v>
      </c>
      <c r="F33" s="154" t="s">
        <v>272</v>
      </c>
    </row>
    <row r="34" spans="1:6" ht="141.75" x14ac:dyDescent="0.25">
      <c r="A34" s="154">
        <v>27</v>
      </c>
      <c r="B34" s="152" t="s">
        <v>20939</v>
      </c>
      <c r="C34" s="49" t="s">
        <v>20940</v>
      </c>
      <c r="D34" s="152" t="s">
        <v>20918</v>
      </c>
      <c r="E34" s="1111">
        <v>600000</v>
      </c>
      <c r="F34" s="154" t="s">
        <v>272</v>
      </c>
    </row>
    <row r="35" spans="1:6" ht="141.75" x14ac:dyDescent="0.25">
      <c r="A35" s="154">
        <v>28</v>
      </c>
      <c r="B35" s="152" t="s">
        <v>20941</v>
      </c>
      <c r="C35" s="49" t="s">
        <v>20942</v>
      </c>
      <c r="D35" s="152" t="s">
        <v>20918</v>
      </c>
      <c r="E35" s="1111">
        <v>600000</v>
      </c>
      <c r="F35" s="154" t="s">
        <v>272</v>
      </c>
    </row>
    <row r="36" spans="1:6" ht="141.75" x14ac:dyDescent="0.25">
      <c r="A36" s="154">
        <v>29</v>
      </c>
      <c r="B36" s="152" t="s">
        <v>20943</v>
      </c>
      <c r="C36" s="49" t="s">
        <v>20944</v>
      </c>
      <c r="D36" s="152" t="s">
        <v>20918</v>
      </c>
      <c r="E36" s="1111">
        <v>600000</v>
      </c>
      <c r="F36" s="154" t="s">
        <v>272</v>
      </c>
    </row>
    <row r="37" spans="1:6" ht="141.75" x14ac:dyDescent="0.25">
      <c r="A37" s="154">
        <v>30</v>
      </c>
      <c r="B37" s="152" t="s">
        <v>20945</v>
      </c>
      <c r="C37" s="49" t="s">
        <v>20946</v>
      </c>
      <c r="D37" s="152" t="s">
        <v>20918</v>
      </c>
      <c r="E37" s="1111">
        <v>600000</v>
      </c>
      <c r="F37" s="154" t="s">
        <v>272</v>
      </c>
    </row>
    <row r="38" spans="1:6" ht="141.75" x14ac:dyDescent="0.25">
      <c r="A38" s="154">
        <v>31</v>
      </c>
      <c r="B38" s="152" t="s">
        <v>20947</v>
      </c>
      <c r="C38" s="49" t="s">
        <v>20948</v>
      </c>
      <c r="D38" s="152" t="s">
        <v>20918</v>
      </c>
      <c r="E38" s="1111">
        <v>600000</v>
      </c>
      <c r="F38" s="154" t="s">
        <v>272</v>
      </c>
    </row>
    <row r="39" spans="1:6" ht="141.75" x14ac:dyDescent="0.25">
      <c r="A39" s="154">
        <v>32</v>
      </c>
      <c r="B39" s="152" t="s">
        <v>20949</v>
      </c>
      <c r="C39" s="49" t="s">
        <v>20950</v>
      </c>
      <c r="D39" s="152" t="s">
        <v>20918</v>
      </c>
      <c r="E39" s="1111">
        <v>600000</v>
      </c>
      <c r="F39" s="154" t="s">
        <v>272</v>
      </c>
    </row>
    <row r="40" spans="1:6" ht="141.75" x14ac:dyDescent="0.25">
      <c r="A40" s="154">
        <v>33</v>
      </c>
      <c r="B40" s="152" t="s">
        <v>20951</v>
      </c>
      <c r="C40" s="49" t="s">
        <v>20952</v>
      </c>
      <c r="D40" s="152" t="s">
        <v>20918</v>
      </c>
      <c r="E40" s="1111">
        <v>600000</v>
      </c>
      <c r="F40" s="154" t="s">
        <v>272</v>
      </c>
    </row>
    <row r="41" spans="1:6" ht="141.75" x14ac:dyDescent="0.25">
      <c r="A41" s="154">
        <v>34</v>
      </c>
      <c r="B41" s="152" t="s">
        <v>20953</v>
      </c>
      <c r="C41" s="49" t="s">
        <v>20954</v>
      </c>
      <c r="D41" s="152" t="s">
        <v>20918</v>
      </c>
      <c r="E41" s="1111">
        <v>600000</v>
      </c>
      <c r="F41" s="1126" t="s">
        <v>272</v>
      </c>
    </row>
    <row r="42" spans="1:6" ht="141.75" x14ac:dyDescent="0.25">
      <c r="A42" s="154">
        <v>35</v>
      </c>
      <c r="B42" s="152" t="s">
        <v>20955</v>
      </c>
      <c r="C42" s="49" t="s">
        <v>20956</v>
      </c>
      <c r="D42" s="152" t="s">
        <v>20918</v>
      </c>
      <c r="E42" s="1111">
        <v>600000</v>
      </c>
      <c r="F42" s="154" t="s">
        <v>272</v>
      </c>
    </row>
    <row r="43" spans="1:6" ht="141.75" x14ac:dyDescent="0.25">
      <c r="A43" s="154">
        <v>36</v>
      </c>
      <c r="B43" s="152" t="s">
        <v>20957</v>
      </c>
      <c r="C43" s="49" t="s">
        <v>20958</v>
      </c>
      <c r="D43" s="152" t="s">
        <v>20918</v>
      </c>
      <c r="E43" s="1111">
        <v>600000</v>
      </c>
      <c r="F43" s="154" t="s">
        <v>272</v>
      </c>
    </row>
    <row r="44" spans="1:6" ht="141.75" x14ac:dyDescent="0.25">
      <c r="A44" s="154">
        <v>37</v>
      </c>
      <c r="B44" s="152" t="s">
        <v>20959</v>
      </c>
      <c r="C44" s="49" t="s">
        <v>20960</v>
      </c>
      <c r="D44" s="152" t="s">
        <v>20918</v>
      </c>
      <c r="E44" s="1111">
        <v>700000</v>
      </c>
      <c r="F44" s="154" t="s">
        <v>272</v>
      </c>
    </row>
    <row r="45" spans="1:6" ht="141.75" x14ac:dyDescent="0.25">
      <c r="A45" s="154">
        <v>38</v>
      </c>
      <c r="B45" s="152" t="s">
        <v>20961</v>
      </c>
      <c r="C45" s="49" t="s">
        <v>20962</v>
      </c>
      <c r="D45" s="152" t="s">
        <v>20918</v>
      </c>
      <c r="E45" s="1111">
        <v>600000</v>
      </c>
      <c r="F45" s="154" t="s">
        <v>272</v>
      </c>
    </row>
    <row r="46" spans="1:6" ht="157.5" x14ac:dyDescent="0.25">
      <c r="A46" s="154">
        <v>39</v>
      </c>
      <c r="B46" s="49" t="s">
        <v>20963</v>
      </c>
      <c r="C46" s="49" t="s">
        <v>20964</v>
      </c>
      <c r="D46" s="152" t="s">
        <v>20965</v>
      </c>
      <c r="E46" s="1051">
        <v>1100000</v>
      </c>
      <c r="F46" s="1127" t="s">
        <v>272</v>
      </c>
    </row>
    <row r="47" spans="1:6" ht="173.25" x14ac:dyDescent="0.25">
      <c r="A47" s="55">
        <v>40</v>
      </c>
      <c r="B47" s="49" t="s">
        <v>20966</v>
      </c>
      <c r="C47" s="49" t="s">
        <v>20967</v>
      </c>
      <c r="D47" s="49" t="s">
        <v>20968</v>
      </c>
      <c r="E47" s="1051">
        <v>700000</v>
      </c>
      <c r="F47" s="1127" t="s">
        <v>1259</v>
      </c>
    </row>
    <row r="48" spans="1:6" ht="31.5" x14ac:dyDescent="0.25">
      <c r="A48" s="154">
        <v>41</v>
      </c>
      <c r="B48" s="49" t="s">
        <v>20969</v>
      </c>
      <c r="C48" s="49" t="s">
        <v>20970</v>
      </c>
      <c r="D48" s="49" t="s">
        <v>3316</v>
      </c>
      <c r="E48" s="1051">
        <v>1000000</v>
      </c>
      <c r="F48" s="1127" t="s">
        <v>13</v>
      </c>
    </row>
    <row r="49" spans="1:6" ht="110.25" x14ac:dyDescent="0.25">
      <c r="A49" s="154">
        <v>42</v>
      </c>
      <c r="B49" s="49" t="s">
        <v>20971</v>
      </c>
      <c r="C49" s="49" t="s">
        <v>20972</v>
      </c>
      <c r="D49" s="49" t="s">
        <v>20973</v>
      </c>
      <c r="E49" s="1051">
        <v>1000000</v>
      </c>
      <c r="F49" s="1127" t="s">
        <v>13</v>
      </c>
    </row>
    <row r="50" spans="1:6" ht="31.5" x14ac:dyDescent="0.25">
      <c r="A50" s="154">
        <v>43</v>
      </c>
      <c r="B50" s="49" t="s">
        <v>20974</v>
      </c>
      <c r="C50" s="49" t="s">
        <v>20975</v>
      </c>
      <c r="D50" s="49" t="s">
        <v>3316</v>
      </c>
      <c r="E50" s="1051">
        <v>1000000</v>
      </c>
      <c r="F50" s="1127" t="s">
        <v>13</v>
      </c>
    </row>
    <row r="51" spans="1:6" ht="31.5" x14ac:dyDescent="0.25">
      <c r="A51" s="154">
        <v>44</v>
      </c>
      <c r="B51" s="49" t="s">
        <v>20916</v>
      </c>
      <c r="C51" s="49" t="s">
        <v>20976</v>
      </c>
      <c r="D51" s="49" t="s">
        <v>3316</v>
      </c>
      <c r="E51" s="1051">
        <v>1000000</v>
      </c>
      <c r="F51" s="1127" t="s">
        <v>13</v>
      </c>
    </row>
    <row r="52" spans="1:6" ht="31.5" x14ac:dyDescent="0.25">
      <c r="A52" s="154">
        <v>45</v>
      </c>
      <c r="B52" s="49" t="s">
        <v>20977</v>
      </c>
      <c r="C52" s="49" t="s">
        <v>20978</v>
      </c>
      <c r="D52" s="49" t="s">
        <v>3316</v>
      </c>
      <c r="E52" s="1051">
        <v>1000000</v>
      </c>
      <c r="F52" s="1127" t="s">
        <v>13</v>
      </c>
    </row>
    <row r="53" spans="1:6" ht="31.5" x14ac:dyDescent="0.25">
      <c r="A53" s="154">
        <v>46</v>
      </c>
      <c r="B53" s="49" t="s">
        <v>20957</v>
      </c>
      <c r="C53" s="49" t="s">
        <v>20979</v>
      </c>
      <c r="D53" s="49" t="s">
        <v>3316</v>
      </c>
      <c r="E53" s="1051">
        <v>1000000</v>
      </c>
      <c r="F53" s="1127" t="s">
        <v>13</v>
      </c>
    </row>
    <row r="54" spans="1:6" ht="31.5" x14ac:dyDescent="0.25">
      <c r="A54" s="154">
        <v>47</v>
      </c>
      <c r="B54" s="49" t="s">
        <v>20980</v>
      </c>
      <c r="C54" s="49" t="s">
        <v>20981</v>
      </c>
      <c r="D54" s="49" t="s">
        <v>3316</v>
      </c>
      <c r="E54" s="1051">
        <v>1000000</v>
      </c>
      <c r="F54" s="1127" t="s">
        <v>13</v>
      </c>
    </row>
    <row r="55" spans="1:6" ht="31.5" x14ac:dyDescent="0.25">
      <c r="A55" s="154">
        <v>48</v>
      </c>
      <c r="B55" s="49" t="s">
        <v>20982</v>
      </c>
      <c r="C55" s="49" t="s">
        <v>20983</v>
      </c>
      <c r="D55" s="49" t="s">
        <v>3316</v>
      </c>
      <c r="E55" s="1051">
        <v>1000000</v>
      </c>
      <c r="F55" s="1127" t="s">
        <v>13</v>
      </c>
    </row>
    <row r="56" spans="1:6" ht="31.5" x14ac:dyDescent="0.25">
      <c r="A56" s="154">
        <v>49</v>
      </c>
      <c r="B56" s="49" t="s">
        <v>20984</v>
      </c>
      <c r="C56" s="49" t="s">
        <v>20985</v>
      </c>
      <c r="D56" s="49" t="s">
        <v>3316</v>
      </c>
      <c r="E56" s="1051">
        <v>1000000</v>
      </c>
      <c r="F56" s="1127" t="s">
        <v>13</v>
      </c>
    </row>
    <row r="57" spans="1:6" ht="31.5" x14ac:dyDescent="0.25">
      <c r="A57" s="154">
        <v>50</v>
      </c>
      <c r="B57" s="49" t="s">
        <v>20986</v>
      </c>
      <c r="C57" s="49" t="s">
        <v>20987</v>
      </c>
      <c r="D57" s="49" t="s">
        <v>3316</v>
      </c>
      <c r="E57" s="1051">
        <v>1000000</v>
      </c>
      <c r="F57" s="1127" t="s">
        <v>13</v>
      </c>
    </row>
    <row r="58" spans="1:6" ht="31.5" x14ac:dyDescent="0.25">
      <c r="A58" s="154">
        <v>51</v>
      </c>
      <c r="B58" s="49" t="s">
        <v>20988</v>
      </c>
      <c r="C58" s="49" t="s">
        <v>20989</v>
      </c>
      <c r="D58" s="49" t="s">
        <v>3316</v>
      </c>
      <c r="E58" s="1051">
        <v>1000000</v>
      </c>
      <c r="F58" s="1127" t="s">
        <v>13</v>
      </c>
    </row>
    <row r="59" spans="1:6" ht="110.25" x14ac:dyDescent="0.25">
      <c r="A59" s="154">
        <v>52</v>
      </c>
      <c r="B59" s="49" t="s">
        <v>20990</v>
      </c>
      <c r="C59" s="49" t="s">
        <v>20991</v>
      </c>
      <c r="D59" s="49" t="s">
        <v>20992</v>
      </c>
      <c r="E59" s="1051">
        <v>800000</v>
      </c>
      <c r="F59" s="1127" t="s">
        <v>13</v>
      </c>
    </row>
    <row r="60" spans="1:6" ht="31.5" x14ac:dyDescent="0.25">
      <c r="A60" s="154">
        <v>53</v>
      </c>
      <c r="B60" s="49" t="s">
        <v>20993</v>
      </c>
      <c r="C60" s="49" t="s">
        <v>20994</v>
      </c>
      <c r="D60" s="49" t="s">
        <v>3316</v>
      </c>
      <c r="E60" s="1051">
        <v>1000000</v>
      </c>
      <c r="F60" s="1127" t="s">
        <v>13</v>
      </c>
    </row>
    <row r="61" spans="1:6" ht="31.5" x14ac:dyDescent="0.25">
      <c r="A61" s="154">
        <v>54</v>
      </c>
      <c r="B61" s="49" t="s">
        <v>20995</v>
      </c>
      <c r="C61" s="49" t="s">
        <v>20996</v>
      </c>
      <c r="D61" s="49" t="s">
        <v>20997</v>
      </c>
      <c r="E61" s="1051">
        <v>1100000</v>
      </c>
      <c r="F61" s="1127" t="s">
        <v>13</v>
      </c>
    </row>
    <row r="62" spans="1:6" ht="31.5" x14ac:dyDescent="0.25">
      <c r="A62" s="154">
        <v>55</v>
      </c>
      <c r="B62" s="49" t="s">
        <v>20998</v>
      </c>
      <c r="C62" s="49" t="s">
        <v>20999</v>
      </c>
      <c r="D62" s="49" t="s">
        <v>21000</v>
      </c>
      <c r="E62" s="1051">
        <v>1000000</v>
      </c>
      <c r="F62" s="1127" t="s">
        <v>13</v>
      </c>
    </row>
    <row r="63" spans="1:6" ht="31.5" x14ac:dyDescent="0.25">
      <c r="A63" s="154">
        <v>56</v>
      </c>
      <c r="B63" s="49" t="s">
        <v>21001</v>
      </c>
      <c r="C63" s="49" t="s">
        <v>21002</v>
      </c>
      <c r="D63" s="49" t="s">
        <v>21000</v>
      </c>
      <c r="E63" s="1051">
        <v>1000000</v>
      </c>
      <c r="F63" s="1127" t="s">
        <v>13</v>
      </c>
    </row>
    <row r="64" spans="1:6" ht="31.5" x14ac:dyDescent="0.25">
      <c r="A64" s="154">
        <v>57</v>
      </c>
      <c r="B64" s="49" t="s">
        <v>21003</v>
      </c>
      <c r="C64" s="49" t="s">
        <v>21004</v>
      </c>
      <c r="D64" s="49" t="s">
        <v>21000</v>
      </c>
      <c r="E64" s="1051">
        <v>1000000</v>
      </c>
      <c r="F64" s="1127" t="s">
        <v>13</v>
      </c>
    </row>
    <row r="65" spans="1:6" x14ac:dyDescent="0.25">
      <c r="A65" s="994"/>
      <c r="B65" s="2606" t="s">
        <v>315</v>
      </c>
      <c r="C65" s="2606"/>
      <c r="D65" s="2606"/>
      <c r="E65" s="1053"/>
      <c r="F65" s="1128"/>
    </row>
    <row r="66" spans="1:6" ht="141.75" x14ac:dyDescent="0.25">
      <c r="A66" s="154">
        <v>58</v>
      </c>
      <c r="B66" s="152" t="s">
        <v>21005</v>
      </c>
      <c r="C66" s="152" t="s">
        <v>21006</v>
      </c>
      <c r="D66" s="152" t="s">
        <v>21007</v>
      </c>
      <c r="E66" s="1111">
        <v>2000000</v>
      </c>
      <c r="F66" s="154" t="s">
        <v>272</v>
      </c>
    </row>
    <row r="67" spans="1:6" ht="110.25" x14ac:dyDescent="0.25">
      <c r="A67" s="55">
        <v>59</v>
      </c>
      <c r="B67" s="152" t="s">
        <v>21008</v>
      </c>
      <c r="C67" s="152" t="s">
        <v>21009</v>
      </c>
      <c r="D67" s="152" t="s">
        <v>21010</v>
      </c>
      <c r="E67" s="1111">
        <v>2000000</v>
      </c>
      <c r="F67" s="154" t="s">
        <v>272</v>
      </c>
    </row>
    <row r="68" spans="1:6" ht="126" x14ac:dyDescent="0.25">
      <c r="A68" s="154">
        <v>60</v>
      </c>
      <c r="B68" s="152" t="s">
        <v>21011</v>
      </c>
      <c r="C68" s="152" t="s">
        <v>21012</v>
      </c>
      <c r="D68" s="152" t="s">
        <v>21013</v>
      </c>
      <c r="E68" s="1111">
        <v>4000000</v>
      </c>
      <c r="F68" s="154" t="s">
        <v>272</v>
      </c>
    </row>
    <row r="69" spans="1:6" ht="47.25" x14ac:dyDescent="0.25">
      <c r="A69" s="55">
        <v>61</v>
      </c>
      <c r="B69" s="123" t="s">
        <v>21014</v>
      </c>
      <c r="C69" s="152" t="s">
        <v>21015</v>
      </c>
      <c r="D69" s="49" t="s">
        <v>3316</v>
      </c>
      <c r="E69" s="1109">
        <v>1000000</v>
      </c>
      <c r="F69" s="193" t="s">
        <v>13</v>
      </c>
    </row>
    <row r="70" spans="1:6" ht="47.25" x14ac:dyDescent="0.25">
      <c r="A70" s="55">
        <v>62</v>
      </c>
      <c r="B70" s="49" t="s">
        <v>21016</v>
      </c>
      <c r="C70" s="152" t="s">
        <v>21017</v>
      </c>
      <c r="D70" s="49" t="s">
        <v>21018</v>
      </c>
      <c r="E70" s="1051">
        <v>600000</v>
      </c>
      <c r="F70" s="1127" t="s">
        <v>13</v>
      </c>
    </row>
    <row r="71" spans="1:6" ht="47.25" x14ac:dyDescent="0.25">
      <c r="A71" s="55">
        <v>63</v>
      </c>
      <c r="B71" s="49" t="s">
        <v>21019</v>
      </c>
      <c r="C71" s="152" t="s">
        <v>21020</v>
      </c>
      <c r="D71" s="49" t="s">
        <v>3316</v>
      </c>
      <c r="E71" s="1051">
        <v>1000000</v>
      </c>
      <c r="F71" s="1127" t="s">
        <v>13</v>
      </c>
    </row>
    <row r="72" spans="1:6" ht="47.25" x14ac:dyDescent="0.25">
      <c r="A72" s="154">
        <v>64</v>
      </c>
      <c r="B72" s="49" t="s">
        <v>21021</v>
      </c>
      <c r="C72" s="152" t="s">
        <v>21022</v>
      </c>
      <c r="D72" s="49" t="s">
        <v>21018</v>
      </c>
      <c r="E72" s="1051">
        <v>600000</v>
      </c>
      <c r="F72" s="1127" t="s">
        <v>13</v>
      </c>
    </row>
    <row r="73" spans="1:6" ht="47.25" x14ac:dyDescent="0.25">
      <c r="A73" s="55">
        <v>65</v>
      </c>
      <c r="B73" s="49" t="s">
        <v>21023</v>
      </c>
      <c r="C73" s="152" t="s">
        <v>21024</v>
      </c>
      <c r="D73" s="49" t="s">
        <v>20997</v>
      </c>
      <c r="E73" s="1051">
        <v>1500000</v>
      </c>
      <c r="F73" s="1127" t="s">
        <v>13</v>
      </c>
    </row>
    <row r="74" spans="1:6" ht="94.5" x14ac:dyDescent="0.25">
      <c r="A74" s="55">
        <v>66</v>
      </c>
      <c r="B74" s="49" t="s">
        <v>21025</v>
      </c>
      <c r="C74" s="49" t="s">
        <v>21026</v>
      </c>
      <c r="D74" s="49" t="s">
        <v>21027</v>
      </c>
      <c r="E74" s="1129">
        <v>1000000</v>
      </c>
      <c r="F74" s="1127" t="s">
        <v>13</v>
      </c>
    </row>
    <row r="75" spans="1:6" ht="31.5" x14ac:dyDescent="0.25">
      <c r="A75" s="154">
        <v>67</v>
      </c>
      <c r="B75" s="152" t="s">
        <v>21025</v>
      </c>
      <c r="C75" s="49" t="s">
        <v>21028</v>
      </c>
      <c r="D75" s="152" t="s">
        <v>21029</v>
      </c>
      <c r="E75" s="1111">
        <v>250000.3</v>
      </c>
      <c r="F75" s="154" t="s">
        <v>272</v>
      </c>
    </row>
    <row r="76" spans="1:6" x14ac:dyDescent="0.25">
      <c r="A76" s="497"/>
      <c r="B76" s="240" t="s">
        <v>248</v>
      </c>
      <c r="C76" s="240"/>
      <c r="D76" s="240"/>
      <c r="E76" s="1122">
        <f>SUM(E6:E75)</f>
        <v>81310344.819999993</v>
      </c>
      <c r="F76" s="497"/>
    </row>
    <row r="77" spans="1:6" x14ac:dyDescent="0.25">
      <c r="A77" s="1055"/>
      <c r="B77" s="2820" t="s">
        <v>9</v>
      </c>
      <c r="C77" s="2820"/>
      <c r="D77" s="2820"/>
      <c r="E77" s="1045"/>
      <c r="F77" s="677"/>
    </row>
    <row r="78" spans="1:6" ht="63" x14ac:dyDescent="0.25">
      <c r="A78" s="1056">
        <v>1</v>
      </c>
      <c r="B78" s="149" t="s">
        <v>269</v>
      </c>
      <c r="C78" s="7" t="s">
        <v>21030</v>
      </c>
      <c r="D78" s="149" t="s">
        <v>271</v>
      </c>
      <c r="E78" s="1046">
        <v>1000000</v>
      </c>
      <c r="F78" s="277" t="s">
        <v>272</v>
      </c>
    </row>
    <row r="79" spans="1:6" x14ac:dyDescent="0.25">
      <c r="A79" s="1056"/>
      <c r="B79" s="382" t="s">
        <v>273</v>
      </c>
      <c r="C79" s="7"/>
      <c r="D79" s="149"/>
      <c r="E79" s="1046"/>
      <c r="F79" s="277"/>
    </row>
    <row r="80" spans="1:6" ht="94.5" x14ac:dyDescent="0.25">
      <c r="A80" s="1056">
        <v>2</v>
      </c>
      <c r="B80" s="149" t="s">
        <v>274</v>
      </c>
      <c r="C80" s="7" t="s">
        <v>21031</v>
      </c>
      <c r="D80" s="149" t="s">
        <v>276</v>
      </c>
      <c r="E80" s="1046">
        <v>4500000</v>
      </c>
      <c r="F80" s="277" t="s">
        <v>277</v>
      </c>
    </row>
    <row r="81" spans="1:6" x14ac:dyDescent="0.25">
      <c r="A81" s="1056"/>
      <c r="B81" s="382" t="s">
        <v>248</v>
      </c>
      <c r="C81" s="156"/>
      <c r="D81" s="149"/>
      <c r="E81" s="1047">
        <v>5500000</v>
      </c>
      <c r="F81" s="277"/>
    </row>
    <row r="82" spans="1:6" x14ac:dyDescent="0.25">
      <c r="A82" s="88"/>
      <c r="B82" s="88" t="s">
        <v>324</v>
      </c>
      <c r="C82" s="88"/>
      <c r="D82" s="88"/>
      <c r="E82" s="89">
        <f>E81+E76</f>
        <v>86810344.819999993</v>
      </c>
      <c r="F82" s="88"/>
    </row>
    <row r="85" spans="1:6" x14ac:dyDescent="0.25">
      <c r="A85" s="2585" t="s">
        <v>0</v>
      </c>
      <c r="B85" s="2585"/>
      <c r="C85" s="2585"/>
      <c r="D85" s="2585"/>
      <c r="E85" s="2585"/>
      <c r="F85" s="2585"/>
    </row>
    <row r="86" spans="1:6" x14ac:dyDescent="0.25">
      <c r="A86" s="2766" t="s">
        <v>21032</v>
      </c>
      <c r="B86" s="2766"/>
      <c r="C86" s="2766"/>
      <c r="D86" s="2766"/>
      <c r="E86" s="2766"/>
      <c r="F86" s="2766"/>
    </row>
    <row r="87" spans="1:6" x14ac:dyDescent="0.25">
      <c r="A87" s="2352" t="s">
        <v>281</v>
      </c>
      <c r="B87" s="2352"/>
      <c r="C87" s="2352"/>
      <c r="D87" s="2352"/>
      <c r="E87" s="2352"/>
      <c r="F87" s="2352"/>
    </row>
    <row r="88" spans="1:6" ht="31.5" x14ac:dyDescent="0.25">
      <c r="A88" s="892" t="s">
        <v>18595</v>
      </c>
      <c r="B88" s="1063" t="s">
        <v>283</v>
      </c>
      <c r="C88" s="1064" t="s">
        <v>284</v>
      </c>
      <c r="D88" s="1065" t="s">
        <v>285</v>
      </c>
      <c r="E88" s="1130" t="s">
        <v>19462</v>
      </c>
      <c r="F88" s="1065" t="s">
        <v>531</v>
      </c>
    </row>
    <row r="89" spans="1:6" x14ac:dyDescent="0.25">
      <c r="A89" s="178"/>
      <c r="B89" s="2834" t="s">
        <v>269</v>
      </c>
      <c r="C89" s="2834"/>
      <c r="D89" s="1065"/>
      <c r="E89" s="1130"/>
      <c r="F89" s="1065"/>
    </row>
    <row r="90" spans="1:6" ht="78.75" x14ac:dyDescent="0.25">
      <c r="A90" s="417">
        <v>1</v>
      </c>
      <c r="B90" s="182" t="s">
        <v>23</v>
      </c>
      <c r="C90" s="182" t="s">
        <v>21033</v>
      </c>
      <c r="D90" s="182" t="s">
        <v>21034</v>
      </c>
      <c r="E90" s="157">
        <v>682758.62</v>
      </c>
      <c r="F90" s="182" t="s">
        <v>272</v>
      </c>
    </row>
    <row r="91" spans="1:6" x14ac:dyDescent="0.25">
      <c r="A91" s="417"/>
      <c r="B91" s="2328" t="s">
        <v>21035</v>
      </c>
      <c r="C91" s="2328"/>
      <c r="D91" s="264"/>
      <c r="E91" s="1021"/>
      <c r="F91" s="417"/>
    </row>
    <row r="92" spans="1:6" ht="78.75" x14ac:dyDescent="0.25">
      <c r="A92" s="417">
        <v>2</v>
      </c>
      <c r="B92" s="182" t="s">
        <v>729</v>
      </c>
      <c r="C92" s="182" t="s">
        <v>21036</v>
      </c>
      <c r="D92" s="182" t="s">
        <v>21037</v>
      </c>
      <c r="E92" s="157">
        <v>341379.3</v>
      </c>
      <c r="F92" s="182" t="s">
        <v>272</v>
      </c>
    </row>
    <row r="93" spans="1:6" x14ac:dyDescent="0.25">
      <c r="A93" s="417"/>
      <c r="B93" s="837" t="s">
        <v>301</v>
      </c>
      <c r="C93" s="264"/>
      <c r="D93" s="264"/>
      <c r="E93" s="268"/>
      <c r="F93" s="1131"/>
    </row>
    <row r="94" spans="1:6" ht="94.5" x14ac:dyDescent="0.25">
      <c r="A94" s="417">
        <v>3</v>
      </c>
      <c r="B94" s="182" t="s">
        <v>41</v>
      </c>
      <c r="C94" s="182" t="s">
        <v>21038</v>
      </c>
      <c r="D94" s="182" t="s">
        <v>21039</v>
      </c>
      <c r="E94" s="157">
        <v>568951.51</v>
      </c>
      <c r="F94" s="182" t="s">
        <v>272</v>
      </c>
    </row>
    <row r="95" spans="1:6" x14ac:dyDescent="0.25">
      <c r="A95" s="417"/>
      <c r="B95" s="2328" t="s">
        <v>683</v>
      </c>
      <c r="C95" s="2328"/>
      <c r="D95" s="416"/>
      <c r="E95" s="1021"/>
      <c r="F95" s="474"/>
    </row>
    <row r="96" spans="1:6" ht="78.75" x14ac:dyDescent="0.25">
      <c r="A96" s="1068">
        <v>4</v>
      </c>
      <c r="B96" s="182" t="s">
        <v>683</v>
      </c>
      <c r="C96" s="182" t="s">
        <v>21040</v>
      </c>
      <c r="D96" s="182" t="s">
        <v>21041</v>
      </c>
      <c r="E96" s="157">
        <v>1500000</v>
      </c>
      <c r="F96" s="182" t="s">
        <v>272</v>
      </c>
    </row>
    <row r="97" spans="1:6" x14ac:dyDescent="0.25">
      <c r="A97" s="1068"/>
      <c r="B97" s="264" t="s">
        <v>552</v>
      </c>
      <c r="C97" s="182"/>
      <c r="D97" s="182"/>
      <c r="E97" s="157"/>
      <c r="F97" s="182"/>
    </row>
    <row r="98" spans="1:6" ht="63" x14ac:dyDescent="0.25">
      <c r="A98" s="1068">
        <v>5</v>
      </c>
      <c r="B98" s="182" t="s">
        <v>21042</v>
      </c>
      <c r="C98" s="182" t="s">
        <v>21043</v>
      </c>
      <c r="D98" s="182" t="s">
        <v>21044</v>
      </c>
      <c r="E98" s="157">
        <v>600000</v>
      </c>
      <c r="F98" s="182" t="s">
        <v>272</v>
      </c>
    </row>
    <row r="99" spans="1:6" x14ac:dyDescent="0.25">
      <c r="A99" s="1068"/>
      <c r="B99" s="2327" t="s">
        <v>20548</v>
      </c>
      <c r="C99" s="2327"/>
      <c r="D99" s="969"/>
      <c r="E99" s="536"/>
      <c r="F99" s="1132"/>
    </row>
    <row r="100" spans="1:6" ht="63" x14ac:dyDescent="0.25">
      <c r="A100" s="1068">
        <v>6</v>
      </c>
      <c r="B100" s="182" t="s">
        <v>21045</v>
      </c>
      <c r="C100" s="182" t="s">
        <v>21046</v>
      </c>
      <c r="D100" s="182" t="s">
        <v>21047</v>
      </c>
      <c r="E100" s="157">
        <v>2686220.91</v>
      </c>
      <c r="F100" s="182" t="s">
        <v>5058</v>
      </c>
    </row>
    <row r="101" spans="1:6" ht="63" x14ac:dyDescent="0.25">
      <c r="A101" s="1068">
        <v>7</v>
      </c>
      <c r="B101" s="182" t="s">
        <v>21048</v>
      </c>
      <c r="C101" s="182" t="s">
        <v>21049</v>
      </c>
      <c r="D101" s="182" t="s">
        <v>21050</v>
      </c>
      <c r="E101" s="157">
        <v>5000000</v>
      </c>
      <c r="F101" s="182" t="s">
        <v>5058</v>
      </c>
    </row>
    <row r="102" spans="1:6" x14ac:dyDescent="0.25">
      <c r="A102" s="417"/>
      <c r="B102" s="417"/>
      <c r="C102" s="416" t="s">
        <v>704</v>
      </c>
      <c r="D102" s="417"/>
      <c r="E102" s="706">
        <f>SUM(E90:E101)</f>
        <v>11379310.34</v>
      </c>
      <c r="F102" s="474"/>
    </row>
  </sheetData>
  <mergeCells count="14">
    <mergeCell ref="B95:C95"/>
    <mergeCell ref="B99:C99"/>
    <mergeCell ref="B77:D77"/>
    <mergeCell ref="A85:F85"/>
    <mergeCell ref="A86:F86"/>
    <mergeCell ref="A87:F87"/>
    <mergeCell ref="B89:C89"/>
    <mergeCell ref="B91:C91"/>
    <mergeCell ref="B65:D65"/>
    <mergeCell ref="A1:F1"/>
    <mergeCell ref="A2:F2"/>
    <mergeCell ref="A3:F3"/>
    <mergeCell ref="B12:D12"/>
    <mergeCell ref="B22:C22"/>
  </mergeCells>
  <pageMargins left="0.7" right="0.7" top="0.75" bottom="0.75" header="0.3" footer="0.3"/>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7"/>
  <sheetViews>
    <sheetView topLeftCell="A52" workbookViewId="0">
      <selection activeCell="C90" sqref="C90"/>
    </sheetView>
  </sheetViews>
  <sheetFormatPr defaultRowHeight="14.25" x14ac:dyDescent="0.2"/>
  <cols>
    <col min="1" max="1" width="9.5703125" style="797" customWidth="1"/>
    <col min="2" max="2" width="17.5703125" style="797" customWidth="1"/>
    <col min="3" max="3" width="45.140625" style="797" customWidth="1"/>
    <col min="4" max="4" width="16.85546875" style="797" customWidth="1"/>
    <col min="5" max="5" width="22" style="797" customWidth="1"/>
    <col min="6" max="6" width="9.7109375" style="797" customWidth="1"/>
    <col min="7" max="16384" width="9.140625" style="797"/>
  </cols>
  <sheetData>
    <row r="1" spans="1:6" ht="15.75" x14ac:dyDescent="0.25">
      <c r="A1" s="2428" t="s">
        <v>0</v>
      </c>
      <c r="B1" s="2428"/>
      <c r="C1" s="2428"/>
      <c r="D1" s="2428"/>
      <c r="E1" s="2428"/>
      <c r="F1" s="2428"/>
    </row>
    <row r="2" spans="1:6" ht="15.75" x14ac:dyDescent="0.25">
      <c r="A2" s="2428" t="s">
        <v>21051</v>
      </c>
      <c r="B2" s="2428"/>
      <c r="C2" s="2428"/>
      <c r="D2" s="2428"/>
      <c r="E2" s="2428"/>
      <c r="F2" s="2428"/>
    </row>
    <row r="3" spans="1:6" ht="15.75" x14ac:dyDescent="0.25">
      <c r="A3" s="2428" t="s">
        <v>281</v>
      </c>
      <c r="B3" s="2428"/>
      <c r="C3" s="2428"/>
      <c r="D3" s="2428"/>
      <c r="E3" s="2428"/>
      <c r="F3" s="2428"/>
    </row>
    <row r="4" spans="1:6" ht="15.75" x14ac:dyDescent="0.25">
      <c r="A4" s="2491" t="s">
        <v>9</v>
      </c>
      <c r="B4" s="2526"/>
      <c r="C4" s="2526"/>
      <c r="D4" s="2526"/>
      <c r="E4" s="2526"/>
      <c r="F4" s="2492"/>
    </row>
    <row r="5" spans="1:6" x14ac:dyDescent="0.2">
      <c r="A5" s="1133" t="s">
        <v>3</v>
      </c>
      <c r="B5" s="1134" t="s">
        <v>283</v>
      </c>
      <c r="C5" s="1134" t="s">
        <v>284</v>
      </c>
      <c r="D5" s="1135" t="s">
        <v>5291</v>
      </c>
      <c r="E5" s="1136" t="s">
        <v>286</v>
      </c>
      <c r="F5" s="1134" t="s">
        <v>287</v>
      </c>
    </row>
    <row r="6" spans="1:6" ht="63" x14ac:dyDescent="0.2">
      <c r="A6" s="156">
        <v>1</v>
      </c>
      <c r="B6" s="1137" t="s">
        <v>20571</v>
      </c>
      <c r="C6" s="1137" t="s">
        <v>21052</v>
      </c>
      <c r="D6" s="1137" t="s">
        <v>20573</v>
      </c>
      <c r="E6" s="1138">
        <v>2000000</v>
      </c>
      <c r="F6" s="1137" t="s">
        <v>13</v>
      </c>
    </row>
    <row r="7" spans="1:6" ht="157.5" x14ac:dyDescent="0.2">
      <c r="A7" s="156">
        <v>2</v>
      </c>
      <c r="B7" s="269" t="s">
        <v>20574</v>
      </c>
      <c r="C7" s="44" t="s">
        <v>21053</v>
      </c>
      <c r="D7" s="269" t="s">
        <v>20576</v>
      </c>
      <c r="E7" s="1138">
        <v>1480033</v>
      </c>
      <c r="F7" s="1137" t="s">
        <v>13</v>
      </c>
    </row>
    <row r="8" spans="1:6" ht="31.5" x14ac:dyDescent="0.2">
      <c r="A8" s="156">
        <v>3</v>
      </c>
      <c r="B8" s="1137" t="s">
        <v>20577</v>
      </c>
      <c r="C8" s="1137" t="s">
        <v>21054</v>
      </c>
      <c r="D8" s="1137" t="s">
        <v>19</v>
      </c>
      <c r="E8" s="1138">
        <v>80000</v>
      </c>
      <c r="F8" s="1137" t="s">
        <v>13</v>
      </c>
    </row>
    <row r="9" spans="1:6" ht="78.75" x14ac:dyDescent="0.2">
      <c r="A9" s="156">
        <v>4</v>
      </c>
      <c r="B9" s="1137" t="s">
        <v>20580</v>
      </c>
      <c r="C9" s="1137" t="s">
        <v>21055</v>
      </c>
      <c r="D9" s="1137" t="s">
        <v>21056</v>
      </c>
      <c r="E9" s="1138">
        <v>648588</v>
      </c>
      <c r="F9" s="1137" t="s">
        <v>13</v>
      </c>
    </row>
    <row r="10" spans="1:6" ht="15.75" x14ac:dyDescent="0.25">
      <c r="A10" s="251"/>
      <c r="B10" s="2375" t="s">
        <v>21057</v>
      </c>
      <c r="C10" s="2449"/>
      <c r="D10" s="2376"/>
      <c r="E10" s="1139"/>
      <c r="F10" s="115"/>
    </row>
    <row r="11" spans="1:6" ht="126" x14ac:dyDescent="0.2">
      <c r="A11" s="251">
        <v>5</v>
      </c>
      <c r="B11" s="269" t="s">
        <v>721</v>
      </c>
      <c r="C11" s="269" t="s">
        <v>21058</v>
      </c>
      <c r="D11" s="269" t="s">
        <v>21059</v>
      </c>
      <c r="E11" s="1138">
        <v>580000</v>
      </c>
      <c r="F11" s="1137" t="s">
        <v>13</v>
      </c>
    </row>
    <row r="12" spans="1:6" ht="94.5" x14ac:dyDescent="0.2">
      <c r="A12" s="251">
        <v>6</v>
      </c>
      <c r="B12" s="269" t="s">
        <v>729</v>
      </c>
      <c r="C12" s="269" t="s">
        <v>21060</v>
      </c>
      <c r="D12" s="269" t="s">
        <v>21061</v>
      </c>
      <c r="E12" s="1138">
        <v>500000</v>
      </c>
      <c r="F12" s="1137" t="s">
        <v>13</v>
      </c>
    </row>
    <row r="13" spans="1:6" ht="141.75" x14ac:dyDescent="0.2">
      <c r="A13" s="251">
        <v>7</v>
      </c>
      <c r="B13" s="269" t="s">
        <v>21062</v>
      </c>
      <c r="C13" s="269" t="s">
        <v>21063</v>
      </c>
      <c r="D13" s="269" t="s">
        <v>20585</v>
      </c>
      <c r="E13" s="1138">
        <v>1028320</v>
      </c>
      <c r="F13" s="1137" t="s">
        <v>13</v>
      </c>
    </row>
    <row r="14" spans="1:6" ht="94.5" x14ac:dyDescent="0.2">
      <c r="A14" s="251"/>
      <c r="B14" s="269"/>
      <c r="C14" s="269"/>
      <c r="D14" s="269" t="s">
        <v>20205</v>
      </c>
      <c r="E14" s="1138"/>
      <c r="F14" s="1137"/>
    </row>
    <row r="15" spans="1:6" ht="15.75" x14ac:dyDescent="0.2">
      <c r="A15" s="251"/>
      <c r="B15" s="2813" t="s">
        <v>34</v>
      </c>
      <c r="C15" s="2844"/>
      <c r="D15" s="2814"/>
      <c r="E15" s="1138"/>
      <c r="F15" s="1137"/>
    </row>
    <row r="16" spans="1:6" ht="141.75" x14ac:dyDescent="0.2">
      <c r="A16" s="251">
        <v>8</v>
      </c>
      <c r="B16" s="269" t="s">
        <v>20589</v>
      </c>
      <c r="C16" s="269" t="s">
        <v>21064</v>
      </c>
      <c r="D16" s="269" t="s">
        <v>20591</v>
      </c>
      <c r="E16" s="1138">
        <v>8351293</v>
      </c>
      <c r="F16" s="1140" t="s">
        <v>13</v>
      </c>
    </row>
    <row r="17" spans="1:6" ht="126" x14ac:dyDescent="0.2">
      <c r="A17" s="251">
        <v>9</v>
      </c>
      <c r="B17" s="269" t="s">
        <v>20592</v>
      </c>
      <c r="C17" s="269" t="s">
        <v>21065</v>
      </c>
      <c r="D17" s="269" t="s">
        <v>21066</v>
      </c>
      <c r="E17" s="1138">
        <v>8851293</v>
      </c>
      <c r="F17" s="1140" t="s">
        <v>13</v>
      </c>
    </row>
    <row r="18" spans="1:6" ht="15.75" x14ac:dyDescent="0.2">
      <c r="A18" s="251"/>
      <c r="B18" s="2330" t="s">
        <v>18099</v>
      </c>
      <c r="C18" s="2535"/>
      <c r="D18" s="2331"/>
      <c r="E18" s="1138"/>
      <c r="F18" s="1137"/>
    </row>
    <row r="19" spans="1:6" ht="47.25" x14ac:dyDescent="0.2">
      <c r="A19" s="844">
        <v>10</v>
      </c>
      <c r="B19" s="1137" t="s">
        <v>21067</v>
      </c>
      <c r="C19" s="1137" t="s">
        <v>21068</v>
      </c>
      <c r="D19" s="1137" t="s">
        <v>21069</v>
      </c>
      <c r="E19" s="1138">
        <v>250000</v>
      </c>
      <c r="F19" s="1140" t="s">
        <v>13</v>
      </c>
    </row>
    <row r="20" spans="1:6" ht="47.25" x14ac:dyDescent="0.2">
      <c r="A20" s="844">
        <v>11</v>
      </c>
      <c r="B20" s="1137" t="s">
        <v>21070</v>
      </c>
      <c r="C20" s="1137" t="s">
        <v>21071</v>
      </c>
      <c r="D20" s="1137" t="s">
        <v>21072</v>
      </c>
      <c r="E20" s="1138">
        <v>160000</v>
      </c>
      <c r="F20" s="1140" t="s">
        <v>1259</v>
      </c>
    </row>
    <row r="21" spans="1:6" ht="47.25" x14ac:dyDescent="0.2">
      <c r="A21" s="844">
        <v>12</v>
      </c>
      <c r="B21" s="269" t="s">
        <v>21073</v>
      </c>
      <c r="C21" s="269" t="s">
        <v>21074</v>
      </c>
      <c r="D21" s="1137" t="s">
        <v>21075</v>
      </c>
      <c r="E21" s="1138">
        <v>8800000</v>
      </c>
      <c r="F21" s="1140" t="s">
        <v>1259</v>
      </c>
    </row>
    <row r="22" spans="1:6" ht="47.25" x14ac:dyDescent="0.2">
      <c r="A22" s="844">
        <v>13</v>
      </c>
      <c r="B22" s="1137" t="s">
        <v>21076</v>
      </c>
      <c r="C22" s="1137" t="s">
        <v>21077</v>
      </c>
      <c r="D22" s="1137" t="s">
        <v>21078</v>
      </c>
      <c r="E22" s="1138">
        <v>400000</v>
      </c>
      <c r="F22" s="1140" t="s">
        <v>13</v>
      </c>
    </row>
    <row r="23" spans="1:6" ht="31.5" x14ac:dyDescent="0.2">
      <c r="A23" s="844">
        <v>14</v>
      </c>
      <c r="B23" s="1137" t="s">
        <v>21079</v>
      </c>
      <c r="C23" s="1137" t="s">
        <v>21080</v>
      </c>
      <c r="D23" s="1137" t="s">
        <v>14991</v>
      </c>
      <c r="E23" s="1138">
        <v>1060000</v>
      </c>
      <c r="F23" s="1140" t="s">
        <v>1259</v>
      </c>
    </row>
    <row r="24" spans="1:6" ht="78.75" x14ac:dyDescent="0.2">
      <c r="A24" s="844">
        <v>15</v>
      </c>
      <c r="B24" s="269" t="s">
        <v>21081</v>
      </c>
      <c r="C24" s="269" t="s">
        <v>21082</v>
      </c>
      <c r="D24" s="1137" t="s">
        <v>21083</v>
      </c>
      <c r="E24" s="1138">
        <v>252641</v>
      </c>
      <c r="F24" s="1140" t="s">
        <v>1259</v>
      </c>
    </row>
    <row r="25" spans="1:6" ht="141.75" x14ac:dyDescent="0.2">
      <c r="A25" s="844">
        <v>16</v>
      </c>
      <c r="B25" s="269" t="s">
        <v>21084</v>
      </c>
      <c r="C25" s="269" t="s">
        <v>21085</v>
      </c>
      <c r="D25" s="1137" t="s">
        <v>21086</v>
      </c>
      <c r="E25" s="1138">
        <v>2000000</v>
      </c>
      <c r="F25" s="1140" t="s">
        <v>13</v>
      </c>
    </row>
    <row r="26" spans="1:6" ht="47.25" x14ac:dyDescent="0.2">
      <c r="A26" s="844">
        <v>17</v>
      </c>
      <c r="B26" s="269" t="s">
        <v>21087</v>
      </c>
      <c r="C26" s="269" t="s">
        <v>21088</v>
      </c>
      <c r="D26" s="269" t="s">
        <v>21089</v>
      </c>
      <c r="E26" s="1138">
        <v>11000000</v>
      </c>
      <c r="F26" s="1140" t="s">
        <v>13</v>
      </c>
    </row>
    <row r="27" spans="1:6" ht="78.75" x14ac:dyDescent="0.2">
      <c r="A27" s="844">
        <v>18</v>
      </c>
      <c r="B27" s="269" t="s">
        <v>21090</v>
      </c>
      <c r="C27" s="269" t="s">
        <v>21091</v>
      </c>
      <c r="D27" s="269" t="s">
        <v>21092</v>
      </c>
      <c r="E27" s="1138">
        <v>500000</v>
      </c>
      <c r="F27" s="1140" t="s">
        <v>13</v>
      </c>
    </row>
    <row r="28" spans="1:6" ht="126" x14ac:dyDescent="0.2">
      <c r="A28" s="844">
        <v>19</v>
      </c>
      <c r="B28" s="269" t="s">
        <v>21093</v>
      </c>
      <c r="C28" s="269" t="s">
        <v>21094</v>
      </c>
      <c r="D28" s="269" t="s">
        <v>21095</v>
      </c>
      <c r="E28" s="1138">
        <v>3000000</v>
      </c>
      <c r="F28" s="1140" t="s">
        <v>1259</v>
      </c>
    </row>
    <row r="29" spans="1:6" ht="94.5" x14ac:dyDescent="0.2">
      <c r="A29" s="844">
        <v>20</v>
      </c>
      <c r="B29" s="269" t="s">
        <v>21096</v>
      </c>
      <c r="C29" s="269" t="s">
        <v>21097</v>
      </c>
      <c r="D29" s="1137" t="s">
        <v>21098</v>
      </c>
      <c r="E29" s="1138">
        <v>1000000</v>
      </c>
      <c r="F29" s="1140" t="s">
        <v>13</v>
      </c>
    </row>
    <row r="30" spans="1:6" ht="78.75" x14ac:dyDescent="0.2">
      <c r="A30" s="844">
        <v>21</v>
      </c>
      <c r="B30" s="269" t="s">
        <v>20966</v>
      </c>
      <c r="C30" s="269" t="s">
        <v>21099</v>
      </c>
      <c r="D30" s="269" t="s">
        <v>21100</v>
      </c>
      <c r="E30" s="1138">
        <v>1000000</v>
      </c>
      <c r="F30" s="1140" t="s">
        <v>1259</v>
      </c>
    </row>
    <row r="31" spans="1:6" ht="94.5" x14ac:dyDescent="0.2">
      <c r="A31" s="1141">
        <v>22</v>
      </c>
      <c r="B31" s="563" t="s">
        <v>21101</v>
      </c>
      <c r="C31" s="563" t="s">
        <v>21102</v>
      </c>
      <c r="D31" s="1142" t="s">
        <v>21103</v>
      </c>
      <c r="E31" s="1143">
        <v>800000</v>
      </c>
      <c r="F31" s="1144" t="s">
        <v>1259</v>
      </c>
    </row>
    <row r="32" spans="1:6" ht="15.75" x14ac:dyDescent="0.2">
      <c r="A32" s="1145"/>
      <c r="B32" s="2841" t="s">
        <v>11393</v>
      </c>
      <c r="C32" s="2842"/>
      <c r="D32" s="2843"/>
      <c r="E32" s="1146"/>
      <c r="F32" s="1147"/>
    </row>
    <row r="33" spans="1:6" ht="78.75" x14ac:dyDescent="0.2">
      <c r="A33" s="844">
        <v>23</v>
      </c>
      <c r="B33" s="269" t="s">
        <v>21104</v>
      </c>
      <c r="C33" s="269" t="s">
        <v>21105</v>
      </c>
      <c r="D33" s="269" t="s">
        <v>21106</v>
      </c>
      <c r="E33" s="1138">
        <v>500000</v>
      </c>
      <c r="F33" s="1140" t="s">
        <v>1259</v>
      </c>
    </row>
    <row r="34" spans="1:6" ht="63" x14ac:dyDescent="0.2">
      <c r="A34" s="844">
        <v>24</v>
      </c>
      <c r="B34" s="1137" t="s">
        <v>21107</v>
      </c>
      <c r="C34" s="269" t="s">
        <v>21108</v>
      </c>
      <c r="D34" s="269" t="s">
        <v>21109</v>
      </c>
      <c r="E34" s="1138">
        <v>2000000</v>
      </c>
      <c r="F34" s="1140" t="s">
        <v>1259</v>
      </c>
    </row>
    <row r="35" spans="1:6" ht="47.25" x14ac:dyDescent="0.2">
      <c r="A35" s="844">
        <v>25</v>
      </c>
      <c r="B35" s="1137" t="s">
        <v>21110</v>
      </c>
      <c r="C35" s="269" t="s">
        <v>21111</v>
      </c>
      <c r="D35" s="269" t="s">
        <v>21112</v>
      </c>
      <c r="E35" s="1138">
        <v>2200787</v>
      </c>
      <c r="F35" s="1140" t="s">
        <v>1259</v>
      </c>
    </row>
    <row r="36" spans="1:6" ht="110.25" x14ac:dyDescent="0.2">
      <c r="A36" s="844">
        <v>26</v>
      </c>
      <c r="B36" s="269" t="s">
        <v>21113</v>
      </c>
      <c r="C36" s="269" t="s">
        <v>21114</v>
      </c>
      <c r="D36" s="44" t="s">
        <v>21115</v>
      </c>
      <c r="E36" s="1138">
        <v>2190120</v>
      </c>
      <c r="F36" s="1140" t="s">
        <v>1259</v>
      </c>
    </row>
    <row r="37" spans="1:6" ht="47.25" x14ac:dyDescent="0.2">
      <c r="A37" s="844">
        <v>27</v>
      </c>
      <c r="B37" s="269" t="s">
        <v>21116</v>
      </c>
      <c r="C37" s="1137" t="s">
        <v>21117</v>
      </c>
      <c r="D37" s="269" t="s">
        <v>21118</v>
      </c>
      <c r="E37" s="1138">
        <v>1144129</v>
      </c>
      <c r="F37" s="1140" t="s">
        <v>1259</v>
      </c>
    </row>
    <row r="38" spans="1:6" ht="110.25" x14ac:dyDescent="0.2">
      <c r="A38" s="844">
        <v>28</v>
      </c>
      <c r="B38" s="269" t="s">
        <v>21119</v>
      </c>
      <c r="C38" s="269" t="s">
        <v>21120</v>
      </c>
      <c r="D38" s="269" t="s">
        <v>21121</v>
      </c>
      <c r="E38" s="1138">
        <v>3000000</v>
      </c>
      <c r="F38" s="1140" t="s">
        <v>13</v>
      </c>
    </row>
    <row r="39" spans="1:6" ht="63" x14ac:dyDescent="0.2">
      <c r="A39" s="844">
        <v>29</v>
      </c>
      <c r="B39" s="269" t="s">
        <v>21119</v>
      </c>
      <c r="C39" s="269" t="s">
        <v>21122</v>
      </c>
      <c r="D39" s="269" t="s">
        <v>21123</v>
      </c>
      <c r="E39" s="1138">
        <v>1016457</v>
      </c>
      <c r="F39" s="1140" t="s">
        <v>1259</v>
      </c>
    </row>
    <row r="40" spans="1:6" ht="78.75" x14ac:dyDescent="0.2">
      <c r="A40" s="844">
        <v>30</v>
      </c>
      <c r="B40" s="269" t="s">
        <v>21124</v>
      </c>
      <c r="C40" s="269" t="s">
        <v>21125</v>
      </c>
      <c r="D40" s="269" t="s">
        <v>21126</v>
      </c>
      <c r="E40" s="1138">
        <v>1774691</v>
      </c>
      <c r="F40" s="1140" t="s">
        <v>13</v>
      </c>
    </row>
    <row r="41" spans="1:6" ht="47.25" x14ac:dyDescent="0.2">
      <c r="A41" s="844">
        <v>31</v>
      </c>
      <c r="B41" s="1137" t="s">
        <v>21127</v>
      </c>
      <c r="C41" s="1137" t="s">
        <v>21128</v>
      </c>
      <c r="D41" s="1137" t="s">
        <v>21129</v>
      </c>
      <c r="E41" s="1138">
        <v>105000</v>
      </c>
      <c r="F41" s="1140" t="s">
        <v>13</v>
      </c>
    </row>
    <row r="42" spans="1:6" ht="15.75" x14ac:dyDescent="0.2">
      <c r="A42" s="844"/>
      <c r="B42" s="2813" t="s">
        <v>219</v>
      </c>
      <c r="C42" s="2844"/>
      <c r="D42" s="2814"/>
      <c r="E42" s="1138"/>
      <c r="F42" s="1140"/>
    </row>
    <row r="43" spans="1:6" ht="94.5" x14ac:dyDescent="0.2">
      <c r="A43" s="844">
        <v>32</v>
      </c>
      <c r="B43" s="269" t="s">
        <v>21130</v>
      </c>
      <c r="C43" s="269" t="s">
        <v>21131</v>
      </c>
      <c r="D43" s="269" t="s">
        <v>21132</v>
      </c>
      <c r="E43" s="1138">
        <v>1000000</v>
      </c>
      <c r="F43" s="1140" t="s">
        <v>13</v>
      </c>
    </row>
    <row r="44" spans="1:6" ht="31.5" x14ac:dyDescent="0.2">
      <c r="A44" s="844">
        <v>33</v>
      </c>
      <c r="B44" s="1137" t="s">
        <v>21133</v>
      </c>
      <c r="C44" s="1137" t="s">
        <v>21134</v>
      </c>
      <c r="D44" s="269" t="s">
        <v>21135</v>
      </c>
      <c r="E44" s="1138">
        <v>141000</v>
      </c>
      <c r="F44" s="1140" t="s">
        <v>13</v>
      </c>
    </row>
    <row r="45" spans="1:6" ht="15.75" x14ac:dyDescent="0.2">
      <c r="A45" s="1145"/>
      <c r="B45" s="2813" t="s">
        <v>739</v>
      </c>
      <c r="C45" s="2844"/>
      <c r="D45" s="2814"/>
      <c r="E45" s="1146"/>
      <c r="F45" s="1147"/>
    </row>
    <row r="46" spans="1:6" ht="110.25" x14ac:dyDescent="0.2">
      <c r="A46" s="844">
        <v>34</v>
      </c>
      <c r="B46" s="269" t="s">
        <v>41</v>
      </c>
      <c r="C46" s="269" t="s">
        <v>21136</v>
      </c>
      <c r="D46" s="1148" t="s">
        <v>20596</v>
      </c>
      <c r="E46" s="1138">
        <v>4568966</v>
      </c>
      <c r="F46" s="1137" t="s">
        <v>13</v>
      </c>
    </row>
    <row r="47" spans="1:6" ht="15.75" x14ac:dyDescent="0.2">
      <c r="A47" s="844"/>
      <c r="B47" s="2813" t="s">
        <v>4808</v>
      </c>
      <c r="C47" s="2844"/>
      <c r="D47" s="2814"/>
      <c r="E47" s="1138"/>
      <c r="F47" s="1137"/>
    </row>
    <row r="48" spans="1:6" ht="63" x14ac:dyDescent="0.2">
      <c r="A48" s="844">
        <v>35</v>
      </c>
      <c r="B48" s="1137" t="s">
        <v>20648</v>
      </c>
      <c r="C48" s="269" t="s">
        <v>21137</v>
      </c>
      <c r="D48" s="269" t="s">
        <v>21138</v>
      </c>
      <c r="E48" s="1138">
        <v>2000000</v>
      </c>
      <c r="F48" s="1137" t="s">
        <v>13</v>
      </c>
    </row>
    <row r="49" spans="1:6" ht="94.5" x14ac:dyDescent="0.2">
      <c r="A49" s="1140">
        <v>36</v>
      </c>
      <c r="B49" s="844" t="s">
        <v>21139</v>
      </c>
      <c r="C49" s="1137" t="s">
        <v>21140</v>
      </c>
      <c r="D49" s="1137" t="s">
        <v>21141</v>
      </c>
      <c r="E49" s="1138">
        <v>700000</v>
      </c>
      <c r="F49" s="1137" t="s">
        <v>1294</v>
      </c>
    </row>
    <row r="50" spans="1:6" ht="409.5" x14ac:dyDescent="0.2">
      <c r="A50" s="844">
        <v>37</v>
      </c>
      <c r="B50" s="269" t="s">
        <v>21142</v>
      </c>
      <c r="C50" s="269" t="s">
        <v>21143</v>
      </c>
      <c r="D50" s="156" t="s">
        <v>21144</v>
      </c>
      <c r="E50" s="1138">
        <v>4677027</v>
      </c>
      <c r="F50" s="1140" t="s">
        <v>13</v>
      </c>
    </row>
    <row r="51" spans="1:6" ht="15.75" x14ac:dyDescent="0.2">
      <c r="A51" s="1140"/>
      <c r="B51" s="2845" t="s">
        <v>4987</v>
      </c>
      <c r="C51" s="2846"/>
      <c r="D51" s="2847"/>
      <c r="E51" s="1138"/>
      <c r="F51" s="1063"/>
    </row>
    <row r="52" spans="1:6" ht="78.75" x14ac:dyDescent="0.25">
      <c r="A52" s="1140">
        <v>38</v>
      </c>
      <c r="B52" s="1140" t="s">
        <v>696</v>
      </c>
      <c r="C52" s="1137" t="s">
        <v>21145</v>
      </c>
      <c r="D52" s="1137" t="s">
        <v>21146</v>
      </c>
      <c r="E52" s="1138">
        <v>250000</v>
      </c>
      <c r="F52" s="90" t="s">
        <v>1269</v>
      </c>
    </row>
    <row r="53" spans="1:6" ht="15.75" x14ac:dyDescent="0.25">
      <c r="A53" s="1140"/>
      <c r="B53" s="2835" t="s">
        <v>2065</v>
      </c>
      <c r="C53" s="2836"/>
      <c r="D53" s="2837"/>
      <c r="E53" s="1138"/>
      <c r="F53" s="90"/>
    </row>
    <row r="54" spans="1:6" ht="157.5" x14ac:dyDescent="0.25">
      <c r="A54" s="1140">
        <v>39</v>
      </c>
      <c r="B54" s="1140" t="s">
        <v>307</v>
      </c>
      <c r="C54" s="1140" t="s">
        <v>21147</v>
      </c>
      <c r="D54" s="1137" t="s">
        <v>21148</v>
      </c>
      <c r="E54" s="1138">
        <v>300000</v>
      </c>
      <c r="F54" s="90" t="s">
        <v>1269</v>
      </c>
    </row>
    <row r="55" spans="1:6" ht="15.75" x14ac:dyDescent="0.25">
      <c r="A55" s="1063"/>
      <c r="B55" s="1063" t="s">
        <v>248</v>
      </c>
      <c r="C55" s="1063"/>
      <c r="D55" s="1063"/>
      <c r="E55" s="1149">
        <f>SUM(E6:E54)</f>
        <v>81310345</v>
      </c>
      <c r="F55" s="90"/>
    </row>
    <row r="56" spans="1:6" ht="15.75" x14ac:dyDescent="0.25">
      <c r="A56" s="1055"/>
      <c r="B56" s="2820" t="s">
        <v>9</v>
      </c>
      <c r="C56" s="2820"/>
      <c r="D56" s="2820"/>
      <c r="E56" s="1098"/>
      <c r="F56" s="677"/>
    </row>
    <row r="57" spans="1:6" ht="63" x14ac:dyDescent="0.2">
      <c r="A57" s="1056">
        <v>1</v>
      </c>
      <c r="B57" s="149" t="s">
        <v>269</v>
      </c>
      <c r="C57" s="7" t="s">
        <v>21149</v>
      </c>
      <c r="D57" s="149" t="s">
        <v>271</v>
      </c>
      <c r="E57" s="1150">
        <v>1000000</v>
      </c>
      <c r="F57" s="277" t="s">
        <v>272</v>
      </c>
    </row>
    <row r="58" spans="1:6" ht="15.75" x14ac:dyDescent="0.2">
      <c r="A58" s="1056"/>
      <c r="B58" s="382" t="s">
        <v>273</v>
      </c>
      <c r="C58" s="7"/>
      <c r="D58" s="149"/>
      <c r="E58" s="1150"/>
      <c r="F58" s="277"/>
    </row>
    <row r="59" spans="1:6" ht="94.5" x14ac:dyDescent="0.2">
      <c r="A59" s="1056">
        <v>2</v>
      </c>
      <c r="B59" s="149" t="s">
        <v>274</v>
      </c>
      <c r="C59" s="7" t="s">
        <v>21150</v>
      </c>
      <c r="D59" s="149" t="s">
        <v>276</v>
      </c>
      <c r="E59" s="1150">
        <v>4500000</v>
      </c>
      <c r="F59" s="277" t="s">
        <v>277</v>
      </c>
    </row>
    <row r="60" spans="1:6" ht="15.75" x14ac:dyDescent="0.2">
      <c r="A60" s="1056"/>
      <c r="B60" s="382" t="s">
        <v>248</v>
      </c>
      <c r="C60" s="156"/>
      <c r="D60" s="149"/>
      <c r="E60" s="800">
        <v>5500000</v>
      </c>
      <c r="F60" s="277"/>
    </row>
    <row r="61" spans="1:6" x14ac:dyDescent="0.2">
      <c r="A61" s="798"/>
      <c r="B61" s="798" t="s">
        <v>324</v>
      </c>
      <c r="C61" s="798"/>
      <c r="D61" s="798"/>
      <c r="E61" s="799">
        <f>E60+E55</f>
        <v>86810345</v>
      </c>
      <c r="F61" s="798"/>
    </row>
    <row r="65" spans="1:6" x14ac:dyDescent="0.2">
      <c r="A65" s="2838" t="s">
        <v>0</v>
      </c>
      <c r="B65" s="2838"/>
      <c r="C65" s="2838"/>
      <c r="D65" s="2838"/>
      <c r="E65" s="2838"/>
      <c r="F65" s="2838"/>
    </row>
    <row r="66" spans="1:6" x14ac:dyDescent="0.2">
      <c r="A66" s="2839" t="s">
        <v>21151</v>
      </c>
      <c r="B66" s="2839"/>
      <c r="C66" s="2839"/>
      <c r="D66" s="2839"/>
      <c r="E66" s="2839"/>
      <c r="F66" s="2839"/>
    </row>
    <row r="67" spans="1:6" x14ac:dyDescent="0.2">
      <c r="A67" s="2840" t="s">
        <v>281</v>
      </c>
      <c r="B67" s="2840"/>
      <c r="C67" s="2840"/>
      <c r="D67" s="2840"/>
      <c r="E67" s="2840"/>
      <c r="F67" s="2840"/>
    </row>
    <row r="68" spans="1:6" ht="31.5" x14ac:dyDescent="0.2">
      <c r="A68" s="837" t="s">
        <v>18595</v>
      </c>
      <c r="B68" s="837" t="s">
        <v>283</v>
      </c>
      <c r="C68" s="837" t="s">
        <v>284</v>
      </c>
      <c r="D68" s="437" t="s">
        <v>5291</v>
      </c>
      <c r="E68" s="383" t="s">
        <v>286</v>
      </c>
      <c r="F68" s="383" t="s">
        <v>4467</v>
      </c>
    </row>
    <row r="69" spans="1:6" ht="15.75" x14ac:dyDescent="0.2">
      <c r="A69" s="837"/>
      <c r="B69" s="2825" t="s">
        <v>19355</v>
      </c>
      <c r="C69" s="2826"/>
      <c r="D69" s="437"/>
      <c r="E69" s="383"/>
      <c r="F69" s="383"/>
    </row>
    <row r="70" spans="1:6" ht="141.75" x14ac:dyDescent="0.2">
      <c r="A70" s="844">
        <v>1</v>
      </c>
      <c r="B70" s="791" t="s">
        <v>721</v>
      </c>
      <c r="C70" s="182" t="s">
        <v>21152</v>
      </c>
      <c r="D70" s="1100" t="s">
        <v>488</v>
      </c>
      <c r="E70" s="153">
        <v>282758.62</v>
      </c>
      <c r="F70" s="1101" t="s">
        <v>272</v>
      </c>
    </row>
    <row r="71" spans="1:6" ht="94.5" x14ac:dyDescent="0.2">
      <c r="A71" s="844">
        <v>2</v>
      </c>
      <c r="B71" s="269" t="s">
        <v>23</v>
      </c>
      <c r="C71" s="42" t="s">
        <v>21153</v>
      </c>
      <c r="D71" s="269" t="s">
        <v>3056</v>
      </c>
      <c r="E71" s="46">
        <v>400000</v>
      </c>
      <c r="F71" s="269" t="s">
        <v>272</v>
      </c>
    </row>
    <row r="72" spans="1:6" ht="15.75" x14ac:dyDescent="0.2">
      <c r="A72" s="844"/>
      <c r="B72" s="2371" t="s">
        <v>17726</v>
      </c>
      <c r="C72" s="2371"/>
      <c r="D72" s="2371"/>
      <c r="E72" s="46"/>
      <c r="F72" s="269"/>
    </row>
    <row r="73" spans="1:6" ht="110.25" x14ac:dyDescent="0.2">
      <c r="A73" s="844">
        <v>3</v>
      </c>
      <c r="B73" s="182" t="s">
        <v>295</v>
      </c>
      <c r="C73" s="42" t="s">
        <v>21152</v>
      </c>
      <c r="D73" s="182" t="s">
        <v>2063</v>
      </c>
      <c r="E73" s="46">
        <v>341379.32</v>
      </c>
      <c r="F73" s="182" t="s">
        <v>272</v>
      </c>
    </row>
    <row r="74" spans="1:6" ht="15.75" x14ac:dyDescent="0.2">
      <c r="A74" s="844"/>
      <c r="B74" s="1102" t="s">
        <v>41</v>
      </c>
      <c r="C74" s="417"/>
      <c r="D74" s="1100"/>
      <c r="E74" s="153"/>
      <c r="F74" s="1101"/>
    </row>
    <row r="75" spans="1:6" ht="110.25" x14ac:dyDescent="0.2">
      <c r="A75" s="844">
        <v>4</v>
      </c>
      <c r="B75" s="791" t="s">
        <v>9628</v>
      </c>
      <c r="C75" s="182" t="s">
        <v>21154</v>
      </c>
      <c r="D75" s="182" t="s">
        <v>43</v>
      </c>
      <c r="E75" s="1021">
        <v>568965.51</v>
      </c>
      <c r="F75" s="1101" t="s">
        <v>272</v>
      </c>
    </row>
    <row r="76" spans="1:6" ht="15.75" x14ac:dyDescent="0.2">
      <c r="A76" s="844"/>
      <c r="B76" s="1102" t="s">
        <v>552</v>
      </c>
      <c r="C76" s="182"/>
      <c r="D76" s="182"/>
      <c r="E76" s="1021"/>
      <c r="F76" s="1101"/>
    </row>
    <row r="77" spans="1:6" ht="78.75" x14ac:dyDescent="0.2">
      <c r="A77" s="417">
        <v>5</v>
      </c>
      <c r="B77" s="791" t="s">
        <v>20661</v>
      </c>
      <c r="C77" s="791" t="s">
        <v>21155</v>
      </c>
      <c r="D77" s="94" t="s">
        <v>20663</v>
      </c>
      <c r="E77" s="153">
        <v>500000</v>
      </c>
      <c r="F77" s="1101" t="s">
        <v>272</v>
      </c>
    </row>
    <row r="78" spans="1:6" ht="15.75" x14ac:dyDescent="0.2">
      <c r="A78" s="417"/>
      <c r="B78" s="2330" t="s">
        <v>20664</v>
      </c>
      <c r="C78" s="2331"/>
      <c r="D78" s="94"/>
      <c r="E78" s="153"/>
      <c r="F78" s="1101"/>
    </row>
    <row r="79" spans="1:6" ht="63" x14ac:dyDescent="0.2">
      <c r="A79" s="417">
        <v>6</v>
      </c>
      <c r="B79" s="182" t="s">
        <v>21156</v>
      </c>
      <c r="C79" s="182" t="s">
        <v>21088</v>
      </c>
      <c r="D79" s="182" t="s">
        <v>21157</v>
      </c>
      <c r="E79" s="1021">
        <v>4586207</v>
      </c>
      <c r="F79" s="1103" t="s">
        <v>272</v>
      </c>
    </row>
    <row r="80" spans="1:6" ht="47.25" x14ac:dyDescent="0.2">
      <c r="A80" s="417">
        <v>7</v>
      </c>
      <c r="B80" s="182" t="s">
        <v>21158</v>
      </c>
      <c r="C80" s="182" t="s">
        <v>21159</v>
      </c>
      <c r="D80" s="182" t="s">
        <v>21160</v>
      </c>
      <c r="E80" s="1021">
        <v>200000</v>
      </c>
      <c r="F80" s="1103" t="s">
        <v>272</v>
      </c>
    </row>
    <row r="81" spans="1:6" ht="47.25" x14ac:dyDescent="0.2">
      <c r="A81" s="417">
        <v>8</v>
      </c>
      <c r="B81" s="182" t="s">
        <v>21161</v>
      </c>
      <c r="C81" s="182" t="s">
        <v>21162</v>
      </c>
      <c r="D81" s="182" t="s">
        <v>21163</v>
      </c>
      <c r="E81" s="1021">
        <v>950000</v>
      </c>
      <c r="F81" s="1103" t="s">
        <v>13</v>
      </c>
    </row>
    <row r="82" spans="1:6" ht="47.25" x14ac:dyDescent="0.2">
      <c r="A82" s="1103">
        <v>9</v>
      </c>
      <c r="B82" s="182" t="s">
        <v>21164</v>
      </c>
      <c r="C82" s="182" t="s">
        <v>21165</v>
      </c>
      <c r="D82" s="182" t="s">
        <v>21163</v>
      </c>
      <c r="E82" s="1021">
        <v>1000000</v>
      </c>
      <c r="F82" s="1103" t="s">
        <v>13</v>
      </c>
    </row>
    <row r="83" spans="1:6" ht="47.25" x14ac:dyDescent="0.2">
      <c r="A83" s="1103">
        <v>10</v>
      </c>
      <c r="B83" s="752" t="s">
        <v>21166</v>
      </c>
      <c r="C83" s="182" t="s">
        <v>21167</v>
      </c>
      <c r="D83" s="182" t="s">
        <v>21163</v>
      </c>
      <c r="E83" s="1021">
        <v>1000000</v>
      </c>
      <c r="F83" s="1103" t="s">
        <v>13</v>
      </c>
    </row>
    <row r="84" spans="1:6" ht="47.25" x14ac:dyDescent="0.2">
      <c r="A84" s="1103">
        <v>11</v>
      </c>
      <c r="B84" s="752" t="s">
        <v>21168</v>
      </c>
      <c r="C84" s="182" t="s">
        <v>21169</v>
      </c>
      <c r="D84" s="182" t="s">
        <v>21163</v>
      </c>
      <c r="E84" s="1021">
        <v>1000000</v>
      </c>
      <c r="F84" s="1103" t="s">
        <v>13</v>
      </c>
    </row>
    <row r="85" spans="1:6" ht="15.75" x14ac:dyDescent="0.2">
      <c r="A85" s="1103"/>
      <c r="B85" s="2381" t="s">
        <v>18789</v>
      </c>
      <c r="C85" s="2382"/>
      <c r="D85" s="182"/>
      <c r="E85" s="1021"/>
      <c r="F85" s="1103"/>
    </row>
    <row r="86" spans="1:6" ht="63" x14ac:dyDescent="0.2">
      <c r="A86" s="1103">
        <v>12</v>
      </c>
      <c r="B86" s="182" t="s">
        <v>21170</v>
      </c>
      <c r="C86" s="182" t="s">
        <v>21171</v>
      </c>
      <c r="D86" s="182" t="s">
        <v>21172</v>
      </c>
      <c r="E86" s="1021">
        <v>550000</v>
      </c>
      <c r="F86" s="1103" t="s">
        <v>272</v>
      </c>
    </row>
    <row r="87" spans="1:6" ht="15.75" x14ac:dyDescent="0.2">
      <c r="A87" s="1103"/>
      <c r="B87" s="417"/>
      <c r="C87" s="416" t="s">
        <v>248</v>
      </c>
      <c r="D87" s="182"/>
      <c r="E87" s="706">
        <f>SUM(E70:E86)</f>
        <v>11379310.449999999</v>
      </c>
      <c r="F87" s="1103"/>
    </row>
  </sheetData>
  <mergeCells count="21">
    <mergeCell ref="B32:D32"/>
    <mergeCell ref="B18:D18"/>
    <mergeCell ref="B15:D15"/>
    <mergeCell ref="B47:D47"/>
    <mergeCell ref="B51:D51"/>
    <mergeCell ref="B42:D42"/>
    <mergeCell ref="B45:D45"/>
    <mergeCell ref="A1:F1"/>
    <mergeCell ref="A2:F2"/>
    <mergeCell ref="A3:F3"/>
    <mergeCell ref="A4:F4"/>
    <mergeCell ref="B10:D10"/>
    <mergeCell ref="B85:C85"/>
    <mergeCell ref="B53:D53"/>
    <mergeCell ref="B56:D56"/>
    <mergeCell ref="A65:F65"/>
    <mergeCell ref="A66:F66"/>
    <mergeCell ref="B78:C78"/>
    <mergeCell ref="A67:F67"/>
    <mergeCell ref="B69:C69"/>
    <mergeCell ref="B72:D72"/>
  </mergeCells>
  <pageMargins left="0.7" right="0.7" top="0.75" bottom="0.75" header="0.3" footer="0.3"/>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4"/>
  <sheetViews>
    <sheetView topLeftCell="A134" workbookViewId="0">
      <selection activeCell="C108" sqref="C108"/>
    </sheetView>
  </sheetViews>
  <sheetFormatPr defaultRowHeight="15.75" x14ac:dyDescent="0.25"/>
  <cols>
    <col min="1" max="1" width="7.7109375" style="128" customWidth="1"/>
    <col min="2" max="2" width="19.7109375" style="128" customWidth="1"/>
    <col min="3" max="3" width="42.5703125" style="128" customWidth="1"/>
    <col min="4" max="4" width="20.5703125" style="128" customWidth="1"/>
    <col min="5" max="5" width="19.85546875" style="128" customWidth="1"/>
    <col min="6" max="6" width="10.42578125" style="128" customWidth="1"/>
    <col min="7" max="16384" width="9.140625" style="128"/>
  </cols>
  <sheetData>
    <row r="1" spans="1:6" x14ac:dyDescent="0.25">
      <c r="A1" s="2352" t="s">
        <v>0</v>
      </c>
      <c r="B1" s="2352"/>
      <c r="C1" s="2352"/>
      <c r="D1" s="2352"/>
      <c r="E1" s="2352"/>
      <c r="F1" s="2352"/>
    </row>
    <row r="2" spans="1:6" x14ac:dyDescent="0.25">
      <c r="A2" s="2352" t="s">
        <v>21363</v>
      </c>
      <c r="B2" s="2352"/>
      <c r="C2" s="2352"/>
      <c r="D2" s="2352"/>
      <c r="E2" s="2352"/>
      <c r="F2" s="2352"/>
    </row>
    <row r="3" spans="1:6" x14ac:dyDescent="0.25">
      <c r="A3" s="2352" t="s">
        <v>281</v>
      </c>
      <c r="B3" s="2352"/>
      <c r="C3" s="2352"/>
      <c r="D3" s="2352"/>
      <c r="E3" s="2352"/>
      <c r="F3" s="2352"/>
    </row>
    <row r="4" spans="1:6" x14ac:dyDescent="0.25">
      <c r="A4" s="416" t="s">
        <v>3</v>
      </c>
      <c r="B4" s="437" t="s">
        <v>283</v>
      </c>
      <c r="C4" s="437" t="s">
        <v>284</v>
      </c>
      <c r="D4" s="45" t="s">
        <v>5291</v>
      </c>
      <c r="E4" s="1179" t="s">
        <v>286</v>
      </c>
      <c r="F4" s="437" t="s">
        <v>287</v>
      </c>
    </row>
    <row r="5" spans="1:6" x14ac:dyDescent="0.25">
      <c r="A5" s="277"/>
      <c r="B5" s="2851" t="s">
        <v>9</v>
      </c>
      <c r="C5" s="2851"/>
      <c r="D5" s="2851"/>
      <c r="E5" s="1180"/>
      <c r="F5" s="382"/>
    </row>
    <row r="6" spans="1:6" ht="47.25" x14ac:dyDescent="0.25">
      <c r="A6" s="277">
        <v>1</v>
      </c>
      <c r="B6" s="156" t="s">
        <v>2060</v>
      </c>
      <c r="C6" s="156" t="s">
        <v>21364</v>
      </c>
      <c r="D6" s="149" t="s">
        <v>9146</v>
      </c>
      <c r="E6" s="555">
        <f>2050000-500000</f>
        <v>1550000</v>
      </c>
      <c r="F6" s="148" t="s">
        <v>272</v>
      </c>
    </row>
    <row r="7" spans="1:6" ht="110.25" x14ac:dyDescent="0.25">
      <c r="A7" s="277">
        <v>2</v>
      </c>
      <c r="B7" s="156" t="s">
        <v>295</v>
      </c>
      <c r="C7" s="156" t="s">
        <v>21365</v>
      </c>
      <c r="D7" s="149" t="s">
        <v>488</v>
      </c>
      <c r="E7" s="555">
        <v>1837420</v>
      </c>
      <c r="F7" s="148" t="s">
        <v>272</v>
      </c>
    </row>
    <row r="8" spans="1:6" ht="31.5" x14ac:dyDescent="0.25">
      <c r="A8" s="277">
        <v>3</v>
      </c>
      <c r="B8" s="156" t="s">
        <v>1655</v>
      </c>
      <c r="C8" s="156" t="s">
        <v>21366</v>
      </c>
      <c r="D8" s="149" t="s">
        <v>20199</v>
      </c>
      <c r="E8" s="555">
        <v>142400</v>
      </c>
      <c r="F8" s="148" t="s">
        <v>272</v>
      </c>
    </row>
    <row r="9" spans="1:6" ht="31.5" x14ac:dyDescent="0.25">
      <c r="A9" s="277">
        <v>4</v>
      </c>
      <c r="B9" s="156" t="s">
        <v>1657</v>
      </c>
      <c r="C9" s="156" t="s">
        <v>21367</v>
      </c>
      <c r="D9" s="149" t="s">
        <v>5938</v>
      </c>
      <c r="E9" s="555">
        <v>108800</v>
      </c>
      <c r="F9" s="148" t="s">
        <v>272</v>
      </c>
    </row>
    <row r="10" spans="1:6" ht="78.75" x14ac:dyDescent="0.25">
      <c r="A10" s="277">
        <v>5</v>
      </c>
      <c r="B10" s="156" t="s">
        <v>23</v>
      </c>
      <c r="C10" s="156" t="s">
        <v>21368</v>
      </c>
      <c r="D10" s="149" t="s">
        <v>3056</v>
      </c>
      <c r="E10" s="555">
        <f>1070000-500000</f>
        <v>570000</v>
      </c>
      <c r="F10" s="148" t="s">
        <v>272</v>
      </c>
    </row>
    <row r="11" spans="1:6" x14ac:dyDescent="0.25">
      <c r="A11" s="277"/>
      <c r="B11" s="2851" t="s">
        <v>334</v>
      </c>
      <c r="C11" s="2851"/>
      <c r="D11" s="2851"/>
      <c r="E11" s="277"/>
      <c r="F11" s="277"/>
    </row>
    <row r="12" spans="1:6" ht="94.5" x14ac:dyDescent="0.25">
      <c r="A12" s="277">
        <v>6</v>
      </c>
      <c r="B12" s="149" t="s">
        <v>295</v>
      </c>
      <c r="C12" s="149" t="s">
        <v>21369</v>
      </c>
      <c r="D12" s="149" t="s">
        <v>3852</v>
      </c>
      <c r="E12" s="140">
        <v>756310.1</v>
      </c>
      <c r="F12" s="148" t="s">
        <v>272</v>
      </c>
    </row>
    <row r="13" spans="1:6" ht="78.75" x14ac:dyDescent="0.25">
      <c r="A13" s="277">
        <v>7</v>
      </c>
      <c r="B13" s="149" t="s">
        <v>23</v>
      </c>
      <c r="C13" s="149" t="s">
        <v>21370</v>
      </c>
      <c r="D13" s="149" t="s">
        <v>3056</v>
      </c>
      <c r="E13" s="140">
        <v>882000</v>
      </c>
      <c r="F13" s="148" t="s">
        <v>272</v>
      </c>
    </row>
    <row r="14" spans="1:6" ht="63" x14ac:dyDescent="0.25">
      <c r="A14" s="277">
        <v>8</v>
      </c>
      <c r="B14" s="149" t="s">
        <v>299</v>
      </c>
      <c r="C14" s="149" t="s">
        <v>21371</v>
      </c>
      <c r="D14" s="149" t="s">
        <v>20205</v>
      </c>
      <c r="E14" s="140">
        <v>966000</v>
      </c>
      <c r="F14" s="148" t="s">
        <v>272</v>
      </c>
    </row>
    <row r="15" spans="1:6" x14ac:dyDescent="0.25">
      <c r="A15" s="277"/>
      <c r="B15" s="382" t="s">
        <v>40</v>
      </c>
      <c r="C15" s="149"/>
      <c r="D15" s="149"/>
      <c r="E15" s="140"/>
      <c r="F15" s="148"/>
    </row>
    <row r="16" spans="1:6" ht="63" x14ac:dyDescent="0.25">
      <c r="A16" s="277">
        <v>9</v>
      </c>
      <c r="B16" s="365" t="s">
        <v>41</v>
      </c>
      <c r="C16" s="365" t="s">
        <v>21372</v>
      </c>
      <c r="D16" s="365" t="s">
        <v>20288</v>
      </c>
      <c r="E16" s="295">
        <v>4568965.5199999996</v>
      </c>
      <c r="F16" s="198" t="s">
        <v>13</v>
      </c>
    </row>
    <row r="17" spans="1:6" x14ac:dyDescent="0.25">
      <c r="A17" s="277"/>
      <c r="B17" s="280" t="s">
        <v>34</v>
      </c>
      <c r="C17" s="277"/>
      <c r="D17" s="277"/>
      <c r="E17" s="277"/>
      <c r="F17" s="277"/>
    </row>
    <row r="18" spans="1:6" ht="94.5" x14ac:dyDescent="0.25">
      <c r="A18" s="277">
        <v>10</v>
      </c>
      <c r="B18" s="372" t="s">
        <v>10579</v>
      </c>
      <c r="C18" s="372" t="s">
        <v>21373</v>
      </c>
      <c r="D18" s="372" t="s">
        <v>20207</v>
      </c>
      <c r="E18" s="1181">
        <f>12000000-4500000</f>
        <v>7500000</v>
      </c>
      <c r="F18" s="148" t="s">
        <v>272</v>
      </c>
    </row>
    <row r="19" spans="1:6" ht="63" x14ac:dyDescent="0.25">
      <c r="A19" s="277">
        <v>11</v>
      </c>
      <c r="B19" s="372" t="s">
        <v>311</v>
      </c>
      <c r="C19" s="372" t="s">
        <v>21374</v>
      </c>
      <c r="D19" s="372" t="s">
        <v>20209</v>
      </c>
      <c r="E19" s="1181">
        <v>10020000</v>
      </c>
      <c r="F19" s="148" t="s">
        <v>272</v>
      </c>
    </row>
    <row r="20" spans="1:6" x14ac:dyDescent="0.25">
      <c r="A20" s="277"/>
      <c r="B20" s="664" t="s">
        <v>477</v>
      </c>
      <c r="C20" s="1156"/>
      <c r="D20" s="1156"/>
      <c r="E20" s="1156"/>
      <c r="F20" s="665"/>
    </row>
    <row r="21" spans="1:6" ht="220.5" x14ac:dyDescent="0.25">
      <c r="A21" s="277">
        <v>12</v>
      </c>
      <c r="B21" s="372" t="s">
        <v>20274</v>
      </c>
      <c r="C21" s="372" t="s">
        <v>21375</v>
      </c>
      <c r="D21" s="365" t="s">
        <v>21376</v>
      </c>
      <c r="E21" s="396">
        <v>4677027.2</v>
      </c>
      <c r="F21" s="148" t="s">
        <v>13</v>
      </c>
    </row>
    <row r="22" spans="1:6" x14ac:dyDescent="0.25">
      <c r="A22" s="277"/>
      <c r="B22" s="664" t="s">
        <v>481</v>
      </c>
      <c r="C22" s="1156"/>
      <c r="D22" s="1156"/>
      <c r="E22" s="1156"/>
      <c r="F22" s="665"/>
    </row>
    <row r="23" spans="1:6" ht="47.25" x14ac:dyDescent="0.25">
      <c r="A23" s="277">
        <v>13</v>
      </c>
      <c r="B23" s="372" t="s">
        <v>944</v>
      </c>
      <c r="C23" s="372" t="s">
        <v>21375</v>
      </c>
      <c r="D23" s="372" t="s">
        <v>21377</v>
      </c>
      <c r="E23" s="396">
        <v>1800000</v>
      </c>
      <c r="F23" s="148" t="s">
        <v>13</v>
      </c>
    </row>
    <row r="24" spans="1:6" x14ac:dyDescent="0.25">
      <c r="A24" s="277"/>
      <c r="B24" s="664" t="s">
        <v>5895</v>
      </c>
      <c r="C24" s="1156"/>
      <c r="D24" s="1156"/>
      <c r="E24" s="1156"/>
      <c r="F24" s="665"/>
    </row>
    <row r="25" spans="1:6" ht="141.75" x14ac:dyDescent="0.25">
      <c r="A25" s="277">
        <v>14</v>
      </c>
      <c r="B25" s="372" t="s">
        <v>21378</v>
      </c>
      <c r="C25" s="372" t="s">
        <v>21379</v>
      </c>
      <c r="D25" s="372" t="s">
        <v>21380</v>
      </c>
      <c r="E25" s="396">
        <v>950000</v>
      </c>
      <c r="F25" s="156" t="s">
        <v>272</v>
      </c>
    </row>
    <row r="26" spans="1:6" ht="110.25" x14ac:dyDescent="0.25">
      <c r="A26" s="277">
        <v>15</v>
      </c>
      <c r="B26" s="372" t="s">
        <v>21381</v>
      </c>
      <c r="C26" s="372" t="s">
        <v>21382</v>
      </c>
      <c r="D26" s="372" t="s">
        <v>21383</v>
      </c>
      <c r="E26" s="396">
        <v>800000</v>
      </c>
      <c r="F26" s="156" t="s">
        <v>13</v>
      </c>
    </row>
    <row r="27" spans="1:6" ht="78.75" x14ac:dyDescent="0.25">
      <c r="A27" s="277">
        <v>16</v>
      </c>
      <c r="B27" s="372" t="s">
        <v>21384</v>
      </c>
      <c r="C27" s="372" t="s">
        <v>21385</v>
      </c>
      <c r="D27" s="372" t="s">
        <v>21386</v>
      </c>
      <c r="E27" s="396">
        <v>400000</v>
      </c>
      <c r="F27" s="156" t="s">
        <v>272</v>
      </c>
    </row>
    <row r="28" spans="1:6" ht="47.25" x14ac:dyDescent="0.25">
      <c r="A28" s="277">
        <v>17</v>
      </c>
      <c r="B28" s="372" t="s">
        <v>21387</v>
      </c>
      <c r="C28" s="372" t="s">
        <v>21388</v>
      </c>
      <c r="D28" s="372" t="s">
        <v>21389</v>
      </c>
      <c r="E28" s="396">
        <v>1200000</v>
      </c>
      <c r="F28" s="156" t="s">
        <v>13</v>
      </c>
    </row>
    <row r="29" spans="1:6" ht="78.75" x14ac:dyDescent="0.25">
      <c r="A29" s="277">
        <v>18</v>
      </c>
      <c r="B29" s="372" t="s">
        <v>21390</v>
      </c>
      <c r="C29" s="372" t="s">
        <v>21391</v>
      </c>
      <c r="D29" s="372" t="s">
        <v>21392</v>
      </c>
      <c r="E29" s="396">
        <v>200000</v>
      </c>
      <c r="F29" s="156" t="s">
        <v>272</v>
      </c>
    </row>
    <row r="30" spans="1:6" ht="78.75" x14ac:dyDescent="0.25">
      <c r="A30" s="277">
        <v>19</v>
      </c>
      <c r="B30" s="372" t="s">
        <v>21393</v>
      </c>
      <c r="C30" s="372" t="s">
        <v>21394</v>
      </c>
      <c r="D30" s="372" t="s">
        <v>21395</v>
      </c>
      <c r="E30" s="396">
        <v>200000</v>
      </c>
      <c r="F30" s="156" t="s">
        <v>272</v>
      </c>
    </row>
    <row r="31" spans="1:6" ht="78.75" x14ac:dyDescent="0.25">
      <c r="A31" s="277">
        <v>20</v>
      </c>
      <c r="B31" s="372" t="s">
        <v>21396</v>
      </c>
      <c r="C31" s="372" t="s">
        <v>21397</v>
      </c>
      <c r="D31" s="372" t="s">
        <v>21395</v>
      </c>
      <c r="E31" s="396">
        <v>200000</v>
      </c>
      <c r="F31" s="156" t="s">
        <v>272</v>
      </c>
    </row>
    <row r="32" spans="1:6" ht="78.75" x14ac:dyDescent="0.25">
      <c r="A32" s="277">
        <v>21</v>
      </c>
      <c r="B32" s="372" t="s">
        <v>21398</v>
      </c>
      <c r="C32" s="372" t="s">
        <v>21399</v>
      </c>
      <c r="D32" s="372" t="s">
        <v>21395</v>
      </c>
      <c r="E32" s="396">
        <v>400000</v>
      </c>
      <c r="F32" s="156" t="s">
        <v>272</v>
      </c>
    </row>
    <row r="33" spans="1:6" ht="78.75" x14ac:dyDescent="0.25">
      <c r="A33" s="277">
        <v>22</v>
      </c>
      <c r="B33" s="372" t="s">
        <v>21400</v>
      </c>
      <c r="C33" s="372" t="s">
        <v>21401</v>
      </c>
      <c r="D33" s="372" t="s">
        <v>21402</v>
      </c>
      <c r="E33" s="396">
        <v>300000</v>
      </c>
      <c r="F33" s="156" t="s">
        <v>272</v>
      </c>
    </row>
    <row r="34" spans="1:6" ht="47.25" x14ac:dyDescent="0.25">
      <c r="A34" s="277">
        <v>23</v>
      </c>
      <c r="B34" s="372" t="s">
        <v>21403</v>
      </c>
      <c r="C34" s="372" t="s">
        <v>21404</v>
      </c>
      <c r="D34" s="372" t="s">
        <v>21405</v>
      </c>
      <c r="E34" s="396">
        <v>650000</v>
      </c>
      <c r="F34" s="156" t="s">
        <v>13</v>
      </c>
    </row>
    <row r="35" spans="1:6" ht="47.25" x14ac:dyDescent="0.25">
      <c r="A35" s="277">
        <v>24</v>
      </c>
      <c r="B35" s="372" t="s">
        <v>21406</v>
      </c>
      <c r="C35" s="372" t="s">
        <v>21407</v>
      </c>
      <c r="D35" s="372" t="s">
        <v>21408</v>
      </c>
      <c r="E35" s="396">
        <v>450000</v>
      </c>
      <c r="F35" s="365" t="s">
        <v>13</v>
      </c>
    </row>
    <row r="36" spans="1:6" ht="94.5" x14ac:dyDescent="0.25">
      <c r="A36" s="277">
        <v>25</v>
      </c>
      <c r="B36" s="372" t="s">
        <v>21409</v>
      </c>
      <c r="C36" s="372" t="s">
        <v>21410</v>
      </c>
      <c r="D36" s="372" t="s">
        <v>21411</v>
      </c>
      <c r="E36" s="396">
        <v>500000</v>
      </c>
      <c r="F36" s="156" t="s">
        <v>272</v>
      </c>
    </row>
    <row r="37" spans="1:6" ht="110.25" x14ac:dyDescent="0.25">
      <c r="A37" s="277">
        <v>26</v>
      </c>
      <c r="B37" s="372" t="s">
        <v>20941</v>
      </c>
      <c r="C37" s="372" t="s">
        <v>21412</v>
      </c>
      <c r="D37" s="372" t="s">
        <v>21413</v>
      </c>
      <c r="E37" s="396">
        <v>1250000</v>
      </c>
      <c r="F37" s="156" t="s">
        <v>13</v>
      </c>
    </row>
    <row r="38" spans="1:6" ht="47.25" x14ac:dyDescent="0.25">
      <c r="A38" s="277">
        <v>27</v>
      </c>
      <c r="B38" s="372" t="s">
        <v>21414</v>
      </c>
      <c r="C38" s="372" t="s">
        <v>21415</v>
      </c>
      <c r="D38" s="372" t="s">
        <v>21416</v>
      </c>
      <c r="E38" s="396">
        <v>650000</v>
      </c>
      <c r="F38" s="365" t="s">
        <v>13</v>
      </c>
    </row>
    <row r="39" spans="1:6" ht="47.25" x14ac:dyDescent="0.25">
      <c r="A39" s="277">
        <v>28</v>
      </c>
      <c r="B39" s="372" t="s">
        <v>21417</v>
      </c>
      <c r="C39" s="372" t="s">
        <v>21418</v>
      </c>
      <c r="D39" s="372" t="s">
        <v>21416</v>
      </c>
      <c r="E39" s="396">
        <v>650000</v>
      </c>
      <c r="F39" s="365" t="s">
        <v>13</v>
      </c>
    </row>
    <row r="40" spans="1:6" ht="47.25" x14ac:dyDescent="0.25">
      <c r="A40" s="277">
        <v>29</v>
      </c>
      <c r="B40" s="372" t="s">
        <v>21419</v>
      </c>
      <c r="C40" s="372" t="s">
        <v>21420</v>
      </c>
      <c r="D40" s="372" t="s">
        <v>21421</v>
      </c>
      <c r="E40" s="396">
        <v>100000</v>
      </c>
      <c r="F40" s="365" t="s">
        <v>272</v>
      </c>
    </row>
    <row r="41" spans="1:6" ht="157.5" x14ac:dyDescent="0.25">
      <c r="A41" s="277">
        <v>30</v>
      </c>
      <c r="B41" s="372" t="s">
        <v>21422</v>
      </c>
      <c r="C41" s="372" t="s">
        <v>21423</v>
      </c>
      <c r="D41" s="372" t="s">
        <v>21424</v>
      </c>
      <c r="E41" s="396">
        <v>1450000</v>
      </c>
      <c r="F41" s="365" t="s">
        <v>13</v>
      </c>
    </row>
    <row r="42" spans="1:6" ht="78.75" x14ac:dyDescent="0.25">
      <c r="A42" s="277">
        <v>31</v>
      </c>
      <c r="B42" s="372" t="s">
        <v>19684</v>
      </c>
      <c r="C42" s="372" t="s">
        <v>21425</v>
      </c>
      <c r="D42" s="372" t="s">
        <v>21426</v>
      </c>
      <c r="E42" s="396">
        <v>600000</v>
      </c>
      <c r="F42" s="365" t="s">
        <v>272</v>
      </c>
    </row>
    <row r="43" spans="1:6" ht="31.5" x14ac:dyDescent="0.25">
      <c r="A43" s="277">
        <v>32</v>
      </c>
      <c r="B43" s="372" t="s">
        <v>21427</v>
      </c>
      <c r="C43" s="372" t="s">
        <v>21428</v>
      </c>
      <c r="D43" s="372" t="s">
        <v>15951</v>
      </c>
      <c r="E43" s="396">
        <v>600000</v>
      </c>
      <c r="F43" s="365" t="s">
        <v>13</v>
      </c>
    </row>
    <row r="44" spans="1:6" ht="47.25" x14ac:dyDescent="0.25">
      <c r="A44" s="277">
        <v>33</v>
      </c>
      <c r="B44" s="372" t="s">
        <v>21429</v>
      </c>
      <c r="C44" s="372" t="s">
        <v>21430</v>
      </c>
      <c r="D44" s="372" t="s">
        <v>21431</v>
      </c>
      <c r="E44" s="396">
        <v>100000</v>
      </c>
      <c r="F44" s="365" t="s">
        <v>272</v>
      </c>
    </row>
    <row r="45" spans="1:6" ht="63" x14ac:dyDescent="0.25">
      <c r="A45" s="277">
        <v>34</v>
      </c>
      <c r="B45" s="372" t="s">
        <v>21432</v>
      </c>
      <c r="C45" s="372" t="s">
        <v>21433</v>
      </c>
      <c r="D45" s="372" t="s">
        <v>21434</v>
      </c>
      <c r="E45" s="396">
        <v>400000</v>
      </c>
      <c r="F45" s="365" t="s">
        <v>272</v>
      </c>
    </row>
    <row r="46" spans="1:6" ht="157.5" x14ac:dyDescent="0.25">
      <c r="A46" s="277">
        <v>35</v>
      </c>
      <c r="B46" s="372" t="s">
        <v>21435</v>
      </c>
      <c r="C46" s="372" t="s">
        <v>21436</v>
      </c>
      <c r="D46" s="372" t="s">
        <v>21437</v>
      </c>
      <c r="E46" s="396">
        <v>900000</v>
      </c>
      <c r="F46" s="365" t="s">
        <v>272</v>
      </c>
    </row>
    <row r="47" spans="1:6" ht="63" x14ac:dyDescent="0.25">
      <c r="A47" s="277">
        <v>36</v>
      </c>
      <c r="B47" s="372" t="s">
        <v>21438</v>
      </c>
      <c r="C47" s="372" t="s">
        <v>21439</v>
      </c>
      <c r="D47" s="372" t="s">
        <v>21440</v>
      </c>
      <c r="E47" s="396">
        <v>700000</v>
      </c>
      <c r="F47" s="365" t="s">
        <v>272</v>
      </c>
    </row>
    <row r="48" spans="1:6" ht="47.25" x14ac:dyDescent="0.25">
      <c r="A48" s="277">
        <v>37</v>
      </c>
      <c r="B48" s="372" t="s">
        <v>21441</v>
      </c>
      <c r="C48" s="372" t="s">
        <v>21442</v>
      </c>
      <c r="D48" s="372" t="s">
        <v>21389</v>
      </c>
      <c r="E48" s="396">
        <v>1200000</v>
      </c>
      <c r="F48" s="365" t="s">
        <v>13</v>
      </c>
    </row>
    <row r="49" spans="1:6" ht="47.25" x14ac:dyDescent="0.25">
      <c r="A49" s="277">
        <v>38</v>
      </c>
      <c r="B49" s="372" t="s">
        <v>21443</v>
      </c>
      <c r="C49" s="372" t="s">
        <v>21444</v>
      </c>
      <c r="D49" s="372" t="s">
        <v>21445</v>
      </c>
      <c r="E49" s="396">
        <v>600000</v>
      </c>
      <c r="F49" s="365" t="s">
        <v>13</v>
      </c>
    </row>
    <row r="50" spans="1:6" ht="47.25" x14ac:dyDescent="0.25">
      <c r="A50" s="277">
        <v>39</v>
      </c>
      <c r="B50" s="372" t="s">
        <v>21446</v>
      </c>
      <c r="C50" s="372" t="s">
        <v>21447</v>
      </c>
      <c r="D50" s="372" t="s">
        <v>21448</v>
      </c>
      <c r="E50" s="396">
        <v>400000</v>
      </c>
      <c r="F50" s="365" t="s">
        <v>13</v>
      </c>
    </row>
    <row r="51" spans="1:6" ht="78.75" x14ac:dyDescent="0.25">
      <c r="A51" s="277">
        <v>40</v>
      </c>
      <c r="B51" s="372" t="s">
        <v>21449</v>
      </c>
      <c r="C51" s="372" t="s">
        <v>21450</v>
      </c>
      <c r="D51" s="372" t="s">
        <v>21451</v>
      </c>
      <c r="E51" s="396">
        <v>400000</v>
      </c>
      <c r="F51" s="365" t="s">
        <v>272</v>
      </c>
    </row>
    <row r="52" spans="1:6" ht="63" x14ac:dyDescent="0.25">
      <c r="A52" s="277">
        <v>41</v>
      </c>
      <c r="B52" s="372" t="s">
        <v>21452</v>
      </c>
      <c r="C52" s="372" t="s">
        <v>21453</v>
      </c>
      <c r="D52" s="372" t="s">
        <v>21454</v>
      </c>
      <c r="E52" s="396">
        <v>150000</v>
      </c>
      <c r="F52" s="365" t="s">
        <v>272</v>
      </c>
    </row>
    <row r="53" spans="1:6" ht="31.5" x14ac:dyDescent="0.25">
      <c r="A53" s="277">
        <v>42</v>
      </c>
      <c r="B53" s="372" t="s">
        <v>21455</v>
      </c>
      <c r="C53" s="372" t="s">
        <v>21456</v>
      </c>
      <c r="D53" s="372" t="s">
        <v>21457</v>
      </c>
      <c r="E53" s="396">
        <v>300000</v>
      </c>
      <c r="F53" s="365" t="s">
        <v>13</v>
      </c>
    </row>
    <row r="54" spans="1:6" ht="47.25" x14ac:dyDescent="0.25">
      <c r="A54" s="277">
        <v>43</v>
      </c>
      <c r="B54" s="372" t="s">
        <v>12766</v>
      </c>
      <c r="C54" s="372" t="s">
        <v>21458</v>
      </c>
      <c r="D54" s="372" t="s">
        <v>21459</v>
      </c>
      <c r="E54" s="396">
        <v>650000</v>
      </c>
      <c r="F54" s="365" t="s">
        <v>13</v>
      </c>
    </row>
    <row r="55" spans="1:6" ht="47.25" x14ac:dyDescent="0.25">
      <c r="A55" s="277">
        <v>44</v>
      </c>
      <c r="B55" s="372" t="s">
        <v>21460</v>
      </c>
      <c r="C55" s="372" t="s">
        <v>21461</v>
      </c>
      <c r="D55" s="372" t="s">
        <v>21462</v>
      </c>
      <c r="E55" s="396">
        <v>600000</v>
      </c>
      <c r="F55" s="365" t="s">
        <v>13</v>
      </c>
    </row>
    <row r="56" spans="1:6" ht="78.75" x14ac:dyDescent="0.25">
      <c r="A56" s="277">
        <v>45</v>
      </c>
      <c r="B56" s="372" t="s">
        <v>21463</v>
      </c>
      <c r="C56" s="372" t="s">
        <v>21464</v>
      </c>
      <c r="D56" s="372" t="s">
        <v>21465</v>
      </c>
      <c r="E56" s="396">
        <v>376000</v>
      </c>
      <c r="F56" s="365" t="s">
        <v>272</v>
      </c>
    </row>
    <row r="57" spans="1:6" ht="63" x14ac:dyDescent="0.25">
      <c r="A57" s="277">
        <v>46</v>
      </c>
      <c r="B57" s="372" t="s">
        <v>21466</v>
      </c>
      <c r="C57" s="372" t="s">
        <v>21467</v>
      </c>
      <c r="D57" s="372" t="s">
        <v>21468</v>
      </c>
      <c r="E57" s="396">
        <v>300000</v>
      </c>
      <c r="F57" s="365" t="s">
        <v>272</v>
      </c>
    </row>
    <row r="58" spans="1:6" ht="157.5" x14ac:dyDescent="0.25">
      <c r="A58" s="277">
        <v>47</v>
      </c>
      <c r="B58" s="372" t="s">
        <v>21469</v>
      </c>
      <c r="C58" s="372" t="s">
        <v>21470</v>
      </c>
      <c r="D58" s="372" t="s">
        <v>21471</v>
      </c>
      <c r="E58" s="396">
        <v>850000</v>
      </c>
      <c r="F58" s="365" t="s">
        <v>272</v>
      </c>
    </row>
    <row r="59" spans="1:6" ht="94.5" x14ac:dyDescent="0.25">
      <c r="A59" s="277">
        <v>48</v>
      </c>
      <c r="B59" s="199" t="s">
        <v>19717</v>
      </c>
      <c r="C59" s="372" t="s">
        <v>21472</v>
      </c>
      <c r="D59" s="372" t="s">
        <v>21473</v>
      </c>
      <c r="E59" s="396">
        <v>700000</v>
      </c>
      <c r="F59" s="365" t="s">
        <v>1269</v>
      </c>
    </row>
    <row r="60" spans="1:6" ht="78.75" x14ac:dyDescent="0.25">
      <c r="A60" s="277">
        <v>49</v>
      </c>
      <c r="B60" s="372" t="s">
        <v>21474</v>
      </c>
      <c r="C60" s="372" t="s">
        <v>21475</v>
      </c>
      <c r="D60" s="372" t="s">
        <v>21476</v>
      </c>
      <c r="E60" s="396">
        <v>250000</v>
      </c>
      <c r="F60" s="156" t="s">
        <v>272</v>
      </c>
    </row>
    <row r="61" spans="1:6" ht="47.25" x14ac:dyDescent="0.25">
      <c r="A61" s="277">
        <v>50</v>
      </c>
      <c r="B61" s="372" t="s">
        <v>21477</v>
      </c>
      <c r="C61" s="372" t="s">
        <v>21478</v>
      </c>
      <c r="D61" s="372" t="s">
        <v>21459</v>
      </c>
      <c r="E61" s="396">
        <v>650000</v>
      </c>
      <c r="F61" s="156" t="s">
        <v>13</v>
      </c>
    </row>
    <row r="62" spans="1:6" ht="47.25" x14ac:dyDescent="0.25">
      <c r="A62" s="277">
        <v>51</v>
      </c>
      <c r="B62" s="372" t="s">
        <v>21479</v>
      </c>
      <c r="C62" s="372" t="s">
        <v>21480</v>
      </c>
      <c r="D62" s="372" t="s">
        <v>21481</v>
      </c>
      <c r="E62" s="396">
        <v>1200000</v>
      </c>
      <c r="F62" s="156" t="s">
        <v>13</v>
      </c>
    </row>
    <row r="63" spans="1:6" ht="47.25" x14ac:dyDescent="0.25">
      <c r="A63" s="277">
        <v>52</v>
      </c>
      <c r="B63" s="372" t="s">
        <v>21482</v>
      </c>
      <c r="C63" s="372" t="s">
        <v>21483</v>
      </c>
      <c r="D63" s="372" t="s">
        <v>21462</v>
      </c>
      <c r="E63" s="396">
        <v>600000</v>
      </c>
      <c r="F63" s="365" t="s">
        <v>13</v>
      </c>
    </row>
    <row r="64" spans="1:6" ht="78.75" x14ac:dyDescent="0.25">
      <c r="A64" s="277">
        <v>53</v>
      </c>
      <c r="B64" s="372" t="s">
        <v>21484</v>
      </c>
      <c r="C64" s="372" t="s">
        <v>21485</v>
      </c>
      <c r="D64" s="372" t="s">
        <v>21486</v>
      </c>
      <c r="E64" s="396">
        <v>800000</v>
      </c>
      <c r="F64" s="365" t="s">
        <v>13</v>
      </c>
    </row>
    <row r="65" spans="1:6" ht="47.25" x14ac:dyDescent="0.25">
      <c r="A65" s="277">
        <v>54</v>
      </c>
      <c r="B65" s="372" t="s">
        <v>21487</v>
      </c>
      <c r="C65" s="372" t="s">
        <v>21488</v>
      </c>
      <c r="D65" s="372" t="s">
        <v>21462</v>
      </c>
      <c r="E65" s="396">
        <v>600000</v>
      </c>
      <c r="F65" s="365" t="s">
        <v>13</v>
      </c>
    </row>
    <row r="66" spans="1:6" ht="78.75" x14ac:dyDescent="0.25">
      <c r="A66" s="277">
        <v>55</v>
      </c>
      <c r="B66" s="372" t="s">
        <v>21489</v>
      </c>
      <c r="C66" s="372" t="s">
        <v>21490</v>
      </c>
      <c r="D66" s="372" t="s">
        <v>21476</v>
      </c>
      <c r="E66" s="396">
        <v>200000</v>
      </c>
      <c r="F66" s="365" t="s">
        <v>272</v>
      </c>
    </row>
    <row r="67" spans="1:6" ht="47.25" x14ac:dyDescent="0.25">
      <c r="A67" s="277">
        <v>56</v>
      </c>
      <c r="B67" s="372" t="s">
        <v>21491</v>
      </c>
      <c r="C67" s="372" t="s">
        <v>21492</v>
      </c>
      <c r="D67" s="372" t="s">
        <v>21493</v>
      </c>
      <c r="E67" s="396">
        <v>650000</v>
      </c>
      <c r="F67" s="365" t="s">
        <v>13</v>
      </c>
    </row>
    <row r="68" spans="1:6" ht="63" x14ac:dyDescent="0.25">
      <c r="A68" s="277">
        <v>57</v>
      </c>
      <c r="B68" s="372" t="s">
        <v>21494</v>
      </c>
      <c r="C68" s="372" t="s">
        <v>21495</v>
      </c>
      <c r="D68" s="372" t="s">
        <v>21496</v>
      </c>
      <c r="E68" s="396">
        <v>600000</v>
      </c>
      <c r="F68" s="365" t="s">
        <v>13</v>
      </c>
    </row>
    <row r="69" spans="1:6" x14ac:dyDescent="0.25">
      <c r="A69" s="2854" t="s">
        <v>5872</v>
      </c>
      <c r="B69" s="2855"/>
      <c r="C69" s="2855"/>
      <c r="D69" s="2856"/>
      <c r="E69" s="1182"/>
      <c r="F69" s="277"/>
    </row>
    <row r="70" spans="1:6" ht="78.75" x14ac:dyDescent="0.25">
      <c r="A70" s="277">
        <v>58</v>
      </c>
      <c r="B70" s="372" t="s">
        <v>21497</v>
      </c>
      <c r="C70" s="372" t="s">
        <v>21498</v>
      </c>
      <c r="D70" s="372" t="s">
        <v>21499</v>
      </c>
      <c r="E70" s="396">
        <v>700000</v>
      </c>
      <c r="F70" s="365" t="s">
        <v>272</v>
      </c>
    </row>
    <row r="71" spans="1:6" ht="173.25" x14ac:dyDescent="0.25">
      <c r="A71" s="277">
        <v>59</v>
      </c>
      <c r="B71" s="372" t="s">
        <v>21500</v>
      </c>
      <c r="C71" s="372" t="s">
        <v>21501</v>
      </c>
      <c r="D71" s="372" t="s">
        <v>21502</v>
      </c>
      <c r="E71" s="396">
        <v>1500000</v>
      </c>
      <c r="F71" s="365" t="s">
        <v>272</v>
      </c>
    </row>
    <row r="72" spans="1:6" ht="110.25" x14ac:dyDescent="0.25">
      <c r="A72" s="277">
        <v>60</v>
      </c>
      <c r="B72" s="372" t="s">
        <v>21503</v>
      </c>
      <c r="C72" s="372" t="s">
        <v>21504</v>
      </c>
      <c r="D72" s="372" t="s">
        <v>21505</v>
      </c>
      <c r="E72" s="396">
        <v>1450000</v>
      </c>
      <c r="F72" s="365" t="s">
        <v>13</v>
      </c>
    </row>
    <row r="73" spans="1:6" ht="78.75" x14ac:dyDescent="0.25">
      <c r="A73" s="277">
        <v>61</v>
      </c>
      <c r="B73" s="372" t="s">
        <v>21506</v>
      </c>
      <c r="C73" s="372" t="s">
        <v>21507</v>
      </c>
      <c r="D73" s="372" t="s">
        <v>21476</v>
      </c>
      <c r="E73" s="396">
        <v>200000</v>
      </c>
      <c r="F73" s="365" t="s">
        <v>13</v>
      </c>
    </row>
    <row r="74" spans="1:6" ht="78.75" x14ac:dyDescent="0.25">
      <c r="A74" s="277">
        <v>62</v>
      </c>
      <c r="B74" s="372" t="s">
        <v>21508</v>
      </c>
      <c r="C74" s="372" t="s">
        <v>21509</v>
      </c>
      <c r="D74" s="372" t="s">
        <v>21510</v>
      </c>
      <c r="E74" s="396">
        <v>550000</v>
      </c>
      <c r="F74" s="365" t="s">
        <v>272</v>
      </c>
    </row>
    <row r="75" spans="1:6" ht="78.75" x14ac:dyDescent="0.25">
      <c r="A75" s="277">
        <v>63</v>
      </c>
      <c r="B75" s="372" t="s">
        <v>21511</v>
      </c>
      <c r="C75" s="372" t="s">
        <v>21512</v>
      </c>
      <c r="D75" s="372" t="s">
        <v>21513</v>
      </c>
      <c r="E75" s="396">
        <v>400000</v>
      </c>
      <c r="F75" s="365" t="s">
        <v>272</v>
      </c>
    </row>
    <row r="76" spans="1:6" ht="157.5" x14ac:dyDescent="0.25">
      <c r="A76" s="277">
        <v>64</v>
      </c>
      <c r="B76" s="372" t="s">
        <v>21514</v>
      </c>
      <c r="C76" s="372" t="s">
        <v>21515</v>
      </c>
      <c r="D76" s="372" t="s">
        <v>21516</v>
      </c>
      <c r="E76" s="396">
        <v>850000</v>
      </c>
      <c r="F76" s="365" t="s">
        <v>13</v>
      </c>
    </row>
    <row r="77" spans="1:6" ht="47.25" x14ac:dyDescent="0.25">
      <c r="A77" s="277">
        <v>65</v>
      </c>
      <c r="B77" s="372" t="s">
        <v>21517</v>
      </c>
      <c r="C77" s="372" t="s">
        <v>21518</v>
      </c>
      <c r="D77" s="372" t="s">
        <v>21481</v>
      </c>
      <c r="E77" s="396">
        <v>1200000</v>
      </c>
      <c r="F77" s="365" t="s">
        <v>13</v>
      </c>
    </row>
    <row r="78" spans="1:6" ht="47.25" x14ac:dyDescent="0.25">
      <c r="A78" s="277">
        <v>66</v>
      </c>
      <c r="B78" s="372" t="s">
        <v>21519</v>
      </c>
      <c r="C78" s="372" t="s">
        <v>21520</v>
      </c>
      <c r="D78" s="372" t="s">
        <v>21521</v>
      </c>
      <c r="E78" s="396">
        <v>950000</v>
      </c>
      <c r="F78" s="365" t="s">
        <v>272</v>
      </c>
    </row>
    <row r="79" spans="1:6" ht="78.75" x14ac:dyDescent="0.25">
      <c r="A79" s="277">
        <v>67</v>
      </c>
      <c r="B79" s="372" t="s">
        <v>21522</v>
      </c>
      <c r="C79" s="372" t="s">
        <v>21523</v>
      </c>
      <c r="D79" s="372" t="s">
        <v>21524</v>
      </c>
      <c r="E79" s="396">
        <v>250000</v>
      </c>
      <c r="F79" s="365" t="s">
        <v>272</v>
      </c>
    </row>
    <row r="80" spans="1:6" ht="31.5" x14ac:dyDescent="0.25">
      <c r="A80" s="277">
        <v>68</v>
      </c>
      <c r="B80" s="372" t="s">
        <v>21525</v>
      </c>
      <c r="C80" s="372" t="s">
        <v>21526</v>
      </c>
      <c r="D80" s="372" t="s">
        <v>13533</v>
      </c>
      <c r="E80" s="396">
        <v>600000</v>
      </c>
      <c r="F80" s="365" t="s">
        <v>13</v>
      </c>
    </row>
    <row r="81" spans="1:6" ht="31.5" x14ac:dyDescent="0.25">
      <c r="A81" s="277">
        <v>69</v>
      </c>
      <c r="B81" s="372" t="s">
        <v>21527</v>
      </c>
      <c r="C81" s="372" t="s">
        <v>21528</v>
      </c>
      <c r="D81" s="372" t="s">
        <v>13533</v>
      </c>
      <c r="E81" s="396">
        <v>600000</v>
      </c>
      <c r="F81" s="365" t="s">
        <v>13</v>
      </c>
    </row>
    <row r="82" spans="1:6" ht="31.5" x14ac:dyDescent="0.25">
      <c r="A82" s="277">
        <v>70</v>
      </c>
      <c r="B82" s="372" t="s">
        <v>21529</v>
      </c>
      <c r="C82" s="372" t="s">
        <v>21530</v>
      </c>
      <c r="D82" s="372" t="s">
        <v>14991</v>
      </c>
      <c r="E82" s="396">
        <v>200000</v>
      </c>
      <c r="F82" s="365" t="s">
        <v>272</v>
      </c>
    </row>
    <row r="83" spans="1:6" ht="47.25" x14ac:dyDescent="0.25">
      <c r="A83" s="277">
        <v>71</v>
      </c>
      <c r="B83" s="372" t="s">
        <v>21531</v>
      </c>
      <c r="C83" s="372" t="s">
        <v>21532</v>
      </c>
      <c r="D83" s="372" t="s">
        <v>21416</v>
      </c>
      <c r="E83" s="396">
        <v>650000</v>
      </c>
      <c r="F83" s="365" t="s">
        <v>13</v>
      </c>
    </row>
    <row r="84" spans="1:6" ht="157.5" x14ac:dyDescent="0.25">
      <c r="A84" s="277">
        <v>72</v>
      </c>
      <c r="B84" s="372" t="s">
        <v>21533</v>
      </c>
      <c r="C84" s="372" t="s">
        <v>21534</v>
      </c>
      <c r="D84" s="372" t="s">
        <v>21535</v>
      </c>
      <c r="E84" s="396">
        <v>1450000</v>
      </c>
      <c r="F84" s="365" t="s">
        <v>272</v>
      </c>
    </row>
    <row r="85" spans="1:6" ht="47.25" x14ac:dyDescent="0.25">
      <c r="A85" s="277">
        <v>73</v>
      </c>
      <c r="B85" s="372" t="s">
        <v>21536</v>
      </c>
      <c r="C85" s="372" t="s">
        <v>21537</v>
      </c>
      <c r="D85" s="372" t="s">
        <v>21481</v>
      </c>
      <c r="E85" s="396">
        <v>1200000</v>
      </c>
      <c r="F85" s="365" t="s">
        <v>13</v>
      </c>
    </row>
    <row r="86" spans="1:6" ht="63" x14ac:dyDescent="0.25">
      <c r="A86" s="277">
        <v>74</v>
      </c>
      <c r="B86" s="372" t="s">
        <v>21538</v>
      </c>
      <c r="C86" s="372" t="s">
        <v>21539</v>
      </c>
      <c r="D86" s="372" t="s">
        <v>21540</v>
      </c>
      <c r="E86" s="396">
        <v>1000000</v>
      </c>
      <c r="F86" s="365" t="s">
        <v>272</v>
      </c>
    </row>
    <row r="87" spans="1:6" ht="63" x14ac:dyDescent="0.25">
      <c r="A87" s="277">
        <v>75</v>
      </c>
      <c r="B87" s="372" t="s">
        <v>21541</v>
      </c>
      <c r="C87" s="372" t="s">
        <v>21542</v>
      </c>
      <c r="D87" s="372" t="s">
        <v>21543</v>
      </c>
      <c r="E87" s="396">
        <v>600000</v>
      </c>
      <c r="F87" s="365" t="s">
        <v>272</v>
      </c>
    </row>
    <row r="88" spans="1:6" x14ac:dyDescent="0.25">
      <c r="A88" s="277"/>
      <c r="B88" s="664" t="s">
        <v>18572</v>
      </c>
      <c r="C88" s="1156"/>
      <c r="D88" s="1156"/>
      <c r="E88" s="1156"/>
      <c r="F88" s="665"/>
    </row>
    <row r="89" spans="1:6" ht="47.25" x14ac:dyDescent="0.25">
      <c r="A89" s="277">
        <v>76</v>
      </c>
      <c r="B89" s="372" t="s">
        <v>21544</v>
      </c>
      <c r="C89" s="372" t="s">
        <v>21545</v>
      </c>
      <c r="D89" s="372" t="s">
        <v>21546</v>
      </c>
      <c r="E89" s="396">
        <v>500000</v>
      </c>
      <c r="F89" s="870" t="s">
        <v>13</v>
      </c>
    </row>
    <row r="90" spans="1:6" x14ac:dyDescent="0.25">
      <c r="A90" s="277"/>
      <c r="B90" s="280" t="s">
        <v>219</v>
      </c>
      <c r="C90" s="277"/>
      <c r="D90" s="277"/>
      <c r="E90" s="277"/>
      <c r="F90" s="277"/>
    </row>
    <row r="91" spans="1:6" ht="47.25" x14ac:dyDescent="0.25">
      <c r="A91" s="277">
        <v>77</v>
      </c>
      <c r="B91" s="365" t="s">
        <v>21547</v>
      </c>
      <c r="C91" s="372" t="s">
        <v>21548</v>
      </c>
      <c r="D91" s="365" t="s">
        <v>21549</v>
      </c>
      <c r="E91" s="295">
        <v>668000</v>
      </c>
      <c r="F91" s="365" t="s">
        <v>13</v>
      </c>
    </row>
    <row r="92" spans="1:6" ht="63" x14ac:dyDescent="0.25">
      <c r="A92" s="277">
        <v>78</v>
      </c>
      <c r="B92" s="365" t="s">
        <v>21550</v>
      </c>
      <c r="C92" s="372" t="s">
        <v>21551</v>
      </c>
      <c r="D92" s="365" t="s">
        <v>21552</v>
      </c>
      <c r="E92" s="295">
        <v>300000</v>
      </c>
      <c r="F92" s="365" t="s">
        <v>272</v>
      </c>
    </row>
    <row r="93" spans="1:6" ht="63" x14ac:dyDescent="0.25">
      <c r="A93" s="277">
        <v>79</v>
      </c>
      <c r="B93" s="365" t="s">
        <v>21553</v>
      </c>
      <c r="C93" s="365" t="s">
        <v>21554</v>
      </c>
      <c r="D93" s="365" t="s">
        <v>21555</v>
      </c>
      <c r="E93" s="295">
        <v>500000</v>
      </c>
      <c r="F93" s="365" t="s">
        <v>272</v>
      </c>
    </row>
    <row r="94" spans="1:6" ht="31.5" x14ac:dyDescent="0.25">
      <c r="A94" s="277">
        <v>80</v>
      </c>
      <c r="B94" s="365" t="s">
        <v>21556</v>
      </c>
      <c r="C94" s="365" t="s">
        <v>21557</v>
      </c>
      <c r="D94" s="365" t="s">
        <v>21558</v>
      </c>
      <c r="E94" s="295">
        <v>150000</v>
      </c>
      <c r="F94" s="365" t="s">
        <v>13</v>
      </c>
    </row>
    <row r="95" spans="1:6" ht="47.25" x14ac:dyDescent="0.25">
      <c r="A95" s="277">
        <v>81</v>
      </c>
      <c r="B95" s="365" t="s">
        <v>21559</v>
      </c>
      <c r="C95" s="365" t="s">
        <v>21560</v>
      </c>
      <c r="D95" s="365" t="s">
        <v>21561</v>
      </c>
      <c r="E95" s="295">
        <v>500000</v>
      </c>
      <c r="F95" s="365" t="s">
        <v>13</v>
      </c>
    </row>
    <row r="96" spans="1:6" ht="47.25" x14ac:dyDescent="0.25">
      <c r="A96" s="277">
        <v>82</v>
      </c>
      <c r="B96" s="365" t="s">
        <v>21562</v>
      </c>
      <c r="C96" s="365" t="s">
        <v>21563</v>
      </c>
      <c r="D96" s="365" t="s">
        <v>21564</v>
      </c>
      <c r="E96" s="295">
        <v>200000</v>
      </c>
      <c r="F96" s="365" t="s">
        <v>272</v>
      </c>
    </row>
    <row r="97" spans="1:6" ht="31.5" x14ac:dyDescent="0.25">
      <c r="A97" s="277">
        <v>83</v>
      </c>
      <c r="B97" s="365" t="s">
        <v>21565</v>
      </c>
      <c r="C97" s="365" t="s">
        <v>21566</v>
      </c>
      <c r="D97" s="365" t="s">
        <v>21567</v>
      </c>
      <c r="E97" s="295">
        <v>200000</v>
      </c>
      <c r="F97" s="365" t="s">
        <v>13</v>
      </c>
    </row>
    <row r="98" spans="1:6" ht="47.25" x14ac:dyDescent="0.25">
      <c r="A98" s="277">
        <v>84</v>
      </c>
      <c r="B98" s="365" t="s">
        <v>21568</v>
      </c>
      <c r="C98" s="365" t="s">
        <v>21569</v>
      </c>
      <c r="D98" s="365" t="s">
        <v>21570</v>
      </c>
      <c r="E98" s="295">
        <v>500000</v>
      </c>
      <c r="F98" s="365" t="s">
        <v>272</v>
      </c>
    </row>
    <row r="99" spans="1:6" ht="47.25" x14ac:dyDescent="0.25">
      <c r="A99" s="277">
        <v>85</v>
      </c>
      <c r="B99" s="365" t="s">
        <v>21571</v>
      </c>
      <c r="C99" s="365" t="s">
        <v>21572</v>
      </c>
      <c r="D99" s="365" t="s">
        <v>21573</v>
      </c>
      <c r="E99" s="295">
        <v>500000</v>
      </c>
      <c r="F99" s="365" t="s">
        <v>272</v>
      </c>
    </row>
    <row r="100" spans="1:6" x14ac:dyDescent="0.25">
      <c r="A100" s="277"/>
      <c r="B100" s="280" t="s">
        <v>306</v>
      </c>
      <c r="C100" s="277"/>
      <c r="D100" s="277"/>
      <c r="E100" s="1182"/>
      <c r="F100" s="277"/>
    </row>
    <row r="101" spans="1:6" ht="78.75" x14ac:dyDescent="0.25">
      <c r="A101" s="277">
        <v>86</v>
      </c>
      <c r="B101" s="372" t="s">
        <v>3476</v>
      </c>
      <c r="C101" s="372" t="s">
        <v>21574</v>
      </c>
      <c r="D101" s="372" t="s">
        <v>21575</v>
      </c>
      <c r="E101" s="295">
        <v>936206</v>
      </c>
      <c r="F101" s="198" t="s">
        <v>272</v>
      </c>
    </row>
    <row r="102" spans="1:6" x14ac:dyDescent="0.25">
      <c r="A102" s="277"/>
      <c r="B102" s="280" t="s">
        <v>303</v>
      </c>
      <c r="C102" s="277"/>
      <c r="D102" s="277"/>
      <c r="E102" s="277"/>
      <c r="F102" s="277"/>
    </row>
    <row r="103" spans="1:6" ht="409.5" x14ac:dyDescent="0.25">
      <c r="A103" s="277">
        <v>87</v>
      </c>
      <c r="B103" s="372" t="s">
        <v>18062</v>
      </c>
      <c r="C103" s="372" t="s">
        <v>21576</v>
      </c>
      <c r="D103" s="365" t="s">
        <v>21592</v>
      </c>
      <c r="E103" s="396">
        <v>901216</v>
      </c>
      <c r="F103" s="870" t="s">
        <v>272</v>
      </c>
    </row>
    <row r="104" spans="1:6" x14ac:dyDescent="0.25">
      <c r="A104" s="277"/>
      <c r="B104" s="280" t="s">
        <v>248</v>
      </c>
      <c r="C104" s="277"/>
      <c r="D104" s="277"/>
      <c r="E104" s="670">
        <f>SUM(E6:E103)</f>
        <v>81310344.819999993</v>
      </c>
      <c r="F104" s="277"/>
    </row>
    <row r="105" spans="1:6" x14ac:dyDescent="0.25">
      <c r="A105" s="1056"/>
      <c r="B105" s="2851" t="s">
        <v>9</v>
      </c>
      <c r="C105" s="2851"/>
      <c r="D105" s="2851"/>
      <c r="E105" s="1180"/>
      <c r="F105" s="382"/>
    </row>
    <row r="106" spans="1:6" ht="63" x14ac:dyDescent="0.25">
      <c r="A106" s="1056">
        <v>1</v>
      </c>
      <c r="B106" s="149" t="s">
        <v>269</v>
      </c>
      <c r="C106" s="7" t="s">
        <v>21577</v>
      </c>
      <c r="D106" s="149" t="s">
        <v>271</v>
      </c>
      <c r="E106" s="1046">
        <v>1000000</v>
      </c>
      <c r="F106" s="277" t="s">
        <v>272</v>
      </c>
    </row>
    <row r="107" spans="1:6" x14ac:dyDescent="0.25">
      <c r="A107" s="1056"/>
      <c r="B107" s="382" t="s">
        <v>273</v>
      </c>
      <c r="C107" s="7"/>
      <c r="D107" s="149"/>
      <c r="E107" s="1046"/>
      <c r="F107" s="277"/>
    </row>
    <row r="108" spans="1:6" ht="63" x14ac:dyDescent="0.25">
      <c r="A108" s="1056">
        <v>2</v>
      </c>
      <c r="B108" s="149" t="s">
        <v>274</v>
      </c>
      <c r="C108" s="7" t="s">
        <v>21578</v>
      </c>
      <c r="D108" s="149" t="s">
        <v>276</v>
      </c>
      <c r="E108" s="1046">
        <v>4500000</v>
      </c>
      <c r="F108" s="277" t="s">
        <v>277</v>
      </c>
    </row>
    <row r="109" spans="1:6" x14ac:dyDescent="0.25">
      <c r="A109" s="277"/>
      <c r="B109" s="382" t="s">
        <v>248</v>
      </c>
      <c r="C109" s="156"/>
      <c r="D109" s="149"/>
      <c r="E109" s="1047">
        <v>5500000</v>
      </c>
      <c r="F109" s="277"/>
    </row>
    <row r="110" spans="1:6" x14ac:dyDescent="0.25">
      <c r="A110" s="90"/>
      <c r="B110" s="173" t="s">
        <v>324</v>
      </c>
      <c r="C110" s="173"/>
      <c r="D110" s="173"/>
      <c r="E110" s="217">
        <f>E109+E104</f>
        <v>86810344.819999993</v>
      </c>
      <c r="F110" s="90"/>
    </row>
    <row r="114" spans="1:6" x14ac:dyDescent="0.25">
      <c r="A114" s="2553" t="s">
        <v>0</v>
      </c>
      <c r="B114" s="2554"/>
      <c r="C114" s="2554"/>
      <c r="D114" s="2554"/>
      <c r="E114" s="2554"/>
      <c r="F114" s="2555"/>
    </row>
    <row r="115" spans="1:6" x14ac:dyDescent="0.25">
      <c r="A115" s="2744" t="s">
        <v>21579</v>
      </c>
      <c r="B115" s="2745"/>
      <c r="C115" s="2745"/>
      <c r="D115" s="2745"/>
      <c r="E115" s="2745"/>
      <c r="F115" s="2746"/>
    </row>
    <row r="116" spans="1:6" x14ac:dyDescent="0.25">
      <c r="A116" s="2352" t="s">
        <v>281</v>
      </c>
      <c r="B116" s="2352"/>
      <c r="C116" s="2352"/>
      <c r="D116" s="2352"/>
      <c r="E116" s="2352"/>
      <c r="F116" s="2352"/>
    </row>
    <row r="117" spans="1:6" ht="31.5" x14ac:dyDescent="0.25">
      <c r="A117" s="464" t="s">
        <v>18595</v>
      </c>
      <c r="B117" s="270" t="s">
        <v>7586</v>
      </c>
      <c r="C117" s="270" t="s">
        <v>20569</v>
      </c>
      <c r="D117" s="270" t="s">
        <v>4426</v>
      </c>
      <c r="E117" s="270" t="s">
        <v>708</v>
      </c>
      <c r="F117" s="38" t="s">
        <v>1228</v>
      </c>
    </row>
    <row r="118" spans="1:6" x14ac:dyDescent="0.25">
      <c r="A118" s="464"/>
      <c r="B118" s="2375" t="s">
        <v>18440</v>
      </c>
      <c r="C118" s="2449"/>
      <c r="D118" s="2376"/>
      <c r="E118" s="270"/>
      <c r="F118" s="38"/>
    </row>
    <row r="119" spans="1:6" ht="94.5" x14ac:dyDescent="0.25">
      <c r="A119" s="43">
        <v>1</v>
      </c>
      <c r="B119" s="149" t="s">
        <v>295</v>
      </c>
      <c r="C119" s="149" t="s">
        <v>21580</v>
      </c>
      <c r="D119" s="149" t="s">
        <v>2063</v>
      </c>
      <c r="E119" s="48">
        <v>402008.62</v>
      </c>
      <c r="F119" s="121" t="s">
        <v>272</v>
      </c>
    </row>
    <row r="120" spans="1:6" ht="78.75" x14ac:dyDescent="0.25">
      <c r="A120" s="120">
        <v>2</v>
      </c>
      <c r="B120" s="156" t="s">
        <v>23</v>
      </c>
      <c r="C120" s="156" t="s">
        <v>21368</v>
      </c>
      <c r="D120" s="149" t="s">
        <v>3056</v>
      </c>
      <c r="E120" s="48">
        <v>280750</v>
      </c>
      <c r="F120" s="121" t="s">
        <v>272</v>
      </c>
    </row>
    <row r="121" spans="1:6" x14ac:dyDescent="0.25">
      <c r="A121" s="120"/>
      <c r="B121" s="2441" t="s">
        <v>12054</v>
      </c>
      <c r="C121" s="2852"/>
      <c r="D121" s="2853"/>
      <c r="E121" s="388"/>
      <c r="F121" s="121"/>
    </row>
    <row r="122" spans="1:6" ht="94.5" x14ac:dyDescent="0.25">
      <c r="A122" s="1057">
        <v>3</v>
      </c>
      <c r="B122" s="156" t="s">
        <v>295</v>
      </c>
      <c r="C122" s="149" t="s">
        <v>21369</v>
      </c>
      <c r="D122" s="156" t="s">
        <v>2063</v>
      </c>
      <c r="E122" s="48">
        <v>327586.21000000002</v>
      </c>
      <c r="F122" s="121" t="s">
        <v>272</v>
      </c>
    </row>
    <row r="123" spans="1:6" x14ac:dyDescent="0.25">
      <c r="A123" s="120"/>
      <c r="B123" s="2848" t="s">
        <v>552</v>
      </c>
      <c r="C123" s="2849"/>
      <c r="D123" s="2850"/>
      <c r="E123" s="390"/>
      <c r="F123" s="121"/>
    </row>
    <row r="124" spans="1:6" ht="94.5" x14ac:dyDescent="0.25">
      <c r="A124" s="120">
        <v>4</v>
      </c>
      <c r="B124" s="149" t="s">
        <v>10579</v>
      </c>
      <c r="C124" s="149" t="s">
        <v>21373</v>
      </c>
      <c r="D124" s="149" t="s">
        <v>20207</v>
      </c>
      <c r="E124" s="48">
        <v>500000</v>
      </c>
      <c r="F124" s="121" t="s">
        <v>272</v>
      </c>
    </row>
    <row r="125" spans="1:6" ht="63" x14ac:dyDescent="0.25">
      <c r="A125" s="120">
        <v>5</v>
      </c>
      <c r="B125" s="149" t="s">
        <v>311</v>
      </c>
      <c r="C125" s="149" t="s">
        <v>21374</v>
      </c>
      <c r="D125" s="149" t="s">
        <v>20209</v>
      </c>
      <c r="E125" s="48">
        <v>500000</v>
      </c>
      <c r="F125" s="121" t="s">
        <v>272</v>
      </c>
    </row>
    <row r="126" spans="1:6" x14ac:dyDescent="0.25">
      <c r="A126" s="120"/>
      <c r="B126" s="2421" t="s">
        <v>613</v>
      </c>
      <c r="C126" s="2436"/>
      <c r="D126" s="2437"/>
      <c r="E126" s="48"/>
      <c r="F126" s="121"/>
    </row>
    <row r="127" spans="1:6" ht="47.25" x14ac:dyDescent="0.25">
      <c r="A127" s="120">
        <v>6</v>
      </c>
      <c r="B127" s="149" t="s">
        <v>21581</v>
      </c>
      <c r="C127" s="149" t="s">
        <v>21582</v>
      </c>
      <c r="D127" s="149" t="s">
        <v>21583</v>
      </c>
      <c r="E127" s="48">
        <v>2000000</v>
      </c>
      <c r="F127" s="121" t="s">
        <v>13</v>
      </c>
    </row>
    <row r="128" spans="1:6" ht="47.25" x14ac:dyDescent="0.25">
      <c r="A128" s="120">
        <v>7</v>
      </c>
      <c r="B128" s="149" t="s">
        <v>21584</v>
      </c>
      <c r="C128" s="149" t="s">
        <v>21585</v>
      </c>
      <c r="D128" s="149" t="s">
        <v>21583</v>
      </c>
      <c r="E128" s="48">
        <v>2000000</v>
      </c>
      <c r="F128" s="121" t="s">
        <v>13</v>
      </c>
    </row>
    <row r="129" spans="1:6" ht="47.25" x14ac:dyDescent="0.25">
      <c r="A129" s="120">
        <v>8</v>
      </c>
      <c r="B129" s="149" t="s">
        <v>21531</v>
      </c>
      <c r="C129" s="149" t="s">
        <v>21586</v>
      </c>
      <c r="D129" s="149" t="s">
        <v>21583</v>
      </c>
      <c r="E129" s="48">
        <v>2000000</v>
      </c>
      <c r="F129" s="121" t="s">
        <v>13</v>
      </c>
    </row>
    <row r="130" spans="1:6" ht="47.25" x14ac:dyDescent="0.25">
      <c r="A130" s="120">
        <v>9</v>
      </c>
      <c r="B130" s="372" t="s">
        <v>21587</v>
      </c>
      <c r="C130" s="372" t="s">
        <v>21588</v>
      </c>
      <c r="D130" s="149" t="s">
        <v>21583</v>
      </c>
      <c r="E130" s="48">
        <v>2000000</v>
      </c>
      <c r="F130" s="121" t="s">
        <v>13</v>
      </c>
    </row>
    <row r="131" spans="1:6" ht="110.25" x14ac:dyDescent="0.25">
      <c r="A131" s="120">
        <v>10</v>
      </c>
      <c r="B131" s="372" t="s">
        <v>21533</v>
      </c>
      <c r="C131" s="372" t="s">
        <v>21589</v>
      </c>
      <c r="D131" s="372" t="s">
        <v>21590</v>
      </c>
      <c r="E131" s="48">
        <v>800000</v>
      </c>
      <c r="F131" s="121" t="s">
        <v>272</v>
      </c>
    </row>
    <row r="132" spans="1:6" x14ac:dyDescent="0.25">
      <c r="A132" s="120"/>
      <c r="B132" s="2783" t="s">
        <v>41</v>
      </c>
      <c r="C132" s="2784"/>
      <c r="D132" s="2785"/>
      <c r="E132" s="48"/>
      <c r="F132" s="121"/>
    </row>
    <row r="133" spans="1:6" ht="78.75" x14ac:dyDescent="0.25">
      <c r="A133" s="120">
        <v>11</v>
      </c>
      <c r="B133" s="365" t="s">
        <v>41</v>
      </c>
      <c r="C133" s="365" t="s">
        <v>21591</v>
      </c>
      <c r="D133" s="365" t="s">
        <v>302</v>
      </c>
      <c r="E133" s="46">
        <v>568965.51</v>
      </c>
      <c r="F133" s="121" t="s">
        <v>13</v>
      </c>
    </row>
    <row r="134" spans="1:6" x14ac:dyDescent="0.25">
      <c r="A134" s="120"/>
      <c r="B134" s="2476" t="s">
        <v>949</v>
      </c>
      <c r="C134" s="2476"/>
      <c r="D134" s="2476"/>
      <c r="E134" s="50">
        <f>SUM(E119:E133)</f>
        <v>11379310.34</v>
      </c>
      <c r="F134" s="123"/>
    </row>
  </sheetData>
  <mergeCells count="16">
    <mergeCell ref="A69:D69"/>
    <mergeCell ref="A1:F1"/>
    <mergeCell ref="A2:F2"/>
    <mergeCell ref="A3:F3"/>
    <mergeCell ref="B5:D5"/>
    <mergeCell ref="B11:D11"/>
    <mergeCell ref="B123:D123"/>
    <mergeCell ref="B126:D126"/>
    <mergeCell ref="B132:D132"/>
    <mergeCell ref="B134:D134"/>
    <mergeCell ref="B105:D105"/>
    <mergeCell ref="A114:F114"/>
    <mergeCell ref="A115:F115"/>
    <mergeCell ref="A116:F116"/>
    <mergeCell ref="B118:D118"/>
    <mergeCell ref="B121:D121"/>
  </mergeCells>
  <pageMargins left="0.7" right="0.7" top="0.75" bottom="0.75" header="0.3" footer="0.3"/>
  <pageSetup orientation="portrait"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3"/>
  <sheetViews>
    <sheetView topLeftCell="A109" workbookViewId="0">
      <selection activeCell="C89" sqref="C89"/>
    </sheetView>
  </sheetViews>
  <sheetFormatPr defaultRowHeight="15.75" x14ac:dyDescent="0.25"/>
  <cols>
    <col min="1" max="1" width="7.85546875" style="128" customWidth="1"/>
    <col min="2" max="2" width="14.7109375" style="128" customWidth="1"/>
    <col min="3" max="3" width="42.5703125" style="128" customWidth="1"/>
    <col min="4" max="4" width="21" style="128" customWidth="1"/>
    <col min="5" max="5" width="20.5703125" style="128" customWidth="1"/>
    <col min="6" max="6" width="10.5703125" style="128" customWidth="1"/>
    <col min="7" max="16384" width="9.140625" style="128"/>
  </cols>
  <sheetData>
    <row r="1" spans="1:6" x14ac:dyDescent="0.25">
      <c r="A1" s="2858" t="s">
        <v>19464</v>
      </c>
      <c r="B1" s="2859"/>
      <c r="C1" s="2859"/>
      <c r="D1" s="2859"/>
      <c r="E1" s="2859"/>
      <c r="F1" s="2860"/>
    </row>
    <row r="2" spans="1:6" x14ac:dyDescent="0.25">
      <c r="A2" s="2428" t="s">
        <v>21593</v>
      </c>
      <c r="B2" s="2428"/>
      <c r="C2" s="2428"/>
      <c r="D2" s="2428"/>
      <c r="E2" s="2428"/>
      <c r="F2" s="2428"/>
    </row>
    <row r="3" spans="1:6" x14ac:dyDescent="0.25">
      <c r="A3" s="2861" t="s">
        <v>281</v>
      </c>
      <c r="B3" s="2862"/>
      <c r="C3" s="2862"/>
      <c r="D3" s="2862"/>
      <c r="E3" s="2862"/>
      <c r="F3" s="2863"/>
    </row>
    <row r="4" spans="1:6" ht="31.5" x14ac:dyDescent="0.25">
      <c r="A4" s="280" t="s">
        <v>18595</v>
      </c>
      <c r="B4" s="116" t="s">
        <v>283</v>
      </c>
      <c r="C4" s="382" t="s">
        <v>284</v>
      </c>
      <c r="D4" s="116" t="s">
        <v>5291</v>
      </c>
      <c r="E4" s="855" t="s">
        <v>4708</v>
      </c>
      <c r="F4" s="382" t="s">
        <v>531</v>
      </c>
    </row>
    <row r="5" spans="1:6" x14ac:dyDescent="0.25">
      <c r="A5" s="280"/>
      <c r="B5" s="2353" t="s">
        <v>21174</v>
      </c>
      <c r="C5" s="2864"/>
      <c r="D5" s="2864"/>
      <c r="E5" s="2864"/>
      <c r="F5" s="2354"/>
    </row>
    <row r="6" spans="1:6" ht="78.75" x14ac:dyDescent="0.25">
      <c r="A6" s="277">
        <v>1</v>
      </c>
      <c r="B6" s="121" t="s">
        <v>3454</v>
      </c>
      <c r="C6" s="156" t="s">
        <v>21594</v>
      </c>
      <c r="D6" s="1183" t="s">
        <v>21595</v>
      </c>
      <c r="E6" s="1184">
        <f>2300000-1000000</f>
        <v>1300000</v>
      </c>
      <c r="F6" s="1185" t="s">
        <v>272</v>
      </c>
    </row>
    <row r="7" spans="1:6" ht="110.25" x14ac:dyDescent="0.25">
      <c r="A7" s="277">
        <v>2</v>
      </c>
      <c r="B7" s="121" t="s">
        <v>721</v>
      </c>
      <c r="C7" s="156" t="s">
        <v>21596</v>
      </c>
      <c r="D7" s="1183" t="s">
        <v>488</v>
      </c>
      <c r="E7" s="1184">
        <v>964352.1</v>
      </c>
      <c r="F7" s="1185" t="s">
        <v>272</v>
      </c>
    </row>
    <row r="8" spans="1:6" ht="63" x14ac:dyDescent="0.25">
      <c r="A8" s="277">
        <v>3</v>
      </c>
      <c r="B8" s="121" t="s">
        <v>23</v>
      </c>
      <c r="C8" s="156" t="s">
        <v>21597</v>
      </c>
      <c r="D8" s="1186" t="s">
        <v>21598</v>
      </c>
      <c r="E8" s="1184">
        <v>1700000</v>
      </c>
      <c r="F8" s="1185" t="s">
        <v>272</v>
      </c>
    </row>
    <row r="9" spans="1:6" ht="47.25" x14ac:dyDescent="0.25">
      <c r="A9" s="277">
        <v>4</v>
      </c>
      <c r="B9" s="199" t="s">
        <v>16406</v>
      </c>
      <c r="C9" s="156" t="s">
        <v>21599</v>
      </c>
      <c r="D9" s="1186" t="s">
        <v>21600</v>
      </c>
      <c r="E9" s="1184">
        <v>100000</v>
      </c>
      <c r="F9" s="1185" t="s">
        <v>272</v>
      </c>
    </row>
    <row r="10" spans="1:6" x14ac:dyDescent="0.25">
      <c r="A10" s="277"/>
      <c r="B10" s="2636" t="s">
        <v>21184</v>
      </c>
      <c r="C10" s="2857"/>
      <c r="D10" s="2857"/>
      <c r="E10" s="2857"/>
      <c r="F10" s="2637"/>
    </row>
    <row r="11" spans="1:6" ht="78.75" x14ac:dyDescent="0.25">
      <c r="A11" s="277">
        <v>5</v>
      </c>
      <c r="B11" s="121" t="s">
        <v>21601</v>
      </c>
      <c r="C11" s="156" t="s">
        <v>21602</v>
      </c>
      <c r="D11" s="1186" t="s">
        <v>21603</v>
      </c>
      <c r="E11" s="1184">
        <v>400000</v>
      </c>
      <c r="F11" s="1185" t="s">
        <v>272</v>
      </c>
    </row>
    <row r="12" spans="1:6" ht="110.25" x14ac:dyDescent="0.25">
      <c r="A12" s="277">
        <v>6</v>
      </c>
      <c r="B12" s="121" t="s">
        <v>721</v>
      </c>
      <c r="C12" s="156" t="s">
        <v>21604</v>
      </c>
      <c r="D12" s="123" t="s">
        <v>21605</v>
      </c>
      <c r="E12" s="1184">
        <v>800000</v>
      </c>
      <c r="F12" s="1185" t="s">
        <v>272</v>
      </c>
    </row>
    <row r="13" spans="1:6" ht="110.25" x14ac:dyDescent="0.25">
      <c r="A13" s="277">
        <v>7</v>
      </c>
      <c r="B13" s="121" t="s">
        <v>23</v>
      </c>
      <c r="C13" s="156" t="s">
        <v>21606</v>
      </c>
      <c r="D13" s="1186" t="s">
        <v>21607</v>
      </c>
      <c r="E13" s="1184">
        <v>1200000</v>
      </c>
      <c r="F13" s="1185" t="s">
        <v>272</v>
      </c>
    </row>
    <row r="14" spans="1:6" x14ac:dyDescent="0.25">
      <c r="A14" s="277"/>
      <c r="B14" s="2636" t="s">
        <v>21193</v>
      </c>
      <c r="C14" s="2857"/>
      <c r="D14" s="2857"/>
      <c r="E14" s="2857"/>
      <c r="F14" s="2637"/>
    </row>
    <row r="15" spans="1:6" ht="63" x14ac:dyDescent="0.25">
      <c r="A15" s="277">
        <v>8</v>
      </c>
      <c r="B15" s="121" t="s">
        <v>21608</v>
      </c>
      <c r="C15" s="1187" t="s">
        <v>21609</v>
      </c>
      <c r="D15" s="1186" t="s">
        <v>21610</v>
      </c>
      <c r="E15" s="1184">
        <f>8000000-3500000</f>
        <v>4500000</v>
      </c>
      <c r="F15" s="1185" t="s">
        <v>272</v>
      </c>
    </row>
    <row r="16" spans="1:6" ht="78.75" x14ac:dyDescent="0.25">
      <c r="A16" s="277">
        <v>9</v>
      </c>
      <c r="B16" s="121" t="s">
        <v>20661</v>
      </c>
      <c r="C16" s="1187" t="s">
        <v>21611</v>
      </c>
      <c r="D16" s="1186" t="s">
        <v>20663</v>
      </c>
      <c r="E16" s="1184">
        <f>4000000-1000000</f>
        <v>3000000</v>
      </c>
      <c r="F16" s="1185" t="s">
        <v>272</v>
      </c>
    </row>
    <row r="17" spans="1:6" x14ac:dyDescent="0.25">
      <c r="A17" s="277"/>
      <c r="B17" s="2375" t="s">
        <v>301</v>
      </c>
      <c r="C17" s="2449"/>
      <c r="D17" s="2449"/>
      <c r="E17" s="2449"/>
      <c r="F17" s="2376"/>
    </row>
    <row r="18" spans="1:6" ht="78.75" x14ac:dyDescent="0.25">
      <c r="A18" s="277">
        <v>10</v>
      </c>
      <c r="B18" s="121" t="s">
        <v>9628</v>
      </c>
      <c r="C18" s="156" t="s">
        <v>21612</v>
      </c>
      <c r="D18" s="123" t="s">
        <v>43</v>
      </c>
      <c r="E18" s="1188">
        <v>4568965.5208554082</v>
      </c>
      <c r="F18" s="1185" t="s">
        <v>272</v>
      </c>
    </row>
    <row r="19" spans="1:6" x14ac:dyDescent="0.25">
      <c r="A19" s="277"/>
      <c r="B19" s="2365" t="s">
        <v>21613</v>
      </c>
      <c r="C19" s="2366"/>
      <c r="D19" s="2366"/>
      <c r="E19" s="2366"/>
      <c r="F19" s="2367"/>
    </row>
    <row r="20" spans="1:6" ht="220.5" x14ac:dyDescent="0.25">
      <c r="A20" s="277">
        <v>11</v>
      </c>
      <c r="B20" s="121" t="s">
        <v>18062</v>
      </c>
      <c r="C20" s="156" t="s">
        <v>21614</v>
      </c>
      <c r="D20" s="237" t="s">
        <v>21615</v>
      </c>
      <c r="E20" s="1188">
        <v>200000</v>
      </c>
      <c r="F20" s="277" t="s">
        <v>272</v>
      </c>
    </row>
    <row r="21" spans="1:6" x14ac:dyDescent="0.25">
      <c r="A21" s="277"/>
      <c r="B21" s="2365" t="s">
        <v>2066</v>
      </c>
      <c r="C21" s="2366"/>
      <c r="D21" s="2366"/>
      <c r="E21" s="2366"/>
      <c r="F21" s="2367"/>
    </row>
    <row r="22" spans="1:6" ht="110.25" x14ac:dyDescent="0.25">
      <c r="A22" s="277">
        <v>12</v>
      </c>
      <c r="B22" s="121" t="s">
        <v>3476</v>
      </c>
      <c r="C22" s="156" t="s">
        <v>21616</v>
      </c>
      <c r="D22" s="44" t="s">
        <v>21617</v>
      </c>
      <c r="E22" s="1188">
        <v>800000</v>
      </c>
      <c r="F22" s="277" t="s">
        <v>272</v>
      </c>
    </row>
    <row r="23" spans="1:6" x14ac:dyDescent="0.25">
      <c r="A23" s="277"/>
      <c r="B23" s="2365" t="s">
        <v>17792</v>
      </c>
      <c r="C23" s="2366"/>
      <c r="D23" s="2366"/>
      <c r="E23" s="2366"/>
      <c r="F23" s="2367"/>
    </row>
    <row r="24" spans="1:6" ht="78.75" x14ac:dyDescent="0.25">
      <c r="A24" s="277">
        <v>13</v>
      </c>
      <c r="B24" s="121" t="s">
        <v>944</v>
      </c>
      <c r="C24" s="156" t="s">
        <v>21618</v>
      </c>
      <c r="D24" s="1186" t="s">
        <v>21619</v>
      </c>
      <c r="E24" s="1189">
        <v>2000000</v>
      </c>
      <c r="F24" s="277" t="s">
        <v>13</v>
      </c>
    </row>
    <row r="25" spans="1:6" ht="173.25" x14ac:dyDescent="0.25">
      <c r="A25" s="277">
        <v>14</v>
      </c>
      <c r="B25" s="123" t="s">
        <v>478</v>
      </c>
      <c r="C25" s="156" t="s">
        <v>21620</v>
      </c>
      <c r="D25" s="121" t="s">
        <v>21621</v>
      </c>
      <c r="E25" s="1188">
        <v>4677027.2</v>
      </c>
      <c r="F25" s="277" t="s">
        <v>13</v>
      </c>
    </row>
    <row r="26" spans="1:6" x14ac:dyDescent="0.25">
      <c r="A26" s="277"/>
      <c r="B26" s="2375" t="s">
        <v>556</v>
      </c>
      <c r="C26" s="2449"/>
      <c r="D26" s="2449"/>
      <c r="E26" s="2449"/>
      <c r="F26" s="2376"/>
    </row>
    <row r="27" spans="1:6" ht="78.75" x14ac:dyDescent="0.25">
      <c r="A27" s="277">
        <v>15</v>
      </c>
      <c r="B27" s="123" t="s">
        <v>21622</v>
      </c>
      <c r="C27" s="156" t="s">
        <v>21623</v>
      </c>
      <c r="D27" s="123" t="s">
        <v>21624</v>
      </c>
      <c r="E27" s="1188">
        <v>500000</v>
      </c>
      <c r="F27" s="277" t="s">
        <v>272</v>
      </c>
    </row>
    <row r="28" spans="1:6" ht="78.75" x14ac:dyDescent="0.25">
      <c r="A28" s="277">
        <v>16</v>
      </c>
      <c r="B28" s="123" t="s">
        <v>21625</v>
      </c>
      <c r="C28" s="156" t="s">
        <v>21626</v>
      </c>
      <c r="D28" s="194" t="s">
        <v>21627</v>
      </c>
      <c r="E28" s="1188">
        <v>900000</v>
      </c>
      <c r="F28" s="277" t="s">
        <v>272</v>
      </c>
    </row>
    <row r="29" spans="1:6" ht="63" x14ac:dyDescent="0.25">
      <c r="A29" s="277">
        <v>17</v>
      </c>
      <c r="B29" s="123" t="s">
        <v>21628</v>
      </c>
      <c r="C29" s="156" t="s">
        <v>21629</v>
      </c>
      <c r="D29" s="123" t="s">
        <v>21630</v>
      </c>
      <c r="E29" s="1188">
        <v>600000</v>
      </c>
      <c r="F29" s="277" t="s">
        <v>272</v>
      </c>
    </row>
    <row r="30" spans="1:6" ht="47.25" x14ac:dyDescent="0.25">
      <c r="A30" s="277">
        <v>18</v>
      </c>
      <c r="B30" s="123" t="s">
        <v>21631</v>
      </c>
      <c r="C30" s="156" t="s">
        <v>21632</v>
      </c>
      <c r="D30" s="123" t="s">
        <v>21633</v>
      </c>
      <c r="E30" s="1188">
        <v>100000</v>
      </c>
      <c r="F30" s="277" t="s">
        <v>272</v>
      </c>
    </row>
    <row r="31" spans="1:6" ht="78.75" x14ac:dyDescent="0.25">
      <c r="A31" s="277">
        <v>19</v>
      </c>
      <c r="B31" s="123" t="s">
        <v>21634</v>
      </c>
      <c r="C31" s="156" t="s">
        <v>21635</v>
      </c>
      <c r="D31" s="123" t="s">
        <v>21636</v>
      </c>
      <c r="E31" s="1188">
        <v>500000</v>
      </c>
      <c r="F31" s="277" t="s">
        <v>272</v>
      </c>
    </row>
    <row r="32" spans="1:6" ht="63" x14ac:dyDescent="0.25">
      <c r="A32" s="277">
        <v>20</v>
      </c>
      <c r="B32" s="123" t="s">
        <v>21637</v>
      </c>
      <c r="C32" s="156" t="s">
        <v>21638</v>
      </c>
      <c r="D32" s="123" t="s">
        <v>21639</v>
      </c>
      <c r="E32" s="1188">
        <v>400000</v>
      </c>
      <c r="F32" s="277" t="s">
        <v>272</v>
      </c>
    </row>
    <row r="33" spans="1:6" ht="63" x14ac:dyDescent="0.25">
      <c r="A33" s="277">
        <v>21</v>
      </c>
      <c r="B33" s="123" t="s">
        <v>21640</v>
      </c>
      <c r="C33" s="156" t="s">
        <v>21641</v>
      </c>
      <c r="D33" s="194" t="s">
        <v>21642</v>
      </c>
      <c r="E33" s="1188">
        <v>200000</v>
      </c>
      <c r="F33" s="277" t="s">
        <v>272</v>
      </c>
    </row>
    <row r="34" spans="1:6" ht="63" x14ac:dyDescent="0.25">
      <c r="A34" s="277">
        <v>22</v>
      </c>
      <c r="B34" s="123" t="s">
        <v>21643</v>
      </c>
      <c r="C34" s="156" t="s">
        <v>21644</v>
      </c>
      <c r="D34" s="123" t="s">
        <v>21645</v>
      </c>
      <c r="E34" s="1188">
        <v>1500000</v>
      </c>
      <c r="F34" s="277" t="s">
        <v>272</v>
      </c>
    </row>
    <row r="35" spans="1:6" ht="47.25" x14ac:dyDescent="0.25">
      <c r="A35" s="277">
        <v>23</v>
      </c>
      <c r="B35" s="123" t="s">
        <v>21646</v>
      </c>
      <c r="C35" s="156" t="s">
        <v>21647</v>
      </c>
      <c r="D35" s="123" t="s">
        <v>21648</v>
      </c>
      <c r="E35" s="1188">
        <v>1500000</v>
      </c>
      <c r="F35" s="277" t="s">
        <v>272</v>
      </c>
    </row>
    <row r="36" spans="1:6" ht="78.75" x14ac:dyDescent="0.25">
      <c r="A36" s="277">
        <v>24</v>
      </c>
      <c r="B36" s="123" t="s">
        <v>21649</v>
      </c>
      <c r="C36" s="156" t="s">
        <v>21650</v>
      </c>
      <c r="D36" s="123" t="s">
        <v>21651</v>
      </c>
      <c r="E36" s="1188">
        <v>500000</v>
      </c>
      <c r="F36" s="277" t="s">
        <v>272</v>
      </c>
    </row>
    <row r="37" spans="1:6" ht="78.75" x14ac:dyDescent="0.25">
      <c r="A37" s="277">
        <v>25</v>
      </c>
      <c r="B37" s="123" t="s">
        <v>21652</v>
      </c>
      <c r="C37" s="156" t="s">
        <v>21653</v>
      </c>
      <c r="D37" s="123" t="s">
        <v>21654</v>
      </c>
      <c r="E37" s="1188">
        <v>500000</v>
      </c>
      <c r="F37" s="277" t="s">
        <v>272</v>
      </c>
    </row>
    <row r="38" spans="1:6" ht="78.75" x14ac:dyDescent="0.25">
      <c r="A38" s="277">
        <v>26</v>
      </c>
      <c r="B38" s="123" t="s">
        <v>21655</v>
      </c>
      <c r="C38" s="156" t="s">
        <v>21656</v>
      </c>
      <c r="D38" s="123" t="s">
        <v>21636</v>
      </c>
      <c r="E38" s="1188">
        <v>500000</v>
      </c>
      <c r="F38" s="277" t="s">
        <v>272</v>
      </c>
    </row>
    <row r="39" spans="1:6" ht="63" x14ac:dyDescent="0.25">
      <c r="A39" s="277">
        <v>27</v>
      </c>
      <c r="B39" s="123" t="s">
        <v>21657</v>
      </c>
      <c r="C39" s="156" t="s">
        <v>21658</v>
      </c>
      <c r="D39" s="123" t="s">
        <v>21630</v>
      </c>
      <c r="E39" s="1188">
        <v>400000</v>
      </c>
      <c r="F39" s="277" t="s">
        <v>272</v>
      </c>
    </row>
    <row r="40" spans="1:6" ht="78.75" x14ac:dyDescent="0.25">
      <c r="A40" s="277">
        <v>28</v>
      </c>
      <c r="B40" s="123" t="s">
        <v>21659</v>
      </c>
      <c r="C40" s="156" t="s">
        <v>21660</v>
      </c>
      <c r="D40" s="123" t="s">
        <v>21624</v>
      </c>
      <c r="E40" s="1188">
        <v>400000</v>
      </c>
      <c r="F40" s="277" t="s">
        <v>272</v>
      </c>
    </row>
    <row r="41" spans="1:6" ht="63" x14ac:dyDescent="0.25">
      <c r="A41" s="277">
        <v>29</v>
      </c>
      <c r="B41" s="123" t="s">
        <v>21661</v>
      </c>
      <c r="C41" s="156" t="s">
        <v>21662</v>
      </c>
      <c r="D41" s="123" t="s">
        <v>21663</v>
      </c>
      <c r="E41" s="1188">
        <v>2000000</v>
      </c>
      <c r="F41" s="277" t="s">
        <v>272</v>
      </c>
    </row>
    <row r="42" spans="1:6" ht="63" x14ac:dyDescent="0.25">
      <c r="A42" s="277">
        <v>30</v>
      </c>
      <c r="B42" s="123" t="s">
        <v>21664</v>
      </c>
      <c r="C42" s="156" t="s">
        <v>21665</v>
      </c>
      <c r="D42" s="123" t="s">
        <v>21663</v>
      </c>
      <c r="E42" s="1188">
        <v>1500000</v>
      </c>
      <c r="F42" s="277" t="s">
        <v>272</v>
      </c>
    </row>
    <row r="43" spans="1:6" ht="78.75" x14ac:dyDescent="0.25">
      <c r="A43" s="277">
        <v>31</v>
      </c>
      <c r="B43" s="123" t="s">
        <v>21666</v>
      </c>
      <c r="C43" s="156" t="s">
        <v>21667</v>
      </c>
      <c r="D43" s="123" t="s">
        <v>21668</v>
      </c>
      <c r="E43" s="1188">
        <v>400000</v>
      </c>
      <c r="F43" s="277" t="s">
        <v>272</v>
      </c>
    </row>
    <row r="44" spans="1:6" ht="63" x14ac:dyDescent="0.25">
      <c r="A44" s="277">
        <v>32</v>
      </c>
      <c r="B44" s="123" t="s">
        <v>21669</v>
      </c>
      <c r="C44" s="156" t="s">
        <v>21670</v>
      </c>
      <c r="D44" s="123" t="s">
        <v>21671</v>
      </c>
      <c r="E44" s="1188">
        <v>400000</v>
      </c>
      <c r="F44" s="277" t="s">
        <v>272</v>
      </c>
    </row>
    <row r="45" spans="1:6" ht="126" x14ac:dyDescent="0.25">
      <c r="A45" s="277">
        <v>33</v>
      </c>
      <c r="B45" s="123" t="s">
        <v>21672</v>
      </c>
      <c r="C45" s="156" t="s">
        <v>21673</v>
      </c>
      <c r="D45" s="194" t="s">
        <v>21674</v>
      </c>
      <c r="E45" s="1188">
        <v>200000</v>
      </c>
      <c r="F45" s="277" t="s">
        <v>272</v>
      </c>
    </row>
    <row r="46" spans="1:6" ht="63" x14ac:dyDescent="0.25">
      <c r="A46" s="277">
        <v>34</v>
      </c>
      <c r="B46" s="123" t="s">
        <v>21675</v>
      </c>
      <c r="C46" s="156" t="s">
        <v>21676</v>
      </c>
      <c r="D46" s="123" t="s">
        <v>21663</v>
      </c>
      <c r="E46" s="1188">
        <v>2000000</v>
      </c>
      <c r="F46" s="277" t="s">
        <v>272</v>
      </c>
    </row>
    <row r="47" spans="1:6" ht="78.75" x14ac:dyDescent="0.25">
      <c r="A47" s="277">
        <v>35</v>
      </c>
      <c r="B47" s="123" t="s">
        <v>21677</v>
      </c>
      <c r="C47" s="156" t="s">
        <v>21678</v>
      </c>
      <c r="D47" s="123" t="s">
        <v>21679</v>
      </c>
      <c r="E47" s="1188">
        <v>2000000</v>
      </c>
      <c r="F47" s="277" t="s">
        <v>272</v>
      </c>
    </row>
    <row r="48" spans="1:6" ht="63" x14ac:dyDescent="0.25">
      <c r="A48" s="277">
        <v>36</v>
      </c>
      <c r="B48" s="123" t="s">
        <v>13442</v>
      </c>
      <c r="C48" s="156" t="s">
        <v>21680</v>
      </c>
      <c r="D48" s="123" t="s">
        <v>21681</v>
      </c>
      <c r="E48" s="1188">
        <v>1000000</v>
      </c>
      <c r="F48" s="277" t="s">
        <v>272</v>
      </c>
    </row>
    <row r="49" spans="1:6" ht="78.75" x14ac:dyDescent="0.25">
      <c r="A49" s="277">
        <v>37</v>
      </c>
      <c r="B49" s="123" t="s">
        <v>21682</v>
      </c>
      <c r="C49" s="156" t="s">
        <v>21683</v>
      </c>
      <c r="D49" s="123" t="s">
        <v>21684</v>
      </c>
      <c r="E49" s="1188">
        <v>500000</v>
      </c>
      <c r="F49" s="277" t="s">
        <v>272</v>
      </c>
    </row>
    <row r="50" spans="1:6" ht="63" x14ac:dyDescent="0.25">
      <c r="A50" s="277">
        <v>38</v>
      </c>
      <c r="B50" s="123" t="s">
        <v>21685</v>
      </c>
      <c r="C50" s="156" t="s">
        <v>21686</v>
      </c>
      <c r="D50" s="123" t="s">
        <v>21681</v>
      </c>
      <c r="E50" s="1188">
        <v>800000</v>
      </c>
      <c r="F50" s="277" t="s">
        <v>272</v>
      </c>
    </row>
    <row r="51" spans="1:6" ht="78.75" x14ac:dyDescent="0.25">
      <c r="A51" s="277">
        <v>39</v>
      </c>
      <c r="B51" s="123" t="s">
        <v>21687</v>
      </c>
      <c r="C51" s="156" t="s">
        <v>21688</v>
      </c>
      <c r="D51" s="123" t="s">
        <v>21636</v>
      </c>
      <c r="E51" s="1188">
        <v>500000</v>
      </c>
      <c r="F51" s="277" t="s">
        <v>272</v>
      </c>
    </row>
    <row r="52" spans="1:6" ht="94.5" x14ac:dyDescent="0.25">
      <c r="A52" s="277">
        <v>40</v>
      </c>
      <c r="B52" s="123" t="s">
        <v>21689</v>
      </c>
      <c r="C52" s="156" t="s">
        <v>21690</v>
      </c>
      <c r="D52" s="123" t="s">
        <v>21691</v>
      </c>
      <c r="E52" s="1188">
        <v>800000</v>
      </c>
      <c r="F52" s="277" t="s">
        <v>272</v>
      </c>
    </row>
    <row r="53" spans="1:6" ht="78.75" x14ac:dyDescent="0.25">
      <c r="A53" s="277">
        <v>41</v>
      </c>
      <c r="B53" s="123" t="s">
        <v>21692</v>
      </c>
      <c r="C53" s="156" t="s">
        <v>21693</v>
      </c>
      <c r="D53" s="123" t="s">
        <v>21679</v>
      </c>
      <c r="E53" s="1188">
        <v>2500000</v>
      </c>
      <c r="F53" s="277" t="s">
        <v>272</v>
      </c>
    </row>
    <row r="54" spans="1:6" ht="78.75" x14ac:dyDescent="0.25">
      <c r="A54" s="277">
        <v>42</v>
      </c>
      <c r="B54" s="123" t="s">
        <v>21694</v>
      </c>
      <c r="C54" s="156" t="s">
        <v>21695</v>
      </c>
      <c r="D54" s="123" t="s">
        <v>21696</v>
      </c>
      <c r="E54" s="1188">
        <v>500000</v>
      </c>
      <c r="F54" s="277" t="s">
        <v>272</v>
      </c>
    </row>
    <row r="55" spans="1:6" ht="78.75" x14ac:dyDescent="0.25">
      <c r="A55" s="277">
        <v>43</v>
      </c>
      <c r="B55" s="123" t="s">
        <v>21697</v>
      </c>
      <c r="C55" s="156" t="s">
        <v>21698</v>
      </c>
      <c r="D55" s="123" t="s">
        <v>21679</v>
      </c>
      <c r="E55" s="1188">
        <v>6000000</v>
      </c>
      <c r="F55" s="277" t="s">
        <v>272</v>
      </c>
    </row>
    <row r="56" spans="1:6" ht="63" x14ac:dyDescent="0.25">
      <c r="A56" s="277">
        <v>44</v>
      </c>
      <c r="B56" s="123" t="s">
        <v>21699</v>
      </c>
      <c r="C56" s="156" t="s">
        <v>21700</v>
      </c>
      <c r="D56" s="123" t="s">
        <v>21681</v>
      </c>
      <c r="E56" s="1188">
        <v>1400000</v>
      </c>
      <c r="F56" s="277" t="s">
        <v>272</v>
      </c>
    </row>
    <row r="57" spans="1:6" ht="63" x14ac:dyDescent="0.25">
      <c r="A57" s="277">
        <v>45</v>
      </c>
      <c r="B57" s="123" t="s">
        <v>21701</v>
      </c>
      <c r="C57" s="156" t="s">
        <v>21702</v>
      </c>
      <c r="D57" s="123" t="s">
        <v>21703</v>
      </c>
      <c r="E57" s="1188">
        <v>500000</v>
      </c>
      <c r="F57" s="277" t="s">
        <v>272</v>
      </c>
    </row>
    <row r="58" spans="1:6" ht="78.75" x14ac:dyDescent="0.25">
      <c r="A58" s="277">
        <v>46</v>
      </c>
      <c r="B58" s="123" t="s">
        <v>21704</v>
      </c>
      <c r="C58" s="156" t="s">
        <v>21705</v>
      </c>
      <c r="D58" s="123" t="s">
        <v>21679</v>
      </c>
      <c r="E58" s="1188">
        <v>1500000</v>
      </c>
      <c r="F58" s="277" t="s">
        <v>272</v>
      </c>
    </row>
    <row r="59" spans="1:6" ht="63" x14ac:dyDescent="0.25">
      <c r="A59" s="277">
        <v>47</v>
      </c>
      <c r="B59" s="123" t="s">
        <v>21706</v>
      </c>
      <c r="C59" s="156" t="s">
        <v>21707</v>
      </c>
      <c r="D59" s="123" t="s">
        <v>21630</v>
      </c>
      <c r="E59" s="1188">
        <v>500000</v>
      </c>
      <c r="F59" s="277" t="s">
        <v>272</v>
      </c>
    </row>
    <row r="60" spans="1:6" ht="47.25" x14ac:dyDescent="0.25">
      <c r="A60" s="277">
        <v>48</v>
      </c>
      <c r="B60" s="123" t="s">
        <v>21708</v>
      </c>
      <c r="C60" s="156" t="s">
        <v>21709</v>
      </c>
      <c r="D60" s="123" t="s">
        <v>21710</v>
      </c>
      <c r="E60" s="1188">
        <v>200000</v>
      </c>
      <c r="F60" s="277" t="s">
        <v>272</v>
      </c>
    </row>
    <row r="61" spans="1:6" ht="78.75" x14ac:dyDescent="0.25">
      <c r="A61" s="277">
        <v>49</v>
      </c>
      <c r="B61" s="123" t="s">
        <v>21711</v>
      </c>
      <c r="C61" s="156" t="s">
        <v>21712</v>
      </c>
      <c r="D61" s="123" t="s">
        <v>21679</v>
      </c>
      <c r="E61" s="1188">
        <v>2000000</v>
      </c>
      <c r="F61" s="277" t="s">
        <v>272</v>
      </c>
    </row>
    <row r="62" spans="1:6" ht="78.75" x14ac:dyDescent="0.25">
      <c r="A62" s="277">
        <v>50</v>
      </c>
      <c r="B62" s="123" t="s">
        <v>21713</v>
      </c>
      <c r="C62" s="156" t="s">
        <v>21714</v>
      </c>
      <c r="D62" s="194" t="s">
        <v>21715</v>
      </c>
      <c r="E62" s="1188">
        <v>100000</v>
      </c>
      <c r="F62" s="277" t="s">
        <v>272</v>
      </c>
    </row>
    <row r="63" spans="1:6" ht="63" x14ac:dyDescent="0.25">
      <c r="A63" s="277">
        <v>51</v>
      </c>
      <c r="B63" s="123" t="s">
        <v>21716</v>
      </c>
      <c r="C63" s="156" t="s">
        <v>21717</v>
      </c>
      <c r="D63" s="123" t="s">
        <v>21718</v>
      </c>
      <c r="E63" s="1188">
        <v>500000</v>
      </c>
      <c r="F63" s="277" t="s">
        <v>272</v>
      </c>
    </row>
    <row r="64" spans="1:6" ht="47.25" x14ac:dyDescent="0.25">
      <c r="A64" s="277">
        <v>52</v>
      </c>
      <c r="B64" s="123" t="s">
        <v>21719</v>
      </c>
      <c r="C64" s="156" t="s">
        <v>21720</v>
      </c>
      <c r="D64" s="123" t="s">
        <v>21721</v>
      </c>
      <c r="E64" s="1188">
        <v>1000000</v>
      </c>
      <c r="F64" s="277" t="s">
        <v>272</v>
      </c>
    </row>
    <row r="65" spans="1:6" x14ac:dyDescent="0.25">
      <c r="A65" s="277"/>
      <c r="B65" s="2375" t="s">
        <v>613</v>
      </c>
      <c r="C65" s="2449"/>
      <c r="D65" s="2449"/>
      <c r="E65" s="2449"/>
      <c r="F65" s="2376"/>
    </row>
    <row r="66" spans="1:6" ht="63" x14ac:dyDescent="0.25">
      <c r="A66" s="277">
        <v>53</v>
      </c>
      <c r="B66" s="123" t="s">
        <v>21722</v>
      </c>
      <c r="C66" s="156" t="s">
        <v>21723</v>
      </c>
      <c r="D66" s="123" t="s">
        <v>21724</v>
      </c>
      <c r="E66" s="1188">
        <v>2000000</v>
      </c>
      <c r="F66" s="277" t="s">
        <v>272</v>
      </c>
    </row>
    <row r="67" spans="1:6" ht="47.25" x14ac:dyDescent="0.25">
      <c r="A67" s="277">
        <v>54</v>
      </c>
      <c r="B67" s="123" t="s">
        <v>21725</v>
      </c>
      <c r="C67" s="156" t="s">
        <v>21726</v>
      </c>
      <c r="D67" s="123" t="s">
        <v>21727</v>
      </c>
      <c r="E67" s="1188">
        <v>500000</v>
      </c>
      <c r="F67" s="277" t="s">
        <v>272</v>
      </c>
    </row>
    <row r="68" spans="1:6" ht="94.5" x14ac:dyDescent="0.25">
      <c r="A68" s="277">
        <v>55</v>
      </c>
      <c r="B68" s="123" t="s">
        <v>21728</v>
      </c>
      <c r="C68" s="156" t="s">
        <v>21729</v>
      </c>
      <c r="D68" s="123" t="s">
        <v>21730</v>
      </c>
      <c r="E68" s="1188">
        <v>2000000</v>
      </c>
      <c r="F68" s="277" t="s">
        <v>272</v>
      </c>
    </row>
    <row r="69" spans="1:6" ht="78.75" x14ac:dyDescent="0.25">
      <c r="A69" s="277">
        <v>56</v>
      </c>
      <c r="B69" s="123" t="s">
        <v>21731</v>
      </c>
      <c r="C69" s="156" t="s">
        <v>21732</v>
      </c>
      <c r="D69" s="123" t="s">
        <v>21733</v>
      </c>
      <c r="E69" s="1188">
        <v>1200000</v>
      </c>
      <c r="F69" s="277" t="s">
        <v>272</v>
      </c>
    </row>
    <row r="70" spans="1:6" ht="63" x14ac:dyDescent="0.25">
      <c r="A70" s="277">
        <v>57</v>
      </c>
      <c r="B70" s="123" t="s">
        <v>21734</v>
      </c>
      <c r="C70" s="156" t="s">
        <v>21735</v>
      </c>
      <c r="D70" s="123" t="s">
        <v>21724</v>
      </c>
      <c r="E70" s="1188">
        <v>800000</v>
      </c>
      <c r="F70" s="277" t="s">
        <v>272</v>
      </c>
    </row>
    <row r="71" spans="1:6" ht="94.5" x14ac:dyDescent="0.25">
      <c r="A71" s="277">
        <v>58</v>
      </c>
      <c r="B71" s="123" t="s">
        <v>21736</v>
      </c>
      <c r="C71" s="156" t="s">
        <v>21737</v>
      </c>
      <c r="D71" s="123" t="s">
        <v>21738</v>
      </c>
      <c r="E71" s="1188">
        <v>2000000</v>
      </c>
      <c r="F71" s="277" t="s">
        <v>272</v>
      </c>
    </row>
    <row r="72" spans="1:6" ht="63" x14ac:dyDescent="0.25">
      <c r="A72" s="277">
        <v>59</v>
      </c>
      <c r="B72" s="123" t="s">
        <v>21739</v>
      </c>
      <c r="C72" s="156" t="s">
        <v>21740</v>
      </c>
      <c r="D72" s="194" t="s">
        <v>21741</v>
      </c>
      <c r="E72" s="1188">
        <v>300000</v>
      </c>
      <c r="F72" s="277" t="s">
        <v>272</v>
      </c>
    </row>
    <row r="73" spans="1:6" ht="94.5" x14ac:dyDescent="0.25">
      <c r="A73" s="277">
        <v>60</v>
      </c>
      <c r="B73" s="123" t="s">
        <v>21742</v>
      </c>
      <c r="C73" s="156" t="s">
        <v>21171</v>
      </c>
      <c r="D73" s="123" t="s">
        <v>21743</v>
      </c>
      <c r="E73" s="1188">
        <v>2000000</v>
      </c>
      <c r="F73" s="277" t="s">
        <v>272</v>
      </c>
    </row>
    <row r="74" spans="1:6" ht="94.5" x14ac:dyDescent="0.25">
      <c r="A74" s="277">
        <v>61</v>
      </c>
      <c r="B74" s="123" t="s">
        <v>21744</v>
      </c>
      <c r="C74" s="156" t="s">
        <v>21745</v>
      </c>
      <c r="D74" s="123" t="s">
        <v>21746</v>
      </c>
      <c r="E74" s="1188">
        <v>2000000</v>
      </c>
      <c r="F74" s="277" t="s">
        <v>272</v>
      </c>
    </row>
    <row r="75" spans="1:6" ht="94.5" x14ac:dyDescent="0.25">
      <c r="A75" s="277">
        <v>62</v>
      </c>
      <c r="B75" s="123" t="s">
        <v>21747</v>
      </c>
      <c r="C75" s="156" t="s">
        <v>21748</v>
      </c>
      <c r="D75" s="123" t="s">
        <v>21749</v>
      </c>
      <c r="E75" s="1188">
        <v>1500000</v>
      </c>
      <c r="F75" s="277" t="s">
        <v>272</v>
      </c>
    </row>
    <row r="76" spans="1:6" ht="47.25" x14ac:dyDescent="0.25">
      <c r="A76" s="277">
        <v>63</v>
      </c>
      <c r="B76" s="123" t="s">
        <v>21750</v>
      </c>
      <c r="C76" s="156" t="s">
        <v>21751</v>
      </c>
      <c r="D76" s="121" t="s">
        <v>21752</v>
      </c>
      <c r="E76" s="1188">
        <v>500000</v>
      </c>
      <c r="F76" s="277" t="s">
        <v>272</v>
      </c>
    </row>
    <row r="77" spans="1:6" x14ac:dyDescent="0.25">
      <c r="A77" s="277"/>
      <c r="B77" s="2375" t="s">
        <v>1461</v>
      </c>
      <c r="C77" s="2449"/>
      <c r="D77" s="2449"/>
      <c r="E77" s="2449"/>
      <c r="F77" s="2376"/>
    </row>
    <row r="78" spans="1:6" ht="78.75" x14ac:dyDescent="0.25">
      <c r="A78" s="277">
        <v>64</v>
      </c>
      <c r="B78" s="123" t="s">
        <v>21753</v>
      </c>
      <c r="C78" s="156" t="s">
        <v>21754</v>
      </c>
      <c r="D78" s="194" t="s">
        <v>21755</v>
      </c>
      <c r="E78" s="1188">
        <v>800000</v>
      </c>
      <c r="F78" s="277" t="s">
        <v>272</v>
      </c>
    </row>
    <row r="79" spans="1:6" ht="78.75" x14ac:dyDescent="0.25">
      <c r="A79" s="277">
        <v>65</v>
      </c>
      <c r="B79" s="123" t="s">
        <v>21756</v>
      </c>
      <c r="C79" s="156" t="s">
        <v>21757</v>
      </c>
      <c r="D79" s="194" t="s">
        <v>21758</v>
      </c>
      <c r="E79" s="1188">
        <v>200000</v>
      </c>
      <c r="F79" s="277" t="s">
        <v>272</v>
      </c>
    </row>
    <row r="80" spans="1:6" x14ac:dyDescent="0.25">
      <c r="A80" s="2636" t="s">
        <v>248</v>
      </c>
      <c r="B80" s="2857"/>
      <c r="C80" s="2857"/>
      <c r="D80" s="2637"/>
      <c r="E80" s="1190">
        <v>79310344.819999993</v>
      </c>
      <c r="F80" s="277"/>
    </row>
    <row r="81" spans="1:6" x14ac:dyDescent="0.25">
      <c r="A81" s="1056"/>
      <c r="B81" s="2820" t="s">
        <v>9</v>
      </c>
      <c r="C81" s="2820"/>
      <c r="D81" s="2820"/>
      <c r="E81" s="1045"/>
      <c r="F81" s="382"/>
    </row>
    <row r="82" spans="1:6" ht="63" x14ac:dyDescent="0.25">
      <c r="A82" s="1056">
        <v>1</v>
      </c>
      <c r="B82" s="121" t="s">
        <v>269</v>
      </c>
      <c r="C82" s="7" t="s">
        <v>21759</v>
      </c>
      <c r="D82" s="121" t="s">
        <v>271</v>
      </c>
      <c r="E82" s="1046">
        <v>1000000</v>
      </c>
      <c r="F82" s="277" t="s">
        <v>272</v>
      </c>
    </row>
    <row r="83" spans="1:6" x14ac:dyDescent="0.25">
      <c r="A83" s="1056"/>
      <c r="B83" s="116" t="s">
        <v>273</v>
      </c>
      <c r="C83" s="7"/>
      <c r="D83" s="121"/>
      <c r="E83" s="1046"/>
      <c r="F83" s="277"/>
    </row>
    <row r="84" spans="1:6" ht="63" x14ac:dyDescent="0.25">
      <c r="A84" s="1056">
        <v>2</v>
      </c>
      <c r="B84" s="121" t="s">
        <v>274</v>
      </c>
      <c r="C84" s="7" t="s">
        <v>21760</v>
      </c>
      <c r="D84" s="121" t="s">
        <v>276</v>
      </c>
      <c r="E84" s="1046">
        <v>4500000</v>
      </c>
      <c r="F84" s="277" t="s">
        <v>277</v>
      </c>
    </row>
    <row r="85" spans="1:6" x14ac:dyDescent="0.25">
      <c r="A85" s="1056"/>
      <c r="B85" s="116" t="s">
        <v>248</v>
      </c>
      <c r="C85" s="156"/>
      <c r="D85" s="121"/>
      <c r="E85" s="1047">
        <v>5500000</v>
      </c>
      <c r="F85" s="277"/>
    </row>
    <row r="86" spans="1:6" ht="15.75" customHeight="1" x14ac:dyDescent="0.25">
      <c r="A86" s="1056"/>
      <c r="B86" s="2365" t="s">
        <v>323</v>
      </c>
      <c r="C86" s="2367"/>
      <c r="D86" s="121"/>
      <c r="E86" s="1047"/>
      <c r="F86" s="277"/>
    </row>
    <row r="87" spans="1:6" ht="63" x14ac:dyDescent="0.25">
      <c r="A87" s="277">
        <v>1</v>
      </c>
      <c r="B87" s="123" t="s">
        <v>21761</v>
      </c>
      <c r="C87" s="156" t="s">
        <v>21762</v>
      </c>
      <c r="D87" s="123" t="s">
        <v>21763</v>
      </c>
      <c r="E87" s="1188">
        <v>800000</v>
      </c>
      <c r="F87" s="277" t="s">
        <v>272</v>
      </c>
    </row>
    <row r="88" spans="1:6" ht="63" x14ac:dyDescent="0.25">
      <c r="A88" s="277">
        <v>2</v>
      </c>
      <c r="B88" s="123" t="s">
        <v>21764</v>
      </c>
      <c r="C88" s="156" t="s">
        <v>21765</v>
      </c>
      <c r="D88" s="123" t="s">
        <v>21763</v>
      </c>
      <c r="E88" s="1188">
        <v>1000000</v>
      </c>
      <c r="F88" s="277" t="s">
        <v>272</v>
      </c>
    </row>
    <row r="89" spans="1:6" ht="78.75" x14ac:dyDescent="0.25">
      <c r="A89" s="277">
        <v>3</v>
      </c>
      <c r="B89" s="123" t="s">
        <v>21766</v>
      </c>
      <c r="C89" s="156" t="s">
        <v>21767</v>
      </c>
      <c r="D89" s="123" t="s">
        <v>21768</v>
      </c>
      <c r="E89" s="1188">
        <v>200000</v>
      </c>
      <c r="F89" s="277" t="s">
        <v>272</v>
      </c>
    </row>
    <row r="90" spans="1:6" x14ac:dyDescent="0.25">
      <c r="A90" s="280"/>
      <c r="B90" s="2356" t="s">
        <v>949</v>
      </c>
      <c r="C90" s="2356"/>
      <c r="D90" s="2356"/>
      <c r="E90" s="1190">
        <f>SUM(E87:E89)</f>
        <v>2000000</v>
      </c>
      <c r="F90" s="280"/>
    </row>
    <row r="91" spans="1:6" ht="17.25" customHeight="1" x14ac:dyDescent="0.25">
      <c r="A91" s="88"/>
      <c r="B91" s="2381" t="s">
        <v>324</v>
      </c>
      <c r="C91" s="2382"/>
      <c r="D91" s="88"/>
      <c r="E91" s="89">
        <f>E90+E85+E80</f>
        <v>86810344.819999993</v>
      </c>
      <c r="F91" s="88"/>
    </row>
    <row r="95" spans="1:6" x14ac:dyDescent="0.25">
      <c r="A95" s="2352" t="s">
        <v>0</v>
      </c>
      <c r="B95" s="2352"/>
      <c r="C95" s="2352"/>
      <c r="D95" s="2352"/>
      <c r="E95" s="2352"/>
      <c r="F95" s="2352"/>
    </row>
    <row r="96" spans="1:6" x14ac:dyDescent="0.25">
      <c r="A96" s="2474" t="s">
        <v>21769</v>
      </c>
      <c r="B96" s="2474"/>
      <c r="C96" s="2474"/>
      <c r="D96" s="2474"/>
      <c r="E96" s="2474"/>
      <c r="F96" s="2474"/>
    </row>
    <row r="97" spans="1:6" x14ac:dyDescent="0.25">
      <c r="A97" s="2352" t="s">
        <v>281</v>
      </c>
      <c r="B97" s="2352"/>
      <c r="C97" s="2352"/>
      <c r="D97" s="2352"/>
      <c r="E97" s="2352"/>
      <c r="F97" s="2352"/>
    </row>
    <row r="98" spans="1:6" ht="31.5" x14ac:dyDescent="0.25">
      <c r="A98" s="437" t="s">
        <v>3</v>
      </c>
      <c r="B98" s="437" t="s">
        <v>283</v>
      </c>
      <c r="C98" s="437" t="s">
        <v>284</v>
      </c>
      <c r="D98" s="437" t="s">
        <v>5291</v>
      </c>
      <c r="E98" s="383" t="s">
        <v>286</v>
      </c>
      <c r="F98" s="45" t="s">
        <v>4467</v>
      </c>
    </row>
    <row r="99" spans="1:6" x14ac:dyDescent="0.25">
      <c r="A99" s="437"/>
      <c r="B99" s="2330" t="s">
        <v>21770</v>
      </c>
      <c r="C99" s="2331"/>
      <c r="D99" s="437"/>
      <c r="E99" s="383"/>
      <c r="F99" s="45"/>
    </row>
    <row r="100" spans="1:6" ht="110.25" x14ac:dyDescent="0.25">
      <c r="A100" s="269">
        <v>1</v>
      </c>
      <c r="B100" s="791" t="s">
        <v>721</v>
      </c>
      <c r="C100" s="182" t="s">
        <v>21596</v>
      </c>
      <c r="D100" s="1100" t="s">
        <v>488</v>
      </c>
      <c r="E100" s="153">
        <v>510344.83</v>
      </c>
      <c r="F100" s="1191" t="s">
        <v>272</v>
      </c>
    </row>
    <row r="101" spans="1:6" x14ac:dyDescent="0.25">
      <c r="A101" s="269"/>
      <c r="B101" s="1102" t="s">
        <v>41</v>
      </c>
      <c r="C101" s="182"/>
      <c r="D101" s="1100"/>
      <c r="E101" s="153"/>
      <c r="F101" s="1191"/>
    </row>
    <row r="102" spans="1:6" ht="78.75" x14ac:dyDescent="0.25">
      <c r="A102" s="269">
        <v>2</v>
      </c>
      <c r="B102" s="791" t="s">
        <v>9628</v>
      </c>
      <c r="C102" s="182" t="s">
        <v>21612</v>
      </c>
      <c r="D102" s="182" t="s">
        <v>43</v>
      </c>
      <c r="E102" s="157">
        <v>568965.51</v>
      </c>
      <c r="F102" s="1191" t="s">
        <v>272</v>
      </c>
    </row>
    <row r="103" spans="1:6" x14ac:dyDescent="0.25">
      <c r="A103" s="269"/>
      <c r="B103" s="1102" t="s">
        <v>552</v>
      </c>
      <c r="C103" s="182"/>
      <c r="D103" s="182"/>
      <c r="E103" s="157"/>
      <c r="F103" s="1191"/>
    </row>
    <row r="104" spans="1:6" ht="63" x14ac:dyDescent="0.25">
      <c r="A104" s="182">
        <v>3</v>
      </c>
      <c r="B104" s="791" t="s">
        <v>21771</v>
      </c>
      <c r="C104" s="791" t="s">
        <v>21609</v>
      </c>
      <c r="D104" s="94" t="s">
        <v>21610</v>
      </c>
      <c r="E104" s="153">
        <v>3000000</v>
      </c>
      <c r="F104" s="1191" t="s">
        <v>272</v>
      </c>
    </row>
    <row r="105" spans="1:6" ht="78.75" x14ac:dyDescent="0.25">
      <c r="A105" s="182">
        <v>4</v>
      </c>
      <c r="B105" s="791" t="s">
        <v>20661</v>
      </c>
      <c r="C105" s="791" t="s">
        <v>21611</v>
      </c>
      <c r="D105" s="94" t="s">
        <v>20663</v>
      </c>
      <c r="E105" s="153">
        <v>2000000</v>
      </c>
      <c r="F105" s="1191" t="s">
        <v>272</v>
      </c>
    </row>
    <row r="106" spans="1:6" x14ac:dyDescent="0.25">
      <c r="A106" s="182"/>
      <c r="B106" s="2330" t="s">
        <v>20664</v>
      </c>
      <c r="C106" s="2331"/>
      <c r="D106" s="94"/>
      <c r="E106" s="153"/>
      <c r="F106" s="1191"/>
    </row>
    <row r="107" spans="1:6" ht="78.75" x14ac:dyDescent="0.25">
      <c r="A107" s="182">
        <v>5</v>
      </c>
      <c r="B107" s="182" t="s">
        <v>21646</v>
      </c>
      <c r="C107" s="182" t="s">
        <v>21647</v>
      </c>
      <c r="D107" s="182" t="s">
        <v>21772</v>
      </c>
      <c r="E107" s="157">
        <v>500000</v>
      </c>
      <c r="F107" s="42" t="s">
        <v>272</v>
      </c>
    </row>
    <row r="108" spans="1:6" ht="63" x14ac:dyDescent="0.25">
      <c r="A108" s="182">
        <v>6</v>
      </c>
      <c r="B108" s="182" t="s">
        <v>13442</v>
      </c>
      <c r="C108" s="182" t="s">
        <v>21680</v>
      </c>
      <c r="D108" s="182" t="s">
        <v>21773</v>
      </c>
      <c r="E108" s="157">
        <v>400000</v>
      </c>
      <c r="F108" s="42" t="s">
        <v>272</v>
      </c>
    </row>
    <row r="109" spans="1:6" ht="63" x14ac:dyDescent="0.25">
      <c r="A109" s="182">
        <v>7</v>
      </c>
      <c r="B109" s="182" t="s">
        <v>21685</v>
      </c>
      <c r="C109" s="182" t="s">
        <v>21686</v>
      </c>
      <c r="D109" s="182" t="s">
        <v>21773</v>
      </c>
      <c r="E109" s="157">
        <v>400000</v>
      </c>
      <c r="F109" s="42" t="s">
        <v>272</v>
      </c>
    </row>
    <row r="110" spans="1:6" ht="78.75" x14ac:dyDescent="0.25">
      <c r="A110" s="182">
        <v>8</v>
      </c>
      <c r="B110" s="182" t="s">
        <v>21697</v>
      </c>
      <c r="C110" s="182" t="s">
        <v>21698</v>
      </c>
      <c r="D110" s="182" t="s">
        <v>21774</v>
      </c>
      <c r="E110" s="157">
        <v>2000000</v>
      </c>
      <c r="F110" s="42" t="s">
        <v>272</v>
      </c>
    </row>
    <row r="111" spans="1:6" x14ac:dyDescent="0.25">
      <c r="A111" s="182"/>
      <c r="B111" s="2381" t="s">
        <v>18789</v>
      </c>
      <c r="C111" s="2382"/>
      <c r="D111" s="182"/>
      <c r="E111" s="157"/>
      <c r="F111" s="42"/>
    </row>
    <row r="112" spans="1:6" ht="78.75" x14ac:dyDescent="0.25">
      <c r="A112" s="182">
        <v>9</v>
      </c>
      <c r="B112" s="182" t="s">
        <v>21722</v>
      </c>
      <c r="C112" s="182" t="s">
        <v>21723</v>
      </c>
      <c r="D112" s="182" t="s">
        <v>21775</v>
      </c>
      <c r="E112" s="157">
        <v>2000000</v>
      </c>
      <c r="F112" s="42" t="s">
        <v>272</v>
      </c>
    </row>
    <row r="113" spans="1:6" x14ac:dyDescent="0.25">
      <c r="A113" s="182"/>
      <c r="B113" s="182"/>
      <c r="C113" s="182"/>
      <c r="D113" s="182"/>
      <c r="E113" s="436">
        <f>SUM(E100:E112)</f>
        <v>11379310.34</v>
      </c>
      <c r="F113" s="42"/>
    </row>
  </sheetData>
  <mergeCells count="24">
    <mergeCell ref="B17:F17"/>
    <mergeCell ref="B19:F19"/>
    <mergeCell ref="B14:F14"/>
    <mergeCell ref="A1:F1"/>
    <mergeCell ref="A2:F2"/>
    <mergeCell ref="A3:F3"/>
    <mergeCell ref="B5:F5"/>
    <mergeCell ref="B10:F10"/>
    <mergeCell ref="B106:C106"/>
    <mergeCell ref="B111:C111"/>
    <mergeCell ref="A80:D80"/>
    <mergeCell ref="B81:D81"/>
    <mergeCell ref="B90:D90"/>
    <mergeCell ref="A96:F96"/>
    <mergeCell ref="B86:C86"/>
    <mergeCell ref="A97:F97"/>
    <mergeCell ref="B99:C99"/>
    <mergeCell ref="B91:C91"/>
    <mergeCell ref="A95:F95"/>
    <mergeCell ref="B21:F21"/>
    <mergeCell ref="B23:F23"/>
    <mergeCell ref="B26:F26"/>
    <mergeCell ref="B65:F65"/>
    <mergeCell ref="B77:F77"/>
  </mergeCells>
  <pageMargins left="0.7" right="0.7" top="0.75" bottom="0.75" header="0.3" footer="0.3"/>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5"/>
  <sheetViews>
    <sheetView topLeftCell="A93" workbookViewId="0">
      <selection activeCell="C98" sqref="C98"/>
    </sheetView>
  </sheetViews>
  <sheetFormatPr defaultRowHeight="15.75" x14ac:dyDescent="0.25"/>
  <cols>
    <col min="1" max="1" width="7.7109375" style="128" customWidth="1"/>
    <col min="2" max="2" width="15.5703125" style="128" customWidth="1"/>
    <col min="3" max="3" width="43.5703125" style="128" customWidth="1"/>
    <col min="4" max="4" width="18.5703125" style="128" customWidth="1"/>
    <col min="5" max="5" width="20" style="128" customWidth="1"/>
    <col min="6" max="6" width="10.42578125" style="128" customWidth="1"/>
    <col min="7" max="16384" width="9.140625" style="128"/>
  </cols>
  <sheetData>
    <row r="1" spans="1:6" x14ac:dyDescent="0.25">
      <c r="A1" s="2352" t="s">
        <v>0</v>
      </c>
      <c r="B1" s="2352"/>
      <c r="C1" s="2352"/>
      <c r="D1" s="2352"/>
      <c r="E1" s="2352"/>
      <c r="F1" s="2352"/>
    </row>
    <row r="2" spans="1:6" x14ac:dyDescent="0.25">
      <c r="A2" s="2352" t="s">
        <v>21776</v>
      </c>
      <c r="B2" s="2352"/>
      <c r="C2" s="2352"/>
      <c r="D2" s="2352"/>
      <c r="E2" s="2352"/>
      <c r="F2" s="2352"/>
    </row>
    <row r="3" spans="1:6" x14ac:dyDescent="0.25">
      <c r="A3" s="2352" t="s">
        <v>281</v>
      </c>
      <c r="B3" s="2352"/>
      <c r="C3" s="2352"/>
      <c r="D3" s="2352"/>
      <c r="E3" s="2352"/>
      <c r="F3" s="2352"/>
    </row>
    <row r="4" spans="1:6" ht="31.5" x14ac:dyDescent="0.25">
      <c r="A4" s="1022" t="s">
        <v>3</v>
      </c>
      <c r="B4" s="45" t="s">
        <v>283</v>
      </c>
      <c r="C4" s="45" t="s">
        <v>284</v>
      </c>
      <c r="D4" s="45" t="s">
        <v>5291</v>
      </c>
      <c r="E4" s="1179" t="s">
        <v>286</v>
      </c>
      <c r="F4" s="386" t="s">
        <v>287</v>
      </c>
    </row>
    <row r="5" spans="1:6" x14ac:dyDescent="0.25">
      <c r="A5" s="1056"/>
      <c r="B5" s="2851" t="s">
        <v>9</v>
      </c>
      <c r="C5" s="2851"/>
      <c r="D5" s="2851"/>
      <c r="E5" s="1115"/>
      <c r="F5" s="556"/>
    </row>
    <row r="6" spans="1:6" ht="47.25" x14ac:dyDescent="0.25">
      <c r="A6" s="277">
        <v>1</v>
      </c>
      <c r="B6" s="194" t="s">
        <v>289</v>
      </c>
      <c r="C6" s="194" t="s">
        <v>21777</v>
      </c>
      <c r="D6" s="194" t="s">
        <v>12</v>
      </c>
      <c r="E6" s="1192">
        <v>3236692.32</v>
      </c>
      <c r="F6" s="198" t="s">
        <v>272</v>
      </c>
    </row>
    <row r="7" spans="1:6" ht="126" x14ac:dyDescent="0.25">
      <c r="A7" s="277">
        <v>2</v>
      </c>
      <c r="B7" s="194" t="s">
        <v>295</v>
      </c>
      <c r="C7" s="194" t="s">
        <v>21778</v>
      </c>
      <c r="D7" s="194" t="s">
        <v>2062</v>
      </c>
      <c r="E7" s="1192">
        <v>264648.37</v>
      </c>
      <c r="F7" s="198" t="s">
        <v>272</v>
      </c>
    </row>
    <row r="8" spans="1:6" ht="31.5" x14ac:dyDescent="0.25">
      <c r="A8" s="277">
        <v>3</v>
      </c>
      <c r="B8" s="194" t="s">
        <v>17</v>
      </c>
      <c r="C8" s="194" t="s">
        <v>21779</v>
      </c>
      <c r="D8" s="194" t="s">
        <v>21780</v>
      </c>
      <c r="E8" s="1192">
        <v>175680</v>
      </c>
      <c r="F8" s="198" t="s">
        <v>272</v>
      </c>
    </row>
    <row r="9" spans="1:6" ht="47.25" x14ac:dyDescent="0.25">
      <c r="A9" s="277">
        <v>4</v>
      </c>
      <c r="B9" s="194" t="s">
        <v>20</v>
      </c>
      <c r="C9" s="194" t="s">
        <v>21781</v>
      </c>
      <c r="D9" s="194" t="s">
        <v>21782</v>
      </c>
      <c r="E9" s="1192">
        <v>63600</v>
      </c>
      <c r="F9" s="198" t="s">
        <v>272</v>
      </c>
    </row>
    <row r="10" spans="1:6" ht="78.75" x14ac:dyDescent="0.25">
      <c r="A10" s="277">
        <v>5</v>
      </c>
      <c r="B10" s="194" t="s">
        <v>23</v>
      </c>
      <c r="C10" s="194" t="s">
        <v>21783</v>
      </c>
      <c r="D10" s="194" t="s">
        <v>3056</v>
      </c>
      <c r="E10" s="1192">
        <v>468000</v>
      </c>
      <c r="F10" s="198" t="s">
        <v>272</v>
      </c>
    </row>
    <row r="11" spans="1:6" x14ac:dyDescent="0.25">
      <c r="A11" s="277"/>
      <c r="B11" s="2527" t="s">
        <v>334</v>
      </c>
      <c r="C11" s="2422"/>
      <c r="D11" s="2422"/>
      <c r="E11" s="508"/>
      <c r="F11" s="509"/>
    </row>
    <row r="12" spans="1:6" ht="110.25" x14ac:dyDescent="0.25">
      <c r="A12" s="277">
        <v>6</v>
      </c>
      <c r="B12" s="194" t="s">
        <v>295</v>
      </c>
      <c r="C12" s="194" t="s">
        <v>21784</v>
      </c>
      <c r="D12" s="194" t="s">
        <v>13323</v>
      </c>
      <c r="E12" s="1192">
        <v>262724.18</v>
      </c>
      <c r="F12" s="198" t="s">
        <v>272</v>
      </c>
    </row>
    <row r="13" spans="1:6" ht="78.75" x14ac:dyDescent="0.25">
      <c r="A13" s="277">
        <v>7</v>
      </c>
      <c r="B13" s="194" t="s">
        <v>23</v>
      </c>
      <c r="C13" s="194" t="s">
        <v>21785</v>
      </c>
      <c r="D13" s="194" t="s">
        <v>3056</v>
      </c>
      <c r="E13" s="1192">
        <v>800000</v>
      </c>
      <c r="F13" s="198" t="s">
        <v>272</v>
      </c>
    </row>
    <row r="14" spans="1:6" ht="78.75" x14ac:dyDescent="0.25">
      <c r="A14" s="277">
        <v>8</v>
      </c>
      <c r="B14" s="194" t="s">
        <v>299</v>
      </c>
      <c r="C14" s="194" t="s">
        <v>21786</v>
      </c>
      <c r="D14" s="194" t="s">
        <v>20205</v>
      </c>
      <c r="E14" s="1192">
        <v>1541586.16</v>
      </c>
      <c r="F14" s="198" t="s">
        <v>272</v>
      </c>
    </row>
    <row r="15" spans="1:6" x14ac:dyDescent="0.25">
      <c r="A15" s="277"/>
      <c r="B15" s="1193" t="s">
        <v>40</v>
      </c>
      <c r="C15" s="1194"/>
      <c r="D15" s="1194"/>
      <c r="E15" s="1194"/>
      <c r="F15" s="1195"/>
    </row>
    <row r="16" spans="1:6" ht="110.25" x14ac:dyDescent="0.25">
      <c r="A16" s="277">
        <v>9</v>
      </c>
      <c r="B16" s="194" t="s">
        <v>301</v>
      </c>
      <c r="C16" s="194" t="s">
        <v>21787</v>
      </c>
      <c r="D16" s="194" t="s">
        <v>21788</v>
      </c>
      <c r="E16" s="1192">
        <v>4568965.42</v>
      </c>
      <c r="F16" s="1196" t="s">
        <v>272</v>
      </c>
    </row>
    <row r="17" spans="1:6" x14ac:dyDescent="0.25">
      <c r="A17" s="277"/>
      <c r="B17" s="1193" t="s">
        <v>306</v>
      </c>
      <c r="C17" s="1194"/>
      <c r="D17" s="1194"/>
      <c r="E17" s="1194"/>
      <c r="F17" s="1195"/>
    </row>
    <row r="18" spans="1:6" ht="78.75" x14ac:dyDescent="0.25">
      <c r="A18" s="277">
        <v>10</v>
      </c>
      <c r="B18" s="194" t="s">
        <v>21789</v>
      </c>
      <c r="C18" s="194" t="s">
        <v>21790</v>
      </c>
      <c r="D18" s="121" t="s">
        <v>21791</v>
      </c>
      <c r="E18" s="1192">
        <v>839191.57</v>
      </c>
      <c r="F18" s="1196" t="s">
        <v>272</v>
      </c>
    </row>
    <row r="19" spans="1:6" x14ac:dyDescent="0.25">
      <c r="A19" s="277"/>
      <c r="B19" s="1193" t="s">
        <v>481</v>
      </c>
      <c r="C19" s="1194"/>
      <c r="D19" s="1194"/>
      <c r="E19" s="1194"/>
      <c r="F19" s="1195"/>
    </row>
    <row r="20" spans="1:6" ht="47.25" x14ac:dyDescent="0.25">
      <c r="A20" s="277">
        <v>11</v>
      </c>
      <c r="B20" s="194" t="s">
        <v>245</v>
      </c>
      <c r="C20" s="194" t="s">
        <v>21792</v>
      </c>
      <c r="D20" s="121" t="s">
        <v>3469</v>
      </c>
      <c r="E20" s="1192">
        <v>1100000</v>
      </c>
      <c r="F20" s="198" t="s">
        <v>272</v>
      </c>
    </row>
    <row r="21" spans="1:6" x14ac:dyDescent="0.25">
      <c r="A21" s="277"/>
      <c r="B21" s="1193" t="s">
        <v>34</v>
      </c>
      <c r="C21" s="1194"/>
      <c r="D21" s="1194"/>
      <c r="E21" s="1194"/>
      <c r="F21" s="1195"/>
    </row>
    <row r="22" spans="1:6" ht="63" x14ac:dyDescent="0.25">
      <c r="A22" s="277">
        <v>12</v>
      </c>
      <c r="B22" s="194" t="s">
        <v>309</v>
      </c>
      <c r="C22" s="194" t="s">
        <v>21793</v>
      </c>
      <c r="D22" s="121" t="s">
        <v>21794</v>
      </c>
      <c r="E22" s="1192">
        <v>4200000</v>
      </c>
      <c r="F22" s="198" t="s">
        <v>272</v>
      </c>
    </row>
    <row r="23" spans="1:6" ht="78.75" x14ac:dyDescent="0.25">
      <c r="A23" s="277">
        <v>13</v>
      </c>
      <c r="B23" s="194" t="s">
        <v>38</v>
      </c>
      <c r="C23" s="194" t="s">
        <v>21795</v>
      </c>
      <c r="D23" s="121" t="s">
        <v>21796</v>
      </c>
      <c r="E23" s="1192">
        <v>5500000</v>
      </c>
      <c r="F23" s="198" t="s">
        <v>272</v>
      </c>
    </row>
    <row r="24" spans="1:6" ht="63" x14ac:dyDescent="0.25">
      <c r="A24" s="277">
        <v>14</v>
      </c>
      <c r="B24" s="194" t="s">
        <v>4431</v>
      </c>
      <c r="C24" s="194" t="s">
        <v>21797</v>
      </c>
      <c r="D24" s="121" t="s">
        <v>21798</v>
      </c>
      <c r="E24" s="1192">
        <v>800000</v>
      </c>
      <c r="F24" s="198" t="s">
        <v>272</v>
      </c>
    </row>
    <row r="25" spans="1:6" x14ac:dyDescent="0.25">
      <c r="A25" s="277"/>
      <c r="B25" s="1193" t="s">
        <v>5895</v>
      </c>
      <c r="C25" s="1194"/>
      <c r="D25" s="1194"/>
      <c r="E25" s="1194"/>
      <c r="F25" s="1195"/>
    </row>
    <row r="26" spans="1:6" ht="47.25" x14ac:dyDescent="0.25">
      <c r="A26" s="277">
        <v>15</v>
      </c>
      <c r="B26" s="194" t="s">
        <v>21799</v>
      </c>
      <c r="C26" s="194" t="s">
        <v>21800</v>
      </c>
      <c r="D26" s="194" t="s">
        <v>21801</v>
      </c>
      <c r="E26" s="1192">
        <v>400000</v>
      </c>
      <c r="F26" s="198" t="s">
        <v>13</v>
      </c>
    </row>
    <row r="27" spans="1:6" ht="47.25" x14ac:dyDescent="0.25">
      <c r="A27" s="277">
        <v>16</v>
      </c>
      <c r="B27" s="194" t="s">
        <v>21802</v>
      </c>
      <c r="C27" s="194" t="s">
        <v>21803</v>
      </c>
      <c r="D27" s="194" t="s">
        <v>21804</v>
      </c>
      <c r="E27" s="1192">
        <v>500000</v>
      </c>
      <c r="F27" s="198" t="s">
        <v>13</v>
      </c>
    </row>
    <row r="28" spans="1:6" ht="47.25" x14ac:dyDescent="0.25">
      <c r="A28" s="277">
        <v>17</v>
      </c>
      <c r="B28" s="194" t="s">
        <v>21805</v>
      </c>
      <c r="C28" s="194" t="s">
        <v>21806</v>
      </c>
      <c r="D28" s="194" t="s">
        <v>21804</v>
      </c>
      <c r="E28" s="1192">
        <v>600000</v>
      </c>
      <c r="F28" s="198" t="s">
        <v>13</v>
      </c>
    </row>
    <row r="29" spans="1:6" ht="63" x14ac:dyDescent="0.25">
      <c r="A29" s="277">
        <v>18</v>
      </c>
      <c r="B29" s="194" t="s">
        <v>21807</v>
      </c>
      <c r="C29" s="194" t="s">
        <v>21808</v>
      </c>
      <c r="D29" s="194" t="s">
        <v>21809</v>
      </c>
      <c r="E29" s="1192">
        <v>200000</v>
      </c>
      <c r="F29" s="198" t="s">
        <v>272</v>
      </c>
    </row>
    <row r="30" spans="1:6" ht="47.25" x14ac:dyDescent="0.25">
      <c r="A30" s="277">
        <v>19</v>
      </c>
      <c r="B30" s="194" t="s">
        <v>21810</v>
      </c>
      <c r="C30" s="194" t="s">
        <v>21811</v>
      </c>
      <c r="D30" s="194" t="s">
        <v>2934</v>
      </c>
      <c r="E30" s="1192">
        <v>800000</v>
      </c>
      <c r="F30" s="198" t="s">
        <v>13</v>
      </c>
    </row>
    <row r="31" spans="1:6" ht="47.25" x14ac:dyDescent="0.25">
      <c r="A31" s="277">
        <v>20</v>
      </c>
      <c r="B31" s="194" t="s">
        <v>21812</v>
      </c>
      <c r="C31" s="194" t="s">
        <v>21813</v>
      </c>
      <c r="D31" s="194" t="s">
        <v>2934</v>
      </c>
      <c r="E31" s="1192">
        <v>1000000</v>
      </c>
      <c r="F31" s="198" t="s">
        <v>13</v>
      </c>
    </row>
    <row r="32" spans="1:6" ht="47.25" x14ac:dyDescent="0.25">
      <c r="A32" s="277">
        <v>21</v>
      </c>
      <c r="B32" s="194" t="s">
        <v>21814</v>
      </c>
      <c r="C32" s="194" t="s">
        <v>21815</v>
      </c>
      <c r="D32" s="194" t="s">
        <v>21804</v>
      </c>
      <c r="E32" s="1192">
        <v>500000</v>
      </c>
      <c r="F32" s="198" t="s">
        <v>13</v>
      </c>
    </row>
    <row r="33" spans="1:6" ht="63" x14ac:dyDescent="0.25">
      <c r="A33" s="277">
        <v>22</v>
      </c>
      <c r="B33" s="194" t="s">
        <v>21816</v>
      </c>
      <c r="C33" s="194" t="s">
        <v>21817</v>
      </c>
      <c r="D33" s="194" t="s">
        <v>21818</v>
      </c>
      <c r="E33" s="1192">
        <v>300000</v>
      </c>
      <c r="F33" s="198" t="s">
        <v>272</v>
      </c>
    </row>
    <row r="34" spans="1:6" ht="47.25" x14ac:dyDescent="0.25">
      <c r="A34" s="277">
        <v>23</v>
      </c>
      <c r="B34" s="194" t="s">
        <v>21819</v>
      </c>
      <c r="C34" s="194" t="s">
        <v>21820</v>
      </c>
      <c r="D34" s="194" t="s">
        <v>21821</v>
      </c>
      <c r="E34" s="1192">
        <v>120000</v>
      </c>
      <c r="F34" s="198" t="s">
        <v>272</v>
      </c>
    </row>
    <row r="35" spans="1:6" ht="78.75" x14ac:dyDescent="0.25">
      <c r="A35" s="277">
        <v>24</v>
      </c>
      <c r="B35" s="194" t="s">
        <v>21822</v>
      </c>
      <c r="C35" s="194" t="s">
        <v>21823</v>
      </c>
      <c r="D35" s="194" t="s">
        <v>21824</v>
      </c>
      <c r="E35" s="1192">
        <v>500000</v>
      </c>
      <c r="F35" s="198" t="s">
        <v>272</v>
      </c>
    </row>
    <row r="36" spans="1:6" ht="63" x14ac:dyDescent="0.25">
      <c r="A36" s="277">
        <v>25</v>
      </c>
      <c r="B36" s="194" t="s">
        <v>21825</v>
      </c>
      <c r="C36" s="194" t="s">
        <v>21826</v>
      </c>
      <c r="D36" s="194" t="s">
        <v>21827</v>
      </c>
      <c r="E36" s="1192">
        <v>400000</v>
      </c>
      <c r="F36" s="198" t="s">
        <v>272</v>
      </c>
    </row>
    <row r="37" spans="1:6" ht="63" x14ac:dyDescent="0.25">
      <c r="A37" s="277">
        <v>26</v>
      </c>
      <c r="B37" s="194" t="s">
        <v>21828</v>
      </c>
      <c r="C37" s="194" t="s">
        <v>21829</v>
      </c>
      <c r="D37" s="194" t="s">
        <v>21818</v>
      </c>
      <c r="E37" s="1192">
        <v>300000</v>
      </c>
      <c r="F37" s="198" t="s">
        <v>272</v>
      </c>
    </row>
    <row r="38" spans="1:6" ht="78.75" x14ac:dyDescent="0.25">
      <c r="A38" s="277">
        <v>27</v>
      </c>
      <c r="B38" s="194" t="s">
        <v>21830</v>
      </c>
      <c r="C38" s="194" t="s">
        <v>21831</v>
      </c>
      <c r="D38" s="194" t="s">
        <v>21832</v>
      </c>
      <c r="E38" s="1192">
        <v>500000</v>
      </c>
      <c r="F38" s="198" t="s">
        <v>272</v>
      </c>
    </row>
    <row r="39" spans="1:6" ht="63" x14ac:dyDescent="0.25">
      <c r="A39" s="277">
        <v>28</v>
      </c>
      <c r="B39" s="194" t="s">
        <v>21833</v>
      </c>
      <c r="C39" s="194" t="s">
        <v>21834</v>
      </c>
      <c r="D39" s="194" t="s">
        <v>21818</v>
      </c>
      <c r="E39" s="1192">
        <v>500000</v>
      </c>
      <c r="F39" s="198" t="s">
        <v>272</v>
      </c>
    </row>
    <row r="40" spans="1:6" ht="63" x14ac:dyDescent="0.25">
      <c r="A40" s="277">
        <v>29</v>
      </c>
      <c r="B40" s="194" t="s">
        <v>21835</v>
      </c>
      <c r="C40" s="194" t="s">
        <v>21836</v>
      </c>
      <c r="D40" s="194" t="s">
        <v>21837</v>
      </c>
      <c r="E40" s="1192">
        <v>400000</v>
      </c>
      <c r="F40" s="198" t="s">
        <v>13</v>
      </c>
    </row>
    <row r="41" spans="1:6" ht="63" x14ac:dyDescent="0.25">
      <c r="A41" s="277">
        <v>30</v>
      </c>
      <c r="B41" s="194" t="s">
        <v>21838</v>
      </c>
      <c r="C41" s="194" t="s">
        <v>21839</v>
      </c>
      <c r="D41" s="194" t="s">
        <v>21840</v>
      </c>
      <c r="E41" s="1192">
        <v>200000</v>
      </c>
      <c r="F41" s="198" t="s">
        <v>272</v>
      </c>
    </row>
    <row r="42" spans="1:6" ht="47.25" x14ac:dyDescent="0.25">
      <c r="A42" s="277">
        <v>31</v>
      </c>
      <c r="B42" s="194" t="s">
        <v>21841</v>
      </c>
      <c r="C42" s="194" t="s">
        <v>21842</v>
      </c>
      <c r="D42" s="194" t="s">
        <v>2934</v>
      </c>
      <c r="E42" s="1192">
        <v>1000000</v>
      </c>
      <c r="F42" s="198" t="s">
        <v>13</v>
      </c>
    </row>
    <row r="43" spans="1:6" ht="63" x14ac:dyDescent="0.25">
      <c r="A43" s="277">
        <v>32</v>
      </c>
      <c r="B43" s="194" t="s">
        <v>21843</v>
      </c>
      <c r="C43" s="194" t="s">
        <v>21844</v>
      </c>
      <c r="D43" s="194" t="s">
        <v>21845</v>
      </c>
      <c r="E43" s="1192">
        <v>600000</v>
      </c>
      <c r="F43" s="198" t="s">
        <v>272</v>
      </c>
    </row>
    <row r="44" spans="1:6" ht="63" x14ac:dyDescent="0.25">
      <c r="A44" s="277">
        <v>33</v>
      </c>
      <c r="B44" s="194" t="s">
        <v>21846</v>
      </c>
      <c r="C44" s="194" t="s">
        <v>21847</v>
      </c>
      <c r="D44" s="194" t="s">
        <v>21827</v>
      </c>
      <c r="E44" s="1192">
        <v>400000</v>
      </c>
      <c r="F44" s="198" t="s">
        <v>272</v>
      </c>
    </row>
    <row r="45" spans="1:6" ht="63" x14ac:dyDescent="0.25">
      <c r="A45" s="277">
        <v>34</v>
      </c>
      <c r="B45" s="194" t="s">
        <v>21848</v>
      </c>
      <c r="C45" s="194" t="s">
        <v>21849</v>
      </c>
      <c r="D45" s="194" t="s">
        <v>21850</v>
      </c>
      <c r="E45" s="1192">
        <v>800000</v>
      </c>
      <c r="F45" s="198" t="s">
        <v>272</v>
      </c>
    </row>
    <row r="46" spans="1:6" ht="47.25" x14ac:dyDescent="0.25">
      <c r="A46" s="277">
        <v>35</v>
      </c>
      <c r="B46" s="194" t="s">
        <v>21851</v>
      </c>
      <c r="C46" s="194" t="s">
        <v>21852</v>
      </c>
      <c r="D46" s="194" t="s">
        <v>21853</v>
      </c>
      <c r="E46" s="1197">
        <v>200000</v>
      </c>
      <c r="F46" s="198" t="s">
        <v>272</v>
      </c>
    </row>
    <row r="47" spans="1:6" ht="47.25" x14ac:dyDescent="0.25">
      <c r="A47" s="277">
        <v>36</v>
      </c>
      <c r="B47" s="194" t="s">
        <v>21854</v>
      </c>
      <c r="C47" s="194" t="s">
        <v>21855</v>
      </c>
      <c r="D47" s="194" t="s">
        <v>21801</v>
      </c>
      <c r="E47" s="1192">
        <v>600000</v>
      </c>
      <c r="F47" s="198" t="s">
        <v>13</v>
      </c>
    </row>
    <row r="48" spans="1:6" ht="110.25" x14ac:dyDescent="0.25">
      <c r="A48" s="277">
        <v>37</v>
      </c>
      <c r="B48" s="194" t="s">
        <v>21856</v>
      </c>
      <c r="C48" s="194" t="s">
        <v>21857</v>
      </c>
      <c r="D48" s="194" t="s">
        <v>21858</v>
      </c>
      <c r="E48" s="1192">
        <v>1000000</v>
      </c>
      <c r="F48" s="198" t="s">
        <v>272</v>
      </c>
    </row>
    <row r="49" spans="1:6" ht="63" x14ac:dyDescent="0.25">
      <c r="A49" s="277">
        <v>38</v>
      </c>
      <c r="B49" s="194" t="s">
        <v>21859</v>
      </c>
      <c r="C49" s="194" t="s">
        <v>21860</v>
      </c>
      <c r="D49" s="194" t="s">
        <v>21818</v>
      </c>
      <c r="E49" s="1192">
        <v>300000</v>
      </c>
      <c r="F49" s="198" t="s">
        <v>272</v>
      </c>
    </row>
    <row r="50" spans="1:6" ht="63" x14ac:dyDescent="0.25">
      <c r="A50" s="277">
        <v>39</v>
      </c>
      <c r="B50" s="194" t="s">
        <v>21861</v>
      </c>
      <c r="C50" s="194" t="s">
        <v>21862</v>
      </c>
      <c r="D50" s="194" t="s">
        <v>21818</v>
      </c>
      <c r="E50" s="1192">
        <v>300000</v>
      </c>
      <c r="F50" s="198" t="s">
        <v>272</v>
      </c>
    </row>
    <row r="51" spans="1:6" ht="78.75" x14ac:dyDescent="0.25">
      <c r="A51" s="277">
        <v>40</v>
      </c>
      <c r="B51" s="194" t="s">
        <v>21863</v>
      </c>
      <c r="C51" s="194" t="s">
        <v>21864</v>
      </c>
      <c r="D51" s="194" t="s">
        <v>21865</v>
      </c>
      <c r="E51" s="1192">
        <v>1000000</v>
      </c>
      <c r="F51" s="198" t="s">
        <v>272</v>
      </c>
    </row>
    <row r="52" spans="1:6" ht="78.75" x14ac:dyDescent="0.25">
      <c r="A52" s="277">
        <v>41</v>
      </c>
      <c r="B52" s="194" t="s">
        <v>21866</v>
      </c>
      <c r="C52" s="194" t="s">
        <v>21867</v>
      </c>
      <c r="D52" s="194" t="s">
        <v>21868</v>
      </c>
      <c r="E52" s="1192">
        <v>500000</v>
      </c>
      <c r="F52" s="198" t="s">
        <v>272</v>
      </c>
    </row>
    <row r="53" spans="1:6" ht="63" x14ac:dyDescent="0.25">
      <c r="A53" s="277">
        <v>42</v>
      </c>
      <c r="B53" s="194" t="s">
        <v>21869</v>
      </c>
      <c r="C53" s="194" t="s">
        <v>21870</v>
      </c>
      <c r="D53" s="194" t="s">
        <v>21871</v>
      </c>
      <c r="E53" s="1192">
        <v>400000</v>
      </c>
      <c r="F53" s="198" t="s">
        <v>272</v>
      </c>
    </row>
    <row r="54" spans="1:6" ht="78.75" x14ac:dyDescent="0.25">
      <c r="A54" s="277">
        <v>43</v>
      </c>
      <c r="B54" s="194" t="s">
        <v>21872</v>
      </c>
      <c r="C54" s="194" t="s">
        <v>21873</v>
      </c>
      <c r="D54" s="194" t="s">
        <v>21865</v>
      </c>
      <c r="E54" s="1192">
        <v>1000000</v>
      </c>
      <c r="F54" s="198" t="s">
        <v>272</v>
      </c>
    </row>
    <row r="55" spans="1:6" ht="63" x14ac:dyDescent="0.25">
      <c r="A55" s="277">
        <v>44</v>
      </c>
      <c r="B55" s="194" t="s">
        <v>21874</v>
      </c>
      <c r="C55" s="194" t="s">
        <v>21875</v>
      </c>
      <c r="D55" s="194" t="s">
        <v>21871</v>
      </c>
      <c r="E55" s="1192">
        <v>400000</v>
      </c>
      <c r="F55" s="198" t="s">
        <v>272</v>
      </c>
    </row>
    <row r="56" spans="1:6" ht="63" x14ac:dyDescent="0.25">
      <c r="A56" s="277">
        <v>45</v>
      </c>
      <c r="B56" s="194" t="s">
        <v>21876</v>
      </c>
      <c r="C56" s="194" t="s">
        <v>21877</v>
      </c>
      <c r="D56" s="194" t="s">
        <v>21871</v>
      </c>
      <c r="E56" s="1192">
        <v>400000</v>
      </c>
      <c r="F56" s="198" t="s">
        <v>272</v>
      </c>
    </row>
    <row r="57" spans="1:6" ht="78.75" x14ac:dyDescent="0.25">
      <c r="A57" s="277">
        <v>46</v>
      </c>
      <c r="B57" s="194" t="s">
        <v>21878</v>
      </c>
      <c r="C57" s="194" t="s">
        <v>21879</v>
      </c>
      <c r="D57" s="194" t="s">
        <v>21880</v>
      </c>
      <c r="E57" s="1192">
        <v>2000000</v>
      </c>
      <c r="F57" s="198" t="s">
        <v>272</v>
      </c>
    </row>
    <row r="58" spans="1:6" ht="78.75" x14ac:dyDescent="0.25">
      <c r="A58" s="277">
        <v>47</v>
      </c>
      <c r="B58" s="194" t="s">
        <v>21881</v>
      </c>
      <c r="C58" s="194" t="s">
        <v>21882</v>
      </c>
      <c r="D58" s="194" t="s">
        <v>21883</v>
      </c>
      <c r="E58" s="1197">
        <v>500000</v>
      </c>
      <c r="F58" s="198" t="s">
        <v>272</v>
      </c>
    </row>
    <row r="59" spans="1:6" ht="63" x14ac:dyDescent="0.25">
      <c r="A59" s="277">
        <v>48</v>
      </c>
      <c r="B59" s="194" t="s">
        <v>21884</v>
      </c>
      <c r="C59" s="194" t="s">
        <v>21885</v>
      </c>
      <c r="D59" s="194" t="s">
        <v>21871</v>
      </c>
      <c r="E59" s="1192">
        <v>400000</v>
      </c>
      <c r="F59" s="198" t="s">
        <v>272</v>
      </c>
    </row>
    <row r="60" spans="1:6" ht="78.75" x14ac:dyDescent="0.25">
      <c r="A60" s="277">
        <v>49</v>
      </c>
      <c r="B60" s="194" t="s">
        <v>21886</v>
      </c>
      <c r="C60" s="194" t="s">
        <v>21887</v>
      </c>
      <c r="D60" s="194" t="s">
        <v>21888</v>
      </c>
      <c r="E60" s="1192">
        <v>400000</v>
      </c>
      <c r="F60" s="198" t="s">
        <v>272</v>
      </c>
    </row>
    <row r="61" spans="1:6" ht="47.25" x14ac:dyDescent="0.25">
      <c r="A61" s="277">
        <v>50</v>
      </c>
      <c r="B61" s="194" t="s">
        <v>21889</v>
      </c>
      <c r="C61" s="194" t="s">
        <v>21890</v>
      </c>
      <c r="D61" s="194" t="s">
        <v>21891</v>
      </c>
      <c r="E61" s="1192">
        <v>500000</v>
      </c>
      <c r="F61" s="198" t="s">
        <v>272</v>
      </c>
    </row>
    <row r="62" spans="1:6" ht="47.25" x14ac:dyDescent="0.25">
      <c r="A62" s="277">
        <v>51</v>
      </c>
      <c r="B62" s="194" t="s">
        <v>21892</v>
      </c>
      <c r="C62" s="194" t="s">
        <v>21893</v>
      </c>
      <c r="D62" s="194" t="s">
        <v>21894</v>
      </c>
      <c r="E62" s="1192">
        <v>400000</v>
      </c>
      <c r="F62" s="198" t="s">
        <v>272</v>
      </c>
    </row>
    <row r="63" spans="1:6" x14ac:dyDescent="0.25">
      <c r="A63" s="277"/>
      <c r="B63" s="1193" t="s">
        <v>5872</v>
      </c>
      <c r="C63" s="1194"/>
      <c r="D63" s="1194"/>
      <c r="E63" s="1194"/>
      <c r="F63" s="1195"/>
    </row>
    <row r="64" spans="1:6" ht="47.25" x14ac:dyDescent="0.25">
      <c r="A64" s="277">
        <v>52</v>
      </c>
      <c r="B64" s="194" t="s">
        <v>21895</v>
      </c>
      <c r="C64" s="194" t="s">
        <v>21896</v>
      </c>
      <c r="D64" s="194" t="s">
        <v>2934</v>
      </c>
      <c r="E64" s="1192">
        <v>1000000</v>
      </c>
      <c r="F64" s="198" t="s">
        <v>13</v>
      </c>
    </row>
    <row r="65" spans="1:6" ht="78.75" x14ac:dyDescent="0.25">
      <c r="A65" s="277">
        <v>53</v>
      </c>
      <c r="B65" s="194" t="s">
        <v>21897</v>
      </c>
      <c r="C65" s="194" t="s">
        <v>21898</v>
      </c>
      <c r="D65" s="194" t="s">
        <v>21899</v>
      </c>
      <c r="E65" s="1192">
        <v>400000</v>
      </c>
      <c r="F65" s="198" t="s">
        <v>272</v>
      </c>
    </row>
    <row r="66" spans="1:6" ht="78.75" x14ac:dyDescent="0.25">
      <c r="A66" s="277">
        <v>54</v>
      </c>
      <c r="B66" s="194" t="s">
        <v>21900</v>
      </c>
      <c r="C66" s="194" t="s">
        <v>21901</v>
      </c>
      <c r="D66" s="194" t="s">
        <v>21902</v>
      </c>
      <c r="E66" s="1192">
        <v>700000</v>
      </c>
      <c r="F66" s="198" t="s">
        <v>272</v>
      </c>
    </row>
    <row r="67" spans="1:6" ht="47.25" x14ac:dyDescent="0.25">
      <c r="A67" s="277">
        <v>55</v>
      </c>
      <c r="B67" s="194" t="s">
        <v>21903</v>
      </c>
      <c r="C67" s="194" t="s">
        <v>21904</v>
      </c>
      <c r="D67" s="194" t="s">
        <v>2934</v>
      </c>
      <c r="E67" s="1192">
        <v>800000</v>
      </c>
      <c r="F67" s="198" t="s">
        <v>13</v>
      </c>
    </row>
    <row r="68" spans="1:6" ht="204.75" x14ac:dyDescent="0.25">
      <c r="A68" s="277">
        <v>56</v>
      </c>
      <c r="B68" s="194" t="s">
        <v>21905</v>
      </c>
      <c r="C68" s="194" t="s">
        <v>21906</v>
      </c>
      <c r="D68" s="194" t="s">
        <v>21907</v>
      </c>
      <c r="E68" s="1192">
        <v>6000000</v>
      </c>
      <c r="F68" s="198" t="s">
        <v>272</v>
      </c>
    </row>
    <row r="69" spans="1:6" ht="47.25" x14ac:dyDescent="0.25">
      <c r="A69" s="277">
        <v>57</v>
      </c>
      <c r="B69" s="194" t="s">
        <v>21908</v>
      </c>
      <c r="C69" s="194" t="s">
        <v>21909</v>
      </c>
      <c r="D69" s="194" t="s">
        <v>21910</v>
      </c>
      <c r="E69" s="1192">
        <v>400000</v>
      </c>
      <c r="F69" s="198" t="s">
        <v>272</v>
      </c>
    </row>
    <row r="70" spans="1:6" ht="63" x14ac:dyDescent="0.25">
      <c r="A70" s="277">
        <v>58</v>
      </c>
      <c r="B70" s="194" t="s">
        <v>21911</v>
      </c>
      <c r="C70" s="194" t="s">
        <v>21912</v>
      </c>
      <c r="D70" s="194" t="s">
        <v>21913</v>
      </c>
      <c r="E70" s="1192">
        <v>500000</v>
      </c>
      <c r="F70" s="198" t="s">
        <v>272</v>
      </c>
    </row>
    <row r="71" spans="1:6" ht="47.25" x14ac:dyDescent="0.25">
      <c r="A71" s="277">
        <v>59</v>
      </c>
      <c r="B71" s="194" t="s">
        <v>21914</v>
      </c>
      <c r="C71" s="194" t="s">
        <v>21915</v>
      </c>
      <c r="D71" s="194" t="s">
        <v>21910</v>
      </c>
      <c r="E71" s="1192">
        <v>400000</v>
      </c>
      <c r="F71" s="198" t="s">
        <v>272</v>
      </c>
    </row>
    <row r="72" spans="1:6" ht="47.25" x14ac:dyDescent="0.25">
      <c r="A72" s="277">
        <v>60</v>
      </c>
      <c r="B72" s="194" t="s">
        <v>21916</v>
      </c>
      <c r="C72" s="194" t="s">
        <v>21917</v>
      </c>
      <c r="D72" s="194" t="s">
        <v>2934</v>
      </c>
      <c r="E72" s="1192">
        <v>1000000</v>
      </c>
      <c r="F72" s="198" t="s">
        <v>13</v>
      </c>
    </row>
    <row r="73" spans="1:6" ht="47.25" x14ac:dyDescent="0.25">
      <c r="A73" s="277">
        <v>61</v>
      </c>
      <c r="B73" s="194" t="s">
        <v>21918</v>
      </c>
      <c r="C73" s="194" t="s">
        <v>21919</v>
      </c>
      <c r="D73" s="194" t="s">
        <v>21920</v>
      </c>
      <c r="E73" s="1192">
        <v>700000</v>
      </c>
      <c r="F73" s="198" t="s">
        <v>13</v>
      </c>
    </row>
    <row r="74" spans="1:6" ht="94.5" x14ac:dyDescent="0.25">
      <c r="A74" s="277">
        <v>62</v>
      </c>
      <c r="B74" s="194" t="s">
        <v>21921</v>
      </c>
      <c r="C74" s="194" t="s">
        <v>21922</v>
      </c>
      <c r="D74" s="194" t="s">
        <v>21923</v>
      </c>
      <c r="E74" s="1192">
        <v>600000</v>
      </c>
      <c r="F74" s="198" t="s">
        <v>272</v>
      </c>
    </row>
    <row r="75" spans="1:6" ht="47.25" x14ac:dyDescent="0.25">
      <c r="A75" s="277">
        <v>63</v>
      </c>
      <c r="B75" s="194" t="s">
        <v>21924</v>
      </c>
      <c r="C75" s="194" t="s">
        <v>21925</v>
      </c>
      <c r="D75" s="194" t="s">
        <v>2637</v>
      </c>
      <c r="E75" s="1192">
        <v>5500000</v>
      </c>
      <c r="F75" s="198" t="s">
        <v>13</v>
      </c>
    </row>
    <row r="76" spans="1:6" ht="47.25" x14ac:dyDescent="0.25">
      <c r="A76" s="277">
        <v>64</v>
      </c>
      <c r="B76" s="194" t="s">
        <v>21926</v>
      </c>
      <c r="C76" s="194" t="s">
        <v>21927</v>
      </c>
      <c r="D76" s="194" t="s">
        <v>2934</v>
      </c>
      <c r="E76" s="1192">
        <v>1000000</v>
      </c>
      <c r="F76" s="198" t="s">
        <v>13</v>
      </c>
    </row>
    <row r="77" spans="1:6" ht="94.5" x14ac:dyDescent="0.25">
      <c r="A77" s="277">
        <v>65</v>
      </c>
      <c r="B77" s="194" t="s">
        <v>21928</v>
      </c>
      <c r="C77" s="194" t="s">
        <v>21929</v>
      </c>
      <c r="D77" s="194" t="s">
        <v>21930</v>
      </c>
      <c r="E77" s="1192">
        <v>4500000</v>
      </c>
      <c r="F77" s="198" t="s">
        <v>272</v>
      </c>
    </row>
    <row r="78" spans="1:6" ht="63" x14ac:dyDescent="0.25">
      <c r="A78" s="277">
        <v>66</v>
      </c>
      <c r="B78" s="194" t="s">
        <v>21931</v>
      </c>
      <c r="C78" s="194" t="s">
        <v>21932</v>
      </c>
      <c r="D78" s="194" t="s">
        <v>21933</v>
      </c>
      <c r="E78" s="1192">
        <v>600000</v>
      </c>
      <c r="F78" s="198" t="s">
        <v>272</v>
      </c>
    </row>
    <row r="79" spans="1:6" ht="94.5" x14ac:dyDescent="0.25">
      <c r="A79" s="277">
        <v>67</v>
      </c>
      <c r="B79" s="194" t="s">
        <v>21934</v>
      </c>
      <c r="C79" s="194" t="s">
        <v>21935</v>
      </c>
      <c r="D79" s="194" t="s">
        <v>21936</v>
      </c>
      <c r="E79" s="1192">
        <v>800000</v>
      </c>
      <c r="F79" s="198" t="s">
        <v>272</v>
      </c>
    </row>
    <row r="80" spans="1:6" ht="63" x14ac:dyDescent="0.25">
      <c r="A80" s="277">
        <v>69</v>
      </c>
      <c r="B80" s="194" t="s">
        <v>21937</v>
      </c>
      <c r="C80" s="194" t="s">
        <v>21938</v>
      </c>
      <c r="D80" s="194" t="s">
        <v>2934</v>
      </c>
      <c r="E80" s="1192">
        <v>1000000</v>
      </c>
      <c r="F80" s="198" t="s">
        <v>13</v>
      </c>
    </row>
    <row r="81" spans="1:6" x14ac:dyDescent="0.25">
      <c r="A81" s="277"/>
      <c r="B81" s="1193" t="s">
        <v>1222</v>
      </c>
      <c r="C81" s="1194"/>
      <c r="D81" s="1194"/>
      <c r="E81" s="1194"/>
      <c r="F81" s="1195"/>
    </row>
    <row r="82" spans="1:6" ht="157.5" x14ac:dyDescent="0.25">
      <c r="A82" s="277">
        <v>70</v>
      </c>
      <c r="B82" s="194" t="s">
        <v>21939</v>
      </c>
      <c r="C82" s="194" t="s">
        <v>21940</v>
      </c>
      <c r="D82" s="194" t="s">
        <v>21941</v>
      </c>
      <c r="E82" s="1192">
        <v>3500000</v>
      </c>
      <c r="F82" s="198" t="s">
        <v>272</v>
      </c>
    </row>
    <row r="83" spans="1:6" x14ac:dyDescent="0.25">
      <c r="A83" s="277"/>
      <c r="B83" s="1193" t="s">
        <v>219</v>
      </c>
      <c r="C83" s="1194"/>
      <c r="D83" s="1194"/>
      <c r="E83" s="1194"/>
      <c r="F83" s="1195"/>
    </row>
    <row r="84" spans="1:6" ht="94.5" x14ac:dyDescent="0.25">
      <c r="A84" s="277">
        <v>71</v>
      </c>
      <c r="B84" s="194" t="s">
        <v>21942</v>
      </c>
      <c r="C84" s="194" t="s">
        <v>21943</v>
      </c>
      <c r="D84" s="194" t="s">
        <v>21944</v>
      </c>
      <c r="E84" s="1192">
        <v>800000</v>
      </c>
      <c r="F84" s="198" t="s">
        <v>272</v>
      </c>
    </row>
    <row r="85" spans="1:6" ht="63" x14ac:dyDescent="0.25">
      <c r="A85" s="1198">
        <v>72</v>
      </c>
      <c r="B85" s="1199" t="s">
        <v>21945</v>
      </c>
      <c r="C85" s="1199" t="s">
        <v>21946</v>
      </c>
      <c r="D85" s="1199" t="s">
        <v>21947</v>
      </c>
      <c r="E85" s="1200">
        <v>1000000</v>
      </c>
      <c r="F85" s="1201" t="s">
        <v>272</v>
      </c>
    </row>
    <row r="86" spans="1:6" ht="94.5" x14ac:dyDescent="0.25">
      <c r="A86" s="277">
        <v>73</v>
      </c>
      <c r="B86" s="194" t="s">
        <v>21948</v>
      </c>
      <c r="C86" s="194" t="s">
        <v>21949</v>
      </c>
      <c r="D86" s="194" t="s">
        <v>21950</v>
      </c>
      <c r="E86" s="1192">
        <v>4000000</v>
      </c>
      <c r="F86" s="198" t="s">
        <v>272</v>
      </c>
    </row>
    <row r="87" spans="1:6" x14ac:dyDescent="0.25">
      <c r="A87" s="277"/>
      <c r="B87" s="498" t="s">
        <v>477</v>
      </c>
      <c r="C87" s="498"/>
      <c r="D87" s="498"/>
      <c r="E87" s="498"/>
      <c r="F87" s="498"/>
    </row>
    <row r="88" spans="1:6" ht="220.5" x14ac:dyDescent="0.25">
      <c r="A88" s="277">
        <v>74</v>
      </c>
      <c r="B88" s="194" t="s">
        <v>21951</v>
      </c>
      <c r="C88" s="194" t="s">
        <v>21952</v>
      </c>
      <c r="D88" s="303" t="s">
        <v>19828</v>
      </c>
      <c r="E88" s="1192">
        <v>1169256.8</v>
      </c>
      <c r="F88" s="198" t="s">
        <v>13</v>
      </c>
    </row>
    <row r="89" spans="1:6" x14ac:dyDescent="0.25">
      <c r="A89" s="277" t="s">
        <v>21953</v>
      </c>
      <c r="B89" s="498" t="s">
        <v>248</v>
      </c>
      <c r="C89" s="833"/>
      <c r="D89" s="833"/>
      <c r="E89" s="1112">
        <f>SUM(E6:E88)</f>
        <v>80510344.819999993</v>
      </c>
      <c r="F89" s="193"/>
    </row>
    <row r="90" spans="1:6" x14ac:dyDescent="0.25">
      <c r="A90" s="1055"/>
      <c r="B90" s="2820" t="s">
        <v>9</v>
      </c>
      <c r="C90" s="2820"/>
      <c r="D90" s="2820"/>
      <c r="E90" s="1045"/>
      <c r="F90" s="677"/>
    </row>
    <row r="91" spans="1:6" ht="63" x14ac:dyDescent="0.25">
      <c r="A91" s="1056">
        <v>1</v>
      </c>
      <c r="B91" s="149" t="s">
        <v>269</v>
      </c>
      <c r="C91" s="7" t="s">
        <v>21954</v>
      </c>
      <c r="D91" s="149" t="s">
        <v>271</v>
      </c>
      <c r="E91" s="1046">
        <v>1000000</v>
      </c>
      <c r="F91" s="277" t="s">
        <v>272</v>
      </c>
    </row>
    <row r="92" spans="1:6" x14ac:dyDescent="0.25">
      <c r="A92" s="1056"/>
      <c r="B92" s="382" t="s">
        <v>273</v>
      </c>
      <c r="C92" s="7"/>
      <c r="D92" s="149"/>
      <c r="E92" s="1046"/>
      <c r="F92" s="277"/>
    </row>
    <row r="93" spans="1:6" ht="94.5" x14ac:dyDescent="0.25">
      <c r="A93" s="1056">
        <v>2</v>
      </c>
      <c r="B93" s="149" t="s">
        <v>274</v>
      </c>
      <c r="C93" s="7" t="s">
        <v>21955</v>
      </c>
      <c r="D93" s="149" t="s">
        <v>276</v>
      </c>
      <c r="E93" s="1046">
        <v>4500000</v>
      </c>
      <c r="F93" s="277" t="s">
        <v>277</v>
      </c>
    </row>
    <row r="94" spans="1:6" x14ac:dyDescent="0.25">
      <c r="A94" s="1056"/>
      <c r="B94" s="382" t="s">
        <v>248</v>
      </c>
      <c r="C94" s="156"/>
      <c r="D94" s="149"/>
      <c r="E94" s="1047">
        <v>5500000</v>
      </c>
      <c r="F94" s="277"/>
    </row>
    <row r="95" spans="1:6" ht="16.5" customHeight="1" x14ac:dyDescent="0.25">
      <c r="A95" s="1056"/>
      <c r="B95" s="2365" t="s">
        <v>323</v>
      </c>
      <c r="C95" s="2367"/>
      <c r="D95" s="149"/>
      <c r="E95" s="1047"/>
      <c r="F95" s="277"/>
    </row>
    <row r="96" spans="1:6" x14ac:dyDescent="0.25">
      <c r="A96" s="1055"/>
      <c r="B96" s="2820" t="s">
        <v>9</v>
      </c>
      <c r="C96" s="2820"/>
      <c r="D96" s="2820"/>
      <c r="E96" s="1045"/>
      <c r="F96" s="677"/>
    </row>
    <row r="97" spans="1:6" ht="63" x14ac:dyDescent="0.25">
      <c r="A97" s="277">
        <v>68</v>
      </c>
      <c r="B97" s="194" t="s">
        <v>21956</v>
      </c>
      <c r="C97" s="194" t="s">
        <v>21957</v>
      </c>
      <c r="D97" s="194" t="s">
        <v>21910</v>
      </c>
      <c r="E97" s="1192">
        <v>400000</v>
      </c>
      <c r="F97" s="198" t="s">
        <v>272</v>
      </c>
    </row>
    <row r="98" spans="1:6" ht="47.25" x14ac:dyDescent="0.25">
      <c r="A98" s="277">
        <v>62</v>
      </c>
      <c r="B98" s="194" t="s">
        <v>21921</v>
      </c>
      <c r="C98" s="194" t="s">
        <v>21922</v>
      </c>
      <c r="D98" s="194" t="s">
        <v>21958</v>
      </c>
      <c r="E98" s="1192">
        <v>400000</v>
      </c>
      <c r="F98" s="198" t="s">
        <v>272</v>
      </c>
    </row>
    <row r="99" spans="1:6" x14ac:dyDescent="0.25">
      <c r="A99" s="88"/>
      <c r="B99" s="173" t="s">
        <v>248</v>
      </c>
      <c r="C99" s="88"/>
      <c r="D99" s="88"/>
      <c r="E99" s="89">
        <f>SUM(E97:E98)</f>
        <v>800000</v>
      </c>
      <c r="F99" s="88"/>
    </row>
    <row r="100" spans="1:6" x14ac:dyDescent="0.25">
      <c r="A100" s="88"/>
      <c r="B100" s="88" t="s">
        <v>324</v>
      </c>
      <c r="C100" s="88"/>
      <c r="D100" s="88"/>
      <c r="E100" s="89">
        <f>E99+E94+E89</f>
        <v>86810344.819999993</v>
      </c>
      <c r="F100" s="88"/>
    </row>
    <row r="103" spans="1:6" x14ac:dyDescent="0.25">
      <c r="A103" s="2865" t="s">
        <v>0</v>
      </c>
      <c r="B103" s="2865"/>
      <c r="C103" s="2865"/>
      <c r="D103" s="2865"/>
      <c r="E103" s="2865"/>
      <c r="F103" s="2866"/>
    </row>
    <row r="104" spans="1:6" x14ac:dyDescent="0.25">
      <c r="A104" s="2766" t="s">
        <v>21959</v>
      </c>
      <c r="B104" s="2766"/>
      <c r="C104" s="2766"/>
      <c r="D104" s="2766"/>
      <c r="E104" s="2766"/>
      <c r="F104" s="2766"/>
    </row>
    <row r="105" spans="1:6" x14ac:dyDescent="0.25">
      <c r="A105" s="2867" t="s">
        <v>18642</v>
      </c>
      <c r="B105" s="2868"/>
      <c r="C105" s="2868"/>
      <c r="D105" s="2868"/>
      <c r="E105" s="2868"/>
      <c r="F105" s="2869"/>
    </row>
    <row r="106" spans="1:6" ht="31.5" x14ac:dyDescent="0.25">
      <c r="A106" s="277"/>
      <c r="B106" s="382" t="s">
        <v>21960</v>
      </c>
      <c r="C106" s="382" t="s">
        <v>284</v>
      </c>
      <c r="D106" s="382" t="s">
        <v>8293</v>
      </c>
      <c r="E106" s="1202" t="s">
        <v>286</v>
      </c>
      <c r="F106" s="820" t="s">
        <v>1228</v>
      </c>
    </row>
    <row r="107" spans="1:6" x14ac:dyDescent="0.25">
      <c r="A107" s="280" t="s">
        <v>3</v>
      </c>
      <c r="B107" s="2783" t="s">
        <v>21961</v>
      </c>
      <c r="C107" s="2784"/>
      <c r="D107" s="2785"/>
      <c r="E107" s="1203"/>
      <c r="F107" s="862"/>
    </row>
    <row r="108" spans="1:6" ht="47.25" x14ac:dyDescent="0.25">
      <c r="A108" s="277">
        <v>1</v>
      </c>
      <c r="B108" s="372" t="s">
        <v>289</v>
      </c>
      <c r="C108" s="372" t="s">
        <v>21777</v>
      </c>
      <c r="D108" s="372" t="s">
        <v>12</v>
      </c>
      <c r="E108" s="333">
        <v>200000</v>
      </c>
      <c r="F108" s="862" t="s">
        <v>272</v>
      </c>
    </row>
    <row r="109" spans="1:6" ht="110.25" x14ac:dyDescent="0.25">
      <c r="A109" s="277">
        <v>2</v>
      </c>
      <c r="B109" s="372" t="s">
        <v>295</v>
      </c>
      <c r="C109" s="372" t="s">
        <v>21778</v>
      </c>
      <c r="D109" s="372" t="s">
        <v>21962</v>
      </c>
      <c r="E109" s="333">
        <v>100200.62</v>
      </c>
      <c r="F109" s="862" t="s">
        <v>272</v>
      </c>
    </row>
    <row r="110" spans="1:6" ht="31.5" x14ac:dyDescent="0.25">
      <c r="A110" s="277">
        <v>3</v>
      </c>
      <c r="B110" s="372" t="s">
        <v>17</v>
      </c>
      <c r="C110" s="372" t="s">
        <v>21779</v>
      </c>
      <c r="D110" s="372" t="s">
        <v>21963</v>
      </c>
      <c r="E110" s="333">
        <v>120000</v>
      </c>
      <c r="F110" s="862" t="s">
        <v>272</v>
      </c>
    </row>
    <row r="111" spans="1:6" ht="47.25" x14ac:dyDescent="0.25">
      <c r="A111" s="277">
        <v>4</v>
      </c>
      <c r="B111" s="372" t="s">
        <v>20</v>
      </c>
      <c r="C111" s="372" t="s">
        <v>21781</v>
      </c>
      <c r="D111" s="372" t="s">
        <v>21964</v>
      </c>
      <c r="E111" s="333">
        <v>62558</v>
      </c>
      <c r="F111" s="862" t="s">
        <v>272</v>
      </c>
    </row>
    <row r="112" spans="1:6" ht="78.75" x14ac:dyDescent="0.25">
      <c r="A112" s="277">
        <v>5</v>
      </c>
      <c r="B112" s="372" t="s">
        <v>23</v>
      </c>
      <c r="C112" s="372" t="s">
        <v>21783</v>
      </c>
      <c r="D112" s="372" t="s">
        <v>3056</v>
      </c>
      <c r="E112" s="333">
        <v>200000</v>
      </c>
      <c r="F112" s="862" t="s">
        <v>272</v>
      </c>
    </row>
    <row r="113" spans="1:6" x14ac:dyDescent="0.25">
      <c r="A113" s="277"/>
      <c r="B113" s="2444" t="s">
        <v>21965</v>
      </c>
      <c r="C113" s="2444"/>
      <c r="D113" s="2444"/>
      <c r="E113" s="1205"/>
      <c r="F113" s="862"/>
    </row>
    <row r="114" spans="1:6" ht="126" x14ac:dyDescent="0.25">
      <c r="A114" s="277">
        <v>6</v>
      </c>
      <c r="B114" s="372" t="s">
        <v>295</v>
      </c>
      <c r="C114" s="372" t="s">
        <v>21784</v>
      </c>
      <c r="D114" s="372" t="s">
        <v>21966</v>
      </c>
      <c r="E114" s="333">
        <v>71379.320000000007</v>
      </c>
      <c r="F114" s="862" t="s">
        <v>272</v>
      </c>
    </row>
    <row r="115" spans="1:6" ht="78.75" x14ac:dyDescent="0.25">
      <c r="A115" s="277">
        <v>7</v>
      </c>
      <c r="B115" s="372" t="s">
        <v>23</v>
      </c>
      <c r="C115" s="372" t="s">
        <v>21785</v>
      </c>
      <c r="D115" s="372" t="s">
        <v>3056</v>
      </c>
      <c r="E115" s="333">
        <v>130000</v>
      </c>
      <c r="F115" s="862" t="s">
        <v>272</v>
      </c>
    </row>
    <row r="116" spans="1:6" ht="78.75" x14ac:dyDescent="0.25">
      <c r="A116" s="277">
        <v>8</v>
      </c>
      <c r="B116" s="372" t="s">
        <v>14053</v>
      </c>
      <c r="C116" s="372" t="s">
        <v>21786</v>
      </c>
      <c r="D116" s="372" t="s">
        <v>21967</v>
      </c>
      <c r="E116" s="333">
        <v>140000</v>
      </c>
      <c r="F116" s="862" t="s">
        <v>272</v>
      </c>
    </row>
    <row r="117" spans="1:6" x14ac:dyDescent="0.25">
      <c r="A117" s="277"/>
      <c r="B117" s="2783" t="s">
        <v>739</v>
      </c>
      <c r="C117" s="2784"/>
      <c r="D117" s="2785"/>
      <c r="E117" s="1206"/>
      <c r="F117" s="862"/>
    </row>
    <row r="118" spans="1:6" ht="110.25" x14ac:dyDescent="0.25">
      <c r="A118" s="277">
        <v>9</v>
      </c>
      <c r="B118" s="372" t="s">
        <v>301</v>
      </c>
      <c r="C118" s="372" t="s">
        <v>21787</v>
      </c>
      <c r="D118" s="372" t="s">
        <v>21788</v>
      </c>
      <c r="E118" s="333">
        <v>568965.51</v>
      </c>
      <c r="F118" s="862" t="s">
        <v>272</v>
      </c>
    </row>
    <row r="119" spans="1:6" x14ac:dyDescent="0.25">
      <c r="A119" s="277"/>
      <c r="B119" s="2783" t="s">
        <v>306</v>
      </c>
      <c r="C119" s="2784"/>
      <c r="D119" s="2785"/>
      <c r="E119" s="1207"/>
      <c r="F119" s="862"/>
    </row>
    <row r="120" spans="1:6" ht="78.75" x14ac:dyDescent="0.25">
      <c r="A120" s="277">
        <v>10</v>
      </c>
      <c r="B120" s="372" t="s">
        <v>21789</v>
      </c>
      <c r="C120" s="372" t="s">
        <v>21790</v>
      </c>
      <c r="D120" s="149" t="s">
        <v>21791</v>
      </c>
      <c r="E120" s="333">
        <v>227586.2</v>
      </c>
      <c r="F120" s="862" t="s">
        <v>272</v>
      </c>
    </row>
    <row r="121" spans="1:6" x14ac:dyDescent="0.25">
      <c r="A121" s="277"/>
      <c r="B121" s="2783" t="s">
        <v>481</v>
      </c>
      <c r="C121" s="2784"/>
      <c r="D121" s="2785"/>
      <c r="E121" s="1207"/>
      <c r="F121" s="862"/>
    </row>
    <row r="122" spans="1:6" ht="63" x14ac:dyDescent="0.25">
      <c r="A122" s="277">
        <v>11</v>
      </c>
      <c r="B122" s="372" t="s">
        <v>245</v>
      </c>
      <c r="C122" s="372" t="s">
        <v>21792</v>
      </c>
      <c r="D122" s="149" t="s">
        <v>21968</v>
      </c>
      <c r="E122" s="333">
        <v>1000000</v>
      </c>
      <c r="F122" s="862" t="s">
        <v>272</v>
      </c>
    </row>
    <row r="123" spans="1:6" x14ac:dyDescent="0.25">
      <c r="A123" s="277"/>
      <c r="B123" s="420" t="s">
        <v>34</v>
      </c>
      <c r="C123" s="420"/>
      <c r="D123" s="372"/>
      <c r="E123" s="1205"/>
      <c r="F123" s="862"/>
    </row>
    <row r="124" spans="1:6" ht="63" x14ac:dyDescent="0.25">
      <c r="A124" s="277">
        <v>12</v>
      </c>
      <c r="B124" s="372" t="s">
        <v>342</v>
      </c>
      <c r="C124" s="372" t="s">
        <v>21969</v>
      </c>
      <c r="D124" s="149" t="s">
        <v>19119</v>
      </c>
      <c r="E124" s="333">
        <v>1000000</v>
      </c>
      <c r="F124" s="862" t="s">
        <v>272</v>
      </c>
    </row>
    <row r="125" spans="1:6" ht="31.5" x14ac:dyDescent="0.25">
      <c r="A125" s="277"/>
      <c r="B125" s="420" t="s">
        <v>303</v>
      </c>
      <c r="C125" s="420"/>
      <c r="D125" s="372"/>
      <c r="E125" s="1205"/>
      <c r="F125" s="862"/>
    </row>
    <row r="126" spans="1:6" ht="173.25" x14ac:dyDescent="0.25">
      <c r="A126" s="277">
        <v>13</v>
      </c>
      <c r="B126" s="372" t="s">
        <v>21970</v>
      </c>
      <c r="C126" s="372" t="s">
        <v>21971</v>
      </c>
      <c r="D126" s="269" t="s">
        <v>21972</v>
      </c>
      <c r="E126" s="333">
        <v>227586.2</v>
      </c>
      <c r="F126" s="862" t="s">
        <v>13</v>
      </c>
    </row>
    <row r="127" spans="1:6" x14ac:dyDescent="0.25">
      <c r="A127" s="277"/>
      <c r="B127" s="2444" t="s">
        <v>556</v>
      </c>
      <c r="C127" s="2444"/>
      <c r="D127" s="2444"/>
      <c r="E127" s="1205"/>
      <c r="F127" s="862"/>
    </row>
    <row r="128" spans="1:6" ht="47.25" x14ac:dyDescent="0.25">
      <c r="A128" s="277">
        <v>14</v>
      </c>
      <c r="B128" s="372" t="s">
        <v>21973</v>
      </c>
      <c r="C128" s="372" t="s">
        <v>21974</v>
      </c>
      <c r="D128" s="372" t="s">
        <v>21975</v>
      </c>
      <c r="E128" s="333">
        <v>800000</v>
      </c>
      <c r="F128" s="862" t="s">
        <v>13</v>
      </c>
    </row>
    <row r="129" spans="1:6" ht="47.25" x14ac:dyDescent="0.25">
      <c r="A129" s="277">
        <v>15</v>
      </c>
      <c r="B129" s="372" t="s">
        <v>21976</v>
      </c>
      <c r="C129" s="372" t="s">
        <v>21977</v>
      </c>
      <c r="D129" s="372" t="s">
        <v>21801</v>
      </c>
      <c r="E129" s="333">
        <v>400000</v>
      </c>
      <c r="F129" s="862" t="s">
        <v>13</v>
      </c>
    </row>
    <row r="130" spans="1:6" ht="47.25" x14ac:dyDescent="0.25">
      <c r="A130" s="277">
        <v>16</v>
      </c>
      <c r="B130" s="372" t="s">
        <v>21978</v>
      </c>
      <c r="C130" s="372" t="s">
        <v>21979</v>
      </c>
      <c r="D130" s="372" t="s">
        <v>21980</v>
      </c>
      <c r="E130" s="333">
        <v>700000</v>
      </c>
      <c r="F130" s="862" t="s">
        <v>13</v>
      </c>
    </row>
    <row r="131" spans="1:6" ht="47.25" x14ac:dyDescent="0.25">
      <c r="A131" s="277">
        <v>17</v>
      </c>
      <c r="B131" s="372" t="s">
        <v>21981</v>
      </c>
      <c r="C131" s="372" t="s">
        <v>21982</v>
      </c>
      <c r="D131" s="372" t="s">
        <v>21983</v>
      </c>
      <c r="E131" s="333">
        <v>200000</v>
      </c>
      <c r="F131" s="862" t="s">
        <v>272</v>
      </c>
    </row>
    <row r="132" spans="1:6" ht="47.25" x14ac:dyDescent="0.25">
      <c r="A132" s="277">
        <v>18</v>
      </c>
      <c r="B132" s="372" t="s">
        <v>21984</v>
      </c>
      <c r="C132" s="372" t="s">
        <v>21985</v>
      </c>
      <c r="D132" s="372" t="s">
        <v>21801</v>
      </c>
      <c r="E132" s="333">
        <v>400000</v>
      </c>
      <c r="F132" s="862" t="s">
        <v>13</v>
      </c>
    </row>
    <row r="133" spans="1:6" ht="47.25" x14ac:dyDescent="0.25">
      <c r="A133" s="277">
        <v>19</v>
      </c>
      <c r="B133" s="372" t="s">
        <v>21986</v>
      </c>
      <c r="C133" s="372" t="s">
        <v>21987</v>
      </c>
      <c r="D133" s="372" t="s">
        <v>21891</v>
      </c>
      <c r="E133" s="333">
        <v>500000</v>
      </c>
      <c r="F133" s="862" t="s">
        <v>13</v>
      </c>
    </row>
    <row r="134" spans="1:6" ht="47.25" x14ac:dyDescent="0.25">
      <c r="A134" s="277">
        <v>20</v>
      </c>
      <c r="B134" s="372" t="s">
        <v>21988</v>
      </c>
      <c r="C134" s="372" t="s">
        <v>21989</v>
      </c>
      <c r="D134" s="372" t="s">
        <v>21804</v>
      </c>
      <c r="E134" s="333">
        <v>600000</v>
      </c>
      <c r="F134" s="862" t="s">
        <v>13</v>
      </c>
    </row>
    <row r="135" spans="1:6" ht="63" x14ac:dyDescent="0.25">
      <c r="A135" s="277">
        <v>21</v>
      </c>
      <c r="B135" s="372" t="s">
        <v>21990</v>
      </c>
      <c r="C135" s="372" t="s">
        <v>21991</v>
      </c>
      <c r="D135" s="372" t="s">
        <v>21992</v>
      </c>
      <c r="E135" s="333">
        <v>500000</v>
      </c>
      <c r="F135" s="862" t="s">
        <v>272</v>
      </c>
    </row>
    <row r="136" spans="1:6" ht="47.25" x14ac:dyDescent="0.25">
      <c r="A136" s="277">
        <v>22</v>
      </c>
      <c r="B136" s="372" t="s">
        <v>21993</v>
      </c>
      <c r="C136" s="372" t="s">
        <v>21994</v>
      </c>
      <c r="D136" s="372" t="s">
        <v>21995</v>
      </c>
      <c r="E136" s="333">
        <v>500000</v>
      </c>
      <c r="F136" s="862" t="s">
        <v>272</v>
      </c>
    </row>
    <row r="137" spans="1:6" ht="78.75" x14ac:dyDescent="0.25">
      <c r="A137" s="277">
        <v>23</v>
      </c>
      <c r="B137" s="372" t="s">
        <v>21996</v>
      </c>
      <c r="C137" s="372" t="s">
        <v>21997</v>
      </c>
      <c r="D137" s="372" t="s">
        <v>21998</v>
      </c>
      <c r="E137" s="333">
        <v>500000</v>
      </c>
      <c r="F137" s="862" t="s">
        <v>272</v>
      </c>
    </row>
    <row r="138" spans="1:6" ht="47.25" x14ac:dyDescent="0.25">
      <c r="A138" s="277">
        <v>24</v>
      </c>
      <c r="B138" s="372" t="s">
        <v>21999</v>
      </c>
      <c r="C138" s="372" t="s">
        <v>22000</v>
      </c>
      <c r="D138" s="372" t="s">
        <v>21983</v>
      </c>
      <c r="E138" s="333">
        <v>200000</v>
      </c>
      <c r="F138" s="862" t="s">
        <v>272</v>
      </c>
    </row>
    <row r="139" spans="1:6" x14ac:dyDescent="0.25">
      <c r="A139" s="277"/>
      <c r="B139" s="2444" t="s">
        <v>613</v>
      </c>
      <c r="C139" s="2444"/>
      <c r="D139" s="2444"/>
      <c r="E139" s="1206"/>
      <c r="F139" s="862"/>
    </row>
    <row r="140" spans="1:6" ht="78.75" x14ac:dyDescent="0.25">
      <c r="A140" s="277">
        <v>25</v>
      </c>
      <c r="B140" s="372" t="s">
        <v>22001</v>
      </c>
      <c r="C140" s="372" t="s">
        <v>22002</v>
      </c>
      <c r="D140" s="372" t="s">
        <v>22003</v>
      </c>
      <c r="E140" s="333">
        <v>500000</v>
      </c>
      <c r="F140" s="862" t="s">
        <v>272</v>
      </c>
    </row>
    <row r="141" spans="1:6" x14ac:dyDescent="0.25">
      <c r="A141" s="277"/>
      <c r="B141" s="2444" t="s">
        <v>12465</v>
      </c>
      <c r="C141" s="2444"/>
      <c r="D141" s="372"/>
      <c r="E141" s="1206"/>
      <c r="F141" s="862"/>
    </row>
    <row r="142" spans="1:6" ht="110.25" x14ac:dyDescent="0.25">
      <c r="A142" s="277">
        <v>26</v>
      </c>
      <c r="B142" s="372" t="s">
        <v>21939</v>
      </c>
      <c r="C142" s="372" t="s">
        <v>21940</v>
      </c>
      <c r="D142" s="372" t="s">
        <v>22004</v>
      </c>
      <c r="E142" s="333">
        <v>1031034.49</v>
      </c>
      <c r="F142" s="862" t="s">
        <v>272</v>
      </c>
    </row>
    <row r="143" spans="1:6" x14ac:dyDescent="0.25">
      <c r="A143" s="277"/>
      <c r="B143" s="2444" t="s">
        <v>22005</v>
      </c>
      <c r="C143" s="2444"/>
      <c r="D143" s="2444"/>
      <c r="E143" s="1206"/>
      <c r="F143" s="862"/>
    </row>
    <row r="144" spans="1:6" ht="78.75" x14ac:dyDescent="0.25">
      <c r="A144" s="277">
        <v>27</v>
      </c>
      <c r="B144" s="372" t="s">
        <v>22006</v>
      </c>
      <c r="C144" s="372" t="s">
        <v>22007</v>
      </c>
      <c r="D144" s="372" t="s">
        <v>22008</v>
      </c>
      <c r="E144" s="333">
        <v>500000</v>
      </c>
      <c r="F144" s="862" t="s">
        <v>13</v>
      </c>
    </row>
    <row r="145" spans="1:6" x14ac:dyDescent="0.25">
      <c r="A145" s="90"/>
      <c r="B145" s="90"/>
      <c r="C145" s="90"/>
      <c r="D145" s="90"/>
      <c r="E145" s="1204">
        <f>SUM(E108:E144)</f>
        <v>11379310.34</v>
      </c>
      <c r="F145" s="90"/>
    </row>
  </sheetData>
  <mergeCells count="20">
    <mergeCell ref="B107:D107"/>
    <mergeCell ref="A1:F1"/>
    <mergeCell ref="A2:F2"/>
    <mergeCell ref="A3:F3"/>
    <mergeCell ref="B5:D5"/>
    <mergeCell ref="B11:D11"/>
    <mergeCell ref="B90:D90"/>
    <mergeCell ref="B96:D96"/>
    <mergeCell ref="B95:C95"/>
    <mergeCell ref="A103:F103"/>
    <mergeCell ref="A104:F104"/>
    <mergeCell ref="A105:F105"/>
    <mergeCell ref="B141:C141"/>
    <mergeCell ref="B143:D143"/>
    <mergeCell ref="B113:D113"/>
    <mergeCell ref="B117:D117"/>
    <mergeCell ref="B119:D119"/>
    <mergeCell ref="B121:D121"/>
    <mergeCell ref="B127:D127"/>
    <mergeCell ref="B139:D139"/>
  </mergeCells>
  <pageMargins left="0.7" right="0.7" top="0.75" bottom="0.75" header="0.3" footer="0.3"/>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3"/>
  <sheetViews>
    <sheetView topLeftCell="A173" workbookViewId="0">
      <selection activeCell="C192" sqref="C192"/>
    </sheetView>
  </sheetViews>
  <sheetFormatPr defaultRowHeight="15.75" x14ac:dyDescent="0.25"/>
  <cols>
    <col min="1" max="1" width="8.140625" style="128" customWidth="1"/>
    <col min="2" max="2" width="14.7109375" style="128" customWidth="1"/>
    <col min="3" max="3" width="43.140625" style="128" customWidth="1"/>
    <col min="4" max="4" width="22.5703125" style="128" customWidth="1"/>
    <col min="5" max="5" width="20.85546875" style="128" customWidth="1"/>
    <col min="6" max="6" width="9.7109375" style="128" customWidth="1"/>
    <col min="7" max="16384" width="9.140625" style="128"/>
  </cols>
  <sheetData>
    <row r="1" spans="1:6" x14ac:dyDescent="0.25">
      <c r="A1" s="2352" t="s">
        <v>0</v>
      </c>
      <c r="B1" s="2352"/>
      <c r="C1" s="2352"/>
      <c r="D1" s="2352"/>
      <c r="E1" s="2352"/>
      <c r="F1" s="2352"/>
    </row>
    <row r="2" spans="1:6" x14ac:dyDescent="0.25">
      <c r="A2" s="2352" t="s">
        <v>22081</v>
      </c>
      <c r="B2" s="2352"/>
      <c r="C2" s="2352"/>
      <c r="D2" s="2352"/>
      <c r="E2" s="2352"/>
      <c r="F2" s="2352"/>
    </row>
    <row r="3" spans="1:6" x14ac:dyDescent="0.25">
      <c r="A3" s="2352" t="s">
        <v>281</v>
      </c>
      <c r="B3" s="2352"/>
      <c r="C3" s="2352"/>
      <c r="D3" s="2352"/>
      <c r="E3" s="2352"/>
      <c r="F3" s="2352"/>
    </row>
    <row r="4" spans="1:6" x14ac:dyDescent="0.25">
      <c r="A4" s="277"/>
      <c r="B4" s="2882" t="s">
        <v>22082</v>
      </c>
      <c r="C4" s="2882"/>
      <c r="D4" s="2882"/>
      <c r="E4" s="2882"/>
      <c r="F4" s="2882"/>
    </row>
    <row r="5" spans="1:6" ht="31.5" x14ac:dyDescent="0.25">
      <c r="A5" s="280" t="s">
        <v>19110</v>
      </c>
      <c r="B5" s="382" t="s">
        <v>5559</v>
      </c>
      <c r="C5" s="382" t="s">
        <v>284</v>
      </c>
      <c r="D5" s="382" t="s">
        <v>10816</v>
      </c>
      <c r="E5" s="382" t="s">
        <v>708</v>
      </c>
      <c r="F5" s="820" t="s">
        <v>1228</v>
      </c>
    </row>
    <row r="6" spans="1:6" x14ac:dyDescent="0.25">
      <c r="A6" s="277"/>
      <c r="B6" s="2476" t="s">
        <v>22083</v>
      </c>
      <c r="C6" s="2476"/>
      <c r="D6" s="2476"/>
      <c r="E6" s="2476"/>
      <c r="F6" s="2476"/>
    </row>
    <row r="7" spans="1:6" ht="31.5" x14ac:dyDescent="0.25">
      <c r="A7" s="193">
        <v>1</v>
      </c>
      <c r="B7" s="149" t="s">
        <v>289</v>
      </c>
      <c r="C7" s="149" t="s">
        <v>22084</v>
      </c>
      <c r="D7" s="149" t="s">
        <v>12</v>
      </c>
      <c r="E7" s="555">
        <v>2160210.08</v>
      </c>
      <c r="F7" s="554" t="s">
        <v>272</v>
      </c>
    </row>
    <row r="8" spans="1:6" ht="110.25" x14ac:dyDescent="0.25">
      <c r="A8" s="193">
        <v>2</v>
      </c>
      <c r="B8" s="149" t="s">
        <v>295</v>
      </c>
      <c r="C8" s="149" t="s">
        <v>22085</v>
      </c>
      <c r="D8" s="149" t="s">
        <v>6359</v>
      </c>
      <c r="E8" s="555">
        <v>509210.62</v>
      </c>
      <c r="F8" s="554" t="s">
        <v>272</v>
      </c>
    </row>
    <row r="9" spans="1:6" ht="78.75" x14ac:dyDescent="0.25">
      <c r="A9" s="193">
        <v>3</v>
      </c>
      <c r="B9" s="149" t="s">
        <v>22086</v>
      </c>
      <c r="C9" s="149" t="s">
        <v>22087</v>
      </c>
      <c r="D9" s="149" t="s">
        <v>22088</v>
      </c>
      <c r="E9" s="555">
        <v>240000</v>
      </c>
      <c r="F9" s="554" t="s">
        <v>13</v>
      </c>
    </row>
    <row r="10" spans="1:6" ht="63" x14ac:dyDescent="0.25">
      <c r="A10" s="193">
        <v>4</v>
      </c>
      <c r="B10" s="149" t="s">
        <v>14970</v>
      </c>
      <c r="C10" s="149" t="s">
        <v>22089</v>
      </c>
      <c r="D10" s="149" t="s">
        <v>22090</v>
      </c>
      <c r="E10" s="555">
        <v>200000</v>
      </c>
      <c r="F10" s="554" t="s">
        <v>13</v>
      </c>
    </row>
    <row r="11" spans="1:6" ht="31.5" x14ac:dyDescent="0.25">
      <c r="A11" s="193">
        <v>5</v>
      </c>
      <c r="B11" s="149" t="s">
        <v>17</v>
      </c>
      <c r="C11" s="149" t="s">
        <v>22091</v>
      </c>
      <c r="D11" s="149" t="s">
        <v>537</v>
      </c>
      <c r="E11" s="555">
        <v>41000</v>
      </c>
      <c r="F11" s="554" t="s">
        <v>272</v>
      </c>
    </row>
    <row r="12" spans="1:6" ht="31.5" x14ac:dyDescent="0.25">
      <c r="A12" s="193">
        <v>6</v>
      </c>
      <c r="B12" s="149" t="s">
        <v>20</v>
      </c>
      <c r="C12" s="149" t="s">
        <v>22092</v>
      </c>
      <c r="D12" s="149" t="s">
        <v>539</v>
      </c>
      <c r="E12" s="555">
        <v>35000</v>
      </c>
      <c r="F12" s="554" t="s">
        <v>272</v>
      </c>
    </row>
    <row r="13" spans="1:6" ht="78.75" x14ac:dyDescent="0.25">
      <c r="A13" s="193">
        <v>7</v>
      </c>
      <c r="B13" s="149" t="s">
        <v>23</v>
      </c>
      <c r="C13" s="149" t="s">
        <v>22093</v>
      </c>
      <c r="D13" s="149" t="s">
        <v>541</v>
      </c>
      <c r="E13" s="555">
        <v>1023200</v>
      </c>
      <c r="F13" s="554" t="s">
        <v>272</v>
      </c>
    </row>
    <row r="14" spans="1:6" x14ac:dyDescent="0.25">
      <c r="A14" s="193"/>
      <c r="B14" s="2365" t="s">
        <v>22094</v>
      </c>
      <c r="C14" s="2366"/>
      <c r="D14" s="2367"/>
      <c r="E14" s="555"/>
      <c r="F14" s="554"/>
    </row>
    <row r="15" spans="1:6" ht="94.5" x14ac:dyDescent="0.25">
      <c r="A15" s="277">
        <v>8</v>
      </c>
      <c r="B15" s="149" t="s">
        <v>295</v>
      </c>
      <c r="C15" s="149" t="s">
        <v>22095</v>
      </c>
      <c r="D15" s="149" t="s">
        <v>336</v>
      </c>
      <c r="E15" s="555">
        <v>604154.30000000005</v>
      </c>
      <c r="F15" s="554" t="s">
        <v>272</v>
      </c>
    </row>
    <row r="16" spans="1:6" ht="78.75" x14ac:dyDescent="0.25">
      <c r="A16" s="277">
        <v>9</v>
      </c>
      <c r="B16" s="149" t="s">
        <v>23</v>
      </c>
      <c r="C16" s="149" t="s">
        <v>22096</v>
      </c>
      <c r="D16" s="149" t="s">
        <v>541</v>
      </c>
      <c r="E16" s="408">
        <v>780000</v>
      </c>
      <c r="F16" s="554" t="s">
        <v>272</v>
      </c>
    </row>
    <row r="17" spans="1:6" ht="78.75" x14ac:dyDescent="0.25">
      <c r="A17" s="277">
        <v>10</v>
      </c>
      <c r="B17" s="149" t="s">
        <v>4720</v>
      </c>
      <c r="C17" s="149" t="s">
        <v>22097</v>
      </c>
      <c r="D17" s="149" t="s">
        <v>22098</v>
      </c>
      <c r="E17" s="408">
        <v>1220156</v>
      </c>
      <c r="F17" s="554" t="s">
        <v>272</v>
      </c>
    </row>
    <row r="18" spans="1:6" ht="31.5" x14ac:dyDescent="0.25">
      <c r="A18" s="277"/>
      <c r="B18" s="374" t="s">
        <v>1194</v>
      </c>
      <c r="C18" s="384"/>
      <c r="D18" s="384"/>
      <c r="E18" s="384"/>
      <c r="F18" s="385"/>
    </row>
    <row r="19" spans="1:6" ht="47.25" x14ac:dyDescent="0.25">
      <c r="A19" s="277">
        <v>11</v>
      </c>
      <c r="B19" s="149" t="s">
        <v>944</v>
      </c>
      <c r="C19" s="149" t="s">
        <v>22099</v>
      </c>
      <c r="D19" s="149" t="s">
        <v>14976</v>
      </c>
      <c r="E19" s="408">
        <v>2500000</v>
      </c>
      <c r="F19" s="554" t="s">
        <v>13</v>
      </c>
    </row>
    <row r="20" spans="1:6" x14ac:dyDescent="0.25">
      <c r="A20" s="782"/>
      <c r="B20" s="888" t="s">
        <v>5865</v>
      </c>
      <c r="C20" s="888"/>
      <c r="D20" s="888"/>
      <c r="E20" s="888"/>
      <c r="F20" s="888"/>
    </row>
    <row r="21" spans="1:6" ht="330.75" x14ac:dyDescent="0.25">
      <c r="A21" s="421">
        <v>12</v>
      </c>
      <c r="B21" s="372" t="s">
        <v>5865</v>
      </c>
      <c r="C21" s="372" t="s">
        <v>22100</v>
      </c>
      <c r="D21" s="365" t="s">
        <v>22101</v>
      </c>
      <c r="E21" s="397">
        <v>4677027.2</v>
      </c>
      <c r="F21" s="862" t="s">
        <v>13</v>
      </c>
    </row>
    <row r="22" spans="1:6" x14ac:dyDescent="0.25">
      <c r="A22" s="277"/>
      <c r="B22" s="382" t="s">
        <v>41</v>
      </c>
      <c r="C22" s="382"/>
      <c r="D22" s="382"/>
      <c r="E22" s="382"/>
      <c r="F22" s="382"/>
    </row>
    <row r="23" spans="1:6" ht="78.75" x14ac:dyDescent="0.25">
      <c r="A23" s="277">
        <v>13</v>
      </c>
      <c r="B23" s="149" t="s">
        <v>41</v>
      </c>
      <c r="C23" s="149" t="s">
        <v>22102</v>
      </c>
      <c r="D23" s="149" t="s">
        <v>302</v>
      </c>
      <c r="E23" s="555">
        <v>4568965.5199999996</v>
      </c>
      <c r="F23" s="554" t="s">
        <v>272</v>
      </c>
    </row>
    <row r="24" spans="1:6" x14ac:dyDescent="0.25">
      <c r="A24" s="277"/>
      <c r="B24" s="2365" t="s">
        <v>696</v>
      </c>
      <c r="C24" s="2366"/>
      <c r="D24" s="384"/>
      <c r="E24" s="384"/>
      <c r="F24" s="385"/>
    </row>
    <row r="25" spans="1:6" x14ac:dyDescent="0.25">
      <c r="A25" s="277"/>
      <c r="B25" s="382"/>
      <c r="C25" s="382"/>
      <c r="D25" s="382"/>
      <c r="E25" s="382"/>
      <c r="F25" s="382"/>
    </row>
    <row r="26" spans="1:6" ht="157.5" x14ac:dyDescent="0.25">
      <c r="A26" s="277">
        <v>14</v>
      </c>
      <c r="B26" s="121" t="s">
        <v>22103</v>
      </c>
      <c r="C26" s="149" t="s">
        <v>22104</v>
      </c>
      <c r="D26" s="149" t="s">
        <v>22105</v>
      </c>
      <c r="E26" s="1213">
        <v>1536206.9</v>
      </c>
      <c r="F26" s="554" t="s">
        <v>272</v>
      </c>
    </row>
    <row r="27" spans="1:6" x14ac:dyDescent="0.25">
      <c r="A27" s="277"/>
      <c r="B27" s="374" t="s">
        <v>22106</v>
      </c>
      <c r="C27" s="384"/>
      <c r="D27" s="384"/>
      <c r="E27" s="384"/>
      <c r="F27" s="385"/>
    </row>
    <row r="28" spans="1:6" ht="94.5" x14ac:dyDescent="0.25">
      <c r="A28" s="277">
        <v>15</v>
      </c>
      <c r="B28" s="149" t="s">
        <v>22107</v>
      </c>
      <c r="C28" s="149" t="s">
        <v>22108</v>
      </c>
      <c r="D28" s="149" t="s">
        <v>22109</v>
      </c>
      <c r="E28" s="1213">
        <v>1536206.9</v>
      </c>
      <c r="F28" s="554" t="s">
        <v>272</v>
      </c>
    </row>
    <row r="29" spans="1:6" x14ac:dyDescent="0.25">
      <c r="A29" s="277"/>
      <c r="B29" s="374" t="s">
        <v>552</v>
      </c>
      <c r="C29" s="384"/>
      <c r="D29" s="384"/>
      <c r="E29" s="384"/>
      <c r="F29" s="385"/>
    </row>
    <row r="30" spans="1:6" ht="47.25" x14ac:dyDescent="0.25">
      <c r="A30" s="277">
        <v>16</v>
      </c>
      <c r="B30" s="149" t="s">
        <v>309</v>
      </c>
      <c r="C30" s="149" t="s">
        <v>22110</v>
      </c>
      <c r="D30" s="149" t="s">
        <v>554</v>
      </c>
      <c r="E30" s="408">
        <v>8002000</v>
      </c>
      <c r="F30" s="554" t="s">
        <v>272</v>
      </c>
    </row>
    <row r="31" spans="1:6" ht="47.25" x14ac:dyDescent="0.25">
      <c r="A31" s="277">
        <v>17</v>
      </c>
      <c r="B31" s="149" t="s">
        <v>342</v>
      </c>
      <c r="C31" s="149" t="s">
        <v>22111</v>
      </c>
      <c r="D31" s="149" t="s">
        <v>554</v>
      </c>
      <c r="E31" s="408">
        <v>9200758</v>
      </c>
      <c r="F31" s="554" t="s">
        <v>272</v>
      </c>
    </row>
    <row r="32" spans="1:6" x14ac:dyDescent="0.25">
      <c r="A32" s="277"/>
      <c r="B32" s="374" t="s">
        <v>22112</v>
      </c>
      <c r="C32" s="384"/>
      <c r="D32" s="384"/>
      <c r="E32" s="384"/>
      <c r="F32" s="385"/>
    </row>
    <row r="33" spans="1:6" ht="204.75" x14ac:dyDescent="0.25">
      <c r="A33" s="277">
        <v>18</v>
      </c>
      <c r="B33" s="149" t="s">
        <v>22112</v>
      </c>
      <c r="C33" s="149" t="s">
        <v>22113</v>
      </c>
      <c r="D33" s="149" t="s">
        <v>22114</v>
      </c>
      <c r="E33" s="408">
        <v>2500000</v>
      </c>
      <c r="F33" s="554" t="s">
        <v>272</v>
      </c>
    </row>
    <row r="34" spans="1:6" x14ac:dyDescent="0.25">
      <c r="A34" s="277"/>
      <c r="B34" s="2365" t="s">
        <v>5872</v>
      </c>
      <c r="C34" s="2366"/>
      <c r="D34" s="385"/>
      <c r="E34" s="149"/>
      <c r="F34" s="554"/>
    </row>
    <row r="35" spans="1:6" ht="63" x14ac:dyDescent="0.25">
      <c r="A35" s="277">
        <v>19</v>
      </c>
      <c r="B35" s="149" t="s">
        <v>22115</v>
      </c>
      <c r="C35" s="149" t="s">
        <v>22116</v>
      </c>
      <c r="D35" s="149" t="s">
        <v>22117</v>
      </c>
      <c r="E35" s="1213">
        <v>500000</v>
      </c>
      <c r="F35" s="554" t="s">
        <v>272</v>
      </c>
    </row>
    <row r="36" spans="1:6" ht="63" x14ac:dyDescent="0.25">
      <c r="A36" s="277">
        <v>20</v>
      </c>
      <c r="B36" s="149" t="s">
        <v>22118</v>
      </c>
      <c r="C36" s="149" t="s">
        <v>22119</v>
      </c>
      <c r="D36" s="149" t="s">
        <v>22120</v>
      </c>
      <c r="E36" s="1213">
        <v>1000000</v>
      </c>
      <c r="F36" s="554" t="s">
        <v>272</v>
      </c>
    </row>
    <row r="37" spans="1:6" ht="94.5" x14ac:dyDescent="0.25">
      <c r="A37" s="277">
        <v>21</v>
      </c>
      <c r="B37" s="149" t="s">
        <v>22121</v>
      </c>
      <c r="C37" s="149" t="s">
        <v>22122</v>
      </c>
      <c r="D37" s="149" t="s">
        <v>22123</v>
      </c>
      <c r="E37" s="1213">
        <v>600000</v>
      </c>
      <c r="F37" s="554" t="s">
        <v>272</v>
      </c>
    </row>
    <row r="38" spans="1:6" ht="110.25" x14ac:dyDescent="0.25">
      <c r="A38" s="277">
        <v>22</v>
      </c>
      <c r="B38" s="149" t="s">
        <v>22124</v>
      </c>
      <c r="C38" s="149" t="s">
        <v>22125</v>
      </c>
      <c r="D38" s="149" t="s">
        <v>22126</v>
      </c>
      <c r="E38" s="1213">
        <v>1000000</v>
      </c>
      <c r="F38" s="554" t="s">
        <v>272</v>
      </c>
    </row>
    <row r="39" spans="1:6" x14ac:dyDescent="0.25">
      <c r="A39" s="2638">
        <v>23</v>
      </c>
      <c r="B39" s="2873" t="s">
        <v>22127</v>
      </c>
      <c r="C39" s="2873" t="s">
        <v>22128</v>
      </c>
      <c r="D39" s="2873" t="s">
        <v>22129</v>
      </c>
      <c r="E39" s="2870">
        <v>1000000</v>
      </c>
      <c r="F39" s="2871" t="s">
        <v>272</v>
      </c>
    </row>
    <row r="40" spans="1:6" x14ac:dyDescent="0.25">
      <c r="A40" s="2639"/>
      <c r="B40" s="2873"/>
      <c r="C40" s="2873"/>
      <c r="D40" s="2873"/>
      <c r="E40" s="2870"/>
      <c r="F40" s="2871"/>
    </row>
    <row r="41" spans="1:6" x14ac:dyDescent="0.25">
      <c r="A41" s="2638">
        <v>24</v>
      </c>
      <c r="B41" s="2873" t="s">
        <v>22130</v>
      </c>
      <c r="C41" s="2873" t="s">
        <v>22131</v>
      </c>
      <c r="D41" s="2873" t="s">
        <v>22132</v>
      </c>
      <c r="E41" s="2870">
        <v>2000000</v>
      </c>
      <c r="F41" s="2871" t="s">
        <v>272</v>
      </c>
    </row>
    <row r="42" spans="1:6" x14ac:dyDescent="0.25">
      <c r="A42" s="2639"/>
      <c r="B42" s="2873"/>
      <c r="C42" s="2873"/>
      <c r="D42" s="2873"/>
      <c r="E42" s="2870"/>
      <c r="F42" s="2871"/>
    </row>
    <row r="43" spans="1:6" x14ac:dyDescent="0.25">
      <c r="A43" s="2638">
        <v>25</v>
      </c>
      <c r="B43" s="2640" t="s">
        <v>22133</v>
      </c>
      <c r="C43" s="2873" t="s">
        <v>22134</v>
      </c>
      <c r="D43" s="2873" t="s">
        <v>22135</v>
      </c>
      <c r="E43" s="2870">
        <v>700000</v>
      </c>
      <c r="F43" s="2871" t="s">
        <v>272</v>
      </c>
    </row>
    <row r="44" spans="1:6" x14ac:dyDescent="0.25">
      <c r="A44" s="2639"/>
      <c r="B44" s="2641"/>
      <c r="C44" s="2873"/>
      <c r="D44" s="2873"/>
      <c r="E44" s="2870"/>
      <c r="F44" s="2871"/>
    </row>
    <row r="45" spans="1:6" x14ac:dyDescent="0.25">
      <c r="A45" s="2638">
        <v>26</v>
      </c>
      <c r="B45" s="2873" t="s">
        <v>22136</v>
      </c>
      <c r="C45" s="2873" t="s">
        <v>22137</v>
      </c>
      <c r="D45" s="2873" t="s">
        <v>15006</v>
      </c>
      <c r="E45" s="2870">
        <v>500000</v>
      </c>
      <c r="F45" s="2871" t="s">
        <v>272</v>
      </c>
    </row>
    <row r="46" spans="1:6" x14ac:dyDescent="0.25">
      <c r="A46" s="2639"/>
      <c r="B46" s="2873"/>
      <c r="C46" s="2873"/>
      <c r="D46" s="2873"/>
      <c r="E46" s="2870"/>
      <c r="F46" s="2871"/>
    </row>
    <row r="47" spans="1:6" x14ac:dyDescent="0.25">
      <c r="A47" s="2638">
        <v>27</v>
      </c>
      <c r="B47" s="2873" t="s">
        <v>22138</v>
      </c>
      <c r="C47" s="2873" t="s">
        <v>22139</v>
      </c>
      <c r="D47" s="2873" t="s">
        <v>22140</v>
      </c>
      <c r="E47" s="2870">
        <v>1400000</v>
      </c>
      <c r="F47" s="2871" t="s">
        <v>272</v>
      </c>
    </row>
    <row r="48" spans="1:6" x14ac:dyDescent="0.25">
      <c r="A48" s="2639"/>
      <c r="B48" s="2873"/>
      <c r="C48" s="2873"/>
      <c r="D48" s="2873"/>
      <c r="E48" s="2870"/>
      <c r="F48" s="2871"/>
    </row>
    <row r="49" spans="1:6" x14ac:dyDescent="0.25">
      <c r="A49" s="2638">
        <v>28</v>
      </c>
      <c r="B49" s="2873" t="s">
        <v>22141</v>
      </c>
      <c r="C49" s="2873" t="s">
        <v>22142</v>
      </c>
      <c r="D49" s="2873" t="s">
        <v>22143</v>
      </c>
      <c r="E49" s="2870">
        <v>1400000</v>
      </c>
      <c r="F49" s="2871" t="s">
        <v>272</v>
      </c>
    </row>
    <row r="50" spans="1:6" x14ac:dyDescent="0.25">
      <c r="A50" s="2639"/>
      <c r="B50" s="2873"/>
      <c r="C50" s="2873"/>
      <c r="D50" s="2873"/>
      <c r="E50" s="2870"/>
      <c r="F50" s="2871"/>
    </row>
    <row r="51" spans="1:6" x14ac:dyDescent="0.25">
      <c r="A51" s="2638">
        <v>29</v>
      </c>
      <c r="B51" s="2873" t="s">
        <v>22144</v>
      </c>
      <c r="C51" s="2873" t="s">
        <v>22145</v>
      </c>
      <c r="D51" s="2873" t="s">
        <v>22146</v>
      </c>
      <c r="E51" s="2870">
        <v>1400000</v>
      </c>
      <c r="F51" s="2871" t="s">
        <v>272</v>
      </c>
    </row>
    <row r="52" spans="1:6" x14ac:dyDescent="0.25">
      <c r="A52" s="2639"/>
      <c r="B52" s="2873"/>
      <c r="C52" s="2873"/>
      <c r="D52" s="2873"/>
      <c r="E52" s="2870"/>
      <c r="F52" s="2871"/>
    </row>
    <row r="53" spans="1:6" x14ac:dyDescent="0.25">
      <c r="A53" s="2638">
        <v>30</v>
      </c>
      <c r="B53" s="2873" t="s">
        <v>22147</v>
      </c>
      <c r="C53" s="2873" t="s">
        <v>22148</v>
      </c>
      <c r="D53" s="2873" t="s">
        <v>22149</v>
      </c>
      <c r="E53" s="2870">
        <v>600000</v>
      </c>
      <c r="F53" s="2871" t="s">
        <v>272</v>
      </c>
    </row>
    <row r="54" spans="1:6" x14ac:dyDescent="0.25">
      <c r="A54" s="2639"/>
      <c r="B54" s="2873"/>
      <c r="C54" s="2873"/>
      <c r="D54" s="2873"/>
      <c r="E54" s="2870"/>
      <c r="F54" s="2871"/>
    </row>
    <row r="55" spans="1:6" x14ac:dyDescent="0.25">
      <c r="A55" s="2872">
        <v>31</v>
      </c>
      <c r="B55" s="2876" t="s">
        <v>22150</v>
      </c>
      <c r="C55" s="2873" t="s">
        <v>22151</v>
      </c>
      <c r="D55" s="2873" t="s">
        <v>22152</v>
      </c>
      <c r="E55" s="2870">
        <v>1500000</v>
      </c>
      <c r="F55" s="2871" t="s">
        <v>272</v>
      </c>
    </row>
    <row r="56" spans="1:6" x14ac:dyDescent="0.25">
      <c r="A56" s="2872"/>
      <c r="B56" s="2877"/>
      <c r="C56" s="2873"/>
      <c r="D56" s="2873"/>
      <c r="E56" s="2870"/>
      <c r="F56" s="2871"/>
    </row>
    <row r="57" spans="1:6" x14ac:dyDescent="0.25">
      <c r="A57" s="2638">
        <v>33</v>
      </c>
      <c r="B57" s="2641" t="s">
        <v>22153</v>
      </c>
      <c r="C57" s="2640" t="s">
        <v>22154</v>
      </c>
      <c r="D57" s="2640" t="s">
        <v>22155</v>
      </c>
      <c r="E57" s="2875">
        <v>600000</v>
      </c>
      <c r="F57" s="2878" t="s">
        <v>13</v>
      </c>
    </row>
    <row r="58" spans="1:6" x14ac:dyDescent="0.25">
      <c r="A58" s="2639"/>
      <c r="B58" s="2873"/>
      <c r="C58" s="2641"/>
      <c r="D58" s="2641"/>
      <c r="E58" s="2870"/>
      <c r="F58" s="2871"/>
    </row>
    <row r="59" spans="1:6" x14ac:dyDescent="0.25">
      <c r="A59" s="2638">
        <v>34</v>
      </c>
      <c r="B59" s="2873" t="s">
        <v>22156</v>
      </c>
      <c r="C59" s="2640" t="s">
        <v>22157</v>
      </c>
      <c r="D59" s="2873" t="s">
        <v>22158</v>
      </c>
      <c r="E59" s="2870">
        <v>1000000</v>
      </c>
      <c r="F59" s="2871" t="s">
        <v>272</v>
      </c>
    </row>
    <row r="60" spans="1:6" x14ac:dyDescent="0.25">
      <c r="A60" s="2639"/>
      <c r="B60" s="2873"/>
      <c r="C60" s="2641"/>
      <c r="D60" s="2873"/>
      <c r="E60" s="2870"/>
      <c r="F60" s="2871"/>
    </row>
    <row r="61" spans="1:6" x14ac:dyDescent="0.25">
      <c r="A61" s="2638">
        <v>35</v>
      </c>
      <c r="B61" s="2873" t="s">
        <v>22159</v>
      </c>
      <c r="C61" s="2879" t="s">
        <v>22160</v>
      </c>
      <c r="D61" s="2873" t="s">
        <v>22161</v>
      </c>
      <c r="E61" s="2880">
        <v>800000</v>
      </c>
      <c r="F61" s="2871" t="s">
        <v>272</v>
      </c>
    </row>
    <row r="62" spans="1:6" x14ac:dyDescent="0.25">
      <c r="A62" s="2639"/>
      <c r="B62" s="2873"/>
      <c r="C62" s="2878"/>
      <c r="D62" s="2873"/>
      <c r="E62" s="2881"/>
      <c r="F62" s="2871"/>
    </row>
    <row r="63" spans="1:6" ht="63" x14ac:dyDescent="0.25">
      <c r="A63" s="277">
        <v>36</v>
      </c>
      <c r="B63" s="149" t="s">
        <v>22162</v>
      </c>
      <c r="C63" s="554" t="s">
        <v>22163</v>
      </c>
      <c r="D63" s="149" t="s">
        <v>22164</v>
      </c>
      <c r="E63" s="1213">
        <v>500000</v>
      </c>
      <c r="F63" s="554" t="s">
        <v>13</v>
      </c>
    </row>
    <row r="64" spans="1:6" ht="63" x14ac:dyDescent="0.25">
      <c r="A64" s="277">
        <v>37</v>
      </c>
      <c r="B64" s="149" t="s">
        <v>22165</v>
      </c>
      <c r="C64" s="554" t="s">
        <v>22166</v>
      </c>
      <c r="D64" s="149" t="s">
        <v>22167</v>
      </c>
      <c r="E64" s="1213">
        <v>700000</v>
      </c>
      <c r="F64" s="554" t="s">
        <v>13</v>
      </c>
    </row>
    <row r="65" spans="1:6" x14ac:dyDescent="0.25">
      <c r="A65" s="277"/>
      <c r="B65" s="2365" t="s">
        <v>22168</v>
      </c>
      <c r="C65" s="2367"/>
      <c r="D65" s="382"/>
      <c r="E65" s="382"/>
      <c r="F65" s="382"/>
    </row>
    <row r="66" spans="1:6" x14ac:dyDescent="0.25">
      <c r="A66" s="2638">
        <v>38</v>
      </c>
      <c r="B66" s="2873" t="s">
        <v>22169</v>
      </c>
      <c r="C66" s="2873" t="s">
        <v>22170</v>
      </c>
      <c r="D66" s="2873" t="s">
        <v>22171</v>
      </c>
      <c r="E66" s="2870">
        <v>400000</v>
      </c>
      <c r="F66" s="2871" t="s">
        <v>272</v>
      </c>
    </row>
    <row r="67" spans="1:6" x14ac:dyDescent="0.25">
      <c r="A67" s="2639"/>
      <c r="B67" s="2873"/>
      <c r="C67" s="2873"/>
      <c r="D67" s="2873"/>
      <c r="E67" s="2870"/>
      <c r="F67" s="2871"/>
    </row>
    <row r="68" spans="1:6" x14ac:dyDescent="0.25">
      <c r="A68" s="2638">
        <v>39</v>
      </c>
      <c r="B68" s="2873" t="s">
        <v>22172</v>
      </c>
      <c r="C68" s="2873" t="s">
        <v>22173</v>
      </c>
      <c r="D68" s="2873" t="s">
        <v>22174</v>
      </c>
      <c r="E68" s="2870">
        <v>200000</v>
      </c>
      <c r="F68" s="2871" t="s">
        <v>272</v>
      </c>
    </row>
    <row r="69" spans="1:6" x14ac:dyDescent="0.25">
      <c r="A69" s="2639"/>
      <c r="B69" s="2873"/>
      <c r="C69" s="2873"/>
      <c r="D69" s="2873"/>
      <c r="E69" s="2870"/>
      <c r="F69" s="2871"/>
    </row>
    <row r="70" spans="1:6" x14ac:dyDescent="0.25">
      <c r="A70" s="2638">
        <v>40</v>
      </c>
      <c r="B70" s="2873" t="s">
        <v>22175</v>
      </c>
      <c r="C70" s="2873" t="s">
        <v>22176</v>
      </c>
      <c r="D70" s="2873" t="s">
        <v>22177</v>
      </c>
      <c r="E70" s="2870">
        <v>600000</v>
      </c>
      <c r="F70" s="2871" t="s">
        <v>272</v>
      </c>
    </row>
    <row r="71" spans="1:6" x14ac:dyDescent="0.25">
      <c r="A71" s="2639"/>
      <c r="B71" s="2873"/>
      <c r="C71" s="2873"/>
      <c r="D71" s="2873"/>
      <c r="E71" s="2870"/>
      <c r="F71" s="2871"/>
    </row>
    <row r="72" spans="1:6" x14ac:dyDescent="0.25">
      <c r="A72" s="2638">
        <v>41</v>
      </c>
      <c r="B72" s="2873" t="s">
        <v>22178</v>
      </c>
      <c r="C72" s="2873" t="s">
        <v>22179</v>
      </c>
      <c r="D72" s="2873" t="s">
        <v>22180</v>
      </c>
      <c r="E72" s="2870">
        <v>600000</v>
      </c>
      <c r="F72" s="2871" t="s">
        <v>272</v>
      </c>
    </row>
    <row r="73" spans="1:6" x14ac:dyDescent="0.25">
      <c r="A73" s="2639"/>
      <c r="B73" s="2873"/>
      <c r="C73" s="2873"/>
      <c r="D73" s="2873"/>
      <c r="E73" s="2870"/>
      <c r="F73" s="2871"/>
    </row>
    <row r="74" spans="1:6" x14ac:dyDescent="0.25">
      <c r="A74" s="2638">
        <v>42</v>
      </c>
      <c r="B74" s="2873" t="s">
        <v>22181</v>
      </c>
      <c r="C74" s="2873" t="s">
        <v>22182</v>
      </c>
      <c r="D74" s="2873" t="s">
        <v>15053</v>
      </c>
      <c r="E74" s="2870">
        <v>700000</v>
      </c>
      <c r="F74" s="2871" t="s">
        <v>272</v>
      </c>
    </row>
    <row r="75" spans="1:6" x14ac:dyDescent="0.25">
      <c r="A75" s="2639"/>
      <c r="B75" s="2873"/>
      <c r="C75" s="2873"/>
      <c r="D75" s="2873"/>
      <c r="E75" s="2870"/>
      <c r="F75" s="2871"/>
    </row>
    <row r="76" spans="1:6" x14ac:dyDescent="0.25">
      <c r="A76" s="2638">
        <v>43</v>
      </c>
      <c r="B76" s="2873" t="s">
        <v>22183</v>
      </c>
      <c r="C76" s="2873" t="s">
        <v>22184</v>
      </c>
      <c r="D76" s="2873" t="s">
        <v>22185</v>
      </c>
      <c r="E76" s="2870">
        <v>600000</v>
      </c>
      <c r="F76" s="2871" t="s">
        <v>272</v>
      </c>
    </row>
    <row r="77" spans="1:6" x14ac:dyDescent="0.25">
      <c r="A77" s="2639"/>
      <c r="B77" s="2873"/>
      <c r="C77" s="2873"/>
      <c r="D77" s="2873"/>
      <c r="E77" s="2870"/>
      <c r="F77" s="2871"/>
    </row>
    <row r="78" spans="1:6" ht="63" x14ac:dyDescent="0.25">
      <c r="A78" s="277">
        <v>44</v>
      </c>
      <c r="B78" s="149" t="s">
        <v>22186</v>
      </c>
      <c r="C78" s="149" t="s">
        <v>22187</v>
      </c>
      <c r="D78" s="149" t="s">
        <v>22171</v>
      </c>
      <c r="E78" s="1213">
        <v>400000</v>
      </c>
      <c r="F78" s="554" t="s">
        <v>272</v>
      </c>
    </row>
    <row r="79" spans="1:6" x14ac:dyDescent="0.25">
      <c r="A79" s="2638">
        <v>45</v>
      </c>
      <c r="B79" s="2873" t="s">
        <v>22188</v>
      </c>
      <c r="C79" s="2873" t="s">
        <v>22189</v>
      </c>
      <c r="D79" s="2873" t="s">
        <v>22190</v>
      </c>
      <c r="E79" s="2870">
        <v>700000</v>
      </c>
      <c r="F79" s="2871" t="s">
        <v>272</v>
      </c>
    </row>
    <row r="80" spans="1:6" x14ac:dyDescent="0.25">
      <c r="A80" s="2639"/>
      <c r="B80" s="2873"/>
      <c r="C80" s="2873"/>
      <c r="D80" s="2873"/>
      <c r="E80" s="2870"/>
      <c r="F80" s="2871"/>
    </row>
    <row r="81" spans="1:6" x14ac:dyDescent="0.25">
      <c r="A81" s="2638">
        <v>45</v>
      </c>
      <c r="B81" s="2640" t="s">
        <v>22191</v>
      </c>
      <c r="C81" s="2640" t="s">
        <v>22192</v>
      </c>
      <c r="D81" s="2640" t="s">
        <v>22193</v>
      </c>
      <c r="E81" s="2874">
        <v>600000</v>
      </c>
      <c r="F81" s="2871" t="s">
        <v>272</v>
      </c>
    </row>
    <row r="82" spans="1:6" x14ac:dyDescent="0.25">
      <c r="A82" s="2639"/>
      <c r="B82" s="2641"/>
      <c r="C82" s="2641"/>
      <c r="D82" s="2641"/>
      <c r="E82" s="2875"/>
      <c r="F82" s="2871"/>
    </row>
    <row r="83" spans="1:6" x14ac:dyDescent="0.25">
      <c r="A83" s="2638">
        <v>46</v>
      </c>
      <c r="B83" s="2640" t="s">
        <v>22194</v>
      </c>
      <c r="C83" s="2640" t="s">
        <v>22195</v>
      </c>
      <c r="D83" s="2640" t="s">
        <v>22196</v>
      </c>
      <c r="E83" s="2874">
        <v>500000</v>
      </c>
      <c r="F83" s="2871" t="s">
        <v>272</v>
      </c>
    </row>
    <row r="84" spans="1:6" x14ac:dyDescent="0.25">
      <c r="A84" s="2639"/>
      <c r="B84" s="2641"/>
      <c r="C84" s="2641"/>
      <c r="D84" s="2641"/>
      <c r="E84" s="2875"/>
      <c r="F84" s="2871"/>
    </row>
    <row r="85" spans="1:6" x14ac:dyDescent="0.25">
      <c r="A85" s="2638">
        <v>47</v>
      </c>
      <c r="B85" s="2640" t="s">
        <v>22197</v>
      </c>
      <c r="C85" s="2640" t="s">
        <v>22198</v>
      </c>
      <c r="D85" s="2640" t="s">
        <v>4882</v>
      </c>
      <c r="E85" s="2874">
        <v>600000</v>
      </c>
      <c r="F85" s="2871" t="s">
        <v>272</v>
      </c>
    </row>
    <row r="86" spans="1:6" x14ac:dyDescent="0.25">
      <c r="A86" s="2639"/>
      <c r="B86" s="2641"/>
      <c r="C86" s="2641"/>
      <c r="D86" s="2641"/>
      <c r="E86" s="2875"/>
      <c r="F86" s="2871"/>
    </row>
    <row r="87" spans="1:6" x14ac:dyDescent="0.25">
      <c r="A87" s="2638">
        <v>48</v>
      </c>
      <c r="B87" s="2640" t="s">
        <v>22199</v>
      </c>
      <c r="C87" s="2640" t="s">
        <v>22200</v>
      </c>
      <c r="D87" s="2640" t="s">
        <v>15053</v>
      </c>
      <c r="E87" s="2874">
        <v>600000</v>
      </c>
      <c r="F87" s="2871" t="s">
        <v>272</v>
      </c>
    </row>
    <row r="88" spans="1:6" x14ac:dyDescent="0.25">
      <c r="A88" s="2639"/>
      <c r="B88" s="2641"/>
      <c r="C88" s="2641"/>
      <c r="D88" s="2641"/>
      <c r="E88" s="2875"/>
      <c r="F88" s="2871"/>
    </row>
    <row r="89" spans="1:6" x14ac:dyDescent="0.25">
      <c r="A89" s="2638">
        <v>49</v>
      </c>
      <c r="B89" s="2640" t="s">
        <v>22201</v>
      </c>
      <c r="C89" s="2640" t="s">
        <v>22202</v>
      </c>
      <c r="D89" s="2640" t="s">
        <v>22203</v>
      </c>
      <c r="E89" s="2874">
        <v>1000000</v>
      </c>
      <c r="F89" s="2871" t="s">
        <v>272</v>
      </c>
    </row>
    <row r="90" spans="1:6" x14ac:dyDescent="0.25">
      <c r="A90" s="2639"/>
      <c r="B90" s="2641"/>
      <c r="C90" s="2641"/>
      <c r="D90" s="2641"/>
      <c r="E90" s="2875"/>
      <c r="F90" s="2871"/>
    </row>
    <row r="91" spans="1:6" x14ac:dyDescent="0.25">
      <c r="A91" s="2638">
        <v>50</v>
      </c>
      <c r="B91" s="2640" t="s">
        <v>22204</v>
      </c>
      <c r="C91" s="2640" t="s">
        <v>22205</v>
      </c>
      <c r="D91" s="2640" t="s">
        <v>22206</v>
      </c>
      <c r="E91" s="2874">
        <v>1000000</v>
      </c>
      <c r="F91" s="2871" t="s">
        <v>272</v>
      </c>
    </row>
    <row r="92" spans="1:6" x14ac:dyDescent="0.25">
      <c r="A92" s="2639"/>
      <c r="B92" s="2641"/>
      <c r="C92" s="2641"/>
      <c r="D92" s="2641"/>
      <c r="E92" s="2875"/>
      <c r="F92" s="2871"/>
    </row>
    <row r="93" spans="1:6" x14ac:dyDescent="0.25">
      <c r="A93" s="2638">
        <v>51</v>
      </c>
      <c r="B93" s="2640" t="s">
        <v>22207</v>
      </c>
      <c r="C93" s="2640" t="s">
        <v>22208</v>
      </c>
      <c r="D93" s="2640" t="s">
        <v>15053</v>
      </c>
      <c r="E93" s="2874">
        <v>600000</v>
      </c>
      <c r="F93" s="2871" t="s">
        <v>272</v>
      </c>
    </row>
    <row r="94" spans="1:6" x14ac:dyDescent="0.25">
      <c r="A94" s="2639"/>
      <c r="B94" s="2641"/>
      <c r="C94" s="2641"/>
      <c r="D94" s="2641"/>
      <c r="E94" s="2875"/>
      <c r="F94" s="2871"/>
    </row>
    <row r="95" spans="1:6" x14ac:dyDescent="0.25">
      <c r="A95" s="2638">
        <v>52</v>
      </c>
      <c r="B95" s="2640" t="s">
        <v>22209</v>
      </c>
      <c r="C95" s="2640" t="s">
        <v>22210</v>
      </c>
      <c r="D95" s="2640" t="s">
        <v>4882</v>
      </c>
      <c r="E95" s="2874">
        <v>600000</v>
      </c>
      <c r="F95" s="2871" t="s">
        <v>13</v>
      </c>
    </row>
    <row r="96" spans="1:6" x14ac:dyDescent="0.25">
      <c r="A96" s="2639"/>
      <c r="B96" s="2641"/>
      <c r="C96" s="2641"/>
      <c r="D96" s="2641"/>
      <c r="E96" s="2875"/>
      <c r="F96" s="2871"/>
    </row>
    <row r="97" spans="1:6" ht="47.25" x14ac:dyDescent="0.25">
      <c r="A97" s="277">
        <v>53</v>
      </c>
      <c r="B97" s="149" t="s">
        <v>22211</v>
      </c>
      <c r="C97" s="149" t="s">
        <v>22212</v>
      </c>
      <c r="D97" s="149" t="s">
        <v>15006</v>
      </c>
      <c r="E97" s="1213">
        <v>700000</v>
      </c>
      <c r="F97" s="554" t="s">
        <v>13</v>
      </c>
    </row>
    <row r="98" spans="1:6" x14ac:dyDescent="0.25">
      <c r="A98" s="2638">
        <v>54</v>
      </c>
      <c r="B98" s="2640" t="s">
        <v>22213</v>
      </c>
      <c r="C98" s="2640" t="s">
        <v>22214</v>
      </c>
      <c r="D98" s="2640" t="s">
        <v>4882</v>
      </c>
      <c r="E98" s="2874">
        <v>600000</v>
      </c>
      <c r="F98" s="2871" t="s">
        <v>272</v>
      </c>
    </row>
    <row r="99" spans="1:6" x14ac:dyDescent="0.25">
      <c r="A99" s="2639"/>
      <c r="B99" s="2641"/>
      <c r="C99" s="2641"/>
      <c r="D99" s="2641"/>
      <c r="E99" s="2875"/>
      <c r="F99" s="2871"/>
    </row>
    <row r="100" spans="1:6" x14ac:dyDescent="0.25">
      <c r="A100" s="2638">
        <v>55</v>
      </c>
      <c r="B100" s="2640" t="s">
        <v>22215</v>
      </c>
      <c r="C100" s="2640" t="s">
        <v>22216</v>
      </c>
      <c r="D100" s="2640" t="s">
        <v>22217</v>
      </c>
      <c r="E100" s="2874">
        <v>636249.30000000005</v>
      </c>
      <c r="F100" s="2871" t="s">
        <v>272</v>
      </c>
    </row>
    <row r="101" spans="1:6" x14ac:dyDescent="0.25">
      <c r="A101" s="2639"/>
      <c r="B101" s="2641"/>
      <c r="C101" s="2641"/>
      <c r="D101" s="2641"/>
      <c r="E101" s="2875"/>
      <c r="F101" s="2871"/>
    </row>
    <row r="102" spans="1:6" x14ac:dyDescent="0.25">
      <c r="A102" s="2638">
        <v>56</v>
      </c>
      <c r="B102" s="2640" t="s">
        <v>22218</v>
      </c>
      <c r="C102" s="2640" t="s">
        <v>22219</v>
      </c>
      <c r="D102" s="2640" t="s">
        <v>4882</v>
      </c>
      <c r="E102" s="2874">
        <v>600000</v>
      </c>
      <c r="F102" s="2871" t="s">
        <v>13</v>
      </c>
    </row>
    <row r="103" spans="1:6" x14ac:dyDescent="0.25">
      <c r="A103" s="2639"/>
      <c r="B103" s="2641"/>
      <c r="C103" s="2641"/>
      <c r="D103" s="2641"/>
      <c r="E103" s="2875"/>
      <c r="F103" s="2871"/>
    </row>
    <row r="104" spans="1:6" ht="63" x14ac:dyDescent="0.25">
      <c r="A104" s="277">
        <v>57</v>
      </c>
      <c r="B104" s="149" t="s">
        <v>22220</v>
      </c>
      <c r="C104" s="149" t="s">
        <v>22221</v>
      </c>
      <c r="D104" s="149" t="s">
        <v>22222</v>
      </c>
      <c r="E104" s="1213">
        <v>400000</v>
      </c>
      <c r="F104" s="554" t="s">
        <v>272</v>
      </c>
    </row>
    <row r="105" spans="1:6" x14ac:dyDescent="0.25">
      <c r="A105" s="2638">
        <v>58</v>
      </c>
      <c r="B105" s="2640" t="s">
        <v>22223</v>
      </c>
      <c r="C105" s="2640" t="s">
        <v>22224</v>
      </c>
      <c r="D105" s="2640" t="s">
        <v>22171</v>
      </c>
      <c r="E105" s="2874">
        <v>600000</v>
      </c>
      <c r="F105" s="2871" t="s">
        <v>272</v>
      </c>
    </row>
    <row r="106" spans="1:6" x14ac:dyDescent="0.25">
      <c r="A106" s="2639"/>
      <c r="B106" s="2641"/>
      <c r="C106" s="2641"/>
      <c r="D106" s="2641"/>
      <c r="E106" s="2875"/>
      <c r="F106" s="2871"/>
    </row>
    <row r="107" spans="1:6" x14ac:dyDescent="0.25">
      <c r="A107" s="2638">
        <v>59</v>
      </c>
      <c r="B107" s="2876" t="s">
        <v>22225</v>
      </c>
      <c r="C107" s="2640" t="s">
        <v>22226</v>
      </c>
      <c r="D107" s="2640" t="s">
        <v>22227</v>
      </c>
      <c r="E107" s="2874">
        <v>450000</v>
      </c>
      <c r="F107" s="2871" t="s">
        <v>272</v>
      </c>
    </row>
    <row r="108" spans="1:6" x14ac:dyDescent="0.25">
      <c r="A108" s="2639"/>
      <c r="B108" s="2877"/>
      <c r="C108" s="2641"/>
      <c r="D108" s="2641"/>
      <c r="E108" s="2875"/>
      <c r="F108" s="2871"/>
    </row>
    <row r="109" spans="1:6" x14ac:dyDescent="0.25">
      <c r="A109" s="2638">
        <v>60</v>
      </c>
      <c r="B109" s="2876" t="s">
        <v>22228</v>
      </c>
      <c r="C109" s="2640" t="s">
        <v>22229</v>
      </c>
      <c r="D109" s="2640" t="s">
        <v>22230</v>
      </c>
      <c r="E109" s="2874">
        <v>900000</v>
      </c>
      <c r="F109" s="2871" t="s">
        <v>272</v>
      </c>
    </row>
    <row r="110" spans="1:6" x14ac:dyDescent="0.25">
      <c r="A110" s="2639"/>
      <c r="B110" s="2877"/>
      <c r="C110" s="2641"/>
      <c r="D110" s="2641"/>
      <c r="E110" s="2875"/>
      <c r="F110" s="2871"/>
    </row>
    <row r="111" spans="1:6" ht="63" x14ac:dyDescent="0.25">
      <c r="A111" s="277">
        <v>61</v>
      </c>
      <c r="B111" s="149" t="s">
        <v>22231</v>
      </c>
      <c r="C111" s="149" t="s">
        <v>22232</v>
      </c>
      <c r="D111" s="149" t="s">
        <v>22233</v>
      </c>
      <c r="E111" s="1213">
        <v>500000</v>
      </c>
      <c r="F111" s="554" t="s">
        <v>13</v>
      </c>
    </row>
    <row r="112" spans="1:6" x14ac:dyDescent="0.25">
      <c r="A112" s="277"/>
      <c r="B112" s="382" t="s">
        <v>219</v>
      </c>
      <c r="C112" s="820"/>
      <c r="D112" s="382"/>
      <c r="E112" s="820"/>
      <c r="F112" s="820"/>
    </row>
    <row r="113" spans="1:6" x14ac:dyDescent="0.25">
      <c r="A113" s="2638">
        <v>62</v>
      </c>
      <c r="B113" s="2640" t="s">
        <v>22234</v>
      </c>
      <c r="C113" s="2640" t="s">
        <v>22235</v>
      </c>
      <c r="D113" s="2640" t="s">
        <v>22236</v>
      </c>
      <c r="E113" s="2874">
        <v>150000</v>
      </c>
      <c r="F113" s="2871" t="s">
        <v>272</v>
      </c>
    </row>
    <row r="114" spans="1:6" x14ac:dyDescent="0.25">
      <c r="A114" s="2639"/>
      <c r="B114" s="2641"/>
      <c r="C114" s="2641"/>
      <c r="D114" s="2641"/>
      <c r="E114" s="2875"/>
      <c r="F114" s="2871"/>
    </row>
    <row r="115" spans="1:6" ht="47.25" x14ac:dyDescent="0.25">
      <c r="A115" s="277">
        <v>63</v>
      </c>
      <c r="B115" s="149" t="s">
        <v>22237</v>
      </c>
      <c r="C115" s="149" t="s">
        <v>22238</v>
      </c>
      <c r="D115" s="149" t="s">
        <v>22239</v>
      </c>
      <c r="E115" s="1213">
        <v>250000</v>
      </c>
      <c r="F115" s="554" t="s">
        <v>13</v>
      </c>
    </row>
    <row r="116" spans="1:6" x14ac:dyDescent="0.25">
      <c r="A116" s="2638">
        <v>64</v>
      </c>
      <c r="B116" s="2640" t="s">
        <v>22240</v>
      </c>
      <c r="C116" s="2640" t="s">
        <v>22241</v>
      </c>
      <c r="D116" s="2640" t="s">
        <v>22242</v>
      </c>
      <c r="E116" s="2874">
        <v>100000</v>
      </c>
      <c r="F116" s="2871" t="s">
        <v>272</v>
      </c>
    </row>
    <row r="117" spans="1:6" x14ac:dyDescent="0.25">
      <c r="A117" s="2639"/>
      <c r="B117" s="2641"/>
      <c r="C117" s="2641"/>
      <c r="D117" s="2641"/>
      <c r="E117" s="2875"/>
      <c r="F117" s="2871"/>
    </row>
    <row r="118" spans="1:6" ht="47.25" x14ac:dyDescent="0.25">
      <c r="A118" s="277">
        <v>65</v>
      </c>
      <c r="B118" s="149" t="s">
        <v>22243</v>
      </c>
      <c r="C118" s="149" t="s">
        <v>22244</v>
      </c>
      <c r="D118" s="149" t="s">
        <v>22245</v>
      </c>
      <c r="E118" s="1213">
        <v>1500000</v>
      </c>
      <c r="F118" s="554" t="s">
        <v>13</v>
      </c>
    </row>
    <row r="119" spans="1:6" ht="94.5" x14ac:dyDescent="0.25">
      <c r="A119" s="277">
        <v>66</v>
      </c>
      <c r="B119" s="149" t="s">
        <v>22246</v>
      </c>
      <c r="C119" s="149" t="s">
        <v>22247</v>
      </c>
      <c r="D119" s="149" t="s">
        <v>22248</v>
      </c>
      <c r="E119" s="1213">
        <v>1350000</v>
      </c>
      <c r="F119" s="554" t="s">
        <v>13</v>
      </c>
    </row>
    <row r="120" spans="1:6" ht="78.75" x14ac:dyDescent="0.25">
      <c r="A120" s="277">
        <v>67</v>
      </c>
      <c r="B120" s="149" t="s">
        <v>22249</v>
      </c>
      <c r="C120" s="149" t="s">
        <v>22250</v>
      </c>
      <c r="D120" s="149" t="s">
        <v>22251</v>
      </c>
      <c r="E120" s="1213">
        <v>1000000</v>
      </c>
      <c r="F120" s="554" t="s">
        <v>272</v>
      </c>
    </row>
    <row r="121" spans="1:6" ht="63" x14ac:dyDescent="0.25">
      <c r="A121" s="277">
        <v>68</v>
      </c>
      <c r="B121" s="149" t="s">
        <v>22252</v>
      </c>
      <c r="C121" s="149" t="s">
        <v>22253</v>
      </c>
      <c r="D121" s="554" t="s">
        <v>22254</v>
      </c>
      <c r="E121" s="1213">
        <v>540000</v>
      </c>
      <c r="F121" s="554" t="s">
        <v>272</v>
      </c>
    </row>
    <row r="122" spans="1:6" ht="31.5" x14ac:dyDescent="0.25">
      <c r="A122" s="277">
        <v>69</v>
      </c>
      <c r="B122" s="880" t="s">
        <v>22255</v>
      </c>
      <c r="C122" s="149" t="s">
        <v>22256</v>
      </c>
      <c r="D122" s="149" t="s">
        <v>22257</v>
      </c>
      <c r="E122" s="1213">
        <v>600000</v>
      </c>
      <c r="F122" s="554" t="s">
        <v>13</v>
      </c>
    </row>
    <row r="123" spans="1:6" ht="47.25" x14ac:dyDescent="0.25">
      <c r="A123" s="277">
        <v>70</v>
      </c>
      <c r="B123" s="149" t="s">
        <v>22258</v>
      </c>
      <c r="C123" s="149" t="s">
        <v>22259</v>
      </c>
      <c r="D123" s="554" t="s">
        <v>22260</v>
      </c>
      <c r="E123" s="1213">
        <v>200000</v>
      </c>
      <c r="F123" s="554" t="s">
        <v>13</v>
      </c>
    </row>
    <row r="124" spans="1:6" ht="47.25" x14ac:dyDescent="0.25">
      <c r="A124" s="277">
        <v>71</v>
      </c>
      <c r="B124" s="149" t="s">
        <v>22261</v>
      </c>
      <c r="C124" s="149" t="s">
        <v>22262</v>
      </c>
      <c r="D124" s="149" t="s">
        <v>22263</v>
      </c>
      <c r="E124" s="1213">
        <v>500000</v>
      </c>
      <c r="F124" s="554" t="s">
        <v>13</v>
      </c>
    </row>
    <row r="125" spans="1:6" x14ac:dyDescent="0.25">
      <c r="A125" s="277"/>
      <c r="B125" s="820" t="s">
        <v>22264</v>
      </c>
      <c r="C125" s="554"/>
      <c r="D125" s="554"/>
      <c r="E125" s="1214">
        <v>78610344.819999993</v>
      </c>
      <c r="F125" s="554"/>
    </row>
    <row r="126" spans="1:6" x14ac:dyDescent="0.25">
      <c r="A126" s="1056"/>
      <c r="B126" s="2851" t="s">
        <v>9</v>
      </c>
      <c r="C126" s="2851"/>
      <c r="D126" s="2851"/>
      <c r="E126" s="1180"/>
      <c r="F126" s="382"/>
    </row>
    <row r="127" spans="1:6" ht="63" x14ac:dyDescent="0.25">
      <c r="A127" s="1056">
        <v>1</v>
      </c>
      <c r="B127" s="149" t="s">
        <v>269</v>
      </c>
      <c r="C127" s="7" t="s">
        <v>22265</v>
      </c>
      <c r="D127" s="149" t="s">
        <v>271</v>
      </c>
      <c r="E127" s="1046">
        <v>1000000</v>
      </c>
      <c r="F127" s="277" t="s">
        <v>272</v>
      </c>
    </row>
    <row r="128" spans="1:6" x14ac:dyDescent="0.25">
      <c r="A128" s="1056"/>
      <c r="B128" s="382" t="s">
        <v>273</v>
      </c>
      <c r="C128" s="7"/>
      <c r="D128" s="149"/>
      <c r="E128" s="1046"/>
      <c r="F128" s="277"/>
    </row>
    <row r="129" spans="1:6" ht="63" x14ac:dyDescent="0.25">
      <c r="A129" s="1056">
        <v>2</v>
      </c>
      <c r="B129" s="149" t="s">
        <v>274</v>
      </c>
      <c r="C129" s="7" t="s">
        <v>22266</v>
      </c>
      <c r="D129" s="149" t="s">
        <v>276</v>
      </c>
      <c r="E129" s="1046">
        <v>4500000</v>
      </c>
      <c r="F129" s="277" t="s">
        <v>277</v>
      </c>
    </row>
    <row r="130" spans="1:6" x14ac:dyDescent="0.25">
      <c r="A130" s="1056"/>
      <c r="B130" s="382" t="s">
        <v>248</v>
      </c>
      <c r="C130" s="156"/>
      <c r="D130" s="149"/>
      <c r="E130" s="1047">
        <v>5500000</v>
      </c>
      <c r="F130" s="277"/>
    </row>
    <row r="131" spans="1:6" ht="16.5" customHeight="1" x14ac:dyDescent="0.25">
      <c r="A131" s="1056"/>
      <c r="B131" s="2348" t="s">
        <v>323</v>
      </c>
      <c r="C131" s="2349"/>
      <c r="D131" s="899"/>
      <c r="E131" s="1047"/>
      <c r="F131" s="277"/>
    </row>
    <row r="132" spans="1:6" x14ac:dyDescent="0.25">
      <c r="A132" s="277"/>
      <c r="B132" s="2854" t="s">
        <v>22267</v>
      </c>
      <c r="C132" s="2855"/>
      <c r="D132" s="2856"/>
      <c r="E132" s="193"/>
      <c r="F132" s="277"/>
    </row>
    <row r="133" spans="1:6" x14ac:dyDescent="0.25">
      <c r="A133" s="2638">
        <v>1</v>
      </c>
      <c r="B133" s="2640" t="s">
        <v>22133</v>
      </c>
      <c r="C133" s="2873" t="s">
        <v>22134</v>
      </c>
      <c r="D133" s="2873" t="s">
        <v>22135</v>
      </c>
      <c r="E133" s="2870">
        <v>700000</v>
      </c>
      <c r="F133" s="2871" t="s">
        <v>272</v>
      </c>
    </row>
    <row r="134" spans="1:6" x14ac:dyDescent="0.25">
      <c r="A134" s="2639"/>
      <c r="B134" s="2641"/>
      <c r="C134" s="2873"/>
      <c r="D134" s="2873"/>
      <c r="E134" s="2870"/>
      <c r="F134" s="2871"/>
    </row>
    <row r="135" spans="1:6" x14ac:dyDescent="0.25">
      <c r="A135" s="2872">
        <v>2</v>
      </c>
      <c r="B135" s="2873" t="s">
        <v>22268</v>
      </c>
      <c r="C135" s="2873" t="s">
        <v>22269</v>
      </c>
      <c r="D135" s="2873" t="s">
        <v>22135</v>
      </c>
      <c r="E135" s="2870">
        <v>1500000</v>
      </c>
      <c r="F135" s="2871" t="s">
        <v>277</v>
      </c>
    </row>
    <row r="136" spans="1:6" x14ac:dyDescent="0.25">
      <c r="A136" s="2872"/>
      <c r="B136" s="2873"/>
      <c r="C136" s="2873"/>
      <c r="D136" s="2873"/>
      <c r="E136" s="2870"/>
      <c r="F136" s="2871"/>
    </row>
    <row r="137" spans="1:6" x14ac:dyDescent="0.25">
      <c r="A137" s="280"/>
      <c r="B137" s="382" t="s">
        <v>248</v>
      </c>
      <c r="C137" s="280"/>
      <c r="D137" s="280"/>
      <c r="E137" s="670">
        <f>SUM(E133:E136)</f>
        <v>2200000</v>
      </c>
      <c r="F137" s="280"/>
    </row>
    <row r="138" spans="1:6" x14ac:dyDescent="0.25">
      <c r="A138" s="88"/>
      <c r="B138" s="88" t="s">
        <v>324</v>
      </c>
      <c r="C138" s="88"/>
      <c r="D138" s="88"/>
      <c r="E138" s="89">
        <f>E137+E130+E125</f>
        <v>86310344.819999993</v>
      </c>
      <c r="F138" s="88"/>
    </row>
    <row r="141" spans="1:6" x14ac:dyDescent="0.25">
      <c r="A141" s="2553" t="s">
        <v>0</v>
      </c>
      <c r="B141" s="2554"/>
      <c r="C141" s="2554"/>
      <c r="D141" s="2554"/>
      <c r="E141" s="2554"/>
      <c r="F141" s="2555"/>
    </row>
    <row r="142" spans="1:6" x14ac:dyDescent="0.25">
      <c r="A142" s="2744" t="s">
        <v>22270</v>
      </c>
      <c r="B142" s="2745"/>
      <c r="C142" s="2745"/>
      <c r="D142" s="2745"/>
      <c r="E142" s="2745"/>
      <c r="F142" s="2746"/>
    </row>
    <row r="143" spans="1:6" x14ac:dyDescent="0.25">
      <c r="A143" s="2553" t="s">
        <v>281</v>
      </c>
      <c r="B143" s="2554"/>
      <c r="C143" s="2554"/>
      <c r="D143" s="2554"/>
      <c r="E143" s="2554"/>
      <c r="F143" s="2555"/>
    </row>
    <row r="144" spans="1:6" ht="31.5" x14ac:dyDescent="0.25">
      <c r="A144" s="251" t="s">
        <v>19110</v>
      </c>
      <c r="B144" s="382" t="s">
        <v>5559</v>
      </c>
      <c r="C144" s="382" t="s">
        <v>284</v>
      </c>
      <c r="D144" s="382" t="s">
        <v>10816</v>
      </c>
      <c r="E144" s="428" t="s">
        <v>19111</v>
      </c>
      <c r="F144" s="382" t="s">
        <v>1228</v>
      </c>
    </row>
    <row r="145" spans="1:6" x14ac:dyDescent="0.25">
      <c r="A145" s="156"/>
      <c r="B145" s="2421" t="s">
        <v>269</v>
      </c>
      <c r="C145" s="2436"/>
      <c r="D145" s="2436"/>
      <c r="E145" s="2436"/>
      <c r="F145" s="2437"/>
    </row>
    <row r="146" spans="1:6" ht="31.5" x14ac:dyDescent="0.25">
      <c r="A146" s="156">
        <v>1</v>
      </c>
      <c r="B146" s="149" t="s">
        <v>2060</v>
      </c>
      <c r="C146" s="149" t="s">
        <v>22084</v>
      </c>
      <c r="D146" s="149" t="s">
        <v>12</v>
      </c>
      <c r="E146" s="153">
        <v>200000</v>
      </c>
      <c r="F146" s="149" t="s">
        <v>272</v>
      </c>
    </row>
    <row r="147" spans="1:6" ht="94.5" x14ac:dyDescent="0.25">
      <c r="A147" s="156">
        <v>2</v>
      </c>
      <c r="B147" s="149" t="s">
        <v>295</v>
      </c>
      <c r="C147" s="149" t="s">
        <v>22085</v>
      </c>
      <c r="D147" s="149" t="s">
        <v>9148</v>
      </c>
      <c r="E147" s="150">
        <v>282758.62</v>
      </c>
      <c r="F147" s="149" t="s">
        <v>272</v>
      </c>
    </row>
    <row r="148" spans="1:6" ht="78.75" x14ac:dyDescent="0.25">
      <c r="A148" s="156">
        <v>3</v>
      </c>
      <c r="B148" s="149" t="s">
        <v>23</v>
      </c>
      <c r="C148" s="149" t="s">
        <v>22271</v>
      </c>
      <c r="D148" s="149" t="s">
        <v>541</v>
      </c>
      <c r="E148" s="150">
        <v>200000</v>
      </c>
      <c r="F148" s="149" t="s">
        <v>272</v>
      </c>
    </row>
    <row r="149" spans="1:6" x14ac:dyDescent="0.25">
      <c r="A149" s="156"/>
      <c r="B149" s="2365" t="s">
        <v>22272</v>
      </c>
      <c r="C149" s="2367"/>
      <c r="D149" s="382"/>
      <c r="E149" s="428"/>
      <c r="F149" s="382"/>
    </row>
    <row r="150" spans="1:6" ht="78.75" x14ac:dyDescent="0.25">
      <c r="A150" s="156">
        <v>4</v>
      </c>
      <c r="B150" s="149" t="s">
        <v>295</v>
      </c>
      <c r="C150" s="149" t="s">
        <v>22095</v>
      </c>
      <c r="D150" s="149" t="s">
        <v>541</v>
      </c>
      <c r="E150" s="153">
        <v>120000</v>
      </c>
      <c r="F150" s="149" t="s">
        <v>272</v>
      </c>
    </row>
    <row r="151" spans="1:6" ht="63" x14ac:dyDescent="0.25">
      <c r="A151" s="156">
        <v>5</v>
      </c>
      <c r="B151" s="149" t="s">
        <v>299</v>
      </c>
      <c r="C151" s="149" t="s">
        <v>22273</v>
      </c>
      <c r="D151" s="149" t="s">
        <v>14974</v>
      </c>
      <c r="E151" s="153">
        <v>221379.32</v>
      </c>
      <c r="F151" s="149" t="s">
        <v>272</v>
      </c>
    </row>
    <row r="152" spans="1:6" x14ac:dyDescent="0.25">
      <c r="A152" s="156"/>
      <c r="B152" s="374" t="s">
        <v>41</v>
      </c>
      <c r="C152" s="382"/>
      <c r="D152" s="382"/>
      <c r="E152" s="428"/>
      <c r="F152" s="382"/>
    </row>
    <row r="153" spans="1:6" ht="78.75" x14ac:dyDescent="0.25">
      <c r="A153" s="156">
        <v>6</v>
      </c>
      <c r="B153" s="149" t="s">
        <v>41</v>
      </c>
      <c r="C153" s="149" t="s">
        <v>22102</v>
      </c>
      <c r="D153" s="149" t="s">
        <v>302</v>
      </c>
      <c r="E153" s="150">
        <v>568965.51</v>
      </c>
      <c r="F153" s="149" t="s">
        <v>272</v>
      </c>
    </row>
    <row r="154" spans="1:6" x14ac:dyDescent="0.25">
      <c r="A154" s="156"/>
      <c r="B154" s="374" t="s">
        <v>22106</v>
      </c>
      <c r="C154" s="382"/>
      <c r="D154" s="382"/>
      <c r="E154" s="428"/>
      <c r="F154" s="382"/>
    </row>
    <row r="155" spans="1:6" ht="94.5" x14ac:dyDescent="0.25">
      <c r="A155" s="156">
        <v>8</v>
      </c>
      <c r="B155" s="487" t="s">
        <v>22107</v>
      </c>
      <c r="C155" s="149" t="s">
        <v>22108</v>
      </c>
      <c r="D155" s="149" t="s">
        <v>14982</v>
      </c>
      <c r="E155" s="1215">
        <v>227586.2</v>
      </c>
      <c r="F155" s="149" t="s">
        <v>272</v>
      </c>
    </row>
    <row r="156" spans="1:6" x14ac:dyDescent="0.25">
      <c r="A156" s="156"/>
      <c r="B156" s="374" t="s">
        <v>552</v>
      </c>
      <c r="C156" s="382"/>
      <c r="D156" s="382"/>
      <c r="E156" s="428"/>
      <c r="F156" s="382"/>
    </row>
    <row r="157" spans="1:6" ht="47.25" x14ac:dyDescent="0.25">
      <c r="A157" s="156">
        <v>9</v>
      </c>
      <c r="B157" s="149" t="s">
        <v>342</v>
      </c>
      <c r="C157" s="149" t="s">
        <v>22274</v>
      </c>
      <c r="D157" s="149" t="s">
        <v>554</v>
      </c>
      <c r="E157" s="153">
        <v>2844827.58</v>
      </c>
      <c r="F157" s="149" t="s">
        <v>272</v>
      </c>
    </row>
    <row r="158" spans="1:6" x14ac:dyDescent="0.25">
      <c r="A158" s="156"/>
      <c r="B158" s="2421" t="s">
        <v>613</v>
      </c>
      <c r="C158" s="2436"/>
      <c r="D158" s="2437"/>
      <c r="E158" s="153"/>
      <c r="F158" s="149"/>
    </row>
    <row r="159" spans="1:6" ht="47.25" x14ac:dyDescent="0.25">
      <c r="A159" s="156">
        <v>10</v>
      </c>
      <c r="B159" s="781" t="s">
        <v>22275</v>
      </c>
      <c r="C159" s="781" t="s">
        <v>22116</v>
      </c>
      <c r="D159" s="781" t="s">
        <v>202</v>
      </c>
      <c r="E159" s="1216">
        <v>700000</v>
      </c>
      <c r="F159" s="781" t="s">
        <v>1294</v>
      </c>
    </row>
    <row r="160" spans="1:6" ht="63" x14ac:dyDescent="0.25">
      <c r="A160" s="156">
        <v>11</v>
      </c>
      <c r="B160" s="149" t="s">
        <v>22276</v>
      </c>
      <c r="C160" s="149" t="s">
        <v>22119</v>
      </c>
      <c r="D160" s="149" t="s">
        <v>22277</v>
      </c>
      <c r="E160" s="153">
        <v>700000</v>
      </c>
      <c r="F160" s="149" t="s">
        <v>272</v>
      </c>
    </row>
    <row r="161" spans="1:6" ht="63" x14ac:dyDescent="0.25">
      <c r="A161" s="156">
        <v>12</v>
      </c>
      <c r="B161" s="149" t="s">
        <v>22144</v>
      </c>
      <c r="C161" s="149" t="s">
        <v>22122</v>
      </c>
      <c r="D161" s="149" t="s">
        <v>3027</v>
      </c>
      <c r="E161" s="153">
        <v>800000</v>
      </c>
      <c r="F161" s="149" t="s">
        <v>13</v>
      </c>
    </row>
    <row r="162" spans="1:6" ht="63" x14ac:dyDescent="0.25">
      <c r="A162" s="156">
        <v>13</v>
      </c>
      <c r="B162" s="149" t="s">
        <v>22278</v>
      </c>
      <c r="C162" s="149" t="s">
        <v>22125</v>
      </c>
      <c r="D162" s="149" t="s">
        <v>22279</v>
      </c>
      <c r="E162" s="153">
        <v>800000</v>
      </c>
      <c r="F162" s="149" t="s">
        <v>272</v>
      </c>
    </row>
    <row r="163" spans="1:6" ht="63" x14ac:dyDescent="0.25">
      <c r="A163" s="156">
        <v>14</v>
      </c>
      <c r="B163" s="781" t="s">
        <v>22280</v>
      </c>
      <c r="C163" s="781" t="s">
        <v>22128</v>
      </c>
      <c r="D163" s="781" t="s">
        <v>22281</v>
      </c>
      <c r="E163" s="1216">
        <v>700000</v>
      </c>
      <c r="F163" s="781" t="s">
        <v>272</v>
      </c>
    </row>
    <row r="164" spans="1:6" ht="63" x14ac:dyDescent="0.25">
      <c r="A164" s="156">
        <v>15</v>
      </c>
      <c r="B164" s="781" t="s">
        <v>22282</v>
      </c>
      <c r="C164" s="781" t="s">
        <v>22131</v>
      </c>
      <c r="D164" s="781" t="s">
        <v>22283</v>
      </c>
      <c r="E164" s="1216">
        <v>500000</v>
      </c>
      <c r="F164" s="781" t="s">
        <v>272</v>
      </c>
    </row>
    <row r="165" spans="1:6" ht="47.25" x14ac:dyDescent="0.25">
      <c r="A165" s="156">
        <v>16</v>
      </c>
      <c r="B165" s="149" t="s">
        <v>22284</v>
      </c>
      <c r="C165" s="149" t="s">
        <v>22134</v>
      </c>
      <c r="D165" s="149" t="s">
        <v>22285</v>
      </c>
      <c r="E165" s="153">
        <v>700000</v>
      </c>
      <c r="F165" s="149" t="s">
        <v>13</v>
      </c>
    </row>
    <row r="166" spans="1:6" ht="47.25" x14ac:dyDescent="0.25">
      <c r="A166" s="156">
        <v>17</v>
      </c>
      <c r="B166" s="781" t="s">
        <v>22286</v>
      </c>
      <c r="C166" s="781" t="s">
        <v>22137</v>
      </c>
      <c r="D166" s="781" t="s">
        <v>22287</v>
      </c>
      <c r="E166" s="1216">
        <v>500000</v>
      </c>
      <c r="F166" s="781" t="s">
        <v>272</v>
      </c>
    </row>
    <row r="167" spans="1:6" x14ac:dyDescent="0.25">
      <c r="A167" s="156"/>
      <c r="B167" s="2421" t="s">
        <v>949</v>
      </c>
      <c r="C167" s="2436"/>
      <c r="D167" s="2437"/>
      <c r="E167" s="428">
        <f>SUM(E146:E166)</f>
        <v>10065517.23</v>
      </c>
      <c r="F167" s="382"/>
    </row>
    <row r="168" spans="1:6" ht="14.25" customHeight="1" x14ac:dyDescent="0.25">
      <c r="A168" s="156"/>
      <c r="B168" s="2365" t="s">
        <v>323</v>
      </c>
      <c r="C168" s="2366"/>
      <c r="D168" s="385"/>
      <c r="E168" s="428"/>
      <c r="F168" s="382"/>
    </row>
    <row r="169" spans="1:6" ht="267.75" x14ac:dyDescent="0.25">
      <c r="A169" s="156">
        <v>7</v>
      </c>
      <c r="B169" s="149" t="s">
        <v>22288</v>
      </c>
      <c r="C169" s="149" t="s">
        <v>22104</v>
      </c>
      <c r="D169" s="149" t="s">
        <v>22289</v>
      </c>
      <c r="E169" s="153">
        <v>227586.2</v>
      </c>
      <c r="F169" s="149" t="s">
        <v>272</v>
      </c>
    </row>
    <row r="170" spans="1:6" ht="252" x14ac:dyDescent="0.25">
      <c r="A170" s="156">
        <v>18</v>
      </c>
      <c r="B170" s="149" t="s">
        <v>22290</v>
      </c>
      <c r="C170" s="149" t="s">
        <v>22170</v>
      </c>
      <c r="D170" s="149" t="s">
        <v>22291</v>
      </c>
      <c r="E170" s="153">
        <v>486206.91</v>
      </c>
      <c r="F170" s="149" t="s">
        <v>1294</v>
      </c>
    </row>
    <row r="171" spans="1:6" ht="189" x14ac:dyDescent="0.25">
      <c r="A171" s="156">
        <v>19</v>
      </c>
      <c r="B171" s="149" t="s">
        <v>22292</v>
      </c>
      <c r="C171" s="149" t="s">
        <v>22173</v>
      </c>
      <c r="D171" s="149" t="s">
        <v>22293</v>
      </c>
      <c r="E171" s="150">
        <v>600000</v>
      </c>
      <c r="F171" s="149" t="s">
        <v>272</v>
      </c>
    </row>
    <row r="172" spans="1:6" x14ac:dyDescent="0.25">
      <c r="A172" s="2693" t="s">
        <v>949</v>
      </c>
      <c r="B172" s="2693"/>
      <c r="C172" s="2693"/>
      <c r="D172" s="2693"/>
      <c r="E172" s="301">
        <f>SUM(E169:E171)</f>
        <v>1313793.1099999999</v>
      </c>
      <c r="F172" s="382"/>
    </row>
    <row r="173" spans="1:6" ht="23.25" customHeight="1" x14ac:dyDescent="0.25">
      <c r="A173" s="88"/>
      <c r="B173" s="2330" t="s">
        <v>324</v>
      </c>
      <c r="C173" s="2331"/>
      <c r="D173" s="88"/>
      <c r="E173" s="89">
        <f>E172+E167</f>
        <v>11379310.34</v>
      </c>
      <c r="F173" s="88"/>
    </row>
  </sheetData>
  <mergeCells count="244">
    <mergeCell ref="B24:C24"/>
    <mergeCell ref="B34:C34"/>
    <mergeCell ref="A39:A40"/>
    <mergeCell ref="B39:B40"/>
    <mergeCell ref="C39:C40"/>
    <mergeCell ref="D39:D40"/>
    <mergeCell ref="A1:F1"/>
    <mergeCell ref="A2:F2"/>
    <mergeCell ref="A3:F3"/>
    <mergeCell ref="B4:F4"/>
    <mergeCell ref="B6:F6"/>
    <mergeCell ref="B14:D14"/>
    <mergeCell ref="A43:A44"/>
    <mergeCell ref="B43:B44"/>
    <mergeCell ref="C43:C44"/>
    <mergeCell ref="D43:D44"/>
    <mergeCell ref="E43:E44"/>
    <mergeCell ref="F43:F44"/>
    <mergeCell ref="E39:E40"/>
    <mergeCell ref="F39:F40"/>
    <mergeCell ref="A41:A42"/>
    <mergeCell ref="B41:B42"/>
    <mergeCell ref="C41:C42"/>
    <mergeCell ref="D41:D42"/>
    <mergeCell ref="E41:E42"/>
    <mergeCell ref="F41:F42"/>
    <mergeCell ref="A47:A48"/>
    <mergeCell ref="B47:B48"/>
    <mergeCell ref="C47:C48"/>
    <mergeCell ref="D47:D48"/>
    <mergeCell ref="E47:E48"/>
    <mergeCell ref="F47:F48"/>
    <mergeCell ref="A45:A46"/>
    <mergeCell ref="B45:B46"/>
    <mergeCell ref="C45:C46"/>
    <mergeCell ref="D45:D46"/>
    <mergeCell ref="E45:E46"/>
    <mergeCell ref="F45:F46"/>
    <mergeCell ref="A51:A52"/>
    <mergeCell ref="B51:B52"/>
    <mergeCell ref="C51:C52"/>
    <mergeCell ref="D51:D52"/>
    <mergeCell ref="E51:E52"/>
    <mergeCell ref="F51:F52"/>
    <mergeCell ref="A49:A50"/>
    <mergeCell ref="B49:B50"/>
    <mergeCell ref="C49:C50"/>
    <mergeCell ref="D49:D50"/>
    <mergeCell ref="E49:E50"/>
    <mergeCell ref="F49:F50"/>
    <mergeCell ref="A55:A56"/>
    <mergeCell ref="B55:B56"/>
    <mergeCell ref="C55:C56"/>
    <mergeCell ref="D55:D56"/>
    <mergeCell ref="E55:E56"/>
    <mergeCell ref="F55:F56"/>
    <mergeCell ref="A53:A54"/>
    <mergeCell ref="B53:B54"/>
    <mergeCell ref="C53:C54"/>
    <mergeCell ref="D53:D54"/>
    <mergeCell ref="E53:E54"/>
    <mergeCell ref="F53:F54"/>
    <mergeCell ref="B65:C65"/>
    <mergeCell ref="A66:A67"/>
    <mergeCell ref="B66:B67"/>
    <mergeCell ref="E66:E67"/>
    <mergeCell ref="F57:F58"/>
    <mergeCell ref="F61:F62"/>
    <mergeCell ref="A59:A60"/>
    <mergeCell ref="B59:B60"/>
    <mergeCell ref="C59:C60"/>
    <mergeCell ref="D59:D60"/>
    <mergeCell ref="E59:E60"/>
    <mergeCell ref="F59:F60"/>
    <mergeCell ref="A61:A62"/>
    <mergeCell ref="B61:B62"/>
    <mergeCell ref="A57:A58"/>
    <mergeCell ref="B57:B58"/>
    <mergeCell ref="C57:C58"/>
    <mergeCell ref="D57:D58"/>
    <mergeCell ref="E57:E58"/>
    <mergeCell ref="C61:C62"/>
    <mergeCell ref="D61:D62"/>
    <mergeCell ref="E61:E62"/>
    <mergeCell ref="F70:F71"/>
    <mergeCell ref="F66:F67"/>
    <mergeCell ref="A68:A69"/>
    <mergeCell ref="B68:B69"/>
    <mergeCell ref="C68:C69"/>
    <mergeCell ref="D68:D69"/>
    <mergeCell ref="E68:E69"/>
    <mergeCell ref="F68:F69"/>
    <mergeCell ref="C66:C67"/>
    <mergeCell ref="D66:D67"/>
    <mergeCell ref="A70:A71"/>
    <mergeCell ref="B70:B71"/>
    <mergeCell ref="C70:C71"/>
    <mergeCell ref="D70:D71"/>
    <mergeCell ref="E70:E71"/>
    <mergeCell ref="A74:A75"/>
    <mergeCell ref="B74:B75"/>
    <mergeCell ref="C74:C75"/>
    <mergeCell ref="D74:D75"/>
    <mergeCell ref="E74:E75"/>
    <mergeCell ref="F74:F75"/>
    <mergeCell ref="A72:A73"/>
    <mergeCell ref="B72:B73"/>
    <mergeCell ref="C72:C73"/>
    <mergeCell ref="D72:D73"/>
    <mergeCell ref="E72:E73"/>
    <mergeCell ref="F72:F73"/>
    <mergeCell ref="A79:A80"/>
    <mergeCell ref="B79:B80"/>
    <mergeCell ref="C79:C80"/>
    <mergeCell ref="D79:D80"/>
    <mergeCell ref="E79:E80"/>
    <mergeCell ref="F79:F80"/>
    <mergeCell ref="A76:A77"/>
    <mergeCell ref="B76:B77"/>
    <mergeCell ref="C76:C77"/>
    <mergeCell ref="D76:D77"/>
    <mergeCell ref="E76:E77"/>
    <mergeCell ref="F76:F77"/>
    <mergeCell ref="A83:A84"/>
    <mergeCell ref="B83:B84"/>
    <mergeCell ref="C83:C84"/>
    <mergeCell ref="D83:D84"/>
    <mergeCell ref="E83:E84"/>
    <mergeCell ref="F83:F84"/>
    <mergeCell ref="A81:A82"/>
    <mergeCell ref="B81:B82"/>
    <mergeCell ref="C81:C82"/>
    <mergeCell ref="D81:D82"/>
    <mergeCell ref="E81:E82"/>
    <mergeCell ref="F81:F82"/>
    <mergeCell ref="A87:A88"/>
    <mergeCell ref="B87:B88"/>
    <mergeCell ref="C87:C88"/>
    <mergeCell ref="D87:D88"/>
    <mergeCell ref="E87:E88"/>
    <mergeCell ref="F87:F88"/>
    <mergeCell ref="A85:A86"/>
    <mergeCell ref="B85:B86"/>
    <mergeCell ref="C85:C86"/>
    <mergeCell ref="D85:D86"/>
    <mergeCell ref="E85:E86"/>
    <mergeCell ref="F85:F86"/>
    <mergeCell ref="A91:A92"/>
    <mergeCell ref="B91:B92"/>
    <mergeCell ref="C91:C92"/>
    <mergeCell ref="D91:D92"/>
    <mergeCell ref="E91:E92"/>
    <mergeCell ref="F91:F92"/>
    <mergeCell ref="A89:A90"/>
    <mergeCell ref="B89:B90"/>
    <mergeCell ref="C89:C90"/>
    <mergeCell ref="D89:D90"/>
    <mergeCell ref="E89:E90"/>
    <mergeCell ref="F89:F90"/>
    <mergeCell ref="A95:A96"/>
    <mergeCell ref="B95:B96"/>
    <mergeCell ref="C95:C96"/>
    <mergeCell ref="D95:D96"/>
    <mergeCell ref="E95:E96"/>
    <mergeCell ref="F95:F96"/>
    <mergeCell ref="A93:A94"/>
    <mergeCell ref="B93:B94"/>
    <mergeCell ref="C93:C94"/>
    <mergeCell ref="D93:D94"/>
    <mergeCell ref="E93:E94"/>
    <mergeCell ref="F93:F94"/>
    <mergeCell ref="A100:A101"/>
    <mergeCell ref="B100:B101"/>
    <mergeCell ref="C100:C101"/>
    <mergeCell ref="D100:D101"/>
    <mergeCell ref="E100:E101"/>
    <mergeCell ref="F100:F101"/>
    <mergeCell ref="A98:A99"/>
    <mergeCell ref="B98:B99"/>
    <mergeCell ref="C98:C99"/>
    <mergeCell ref="D98:D99"/>
    <mergeCell ref="E98:E99"/>
    <mergeCell ref="F98:F99"/>
    <mergeCell ref="A105:A106"/>
    <mergeCell ref="B105:B106"/>
    <mergeCell ref="C105:C106"/>
    <mergeCell ref="D105:D106"/>
    <mergeCell ref="E105:E106"/>
    <mergeCell ref="F105:F106"/>
    <mergeCell ref="A102:A103"/>
    <mergeCell ref="B102:B103"/>
    <mergeCell ref="C102:C103"/>
    <mergeCell ref="D102:D103"/>
    <mergeCell ref="E102:E103"/>
    <mergeCell ref="F102:F103"/>
    <mergeCell ref="A109:A110"/>
    <mergeCell ref="B109:B110"/>
    <mergeCell ref="C109:C110"/>
    <mergeCell ref="D109:D110"/>
    <mergeCell ref="E109:E110"/>
    <mergeCell ref="F109:F110"/>
    <mergeCell ref="A107:A108"/>
    <mergeCell ref="B107:B108"/>
    <mergeCell ref="C107:C108"/>
    <mergeCell ref="D107:D108"/>
    <mergeCell ref="E107:E108"/>
    <mergeCell ref="F107:F108"/>
    <mergeCell ref="A116:A117"/>
    <mergeCell ref="B116:B117"/>
    <mergeCell ref="C116:C117"/>
    <mergeCell ref="D116:D117"/>
    <mergeCell ref="E116:E117"/>
    <mergeCell ref="F116:F117"/>
    <mergeCell ref="A113:A114"/>
    <mergeCell ref="B113:B114"/>
    <mergeCell ref="C113:C114"/>
    <mergeCell ref="D113:D114"/>
    <mergeCell ref="E113:E114"/>
    <mergeCell ref="F113:F114"/>
    <mergeCell ref="E133:E134"/>
    <mergeCell ref="F133:F134"/>
    <mergeCell ref="A135:A136"/>
    <mergeCell ref="B135:B136"/>
    <mergeCell ref="C135:C136"/>
    <mergeCell ref="D135:D136"/>
    <mergeCell ref="E135:E136"/>
    <mergeCell ref="F135:F136"/>
    <mergeCell ref="B126:D126"/>
    <mergeCell ref="B132:D132"/>
    <mergeCell ref="A133:A134"/>
    <mergeCell ref="B133:B134"/>
    <mergeCell ref="C133:C134"/>
    <mergeCell ref="D133:D134"/>
    <mergeCell ref="B131:C131"/>
    <mergeCell ref="B167:D167"/>
    <mergeCell ref="A172:D172"/>
    <mergeCell ref="B168:C168"/>
    <mergeCell ref="B173:C173"/>
    <mergeCell ref="A141:F141"/>
    <mergeCell ref="A142:F142"/>
    <mergeCell ref="A143:F143"/>
    <mergeCell ref="B145:F145"/>
    <mergeCell ref="B149:C149"/>
    <mergeCell ref="B158:D158"/>
  </mergeCells>
  <pageMargins left="0.7" right="0.7" top="0.75" bottom="0.75" header="0.3" footer="0.3"/>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0"/>
  <sheetViews>
    <sheetView topLeftCell="A127" workbookViewId="0">
      <selection activeCell="C104" sqref="C104"/>
    </sheetView>
  </sheetViews>
  <sheetFormatPr defaultRowHeight="15.75" x14ac:dyDescent="0.25"/>
  <cols>
    <col min="1" max="1" width="9.140625" style="128"/>
    <col min="2" max="2" width="15.28515625" style="128" customWidth="1"/>
    <col min="3" max="3" width="42.140625" style="128" customWidth="1"/>
    <col min="4" max="4" width="18.5703125" style="128" customWidth="1"/>
    <col min="5" max="5" width="23.140625" style="128" customWidth="1"/>
    <col min="6" max="6" width="10.28515625" style="128" customWidth="1"/>
    <col min="7" max="16384" width="9.140625" style="128"/>
  </cols>
  <sheetData>
    <row r="1" spans="1:6" x14ac:dyDescent="0.25">
      <c r="A1" s="2428" t="s">
        <v>0</v>
      </c>
      <c r="B1" s="2428"/>
      <c r="C1" s="2428"/>
      <c r="D1" s="2428"/>
      <c r="E1" s="2428"/>
      <c r="F1" s="2428"/>
    </row>
    <row r="2" spans="1:6" x14ac:dyDescent="0.25">
      <c r="A2" s="2428" t="s">
        <v>22294</v>
      </c>
      <c r="B2" s="2428"/>
      <c r="C2" s="2428"/>
      <c r="D2" s="2428"/>
      <c r="E2" s="2428"/>
      <c r="F2" s="2428"/>
    </row>
    <row r="3" spans="1:6" x14ac:dyDescent="0.25">
      <c r="A3" s="2428" t="s">
        <v>281</v>
      </c>
      <c r="B3" s="2428"/>
      <c r="C3" s="2428"/>
      <c r="D3" s="2428"/>
      <c r="E3" s="2428"/>
      <c r="F3" s="2428"/>
    </row>
    <row r="4" spans="1:6" ht="31.5" x14ac:dyDescent="0.25">
      <c r="A4" s="1104" t="s">
        <v>3</v>
      </c>
      <c r="B4" s="1028" t="s">
        <v>283</v>
      </c>
      <c r="C4" s="1028" t="s">
        <v>284</v>
      </c>
      <c r="D4" s="1030" t="s">
        <v>5291</v>
      </c>
      <c r="E4" s="1217" t="s">
        <v>286</v>
      </c>
      <c r="F4" s="1028" t="s">
        <v>287</v>
      </c>
    </row>
    <row r="5" spans="1:6" x14ac:dyDescent="0.25">
      <c r="A5" s="1055"/>
      <c r="B5" s="2820" t="s">
        <v>22295</v>
      </c>
      <c r="C5" s="2820"/>
      <c r="D5" s="2820"/>
      <c r="E5" s="1098"/>
      <c r="F5" s="677"/>
    </row>
    <row r="6" spans="1:6" ht="47.25" x14ac:dyDescent="0.25">
      <c r="A6" s="193">
        <v>1</v>
      </c>
      <c r="B6" s="156" t="s">
        <v>22296</v>
      </c>
      <c r="C6" s="156" t="s">
        <v>22297</v>
      </c>
      <c r="D6" s="156" t="s">
        <v>329</v>
      </c>
      <c r="E6" s="1150">
        <f>2380000-1000000</f>
        <v>1380000</v>
      </c>
      <c r="F6" s="156" t="s">
        <v>22298</v>
      </c>
    </row>
    <row r="7" spans="1:6" ht="157.5" x14ac:dyDescent="0.25">
      <c r="A7" s="193">
        <v>2</v>
      </c>
      <c r="B7" s="156" t="s">
        <v>21178</v>
      </c>
      <c r="C7" s="156" t="s">
        <v>22299</v>
      </c>
      <c r="D7" s="156" t="s">
        <v>21180</v>
      </c>
      <c r="E7" s="1150">
        <v>1144965</v>
      </c>
      <c r="F7" s="156" t="s">
        <v>22298</v>
      </c>
    </row>
    <row r="8" spans="1:6" ht="31.5" x14ac:dyDescent="0.25">
      <c r="A8" s="193">
        <v>3</v>
      </c>
      <c r="B8" s="156" t="s">
        <v>17</v>
      </c>
      <c r="C8" s="156" t="s">
        <v>22300</v>
      </c>
      <c r="D8" s="156" t="s">
        <v>19</v>
      </c>
      <c r="E8" s="1150">
        <v>50000</v>
      </c>
      <c r="F8" s="156" t="s">
        <v>22298</v>
      </c>
    </row>
    <row r="9" spans="1:6" ht="31.5" x14ac:dyDescent="0.25">
      <c r="A9" s="193">
        <v>4</v>
      </c>
      <c r="B9" s="156" t="s">
        <v>20</v>
      </c>
      <c r="C9" s="156" t="s">
        <v>22301</v>
      </c>
      <c r="D9" s="156" t="s">
        <v>22</v>
      </c>
      <c r="E9" s="1150">
        <v>60000</v>
      </c>
      <c r="F9" s="156" t="s">
        <v>22298</v>
      </c>
    </row>
    <row r="10" spans="1:6" ht="78.75" x14ac:dyDescent="0.25">
      <c r="A10" s="193">
        <v>5</v>
      </c>
      <c r="B10" s="156" t="s">
        <v>7599</v>
      </c>
      <c r="C10" s="156" t="s">
        <v>22302</v>
      </c>
      <c r="D10" s="156" t="s">
        <v>3056</v>
      </c>
      <c r="E10" s="1150">
        <v>1223655</v>
      </c>
      <c r="F10" s="156" t="s">
        <v>22298</v>
      </c>
    </row>
    <row r="11" spans="1:6" ht="63" x14ac:dyDescent="0.25">
      <c r="A11" s="193">
        <v>6</v>
      </c>
      <c r="B11" s="156" t="s">
        <v>2193</v>
      </c>
      <c r="C11" s="156" t="s">
        <v>22303</v>
      </c>
      <c r="D11" s="156" t="s">
        <v>22304</v>
      </c>
      <c r="E11" s="1150">
        <v>150000</v>
      </c>
      <c r="F11" s="156" t="s">
        <v>13</v>
      </c>
    </row>
    <row r="12" spans="1:6" ht="94.5" x14ac:dyDescent="0.25">
      <c r="A12" s="193">
        <v>7</v>
      </c>
      <c r="B12" s="156" t="s">
        <v>22305</v>
      </c>
      <c r="C12" s="156" t="s">
        <v>22306</v>
      </c>
      <c r="D12" s="156" t="s">
        <v>22307</v>
      </c>
      <c r="E12" s="1150">
        <v>200000</v>
      </c>
      <c r="F12" s="156" t="s">
        <v>13</v>
      </c>
    </row>
    <row r="13" spans="1:6" x14ac:dyDescent="0.25">
      <c r="A13" s="193"/>
      <c r="B13" s="2474" t="s">
        <v>22308</v>
      </c>
      <c r="C13" s="2474"/>
      <c r="D13" s="2474"/>
      <c r="E13" s="1218"/>
      <c r="F13" s="90"/>
    </row>
    <row r="14" spans="1:6" ht="78.75" x14ac:dyDescent="0.25">
      <c r="A14" s="193">
        <v>8</v>
      </c>
      <c r="B14" s="156" t="s">
        <v>21178</v>
      </c>
      <c r="C14" s="156" t="s">
        <v>22309</v>
      </c>
      <c r="D14" s="156" t="s">
        <v>20205</v>
      </c>
      <c r="E14" s="1150">
        <v>604310</v>
      </c>
      <c r="F14" s="156" t="s">
        <v>22298</v>
      </c>
    </row>
    <row r="15" spans="1:6" ht="78.75" x14ac:dyDescent="0.25">
      <c r="A15" s="193">
        <v>9</v>
      </c>
      <c r="B15" s="156" t="s">
        <v>7599</v>
      </c>
      <c r="C15" s="156" t="s">
        <v>22310</v>
      </c>
      <c r="D15" s="156" t="s">
        <v>3056</v>
      </c>
      <c r="E15" s="1150">
        <v>1200000</v>
      </c>
      <c r="F15" s="156" t="s">
        <v>22298</v>
      </c>
    </row>
    <row r="16" spans="1:6" ht="78.75" x14ac:dyDescent="0.25">
      <c r="A16" s="193">
        <v>10</v>
      </c>
      <c r="B16" s="156" t="s">
        <v>22311</v>
      </c>
      <c r="C16" s="156" t="s">
        <v>22312</v>
      </c>
      <c r="D16" s="156" t="s">
        <v>300</v>
      </c>
      <c r="E16" s="1150">
        <v>800000</v>
      </c>
      <c r="F16" s="156" t="s">
        <v>22298</v>
      </c>
    </row>
    <row r="17" spans="1:6" x14ac:dyDescent="0.25">
      <c r="A17" s="193"/>
      <c r="B17" s="88" t="s">
        <v>40</v>
      </c>
      <c r="C17" s="90"/>
      <c r="D17" s="90"/>
      <c r="E17" s="1218"/>
      <c r="F17" s="90"/>
    </row>
    <row r="18" spans="1:6" ht="94.5" x14ac:dyDescent="0.25">
      <c r="A18" s="193">
        <v>11</v>
      </c>
      <c r="B18" s="156" t="s">
        <v>21189</v>
      </c>
      <c r="C18" s="156" t="s">
        <v>22313</v>
      </c>
      <c r="D18" s="156" t="s">
        <v>22314</v>
      </c>
      <c r="E18" s="1150">
        <v>4568965.5199999996</v>
      </c>
      <c r="F18" s="156" t="s">
        <v>1290</v>
      </c>
    </row>
    <row r="19" spans="1:6" x14ac:dyDescent="0.25">
      <c r="A19" s="193"/>
      <c r="B19" s="88" t="s">
        <v>34</v>
      </c>
      <c r="C19" s="90"/>
      <c r="D19" s="90"/>
      <c r="E19" s="1218"/>
      <c r="F19" s="90"/>
    </row>
    <row r="20" spans="1:6" ht="47.25" x14ac:dyDescent="0.25">
      <c r="A20" s="193">
        <v>12</v>
      </c>
      <c r="B20" s="156" t="s">
        <v>21194</v>
      </c>
      <c r="C20" s="156" t="s">
        <v>22315</v>
      </c>
      <c r="D20" s="156" t="s">
        <v>21196</v>
      </c>
      <c r="E20" s="1150">
        <f>9000000-4500000</f>
        <v>4500000</v>
      </c>
      <c r="F20" s="156" t="s">
        <v>22298</v>
      </c>
    </row>
    <row r="21" spans="1:6" ht="78.75" x14ac:dyDescent="0.25">
      <c r="A21" s="193">
        <v>13</v>
      </c>
      <c r="B21" s="156" t="s">
        <v>21197</v>
      </c>
      <c r="C21" s="156" t="s">
        <v>22316</v>
      </c>
      <c r="D21" s="156" t="s">
        <v>22317</v>
      </c>
      <c r="E21" s="1150">
        <v>12702586</v>
      </c>
      <c r="F21" s="156" t="s">
        <v>22298</v>
      </c>
    </row>
    <row r="22" spans="1:6" x14ac:dyDescent="0.25">
      <c r="A22" s="193"/>
      <c r="B22" s="88" t="s">
        <v>306</v>
      </c>
      <c r="C22" s="90"/>
      <c r="D22" s="90"/>
      <c r="E22" s="1218"/>
      <c r="F22" s="156" t="s">
        <v>790</v>
      </c>
    </row>
    <row r="23" spans="1:6" ht="141.75" x14ac:dyDescent="0.25">
      <c r="A23" s="193">
        <v>14</v>
      </c>
      <c r="B23" s="156" t="s">
        <v>2066</v>
      </c>
      <c r="C23" s="156" t="s">
        <v>22318</v>
      </c>
      <c r="D23" s="156" t="s">
        <v>10281</v>
      </c>
      <c r="E23" s="1150">
        <v>1700000</v>
      </c>
      <c r="F23" s="156" t="s">
        <v>22298</v>
      </c>
    </row>
    <row r="24" spans="1:6" x14ac:dyDescent="0.25">
      <c r="A24" s="193"/>
      <c r="B24" s="88" t="s">
        <v>303</v>
      </c>
      <c r="C24" s="90"/>
      <c r="D24" s="90"/>
      <c r="E24" s="1218"/>
      <c r="F24" s="90"/>
    </row>
    <row r="25" spans="1:6" ht="315" x14ac:dyDescent="0.25">
      <c r="A25" s="193">
        <v>15</v>
      </c>
      <c r="B25" s="156" t="s">
        <v>21352</v>
      </c>
      <c r="C25" s="156" t="s">
        <v>22319</v>
      </c>
      <c r="D25" s="156" t="s">
        <v>22320</v>
      </c>
      <c r="E25" s="1150">
        <f>1500000-950000</f>
        <v>550000</v>
      </c>
      <c r="F25" s="156" t="s">
        <v>22298</v>
      </c>
    </row>
    <row r="26" spans="1:6" x14ac:dyDescent="0.25">
      <c r="A26" s="193"/>
      <c r="B26" s="88" t="s">
        <v>5895</v>
      </c>
      <c r="C26" s="90"/>
      <c r="D26" s="90"/>
      <c r="E26" s="1218"/>
      <c r="F26" s="90"/>
    </row>
    <row r="27" spans="1:6" ht="47.25" x14ac:dyDescent="0.25">
      <c r="A27" s="193">
        <v>16</v>
      </c>
      <c r="B27" s="149" t="s">
        <v>22321</v>
      </c>
      <c r="C27" s="156" t="s">
        <v>22322</v>
      </c>
      <c r="D27" s="149" t="s">
        <v>3027</v>
      </c>
      <c r="E27" s="896">
        <v>700000</v>
      </c>
      <c r="F27" s="156" t="s">
        <v>1294</v>
      </c>
    </row>
    <row r="28" spans="1:6" ht="78.75" x14ac:dyDescent="0.25">
      <c r="A28" s="193">
        <v>17</v>
      </c>
      <c r="B28" s="149" t="s">
        <v>22323</v>
      </c>
      <c r="C28" s="156" t="s">
        <v>22324</v>
      </c>
      <c r="D28" s="149" t="s">
        <v>22325</v>
      </c>
      <c r="E28" s="896">
        <v>500000</v>
      </c>
      <c r="F28" s="156" t="s">
        <v>1294</v>
      </c>
    </row>
    <row r="29" spans="1:6" ht="78.75" x14ac:dyDescent="0.25">
      <c r="A29" s="193">
        <v>18</v>
      </c>
      <c r="B29" s="149" t="s">
        <v>22326</v>
      </c>
      <c r="C29" s="156" t="s">
        <v>22327</v>
      </c>
      <c r="D29" s="149" t="s">
        <v>22328</v>
      </c>
      <c r="E29" s="896">
        <v>1000000</v>
      </c>
      <c r="F29" s="156" t="s">
        <v>1294</v>
      </c>
    </row>
    <row r="30" spans="1:6" ht="47.25" x14ac:dyDescent="0.25">
      <c r="A30" s="193">
        <v>19</v>
      </c>
      <c r="B30" s="149" t="s">
        <v>22329</v>
      </c>
      <c r="C30" s="156" t="s">
        <v>22330</v>
      </c>
      <c r="D30" s="149" t="s">
        <v>21000</v>
      </c>
      <c r="E30" s="896">
        <v>1000000</v>
      </c>
      <c r="F30" s="156" t="s">
        <v>1294</v>
      </c>
    </row>
    <row r="31" spans="1:6" ht="63" x14ac:dyDescent="0.25">
      <c r="A31" s="193">
        <v>20</v>
      </c>
      <c r="B31" s="149" t="s">
        <v>22331</v>
      </c>
      <c r="C31" s="156" t="s">
        <v>22332</v>
      </c>
      <c r="D31" s="149" t="s">
        <v>22333</v>
      </c>
      <c r="E31" s="896">
        <v>500000</v>
      </c>
      <c r="F31" s="156" t="s">
        <v>277</v>
      </c>
    </row>
    <row r="32" spans="1:6" ht="47.25" x14ac:dyDescent="0.25">
      <c r="A32" s="193">
        <v>21</v>
      </c>
      <c r="B32" s="149" t="s">
        <v>22334</v>
      </c>
      <c r="C32" s="156" t="s">
        <v>22335</v>
      </c>
      <c r="D32" s="149" t="s">
        <v>22336</v>
      </c>
      <c r="E32" s="896">
        <v>500000</v>
      </c>
      <c r="F32" s="156" t="s">
        <v>14337</v>
      </c>
    </row>
    <row r="33" spans="1:6" ht="47.25" x14ac:dyDescent="0.25">
      <c r="A33" s="193">
        <v>22</v>
      </c>
      <c r="B33" s="149" t="s">
        <v>22337</v>
      </c>
      <c r="C33" s="156" t="s">
        <v>22338</v>
      </c>
      <c r="D33" s="149" t="s">
        <v>22339</v>
      </c>
      <c r="E33" s="896">
        <v>500000</v>
      </c>
      <c r="F33" s="156" t="s">
        <v>1294</v>
      </c>
    </row>
    <row r="34" spans="1:6" ht="63" x14ac:dyDescent="0.25">
      <c r="A34" s="193">
        <v>23</v>
      </c>
      <c r="B34" s="149" t="s">
        <v>22340</v>
      </c>
      <c r="C34" s="156" t="s">
        <v>22341</v>
      </c>
      <c r="D34" s="149" t="s">
        <v>22342</v>
      </c>
      <c r="E34" s="896">
        <v>500000</v>
      </c>
      <c r="F34" s="156" t="s">
        <v>272</v>
      </c>
    </row>
    <row r="35" spans="1:6" ht="63" x14ac:dyDescent="0.25">
      <c r="A35" s="193">
        <v>24</v>
      </c>
      <c r="B35" s="149" t="s">
        <v>22343</v>
      </c>
      <c r="C35" s="156" t="s">
        <v>22344</v>
      </c>
      <c r="D35" s="149" t="s">
        <v>22345</v>
      </c>
      <c r="E35" s="896">
        <v>500000</v>
      </c>
      <c r="F35" s="156" t="s">
        <v>14337</v>
      </c>
    </row>
    <row r="36" spans="1:6" ht="63" x14ac:dyDescent="0.25">
      <c r="A36" s="193">
        <v>25</v>
      </c>
      <c r="B36" s="149" t="s">
        <v>22346</v>
      </c>
      <c r="C36" s="156" t="s">
        <v>22347</v>
      </c>
      <c r="D36" s="149" t="s">
        <v>22348</v>
      </c>
      <c r="E36" s="896">
        <v>500000</v>
      </c>
      <c r="F36" s="156" t="s">
        <v>14337</v>
      </c>
    </row>
    <row r="37" spans="1:6" ht="63" x14ac:dyDescent="0.25">
      <c r="A37" s="193">
        <v>26</v>
      </c>
      <c r="B37" s="149" t="s">
        <v>22349</v>
      </c>
      <c r="C37" s="156" t="s">
        <v>22350</v>
      </c>
      <c r="D37" s="149" t="s">
        <v>22351</v>
      </c>
      <c r="E37" s="896">
        <v>500000</v>
      </c>
      <c r="F37" s="156" t="s">
        <v>14337</v>
      </c>
    </row>
    <row r="38" spans="1:6" ht="78.75" x14ac:dyDescent="0.25">
      <c r="A38" s="193">
        <v>27</v>
      </c>
      <c r="B38" s="149" t="s">
        <v>22352</v>
      </c>
      <c r="C38" s="156" t="s">
        <v>22353</v>
      </c>
      <c r="D38" s="149" t="s">
        <v>22354</v>
      </c>
      <c r="E38" s="896">
        <v>500000</v>
      </c>
      <c r="F38" s="156" t="s">
        <v>1294</v>
      </c>
    </row>
    <row r="39" spans="1:6" ht="31.5" x14ac:dyDescent="0.25">
      <c r="A39" s="193">
        <v>28</v>
      </c>
      <c r="B39" s="149" t="s">
        <v>22355</v>
      </c>
      <c r="C39" s="156" t="s">
        <v>22356</v>
      </c>
      <c r="D39" s="149" t="s">
        <v>15015</v>
      </c>
      <c r="E39" s="896">
        <v>700000</v>
      </c>
      <c r="F39" s="156" t="s">
        <v>1294</v>
      </c>
    </row>
    <row r="40" spans="1:6" ht="47.25" x14ac:dyDescent="0.25">
      <c r="A40" s="193">
        <v>29</v>
      </c>
      <c r="B40" s="149" t="s">
        <v>22357</v>
      </c>
      <c r="C40" s="156" t="s">
        <v>22358</v>
      </c>
      <c r="D40" s="149" t="s">
        <v>22359</v>
      </c>
      <c r="E40" s="896">
        <v>500000</v>
      </c>
      <c r="F40" s="156" t="s">
        <v>1294</v>
      </c>
    </row>
    <row r="41" spans="1:6" ht="94.5" x14ac:dyDescent="0.25">
      <c r="A41" s="193">
        <v>30</v>
      </c>
      <c r="B41" s="149" t="s">
        <v>22360</v>
      </c>
      <c r="C41" s="156" t="s">
        <v>22361</v>
      </c>
      <c r="D41" s="149" t="s">
        <v>22362</v>
      </c>
      <c r="E41" s="896">
        <v>500000</v>
      </c>
      <c r="F41" s="156" t="s">
        <v>277</v>
      </c>
    </row>
    <row r="42" spans="1:6" ht="47.25" x14ac:dyDescent="0.25">
      <c r="A42" s="193">
        <v>31</v>
      </c>
      <c r="B42" s="149" t="s">
        <v>22363</v>
      </c>
      <c r="C42" s="156" t="s">
        <v>22364</v>
      </c>
      <c r="D42" s="149" t="s">
        <v>22365</v>
      </c>
      <c r="E42" s="896">
        <v>700000</v>
      </c>
      <c r="F42" s="156" t="s">
        <v>1294</v>
      </c>
    </row>
    <row r="43" spans="1:6" ht="78.75" x14ac:dyDescent="0.25">
      <c r="A43" s="193">
        <v>32</v>
      </c>
      <c r="B43" s="149" t="s">
        <v>22366</v>
      </c>
      <c r="C43" s="156" t="s">
        <v>22367</v>
      </c>
      <c r="D43" s="149" t="s">
        <v>22368</v>
      </c>
      <c r="E43" s="896">
        <v>500000</v>
      </c>
      <c r="F43" s="156" t="s">
        <v>14337</v>
      </c>
    </row>
    <row r="44" spans="1:6" ht="78.75" x14ac:dyDescent="0.25">
      <c r="A44" s="193">
        <v>33</v>
      </c>
      <c r="B44" s="149" t="s">
        <v>22369</v>
      </c>
      <c r="C44" s="156" t="s">
        <v>22370</v>
      </c>
      <c r="D44" s="149" t="s">
        <v>22371</v>
      </c>
      <c r="E44" s="896">
        <v>500000</v>
      </c>
      <c r="F44" s="156" t="s">
        <v>14337</v>
      </c>
    </row>
    <row r="45" spans="1:6" ht="78.75" x14ac:dyDescent="0.25">
      <c r="A45" s="193">
        <v>34</v>
      </c>
      <c r="B45" s="149" t="s">
        <v>22372</v>
      </c>
      <c r="C45" s="156" t="s">
        <v>22373</v>
      </c>
      <c r="D45" s="149" t="s">
        <v>22371</v>
      </c>
      <c r="E45" s="896">
        <v>500000</v>
      </c>
      <c r="F45" s="156" t="s">
        <v>14337</v>
      </c>
    </row>
    <row r="46" spans="1:6" ht="47.25" x14ac:dyDescent="0.25">
      <c r="A46" s="193">
        <v>35</v>
      </c>
      <c r="B46" s="149" t="s">
        <v>22374</v>
      </c>
      <c r="C46" s="156" t="s">
        <v>22375</v>
      </c>
      <c r="D46" s="149" t="s">
        <v>22376</v>
      </c>
      <c r="E46" s="896">
        <v>400000</v>
      </c>
      <c r="F46" s="156" t="s">
        <v>1294</v>
      </c>
    </row>
    <row r="47" spans="1:6" ht="47.25" x14ac:dyDescent="0.25">
      <c r="A47" s="193">
        <v>36</v>
      </c>
      <c r="B47" s="149" t="s">
        <v>22377</v>
      </c>
      <c r="C47" s="156" t="s">
        <v>22378</v>
      </c>
      <c r="D47" s="149" t="s">
        <v>22379</v>
      </c>
      <c r="E47" s="896">
        <v>500000</v>
      </c>
      <c r="F47" s="156" t="s">
        <v>1294</v>
      </c>
    </row>
    <row r="48" spans="1:6" ht="78.75" x14ac:dyDescent="0.25">
      <c r="A48" s="193">
        <v>37</v>
      </c>
      <c r="B48" s="149" t="s">
        <v>22380</v>
      </c>
      <c r="C48" s="156" t="s">
        <v>22381</v>
      </c>
      <c r="D48" s="156" t="s">
        <v>22382</v>
      </c>
      <c r="E48" s="896">
        <v>500000</v>
      </c>
      <c r="F48" s="156" t="s">
        <v>1294</v>
      </c>
    </row>
    <row r="49" spans="1:6" ht="78.75" x14ac:dyDescent="0.25">
      <c r="A49" s="193">
        <v>38</v>
      </c>
      <c r="B49" s="149" t="s">
        <v>22383</v>
      </c>
      <c r="C49" s="156" t="s">
        <v>22384</v>
      </c>
      <c r="D49" s="156" t="s">
        <v>22385</v>
      </c>
      <c r="E49" s="916">
        <v>500000</v>
      </c>
      <c r="F49" s="156" t="s">
        <v>1294</v>
      </c>
    </row>
    <row r="50" spans="1:6" ht="47.25" x14ac:dyDescent="0.25">
      <c r="A50" s="193">
        <v>39</v>
      </c>
      <c r="B50" s="149" t="s">
        <v>22386</v>
      </c>
      <c r="C50" s="156" t="s">
        <v>22387</v>
      </c>
      <c r="D50" s="156" t="s">
        <v>22388</v>
      </c>
      <c r="E50" s="916">
        <v>500000</v>
      </c>
      <c r="F50" s="156" t="s">
        <v>1294</v>
      </c>
    </row>
    <row r="51" spans="1:6" ht="63" x14ac:dyDescent="0.25">
      <c r="A51" s="193">
        <v>40</v>
      </c>
      <c r="B51" s="149" t="s">
        <v>22389</v>
      </c>
      <c r="C51" s="156" t="s">
        <v>22390</v>
      </c>
      <c r="D51" s="156" t="s">
        <v>22391</v>
      </c>
      <c r="E51" s="916">
        <v>500000</v>
      </c>
      <c r="F51" s="156" t="s">
        <v>14337</v>
      </c>
    </row>
    <row r="52" spans="1:6" ht="78.75" x14ac:dyDescent="0.25">
      <c r="A52" s="193">
        <v>41</v>
      </c>
      <c r="B52" s="149" t="s">
        <v>22392</v>
      </c>
      <c r="C52" s="156" t="s">
        <v>22393</v>
      </c>
      <c r="D52" s="149" t="s">
        <v>22371</v>
      </c>
      <c r="E52" s="916">
        <v>500000</v>
      </c>
      <c r="F52" s="156" t="s">
        <v>14337</v>
      </c>
    </row>
    <row r="53" spans="1:6" x14ac:dyDescent="0.25">
      <c r="A53" s="193"/>
      <c r="B53" s="778" t="s">
        <v>5872</v>
      </c>
      <c r="C53" s="1155"/>
      <c r="D53" s="1155"/>
      <c r="E53" s="1219"/>
      <c r="F53" s="779"/>
    </row>
    <row r="54" spans="1:6" ht="31.5" x14ac:dyDescent="0.25">
      <c r="A54" s="193">
        <v>42</v>
      </c>
      <c r="B54" s="149" t="s">
        <v>22394</v>
      </c>
      <c r="C54" s="156" t="s">
        <v>22395</v>
      </c>
      <c r="D54" s="149" t="s">
        <v>15015</v>
      </c>
      <c r="E54" s="896">
        <v>700000</v>
      </c>
      <c r="F54" s="156" t="s">
        <v>1517</v>
      </c>
    </row>
    <row r="55" spans="1:6" ht="63" x14ac:dyDescent="0.25">
      <c r="A55" s="193">
        <v>43</v>
      </c>
      <c r="B55" s="149" t="s">
        <v>22396</v>
      </c>
      <c r="C55" s="156" t="s">
        <v>22397</v>
      </c>
      <c r="D55" s="149" t="s">
        <v>22398</v>
      </c>
      <c r="E55" s="896">
        <v>700000</v>
      </c>
      <c r="F55" s="156" t="s">
        <v>19461</v>
      </c>
    </row>
    <row r="56" spans="1:6" ht="31.5" x14ac:dyDescent="0.25">
      <c r="A56" s="193">
        <v>44</v>
      </c>
      <c r="B56" s="149" t="s">
        <v>22399</v>
      </c>
      <c r="C56" s="156" t="s">
        <v>22400</v>
      </c>
      <c r="D56" s="149" t="s">
        <v>22401</v>
      </c>
      <c r="E56" s="896">
        <v>700000</v>
      </c>
      <c r="F56" s="156" t="s">
        <v>22402</v>
      </c>
    </row>
    <row r="57" spans="1:6" ht="63" x14ac:dyDescent="0.25">
      <c r="A57" s="193">
        <v>45</v>
      </c>
      <c r="B57" s="149" t="s">
        <v>22403</v>
      </c>
      <c r="C57" s="156" t="s">
        <v>22404</v>
      </c>
      <c r="D57" s="149" t="s">
        <v>22405</v>
      </c>
      <c r="E57" s="896">
        <v>700000</v>
      </c>
      <c r="F57" s="156" t="s">
        <v>1259</v>
      </c>
    </row>
    <row r="58" spans="1:6" ht="47.25" x14ac:dyDescent="0.25">
      <c r="A58" s="193">
        <v>46</v>
      </c>
      <c r="B58" s="149" t="s">
        <v>22406</v>
      </c>
      <c r="C58" s="156" t="s">
        <v>22407</v>
      </c>
      <c r="D58" s="149" t="s">
        <v>22408</v>
      </c>
      <c r="E58" s="896">
        <v>500000</v>
      </c>
      <c r="F58" s="156" t="s">
        <v>19461</v>
      </c>
    </row>
    <row r="59" spans="1:6" ht="31.5" x14ac:dyDescent="0.25">
      <c r="A59" s="193">
        <v>47</v>
      </c>
      <c r="B59" s="149" t="s">
        <v>22409</v>
      </c>
      <c r="C59" s="156" t="s">
        <v>22410</v>
      </c>
      <c r="D59" s="149" t="s">
        <v>3027</v>
      </c>
      <c r="E59" s="896">
        <v>500000</v>
      </c>
      <c r="F59" s="156" t="s">
        <v>1517</v>
      </c>
    </row>
    <row r="60" spans="1:6" ht="47.25" x14ac:dyDescent="0.25">
      <c r="A60" s="193">
        <v>48</v>
      </c>
      <c r="B60" s="149" t="s">
        <v>22411</v>
      </c>
      <c r="C60" s="156" t="s">
        <v>22412</v>
      </c>
      <c r="D60" s="149" t="s">
        <v>3027</v>
      </c>
      <c r="E60" s="896">
        <v>500000</v>
      </c>
      <c r="F60" s="156" t="s">
        <v>1517</v>
      </c>
    </row>
    <row r="61" spans="1:6" ht="47.25" x14ac:dyDescent="0.25">
      <c r="A61" s="193">
        <v>49</v>
      </c>
      <c r="B61" s="149" t="s">
        <v>22413</v>
      </c>
      <c r="C61" s="156" t="s">
        <v>22414</v>
      </c>
      <c r="D61" s="303" t="s">
        <v>3027</v>
      </c>
      <c r="E61" s="896">
        <v>500000</v>
      </c>
      <c r="F61" s="156" t="s">
        <v>1517</v>
      </c>
    </row>
    <row r="62" spans="1:6" ht="31.5" x14ac:dyDescent="0.25">
      <c r="A62" s="193">
        <v>50</v>
      </c>
      <c r="B62" s="149" t="s">
        <v>22415</v>
      </c>
      <c r="C62" s="156" t="s">
        <v>22416</v>
      </c>
      <c r="D62" s="149" t="s">
        <v>22417</v>
      </c>
      <c r="E62" s="896">
        <v>1000000</v>
      </c>
      <c r="F62" s="156" t="s">
        <v>1294</v>
      </c>
    </row>
    <row r="63" spans="1:6" ht="63" x14ac:dyDescent="0.25">
      <c r="A63" s="193">
        <v>51</v>
      </c>
      <c r="B63" s="149" t="s">
        <v>22418</v>
      </c>
      <c r="C63" s="156" t="s">
        <v>22419</v>
      </c>
      <c r="D63" s="149" t="s">
        <v>22420</v>
      </c>
      <c r="E63" s="896">
        <v>1000000</v>
      </c>
      <c r="F63" s="156" t="s">
        <v>14337</v>
      </c>
    </row>
    <row r="64" spans="1:6" ht="78.75" x14ac:dyDescent="0.25">
      <c r="A64" s="193">
        <v>52</v>
      </c>
      <c r="B64" s="149" t="s">
        <v>22421</v>
      </c>
      <c r="C64" s="156" t="s">
        <v>22422</v>
      </c>
      <c r="D64" s="149" t="s">
        <v>22423</v>
      </c>
      <c r="E64" s="896">
        <v>1000000</v>
      </c>
      <c r="F64" s="156" t="s">
        <v>1259</v>
      </c>
    </row>
    <row r="65" spans="1:6" ht="63" x14ac:dyDescent="0.25">
      <c r="A65" s="193">
        <v>53</v>
      </c>
      <c r="B65" s="149" t="s">
        <v>22424</v>
      </c>
      <c r="C65" s="156" t="s">
        <v>22425</v>
      </c>
      <c r="D65" s="149" t="s">
        <v>22426</v>
      </c>
      <c r="E65" s="896">
        <v>500000</v>
      </c>
      <c r="F65" s="156" t="s">
        <v>14337</v>
      </c>
    </row>
    <row r="66" spans="1:6" ht="94.5" x14ac:dyDescent="0.25">
      <c r="A66" s="193">
        <v>54</v>
      </c>
      <c r="B66" s="149" t="s">
        <v>22427</v>
      </c>
      <c r="C66" s="156" t="s">
        <v>22428</v>
      </c>
      <c r="D66" s="149" t="s">
        <v>22429</v>
      </c>
      <c r="E66" s="896">
        <v>700000</v>
      </c>
      <c r="F66" s="156" t="s">
        <v>1517</v>
      </c>
    </row>
    <row r="67" spans="1:6" ht="63" x14ac:dyDescent="0.25">
      <c r="A67" s="193">
        <v>55</v>
      </c>
      <c r="B67" s="149" t="s">
        <v>22430</v>
      </c>
      <c r="C67" s="156" t="s">
        <v>22431</v>
      </c>
      <c r="D67" s="149" t="s">
        <v>22432</v>
      </c>
      <c r="E67" s="896">
        <v>500000</v>
      </c>
      <c r="F67" s="156" t="s">
        <v>14337</v>
      </c>
    </row>
    <row r="68" spans="1:6" ht="31.5" x14ac:dyDescent="0.25">
      <c r="A68" s="193">
        <v>56</v>
      </c>
      <c r="B68" s="149" t="s">
        <v>22433</v>
      </c>
      <c r="C68" s="156" t="s">
        <v>22434</v>
      </c>
      <c r="D68" s="149" t="s">
        <v>22435</v>
      </c>
      <c r="E68" s="896">
        <v>1000000</v>
      </c>
      <c r="F68" s="156" t="s">
        <v>1294</v>
      </c>
    </row>
    <row r="69" spans="1:6" ht="47.25" x14ac:dyDescent="0.25">
      <c r="A69" s="193">
        <v>57</v>
      </c>
      <c r="B69" s="149" t="s">
        <v>22436</v>
      </c>
      <c r="C69" s="156" t="s">
        <v>22437</v>
      </c>
      <c r="D69" s="149" t="s">
        <v>22379</v>
      </c>
      <c r="E69" s="896">
        <v>500000</v>
      </c>
      <c r="F69" s="156" t="s">
        <v>1294</v>
      </c>
    </row>
    <row r="70" spans="1:6" ht="63" x14ac:dyDescent="0.25">
      <c r="A70" s="193">
        <v>58</v>
      </c>
      <c r="B70" s="149" t="s">
        <v>22438</v>
      </c>
      <c r="C70" s="156" t="s">
        <v>22439</v>
      </c>
      <c r="D70" s="149" t="s">
        <v>22440</v>
      </c>
      <c r="E70" s="896">
        <v>700000</v>
      </c>
      <c r="F70" s="156" t="s">
        <v>22298</v>
      </c>
    </row>
    <row r="71" spans="1:6" ht="63" x14ac:dyDescent="0.25">
      <c r="A71" s="193">
        <v>59</v>
      </c>
      <c r="B71" s="149" t="s">
        <v>22441</v>
      </c>
      <c r="C71" s="156" t="s">
        <v>22442</v>
      </c>
      <c r="D71" s="149" t="s">
        <v>22443</v>
      </c>
      <c r="E71" s="896">
        <v>500000</v>
      </c>
      <c r="F71" s="156" t="s">
        <v>14337</v>
      </c>
    </row>
    <row r="72" spans="1:6" ht="47.25" x14ac:dyDescent="0.25">
      <c r="A72" s="193">
        <v>60</v>
      </c>
      <c r="B72" s="149" t="s">
        <v>22444</v>
      </c>
      <c r="C72" s="156" t="s">
        <v>22445</v>
      </c>
      <c r="D72" s="149" t="s">
        <v>22446</v>
      </c>
      <c r="E72" s="896">
        <v>1000000</v>
      </c>
      <c r="F72" s="156" t="s">
        <v>5827</v>
      </c>
    </row>
    <row r="73" spans="1:6" ht="31.5" x14ac:dyDescent="0.25">
      <c r="A73" s="193">
        <v>61</v>
      </c>
      <c r="B73" s="149" t="s">
        <v>22447</v>
      </c>
      <c r="C73" s="156" t="s">
        <v>22448</v>
      </c>
      <c r="D73" s="149" t="s">
        <v>22379</v>
      </c>
      <c r="E73" s="896">
        <v>700000</v>
      </c>
      <c r="F73" s="156" t="s">
        <v>1517</v>
      </c>
    </row>
    <row r="74" spans="1:6" ht="31.5" x14ac:dyDescent="0.25">
      <c r="A74" s="193">
        <v>62</v>
      </c>
      <c r="B74" s="149" t="s">
        <v>22449</v>
      </c>
      <c r="C74" s="156" t="s">
        <v>22450</v>
      </c>
      <c r="D74" s="156" t="s">
        <v>21000</v>
      </c>
      <c r="E74" s="896">
        <v>1000000</v>
      </c>
      <c r="F74" s="156" t="s">
        <v>13</v>
      </c>
    </row>
    <row r="75" spans="1:6" x14ac:dyDescent="0.25">
      <c r="A75" s="193"/>
      <c r="B75" s="88" t="s">
        <v>219</v>
      </c>
      <c r="C75" s="90"/>
      <c r="D75" s="90"/>
      <c r="E75" s="1218"/>
      <c r="F75" s="90"/>
    </row>
    <row r="76" spans="1:6" ht="94.5" x14ac:dyDescent="0.25">
      <c r="A76" s="193">
        <v>63</v>
      </c>
      <c r="B76" s="149" t="s">
        <v>22451</v>
      </c>
      <c r="C76" s="156" t="s">
        <v>22452</v>
      </c>
      <c r="D76" s="149" t="s">
        <v>22453</v>
      </c>
      <c r="E76" s="896">
        <v>800000</v>
      </c>
      <c r="F76" s="156" t="s">
        <v>1294</v>
      </c>
    </row>
    <row r="77" spans="1:6" ht="63" x14ac:dyDescent="0.25">
      <c r="A77" s="193">
        <v>64</v>
      </c>
      <c r="B77" s="149" t="s">
        <v>22454</v>
      </c>
      <c r="C77" s="156" t="s">
        <v>22455</v>
      </c>
      <c r="D77" s="149" t="s">
        <v>22456</v>
      </c>
      <c r="E77" s="896">
        <v>900000</v>
      </c>
      <c r="F77" s="156" t="s">
        <v>1294</v>
      </c>
    </row>
    <row r="78" spans="1:6" ht="47.25" x14ac:dyDescent="0.25">
      <c r="A78" s="193">
        <v>65</v>
      </c>
      <c r="B78" s="149" t="s">
        <v>22457</v>
      </c>
      <c r="C78" s="156" t="s">
        <v>22458</v>
      </c>
      <c r="D78" s="149" t="s">
        <v>22459</v>
      </c>
      <c r="E78" s="896">
        <v>700000</v>
      </c>
      <c r="F78" s="156" t="s">
        <v>14337</v>
      </c>
    </row>
    <row r="79" spans="1:6" ht="47.25" x14ac:dyDescent="0.25">
      <c r="A79" s="193">
        <v>66</v>
      </c>
      <c r="B79" s="149" t="s">
        <v>22460</v>
      </c>
      <c r="C79" s="156" t="s">
        <v>22461</v>
      </c>
      <c r="D79" s="149" t="s">
        <v>22462</v>
      </c>
      <c r="E79" s="896">
        <v>1000000</v>
      </c>
      <c r="F79" s="156" t="s">
        <v>1294</v>
      </c>
    </row>
    <row r="80" spans="1:6" ht="78.75" x14ac:dyDescent="0.25">
      <c r="A80" s="193">
        <v>67</v>
      </c>
      <c r="B80" s="149" t="s">
        <v>22463</v>
      </c>
      <c r="C80" s="156" t="s">
        <v>22464</v>
      </c>
      <c r="D80" s="149" t="s">
        <v>22465</v>
      </c>
      <c r="E80" s="896">
        <v>1000000</v>
      </c>
      <c r="F80" s="156" t="s">
        <v>14337</v>
      </c>
    </row>
    <row r="81" spans="1:6" ht="63" x14ac:dyDescent="0.25">
      <c r="A81" s="193">
        <v>68</v>
      </c>
      <c r="B81" s="149" t="s">
        <v>22466</v>
      </c>
      <c r="C81" s="156" t="s">
        <v>22467</v>
      </c>
      <c r="D81" s="149" t="s">
        <v>22468</v>
      </c>
      <c r="E81" s="896">
        <v>500000</v>
      </c>
      <c r="F81" s="156" t="s">
        <v>14337</v>
      </c>
    </row>
    <row r="82" spans="1:6" x14ac:dyDescent="0.25">
      <c r="A82" s="193"/>
      <c r="B82" s="778" t="s">
        <v>22469</v>
      </c>
      <c r="C82" s="1155"/>
      <c r="D82" s="1155"/>
      <c r="E82" s="1219"/>
      <c r="F82" s="779"/>
    </row>
    <row r="83" spans="1:6" ht="204.75" x14ac:dyDescent="0.25">
      <c r="A83" s="193">
        <v>69</v>
      </c>
      <c r="B83" s="156" t="s">
        <v>22470</v>
      </c>
      <c r="C83" s="156" t="s">
        <v>22471</v>
      </c>
      <c r="D83" s="156" t="s">
        <v>22472</v>
      </c>
      <c r="E83" s="1150">
        <v>1169256.8</v>
      </c>
      <c r="F83" s="156" t="s">
        <v>4853</v>
      </c>
    </row>
    <row r="84" spans="1:6" ht="204.75" x14ac:dyDescent="0.25">
      <c r="A84" s="193">
        <v>70</v>
      </c>
      <c r="B84" s="156" t="s">
        <v>22473</v>
      </c>
      <c r="C84" s="156" t="s">
        <v>22474</v>
      </c>
      <c r="D84" s="156" t="s">
        <v>22472</v>
      </c>
      <c r="E84" s="1150">
        <v>1169256.8</v>
      </c>
      <c r="F84" s="156" t="s">
        <v>4853</v>
      </c>
    </row>
    <row r="85" spans="1:6" ht="204.75" x14ac:dyDescent="0.25">
      <c r="A85" s="193">
        <v>71</v>
      </c>
      <c r="B85" s="156" t="s">
        <v>22475</v>
      </c>
      <c r="C85" s="156" t="s">
        <v>22476</v>
      </c>
      <c r="D85" s="156" t="s">
        <v>22472</v>
      </c>
      <c r="E85" s="1150">
        <v>1169256.8</v>
      </c>
      <c r="F85" s="156" t="s">
        <v>4853</v>
      </c>
    </row>
    <row r="86" spans="1:6" ht="204.75" x14ac:dyDescent="0.25">
      <c r="A86" s="193">
        <v>72</v>
      </c>
      <c r="B86" s="156" t="s">
        <v>22477</v>
      </c>
      <c r="C86" s="156" t="s">
        <v>22478</v>
      </c>
      <c r="D86" s="156" t="s">
        <v>22472</v>
      </c>
      <c r="E86" s="1150">
        <v>1169256.8</v>
      </c>
      <c r="F86" s="156" t="s">
        <v>4853</v>
      </c>
    </row>
    <row r="87" spans="1:6" x14ac:dyDescent="0.25">
      <c r="A87" s="193"/>
      <c r="B87" s="90" t="s">
        <v>481</v>
      </c>
      <c r="C87" s="90"/>
      <c r="D87" s="90"/>
      <c r="E87" s="1218"/>
      <c r="F87" s="90"/>
    </row>
    <row r="88" spans="1:6" ht="141.75" x14ac:dyDescent="0.25">
      <c r="A88" s="193">
        <v>73</v>
      </c>
      <c r="B88" s="156" t="s">
        <v>12041</v>
      </c>
      <c r="C88" s="156" t="s">
        <v>22479</v>
      </c>
      <c r="D88" s="156" t="s">
        <v>22480</v>
      </c>
      <c r="E88" s="1150">
        <v>3400000</v>
      </c>
      <c r="F88" s="156" t="s">
        <v>4853</v>
      </c>
    </row>
    <row r="89" spans="1:6" x14ac:dyDescent="0.25">
      <c r="A89" s="193"/>
      <c r="B89" s="984" t="s">
        <v>22481</v>
      </c>
      <c r="C89" s="985"/>
      <c r="D89" s="985"/>
      <c r="E89" s="1220"/>
      <c r="F89" s="986"/>
    </row>
    <row r="90" spans="1:6" ht="63" x14ac:dyDescent="0.25">
      <c r="A90" s="193">
        <v>74</v>
      </c>
      <c r="B90" s="156" t="s">
        <v>22482</v>
      </c>
      <c r="C90" s="156" t="s">
        <v>22483</v>
      </c>
      <c r="D90" s="156" t="s">
        <v>22484</v>
      </c>
      <c r="E90" s="1150">
        <v>7148836.0999999996</v>
      </c>
      <c r="F90" s="156" t="s">
        <v>4853</v>
      </c>
    </row>
    <row r="91" spans="1:6" x14ac:dyDescent="0.25">
      <c r="A91" s="90"/>
      <c r="B91" s="88" t="s">
        <v>248</v>
      </c>
      <c r="C91" s="90"/>
      <c r="D91" s="90"/>
      <c r="E91" s="197">
        <f>SUM(E6:E90)</f>
        <v>80360344.819999978</v>
      </c>
      <c r="F91" s="90"/>
    </row>
    <row r="92" spans="1:6" x14ac:dyDescent="0.25">
      <c r="A92" s="1055"/>
      <c r="B92" s="2820" t="s">
        <v>22295</v>
      </c>
      <c r="C92" s="2820"/>
      <c r="D92" s="2820"/>
      <c r="E92" s="1098"/>
      <c r="F92" s="677"/>
    </row>
    <row r="93" spans="1:6" ht="78.75" x14ac:dyDescent="0.25">
      <c r="A93" s="1056">
        <v>1</v>
      </c>
      <c r="B93" s="149" t="s">
        <v>22485</v>
      </c>
      <c r="C93" s="7" t="s">
        <v>22486</v>
      </c>
      <c r="D93" s="149" t="s">
        <v>22487</v>
      </c>
      <c r="E93" s="916">
        <v>1000000</v>
      </c>
      <c r="F93" s="277" t="s">
        <v>272</v>
      </c>
    </row>
    <row r="94" spans="1:6" x14ac:dyDescent="0.25">
      <c r="A94" s="1056"/>
      <c r="B94" s="382" t="s">
        <v>273</v>
      </c>
      <c r="C94" s="7"/>
      <c r="D94" s="149"/>
      <c r="E94" s="916"/>
      <c r="F94" s="277"/>
    </row>
    <row r="95" spans="1:6" ht="94.5" x14ac:dyDescent="0.25">
      <c r="A95" s="1056">
        <v>2</v>
      </c>
      <c r="B95" s="149" t="s">
        <v>274</v>
      </c>
      <c r="C95" s="7" t="s">
        <v>22488</v>
      </c>
      <c r="D95" s="149" t="s">
        <v>276</v>
      </c>
      <c r="E95" s="916">
        <v>4500000</v>
      </c>
      <c r="F95" s="277" t="s">
        <v>277</v>
      </c>
    </row>
    <row r="96" spans="1:6" x14ac:dyDescent="0.25">
      <c r="A96" s="1056"/>
      <c r="B96" s="382" t="s">
        <v>248</v>
      </c>
      <c r="C96" s="156"/>
      <c r="D96" s="149"/>
      <c r="E96" s="1099">
        <v>5500000</v>
      </c>
      <c r="F96" s="277"/>
    </row>
    <row r="97" spans="1:6" ht="15.75" customHeight="1" x14ac:dyDescent="0.25">
      <c r="A97" s="1056"/>
      <c r="B97" s="2365" t="s">
        <v>323</v>
      </c>
      <c r="C97" s="2367"/>
      <c r="D97" s="149"/>
      <c r="E97" s="1099"/>
      <c r="F97" s="277"/>
    </row>
    <row r="98" spans="1:6" x14ac:dyDescent="0.25">
      <c r="A98" s="1055"/>
      <c r="B98" s="2820" t="s">
        <v>696</v>
      </c>
      <c r="C98" s="2820"/>
      <c r="D98" s="2820"/>
      <c r="E98" s="1098"/>
      <c r="F98" s="677"/>
    </row>
    <row r="99" spans="1:6" ht="157.5" x14ac:dyDescent="0.25">
      <c r="A99" s="90"/>
      <c r="B99" s="156" t="s">
        <v>21352</v>
      </c>
      <c r="C99" s="156" t="s">
        <v>22319</v>
      </c>
      <c r="D99" s="156" t="s">
        <v>22489</v>
      </c>
      <c r="E99" s="1150">
        <v>950000</v>
      </c>
      <c r="F99" s="156" t="s">
        <v>22298</v>
      </c>
    </row>
    <row r="100" spans="1:6" x14ac:dyDescent="0.25">
      <c r="A100" s="88"/>
      <c r="B100" s="382" t="s">
        <v>248</v>
      </c>
      <c r="C100" s="88"/>
      <c r="D100" s="88"/>
      <c r="E100" s="800">
        <v>950000</v>
      </c>
      <c r="F100" s="88"/>
    </row>
    <row r="101" spans="1:6" x14ac:dyDescent="0.25">
      <c r="A101" s="88"/>
      <c r="B101" s="88" t="s">
        <v>324</v>
      </c>
      <c r="C101" s="88"/>
      <c r="D101" s="88"/>
      <c r="E101" s="89">
        <f>E100+E96+E91</f>
        <v>86810344.819999978</v>
      </c>
      <c r="F101" s="88"/>
    </row>
    <row r="105" spans="1:6" x14ac:dyDescent="0.25">
      <c r="A105" s="2553" t="s">
        <v>0</v>
      </c>
      <c r="B105" s="2554"/>
      <c r="C105" s="2554"/>
      <c r="D105" s="2554"/>
      <c r="E105" s="2554"/>
      <c r="F105" s="2555"/>
    </row>
    <row r="106" spans="1:6" x14ac:dyDescent="0.25">
      <c r="A106" s="2744" t="s">
        <v>22490</v>
      </c>
      <c r="B106" s="2745"/>
      <c r="C106" s="2745"/>
      <c r="D106" s="2745"/>
      <c r="E106" s="2745"/>
      <c r="F106" s="2746"/>
    </row>
    <row r="107" spans="1:6" x14ac:dyDescent="0.25">
      <c r="A107" s="2553" t="s">
        <v>281</v>
      </c>
      <c r="B107" s="2554"/>
      <c r="C107" s="2554"/>
      <c r="D107" s="2554"/>
      <c r="E107" s="2554"/>
      <c r="F107" s="2555"/>
    </row>
    <row r="108" spans="1:6" ht="31.5" x14ac:dyDescent="0.25">
      <c r="A108" s="264" t="s">
        <v>3</v>
      </c>
      <c r="B108" s="264" t="s">
        <v>5559</v>
      </c>
      <c r="C108" s="264" t="s">
        <v>4425</v>
      </c>
      <c r="D108" s="264" t="s">
        <v>8474</v>
      </c>
      <c r="E108" s="436" t="s">
        <v>17715</v>
      </c>
      <c r="F108" s="264" t="s">
        <v>7998</v>
      </c>
    </row>
    <row r="109" spans="1:6" x14ac:dyDescent="0.25">
      <c r="A109" s="227"/>
      <c r="B109" s="2883" t="s">
        <v>739</v>
      </c>
      <c r="C109" s="2884"/>
      <c r="D109" s="2885"/>
      <c r="E109" s="1117"/>
      <c r="F109" s="955"/>
    </row>
    <row r="110" spans="1:6" ht="94.5" x14ac:dyDescent="0.25">
      <c r="A110" s="182">
        <v>1</v>
      </c>
      <c r="B110" s="182" t="s">
        <v>21189</v>
      </c>
      <c r="C110" s="182" t="s">
        <v>22313</v>
      </c>
      <c r="D110" s="182" t="s">
        <v>43</v>
      </c>
      <c r="E110" s="157">
        <v>568965.51</v>
      </c>
      <c r="F110" s="182" t="s">
        <v>1290</v>
      </c>
    </row>
    <row r="111" spans="1:6" x14ac:dyDescent="0.25">
      <c r="A111" s="182"/>
      <c r="B111" s="2595" t="s">
        <v>22491</v>
      </c>
      <c r="C111" s="2468"/>
      <c r="D111" s="2464"/>
      <c r="E111" s="157"/>
      <c r="F111" s="182"/>
    </row>
    <row r="112" spans="1:6" ht="110.25" x14ac:dyDescent="0.25">
      <c r="A112" s="182">
        <v>2</v>
      </c>
      <c r="B112" s="182" t="s">
        <v>21178</v>
      </c>
      <c r="C112" s="182" t="s">
        <v>22309</v>
      </c>
      <c r="D112" s="182" t="s">
        <v>2063</v>
      </c>
      <c r="E112" s="157">
        <v>41379.32</v>
      </c>
      <c r="F112" s="182" t="s">
        <v>21177</v>
      </c>
    </row>
    <row r="113" spans="1:6" ht="78.75" x14ac:dyDescent="0.25">
      <c r="A113" s="182">
        <v>3</v>
      </c>
      <c r="B113" s="182" t="s">
        <v>7599</v>
      </c>
      <c r="C113" s="182" t="s">
        <v>22310</v>
      </c>
      <c r="D113" s="182" t="s">
        <v>541</v>
      </c>
      <c r="E113" s="157">
        <v>150000</v>
      </c>
      <c r="F113" s="182" t="s">
        <v>21177</v>
      </c>
    </row>
    <row r="114" spans="1:6" ht="78.75" x14ac:dyDescent="0.25">
      <c r="A114" s="182">
        <v>4</v>
      </c>
      <c r="B114" s="182" t="s">
        <v>22311</v>
      </c>
      <c r="C114" s="182" t="s">
        <v>22312</v>
      </c>
      <c r="D114" s="182" t="s">
        <v>1244</v>
      </c>
      <c r="E114" s="157">
        <v>150000</v>
      </c>
      <c r="F114" s="182" t="s">
        <v>21177</v>
      </c>
    </row>
    <row r="115" spans="1:6" x14ac:dyDescent="0.25">
      <c r="A115" s="182"/>
      <c r="B115" s="2595" t="s">
        <v>22492</v>
      </c>
      <c r="C115" s="2667"/>
      <c r="D115" s="2596"/>
      <c r="E115" s="157"/>
      <c r="F115" s="182"/>
    </row>
    <row r="116" spans="1:6" ht="157.5" x14ac:dyDescent="0.25">
      <c r="A116" s="182">
        <v>5</v>
      </c>
      <c r="B116" s="182" t="s">
        <v>21178</v>
      </c>
      <c r="C116" s="182" t="s">
        <v>22299</v>
      </c>
      <c r="D116" s="182" t="s">
        <v>21180</v>
      </c>
      <c r="E116" s="157">
        <v>282758.62</v>
      </c>
      <c r="F116" s="182" t="s">
        <v>21177</v>
      </c>
    </row>
    <row r="117" spans="1:6" ht="78.75" x14ac:dyDescent="0.25">
      <c r="A117" s="182">
        <v>6</v>
      </c>
      <c r="B117" s="182" t="s">
        <v>7599</v>
      </c>
      <c r="C117" s="182" t="s">
        <v>22302</v>
      </c>
      <c r="D117" s="182" t="s">
        <v>541</v>
      </c>
      <c r="E117" s="157">
        <v>400000</v>
      </c>
      <c r="F117" s="182" t="s">
        <v>21177</v>
      </c>
    </row>
    <row r="118" spans="1:6" x14ac:dyDescent="0.25">
      <c r="A118" s="182"/>
      <c r="B118" s="2595" t="s">
        <v>5895</v>
      </c>
      <c r="C118" s="2667"/>
      <c r="D118" s="2596"/>
      <c r="E118" s="157"/>
      <c r="F118" s="182"/>
    </row>
    <row r="119" spans="1:6" ht="110.25" x14ac:dyDescent="0.25">
      <c r="A119" s="182">
        <v>7</v>
      </c>
      <c r="B119" s="269" t="s">
        <v>22493</v>
      </c>
      <c r="C119" s="182" t="s">
        <v>22494</v>
      </c>
      <c r="D119" s="269" t="s">
        <v>22495</v>
      </c>
      <c r="E119" s="150">
        <v>1000000</v>
      </c>
      <c r="F119" s="182" t="s">
        <v>22496</v>
      </c>
    </row>
    <row r="120" spans="1:6" ht="47.25" x14ac:dyDescent="0.25">
      <c r="A120" s="182">
        <v>8</v>
      </c>
      <c r="B120" s="269" t="s">
        <v>22497</v>
      </c>
      <c r="C120" s="182" t="s">
        <v>22384</v>
      </c>
      <c r="D120" s="269" t="s">
        <v>22498</v>
      </c>
      <c r="E120" s="150">
        <v>1000000</v>
      </c>
      <c r="F120" s="182" t="s">
        <v>1294</v>
      </c>
    </row>
    <row r="121" spans="1:6" ht="47.25" x14ac:dyDescent="0.25">
      <c r="A121" s="182">
        <v>9</v>
      </c>
      <c r="B121" s="269" t="s">
        <v>22499</v>
      </c>
      <c r="C121" s="182" t="s">
        <v>22500</v>
      </c>
      <c r="D121" s="269" t="s">
        <v>22498</v>
      </c>
      <c r="E121" s="150">
        <v>1000000</v>
      </c>
      <c r="F121" s="182" t="s">
        <v>1517</v>
      </c>
    </row>
    <row r="122" spans="1:6" ht="63" x14ac:dyDescent="0.25">
      <c r="A122" s="182">
        <v>10</v>
      </c>
      <c r="B122" s="269" t="s">
        <v>22501</v>
      </c>
      <c r="C122" s="182" t="s">
        <v>22502</v>
      </c>
      <c r="D122" s="269" t="s">
        <v>22503</v>
      </c>
      <c r="E122" s="150">
        <v>1000000</v>
      </c>
      <c r="F122" s="182" t="s">
        <v>19461</v>
      </c>
    </row>
    <row r="123" spans="1:6" ht="78.75" x14ac:dyDescent="0.25">
      <c r="A123" s="182">
        <v>11</v>
      </c>
      <c r="B123" s="269" t="s">
        <v>22357</v>
      </c>
      <c r="C123" s="182" t="s">
        <v>22358</v>
      </c>
      <c r="D123" s="269" t="s">
        <v>22504</v>
      </c>
      <c r="E123" s="150">
        <v>500000</v>
      </c>
      <c r="F123" s="182" t="s">
        <v>277</v>
      </c>
    </row>
    <row r="124" spans="1:6" ht="63" x14ac:dyDescent="0.25">
      <c r="A124" s="182">
        <v>12</v>
      </c>
      <c r="B124" s="269" t="s">
        <v>22505</v>
      </c>
      <c r="C124" s="182" t="s">
        <v>22506</v>
      </c>
      <c r="D124" s="269" t="s">
        <v>22507</v>
      </c>
      <c r="E124" s="150">
        <v>786206.89</v>
      </c>
      <c r="F124" s="182" t="s">
        <v>272</v>
      </c>
    </row>
    <row r="125" spans="1:6" x14ac:dyDescent="0.25">
      <c r="A125" s="182"/>
      <c r="B125" s="2595" t="s">
        <v>5872</v>
      </c>
      <c r="C125" s="2667"/>
      <c r="D125" s="2596"/>
      <c r="E125" s="436"/>
      <c r="F125" s="264"/>
    </row>
    <row r="126" spans="1:6" ht="63" x14ac:dyDescent="0.25">
      <c r="A126" s="182">
        <v>13</v>
      </c>
      <c r="B126" s="269" t="s">
        <v>22508</v>
      </c>
      <c r="C126" s="182" t="s">
        <v>22509</v>
      </c>
      <c r="D126" s="269" t="s">
        <v>22510</v>
      </c>
      <c r="E126" s="150">
        <v>1500000</v>
      </c>
      <c r="F126" s="182" t="s">
        <v>19461</v>
      </c>
    </row>
    <row r="127" spans="1:6" ht="126" x14ac:dyDescent="0.25">
      <c r="A127" s="182">
        <v>14</v>
      </c>
      <c r="B127" s="269" t="s">
        <v>22511</v>
      </c>
      <c r="C127" s="182" t="s">
        <v>22512</v>
      </c>
      <c r="D127" s="269" t="s">
        <v>22513</v>
      </c>
      <c r="E127" s="150">
        <v>500000</v>
      </c>
      <c r="F127" s="182" t="s">
        <v>1269</v>
      </c>
    </row>
    <row r="128" spans="1:6" ht="47.25" x14ac:dyDescent="0.25">
      <c r="A128" s="182">
        <v>15</v>
      </c>
      <c r="B128" s="269" t="s">
        <v>22514</v>
      </c>
      <c r="C128" s="182" t="s">
        <v>22515</v>
      </c>
      <c r="D128" s="269" t="s">
        <v>22498</v>
      </c>
      <c r="E128" s="150">
        <v>1000000</v>
      </c>
      <c r="F128" s="182" t="s">
        <v>22402</v>
      </c>
    </row>
    <row r="129" spans="1:6" ht="47.25" x14ac:dyDescent="0.25">
      <c r="A129" s="182">
        <v>16</v>
      </c>
      <c r="B129" s="269" t="s">
        <v>22516</v>
      </c>
      <c r="C129" s="182" t="s">
        <v>22517</v>
      </c>
      <c r="D129" s="269" t="s">
        <v>22518</v>
      </c>
      <c r="E129" s="153">
        <v>1500000</v>
      </c>
      <c r="F129" s="182" t="s">
        <v>1269</v>
      </c>
    </row>
    <row r="130" spans="1:6" x14ac:dyDescent="0.25">
      <c r="A130" s="2553" t="s">
        <v>949</v>
      </c>
      <c r="B130" s="2554"/>
      <c r="C130" s="2554"/>
      <c r="D130" s="2555"/>
      <c r="E130" s="268">
        <f>SUM(E110:E129)</f>
        <v>11379310.34</v>
      </c>
      <c r="F130" s="182"/>
    </row>
  </sheetData>
  <mergeCells count="17">
    <mergeCell ref="B98:D98"/>
    <mergeCell ref="B97:C97"/>
    <mergeCell ref="A105:F105"/>
    <mergeCell ref="A1:F1"/>
    <mergeCell ref="A2:F2"/>
    <mergeCell ref="A3:F3"/>
    <mergeCell ref="B5:D5"/>
    <mergeCell ref="B13:D13"/>
    <mergeCell ref="B92:D92"/>
    <mergeCell ref="A130:D130"/>
    <mergeCell ref="A106:F106"/>
    <mergeCell ref="A107:F107"/>
    <mergeCell ref="B111:D111"/>
    <mergeCell ref="B115:D115"/>
    <mergeCell ref="B118:D118"/>
    <mergeCell ref="B125:D125"/>
    <mergeCell ref="B109:D109"/>
  </mergeCells>
  <pageMargins left="0.7" right="0.7" top="0.75" bottom="0.75" header="0.3" footer="0.3"/>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5"/>
  <sheetViews>
    <sheetView topLeftCell="A95" workbookViewId="0">
      <selection activeCell="E81" sqref="E81"/>
    </sheetView>
  </sheetViews>
  <sheetFormatPr defaultRowHeight="15.75" x14ac:dyDescent="0.25"/>
  <cols>
    <col min="1" max="1" width="9.140625" style="128"/>
    <col min="2" max="2" width="17.140625" style="128" customWidth="1"/>
    <col min="3" max="3" width="43.5703125" style="128" customWidth="1"/>
    <col min="4" max="4" width="17.28515625" style="128" customWidth="1"/>
    <col min="5" max="5" width="21.7109375" style="128" customWidth="1"/>
    <col min="6" max="6" width="10.85546875" style="128" customWidth="1"/>
    <col min="7" max="16384" width="9.140625" style="128"/>
  </cols>
  <sheetData>
    <row r="1" spans="1:6" x14ac:dyDescent="0.25">
      <c r="A1" s="2352" t="s">
        <v>0</v>
      </c>
      <c r="B1" s="2352"/>
      <c r="C1" s="2352"/>
      <c r="D1" s="2352"/>
      <c r="E1" s="2352"/>
      <c r="F1" s="2352"/>
    </row>
    <row r="2" spans="1:6" x14ac:dyDescent="0.25">
      <c r="A2" s="2352" t="s">
        <v>22519</v>
      </c>
      <c r="B2" s="2352"/>
      <c r="C2" s="2352"/>
      <c r="D2" s="2352"/>
      <c r="E2" s="2352"/>
      <c r="F2" s="2352"/>
    </row>
    <row r="3" spans="1:6" x14ac:dyDescent="0.25">
      <c r="A3" s="2352" t="s">
        <v>281</v>
      </c>
      <c r="B3" s="2352"/>
      <c r="C3" s="2352"/>
      <c r="D3" s="2352"/>
      <c r="E3" s="2352"/>
      <c r="F3" s="2352"/>
    </row>
    <row r="4" spans="1:6" ht="31.5" x14ac:dyDescent="0.25">
      <c r="A4" s="851" t="s">
        <v>3</v>
      </c>
      <c r="B4" s="45" t="s">
        <v>4</v>
      </c>
      <c r="C4" s="45" t="s">
        <v>5</v>
      </c>
      <c r="D4" s="45" t="s">
        <v>6</v>
      </c>
      <c r="E4" s="1179" t="s">
        <v>20423</v>
      </c>
      <c r="F4" s="383" t="s">
        <v>8</v>
      </c>
    </row>
    <row r="5" spans="1:6" x14ac:dyDescent="0.25">
      <c r="A5" s="1221"/>
      <c r="B5" s="2851" t="s">
        <v>9</v>
      </c>
      <c r="C5" s="2851"/>
      <c r="D5" s="2851"/>
      <c r="E5" s="1115"/>
      <c r="F5" s="360"/>
    </row>
    <row r="6" spans="1:6" ht="47.25" x14ac:dyDescent="0.25">
      <c r="A6" s="902">
        <v>1</v>
      </c>
      <c r="B6" s="123" t="s">
        <v>17717</v>
      </c>
      <c r="C6" s="123" t="s">
        <v>22520</v>
      </c>
      <c r="D6" s="123" t="s">
        <v>22521</v>
      </c>
      <c r="E6" s="1046">
        <f>2825705.97-1000000</f>
        <v>1825705.9700000002</v>
      </c>
      <c r="F6" s="364" t="s">
        <v>272</v>
      </c>
    </row>
    <row r="7" spans="1:6" ht="94.5" x14ac:dyDescent="0.25">
      <c r="A7" s="902">
        <v>2</v>
      </c>
      <c r="B7" s="123" t="s">
        <v>23</v>
      </c>
      <c r="C7" s="123" t="s">
        <v>22522</v>
      </c>
      <c r="D7" s="123" t="s">
        <v>19378</v>
      </c>
      <c r="E7" s="1046">
        <v>1248000</v>
      </c>
      <c r="F7" s="364" t="s">
        <v>272</v>
      </c>
    </row>
    <row r="8" spans="1:6" ht="141.75" x14ac:dyDescent="0.25">
      <c r="A8" s="902">
        <v>3</v>
      </c>
      <c r="B8" s="123" t="s">
        <v>295</v>
      </c>
      <c r="C8" s="123" t="s">
        <v>22523</v>
      </c>
      <c r="D8" s="123" t="s">
        <v>22524</v>
      </c>
      <c r="E8" s="1222">
        <v>788954.72</v>
      </c>
      <c r="F8" s="364" t="s">
        <v>272</v>
      </c>
    </row>
    <row r="9" spans="1:6" ht="31.5" x14ac:dyDescent="0.25">
      <c r="A9" s="902">
        <v>4</v>
      </c>
      <c r="B9" s="123" t="s">
        <v>17</v>
      </c>
      <c r="C9" s="123" t="s">
        <v>22525</v>
      </c>
      <c r="D9" s="123" t="s">
        <v>19</v>
      </c>
      <c r="E9" s="1046">
        <v>257760</v>
      </c>
      <c r="F9" s="473" t="s">
        <v>272</v>
      </c>
    </row>
    <row r="10" spans="1:6" ht="31.5" x14ac:dyDescent="0.25">
      <c r="A10" s="902">
        <v>5</v>
      </c>
      <c r="B10" s="123" t="s">
        <v>20</v>
      </c>
      <c r="C10" s="123" t="s">
        <v>22526</v>
      </c>
      <c r="D10" s="123" t="s">
        <v>22</v>
      </c>
      <c r="E10" s="1046">
        <v>88200</v>
      </c>
      <c r="F10" s="473" t="s">
        <v>272</v>
      </c>
    </row>
    <row r="11" spans="1:6" x14ac:dyDescent="0.25">
      <c r="A11" s="902"/>
      <c r="B11" s="498" t="s">
        <v>334</v>
      </c>
      <c r="C11" s="833"/>
      <c r="D11" s="833"/>
      <c r="E11" s="1109"/>
      <c r="F11" s="902"/>
    </row>
    <row r="12" spans="1:6" ht="94.5" x14ac:dyDescent="0.25">
      <c r="A12" s="902">
        <v>6</v>
      </c>
      <c r="B12" s="123" t="s">
        <v>23</v>
      </c>
      <c r="C12" s="123" t="s">
        <v>22527</v>
      </c>
      <c r="D12" s="123" t="s">
        <v>3056</v>
      </c>
      <c r="E12" s="1046">
        <v>1200000</v>
      </c>
      <c r="F12" s="473" t="s">
        <v>272</v>
      </c>
    </row>
    <row r="13" spans="1:6" ht="94.5" x14ac:dyDescent="0.25">
      <c r="A13" s="902">
        <v>7</v>
      </c>
      <c r="B13" s="123" t="s">
        <v>18655</v>
      </c>
      <c r="C13" s="123" t="s">
        <v>22528</v>
      </c>
      <c r="D13" s="123" t="s">
        <v>2498</v>
      </c>
      <c r="E13" s="1046">
        <v>904310.34</v>
      </c>
      <c r="F13" s="473" t="s">
        <v>272</v>
      </c>
    </row>
    <row r="14" spans="1:6" ht="94.5" x14ac:dyDescent="0.25">
      <c r="A14" s="902">
        <v>8</v>
      </c>
      <c r="B14" s="123" t="s">
        <v>295</v>
      </c>
      <c r="C14" s="123" t="s">
        <v>22529</v>
      </c>
      <c r="D14" s="123" t="s">
        <v>20205</v>
      </c>
      <c r="E14" s="1046">
        <v>500000</v>
      </c>
      <c r="F14" s="473" t="s">
        <v>272</v>
      </c>
    </row>
    <row r="15" spans="1:6" x14ac:dyDescent="0.25">
      <c r="A15" s="902"/>
      <c r="B15" s="498" t="s">
        <v>34</v>
      </c>
      <c r="C15" s="833"/>
      <c r="D15" s="833"/>
      <c r="E15" s="1109"/>
      <c r="F15" s="902"/>
    </row>
    <row r="16" spans="1:6" ht="47.25" x14ac:dyDescent="0.25">
      <c r="A16" s="902">
        <v>9</v>
      </c>
      <c r="B16" s="121" t="s">
        <v>309</v>
      </c>
      <c r="C16" s="123" t="s">
        <v>22530</v>
      </c>
      <c r="D16" s="121" t="s">
        <v>341</v>
      </c>
      <c r="E16" s="1046">
        <f>12000000-4500000</f>
        <v>7500000</v>
      </c>
      <c r="F16" s="473" t="s">
        <v>13</v>
      </c>
    </row>
    <row r="17" spans="1:6" ht="47.25" x14ac:dyDescent="0.25">
      <c r="A17" s="902">
        <v>10</v>
      </c>
      <c r="B17" s="121" t="s">
        <v>342</v>
      </c>
      <c r="C17" s="123" t="s">
        <v>22531</v>
      </c>
      <c r="D17" s="121" t="s">
        <v>341</v>
      </c>
      <c r="E17" s="1046">
        <v>10938791</v>
      </c>
      <c r="F17" s="473" t="s">
        <v>13</v>
      </c>
    </row>
    <row r="18" spans="1:6" ht="47.25" x14ac:dyDescent="0.25">
      <c r="A18" s="902">
        <v>11</v>
      </c>
      <c r="B18" s="121" t="s">
        <v>4431</v>
      </c>
      <c r="C18" s="123" t="s">
        <v>22532</v>
      </c>
      <c r="D18" s="121" t="s">
        <v>341</v>
      </c>
      <c r="E18" s="1046">
        <v>500000</v>
      </c>
      <c r="F18" s="473" t="s">
        <v>13</v>
      </c>
    </row>
    <row r="19" spans="1:6" x14ac:dyDescent="0.25">
      <c r="A19" s="902"/>
      <c r="B19" s="499" t="s">
        <v>739</v>
      </c>
      <c r="C19" s="780"/>
      <c r="D19" s="780"/>
      <c r="E19" s="780"/>
      <c r="F19" s="394"/>
    </row>
    <row r="20" spans="1:6" ht="94.5" x14ac:dyDescent="0.25">
      <c r="A20" s="902">
        <v>12</v>
      </c>
      <c r="B20" s="44" t="s">
        <v>301</v>
      </c>
      <c r="C20" s="123" t="s">
        <v>22533</v>
      </c>
      <c r="D20" s="44" t="s">
        <v>43</v>
      </c>
      <c r="E20" s="1222">
        <v>4568965.5199999996</v>
      </c>
      <c r="F20" s="473" t="s">
        <v>272</v>
      </c>
    </row>
    <row r="21" spans="1:6" x14ac:dyDescent="0.25">
      <c r="A21" s="902"/>
      <c r="B21" s="59" t="s">
        <v>2065</v>
      </c>
      <c r="C21" s="513"/>
      <c r="D21" s="513"/>
      <c r="E21" s="513"/>
      <c r="F21" s="777"/>
    </row>
    <row r="22" spans="1:6" ht="141.75" x14ac:dyDescent="0.25">
      <c r="A22" s="902">
        <v>13</v>
      </c>
      <c r="B22" s="1223" t="s">
        <v>741</v>
      </c>
      <c r="C22" s="123" t="s">
        <v>22534</v>
      </c>
      <c r="D22" s="121" t="s">
        <v>20441</v>
      </c>
      <c r="E22" s="1224">
        <v>500000</v>
      </c>
      <c r="F22" s="473" t="s">
        <v>272</v>
      </c>
    </row>
    <row r="23" spans="1:6" x14ac:dyDescent="0.25">
      <c r="A23" s="902"/>
      <c r="B23" s="882" t="s">
        <v>303</v>
      </c>
      <c r="C23" s="1225"/>
      <c r="D23" s="1225"/>
      <c r="E23" s="1225"/>
      <c r="F23" s="883"/>
    </row>
    <row r="24" spans="1:6" ht="378" x14ac:dyDescent="0.25">
      <c r="A24" s="902">
        <v>14</v>
      </c>
      <c r="B24" s="1223" t="s">
        <v>696</v>
      </c>
      <c r="C24" s="123" t="s">
        <v>22535</v>
      </c>
      <c r="D24" s="121" t="s">
        <v>22536</v>
      </c>
      <c r="E24" s="1224">
        <v>500000</v>
      </c>
      <c r="F24" s="473" t="s">
        <v>272</v>
      </c>
    </row>
    <row r="25" spans="1:6" x14ac:dyDescent="0.25">
      <c r="A25" s="902"/>
      <c r="B25" s="882" t="s">
        <v>5760</v>
      </c>
      <c r="C25" s="1225"/>
      <c r="D25" s="1225"/>
      <c r="E25" s="1225"/>
      <c r="F25" s="883"/>
    </row>
    <row r="26" spans="1:6" ht="78.75" x14ac:dyDescent="0.25">
      <c r="A26" s="902">
        <v>15</v>
      </c>
      <c r="B26" s="833" t="s">
        <v>683</v>
      </c>
      <c r="C26" s="123" t="s">
        <v>22537</v>
      </c>
      <c r="D26" s="121" t="s">
        <v>19399</v>
      </c>
      <c r="E26" s="1109">
        <v>2500000</v>
      </c>
      <c r="F26" s="473" t="s">
        <v>13</v>
      </c>
    </row>
    <row r="27" spans="1:6" ht="236.25" x14ac:dyDescent="0.25">
      <c r="A27" s="902">
        <v>16</v>
      </c>
      <c r="B27" s="42" t="s">
        <v>478</v>
      </c>
      <c r="C27" s="49" t="s">
        <v>22538</v>
      </c>
      <c r="D27" s="121" t="s">
        <v>22539</v>
      </c>
      <c r="E27" s="1051">
        <v>4677027</v>
      </c>
      <c r="F27" s="473" t="s">
        <v>13</v>
      </c>
    </row>
    <row r="28" spans="1:6" x14ac:dyDescent="0.25">
      <c r="A28" s="902"/>
      <c r="B28" s="498" t="s">
        <v>5895</v>
      </c>
      <c r="C28" s="833"/>
      <c r="D28" s="833"/>
      <c r="E28" s="1109"/>
      <c r="F28" s="902"/>
    </row>
    <row r="29" spans="1:6" ht="94.5" x14ac:dyDescent="0.25">
      <c r="A29" s="902">
        <v>17</v>
      </c>
      <c r="B29" s="199" t="s">
        <v>22540</v>
      </c>
      <c r="C29" s="194" t="s">
        <v>22541</v>
      </c>
      <c r="D29" s="199" t="s">
        <v>22542</v>
      </c>
      <c r="E29" s="1197">
        <v>600000</v>
      </c>
      <c r="F29" s="1226" t="s">
        <v>272</v>
      </c>
    </row>
    <row r="30" spans="1:6" ht="78.75" x14ac:dyDescent="0.25">
      <c r="A30" s="902">
        <v>18</v>
      </c>
      <c r="B30" s="199" t="s">
        <v>22543</v>
      </c>
      <c r="C30" s="194" t="s">
        <v>22544</v>
      </c>
      <c r="D30" s="199" t="s">
        <v>22545</v>
      </c>
      <c r="E30" s="1197">
        <v>6000000</v>
      </c>
      <c r="F30" s="1226" t="s">
        <v>13</v>
      </c>
    </row>
    <row r="31" spans="1:6" ht="78.75" x14ac:dyDescent="0.25">
      <c r="A31" s="902">
        <v>19</v>
      </c>
      <c r="B31" s="44" t="s">
        <v>22546</v>
      </c>
      <c r="C31" s="194" t="s">
        <v>22547</v>
      </c>
      <c r="D31" s="44" t="s">
        <v>22548</v>
      </c>
      <c r="E31" s="1061">
        <v>1000000</v>
      </c>
      <c r="F31" s="1227" t="s">
        <v>272</v>
      </c>
    </row>
    <row r="32" spans="1:6" ht="126" x14ac:dyDescent="0.25">
      <c r="A32" s="1226">
        <v>20</v>
      </c>
      <c r="B32" s="199" t="s">
        <v>22549</v>
      </c>
      <c r="C32" s="194" t="s">
        <v>22550</v>
      </c>
      <c r="D32" s="199" t="s">
        <v>22551</v>
      </c>
      <c r="E32" s="1197">
        <v>1000000</v>
      </c>
      <c r="F32" s="1228" t="s">
        <v>272</v>
      </c>
    </row>
    <row r="33" spans="1:6" ht="31.5" x14ac:dyDescent="0.25">
      <c r="A33" s="902">
        <v>21</v>
      </c>
      <c r="B33" s="121" t="s">
        <v>22552</v>
      </c>
      <c r="C33" s="194" t="s">
        <v>22553</v>
      </c>
      <c r="D33" s="44" t="s">
        <v>22554</v>
      </c>
      <c r="E33" s="1061">
        <v>1200000</v>
      </c>
      <c r="F33" s="1227" t="s">
        <v>13</v>
      </c>
    </row>
    <row r="34" spans="1:6" ht="63" x14ac:dyDescent="0.25">
      <c r="A34" s="902">
        <v>22</v>
      </c>
      <c r="B34" s="199" t="s">
        <v>22555</v>
      </c>
      <c r="C34" s="194" t="s">
        <v>22556</v>
      </c>
      <c r="D34" s="199" t="s">
        <v>22557</v>
      </c>
      <c r="E34" s="1197">
        <v>410000</v>
      </c>
      <c r="F34" s="1226" t="s">
        <v>272</v>
      </c>
    </row>
    <row r="35" spans="1:6" ht="78.75" x14ac:dyDescent="0.25">
      <c r="A35" s="902">
        <v>23</v>
      </c>
      <c r="B35" s="199" t="s">
        <v>22558</v>
      </c>
      <c r="C35" s="194" t="s">
        <v>22559</v>
      </c>
      <c r="D35" s="199" t="s">
        <v>22560</v>
      </c>
      <c r="E35" s="1197">
        <v>1000000</v>
      </c>
      <c r="F35" s="1226" t="s">
        <v>13</v>
      </c>
    </row>
    <row r="36" spans="1:6" ht="78.75" x14ac:dyDescent="0.25">
      <c r="A36" s="902">
        <v>24</v>
      </c>
      <c r="B36" s="44" t="s">
        <v>22561</v>
      </c>
      <c r="C36" s="194" t="s">
        <v>22562</v>
      </c>
      <c r="D36" s="199" t="s">
        <v>22560</v>
      </c>
      <c r="E36" s="1061">
        <v>1000000</v>
      </c>
      <c r="F36" s="473" t="s">
        <v>13</v>
      </c>
    </row>
    <row r="37" spans="1:6" ht="78.75" x14ac:dyDescent="0.25">
      <c r="A37" s="902">
        <v>25</v>
      </c>
      <c r="B37" s="199" t="s">
        <v>22563</v>
      </c>
      <c r="C37" s="194" t="s">
        <v>22564</v>
      </c>
      <c r="D37" s="199" t="s">
        <v>22565</v>
      </c>
      <c r="E37" s="1197">
        <v>6000000</v>
      </c>
      <c r="F37" s="1226" t="s">
        <v>13</v>
      </c>
    </row>
    <row r="38" spans="1:6" ht="94.5" x14ac:dyDescent="0.25">
      <c r="A38" s="902">
        <v>26</v>
      </c>
      <c r="B38" s="121" t="s">
        <v>22566</v>
      </c>
      <c r="C38" s="194" t="s">
        <v>22567</v>
      </c>
      <c r="D38" s="123" t="s">
        <v>22568</v>
      </c>
      <c r="E38" s="1109">
        <v>600000</v>
      </c>
      <c r="F38" s="902" t="s">
        <v>272</v>
      </c>
    </row>
    <row r="39" spans="1:6" ht="94.5" x14ac:dyDescent="0.25">
      <c r="A39" s="902">
        <v>27</v>
      </c>
      <c r="B39" s="123" t="s">
        <v>22569</v>
      </c>
      <c r="C39" s="194" t="s">
        <v>22570</v>
      </c>
      <c r="D39" s="123" t="s">
        <v>22568</v>
      </c>
      <c r="E39" s="1109">
        <v>500000</v>
      </c>
      <c r="F39" s="902" t="s">
        <v>272</v>
      </c>
    </row>
    <row r="40" spans="1:6" ht="63" x14ac:dyDescent="0.25">
      <c r="A40" s="902">
        <v>28</v>
      </c>
      <c r="B40" s="123" t="s">
        <v>22571</v>
      </c>
      <c r="C40" s="194" t="s">
        <v>22572</v>
      </c>
      <c r="D40" s="123" t="s">
        <v>22573</v>
      </c>
      <c r="E40" s="1109">
        <v>300000</v>
      </c>
      <c r="F40" s="902" t="s">
        <v>13</v>
      </c>
    </row>
    <row r="41" spans="1:6" ht="63" x14ac:dyDescent="0.25">
      <c r="A41" s="1226">
        <v>29</v>
      </c>
      <c r="B41" s="194" t="s">
        <v>22574</v>
      </c>
      <c r="C41" s="194" t="s">
        <v>22575</v>
      </c>
      <c r="D41" s="194" t="s">
        <v>22576</v>
      </c>
      <c r="E41" s="1229">
        <v>500000</v>
      </c>
      <c r="F41" s="1226" t="s">
        <v>272</v>
      </c>
    </row>
    <row r="42" spans="1:6" ht="78.75" x14ac:dyDescent="0.25">
      <c r="A42" s="902">
        <v>30</v>
      </c>
      <c r="B42" s="121" t="s">
        <v>22577</v>
      </c>
      <c r="C42" s="194" t="s">
        <v>22578</v>
      </c>
      <c r="D42" s="199" t="s">
        <v>22579</v>
      </c>
      <c r="E42" s="1197">
        <v>1000000</v>
      </c>
      <c r="F42" s="1226" t="s">
        <v>272</v>
      </c>
    </row>
    <row r="43" spans="1:6" ht="94.5" x14ac:dyDescent="0.25">
      <c r="A43" s="1226">
        <v>31</v>
      </c>
      <c r="B43" s="199" t="s">
        <v>22580</v>
      </c>
      <c r="C43" s="194" t="s">
        <v>22581</v>
      </c>
      <c r="D43" s="199" t="s">
        <v>22582</v>
      </c>
      <c r="E43" s="1229">
        <v>500000</v>
      </c>
      <c r="F43" s="1226" t="s">
        <v>272</v>
      </c>
    </row>
    <row r="44" spans="1:6" ht="94.5" x14ac:dyDescent="0.25">
      <c r="A44" s="1226">
        <v>32</v>
      </c>
      <c r="B44" s="199" t="s">
        <v>22583</v>
      </c>
      <c r="C44" s="194" t="s">
        <v>22584</v>
      </c>
      <c r="D44" s="199" t="s">
        <v>22585</v>
      </c>
      <c r="E44" s="1229">
        <v>250000</v>
      </c>
      <c r="F44" s="1226" t="s">
        <v>272</v>
      </c>
    </row>
    <row r="45" spans="1:6" ht="94.5" x14ac:dyDescent="0.25">
      <c r="A45" s="902">
        <v>33</v>
      </c>
      <c r="B45" s="199" t="s">
        <v>22586</v>
      </c>
      <c r="C45" s="194" t="s">
        <v>22587</v>
      </c>
      <c r="D45" s="123" t="s">
        <v>22568</v>
      </c>
      <c r="E45" s="1229">
        <v>712630.27</v>
      </c>
      <c r="F45" s="1226" t="s">
        <v>13</v>
      </c>
    </row>
    <row r="46" spans="1:6" ht="110.25" x14ac:dyDescent="0.25">
      <c r="A46" s="902">
        <v>34</v>
      </c>
      <c r="B46" s="121" t="s">
        <v>22588</v>
      </c>
      <c r="C46" s="194" t="s">
        <v>22589</v>
      </c>
      <c r="D46" s="199" t="s">
        <v>22590</v>
      </c>
      <c r="E46" s="1229">
        <v>400000</v>
      </c>
      <c r="F46" s="1226" t="s">
        <v>272</v>
      </c>
    </row>
    <row r="47" spans="1:6" ht="94.5" x14ac:dyDescent="0.25">
      <c r="A47" s="902">
        <v>35</v>
      </c>
      <c r="B47" s="121" t="s">
        <v>22591</v>
      </c>
      <c r="C47" s="194" t="s">
        <v>22592</v>
      </c>
      <c r="D47" s="199" t="s">
        <v>22593</v>
      </c>
      <c r="E47" s="1229">
        <v>1000000</v>
      </c>
      <c r="F47" s="1226" t="s">
        <v>272</v>
      </c>
    </row>
    <row r="48" spans="1:6" ht="47.25" x14ac:dyDescent="0.25">
      <c r="A48" s="902">
        <v>36</v>
      </c>
      <c r="B48" s="44" t="s">
        <v>22594</v>
      </c>
      <c r="C48" s="194" t="s">
        <v>22595</v>
      </c>
      <c r="D48" s="199" t="s">
        <v>22596</v>
      </c>
      <c r="E48" s="1229">
        <v>1000000</v>
      </c>
      <c r="F48" s="1226" t="s">
        <v>272</v>
      </c>
    </row>
    <row r="49" spans="1:6" ht="94.5" x14ac:dyDescent="0.25">
      <c r="A49" s="902">
        <v>37</v>
      </c>
      <c r="B49" s="121" t="s">
        <v>22597</v>
      </c>
      <c r="C49" s="194" t="s">
        <v>22598</v>
      </c>
      <c r="D49" s="199" t="s">
        <v>22599</v>
      </c>
      <c r="E49" s="1229">
        <v>300000</v>
      </c>
      <c r="F49" s="1226" t="s">
        <v>272</v>
      </c>
    </row>
    <row r="50" spans="1:6" ht="63" x14ac:dyDescent="0.25">
      <c r="A50" s="902">
        <v>38</v>
      </c>
      <c r="B50" s="121" t="s">
        <v>22600</v>
      </c>
      <c r="C50" s="194" t="s">
        <v>22601</v>
      </c>
      <c r="D50" s="199" t="s">
        <v>22602</v>
      </c>
      <c r="E50" s="1229">
        <v>500000</v>
      </c>
      <c r="F50" s="1226" t="s">
        <v>13</v>
      </c>
    </row>
    <row r="51" spans="1:6" x14ac:dyDescent="0.25">
      <c r="A51" s="902"/>
      <c r="B51" s="498" t="s">
        <v>5872</v>
      </c>
      <c r="C51" s="833"/>
      <c r="D51" s="833"/>
      <c r="E51" s="1109"/>
      <c r="F51" s="902"/>
    </row>
    <row r="52" spans="1:6" ht="78.75" x14ac:dyDescent="0.25">
      <c r="A52" s="902">
        <v>39</v>
      </c>
      <c r="B52" s="121" t="s">
        <v>22603</v>
      </c>
      <c r="C52" s="194" t="s">
        <v>22604</v>
      </c>
      <c r="D52" s="194" t="s">
        <v>22605</v>
      </c>
      <c r="E52" s="1229">
        <v>700000</v>
      </c>
      <c r="F52" s="1226" t="s">
        <v>272</v>
      </c>
    </row>
    <row r="53" spans="1:6" ht="47.25" x14ac:dyDescent="0.25">
      <c r="A53" s="902">
        <v>40</v>
      </c>
      <c r="B53" s="121" t="s">
        <v>22606</v>
      </c>
      <c r="C53" s="194" t="s">
        <v>22607</v>
      </c>
      <c r="D53" s="194" t="s">
        <v>22608</v>
      </c>
      <c r="E53" s="1229">
        <v>500000</v>
      </c>
      <c r="F53" s="1226" t="s">
        <v>272</v>
      </c>
    </row>
    <row r="54" spans="1:6" ht="47.25" x14ac:dyDescent="0.25">
      <c r="A54" s="902">
        <v>41</v>
      </c>
      <c r="B54" s="199" t="s">
        <v>22609</v>
      </c>
      <c r="C54" s="194" t="s">
        <v>22610</v>
      </c>
      <c r="D54" s="199" t="s">
        <v>22611</v>
      </c>
      <c r="E54" s="1197">
        <v>890000</v>
      </c>
      <c r="F54" s="1228" t="s">
        <v>272</v>
      </c>
    </row>
    <row r="55" spans="1:6" ht="78.75" x14ac:dyDescent="0.25">
      <c r="A55" s="902">
        <v>42</v>
      </c>
      <c r="B55" s="121" t="s">
        <v>22612</v>
      </c>
      <c r="C55" s="194" t="s">
        <v>22613</v>
      </c>
      <c r="D55" s="44" t="s">
        <v>22614</v>
      </c>
      <c r="E55" s="1061">
        <v>100000</v>
      </c>
      <c r="F55" s="1228" t="s">
        <v>272</v>
      </c>
    </row>
    <row r="56" spans="1:6" ht="63" x14ac:dyDescent="0.25">
      <c r="A56" s="902">
        <v>43</v>
      </c>
      <c r="B56" s="199" t="s">
        <v>22615</v>
      </c>
      <c r="C56" s="194" t="s">
        <v>22616</v>
      </c>
      <c r="D56" s="199" t="s">
        <v>22617</v>
      </c>
      <c r="E56" s="1229">
        <v>500000</v>
      </c>
      <c r="F56" s="1226" t="s">
        <v>272</v>
      </c>
    </row>
    <row r="57" spans="1:6" ht="173.25" x14ac:dyDescent="0.25">
      <c r="A57" s="902">
        <v>44</v>
      </c>
      <c r="B57" s="121" t="s">
        <v>22618</v>
      </c>
      <c r="C57" s="194" t="s">
        <v>22619</v>
      </c>
      <c r="D57" s="123" t="s">
        <v>22620</v>
      </c>
      <c r="E57" s="1109">
        <v>750000</v>
      </c>
      <c r="F57" s="902" t="s">
        <v>272</v>
      </c>
    </row>
    <row r="58" spans="1:6" ht="94.5" x14ac:dyDescent="0.25">
      <c r="A58" s="902">
        <v>45</v>
      </c>
      <c r="B58" s="121" t="s">
        <v>22621</v>
      </c>
      <c r="C58" s="194" t="s">
        <v>22622</v>
      </c>
      <c r="D58" s="123" t="s">
        <v>22623</v>
      </c>
      <c r="E58" s="1109">
        <v>800000</v>
      </c>
      <c r="F58" s="902" t="s">
        <v>272</v>
      </c>
    </row>
    <row r="59" spans="1:6" ht="63" x14ac:dyDescent="0.25">
      <c r="A59" s="902">
        <v>46</v>
      </c>
      <c r="B59" s="121" t="s">
        <v>22624</v>
      </c>
      <c r="C59" s="194" t="s">
        <v>22625</v>
      </c>
      <c r="D59" s="123" t="s">
        <v>22626</v>
      </c>
      <c r="E59" s="1109">
        <v>300000</v>
      </c>
      <c r="F59" s="902" t="s">
        <v>272</v>
      </c>
    </row>
    <row r="60" spans="1:6" ht="63" x14ac:dyDescent="0.25">
      <c r="A60" s="902">
        <v>47</v>
      </c>
      <c r="B60" s="121" t="s">
        <v>22627</v>
      </c>
      <c r="C60" s="194" t="s">
        <v>22628</v>
      </c>
      <c r="D60" s="123" t="s">
        <v>22629</v>
      </c>
      <c r="E60" s="1109">
        <v>500000</v>
      </c>
      <c r="F60" s="902" t="s">
        <v>272</v>
      </c>
    </row>
    <row r="61" spans="1:6" ht="78.75" x14ac:dyDescent="0.25">
      <c r="A61" s="902">
        <v>48</v>
      </c>
      <c r="B61" s="121" t="s">
        <v>22627</v>
      </c>
      <c r="C61" s="194" t="s">
        <v>22630</v>
      </c>
      <c r="D61" s="123" t="s">
        <v>22631</v>
      </c>
      <c r="E61" s="1109">
        <v>300000</v>
      </c>
      <c r="F61" s="902" t="s">
        <v>272</v>
      </c>
    </row>
    <row r="62" spans="1:6" ht="126" x14ac:dyDescent="0.25">
      <c r="A62" s="902">
        <v>49</v>
      </c>
      <c r="B62" s="121" t="s">
        <v>22632</v>
      </c>
      <c r="C62" s="194" t="s">
        <v>22633</v>
      </c>
      <c r="D62" s="123" t="s">
        <v>22634</v>
      </c>
      <c r="E62" s="1109">
        <v>1000000</v>
      </c>
      <c r="F62" s="902" t="s">
        <v>272</v>
      </c>
    </row>
    <row r="63" spans="1:6" x14ac:dyDescent="0.25">
      <c r="A63" s="902"/>
      <c r="B63" s="498" t="s">
        <v>219</v>
      </c>
      <c r="C63" s="833"/>
      <c r="D63" s="833"/>
      <c r="E63" s="1109"/>
      <c r="F63" s="902"/>
    </row>
    <row r="64" spans="1:6" ht="110.25" x14ac:dyDescent="0.25">
      <c r="A64" s="902">
        <v>50</v>
      </c>
      <c r="B64" s="199" t="s">
        <v>22635</v>
      </c>
      <c r="C64" s="194" t="s">
        <v>22636</v>
      </c>
      <c r="D64" s="44" t="s">
        <v>22637</v>
      </c>
      <c r="E64" s="1197">
        <v>600000</v>
      </c>
      <c r="F64" s="1226" t="s">
        <v>272</v>
      </c>
    </row>
    <row r="65" spans="1:6" ht="47.25" x14ac:dyDescent="0.25">
      <c r="A65" s="1226">
        <v>51</v>
      </c>
      <c r="B65" s="199" t="s">
        <v>22638</v>
      </c>
      <c r="C65" s="194" t="s">
        <v>22639</v>
      </c>
      <c r="D65" s="199" t="s">
        <v>22640</v>
      </c>
      <c r="E65" s="1197">
        <v>600000</v>
      </c>
      <c r="F65" s="1226" t="s">
        <v>272</v>
      </c>
    </row>
    <row r="66" spans="1:6" ht="94.5" x14ac:dyDescent="0.25">
      <c r="A66" s="1226">
        <v>52</v>
      </c>
      <c r="B66" s="199" t="s">
        <v>22641</v>
      </c>
      <c r="C66" s="194" t="s">
        <v>22642</v>
      </c>
      <c r="D66" s="199" t="s">
        <v>22643</v>
      </c>
      <c r="E66" s="1197">
        <v>500000</v>
      </c>
      <c r="F66" s="1226" t="s">
        <v>272</v>
      </c>
    </row>
    <row r="67" spans="1:6" ht="63" x14ac:dyDescent="0.25">
      <c r="A67" s="902">
        <v>53</v>
      </c>
      <c r="B67" s="199" t="s">
        <v>22644</v>
      </c>
      <c r="C67" s="194" t="s">
        <v>22645</v>
      </c>
      <c r="D67" s="199" t="s">
        <v>22646</v>
      </c>
      <c r="E67" s="1197">
        <v>500000</v>
      </c>
      <c r="F67" s="1226" t="s">
        <v>272</v>
      </c>
    </row>
    <row r="68" spans="1:6" ht="63" x14ac:dyDescent="0.25">
      <c r="A68" s="902">
        <v>54</v>
      </c>
      <c r="B68" s="199" t="s">
        <v>22647</v>
      </c>
      <c r="C68" s="194" t="s">
        <v>22648</v>
      </c>
      <c r="D68" s="199" t="s">
        <v>22649</v>
      </c>
      <c r="E68" s="1197">
        <v>500000</v>
      </c>
      <c r="F68" s="1226" t="s">
        <v>272</v>
      </c>
    </row>
    <row r="69" spans="1:6" x14ac:dyDescent="0.25">
      <c r="A69" s="902"/>
      <c r="B69" s="2705" t="s">
        <v>949</v>
      </c>
      <c r="C69" s="2891"/>
      <c r="D69" s="2706"/>
      <c r="E69" s="1230">
        <f>SUM(E6:E68)</f>
        <v>73310344.819999993</v>
      </c>
      <c r="F69" s="1226"/>
    </row>
    <row r="70" spans="1:6" x14ac:dyDescent="0.25">
      <c r="A70" s="1055"/>
      <c r="B70" s="2820" t="s">
        <v>22295</v>
      </c>
      <c r="C70" s="2820"/>
      <c r="D70" s="2820"/>
      <c r="E70" s="1045"/>
      <c r="F70" s="677"/>
    </row>
    <row r="71" spans="1:6" ht="63" x14ac:dyDescent="0.25">
      <c r="A71" s="1056">
        <v>1</v>
      </c>
      <c r="B71" s="149" t="s">
        <v>22485</v>
      </c>
      <c r="C71" s="7" t="s">
        <v>22650</v>
      </c>
      <c r="D71" s="149" t="s">
        <v>22651</v>
      </c>
      <c r="E71" s="1046">
        <v>1000000</v>
      </c>
      <c r="F71" s="277" t="s">
        <v>272</v>
      </c>
    </row>
    <row r="72" spans="1:6" x14ac:dyDescent="0.25">
      <c r="A72" s="1056"/>
      <c r="B72" s="382" t="s">
        <v>273</v>
      </c>
      <c r="C72" s="7"/>
      <c r="D72" s="149"/>
      <c r="E72" s="1046"/>
      <c r="F72" s="277"/>
    </row>
    <row r="73" spans="1:6" ht="94.5" x14ac:dyDescent="0.25">
      <c r="A73" s="1056">
        <v>2</v>
      </c>
      <c r="B73" s="149" t="s">
        <v>274</v>
      </c>
      <c r="C73" s="7" t="s">
        <v>22652</v>
      </c>
      <c r="D73" s="149" t="s">
        <v>276</v>
      </c>
      <c r="E73" s="1046">
        <v>4500000</v>
      </c>
      <c r="F73" s="277" t="s">
        <v>277</v>
      </c>
    </row>
    <row r="74" spans="1:6" x14ac:dyDescent="0.25">
      <c r="A74" s="1056"/>
      <c r="B74" s="382" t="s">
        <v>248</v>
      </c>
      <c r="C74" s="156"/>
      <c r="D74" s="149"/>
      <c r="E74" s="1047">
        <v>5500000</v>
      </c>
      <c r="F74" s="277"/>
    </row>
    <row r="75" spans="1:6" ht="17.25" customHeight="1" x14ac:dyDescent="0.25">
      <c r="A75" s="1056"/>
      <c r="B75" s="2348" t="s">
        <v>323</v>
      </c>
      <c r="C75" s="2350"/>
      <c r="D75" s="149"/>
      <c r="E75" s="1047"/>
      <c r="F75" s="277"/>
    </row>
    <row r="76" spans="1:6" ht="378" x14ac:dyDescent="0.25">
      <c r="A76" s="902"/>
      <c r="B76" s="42" t="s">
        <v>22662</v>
      </c>
      <c r="C76" s="49" t="s">
        <v>22653</v>
      </c>
      <c r="D76" s="42" t="s">
        <v>22654</v>
      </c>
      <c r="E76" s="1231">
        <v>1000000</v>
      </c>
      <c r="F76" s="473" t="s">
        <v>272</v>
      </c>
    </row>
    <row r="77" spans="1:6" ht="78.75" x14ac:dyDescent="0.25">
      <c r="A77" s="902"/>
      <c r="B77" s="194" t="s">
        <v>22655</v>
      </c>
      <c r="C77" s="194" t="s">
        <v>22656</v>
      </c>
      <c r="D77" s="194" t="s">
        <v>22657</v>
      </c>
      <c r="E77" s="1229">
        <v>7000000</v>
      </c>
      <c r="F77" s="1226" t="s">
        <v>272</v>
      </c>
    </row>
    <row r="78" spans="1:6" x14ac:dyDescent="0.25">
      <c r="A78" s="88"/>
      <c r="B78" s="88" t="s">
        <v>248</v>
      </c>
      <c r="C78" s="88"/>
      <c r="D78" s="88"/>
      <c r="E78" s="89">
        <f>SUM(E76:E77)</f>
        <v>8000000</v>
      </c>
      <c r="F78" s="88"/>
    </row>
    <row r="79" spans="1:6" x14ac:dyDescent="0.25">
      <c r="A79" s="88"/>
      <c r="B79" s="2353" t="s">
        <v>324</v>
      </c>
      <c r="C79" s="2354"/>
      <c r="D79" s="88"/>
      <c r="E79" s="89">
        <f>E78+E74+E69</f>
        <v>86810344.819999993</v>
      </c>
      <c r="F79" s="88"/>
    </row>
    <row r="83" spans="1:6" x14ac:dyDescent="0.25">
      <c r="A83" s="2553" t="s">
        <v>0</v>
      </c>
      <c r="B83" s="2554"/>
      <c r="C83" s="2554"/>
      <c r="D83" s="2554"/>
      <c r="E83" s="2554"/>
      <c r="F83" s="2555"/>
    </row>
    <row r="84" spans="1:6" x14ac:dyDescent="0.25">
      <c r="A84" s="2744" t="s">
        <v>22519</v>
      </c>
      <c r="B84" s="2745"/>
      <c r="C84" s="2745"/>
      <c r="D84" s="2745"/>
      <c r="E84" s="2745"/>
      <c r="F84" s="2746"/>
    </row>
    <row r="85" spans="1:6" x14ac:dyDescent="0.25">
      <c r="A85" s="2553" t="s">
        <v>281</v>
      </c>
      <c r="B85" s="2554"/>
      <c r="C85" s="2554"/>
      <c r="D85" s="2554"/>
      <c r="E85" s="2554"/>
      <c r="F85" s="2555"/>
    </row>
    <row r="86" spans="1:6" ht="31.5" x14ac:dyDescent="0.25">
      <c r="A86" s="115" t="s">
        <v>3</v>
      </c>
      <c r="B86" s="116" t="s">
        <v>4</v>
      </c>
      <c r="C86" s="116" t="s">
        <v>5</v>
      </c>
      <c r="D86" s="116" t="s">
        <v>6</v>
      </c>
      <c r="E86" s="556" t="s">
        <v>2786</v>
      </c>
      <c r="F86" s="116" t="s">
        <v>1647</v>
      </c>
    </row>
    <row r="87" spans="1:6" x14ac:dyDescent="0.25">
      <c r="A87" s="254"/>
      <c r="B87" s="2889" t="s">
        <v>21770</v>
      </c>
      <c r="C87" s="2890"/>
      <c r="D87" s="1232"/>
      <c r="E87" s="1233"/>
      <c r="F87" s="1232"/>
    </row>
    <row r="88" spans="1:6" ht="94.5" x14ac:dyDescent="0.25">
      <c r="A88" s="120">
        <v>1</v>
      </c>
      <c r="B88" s="156" t="s">
        <v>23</v>
      </c>
      <c r="C88" s="156" t="s">
        <v>22522</v>
      </c>
      <c r="D88" s="156" t="s">
        <v>541</v>
      </c>
      <c r="E88" s="266">
        <v>682758.62</v>
      </c>
      <c r="F88" s="121" t="s">
        <v>272</v>
      </c>
    </row>
    <row r="89" spans="1:6" x14ac:dyDescent="0.25">
      <c r="A89" s="120"/>
      <c r="B89" s="2375" t="s">
        <v>22658</v>
      </c>
      <c r="C89" s="2376"/>
      <c r="D89" s="156"/>
      <c r="E89" s="266"/>
      <c r="F89" s="121"/>
    </row>
    <row r="90" spans="1:6" ht="94.5" x14ac:dyDescent="0.25">
      <c r="A90" s="120">
        <v>2</v>
      </c>
      <c r="B90" s="156" t="s">
        <v>23</v>
      </c>
      <c r="C90" s="156" t="s">
        <v>22527</v>
      </c>
      <c r="D90" s="156" t="s">
        <v>541</v>
      </c>
      <c r="E90" s="46">
        <v>341379.31</v>
      </c>
      <c r="F90" s="194" t="s">
        <v>272</v>
      </c>
    </row>
    <row r="91" spans="1:6" x14ac:dyDescent="0.25">
      <c r="A91" s="120"/>
      <c r="B91" s="251" t="s">
        <v>301</v>
      </c>
      <c r="C91" s="156"/>
      <c r="D91" s="156"/>
      <c r="E91" s="46"/>
      <c r="F91" s="194"/>
    </row>
    <row r="92" spans="1:6" ht="94.5" x14ac:dyDescent="0.25">
      <c r="A92" s="120">
        <v>3</v>
      </c>
      <c r="B92" s="269" t="s">
        <v>301</v>
      </c>
      <c r="C92" s="156" t="s">
        <v>22533</v>
      </c>
      <c r="D92" s="269" t="s">
        <v>43</v>
      </c>
      <c r="E92" s="46">
        <v>568965.51</v>
      </c>
      <c r="F92" s="199" t="s">
        <v>272</v>
      </c>
    </row>
    <row r="93" spans="1:6" x14ac:dyDescent="0.25">
      <c r="A93" s="120"/>
      <c r="B93" s="2330" t="s">
        <v>20418</v>
      </c>
      <c r="C93" s="2331"/>
      <c r="D93" s="269"/>
      <c r="E93" s="46"/>
      <c r="F93" s="199"/>
    </row>
    <row r="94" spans="1:6" ht="110.25" x14ac:dyDescent="0.25">
      <c r="A94" s="120">
        <v>4</v>
      </c>
      <c r="B94" s="372" t="s">
        <v>22659</v>
      </c>
      <c r="C94" s="365" t="s">
        <v>22660</v>
      </c>
      <c r="D94" s="372" t="s">
        <v>22661</v>
      </c>
      <c r="E94" s="150">
        <v>9786026.9000000004</v>
      </c>
      <c r="F94" s="121" t="s">
        <v>13</v>
      </c>
    </row>
    <row r="95" spans="1:6" x14ac:dyDescent="0.25">
      <c r="A95" s="2886" t="s">
        <v>248</v>
      </c>
      <c r="B95" s="2887"/>
      <c r="C95" s="2887"/>
      <c r="D95" s="2888"/>
      <c r="E95" s="228">
        <f>SUM(E88:E94)</f>
        <v>11379130.34</v>
      </c>
      <c r="F95" s="367"/>
    </row>
  </sheetData>
  <mergeCells count="15">
    <mergeCell ref="B70:D70"/>
    <mergeCell ref="A1:F1"/>
    <mergeCell ref="A2:F2"/>
    <mergeCell ref="A3:F3"/>
    <mergeCell ref="B5:D5"/>
    <mergeCell ref="B69:D69"/>
    <mergeCell ref="B75:C75"/>
    <mergeCell ref="B93:C93"/>
    <mergeCell ref="A95:D95"/>
    <mergeCell ref="B79:C79"/>
    <mergeCell ref="A83:F83"/>
    <mergeCell ref="A84:F84"/>
    <mergeCell ref="A85:F85"/>
    <mergeCell ref="B87:C87"/>
    <mergeCell ref="B89:C89"/>
  </mergeCells>
  <pageMargins left="0.7" right="0.7" top="0.75" bottom="0.75" header="0.3" footer="0.3"/>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topLeftCell="A80" workbookViewId="0">
      <selection activeCell="B54" sqref="B54:D54"/>
    </sheetView>
  </sheetViews>
  <sheetFormatPr defaultRowHeight="15.75" x14ac:dyDescent="0.25"/>
  <cols>
    <col min="1" max="1" width="7.42578125" style="128" customWidth="1"/>
    <col min="2" max="2" width="13.5703125" style="128" customWidth="1"/>
    <col min="3" max="3" width="42" style="128" customWidth="1"/>
    <col min="4" max="4" width="22.7109375" style="128" customWidth="1"/>
    <col min="5" max="5" width="20.140625" style="128" customWidth="1"/>
    <col min="6" max="6" width="11.28515625" style="128" customWidth="1"/>
    <col min="7" max="16384" width="9.140625" style="128"/>
  </cols>
  <sheetData>
    <row r="1" spans="1:6" x14ac:dyDescent="0.25">
      <c r="A1" s="2428" t="s">
        <v>0</v>
      </c>
      <c r="B1" s="2428"/>
      <c r="C1" s="2428"/>
      <c r="D1" s="2428"/>
      <c r="E1" s="2428"/>
      <c r="F1" s="2428"/>
    </row>
    <row r="2" spans="1:6" x14ac:dyDescent="0.25">
      <c r="A2" s="2428" t="s">
        <v>22663</v>
      </c>
      <c r="B2" s="2428"/>
      <c r="C2" s="2428"/>
      <c r="D2" s="2428"/>
      <c r="E2" s="2428"/>
      <c r="F2" s="2428"/>
    </row>
    <row r="3" spans="1:6" x14ac:dyDescent="0.25">
      <c r="A3" s="2428" t="s">
        <v>281</v>
      </c>
      <c r="B3" s="2428"/>
      <c r="C3" s="2428"/>
      <c r="D3" s="2428"/>
      <c r="E3" s="2428"/>
      <c r="F3" s="2428"/>
    </row>
    <row r="4" spans="1:6" ht="31.5" x14ac:dyDescent="0.25">
      <c r="A4" s="1022" t="s">
        <v>3</v>
      </c>
      <c r="B4" s="437" t="s">
        <v>283</v>
      </c>
      <c r="C4" s="437" t="s">
        <v>284</v>
      </c>
      <c r="D4" s="45" t="s">
        <v>5291</v>
      </c>
      <c r="E4" s="1234" t="s">
        <v>286</v>
      </c>
      <c r="F4" s="437" t="s">
        <v>287</v>
      </c>
    </row>
    <row r="5" spans="1:6" x14ac:dyDescent="0.25">
      <c r="A5" s="1104"/>
      <c r="B5" s="2375" t="s">
        <v>9</v>
      </c>
      <c r="C5" s="2449"/>
      <c r="D5" s="2376"/>
      <c r="E5" s="1217"/>
      <c r="F5" s="1028"/>
    </row>
    <row r="6" spans="1:6" ht="47.25" x14ac:dyDescent="0.25">
      <c r="A6" s="154">
        <v>1</v>
      </c>
      <c r="B6" s="303" t="s">
        <v>289</v>
      </c>
      <c r="C6" s="303" t="s">
        <v>22664</v>
      </c>
      <c r="D6" s="303" t="s">
        <v>22665</v>
      </c>
      <c r="E6" s="722">
        <v>2500000</v>
      </c>
      <c r="F6" s="154" t="s">
        <v>272</v>
      </c>
    </row>
    <row r="7" spans="1:6" ht="110.25" x14ac:dyDescent="0.25">
      <c r="A7" s="154">
        <v>2</v>
      </c>
      <c r="B7" s="303" t="s">
        <v>295</v>
      </c>
      <c r="C7" s="303" t="s">
        <v>22666</v>
      </c>
      <c r="D7" s="303" t="s">
        <v>22667</v>
      </c>
      <c r="E7" s="722">
        <v>886620.76</v>
      </c>
      <c r="F7" s="154" t="s">
        <v>272</v>
      </c>
    </row>
    <row r="8" spans="1:6" ht="31.5" x14ac:dyDescent="0.25">
      <c r="A8" s="154">
        <v>3</v>
      </c>
      <c r="B8" s="303" t="s">
        <v>1655</v>
      </c>
      <c r="C8" s="303" t="s">
        <v>22668</v>
      </c>
      <c r="D8" s="303" t="s">
        <v>20199</v>
      </c>
      <c r="E8" s="722">
        <v>150000</v>
      </c>
      <c r="F8" s="154" t="s">
        <v>272</v>
      </c>
    </row>
    <row r="9" spans="1:6" ht="31.5" x14ac:dyDescent="0.25">
      <c r="A9" s="154">
        <v>4</v>
      </c>
      <c r="B9" s="303" t="s">
        <v>1657</v>
      </c>
      <c r="C9" s="303" t="s">
        <v>22669</v>
      </c>
      <c r="D9" s="303" t="s">
        <v>22670</v>
      </c>
      <c r="E9" s="722">
        <v>72000</v>
      </c>
      <c r="F9" s="154" t="s">
        <v>272</v>
      </c>
    </row>
    <row r="10" spans="1:6" ht="63" x14ac:dyDescent="0.25">
      <c r="A10" s="154">
        <v>5</v>
      </c>
      <c r="B10" s="303" t="s">
        <v>23</v>
      </c>
      <c r="C10" s="303" t="s">
        <v>22671</v>
      </c>
      <c r="D10" s="303" t="s">
        <v>3056</v>
      </c>
      <c r="E10" s="722">
        <v>600000</v>
      </c>
      <c r="F10" s="154" t="s">
        <v>272</v>
      </c>
    </row>
    <row r="11" spans="1:6" x14ac:dyDescent="0.25">
      <c r="A11" s="154"/>
      <c r="B11" s="2365" t="s">
        <v>334</v>
      </c>
      <c r="C11" s="2366"/>
      <c r="D11" s="2367"/>
      <c r="E11" s="722"/>
      <c r="F11" s="154"/>
    </row>
    <row r="12" spans="1:6" ht="94.5" x14ac:dyDescent="0.25">
      <c r="A12" s="154">
        <v>6</v>
      </c>
      <c r="B12" s="303" t="s">
        <v>295</v>
      </c>
      <c r="C12" s="303" t="s">
        <v>22672</v>
      </c>
      <c r="D12" s="303" t="s">
        <v>3852</v>
      </c>
      <c r="E12" s="722">
        <v>1600000</v>
      </c>
      <c r="F12" s="154" t="s">
        <v>272</v>
      </c>
    </row>
    <row r="13" spans="1:6" ht="63" x14ac:dyDescent="0.25">
      <c r="A13" s="154">
        <v>7</v>
      </c>
      <c r="B13" s="303" t="s">
        <v>23</v>
      </c>
      <c r="C13" s="303" t="s">
        <v>22673</v>
      </c>
      <c r="D13" s="303" t="s">
        <v>20018</v>
      </c>
      <c r="E13" s="722">
        <v>504310.34</v>
      </c>
      <c r="F13" s="154" t="s">
        <v>272</v>
      </c>
    </row>
    <row r="14" spans="1:6" ht="63" x14ac:dyDescent="0.25">
      <c r="A14" s="154">
        <v>8</v>
      </c>
      <c r="B14" s="303" t="s">
        <v>22674</v>
      </c>
      <c r="C14" s="303" t="s">
        <v>22675</v>
      </c>
      <c r="D14" s="303" t="s">
        <v>20205</v>
      </c>
      <c r="E14" s="722">
        <v>500000</v>
      </c>
      <c r="F14" s="154" t="s">
        <v>272</v>
      </c>
    </row>
    <row r="15" spans="1:6" x14ac:dyDescent="0.25">
      <c r="A15" s="154"/>
      <c r="B15" s="2393" t="s">
        <v>273</v>
      </c>
      <c r="C15" s="2394"/>
      <c r="D15" s="2395"/>
      <c r="E15" s="722"/>
      <c r="F15" s="154"/>
    </row>
    <row r="16" spans="1:6" ht="63" x14ac:dyDescent="0.25">
      <c r="A16" s="154">
        <v>9</v>
      </c>
      <c r="B16" s="78" t="s">
        <v>10579</v>
      </c>
      <c r="C16" s="78" t="s">
        <v>22676</v>
      </c>
      <c r="D16" s="78" t="s">
        <v>20207</v>
      </c>
      <c r="E16" s="521">
        <v>9202586.1999999993</v>
      </c>
      <c r="F16" s="154" t="s">
        <v>272</v>
      </c>
    </row>
    <row r="17" spans="1:6" ht="63" x14ac:dyDescent="0.25">
      <c r="A17" s="154">
        <v>10</v>
      </c>
      <c r="B17" s="78" t="s">
        <v>311</v>
      </c>
      <c r="C17" s="78" t="s">
        <v>22677</v>
      </c>
      <c r="D17" s="78" t="s">
        <v>20209</v>
      </c>
      <c r="E17" s="521">
        <v>8000000</v>
      </c>
      <c r="F17" s="154" t="s">
        <v>272</v>
      </c>
    </row>
    <row r="18" spans="1:6" x14ac:dyDescent="0.25">
      <c r="A18" s="154"/>
      <c r="B18" s="2569" t="s">
        <v>5895</v>
      </c>
      <c r="C18" s="2573"/>
      <c r="D18" s="2574"/>
      <c r="E18" s="521"/>
      <c r="F18" s="154"/>
    </row>
    <row r="19" spans="1:6" ht="94.5" x14ac:dyDescent="0.25">
      <c r="A19" s="154">
        <v>11</v>
      </c>
      <c r="B19" s="78" t="s">
        <v>22678</v>
      </c>
      <c r="C19" s="78" t="s">
        <v>22679</v>
      </c>
      <c r="D19" s="78" t="s">
        <v>22680</v>
      </c>
      <c r="E19" s="521">
        <v>1200000</v>
      </c>
      <c r="F19" s="154" t="s">
        <v>13</v>
      </c>
    </row>
    <row r="20" spans="1:6" ht="94.5" x14ac:dyDescent="0.25">
      <c r="A20" s="154">
        <v>12</v>
      </c>
      <c r="B20" s="78" t="s">
        <v>22681</v>
      </c>
      <c r="C20" s="78" t="s">
        <v>22682</v>
      </c>
      <c r="D20" s="78" t="s">
        <v>22680</v>
      </c>
      <c r="E20" s="521">
        <v>1200000</v>
      </c>
      <c r="F20" s="154" t="s">
        <v>13</v>
      </c>
    </row>
    <row r="21" spans="1:6" ht="110.25" x14ac:dyDescent="0.25">
      <c r="A21" s="154">
        <v>13</v>
      </c>
      <c r="B21" s="78" t="s">
        <v>22683</v>
      </c>
      <c r="C21" s="78" t="s">
        <v>22684</v>
      </c>
      <c r="D21" s="303" t="s">
        <v>22685</v>
      </c>
      <c r="E21" s="521">
        <v>2400000</v>
      </c>
      <c r="F21" s="154" t="s">
        <v>13</v>
      </c>
    </row>
    <row r="22" spans="1:6" ht="94.5" x14ac:dyDescent="0.25">
      <c r="A22" s="154">
        <v>14</v>
      </c>
      <c r="B22" s="78" t="s">
        <v>22686</v>
      </c>
      <c r="C22" s="78" t="s">
        <v>22687</v>
      </c>
      <c r="D22" s="303" t="s">
        <v>22688</v>
      </c>
      <c r="E22" s="521">
        <v>2200000</v>
      </c>
      <c r="F22" s="154" t="s">
        <v>13</v>
      </c>
    </row>
    <row r="23" spans="1:6" ht="94.5" x14ac:dyDescent="0.25">
      <c r="A23" s="154">
        <v>15</v>
      </c>
      <c r="B23" s="78" t="s">
        <v>22689</v>
      </c>
      <c r="C23" s="78" t="s">
        <v>22690</v>
      </c>
      <c r="D23" s="303" t="s">
        <v>22688</v>
      </c>
      <c r="E23" s="521">
        <v>2200000</v>
      </c>
      <c r="F23" s="154" t="s">
        <v>13</v>
      </c>
    </row>
    <row r="24" spans="1:6" ht="94.5" x14ac:dyDescent="0.25">
      <c r="A24" s="154">
        <v>16</v>
      </c>
      <c r="B24" s="78" t="s">
        <v>22691</v>
      </c>
      <c r="C24" s="78" t="s">
        <v>22692</v>
      </c>
      <c r="D24" s="78" t="s">
        <v>22680</v>
      </c>
      <c r="E24" s="521">
        <v>1200000</v>
      </c>
      <c r="F24" s="154" t="s">
        <v>13</v>
      </c>
    </row>
    <row r="25" spans="1:6" ht="94.5" x14ac:dyDescent="0.25">
      <c r="A25" s="154">
        <v>17</v>
      </c>
      <c r="B25" s="78" t="s">
        <v>22693</v>
      </c>
      <c r="C25" s="78" t="s">
        <v>22694</v>
      </c>
      <c r="D25" s="78" t="s">
        <v>22680</v>
      </c>
      <c r="E25" s="521">
        <v>1200000</v>
      </c>
      <c r="F25" s="154" t="s">
        <v>13</v>
      </c>
    </row>
    <row r="26" spans="1:6" ht="126" x14ac:dyDescent="0.25">
      <c r="A26" s="154">
        <v>18</v>
      </c>
      <c r="B26" s="78" t="s">
        <v>22695</v>
      </c>
      <c r="C26" s="78" t="s">
        <v>22696</v>
      </c>
      <c r="D26" s="303" t="s">
        <v>22697</v>
      </c>
      <c r="E26" s="521">
        <v>2800000</v>
      </c>
      <c r="F26" s="154" t="s">
        <v>13</v>
      </c>
    </row>
    <row r="27" spans="1:6" ht="189" x14ac:dyDescent="0.25">
      <c r="A27" s="154">
        <v>19</v>
      </c>
      <c r="B27" s="78" t="s">
        <v>22698</v>
      </c>
      <c r="C27" s="78" t="s">
        <v>22699</v>
      </c>
      <c r="D27" s="303" t="s">
        <v>22700</v>
      </c>
      <c r="E27" s="722">
        <v>3600000</v>
      </c>
      <c r="F27" s="154" t="s">
        <v>272</v>
      </c>
    </row>
    <row r="28" spans="1:6" ht="47.25" x14ac:dyDescent="0.25">
      <c r="A28" s="154">
        <v>20</v>
      </c>
      <c r="B28" s="78" t="s">
        <v>19651</v>
      </c>
      <c r="C28" s="78" t="s">
        <v>22701</v>
      </c>
      <c r="D28" s="78" t="s">
        <v>22702</v>
      </c>
      <c r="E28" s="521">
        <v>1000000</v>
      </c>
      <c r="F28" s="154" t="s">
        <v>13</v>
      </c>
    </row>
    <row r="29" spans="1:6" ht="94.5" x14ac:dyDescent="0.25">
      <c r="A29" s="154">
        <v>21</v>
      </c>
      <c r="B29" s="78" t="s">
        <v>22703</v>
      </c>
      <c r="C29" s="78" t="s">
        <v>22704</v>
      </c>
      <c r="D29" s="78" t="s">
        <v>22680</v>
      </c>
      <c r="E29" s="521">
        <v>1200000</v>
      </c>
      <c r="F29" s="154" t="s">
        <v>13</v>
      </c>
    </row>
    <row r="30" spans="1:6" ht="94.5" x14ac:dyDescent="0.25">
      <c r="A30" s="154">
        <v>22</v>
      </c>
      <c r="B30" s="78" t="s">
        <v>22705</v>
      </c>
      <c r="C30" s="78" t="s">
        <v>22706</v>
      </c>
      <c r="D30" s="303" t="s">
        <v>22707</v>
      </c>
      <c r="E30" s="521">
        <v>2400000</v>
      </c>
      <c r="F30" s="154" t="s">
        <v>13</v>
      </c>
    </row>
    <row r="31" spans="1:6" ht="94.5" x14ac:dyDescent="0.25">
      <c r="A31" s="154">
        <v>23</v>
      </c>
      <c r="B31" s="78" t="s">
        <v>22708</v>
      </c>
      <c r="C31" s="78" t="s">
        <v>22709</v>
      </c>
      <c r="D31" s="78" t="s">
        <v>22680</v>
      </c>
      <c r="E31" s="521">
        <v>1200000</v>
      </c>
      <c r="F31" s="154" t="s">
        <v>13</v>
      </c>
    </row>
    <row r="32" spans="1:6" ht="78.75" x14ac:dyDescent="0.25">
      <c r="A32" s="154">
        <v>24</v>
      </c>
      <c r="B32" s="78" t="s">
        <v>22710</v>
      </c>
      <c r="C32" s="78" t="s">
        <v>22711</v>
      </c>
      <c r="D32" s="78" t="s">
        <v>22712</v>
      </c>
      <c r="E32" s="722">
        <v>1200000</v>
      </c>
      <c r="F32" s="154" t="s">
        <v>13</v>
      </c>
    </row>
    <row r="33" spans="1:6" ht="78.75" x14ac:dyDescent="0.25">
      <c r="A33" s="154">
        <v>25</v>
      </c>
      <c r="B33" s="78" t="s">
        <v>22713</v>
      </c>
      <c r="C33" s="78" t="s">
        <v>22714</v>
      </c>
      <c r="D33" s="78" t="s">
        <v>22715</v>
      </c>
      <c r="E33" s="722">
        <v>1000000</v>
      </c>
      <c r="F33" s="154" t="s">
        <v>13</v>
      </c>
    </row>
    <row r="34" spans="1:6" ht="94.5" x14ac:dyDescent="0.25">
      <c r="A34" s="154">
        <v>26</v>
      </c>
      <c r="B34" s="78" t="s">
        <v>22716</v>
      </c>
      <c r="C34" s="78" t="s">
        <v>22717</v>
      </c>
      <c r="D34" s="78" t="s">
        <v>22718</v>
      </c>
      <c r="E34" s="521">
        <v>4576421</v>
      </c>
      <c r="F34" s="154" t="s">
        <v>13</v>
      </c>
    </row>
    <row r="35" spans="1:6" ht="78.75" x14ac:dyDescent="0.25">
      <c r="A35" s="154">
        <v>27</v>
      </c>
      <c r="B35" s="78" t="s">
        <v>22719</v>
      </c>
      <c r="C35" s="78" t="s">
        <v>22720</v>
      </c>
      <c r="D35" s="78" t="s">
        <v>22721</v>
      </c>
      <c r="E35" s="521">
        <v>2000000</v>
      </c>
      <c r="F35" s="154" t="s">
        <v>13</v>
      </c>
    </row>
    <row r="36" spans="1:6" x14ac:dyDescent="0.25">
      <c r="A36" s="154"/>
      <c r="B36" s="2569" t="s">
        <v>5872</v>
      </c>
      <c r="C36" s="2573"/>
      <c r="D36" s="2574"/>
      <c r="E36" s="521"/>
      <c r="F36" s="154"/>
    </row>
    <row r="37" spans="1:6" ht="141.75" x14ac:dyDescent="0.25">
      <c r="A37" s="154">
        <v>28</v>
      </c>
      <c r="B37" s="78" t="s">
        <v>22722</v>
      </c>
      <c r="C37" s="78" t="s">
        <v>22723</v>
      </c>
      <c r="D37" s="303" t="s">
        <v>22724</v>
      </c>
      <c r="E37" s="521">
        <v>1500000</v>
      </c>
      <c r="F37" s="193" t="s">
        <v>13</v>
      </c>
    </row>
    <row r="38" spans="1:6" ht="110.25" x14ac:dyDescent="0.25">
      <c r="A38" s="154">
        <v>29</v>
      </c>
      <c r="B38" s="78" t="s">
        <v>22725</v>
      </c>
      <c r="C38" s="78" t="s">
        <v>22726</v>
      </c>
      <c r="D38" s="303" t="s">
        <v>22727</v>
      </c>
      <c r="E38" s="521">
        <v>2000000</v>
      </c>
      <c r="F38" s="154" t="s">
        <v>13</v>
      </c>
    </row>
    <row r="39" spans="1:6" ht="63" x14ac:dyDescent="0.25">
      <c r="A39" s="154">
        <v>30</v>
      </c>
      <c r="B39" s="78" t="s">
        <v>22728</v>
      </c>
      <c r="C39" s="78" t="s">
        <v>22729</v>
      </c>
      <c r="D39" s="303" t="s">
        <v>22730</v>
      </c>
      <c r="E39" s="521">
        <v>2000000</v>
      </c>
      <c r="F39" s="154" t="s">
        <v>272</v>
      </c>
    </row>
    <row r="40" spans="1:6" x14ac:dyDescent="0.25">
      <c r="A40" s="154"/>
      <c r="B40" s="2569" t="s">
        <v>18960</v>
      </c>
      <c r="C40" s="2573"/>
      <c r="D40" s="2574"/>
      <c r="E40" s="521"/>
      <c r="F40" s="154"/>
    </row>
    <row r="41" spans="1:6" ht="94.5" x14ac:dyDescent="0.25">
      <c r="A41" s="154">
        <v>31</v>
      </c>
      <c r="B41" s="237" t="s">
        <v>22731</v>
      </c>
      <c r="C41" s="237" t="s">
        <v>22732</v>
      </c>
      <c r="D41" s="237" t="s">
        <v>22733</v>
      </c>
      <c r="E41" s="521">
        <v>2000000</v>
      </c>
      <c r="F41" s="317" t="s">
        <v>272</v>
      </c>
    </row>
    <row r="42" spans="1:6" ht="173.25" x14ac:dyDescent="0.25">
      <c r="A42" s="154">
        <v>32</v>
      </c>
      <c r="B42" s="78" t="s">
        <v>3476</v>
      </c>
      <c r="C42" s="78" t="s">
        <v>22734</v>
      </c>
      <c r="D42" s="78" t="s">
        <v>22735</v>
      </c>
      <c r="E42" s="521">
        <v>1736206.9</v>
      </c>
      <c r="F42" s="317" t="s">
        <v>272</v>
      </c>
    </row>
    <row r="43" spans="1:6" ht="409.5" x14ac:dyDescent="0.25">
      <c r="A43" s="1235">
        <v>33</v>
      </c>
      <c r="B43" s="78" t="s">
        <v>18062</v>
      </c>
      <c r="C43" s="78" t="s">
        <v>22736</v>
      </c>
      <c r="D43" s="78" t="s">
        <v>22737</v>
      </c>
      <c r="E43" s="521">
        <v>1736206.9</v>
      </c>
      <c r="F43" s="317" t="s">
        <v>272</v>
      </c>
    </row>
    <row r="44" spans="1:6" ht="47.25" x14ac:dyDescent="0.25">
      <c r="A44" s="154">
        <v>34</v>
      </c>
      <c r="B44" s="303" t="s">
        <v>41</v>
      </c>
      <c r="C44" s="303" t="s">
        <v>22738</v>
      </c>
      <c r="D44" s="303" t="s">
        <v>20288</v>
      </c>
      <c r="E44" s="722">
        <v>4568965.5199999996</v>
      </c>
      <c r="F44" s="154" t="s">
        <v>272</v>
      </c>
    </row>
    <row r="45" spans="1:6" ht="47.25" x14ac:dyDescent="0.25">
      <c r="A45" s="154">
        <v>35</v>
      </c>
      <c r="B45" s="303" t="s">
        <v>683</v>
      </c>
      <c r="C45" s="303" t="s">
        <v>22739</v>
      </c>
      <c r="D45" s="303" t="s">
        <v>22740</v>
      </c>
      <c r="E45" s="722">
        <v>3500000</v>
      </c>
      <c r="F45" s="154" t="s">
        <v>13</v>
      </c>
    </row>
    <row r="46" spans="1:6" ht="299.25" x14ac:dyDescent="0.25">
      <c r="A46" s="1236">
        <v>36</v>
      </c>
      <c r="B46" s="1212" t="s">
        <v>478</v>
      </c>
      <c r="C46" s="1212" t="s">
        <v>22741</v>
      </c>
      <c r="D46" s="1212" t="s">
        <v>22742</v>
      </c>
      <c r="E46" s="1237">
        <v>4677027.2</v>
      </c>
      <c r="F46" s="1236" t="s">
        <v>13</v>
      </c>
    </row>
    <row r="47" spans="1:6" x14ac:dyDescent="0.25">
      <c r="A47" s="2393" t="s">
        <v>949</v>
      </c>
      <c r="B47" s="2394"/>
      <c r="C47" s="2394"/>
      <c r="D47" s="2893"/>
      <c r="E47" s="1238">
        <v>80310344.819999993</v>
      </c>
      <c r="F47" s="1239"/>
    </row>
    <row r="48" spans="1:6" x14ac:dyDescent="0.25">
      <c r="A48" s="1055"/>
      <c r="B48" s="2820" t="s">
        <v>9</v>
      </c>
      <c r="C48" s="2820"/>
      <c r="D48" s="2820"/>
      <c r="E48" s="1240"/>
      <c r="F48" s="677"/>
    </row>
    <row r="49" spans="1:6" ht="63" x14ac:dyDescent="0.25">
      <c r="A49" s="1056">
        <v>1</v>
      </c>
      <c r="B49" s="149" t="s">
        <v>269</v>
      </c>
      <c r="C49" s="7" t="s">
        <v>22743</v>
      </c>
      <c r="D49" s="149" t="s">
        <v>271</v>
      </c>
      <c r="E49" s="1241">
        <v>1000000</v>
      </c>
      <c r="F49" s="277" t="s">
        <v>272</v>
      </c>
    </row>
    <row r="50" spans="1:6" x14ac:dyDescent="0.25">
      <c r="A50" s="1056"/>
      <c r="B50" s="382" t="s">
        <v>273</v>
      </c>
      <c r="C50" s="7"/>
      <c r="D50" s="149"/>
      <c r="E50" s="1241"/>
      <c r="F50" s="277"/>
    </row>
    <row r="51" spans="1:6" ht="63" x14ac:dyDescent="0.25">
      <c r="A51" s="1056">
        <v>2</v>
      </c>
      <c r="B51" s="149" t="s">
        <v>274</v>
      </c>
      <c r="C51" s="7" t="s">
        <v>22744</v>
      </c>
      <c r="D51" s="149" t="s">
        <v>276</v>
      </c>
      <c r="E51" s="1241">
        <v>4500000</v>
      </c>
      <c r="F51" s="277" t="s">
        <v>277</v>
      </c>
    </row>
    <row r="52" spans="1:6" x14ac:dyDescent="0.25">
      <c r="A52" s="1056"/>
      <c r="B52" s="382" t="s">
        <v>248</v>
      </c>
      <c r="C52" s="156"/>
      <c r="D52" s="149"/>
      <c r="E52" s="1242">
        <v>5500000</v>
      </c>
      <c r="F52" s="277"/>
    </row>
    <row r="53" spans="1:6" ht="18" customHeight="1" x14ac:dyDescent="0.25">
      <c r="A53" s="1056"/>
      <c r="B53" s="2348" t="s">
        <v>41905</v>
      </c>
      <c r="C53" s="2366"/>
      <c r="D53" s="899"/>
      <c r="E53" s="1242"/>
      <c r="F53" s="277"/>
    </row>
    <row r="54" spans="1:6" x14ac:dyDescent="0.25">
      <c r="A54" s="90"/>
      <c r="B54" s="2353" t="s">
        <v>22267</v>
      </c>
      <c r="C54" s="2864"/>
      <c r="D54" s="2354"/>
      <c r="E54" s="1243"/>
      <c r="F54" s="90"/>
    </row>
    <row r="55" spans="1:6" ht="63" x14ac:dyDescent="0.25">
      <c r="A55" s="90">
        <v>1</v>
      </c>
      <c r="B55" s="1244" t="s">
        <v>22745</v>
      </c>
      <c r="C55" s="78" t="s">
        <v>22746</v>
      </c>
      <c r="D55" s="78" t="s">
        <v>22747</v>
      </c>
      <c r="E55" s="1245">
        <v>500000</v>
      </c>
      <c r="F55" s="154" t="s">
        <v>272</v>
      </c>
    </row>
    <row r="56" spans="1:6" ht="63" x14ac:dyDescent="0.25">
      <c r="A56" s="90">
        <v>2</v>
      </c>
      <c r="B56" s="1244" t="s">
        <v>22748</v>
      </c>
      <c r="C56" s="78" t="s">
        <v>22749</v>
      </c>
      <c r="D56" s="78" t="s">
        <v>22747</v>
      </c>
      <c r="E56" s="1245">
        <v>500000</v>
      </c>
      <c r="F56" s="154" t="s">
        <v>272</v>
      </c>
    </row>
    <row r="57" spans="1:6" x14ac:dyDescent="0.25">
      <c r="A57" s="88"/>
      <c r="B57" s="382" t="s">
        <v>248</v>
      </c>
      <c r="C57" s="88"/>
      <c r="D57" s="88"/>
      <c r="E57" s="1246">
        <f>E56+E55</f>
        <v>1000000</v>
      </c>
      <c r="F57" s="88"/>
    </row>
    <row r="58" spans="1:6" x14ac:dyDescent="0.25">
      <c r="A58" s="88"/>
      <c r="B58" s="88" t="s">
        <v>324</v>
      </c>
      <c r="C58" s="88"/>
      <c r="D58" s="88"/>
      <c r="E58" s="89">
        <f>E57+E52+E47</f>
        <v>86810344.819999993</v>
      </c>
      <c r="F58" s="88"/>
    </row>
    <row r="61" spans="1:6" x14ac:dyDescent="0.25">
      <c r="A61" s="2585" t="s">
        <v>0</v>
      </c>
      <c r="B61" s="2585"/>
      <c r="C61" s="2585"/>
      <c r="D61" s="2585"/>
      <c r="E61" s="2585"/>
      <c r="F61" s="2585"/>
    </row>
    <row r="62" spans="1:6" x14ac:dyDescent="0.25">
      <c r="A62" s="2766" t="s">
        <v>22750</v>
      </c>
      <c r="B62" s="2766"/>
      <c r="C62" s="2766"/>
      <c r="D62" s="2766"/>
      <c r="E62" s="2766"/>
      <c r="F62" s="2766"/>
    </row>
    <row r="63" spans="1:6" x14ac:dyDescent="0.25">
      <c r="A63" s="2352" t="s">
        <v>281</v>
      </c>
      <c r="B63" s="2352"/>
      <c r="C63" s="2352"/>
      <c r="D63" s="2352"/>
      <c r="E63" s="2352"/>
      <c r="F63" s="2352"/>
    </row>
    <row r="64" spans="1:6" ht="31.5" x14ac:dyDescent="0.25">
      <c r="A64" s="227" t="s">
        <v>18595</v>
      </c>
      <c r="B64" s="227" t="s">
        <v>4</v>
      </c>
      <c r="C64" s="227" t="s">
        <v>5</v>
      </c>
      <c r="D64" s="227" t="s">
        <v>6</v>
      </c>
      <c r="E64" s="793" t="s">
        <v>2786</v>
      </c>
      <c r="F64" s="955" t="s">
        <v>8</v>
      </c>
    </row>
    <row r="65" spans="1:6" x14ac:dyDescent="0.25">
      <c r="A65" s="227"/>
      <c r="B65" s="2892" t="s">
        <v>18440</v>
      </c>
      <c r="C65" s="2892"/>
      <c r="D65" s="2892"/>
      <c r="E65" s="793"/>
      <c r="F65" s="955"/>
    </row>
    <row r="66" spans="1:6" ht="94.5" x14ac:dyDescent="0.25">
      <c r="A66" s="264">
        <v>1</v>
      </c>
      <c r="B66" s="182" t="s">
        <v>295</v>
      </c>
      <c r="C66" s="269" t="s">
        <v>22666</v>
      </c>
      <c r="D66" s="182" t="s">
        <v>22751</v>
      </c>
      <c r="E66" s="46">
        <v>682757.51</v>
      </c>
      <c r="F66" s="42" t="s">
        <v>272</v>
      </c>
    </row>
    <row r="67" spans="1:6" x14ac:dyDescent="0.25">
      <c r="A67" s="264"/>
      <c r="B67" s="2371" t="s">
        <v>17726</v>
      </c>
      <c r="C67" s="2371"/>
      <c r="D67" s="2371"/>
      <c r="E67" s="183"/>
      <c r="F67" s="42"/>
    </row>
    <row r="68" spans="1:6" ht="63" x14ac:dyDescent="0.25">
      <c r="A68" s="264">
        <v>2</v>
      </c>
      <c r="B68" s="269" t="s">
        <v>23</v>
      </c>
      <c r="C68" s="269" t="s">
        <v>22673</v>
      </c>
      <c r="D68" s="269" t="s">
        <v>3056</v>
      </c>
      <c r="E68" s="46">
        <v>341379.32</v>
      </c>
      <c r="F68" s="44" t="s">
        <v>272</v>
      </c>
    </row>
    <row r="69" spans="1:6" x14ac:dyDescent="0.25">
      <c r="A69" s="264"/>
      <c r="B69" s="2371" t="s">
        <v>20418</v>
      </c>
      <c r="C69" s="2371"/>
      <c r="D69" s="42"/>
      <c r="E69" s="183"/>
      <c r="F69" s="42"/>
    </row>
    <row r="70" spans="1:6" ht="47.25" x14ac:dyDescent="0.25">
      <c r="A70" s="264">
        <v>3</v>
      </c>
      <c r="B70" s="269" t="s">
        <v>22752</v>
      </c>
      <c r="C70" s="182" t="s">
        <v>22692</v>
      </c>
      <c r="D70" s="269" t="s">
        <v>22753</v>
      </c>
      <c r="E70" s="48">
        <v>500000</v>
      </c>
      <c r="F70" s="44" t="s">
        <v>272</v>
      </c>
    </row>
    <row r="71" spans="1:6" ht="47.25" x14ac:dyDescent="0.25">
      <c r="A71" s="264">
        <v>4</v>
      </c>
      <c r="B71" s="269" t="s">
        <v>22754</v>
      </c>
      <c r="C71" s="182" t="s">
        <v>22755</v>
      </c>
      <c r="D71" s="269" t="s">
        <v>22756</v>
      </c>
      <c r="E71" s="48">
        <v>2000000</v>
      </c>
      <c r="F71" s="44" t="s">
        <v>13</v>
      </c>
    </row>
    <row r="72" spans="1:6" ht="47.25" x14ac:dyDescent="0.25">
      <c r="A72" s="264">
        <v>5</v>
      </c>
      <c r="B72" s="269" t="s">
        <v>19651</v>
      </c>
      <c r="C72" s="182" t="s">
        <v>22701</v>
      </c>
      <c r="D72" s="269" t="s">
        <v>22757</v>
      </c>
      <c r="E72" s="48">
        <v>1000000</v>
      </c>
      <c r="F72" s="44" t="s">
        <v>13</v>
      </c>
    </row>
    <row r="73" spans="1:6" ht="47.25" x14ac:dyDescent="0.25">
      <c r="A73" s="264">
        <v>6</v>
      </c>
      <c r="B73" s="269" t="s">
        <v>22708</v>
      </c>
      <c r="C73" s="182" t="s">
        <v>22709</v>
      </c>
      <c r="D73" s="269" t="s">
        <v>22758</v>
      </c>
      <c r="E73" s="48">
        <v>2000000</v>
      </c>
      <c r="F73" s="44" t="s">
        <v>13</v>
      </c>
    </row>
    <row r="74" spans="1:6" ht="47.25" x14ac:dyDescent="0.25">
      <c r="A74" s="264">
        <v>7</v>
      </c>
      <c r="B74" s="269" t="s">
        <v>22759</v>
      </c>
      <c r="C74" s="182" t="s">
        <v>22760</v>
      </c>
      <c r="D74" s="269" t="s">
        <v>22758</v>
      </c>
      <c r="E74" s="48">
        <v>2000000</v>
      </c>
      <c r="F74" s="44" t="s">
        <v>13</v>
      </c>
    </row>
    <row r="75" spans="1:6" x14ac:dyDescent="0.25">
      <c r="A75" s="264"/>
      <c r="B75" s="416" t="s">
        <v>6071</v>
      </c>
      <c r="C75" s="42"/>
      <c r="D75" s="42"/>
      <c r="E75" s="183"/>
      <c r="F75" s="42"/>
    </row>
    <row r="76" spans="1:6" ht="141.75" x14ac:dyDescent="0.25">
      <c r="A76" s="264">
        <v>8</v>
      </c>
      <c r="B76" s="269" t="s">
        <v>22761</v>
      </c>
      <c r="C76" s="269" t="s">
        <v>22762</v>
      </c>
      <c r="D76" s="269" t="s">
        <v>22763</v>
      </c>
      <c r="E76" s="48">
        <v>1143104</v>
      </c>
      <c r="F76" s="44" t="s">
        <v>13</v>
      </c>
    </row>
    <row r="77" spans="1:6" ht="141.75" x14ac:dyDescent="0.25">
      <c r="A77" s="264">
        <v>9</v>
      </c>
      <c r="B77" s="269" t="s">
        <v>22764</v>
      </c>
      <c r="C77" s="269" t="s">
        <v>22765</v>
      </c>
      <c r="D77" s="269" t="s">
        <v>22766</v>
      </c>
      <c r="E77" s="48">
        <v>1143104</v>
      </c>
      <c r="F77" s="44" t="s">
        <v>13</v>
      </c>
    </row>
    <row r="78" spans="1:6" x14ac:dyDescent="0.25">
      <c r="A78" s="264"/>
      <c r="B78" s="2371" t="s">
        <v>41</v>
      </c>
      <c r="C78" s="2371"/>
      <c r="D78" s="42"/>
      <c r="E78" s="183"/>
      <c r="F78" s="42"/>
    </row>
    <row r="79" spans="1:6" ht="47.25" x14ac:dyDescent="0.25">
      <c r="A79" s="264">
        <v>10</v>
      </c>
      <c r="B79" s="182" t="s">
        <v>41</v>
      </c>
      <c r="C79" s="182" t="s">
        <v>22738</v>
      </c>
      <c r="D79" s="182" t="s">
        <v>20288</v>
      </c>
      <c r="E79" s="46">
        <v>568965.51</v>
      </c>
      <c r="F79" s="42" t="s">
        <v>135</v>
      </c>
    </row>
    <row r="80" spans="1:6" x14ac:dyDescent="0.25">
      <c r="A80" s="264"/>
      <c r="B80" s="42"/>
      <c r="C80" s="38" t="s">
        <v>248</v>
      </c>
      <c r="D80" s="42"/>
      <c r="E80" s="479">
        <f>SUM(E66:E79)</f>
        <v>11379310.34</v>
      </c>
      <c r="F80" s="42"/>
    </row>
  </sheetData>
  <mergeCells count="20">
    <mergeCell ref="B54:D54"/>
    <mergeCell ref="B53:C53"/>
    <mergeCell ref="A1:F1"/>
    <mergeCell ref="A2:F2"/>
    <mergeCell ref="A3:F3"/>
    <mergeCell ref="B5:D5"/>
    <mergeCell ref="B11:D11"/>
    <mergeCell ref="B15:D15"/>
    <mergeCell ref="B18:D18"/>
    <mergeCell ref="B36:D36"/>
    <mergeCell ref="B40:D40"/>
    <mergeCell ref="A47:D47"/>
    <mergeCell ref="B48:D48"/>
    <mergeCell ref="B78:C78"/>
    <mergeCell ref="A61:F61"/>
    <mergeCell ref="A62:F62"/>
    <mergeCell ref="A63:F63"/>
    <mergeCell ref="B65:D65"/>
    <mergeCell ref="B67:D67"/>
    <mergeCell ref="B69:C69"/>
  </mergeCells>
  <pageMargins left="0.7" right="0.7" top="0.75" bottom="0.75" header="0.3" footer="0.3"/>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4"/>
  <sheetViews>
    <sheetView topLeftCell="A71" workbookViewId="0">
      <selection activeCell="C85" sqref="C85"/>
    </sheetView>
  </sheetViews>
  <sheetFormatPr defaultRowHeight="15.75" x14ac:dyDescent="0.25"/>
  <cols>
    <col min="1" max="1" width="7.140625" style="128" customWidth="1"/>
    <col min="2" max="2" width="22.42578125" style="128" customWidth="1"/>
    <col min="3" max="3" width="41.7109375" style="128" customWidth="1"/>
    <col min="4" max="4" width="18.42578125" style="128" customWidth="1"/>
    <col min="5" max="5" width="21" style="128" customWidth="1"/>
    <col min="6" max="6" width="11.42578125" style="128" customWidth="1"/>
    <col min="7" max="16384" width="9.140625" style="128"/>
  </cols>
  <sheetData>
    <row r="1" spans="1:6" x14ac:dyDescent="0.25">
      <c r="A1" s="2723" t="s">
        <v>0</v>
      </c>
      <c r="B1" s="2724"/>
      <c r="C1" s="2724"/>
      <c r="D1" s="2724"/>
      <c r="E1" s="2724"/>
      <c r="F1" s="2725"/>
    </row>
    <row r="2" spans="1:6" x14ac:dyDescent="0.25">
      <c r="A2" s="929" t="s">
        <v>17981</v>
      </c>
      <c r="B2" s="930"/>
      <c r="C2" s="930"/>
      <c r="D2" s="930"/>
      <c r="E2" s="930"/>
      <c r="F2" s="931"/>
    </row>
    <row r="3" spans="1:6" x14ac:dyDescent="0.25">
      <c r="A3" s="2723" t="s">
        <v>281</v>
      </c>
      <c r="B3" s="2724"/>
      <c r="C3" s="2724"/>
      <c r="D3" s="2724"/>
      <c r="E3" s="2724"/>
      <c r="F3" s="2725"/>
    </row>
    <row r="4" spans="1:6" x14ac:dyDescent="0.25">
      <c r="A4" s="932" t="s">
        <v>3</v>
      </c>
      <c r="B4" s="275" t="s">
        <v>4</v>
      </c>
      <c r="C4" s="932" t="s">
        <v>5</v>
      </c>
      <c r="D4" s="275" t="s">
        <v>6948</v>
      </c>
      <c r="E4" s="948" t="s">
        <v>17818</v>
      </c>
      <c r="F4" s="932" t="s">
        <v>8</v>
      </c>
    </row>
    <row r="5" spans="1:6" x14ac:dyDescent="0.25">
      <c r="A5" s="576"/>
      <c r="B5" s="2895" t="s">
        <v>9531</v>
      </c>
      <c r="C5" s="2896"/>
      <c r="D5" s="889"/>
      <c r="E5" s="207"/>
      <c r="F5" s="932"/>
    </row>
    <row r="6" spans="1:6" ht="47.25" x14ac:dyDescent="0.25">
      <c r="A6" s="158">
        <v>1</v>
      </c>
      <c r="B6" s="152" t="s">
        <v>4143</v>
      </c>
      <c r="C6" s="158" t="s">
        <v>17982</v>
      </c>
      <c r="D6" s="237" t="s">
        <v>12</v>
      </c>
      <c r="E6" s="144">
        <v>1500000</v>
      </c>
      <c r="F6" s="101" t="s">
        <v>272</v>
      </c>
    </row>
    <row r="7" spans="1:6" ht="126" x14ac:dyDescent="0.25">
      <c r="A7" s="158">
        <v>2</v>
      </c>
      <c r="B7" s="152" t="s">
        <v>295</v>
      </c>
      <c r="C7" s="101" t="s">
        <v>17983</v>
      </c>
      <c r="D7" s="237" t="s">
        <v>16</v>
      </c>
      <c r="E7" s="144">
        <v>1886620.76</v>
      </c>
      <c r="F7" s="101" t="s">
        <v>272</v>
      </c>
    </row>
    <row r="8" spans="1:6" ht="31.5" x14ac:dyDescent="0.25">
      <c r="A8" s="158">
        <v>3</v>
      </c>
      <c r="B8" s="152" t="s">
        <v>17</v>
      </c>
      <c r="C8" s="158" t="s">
        <v>17984</v>
      </c>
      <c r="D8" s="237" t="s">
        <v>19</v>
      </c>
      <c r="E8" s="144">
        <v>150000</v>
      </c>
      <c r="F8" s="101" t="s">
        <v>272</v>
      </c>
    </row>
    <row r="9" spans="1:6" ht="31.5" x14ac:dyDescent="0.25">
      <c r="A9" s="158">
        <v>4</v>
      </c>
      <c r="B9" s="152" t="s">
        <v>20</v>
      </c>
      <c r="C9" s="158" t="s">
        <v>17985</v>
      </c>
      <c r="D9" s="237" t="s">
        <v>22</v>
      </c>
      <c r="E9" s="144">
        <v>72000</v>
      </c>
      <c r="F9" s="101" t="s">
        <v>272</v>
      </c>
    </row>
    <row r="10" spans="1:6" ht="78.75" x14ac:dyDescent="0.25">
      <c r="A10" s="158">
        <v>5</v>
      </c>
      <c r="B10" s="152" t="s">
        <v>23</v>
      </c>
      <c r="C10" s="158" t="s">
        <v>17986</v>
      </c>
      <c r="D10" s="152" t="s">
        <v>291</v>
      </c>
      <c r="E10" s="144">
        <v>600000</v>
      </c>
      <c r="F10" s="101" t="s">
        <v>272</v>
      </c>
    </row>
    <row r="11" spans="1:6" x14ac:dyDescent="0.25">
      <c r="A11" s="336"/>
      <c r="B11" s="2348" t="s">
        <v>334</v>
      </c>
      <c r="C11" s="2349"/>
      <c r="D11" s="2350"/>
      <c r="E11" s="138"/>
      <c r="F11" s="246"/>
    </row>
    <row r="12" spans="1:6" ht="110.25" x14ac:dyDescent="0.25">
      <c r="A12" s="158">
        <v>6</v>
      </c>
      <c r="B12" s="152" t="s">
        <v>295</v>
      </c>
      <c r="C12" s="158" t="s">
        <v>17987</v>
      </c>
      <c r="D12" s="152" t="s">
        <v>3235</v>
      </c>
      <c r="E12" s="144">
        <v>1624310.34</v>
      </c>
      <c r="F12" s="101" t="s">
        <v>272</v>
      </c>
    </row>
    <row r="13" spans="1:6" ht="78.75" x14ac:dyDescent="0.25">
      <c r="A13" s="158">
        <v>7</v>
      </c>
      <c r="B13" s="152" t="s">
        <v>23</v>
      </c>
      <c r="C13" s="158" t="s">
        <v>17988</v>
      </c>
      <c r="D13" s="152" t="s">
        <v>541</v>
      </c>
      <c r="E13" s="144">
        <v>480000</v>
      </c>
      <c r="F13" s="101" t="s">
        <v>272</v>
      </c>
    </row>
    <row r="14" spans="1:6" ht="94.5" x14ac:dyDescent="0.25">
      <c r="A14" s="158">
        <v>8</v>
      </c>
      <c r="B14" s="152" t="s">
        <v>299</v>
      </c>
      <c r="C14" s="158" t="s">
        <v>17989</v>
      </c>
      <c r="D14" s="152" t="s">
        <v>2498</v>
      </c>
      <c r="E14" s="144">
        <v>500000</v>
      </c>
      <c r="F14" s="101" t="s">
        <v>272</v>
      </c>
    </row>
    <row r="15" spans="1:6" x14ac:dyDescent="0.25">
      <c r="A15" s="336"/>
      <c r="B15" s="79" t="s">
        <v>34</v>
      </c>
      <c r="C15" s="933"/>
      <c r="D15" s="310"/>
      <c r="E15" s="138"/>
      <c r="F15" s="246"/>
    </row>
    <row r="16" spans="1:6" ht="47.25" x14ac:dyDescent="0.25">
      <c r="A16" s="158">
        <v>9</v>
      </c>
      <c r="B16" s="69" t="s">
        <v>309</v>
      </c>
      <c r="C16" s="158" t="s">
        <v>17990</v>
      </c>
      <c r="D16" s="152" t="s">
        <v>341</v>
      </c>
      <c r="E16" s="144">
        <v>10000000</v>
      </c>
      <c r="F16" s="101" t="s">
        <v>272</v>
      </c>
    </row>
    <row r="17" spans="1:6" ht="47.25" x14ac:dyDescent="0.25">
      <c r="A17" s="158">
        <v>10</v>
      </c>
      <c r="B17" s="69" t="s">
        <v>4152</v>
      </c>
      <c r="C17" s="158" t="s">
        <v>17991</v>
      </c>
      <c r="D17" s="934" t="s">
        <v>341</v>
      </c>
      <c r="E17" s="144">
        <v>7202586.2000000002</v>
      </c>
      <c r="F17" s="101" t="s">
        <v>272</v>
      </c>
    </row>
    <row r="18" spans="1:6" x14ac:dyDescent="0.25">
      <c r="A18" s="158"/>
      <c r="B18" s="79" t="s">
        <v>739</v>
      </c>
      <c r="C18" s="933"/>
      <c r="D18" s="152"/>
      <c r="E18" s="144"/>
      <c r="F18" s="101"/>
    </row>
    <row r="19" spans="1:6" ht="63" x14ac:dyDescent="0.25">
      <c r="A19" s="158">
        <v>11</v>
      </c>
      <c r="B19" s="69" t="s">
        <v>4157</v>
      </c>
      <c r="C19" s="158" t="s">
        <v>17992</v>
      </c>
      <c r="D19" s="69" t="s">
        <v>17993</v>
      </c>
      <c r="E19" s="144">
        <v>4568965.5199999996</v>
      </c>
      <c r="F19" s="101" t="s">
        <v>272</v>
      </c>
    </row>
    <row r="20" spans="1:6" x14ac:dyDescent="0.25">
      <c r="A20" s="935"/>
      <c r="B20" s="2393" t="s">
        <v>2065</v>
      </c>
      <c r="C20" s="2395"/>
      <c r="D20" s="152"/>
      <c r="E20" s="288"/>
      <c r="F20" s="237"/>
    </row>
    <row r="21" spans="1:6" ht="126" x14ac:dyDescent="0.25">
      <c r="A21" s="158">
        <v>12</v>
      </c>
      <c r="B21" s="152" t="s">
        <v>3241</v>
      </c>
      <c r="C21" s="158" t="s">
        <v>17994</v>
      </c>
      <c r="D21" s="152" t="s">
        <v>4160</v>
      </c>
      <c r="E21" s="144">
        <v>1736206.9</v>
      </c>
      <c r="F21" s="101" t="s">
        <v>272</v>
      </c>
    </row>
    <row r="22" spans="1:6" x14ac:dyDescent="0.25">
      <c r="A22" s="935"/>
      <c r="B22" s="2393" t="s">
        <v>3244</v>
      </c>
      <c r="C22" s="2395"/>
      <c r="D22" s="152"/>
      <c r="E22" s="288"/>
      <c r="F22" s="237"/>
    </row>
    <row r="23" spans="1:6" ht="236.25" x14ac:dyDescent="0.25">
      <c r="A23" s="2">
        <v>13</v>
      </c>
      <c r="B23" s="2" t="s">
        <v>4704</v>
      </c>
      <c r="C23" s="2" t="s">
        <v>17995</v>
      </c>
      <c r="D23" s="2" t="s">
        <v>17996</v>
      </c>
      <c r="E23" s="144">
        <v>1736206.9</v>
      </c>
      <c r="F23" s="10" t="s">
        <v>272</v>
      </c>
    </row>
    <row r="24" spans="1:6" x14ac:dyDescent="0.25">
      <c r="A24" s="336"/>
      <c r="B24" s="2348" t="s">
        <v>5872</v>
      </c>
      <c r="C24" s="2350"/>
      <c r="D24" s="310"/>
      <c r="E24" s="138"/>
      <c r="F24" s="246"/>
    </row>
    <row r="25" spans="1:6" ht="47.25" x14ac:dyDescent="0.25">
      <c r="A25" s="158">
        <v>14</v>
      </c>
      <c r="B25" s="69" t="s">
        <v>17997</v>
      </c>
      <c r="C25" s="158" t="s">
        <v>17998</v>
      </c>
      <c r="D25" s="158" t="s">
        <v>1331</v>
      </c>
      <c r="E25" s="144">
        <v>1000000</v>
      </c>
      <c r="F25" s="101" t="s">
        <v>13</v>
      </c>
    </row>
    <row r="26" spans="1:6" ht="47.25" x14ac:dyDescent="0.25">
      <c r="A26" s="158">
        <v>15</v>
      </c>
      <c r="B26" s="69" t="s">
        <v>17999</v>
      </c>
      <c r="C26" s="158" t="s">
        <v>18000</v>
      </c>
      <c r="D26" s="158" t="s">
        <v>1331</v>
      </c>
      <c r="E26" s="144">
        <v>1000000</v>
      </c>
      <c r="F26" s="101" t="s">
        <v>13</v>
      </c>
    </row>
    <row r="27" spans="1:6" ht="47.25" x14ac:dyDescent="0.25">
      <c r="A27" s="158">
        <v>16</v>
      </c>
      <c r="B27" s="69" t="s">
        <v>18001</v>
      </c>
      <c r="C27" s="158" t="s">
        <v>18002</v>
      </c>
      <c r="D27" s="158" t="s">
        <v>1331</v>
      </c>
      <c r="E27" s="144">
        <v>1000000</v>
      </c>
      <c r="F27" s="101" t="s">
        <v>13</v>
      </c>
    </row>
    <row r="28" spans="1:6" ht="47.25" x14ac:dyDescent="0.25">
      <c r="A28" s="158">
        <v>17</v>
      </c>
      <c r="B28" s="69" t="s">
        <v>18003</v>
      </c>
      <c r="C28" s="158" t="s">
        <v>18004</v>
      </c>
      <c r="D28" s="158" t="s">
        <v>1331</v>
      </c>
      <c r="E28" s="144">
        <v>1000000</v>
      </c>
      <c r="F28" s="101" t="s">
        <v>13</v>
      </c>
    </row>
    <row r="29" spans="1:6" ht="47.25" x14ac:dyDescent="0.25">
      <c r="A29" s="158">
        <v>18</v>
      </c>
      <c r="B29" s="69" t="s">
        <v>18005</v>
      </c>
      <c r="C29" s="158" t="s">
        <v>18006</v>
      </c>
      <c r="D29" s="158" t="s">
        <v>1331</v>
      </c>
      <c r="E29" s="144">
        <v>1000000</v>
      </c>
      <c r="F29" s="101" t="s">
        <v>13</v>
      </c>
    </row>
    <row r="30" spans="1:6" x14ac:dyDescent="0.25">
      <c r="A30" s="158"/>
      <c r="B30" s="2576" t="s">
        <v>12029</v>
      </c>
      <c r="C30" s="2577"/>
      <c r="D30" s="158"/>
      <c r="E30" s="144"/>
      <c r="F30" s="101"/>
    </row>
    <row r="31" spans="1:6" ht="94.5" x14ac:dyDescent="0.25">
      <c r="A31" s="158">
        <v>19</v>
      </c>
      <c r="B31" s="158" t="s">
        <v>18007</v>
      </c>
      <c r="C31" s="158" t="s">
        <v>18008</v>
      </c>
      <c r="D31" s="158" t="s">
        <v>18009</v>
      </c>
      <c r="E31" s="144">
        <v>8000000</v>
      </c>
      <c r="F31" s="101" t="s">
        <v>13</v>
      </c>
    </row>
    <row r="32" spans="1:6" x14ac:dyDescent="0.25">
      <c r="A32" s="336"/>
      <c r="B32" s="2348" t="s">
        <v>9639</v>
      </c>
      <c r="C32" s="2350"/>
      <c r="D32" s="310"/>
      <c r="E32" s="138"/>
      <c r="F32" s="246"/>
    </row>
    <row r="33" spans="1:6" ht="63" x14ac:dyDescent="0.25">
      <c r="A33" s="2">
        <v>20</v>
      </c>
      <c r="B33" s="2" t="s">
        <v>18010</v>
      </c>
      <c r="C33" s="2" t="s">
        <v>18011</v>
      </c>
      <c r="D33" s="2" t="s">
        <v>18012</v>
      </c>
      <c r="E33" s="144">
        <v>5000000</v>
      </c>
      <c r="F33" s="10" t="s">
        <v>13</v>
      </c>
    </row>
    <row r="34" spans="1:6" x14ac:dyDescent="0.25">
      <c r="A34" s="158"/>
      <c r="B34" s="2348" t="s">
        <v>712</v>
      </c>
      <c r="C34" s="2350"/>
      <c r="D34" s="69"/>
      <c r="E34" s="144"/>
      <c r="F34" s="101"/>
    </row>
    <row r="35" spans="1:6" ht="330.75" x14ac:dyDescent="0.25">
      <c r="A35" s="158">
        <v>21</v>
      </c>
      <c r="B35" s="69" t="s">
        <v>2357</v>
      </c>
      <c r="C35" s="158" t="s">
        <v>18013</v>
      </c>
      <c r="D35" s="69" t="s">
        <v>18014</v>
      </c>
      <c r="E35" s="144">
        <v>4677027.2</v>
      </c>
      <c r="F35" s="101" t="s">
        <v>13</v>
      </c>
    </row>
    <row r="36" spans="1:6" ht="63" x14ac:dyDescent="0.25">
      <c r="A36" s="158">
        <v>22</v>
      </c>
      <c r="B36" s="69" t="s">
        <v>683</v>
      </c>
      <c r="C36" s="158" t="s">
        <v>18015</v>
      </c>
      <c r="D36" s="69" t="s">
        <v>18016</v>
      </c>
      <c r="E36" s="144">
        <v>3500000</v>
      </c>
      <c r="F36" s="101" t="s">
        <v>13</v>
      </c>
    </row>
    <row r="37" spans="1:6" ht="110.25" x14ac:dyDescent="0.25">
      <c r="A37" s="158">
        <v>23</v>
      </c>
      <c r="B37" s="158" t="s">
        <v>1196</v>
      </c>
      <c r="C37" s="158" t="s">
        <v>18017</v>
      </c>
      <c r="D37" s="69" t="s">
        <v>18018</v>
      </c>
      <c r="E37" s="936">
        <v>2076421</v>
      </c>
      <c r="F37" s="101" t="s">
        <v>13</v>
      </c>
    </row>
    <row r="38" spans="1:6" x14ac:dyDescent="0.25">
      <c r="A38" s="937"/>
      <c r="B38" s="938" t="s">
        <v>248</v>
      </c>
      <c r="C38" s="939"/>
      <c r="D38" s="940"/>
      <c r="E38" s="941">
        <f>SUM(E6:E37)</f>
        <v>60310344.82</v>
      </c>
      <c r="F38" s="942"/>
    </row>
    <row r="39" spans="1:6" x14ac:dyDescent="0.25">
      <c r="A39" s="924"/>
      <c r="B39" s="2337" t="s">
        <v>9</v>
      </c>
      <c r="C39" s="2338"/>
      <c r="D39" s="2339"/>
      <c r="E39" s="413"/>
      <c r="F39" s="37"/>
    </row>
    <row r="40" spans="1:6" ht="63" x14ac:dyDescent="0.25">
      <c r="A40" s="11">
        <v>1</v>
      </c>
      <c r="B40" s="2" t="s">
        <v>269</v>
      </c>
      <c r="C40" s="7" t="s">
        <v>18019</v>
      </c>
      <c r="D40" s="2" t="s">
        <v>271</v>
      </c>
      <c r="E40" s="77">
        <v>1000000</v>
      </c>
      <c r="F40" s="10" t="s">
        <v>272</v>
      </c>
    </row>
    <row r="41" spans="1:6" x14ac:dyDescent="0.25">
      <c r="A41" s="11"/>
      <c r="B41" s="9" t="s">
        <v>273</v>
      </c>
      <c r="C41" s="7"/>
      <c r="D41" s="2"/>
      <c r="E41" s="77"/>
      <c r="F41" s="10"/>
    </row>
    <row r="42" spans="1:6" ht="94.5" x14ac:dyDescent="0.25">
      <c r="A42" s="11">
        <v>2</v>
      </c>
      <c r="B42" s="2" t="s">
        <v>274</v>
      </c>
      <c r="C42" s="7" t="s">
        <v>18020</v>
      </c>
      <c r="D42" s="2" t="s">
        <v>276</v>
      </c>
      <c r="E42" s="77">
        <v>4500000</v>
      </c>
      <c r="F42" s="10" t="s">
        <v>277</v>
      </c>
    </row>
    <row r="43" spans="1:6" x14ac:dyDescent="0.25">
      <c r="A43" s="11"/>
      <c r="B43" s="9" t="s">
        <v>248</v>
      </c>
      <c r="C43" s="2"/>
      <c r="D43" s="2"/>
      <c r="E43" s="138">
        <v>5500000</v>
      </c>
      <c r="F43" s="10"/>
    </row>
    <row r="44" spans="1:6" ht="19.5" customHeight="1" x14ac:dyDescent="0.25">
      <c r="A44" s="11"/>
      <c r="B44" s="2373" t="s">
        <v>323</v>
      </c>
      <c r="C44" s="2374"/>
      <c r="D44" s="2"/>
      <c r="E44" s="138"/>
      <c r="F44" s="10"/>
    </row>
    <row r="45" spans="1:6" ht="157.5" x14ac:dyDescent="0.25">
      <c r="A45" s="161">
        <v>21</v>
      </c>
      <c r="B45" s="158" t="s">
        <v>18021</v>
      </c>
      <c r="C45" s="161" t="s">
        <v>18022</v>
      </c>
      <c r="D45" s="158" t="s">
        <v>18023</v>
      </c>
      <c r="E45" s="943">
        <v>2000000</v>
      </c>
      <c r="F45" s="549" t="s">
        <v>13</v>
      </c>
    </row>
    <row r="46" spans="1:6" ht="157.5" x14ac:dyDescent="0.25">
      <c r="A46" s="161">
        <v>22</v>
      </c>
      <c r="B46" s="158" t="s">
        <v>18024</v>
      </c>
      <c r="C46" s="161" t="s">
        <v>18025</v>
      </c>
      <c r="D46" s="158" t="s">
        <v>18023</v>
      </c>
      <c r="E46" s="943">
        <v>2000000</v>
      </c>
      <c r="F46" s="549" t="s">
        <v>13</v>
      </c>
    </row>
    <row r="47" spans="1:6" ht="157.5" x14ac:dyDescent="0.25">
      <c r="A47" s="161">
        <v>23</v>
      </c>
      <c r="B47" s="158" t="s">
        <v>18026</v>
      </c>
      <c r="C47" s="161" t="s">
        <v>18027</v>
      </c>
      <c r="D47" s="158" t="s">
        <v>18023</v>
      </c>
      <c r="E47" s="943">
        <v>2000000</v>
      </c>
      <c r="F47" s="549" t="s">
        <v>13</v>
      </c>
    </row>
    <row r="48" spans="1:6" ht="157.5" x14ac:dyDescent="0.25">
      <c r="A48" s="161">
        <v>24</v>
      </c>
      <c r="B48" s="158" t="s">
        <v>18028</v>
      </c>
      <c r="C48" s="161" t="s">
        <v>18029</v>
      </c>
      <c r="D48" s="158" t="s">
        <v>18023</v>
      </c>
      <c r="E48" s="943">
        <v>2000000</v>
      </c>
      <c r="F48" s="549" t="s">
        <v>13</v>
      </c>
    </row>
    <row r="49" spans="1:6" ht="157.5" x14ac:dyDescent="0.25">
      <c r="A49" s="161">
        <v>25</v>
      </c>
      <c r="B49" s="158" t="s">
        <v>18030</v>
      </c>
      <c r="C49" s="161" t="s">
        <v>18031</v>
      </c>
      <c r="D49" s="158" t="s">
        <v>18023</v>
      </c>
      <c r="E49" s="943">
        <v>2000000</v>
      </c>
      <c r="F49" s="549" t="s">
        <v>13</v>
      </c>
    </row>
    <row r="50" spans="1:6" ht="157.5" x14ac:dyDescent="0.25">
      <c r="A50" s="161">
        <v>26</v>
      </c>
      <c r="B50" s="158" t="s">
        <v>18032</v>
      </c>
      <c r="C50" s="161" t="s">
        <v>18033</v>
      </c>
      <c r="D50" s="158" t="s">
        <v>18023</v>
      </c>
      <c r="E50" s="943">
        <v>2000000</v>
      </c>
      <c r="F50" s="549" t="s">
        <v>13</v>
      </c>
    </row>
    <row r="51" spans="1:6" ht="157.5" x14ac:dyDescent="0.25">
      <c r="A51" s="161">
        <v>27</v>
      </c>
      <c r="B51" s="158" t="s">
        <v>18034</v>
      </c>
      <c r="C51" s="161" t="s">
        <v>18035</v>
      </c>
      <c r="D51" s="158" t="s">
        <v>18023</v>
      </c>
      <c r="E51" s="943">
        <v>2000000</v>
      </c>
      <c r="F51" s="549" t="s">
        <v>13</v>
      </c>
    </row>
    <row r="52" spans="1:6" ht="173.25" x14ac:dyDescent="0.25">
      <c r="A52" s="161">
        <v>20</v>
      </c>
      <c r="B52" s="158" t="s">
        <v>18010</v>
      </c>
      <c r="C52" s="161" t="s">
        <v>18011</v>
      </c>
      <c r="D52" s="158" t="s">
        <v>18036</v>
      </c>
      <c r="E52" s="943">
        <v>2000000</v>
      </c>
      <c r="F52" s="549" t="s">
        <v>13</v>
      </c>
    </row>
    <row r="53" spans="1:6" ht="31.5" x14ac:dyDescent="0.25">
      <c r="A53" s="944">
        <v>30</v>
      </c>
      <c r="B53" s="339" t="s">
        <v>18037</v>
      </c>
      <c r="C53" s="944" t="s">
        <v>18038</v>
      </c>
      <c r="D53" s="339" t="s">
        <v>18039</v>
      </c>
      <c r="E53" s="945">
        <v>5000000</v>
      </c>
      <c r="F53" s="946" t="s">
        <v>13</v>
      </c>
    </row>
    <row r="54" spans="1:6" x14ac:dyDescent="0.25">
      <c r="A54" s="576"/>
      <c r="B54" s="576" t="s">
        <v>248</v>
      </c>
      <c r="C54" s="576"/>
      <c r="D54" s="576"/>
      <c r="E54" s="947">
        <f>SUM(E45:E53)</f>
        <v>21000000</v>
      </c>
      <c r="F54" s="932"/>
    </row>
    <row r="55" spans="1:6" x14ac:dyDescent="0.25">
      <c r="A55" s="88"/>
      <c r="B55" s="2897" t="s">
        <v>324</v>
      </c>
      <c r="C55" s="2898"/>
      <c r="D55" s="88"/>
      <c r="E55" s="89">
        <f>E54+E43+E38</f>
        <v>86810344.819999993</v>
      </c>
      <c r="F55" s="88"/>
    </row>
    <row r="59" spans="1:6" x14ac:dyDescent="0.25">
      <c r="A59" s="2546" t="s">
        <v>0</v>
      </c>
      <c r="B59" s="2546"/>
      <c r="C59" s="2546"/>
      <c r="D59" s="2546"/>
      <c r="E59" s="2546"/>
      <c r="F59" s="2546"/>
    </row>
    <row r="60" spans="1:6" x14ac:dyDescent="0.25">
      <c r="A60" s="2546" t="s">
        <v>41906</v>
      </c>
      <c r="B60" s="2546"/>
      <c r="C60" s="2546"/>
      <c r="D60" s="2546"/>
      <c r="E60" s="2546"/>
      <c r="F60" s="2546"/>
    </row>
    <row r="61" spans="1:6" x14ac:dyDescent="0.25">
      <c r="A61" s="2546" t="s">
        <v>281</v>
      </c>
      <c r="B61" s="2546"/>
      <c r="C61" s="2546"/>
      <c r="D61" s="2546"/>
      <c r="E61" s="2546"/>
      <c r="F61" s="2546"/>
    </row>
    <row r="62" spans="1:6" x14ac:dyDescent="0.25">
      <c r="A62" s="1807" t="s">
        <v>3</v>
      </c>
      <c r="B62" s="1760" t="s">
        <v>283</v>
      </c>
      <c r="C62" s="1760" t="s">
        <v>284</v>
      </c>
      <c r="D62" s="1760" t="s">
        <v>5291</v>
      </c>
      <c r="E62" s="1771" t="s">
        <v>286</v>
      </c>
      <c r="F62" s="1778" t="s">
        <v>287</v>
      </c>
    </row>
    <row r="63" spans="1:6" x14ac:dyDescent="0.25">
      <c r="A63" s="1758"/>
      <c r="B63" s="2456" t="s">
        <v>21770</v>
      </c>
      <c r="C63" s="2459"/>
      <c r="D63" s="1760"/>
      <c r="E63" s="1771"/>
      <c r="F63" s="1860"/>
    </row>
    <row r="64" spans="1:6" ht="126" x14ac:dyDescent="0.25">
      <c r="A64" s="1756">
        <v>1</v>
      </c>
      <c r="B64" s="1756" t="s">
        <v>295</v>
      </c>
      <c r="C64" s="1755" t="s">
        <v>41907</v>
      </c>
      <c r="D64" s="1755" t="s">
        <v>41908</v>
      </c>
      <c r="E64" s="1832">
        <v>682758.62</v>
      </c>
      <c r="F64" s="1741" t="s">
        <v>272</v>
      </c>
    </row>
    <row r="65" spans="1:6" x14ac:dyDescent="0.25">
      <c r="A65" s="1756"/>
      <c r="B65" s="2677" t="s">
        <v>12054</v>
      </c>
      <c r="C65" s="2463"/>
      <c r="D65" s="1755"/>
      <c r="E65" s="1832"/>
      <c r="F65" s="1741"/>
    </row>
    <row r="66" spans="1:6" ht="78.75" x14ac:dyDescent="0.25">
      <c r="A66" s="1756">
        <v>2</v>
      </c>
      <c r="B66" s="1755" t="s">
        <v>23</v>
      </c>
      <c r="C66" s="1755" t="s">
        <v>17988</v>
      </c>
      <c r="D66" s="1755" t="s">
        <v>39377</v>
      </c>
      <c r="E66" s="1832">
        <v>341379.32</v>
      </c>
      <c r="F66" s="1743" t="s">
        <v>272</v>
      </c>
    </row>
    <row r="67" spans="1:6" x14ac:dyDescent="0.25">
      <c r="A67" s="1756"/>
      <c r="B67" s="1760" t="s">
        <v>552</v>
      </c>
      <c r="C67" s="1755"/>
      <c r="D67" s="1755"/>
      <c r="E67" s="1832"/>
      <c r="F67" s="1743"/>
    </row>
    <row r="68" spans="1:6" ht="94.5" x14ac:dyDescent="0.25">
      <c r="A68" s="1756">
        <v>3</v>
      </c>
      <c r="B68" s="1755" t="s">
        <v>10579</v>
      </c>
      <c r="C68" s="1755" t="s">
        <v>41909</v>
      </c>
      <c r="D68" s="1755" t="s">
        <v>41910</v>
      </c>
      <c r="E68" s="1834">
        <v>786206.89</v>
      </c>
      <c r="F68" s="1741" t="s">
        <v>272</v>
      </c>
    </row>
    <row r="69" spans="1:6" x14ac:dyDescent="0.25">
      <c r="A69" s="1756"/>
      <c r="B69" s="2461" t="s">
        <v>41911</v>
      </c>
      <c r="C69" s="2894"/>
      <c r="D69" s="1755"/>
      <c r="E69" s="1834"/>
      <c r="F69" s="1741"/>
    </row>
    <row r="70" spans="1:6" ht="31.5" x14ac:dyDescent="0.25">
      <c r="A70" s="1756">
        <v>4</v>
      </c>
      <c r="B70" s="1756" t="s">
        <v>41912</v>
      </c>
      <c r="C70" s="1756" t="s">
        <v>41913</v>
      </c>
      <c r="D70" s="1756" t="s">
        <v>41914</v>
      </c>
      <c r="E70" s="1834">
        <v>9000000</v>
      </c>
      <c r="F70" s="1743" t="s">
        <v>13</v>
      </c>
    </row>
    <row r="71" spans="1:6" x14ac:dyDescent="0.25">
      <c r="A71" s="1756"/>
      <c r="B71" s="2677" t="s">
        <v>41</v>
      </c>
      <c r="C71" s="2463"/>
      <c r="D71" s="1756"/>
      <c r="E71" s="1834"/>
      <c r="F71" s="1743"/>
    </row>
    <row r="72" spans="1:6" ht="94.5" x14ac:dyDescent="0.25">
      <c r="A72" s="1756">
        <v>5</v>
      </c>
      <c r="B72" s="1756" t="s">
        <v>4585</v>
      </c>
      <c r="C72" s="1755" t="s">
        <v>41915</v>
      </c>
      <c r="D72" s="1756" t="s">
        <v>43</v>
      </c>
      <c r="E72" s="1834">
        <v>568965.51</v>
      </c>
      <c r="F72" s="1741" t="s">
        <v>272</v>
      </c>
    </row>
    <row r="73" spans="1:6" x14ac:dyDescent="0.25">
      <c r="A73" s="1859"/>
      <c r="B73" s="1858" t="s">
        <v>248</v>
      </c>
      <c r="C73" s="1857"/>
      <c r="D73" s="1856"/>
      <c r="E73" s="1855">
        <f>SUM(E64:E72)</f>
        <v>11379310.34</v>
      </c>
      <c r="F73" s="1792"/>
    </row>
    <row r="74" spans="1:6" x14ac:dyDescent="0.25">
      <c r="A74" s="2453" t="s">
        <v>41688</v>
      </c>
      <c r="B74" s="2453"/>
      <c r="C74" s="2453"/>
      <c r="D74" s="2453" t="s">
        <v>279</v>
      </c>
      <c r="E74" s="2453"/>
      <c r="F74" s="2453"/>
    </row>
  </sheetData>
  <mergeCells count="22">
    <mergeCell ref="B55:C55"/>
    <mergeCell ref="B24:C24"/>
    <mergeCell ref="B30:C30"/>
    <mergeCell ref="B32:C32"/>
    <mergeCell ref="B34:C34"/>
    <mergeCell ref="B39:D39"/>
    <mergeCell ref="B44:C44"/>
    <mergeCell ref="B22:C22"/>
    <mergeCell ref="A1:F1"/>
    <mergeCell ref="A3:F3"/>
    <mergeCell ref="B5:C5"/>
    <mergeCell ref="B11:D11"/>
    <mergeCell ref="B20:C20"/>
    <mergeCell ref="B71:C71"/>
    <mergeCell ref="A74:C74"/>
    <mergeCell ref="D74:F74"/>
    <mergeCell ref="A59:F59"/>
    <mergeCell ref="A60:F60"/>
    <mergeCell ref="A61:F61"/>
    <mergeCell ref="B63:C63"/>
    <mergeCell ref="B65:C65"/>
    <mergeCell ref="B69:C69"/>
  </mergeCells>
  <pageMargins left="0.7" right="0.7" top="0.75" bottom="0.75" header="0.3" footer="0.3"/>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1"/>
  <sheetViews>
    <sheetView topLeftCell="A49" workbookViewId="0">
      <selection activeCell="C55" sqref="C55"/>
    </sheetView>
  </sheetViews>
  <sheetFormatPr defaultRowHeight="15.75" x14ac:dyDescent="0.25"/>
  <cols>
    <col min="1" max="1" width="7.7109375" style="128" customWidth="1"/>
    <col min="2" max="2" width="14.7109375" style="128" customWidth="1"/>
    <col min="3" max="3" width="42.28515625" style="128" customWidth="1"/>
    <col min="4" max="4" width="18" style="128" customWidth="1"/>
    <col min="5" max="5" width="23.140625" style="128" customWidth="1"/>
    <col min="6" max="6" width="11.42578125" style="128" customWidth="1"/>
    <col min="7" max="16384" width="9.140625" style="128"/>
  </cols>
  <sheetData>
    <row r="1" spans="1:6" x14ac:dyDescent="0.25">
      <c r="A1" s="2360" t="s">
        <v>0</v>
      </c>
      <c r="B1" s="2360"/>
      <c r="C1" s="2360"/>
      <c r="D1" s="2360"/>
      <c r="E1" s="2360"/>
      <c r="F1" s="2360"/>
    </row>
    <row r="2" spans="1:6" x14ac:dyDescent="0.25">
      <c r="A2" s="2360" t="s">
        <v>18040</v>
      </c>
      <c r="B2" s="2360"/>
      <c r="C2" s="2360"/>
      <c r="D2" s="2360"/>
      <c r="E2" s="2360"/>
      <c r="F2" s="2360"/>
    </row>
    <row r="3" spans="1:6" x14ac:dyDescent="0.25">
      <c r="A3" s="2360" t="s">
        <v>281</v>
      </c>
      <c r="B3" s="2360"/>
      <c r="C3" s="2360"/>
      <c r="D3" s="2360"/>
      <c r="E3" s="2360"/>
      <c r="F3" s="2360"/>
    </row>
    <row r="4" spans="1:6" ht="31.5" x14ac:dyDescent="0.25">
      <c r="A4" s="505" t="s">
        <v>3</v>
      </c>
      <c r="B4" s="9" t="s">
        <v>283</v>
      </c>
      <c r="C4" s="9" t="s">
        <v>284</v>
      </c>
      <c r="D4" s="96" t="s">
        <v>5291</v>
      </c>
      <c r="E4" s="138" t="s">
        <v>286</v>
      </c>
      <c r="F4" s="9" t="s">
        <v>287</v>
      </c>
    </row>
    <row r="5" spans="1:6" x14ac:dyDescent="0.25">
      <c r="A5" s="505"/>
      <c r="B5" s="2433" t="str">
        <f>[2]KHWISERO!$B$5</f>
        <v xml:space="preserve">ADMINISTRATION &amp;RECURRENT EXPENDITURE </v>
      </c>
      <c r="C5" s="2467"/>
      <c r="D5" s="2434"/>
      <c r="E5" s="138"/>
      <c r="F5" s="9"/>
    </row>
    <row r="6" spans="1:6" ht="47.25" x14ac:dyDescent="0.25">
      <c r="A6" s="69">
        <v>1</v>
      </c>
      <c r="B6" s="69" t="s">
        <v>289</v>
      </c>
      <c r="C6" s="69" t="s">
        <v>18041</v>
      </c>
      <c r="D6" s="69" t="s">
        <v>18042</v>
      </c>
      <c r="E6" s="203">
        <v>1656900</v>
      </c>
      <c r="F6" s="69" t="s">
        <v>272</v>
      </c>
    </row>
    <row r="7" spans="1:6" ht="157.5" x14ac:dyDescent="0.25">
      <c r="A7" s="69">
        <v>2</v>
      </c>
      <c r="B7" s="69" t="s">
        <v>295</v>
      </c>
      <c r="C7" s="69" t="s">
        <v>18043</v>
      </c>
      <c r="D7" s="69" t="s">
        <v>18044</v>
      </c>
      <c r="E7" s="203">
        <f>2484620.69-400000</f>
        <v>2084620.69</v>
      </c>
      <c r="F7" s="69" t="s">
        <v>272</v>
      </c>
    </row>
    <row r="8" spans="1:6" ht="31.5" x14ac:dyDescent="0.25">
      <c r="A8" s="69">
        <v>3</v>
      </c>
      <c r="B8" s="69" t="s">
        <v>17</v>
      </c>
      <c r="C8" s="69" t="s">
        <v>18045</v>
      </c>
      <c r="D8" s="69" t="s">
        <v>537</v>
      </c>
      <c r="E8" s="203">
        <v>95100</v>
      </c>
      <c r="F8" s="69" t="s">
        <v>272</v>
      </c>
    </row>
    <row r="9" spans="1:6" ht="126" x14ac:dyDescent="0.25">
      <c r="A9" s="69">
        <v>4</v>
      </c>
      <c r="B9" s="69" t="s">
        <v>23</v>
      </c>
      <c r="C9" s="69" t="s">
        <v>18046</v>
      </c>
      <c r="D9" s="69" t="s">
        <v>18047</v>
      </c>
      <c r="E9" s="203">
        <f>972000-600000</f>
        <v>372000</v>
      </c>
      <c r="F9" s="69" t="s">
        <v>272</v>
      </c>
    </row>
    <row r="10" spans="1:6" x14ac:dyDescent="0.25">
      <c r="A10" s="69"/>
      <c r="B10" s="2348" t="str">
        <f>[2]KHWISERO!$B$11</f>
        <v>MONITORING AND EVALUATION/CAPACITY BUILDING</v>
      </c>
      <c r="C10" s="2349"/>
      <c r="D10" s="2350"/>
      <c r="E10" s="203"/>
      <c r="F10" s="69"/>
    </row>
    <row r="11" spans="1:6" ht="94.5" x14ac:dyDescent="0.25">
      <c r="A11" s="69">
        <v>5</v>
      </c>
      <c r="B11" s="69" t="s">
        <v>299</v>
      </c>
      <c r="C11" s="69" t="s">
        <v>18048</v>
      </c>
      <c r="D11" s="69" t="s">
        <v>1244</v>
      </c>
      <c r="E11" s="203">
        <v>1000000</v>
      </c>
      <c r="F11" s="69" t="s">
        <v>272</v>
      </c>
    </row>
    <row r="12" spans="1:6" ht="78.75" x14ac:dyDescent="0.25">
      <c r="A12" s="69">
        <v>6</v>
      </c>
      <c r="B12" s="69" t="s">
        <v>295</v>
      </c>
      <c r="C12" s="69" t="s">
        <v>18049</v>
      </c>
      <c r="D12" s="69" t="s">
        <v>18050</v>
      </c>
      <c r="E12" s="203">
        <v>404310.34</v>
      </c>
      <c r="F12" s="69" t="s">
        <v>272</v>
      </c>
    </row>
    <row r="13" spans="1:6" ht="47.25" x14ac:dyDescent="0.25">
      <c r="A13" s="69">
        <v>7</v>
      </c>
      <c r="B13" s="69" t="s">
        <v>23</v>
      </c>
      <c r="C13" s="69" t="s">
        <v>18051</v>
      </c>
      <c r="D13" s="69" t="s">
        <v>18052</v>
      </c>
      <c r="E13" s="203">
        <v>1200000</v>
      </c>
      <c r="F13" s="69" t="s">
        <v>272</v>
      </c>
    </row>
    <row r="14" spans="1:6" x14ac:dyDescent="0.25">
      <c r="A14" s="69"/>
      <c r="B14" s="2346" t="str">
        <f>[2]KHWISERO!$B$19</f>
        <v xml:space="preserve">EMERGENCY </v>
      </c>
      <c r="C14" s="2420"/>
      <c r="D14" s="2420"/>
      <c r="E14" s="203"/>
      <c r="F14" s="69"/>
    </row>
    <row r="15" spans="1:6" ht="94.5" x14ac:dyDescent="0.25">
      <c r="A15" s="69">
        <v>8</v>
      </c>
      <c r="B15" s="2" t="s">
        <v>18053</v>
      </c>
      <c r="C15" s="2" t="s">
        <v>18054</v>
      </c>
      <c r="D15" s="2" t="s">
        <v>43</v>
      </c>
      <c r="E15" s="203">
        <v>4568965.5199999996</v>
      </c>
      <c r="F15" s="69" t="s">
        <v>272</v>
      </c>
    </row>
    <row r="16" spans="1:6" x14ac:dyDescent="0.25">
      <c r="A16" s="69"/>
      <c r="B16" s="2433" t="s">
        <v>34</v>
      </c>
      <c r="C16" s="2467"/>
      <c r="D16" s="2434"/>
      <c r="E16" s="203"/>
      <c r="F16" s="69"/>
    </row>
    <row r="17" spans="1:6" ht="63" x14ac:dyDescent="0.25">
      <c r="A17" s="69">
        <v>9</v>
      </c>
      <c r="B17" s="2" t="s">
        <v>7619</v>
      </c>
      <c r="C17" s="2" t="s">
        <v>18055</v>
      </c>
      <c r="D17" s="2" t="s">
        <v>18056</v>
      </c>
      <c r="E17" s="203">
        <f>10756037.47-2000000</f>
        <v>8756037.4700000007</v>
      </c>
      <c r="F17" s="69" t="s">
        <v>272</v>
      </c>
    </row>
    <row r="18" spans="1:6" ht="63" x14ac:dyDescent="0.25">
      <c r="A18" s="69">
        <v>10</v>
      </c>
      <c r="B18" s="2" t="s">
        <v>18057</v>
      </c>
      <c r="C18" s="2" t="s">
        <v>18058</v>
      </c>
      <c r="D18" s="2" t="s">
        <v>18059</v>
      </c>
      <c r="E18" s="203">
        <f>11000000-2500000</f>
        <v>8500000</v>
      </c>
      <c r="F18" s="69" t="s">
        <v>272</v>
      </c>
    </row>
    <row r="19" spans="1:6" x14ac:dyDescent="0.25">
      <c r="A19" s="69"/>
      <c r="B19" s="505" t="s">
        <v>2065</v>
      </c>
      <c r="C19" s="516"/>
      <c r="D19" s="506"/>
      <c r="E19" s="203"/>
      <c r="F19" s="69"/>
    </row>
    <row r="20" spans="1:6" ht="315" x14ac:dyDescent="0.25">
      <c r="A20" s="69">
        <v>11</v>
      </c>
      <c r="B20" s="2" t="s">
        <v>3476</v>
      </c>
      <c r="C20" s="2" t="s">
        <v>18060</v>
      </c>
      <c r="D20" s="69" t="s">
        <v>18061</v>
      </c>
      <c r="E20" s="203">
        <v>1095386.6000000001</v>
      </c>
      <c r="F20" s="69" t="s">
        <v>272</v>
      </c>
    </row>
    <row r="21" spans="1:6" x14ac:dyDescent="0.25">
      <c r="A21" s="69"/>
      <c r="B21" s="2433" t="s">
        <v>4987</v>
      </c>
      <c r="C21" s="2467"/>
      <c r="D21" s="2434"/>
      <c r="E21" s="203"/>
      <c r="F21" s="69"/>
    </row>
    <row r="22" spans="1:6" ht="283.5" x14ac:dyDescent="0.25">
      <c r="A22" s="69">
        <v>12</v>
      </c>
      <c r="B22" s="2" t="s">
        <v>18062</v>
      </c>
      <c r="C22" s="7" t="s">
        <v>18063</v>
      </c>
      <c r="D22" s="69" t="s">
        <v>18064</v>
      </c>
      <c r="E22" s="203">
        <v>1000000</v>
      </c>
      <c r="F22" s="69" t="s">
        <v>272</v>
      </c>
    </row>
    <row r="23" spans="1:6" ht="94.5" x14ac:dyDescent="0.25">
      <c r="A23" s="69">
        <v>13</v>
      </c>
      <c r="B23" s="69" t="s">
        <v>18065</v>
      </c>
      <c r="C23" s="7" t="s">
        <v>18066</v>
      </c>
      <c r="D23" s="69" t="s">
        <v>18067</v>
      </c>
      <c r="E23" s="258">
        <v>2000000</v>
      </c>
      <c r="F23" s="69" t="s">
        <v>272</v>
      </c>
    </row>
    <row r="24" spans="1:6" x14ac:dyDescent="0.25">
      <c r="A24" s="69"/>
      <c r="B24" s="2346" t="s">
        <v>4808</v>
      </c>
      <c r="C24" s="2417"/>
      <c r="D24" s="2347"/>
      <c r="E24" s="258"/>
      <c r="F24" s="69"/>
    </row>
    <row r="25" spans="1:6" ht="141.75" x14ac:dyDescent="0.25">
      <c r="A25" s="69">
        <v>14</v>
      </c>
      <c r="B25" s="69" t="s">
        <v>18068</v>
      </c>
      <c r="C25" s="7" t="s">
        <v>18069</v>
      </c>
      <c r="D25" s="69" t="s">
        <v>18070</v>
      </c>
      <c r="E25" s="203">
        <v>1000000</v>
      </c>
      <c r="F25" s="69" t="s">
        <v>272</v>
      </c>
    </row>
    <row r="26" spans="1:6" ht="141.75" x14ac:dyDescent="0.25">
      <c r="A26" s="69">
        <v>15</v>
      </c>
      <c r="B26" s="69" t="s">
        <v>478</v>
      </c>
      <c r="C26" s="69" t="s">
        <v>18071</v>
      </c>
      <c r="D26" s="158" t="s">
        <v>18072</v>
      </c>
      <c r="E26" s="203">
        <v>4677027.2</v>
      </c>
      <c r="F26" s="69" t="s">
        <v>13</v>
      </c>
    </row>
    <row r="27" spans="1:6" ht="47.25" x14ac:dyDescent="0.25">
      <c r="A27" s="69">
        <v>16</v>
      </c>
      <c r="B27" s="69" t="s">
        <v>18073</v>
      </c>
      <c r="C27" s="69" t="s">
        <v>18074</v>
      </c>
      <c r="D27" s="69" t="s">
        <v>18075</v>
      </c>
      <c r="E27" s="203">
        <v>2500000</v>
      </c>
      <c r="F27" s="69" t="s">
        <v>13</v>
      </c>
    </row>
    <row r="28" spans="1:6" ht="47.25" x14ac:dyDescent="0.25">
      <c r="A28" s="69">
        <v>17</v>
      </c>
      <c r="B28" s="69" t="s">
        <v>3528</v>
      </c>
      <c r="C28" s="69" t="s">
        <v>18076</v>
      </c>
      <c r="D28" s="69" t="s">
        <v>18077</v>
      </c>
      <c r="E28" s="203">
        <v>5700000</v>
      </c>
      <c r="F28" s="69" t="s">
        <v>13</v>
      </c>
    </row>
    <row r="29" spans="1:6" x14ac:dyDescent="0.25">
      <c r="A29" s="69"/>
      <c r="B29" s="2346" t="s">
        <v>5872</v>
      </c>
      <c r="C29" s="2417"/>
      <c r="D29" s="2347"/>
      <c r="E29" s="203"/>
      <c r="F29" s="69"/>
    </row>
    <row r="30" spans="1:6" ht="173.25" x14ac:dyDescent="0.25">
      <c r="A30" s="69">
        <v>18</v>
      </c>
      <c r="B30" s="78" t="s">
        <v>18078</v>
      </c>
      <c r="C30" s="2" t="s">
        <v>18079</v>
      </c>
      <c r="D30" s="78" t="s">
        <v>18080</v>
      </c>
      <c r="E30" s="258">
        <v>3000000</v>
      </c>
      <c r="F30" s="69" t="s">
        <v>13</v>
      </c>
    </row>
    <row r="31" spans="1:6" ht="110.25" x14ac:dyDescent="0.25">
      <c r="A31" s="69">
        <v>19</v>
      </c>
      <c r="B31" s="78" t="s">
        <v>18081</v>
      </c>
      <c r="C31" s="2" t="s">
        <v>18082</v>
      </c>
      <c r="D31" s="78" t="s">
        <v>18083</v>
      </c>
      <c r="E31" s="258">
        <v>3000000</v>
      </c>
      <c r="F31" s="78" t="s">
        <v>13</v>
      </c>
    </row>
    <row r="32" spans="1:6" ht="157.5" x14ac:dyDescent="0.25">
      <c r="A32" s="69">
        <v>20</v>
      </c>
      <c r="B32" s="78" t="s">
        <v>18084</v>
      </c>
      <c r="C32" s="2" t="s">
        <v>18085</v>
      </c>
      <c r="D32" s="78" t="s">
        <v>18086</v>
      </c>
      <c r="E32" s="258">
        <v>3000000</v>
      </c>
      <c r="F32" s="78" t="s">
        <v>13</v>
      </c>
    </row>
    <row r="33" spans="1:6" ht="141.75" x14ac:dyDescent="0.25">
      <c r="A33" s="69">
        <v>21</v>
      </c>
      <c r="B33" s="78" t="s">
        <v>18087</v>
      </c>
      <c r="C33" s="2" t="s">
        <v>18088</v>
      </c>
      <c r="D33" s="78" t="s">
        <v>18089</v>
      </c>
      <c r="E33" s="258">
        <v>2400000</v>
      </c>
      <c r="F33" s="78" t="s">
        <v>13</v>
      </c>
    </row>
    <row r="34" spans="1:6" ht="173.25" x14ac:dyDescent="0.25">
      <c r="A34" s="69">
        <v>22</v>
      </c>
      <c r="B34" s="78" t="s">
        <v>18090</v>
      </c>
      <c r="C34" s="2" t="s">
        <v>18091</v>
      </c>
      <c r="D34" s="78" t="s">
        <v>18092</v>
      </c>
      <c r="E34" s="258">
        <v>3000000</v>
      </c>
      <c r="F34" s="78" t="s">
        <v>13</v>
      </c>
    </row>
    <row r="35" spans="1:6" ht="110.25" x14ac:dyDescent="0.25">
      <c r="A35" s="69">
        <v>23</v>
      </c>
      <c r="B35" s="78" t="s">
        <v>18093</v>
      </c>
      <c r="C35" s="2" t="s">
        <v>18094</v>
      </c>
      <c r="D35" s="78" t="s">
        <v>18095</v>
      </c>
      <c r="E35" s="258">
        <v>3000000</v>
      </c>
      <c r="F35" s="78" t="s">
        <v>13</v>
      </c>
    </row>
    <row r="36" spans="1:6" ht="63" x14ac:dyDescent="0.25">
      <c r="A36" s="69">
        <v>24</v>
      </c>
      <c r="B36" s="78" t="s">
        <v>18096</v>
      </c>
      <c r="C36" s="2" t="s">
        <v>18097</v>
      </c>
      <c r="D36" s="78" t="s">
        <v>18098</v>
      </c>
      <c r="E36" s="258">
        <v>600000</v>
      </c>
      <c r="F36" s="78" t="s">
        <v>272</v>
      </c>
    </row>
    <row r="37" spans="1:6" x14ac:dyDescent="0.25">
      <c r="A37" s="69"/>
      <c r="B37" s="2587" t="s">
        <v>18099</v>
      </c>
      <c r="C37" s="2588"/>
      <c r="D37" s="2589"/>
      <c r="E37" s="258"/>
      <c r="F37" s="78"/>
    </row>
    <row r="38" spans="1:6" ht="78.75" x14ac:dyDescent="0.25">
      <c r="A38" s="69">
        <v>25</v>
      </c>
      <c r="B38" s="78" t="s">
        <v>18100</v>
      </c>
      <c r="C38" s="2" t="s">
        <v>18101</v>
      </c>
      <c r="D38" s="78" t="s">
        <v>18102</v>
      </c>
      <c r="E38" s="258">
        <v>1200000</v>
      </c>
      <c r="F38" s="78" t="s">
        <v>272</v>
      </c>
    </row>
    <row r="39" spans="1:6" ht="94.5" x14ac:dyDescent="0.25">
      <c r="A39" s="69">
        <v>26</v>
      </c>
      <c r="B39" s="78" t="s">
        <v>18103</v>
      </c>
      <c r="C39" s="2" t="s">
        <v>18104</v>
      </c>
      <c r="D39" s="78" t="s">
        <v>18105</v>
      </c>
      <c r="E39" s="258">
        <v>3000000</v>
      </c>
      <c r="F39" s="78" t="s">
        <v>272</v>
      </c>
    </row>
    <row r="40" spans="1:6" ht="47.25" x14ac:dyDescent="0.25">
      <c r="A40" s="69">
        <v>27</v>
      </c>
      <c r="B40" s="78" t="s">
        <v>18106</v>
      </c>
      <c r="C40" s="2" t="s">
        <v>18107</v>
      </c>
      <c r="D40" s="78" t="s">
        <v>18108</v>
      </c>
      <c r="E40" s="258">
        <v>800000</v>
      </c>
      <c r="F40" s="78" t="s">
        <v>272</v>
      </c>
    </row>
    <row r="41" spans="1:6" ht="63" x14ac:dyDescent="0.25">
      <c r="A41" s="69">
        <v>28</v>
      </c>
      <c r="B41" s="78" t="s">
        <v>18109</v>
      </c>
      <c r="C41" s="2" t="s">
        <v>18110</v>
      </c>
      <c r="D41" s="78" t="s">
        <v>18111</v>
      </c>
      <c r="E41" s="258">
        <v>1200000</v>
      </c>
      <c r="F41" s="78" t="s">
        <v>13</v>
      </c>
    </row>
    <row r="42" spans="1:6" ht="141.75" x14ac:dyDescent="0.25">
      <c r="A42" s="69">
        <v>29</v>
      </c>
      <c r="B42" s="7" t="s">
        <v>18112</v>
      </c>
      <c r="C42" s="2" t="s">
        <v>18113</v>
      </c>
      <c r="D42" s="7" t="s">
        <v>18114</v>
      </c>
      <c r="E42" s="258">
        <v>1000000</v>
      </c>
      <c r="F42" s="7" t="s">
        <v>13</v>
      </c>
    </row>
    <row r="43" spans="1:6" x14ac:dyDescent="0.25">
      <c r="A43" s="69"/>
      <c r="B43" s="2587" t="s">
        <v>219</v>
      </c>
      <c r="C43" s="2588"/>
      <c r="D43" s="2589"/>
      <c r="E43" s="258"/>
      <c r="F43" s="78"/>
    </row>
    <row r="44" spans="1:6" ht="157.5" x14ac:dyDescent="0.25">
      <c r="A44" s="69">
        <v>30</v>
      </c>
      <c r="B44" s="78" t="s">
        <v>18115</v>
      </c>
      <c r="C44" s="949" t="s">
        <v>18116</v>
      </c>
      <c r="D44" s="78" t="s">
        <v>18117</v>
      </c>
      <c r="E44" s="258">
        <v>2000000</v>
      </c>
      <c r="F44" s="78" t="s">
        <v>13</v>
      </c>
    </row>
    <row r="45" spans="1:6" x14ac:dyDescent="0.25">
      <c r="A45" s="80"/>
      <c r="B45" s="524" t="s">
        <v>248</v>
      </c>
      <c r="C45" s="69"/>
      <c r="D45" s="78"/>
      <c r="E45" s="740">
        <f>SUM(E6:E44)</f>
        <v>73810347.820000008</v>
      </c>
      <c r="F45" s="69"/>
    </row>
    <row r="46" spans="1:6" x14ac:dyDescent="0.25">
      <c r="A46" s="685"/>
      <c r="B46" s="2764" t="s">
        <v>9</v>
      </c>
      <c r="C46" s="2772"/>
      <c r="D46" s="2765"/>
      <c r="E46" s="168"/>
      <c r="F46" s="359"/>
    </row>
    <row r="47" spans="1:6" ht="63" x14ac:dyDescent="0.25">
      <c r="A47" s="73">
        <v>1</v>
      </c>
      <c r="B47" s="69" t="s">
        <v>269</v>
      </c>
      <c r="C47" s="7" t="s">
        <v>18118</v>
      </c>
      <c r="D47" s="69" t="s">
        <v>271</v>
      </c>
      <c r="E47" s="77">
        <v>1000000</v>
      </c>
      <c r="F47" s="69" t="s">
        <v>272</v>
      </c>
    </row>
    <row r="48" spans="1:6" x14ac:dyDescent="0.25">
      <c r="A48" s="73"/>
      <c r="B48" s="70" t="s">
        <v>273</v>
      </c>
      <c r="C48" s="7"/>
      <c r="D48" s="69"/>
      <c r="E48" s="77"/>
      <c r="F48" s="69"/>
    </row>
    <row r="49" spans="1:6" ht="94.5" x14ac:dyDescent="0.25">
      <c r="A49" s="73">
        <v>2</v>
      </c>
      <c r="B49" s="69" t="s">
        <v>274</v>
      </c>
      <c r="C49" s="7" t="s">
        <v>18119</v>
      </c>
      <c r="D49" s="69" t="s">
        <v>276</v>
      </c>
      <c r="E49" s="77">
        <v>4500000</v>
      </c>
      <c r="F49" s="69" t="s">
        <v>277</v>
      </c>
    </row>
    <row r="50" spans="1:6" x14ac:dyDescent="0.25">
      <c r="A50" s="73"/>
      <c r="B50" s="70" t="s">
        <v>248</v>
      </c>
      <c r="C50" s="69"/>
      <c r="D50" s="69"/>
      <c r="E50" s="138">
        <v>5500000</v>
      </c>
      <c r="F50" s="69"/>
    </row>
    <row r="51" spans="1:6" ht="18.75" customHeight="1" x14ac:dyDescent="0.25">
      <c r="A51" s="73"/>
      <c r="B51" s="2348" t="s">
        <v>323</v>
      </c>
      <c r="C51" s="2350"/>
      <c r="D51" s="69"/>
      <c r="E51" s="138"/>
      <c r="F51" s="69"/>
    </row>
    <row r="52" spans="1:6" ht="47.25" x14ac:dyDescent="0.25">
      <c r="A52" s="367">
        <v>1</v>
      </c>
      <c r="B52" s="78" t="s">
        <v>18120</v>
      </c>
      <c r="C52" s="2" t="s">
        <v>18121</v>
      </c>
      <c r="D52" s="78" t="s">
        <v>18122</v>
      </c>
      <c r="E52" s="258">
        <v>7500000</v>
      </c>
      <c r="F52" s="78" t="s">
        <v>13</v>
      </c>
    </row>
    <row r="53" spans="1:6" x14ac:dyDescent="0.25">
      <c r="A53" s="88"/>
      <c r="B53" s="88" t="s">
        <v>248</v>
      </c>
      <c r="C53" s="88"/>
      <c r="D53" s="88"/>
      <c r="E53" s="690">
        <v>7500000</v>
      </c>
      <c r="F53" s="88"/>
    </row>
    <row r="54" spans="1:6" x14ac:dyDescent="0.25">
      <c r="A54" s="88"/>
      <c r="B54" s="2353" t="s">
        <v>324</v>
      </c>
      <c r="C54" s="2354"/>
      <c r="D54" s="88"/>
      <c r="E54" s="89">
        <f>E53+E50+E45</f>
        <v>86810347.820000008</v>
      </c>
      <c r="F54" s="88"/>
    </row>
    <row r="59" spans="1:6" x14ac:dyDescent="0.25">
      <c r="A59" s="2519" t="s">
        <v>0</v>
      </c>
      <c r="B59" s="2520"/>
      <c r="C59" s="2520"/>
      <c r="D59" s="2520"/>
      <c r="E59" s="2520"/>
      <c r="F59" s="2521"/>
    </row>
    <row r="60" spans="1:6" x14ac:dyDescent="0.25">
      <c r="A60" s="2905" t="s">
        <v>41916</v>
      </c>
      <c r="B60" s="2906"/>
      <c r="C60" s="2906"/>
      <c r="D60" s="2906"/>
      <c r="E60" s="2906"/>
      <c r="F60" s="2907"/>
    </row>
    <row r="61" spans="1:6" x14ac:dyDescent="0.25">
      <c r="A61" s="2519" t="s">
        <v>281</v>
      </c>
      <c r="B61" s="2520"/>
      <c r="C61" s="2520"/>
      <c r="D61" s="2520"/>
      <c r="E61" s="2520"/>
      <c r="F61" s="2521"/>
    </row>
    <row r="62" spans="1:6" ht="31.5" x14ac:dyDescent="0.25">
      <c r="A62" s="1826" t="s">
        <v>282</v>
      </c>
      <c r="B62" s="1770" t="s">
        <v>4</v>
      </c>
      <c r="C62" s="1770" t="s">
        <v>5</v>
      </c>
      <c r="D62" s="1770" t="s">
        <v>6</v>
      </c>
      <c r="E62" s="1860" t="s">
        <v>7</v>
      </c>
      <c r="F62" s="1770" t="s">
        <v>1647</v>
      </c>
    </row>
    <row r="63" spans="1:6" x14ac:dyDescent="0.25">
      <c r="A63" s="1733"/>
      <c r="B63" s="2908" t="s">
        <v>18440</v>
      </c>
      <c r="C63" s="2908"/>
      <c r="D63" s="2908"/>
      <c r="E63" s="1860"/>
      <c r="F63" s="1770"/>
    </row>
    <row r="64" spans="1:6" ht="31.5" x14ac:dyDescent="0.25">
      <c r="A64" s="1733">
        <v>1</v>
      </c>
      <c r="B64" s="1772" t="s">
        <v>289</v>
      </c>
      <c r="C64" s="1772" t="s">
        <v>18041</v>
      </c>
      <c r="D64" s="1772" t="s">
        <v>41917</v>
      </c>
      <c r="E64" s="1742">
        <v>227340</v>
      </c>
      <c r="F64" s="1772" t="s">
        <v>272</v>
      </c>
    </row>
    <row r="65" spans="1:6" ht="157.5" x14ac:dyDescent="0.25">
      <c r="A65" s="1733">
        <v>2</v>
      </c>
      <c r="B65" s="1772" t="s">
        <v>295</v>
      </c>
      <c r="C65" s="1772" t="s">
        <v>18043</v>
      </c>
      <c r="D65" s="1772" t="s">
        <v>17805</v>
      </c>
      <c r="E65" s="1742">
        <v>279582.62</v>
      </c>
      <c r="F65" s="1772" t="s">
        <v>272</v>
      </c>
    </row>
    <row r="66" spans="1:6" ht="31.5" x14ac:dyDescent="0.25">
      <c r="A66" s="1733">
        <v>3</v>
      </c>
      <c r="B66" s="1772" t="s">
        <v>17</v>
      </c>
      <c r="C66" s="1772" t="s">
        <v>18045</v>
      </c>
      <c r="D66" s="1772" t="s">
        <v>537</v>
      </c>
      <c r="E66" s="1742">
        <v>7836</v>
      </c>
      <c r="F66" s="1772" t="s">
        <v>272</v>
      </c>
    </row>
    <row r="67" spans="1:6" ht="126" x14ac:dyDescent="0.25">
      <c r="A67" s="1733">
        <v>4</v>
      </c>
      <c r="B67" s="1772" t="s">
        <v>23</v>
      </c>
      <c r="C67" s="1772" t="s">
        <v>18046</v>
      </c>
      <c r="D67" s="1772" t="s">
        <v>18047</v>
      </c>
      <c r="E67" s="1742">
        <v>168000</v>
      </c>
      <c r="F67" s="1772" t="s">
        <v>272</v>
      </c>
    </row>
    <row r="68" spans="1:6" x14ac:dyDescent="0.25">
      <c r="A68" s="1733"/>
      <c r="B68" s="2909" t="s">
        <v>10980</v>
      </c>
      <c r="C68" s="2542"/>
      <c r="D68" s="2543"/>
      <c r="E68" s="1742"/>
      <c r="F68" s="1772"/>
    </row>
    <row r="69" spans="1:6" ht="47.25" x14ac:dyDescent="0.25">
      <c r="A69" s="1733">
        <v>5</v>
      </c>
      <c r="B69" s="1772" t="s">
        <v>23</v>
      </c>
      <c r="C69" s="1772" t="s">
        <v>18051</v>
      </c>
      <c r="D69" s="1772" t="s">
        <v>18052</v>
      </c>
      <c r="E69" s="1742">
        <v>341379.32</v>
      </c>
      <c r="F69" s="1772" t="s">
        <v>272</v>
      </c>
    </row>
    <row r="70" spans="1:6" x14ac:dyDescent="0.25">
      <c r="A70" s="1733"/>
      <c r="B70" s="2910" t="s">
        <v>41</v>
      </c>
      <c r="C70" s="2911"/>
      <c r="D70" s="2912"/>
      <c r="E70" s="1742"/>
      <c r="F70" s="1772"/>
    </row>
    <row r="71" spans="1:6" ht="94.5" x14ac:dyDescent="0.25">
      <c r="A71" s="1733">
        <v>6</v>
      </c>
      <c r="B71" s="1772" t="s">
        <v>18053</v>
      </c>
      <c r="C71" s="1772" t="s">
        <v>18054</v>
      </c>
      <c r="D71" s="1772" t="s">
        <v>302</v>
      </c>
      <c r="E71" s="1742">
        <v>568965.51</v>
      </c>
      <c r="F71" s="1772" t="s">
        <v>272</v>
      </c>
    </row>
    <row r="72" spans="1:6" x14ac:dyDescent="0.25">
      <c r="A72" s="1733"/>
      <c r="B72" s="2528" t="s">
        <v>552</v>
      </c>
      <c r="C72" s="2534"/>
      <c r="D72" s="2529"/>
      <c r="E72" s="1742"/>
      <c r="F72" s="1772"/>
    </row>
    <row r="73" spans="1:6" ht="94.5" x14ac:dyDescent="0.25">
      <c r="A73" s="1733">
        <v>7</v>
      </c>
      <c r="B73" s="1772" t="s">
        <v>41918</v>
      </c>
      <c r="C73" s="1772" t="s">
        <v>18119</v>
      </c>
      <c r="D73" s="1772" t="s">
        <v>41919</v>
      </c>
      <c r="E73" s="1742">
        <v>186206.89</v>
      </c>
      <c r="F73" s="1772" t="s">
        <v>272</v>
      </c>
    </row>
    <row r="74" spans="1:6" x14ac:dyDescent="0.25">
      <c r="A74" s="1733"/>
      <c r="B74" s="2528" t="s">
        <v>613</v>
      </c>
      <c r="C74" s="2534"/>
      <c r="D74" s="2529"/>
      <c r="E74" s="1742"/>
      <c r="F74" s="1772"/>
    </row>
    <row r="75" spans="1:6" ht="126" x14ac:dyDescent="0.25">
      <c r="A75" s="1733">
        <v>8</v>
      </c>
      <c r="B75" s="1843" t="s">
        <v>41920</v>
      </c>
      <c r="C75" s="1772" t="s">
        <v>41921</v>
      </c>
      <c r="D75" s="1843" t="s">
        <v>41922</v>
      </c>
      <c r="E75" s="1746">
        <v>3000000</v>
      </c>
      <c r="F75" s="1843" t="s">
        <v>13</v>
      </c>
    </row>
    <row r="76" spans="1:6" ht="173.25" x14ac:dyDescent="0.25">
      <c r="A76" s="1733">
        <v>9</v>
      </c>
      <c r="B76" s="1843" t="s">
        <v>41923</v>
      </c>
      <c r="C76" s="1772" t="s">
        <v>41924</v>
      </c>
      <c r="D76" s="1843" t="s">
        <v>41925</v>
      </c>
      <c r="E76" s="1746">
        <v>3000000</v>
      </c>
      <c r="F76" s="1843" t="s">
        <v>13</v>
      </c>
    </row>
    <row r="77" spans="1:6" ht="141.75" x14ac:dyDescent="0.25">
      <c r="A77" s="1733">
        <v>10</v>
      </c>
      <c r="B77" s="1843" t="s">
        <v>41926</v>
      </c>
      <c r="C77" s="1772" t="s">
        <v>41927</v>
      </c>
      <c r="D77" s="1843" t="s">
        <v>41928</v>
      </c>
      <c r="E77" s="1746">
        <v>1200000</v>
      </c>
      <c r="F77" s="1843" t="s">
        <v>13</v>
      </c>
    </row>
    <row r="78" spans="1:6" x14ac:dyDescent="0.25">
      <c r="A78" s="1733"/>
      <c r="B78" s="2899" t="s">
        <v>556</v>
      </c>
      <c r="C78" s="2900"/>
      <c r="D78" s="2901"/>
      <c r="E78" s="1746"/>
      <c r="F78" s="1843"/>
    </row>
    <row r="79" spans="1:6" ht="141.75" x14ac:dyDescent="0.25">
      <c r="A79" s="1733">
        <v>11</v>
      </c>
      <c r="B79" s="1843" t="s">
        <v>41929</v>
      </c>
      <c r="C79" s="1772" t="s">
        <v>41930</v>
      </c>
      <c r="D79" s="1843" t="s">
        <v>41928</v>
      </c>
      <c r="E79" s="1746">
        <v>1200000</v>
      </c>
      <c r="F79" s="1843" t="s">
        <v>13</v>
      </c>
    </row>
    <row r="80" spans="1:6" ht="78.75" x14ac:dyDescent="0.25">
      <c r="A80" s="1733">
        <v>12</v>
      </c>
      <c r="B80" s="1843" t="s">
        <v>19684</v>
      </c>
      <c r="C80" s="1772" t="s">
        <v>41931</v>
      </c>
      <c r="D80" s="1843" t="s">
        <v>41932</v>
      </c>
      <c r="E80" s="1746">
        <v>1200000</v>
      </c>
      <c r="F80" s="1843" t="s">
        <v>272</v>
      </c>
    </row>
    <row r="81" spans="1:6" x14ac:dyDescent="0.25">
      <c r="A81" s="1733"/>
      <c r="B81" s="2902" t="s">
        <v>248</v>
      </c>
      <c r="C81" s="2903"/>
      <c r="D81" s="2904"/>
      <c r="E81" s="1844">
        <v>11379310.34</v>
      </c>
      <c r="F81" s="1772"/>
    </row>
  </sheetData>
  <mergeCells count="25">
    <mergeCell ref="B46:D46"/>
    <mergeCell ref="B51:C51"/>
    <mergeCell ref="B54:C54"/>
    <mergeCell ref="B16:D16"/>
    <mergeCell ref="B21:D21"/>
    <mergeCell ref="B24:D24"/>
    <mergeCell ref="B29:D29"/>
    <mergeCell ref="B37:D37"/>
    <mergeCell ref="B43:D43"/>
    <mergeCell ref="B14:D14"/>
    <mergeCell ref="A1:F1"/>
    <mergeCell ref="A2:F2"/>
    <mergeCell ref="A3:F3"/>
    <mergeCell ref="B5:D5"/>
    <mergeCell ref="B10:D10"/>
    <mergeCell ref="B72:D72"/>
    <mergeCell ref="B74:D74"/>
    <mergeCell ref="B78:D78"/>
    <mergeCell ref="B81:D81"/>
    <mergeCell ref="A59:F59"/>
    <mergeCell ref="A60:F60"/>
    <mergeCell ref="A61:F61"/>
    <mergeCell ref="B63:D63"/>
    <mergeCell ref="B68:D68"/>
    <mergeCell ref="B70:D70"/>
  </mergeCells>
  <pageMargins left="0.7" right="0.7" top="0.75" bottom="0.75" header="0.3" footer="0.3"/>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2"/>
  <sheetViews>
    <sheetView topLeftCell="A82" workbookViewId="0">
      <selection activeCell="C93" sqref="C93"/>
    </sheetView>
  </sheetViews>
  <sheetFormatPr defaultRowHeight="15.75" x14ac:dyDescent="0.25"/>
  <cols>
    <col min="1" max="1" width="9.140625" style="128"/>
    <col min="2" max="2" width="17.5703125" style="128" customWidth="1"/>
    <col min="3" max="3" width="45.140625" style="128" customWidth="1"/>
    <col min="4" max="4" width="15.7109375" style="128" customWidth="1"/>
    <col min="5" max="5" width="20.42578125" style="128" customWidth="1"/>
    <col min="6" max="6" width="12.28515625" style="128" customWidth="1"/>
    <col min="7" max="16384" width="9.140625" style="128"/>
  </cols>
  <sheetData>
    <row r="1" spans="1:6" x14ac:dyDescent="0.25">
      <c r="A1" s="2591" t="s">
        <v>0</v>
      </c>
      <c r="B1" s="2592"/>
      <c r="C1" s="2592"/>
      <c r="D1" s="2592"/>
      <c r="E1" s="2592"/>
      <c r="F1" s="2593"/>
    </row>
    <row r="2" spans="1:6" x14ac:dyDescent="0.25">
      <c r="A2" s="2553" t="s">
        <v>20036</v>
      </c>
      <c r="B2" s="2554"/>
      <c r="C2" s="2554"/>
      <c r="D2" s="2554"/>
      <c r="E2" s="2554"/>
      <c r="F2" s="2555"/>
    </row>
    <row r="3" spans="1:6" x14ac:dyDescent="0.25">
      <c r="A3" s="2553" t="s">
        <v>281</v>
      </c>
      <c r="B3" s="2554"/>
      <c r="C3" s="2554"/>
      <c r="D3" s="2554"/>
      <c r="E3" s="2554"/>
      <c r="F3" s="2555"/>
    </row>
    <row r="4" spans="1:6" ht="31.5" x14ac:dyDescent="0.25">
      <c r="A4" s="264" t="s">
        <v>3</v>
      </c>
      <c r="B4" s="38" t="s">
        <v>5559</v>
      </c>
      <c r="C4" s="264" t="s">
        <v>284</v>
      </c>
      <c r="D4" s="264" t="s">
        <v>20037</v>
      </c>
      <c r="E4" s="264" t="s">
        <v>2786</v>
      </c>
      <c r="F4" s="264" t="s">
        <v>8</v>
      </c>
    </row>
    <row r="5" spans="1:6" x14ac:dyDescent="0.25">
      <c r="A5" s="264"/>
      <c r="B5" s="2758" t="s">
        <v>10414</v>
      </c>
      <c r="C5" s="2759"/>
      <c r="D5" s="2760"/>
      <c r="E5" s="463"/>
      <c r="F5" s="264"/>
    </row>
    <row r="6" spans="1:6" ht="63" x14ac:dyDescent="0.25">
      <c r="A6" s="182">
        <v>1</v>
      </c>
      <c r="B6" s="182" t="s">
        <v>289</v>
      </c>
      <c r="C6" s="182" t="s">
        <v>20038</v>
      </c>
      <c r="D6" s="182" t="s">
        <v>20039</v>
      </c>
      <c r="E6" s="450">
        <f>1000000</f>
        <v>1000000</v>
      </c>
      <c r="F6" s="182" t="s">
        <v>272</v>
      </c>
    </row>
    <row r="7" spans="1:6" ht="204.75" x14ac:dyDescent="0.25">
      <c r="A7" s="182">
        <v>2</v>
      </c>
      <c r="B7" s="182" t="s">
        <v>721</v>
      </c>
      <c r="C7" s="182" t="s">
        <v>20040</v>
      </c>
      <c r="D7" s="182" t="s">
        <v>20041</v>
      </c>
      <c r="E7" s="450">
        <f>1880620.68</f>
        <v>1880620.68</v>
      </c>
      <c r="F7" s="182" t="s">
        <v>272</v>
      </c>
    </row>
    <row r="8" spans="1:6" ht="47.25" x14ac:dyDescent="0.25">
      <c r="A8" s="182">
        <v>3</v>
      </c>
      <c r="B8" s="182" t="s">
        <v>17</v>
      </c>
      <c r="C8" s="182" t="s">
        <v>20042</v>
      </c>
      <c r="D8" s="182" t="s">
        <v>20043</v>
      </c>
      <c r="E8" s="450">
        <v>80000</v>
      </c>
      <c r="F8" s="182" t="s">
        <v>272</v>
      </c>
    </row>
    <row r="9" spans="1:6" ht="63" x14ac:dyDescent="0.25">
      <c r="A9" s="182">
        <v>4</v>
      </c>
      <c r="B9" s="182" t="s">
        <v>23</v>
      </c>
      <c r="C9" s="182" t="s">
        <v>20044</v>
      </c>
      <c r="D9" s="182" t="s">
        <v>5943</v>
      </c>
      <c r="E9" s="450">
        <v>1248000</v>
      </c>
      <c r="F9" s="182" t="s">
        <v>272</v>
      </c>
    </row>
    <row r="10" spans="1:6" x14ac:dyDescent="0.25">
      <c r="A10" s="264"/>
      <c r="B10" s="2883" t="s">
        <v>20045</v>
      </c>
      <c r="C10" s="2884"/>
      <c r="D10" s="2885"/>
      <c r="E10" s="463"/>
      <c r="F10" s="182" t="s">
        <v>272</v>
      </c>
    </row>
    <row r="11" spans="1:6" ht="141.75" x14ac:dyDescent="0.25">
      <c r="A11" s="182">
        <v>5</v>
      </c>
      <c r="B11" s="182" t="s">
        <v>721</v>
      </c>
      <c r="C11" s="182" t="s">
        <v>20046</v>
      </c>
      <c r="D11" s="182" t="s">
        <v>20047</v>
      </c>
      <c r="E11" s="450">
        <v>604310.34</v>
      </c>
      <c r="F11" s="182" t="s">
        <v>272</v>
      </c>
    </row>
    <row r="12" spans="1:6" ht="94.5" x14ac:dyDescent="0.25">
      <c r="A12" s="182">
        <v>6</v>
      </c>
      <c r="B12" s="182" t="s">
        <v>23</v>
      </c>
      <c r="C12" s="182" t="s">
        <v>20048</v>
      </c>
      <c r="D12" s="182" t="s">
        <v>20049</v>
      </c>
      <c r="E12" s="450">
        <v>1000000</v>
      </c>
      <c r="F12" s="182" t="s">
        <v>272</v>
      </c>
    </row>
    <row r="13" spans="1:6" ht="94.5" x14ac:dyDescent="0.25">
      <c r="A13" s="182">
        <v>7</v>
      </c>
      <c r="B13" s="182" t="s">
        <v>31</v>
      </c>
      <c r="C13" s="182" t="s">
        <v>20050</v>
      </c>
      <c r="D13" s="182" t="s">
        <v>2498</v>
      </c>
      <c r="E13" s="450">
        <v>1000000</v>
      </c>
      <c r="F13" s="182" t="s">
        <v>272</v>
      </c>
    </row>
    <row r="14" spans="1:6" x14ac:dyDescent="0.25">
      <c r="A14" s="182"/>
      <c r="B14" s="2883" t="s">
        <v>20051</v>
      </c>
      <c r="C14" s="2884"/>
      <c r="D14" s="2885"/>
      <c r="E14" s="463"/>
      <c r="F14" s="182"/>
    </row>
    <row r="15" spans="1:6" ht="204.75" x14ac:dyDescent="0.25">
      <c r="A15" s="182">
        <v>8</v>
      </c>
      <c r="B15" s="182" t="s">
        <v>20052</v>
      </c>
      <c r="C15" s="182" t="s">
        <v>20053</v>
      </c>
      <c r="D15" s="182" t="s">
        <v>20054</v>
      </c>
      <c r="E15" s="450">
        <v>1169256.8</v>
      </c>
      <c r="F15" s="182" t="s">
        <v>13</v>
      </c>
    </row>
    <row r="16" spans="1:6" ht="204.75" x14ac:dyDescent="0.25">
      <c r="A16" s="182">
        <v>9</v>
      </c>
      <c r="B16" s="182" t="s">
        <v>20055</v>
      </c>
      <c r="C16" s="182" t="s">
        <v>20056</v>
      </c>
      <c r="D16" s="182" t="s">
        <v>20057</v>
      </c>
      <c r="E16" s="450">
        <v>1169256.8</v>
      </c>
      <c r="F16" s="182" t="s">
        <v>13</v>
      </c>
    </row>
    <row r="17" spans="1:6" ht="204.75" x14ac:dyDescent="0.25">
      <c r="A17" s="182">
        <v>11</v>
      </c>
      <c r="B17" s="182" t="s">
        <v>20058</v>
      </c>
      <c r="C17" s="182" t="s">
        <v>20059</v>
      </c>
      <c r="D17" s="182" t="s">
        <v>20057</v>
      </c>
      <c r="E17" s="450">
        <v>1169256.8</v>
      </c>
      <c r="F17" s="182" t="s">
        <v>13</v>
      </c>
    </row>
    <row r="18" spans="1:6" ht="204.75" x14ac:dyDescent="0.25">
      <c r="A18" s="182"/>
      <c r="B18" s="182" t="s">
        <v>20060</v>
      </c>
      <c r="C18" s="182" t="s">
        <v>20059</v>
      </c>
      <c r="D18" s="182" t="s">
        <v>20057</v>
      </c>
      <c r="E18" s="450">
        <v>1169256.8</v>
      </c>
      <c r="F18" s="182"/>
    </row>
    <row r="19" spans="1:6" x14ac:dyDescent="0.25">
      <c r="A19" s="182"/>
      <c r="B19" s="2595" t="s">
        <v>20061</v>
      </c>
      <c r="C19" s="2667"/>
      <c r="D19" s="2596"/>
      <c r="E19" s="463"/>
      <c r="F19" s="182"/>
    </row>
    <row r="20" spans="1:6" ht="63" x14ac:dyDescent="0.25">
      <c r="A20" s="182">
        <v>12</v>
      </c>
      <c r="B20" s="182" t="s">
        <v>1194</v>
      </c>
      <c r="C20" s="182" t="s">
        <v>20062</v>
      </c>
      <c r="D20" s="182" t="s">
        <v>685</v>
      </c>
      <c r="E20" s="450">
        <v>3000000</v>
      </c>
      <c r="F20" s="182" t="s">
        <v>13</v>
      </c>
    </row>
    <row r="21" spans="1:6" x14ac:dyDescent="0.25">
      <c r="A21" s="182"/>
      <c r="B21" s="264" t="s">
        <v>40</v>
      </c>
      <c r="C21" s="182"/>
      <c r="D21" s="182"/>
      <c r="E21" s="450"/>
      <c r="F21" s="182"/>
    </row>
    <row r="22" spans="1:6" ht="126" x14ac:dyDescent="0.25">
      <c r="A22" s="182">
        <v>13</v>
      </c>
      <c r="B22" s="182" t="s">
        <v>41</v>
      </c>
      <c r="C22" s="182" t="s">
        <v>20063</v>
      </c>
      <c r="D22" s="182" t="s">
        <v>302</v>
      </c>
      <c r="E22" s="450">
        <v>4568965.5199999996</v>
      </c>
      <c r="F22" s="182" t="s">
        <v>272</v>
      </c>
    </row>
    <row r="23" spans="1:6" x14ac:dyDescent="0.25">
      <c r="A23" s="182"/>
      <c r="B23" s="264" t="s">
        <v>306</v>
      </c>
      <c r="C23" s="182"/>
      <c r="D23" s="182"/>
      <c r="E23" s="450"/>
      <c r="F23" s="182" t="s">
        <v>272</v>
      </c>
    </row>
    <row r="24" spans="1:6" ht="173.25" x14ac:dyDescent="0.25">
      <c r="A24" s="182">
        <v>14</v>
      </c>
      <c r="B24" s="182" t="s">
        <v>7793</v>
      </c>
      <c r="C24" s="182" t="s">
        <v>20064</v>
      </c>
      <c r="D24" s="182" t="s">
        <v>20065</v>
      </c>
      <c r="E24" s="450">
        <v>1736206.9</v>
      </c>
      <c r="F24" s="182" t="s">
        <v>272</v>
      </c>
    </row>
    <row r="25" spans="1:6" x14ac:dyDescent="0.25">
      <c r="A25" s="182"/>
      <c r="B25" s="2595" t="s">
        <v>34</v>
      </c>
      <c r="C25" s="2667"/>
      <c r="D25" s="2596"/>
      <c r="E25" s="450"/>
      <c r="F25" s="182" t="s">
        <v>272</v>
      </c>
    </row>
    <row r="26" spans="1:6" ht="78.75" x14ac:dyDescent="0.25">
      <c r="A26" s="182">
        <v>15</v>
      </c>
      <c r="B26" s="182" t="s">
        <v>20066</v>
      </c>
      <c r="C26" s="182" t="s">
        <v>20067</v>
      </c>
      <c r="D26" s="182" t="s">
        <v>18357</v>
      </c>
      <c r="E26" s="450">
        <f>8000000</f>
        <v>8000000</v>
      </c>
      <c r="F26" s="182" t="s">
        <v>272</v>
      </c>
    </row>
    <row r="27" spans="1:6" ht="78.75" x14ac:dyDescent="0.25">
      <c r="A27" s="182">
        <v>16</v>
      </c>
      <c r="B27" s="182" t="s">
        <v>20068</v>
      </c>
      <c r="C27" s="182" t="s">
        <v>20069</v>
      </c>
      <c r="D27" s="182" t="s">
        <v>13770</v>
      </c>
      <c r="E27" s="450">
        <f>9202586.2</f>
        <v>9202586.1999999993</v>
      </c>
      <c r="F27" s="182" t="s">
        <v>272</v>
      </c>
    </row>
    <row r="28" spans="1:6" x14ac:dyDescent="0.25">
      <c r="A28" s="182"/>
      <c r="B28" s="2595" t="s">
        <v>312</v>
      </c>
      <c r="C28" s="2667"/>
      <c r="D28" s="2596"/>
      <c r="E28" s="463"/>
      <c r="F28" s="182"/>
    </row>
    <row r="29" spans="1:6" ht="110.25" x14ac:dyDescent="0.25">
      <c r="A29" s="182">
        <v>17</v>
      </c>
      <c r="B29" s="182" t="s">
        <v>20070</v>
      </c>
      <c r="C29" s="182" t="s">
        <v>20071</v>
      </c>
      <c r="D29" s="182" t="s">
        <v>20072</v>
      </c>
      <c r="E29" s="450">
        <v>400000</v>
      </c>
      <c r="F29" s="182" t="s">
        <v>272</v>
      </c>
    </row>
    <row r="30" spans="1:6" ht="110.25" x14ac:dyDescent="0.25">
      <c r="A30" s="182">
        <v>18</v>
      </c>
      <c r="B30" s="182" t="s">
        <v>20073</v>
      </c>
      <c r="C30" s="182" t="s">
        <v>20074</v>
      </c>
      <c r="D30" s="182" t="s">
        <v>20072</v>
      </c>
      <c r="E30" s="450">
        <v>500000</v>
      </c>
      <c r="F30" s="182" t="s">
        <v>272</v>
      </c>
    </row>
    <row r="31" spans="1:6" ht="110.25" x14ac:dyDescent="0.25">
      <c r="A31" s="182">
        <v>19</v>
      </c>
      <c r="B31" s="182" t="s">
        <v>20075</v>
      </c>
      <c r="C31" s="182" t="s">
        <v>20076</v>
      </c>
      <c r="D31" s="182" t="s">
        <v>20072</v>
      </c>
      <c r="E31" s="450">
        <v>300000</v>
      </c>
      <c r="F31" s="182" t="s">
        <v>272</v>
      </c>
    </row>
    <row r="32" spans="1:6" ht="110.25" x14ac:dyDescent="0.25">
      <c r="A32" s="182">
        <v>20</v>
      </c>
      <c r="B32" s="182" t="s">
        <v>20077</v>
      </c>
      <c r="C32" s="182" t="s">
        <v>20078</v>
      </c>
      <c r="D32" s="182" t="s">
        <v>20072</v>
      </c>
      <c r="E32" s="450">
        <v>400000</v>
      </c>
      <c r="F32" s="182" t="s">
        <v>272</v>
      </c>
    </row>
    <row r="33" spans="1:6" ht="110.25" x14ac:dyDescent="0.25">
      <c r="A33" s="182">
        <v>21</v>
      </c>
      <c r="B33" s="182" t="s">
        <v>20079</v>
      </c>
      <c r="C33" s="182" t="s">
        <v>20080</v>
      </c>
      <c r="D33" s="182" t="s">
        <v>20072</v>
      </c>
      <c r="E33" s="450">
        <v>250000</v>
      </c>
      <c r="F33" s="182" t="s">
        <v>272</v>
      </c>
    </row>
    <row r="34" spans="1:6" ht="110.25" x14ac:dyDescent="0.25">
      <c r="A34" s="182">
        <v>22</v>
      </c>
      <c r="B34" s="182" t="s">
        <v>20081</v>
      </c>
      <c r="C34" s="182" t="s">
        <v>20082</v>
      </c>
      <c r="D34" s="182" t="s">
        <v>20083</v>
      </c>
      <c r="E34" s="450">
        <v>600000</v>
      </c>
      <c r="F34" s="182" t="s">
        <v>272</v>
      </c>
    </row>
    <row r="35" spans="1:6" ht="110.25" x14ac:dyDescent="0.25">
      <c r="A35" s="182">
        <v>23</v>
      </c>
      <c r="B35" s="182" t="s">
        <v>20084</v>
      </c>
      <c r="C35" s="182" t="s">
        <v>20085</v>
      </c>
      <c r="D35" s="182" t="s">
        <v>20083</v>
      </c>
      <c r="E35" s="450">
        <v>300000</v>
      </c>
      <c r="F35" s="182" t="s">
        <v>272</v>
      </c>
    </row>
    <row r="36" spans="1:6" ht="110.25" x14ac:dyDescent="0.25">
      <c r="A36" s="182">
        <v>24</v>
      </c>
      <c r="B36" s="182" t="s">
        <v>20086</v>
      </c>
      <c r="C36" s="182" t="s">
        <v>20087</v>
      </c>
      <c r="D36" s="182" t="s">
        <v>20088</v>
      </c>
      <c r="E36" s="450">
        <v>300000</v>
      </c>
      <c r="F36" s="182" t="s">
        <v>272</v>
      </c>
    </row>
    <row r="37" spans="1:6" ht="110.25" x14ac:dyDescent="0.25">
      <c r="A37" s="182">
        <v>25</v>
      </c>
      <c r="B37" s="182" t="s">
        <v>20089</v>
      </c>
      <c r="C37" s="182" t="s">
        <v>20090</v>
      </c>
      <c r="D37" s="182" t="s">
        <v>20088</v>
      </c>
      <c r="E37" s="450">
        <v>400000</v>
      </c>
      <c r="F37" s="182" t="s">
        <v>272</v>
      </c>
    </row>
    <row r="38" spans="1:6" ht="110.25" x14ac:dyDescent="0.25">
      <c r="A38" s="182">
        <v>26</v>
      </c>
      <c r="B38" s="182" t="s">
        <v>20091</v>
      </c>
      <c r="C38" s="182" t="s">
        <v>20092</v>
      </c>
      <c r="D38" s="182" t="s">
        <v>20088</v>
      </c>
      <c r="E38" s="450">
        <v>345000</v>
      </c>
      <c r="F38" s="182" t="s">
        <v>272</v>
      </c>
    </row>
    <row r="39" spans="1:6" ht="110.25" x14ac:dyDescent="0.25">
      <c r="A39" s="182">
        <v>27</v>
      </c>
      <c r="B39" s="182" t="s">
        <v>20093</v>
      </c>
      <c r="C39" s="182" t="s">
        <v>20094</v>
      </c>
      <c r="D39" s="182" t="s">
        <v>20088</v>
      </c>
      <c r="E39" s="450">
        <v>480000</v>
      </c>
      <c r="F39" s="182" t="s">
        <v>272</v>
      </c>
    </row>
    <row r="40" spans="1:6" ht="110.25" x14ac:dyDescent="0.25">
      <c r="A40" s="182">
        <v>28</v>
      </c>
      <c r="B40" s="182" t="s">
        <v>20095</v>
      </c>
      <c r="C40" s="182" t="s">
        <v>20096</v>
      </c>
      <c r="D40" s="182" t="s">
        <v>20088</v>
      </c>
      <c r="E40" s="450">
        <v>500000</v>
      </c>
      <c r="F40" s="182" t="s">
        <v>272</v>
      </c>
    </row>
    <row r="41" spans="1:6" ht="110.25" x14ac:dyDescent="0.25">
      <c r="A41" s="182">
        <v>29</v>
      </c>
      <c r="B41" s="182" t="s">
        <v>20097</v>
      </c>
      <c r="C41" s="182" t="s">
        <v>20098</v>
      </c>
      <c r="D41" s="182" t="s">
        <v>20088</v>
      </c>
      <c r="E41" s="450">
        <v>600000</v>
      </c>
      <c r="F41" s="182" t="s">
        <v>272</v>
      </c>
    </row>
    <row r="42" spans="1:6" ht="94.5" x14ac:dyDescent="0.25">
      <c r="A42" s="182">
        <v>30</v>
      </c>
      <c r="B42" s="182" t="s">
        <v>20099</v>
      </c>
      <c r="C42" s="182" t="s">
        <v>20100</v>
      </c>
      <c r="D42" s="182" t="s">
        <v>20101</v>
      </c>
      <c r="E42" s="450">
        <v>600000</v>
      </c>
      <c r="F42" s="182" t="s">
        <v>272</v>
      </c>
    </row>
    <row r="43" spans="1:6" ht="94.5" x14ac:dyDescent="0.25">
      <c r="A43" s="182">
        <v>31</v>
      </c>
      <c r="B43" s="182" t="s">
        <v>20102</v>
      </c>
      <c r="C43" s="182" t="s">
        <v>20103</v>
      </c>
      <c r="D43" s="182" t="s">
        <v>20104</v>
      </c>
      <c r="E43" s="450">
        <v>700000</v>
      </c>
      <c r="F43" s="182" t="s">
        <v>272</v>
      </c>
    </row>
    <row r="44" spans="1:6" ht="94.5" x14ac:dyDescent="0.25">
      <c r="A44" s="182">
        <v>32</v>
      </c>
      <c r="B44" s="182" t="s">
        <v>20105</v>
      </c>
      <c r="C44" s="182" t="s">
        <v>20106</v>
      </c>
      <c r="D44" s="182" t="s">
        <v>20104</v>
      </c>
      <c r="E44" s="450">
        <v>600000</v>
      </c>
      <c r="F44" s="182" t="s">
        <v>272</v>
      </c>
    </row>
    <row r="45" spans="1:6" ht="94.5" x14ac:dyDescent="0.25">
      <c r="A45" s="182">
        <v>33</v>
      </c>
      <c r="B45" s="182" t="s">
        <v>20107</v>
      </c>
      <c r="C45" s="182" t="s">
        <v>20108</v>
      </c>
      <c r="D45" s="182" t="s">
        <v>20104</v>
      </c>
      <c r="E45" s="450">
        <v>400000</v>
      </c>
      <c r="F45" s="182" t="s">
        <v>272</v>
      </c>
    </row>
    <row r="46" spans="1:6" ht="110.25" x14ac:dyDescent="0.25">
      <c r="A46" s="182">
        <v>34</v>
      </c>
      <c r="B46" s="182" t="s">
        <v>20107</v>
      </c>
      <c r="C46" s="182" t="s">
        <v>20109</v>
      </c>
      <c r="D46" s="182" t="s">
        <v>20110</v>
      </c>
      <c r="E46" s="450">
        <v>718448.25</v>
      </c>
      <c r="F46" s="182" t="s">
        <v>272</v>
      </c>
    </row>
    <row r="47" spans="1:6" ht="110.25" x14ac:dyDescent="0.25">
      <c r="A47" s="182">
        <v>35</v>
      </c>
      <c r="B47" s="182" t="s">
        <v>20111</v>
      </c>
      <c r="C47" s="182" t="s">
        <v>20112</v>
      </c>
      <c r="D47" s="182" t="s">
        <v>20088</v>
      </c>
      <c r="E47" s="450">
        <v>800000</v>
      </c>
      <c r="F47" s="182" t="s">
        <v>272</v>
      </c>
    </row>
    <row r="48" spans="1:6" ht="110.25" x14ac:dyDescent="0.25">
      <c r="A48" s="182">
        <v>36</v>
      </c>
      <c r="B48" s="182" t="s">
        <v>20113</v>
      </c>
      <c r="C48" s="182" t="s">
        <v>20114</v>
      </c>
      <c r="D48" s="182" t="s">
        <v>20088</v>
      </c>
      <c r="E48" s="450">
        <v>500000</v>
      </c>
      <c r="F48" s="182" t="s">
        <v>272</v>
      </c>
    </row>
    <row r="49" spans="1:6" ht="110.25" x14ac:dyDescent="0.25">
      <c r="A49" s="182">
        <v>37</v>
      </c>
      <c r="B49" s="182" t="s">
        <v>20115</v>
      </c>
      <c r="C49" s="182" t="s">
        <v>20116</v>
      </c>
      <c r="D49" s="182" t="s">
        <v>20117</v>
      </c>
      <c r="E49" s="450">
        <v>800000</v>
      </c>
      <c r="F49" s="182" t="s">
        <v>272</v>
      </c>
    </row>
    <row r="50" spans="1:6" ht="94.5" x14ac:dyDescent="0.25">
      <c r="A50" s="182">
        <v>38</v>
      </c>
      <c r="B50" s="182" t="s">
        <v>20118</v>
      </c>
      <c r="C50" s="182" t="s">
        <v>20119</v>
      </c>
      <c r="D50" s="182" t="s">
        <v>20120</v>
      </c>
      <c r="E50" s="450">
        <v>600000</v>
      </c>
      <c r="F50" s="182" t="s">
        <v>272</v>
      </c>
    </row>
    <row r="51" spans="1:6" ht="110.25" x14ac:dyDescent="0.25">
      <c r="A51" s="182">
        <v>39</v>
      </c>
      <c r="B51" s="182" t="s">
        <v>20121</v>
      </c>
      <c r="C51" s="182" t="s">
        <v>20122</v>
      </c>
      <c r="D51" s="182" t="s">
        <v>20088</v>
      </c>
      <c r="E51" s="450">
        <v>200000</v>
      </c>
      <c r="F51" s="182" t="s">
        <v>272</v>
      </c>
    </row>
    <row r="52" spans="1:6" ht="110.25" x14ac:dyDescent="0.25">
      <c r="A52" s="182">
        <v>40</v>
      </c>
      <c r="B52" s="182" t="s">
        <v>20123</v>
      </c>
      <c r="C52" s="182" t="s">
        <v>20124</v>
      </c>
      <c r="D52" s="182" t="s">
        <v>20088</v>
      </c>
      <c r="E52" s="450">
        <v>110000</v>
      </c>
      <c r="F52" s="182" t="s">
        <v>272</v>
      </c>
    </row>
    <row r="53" spans="1:6" ht="110.25" x14ac:dyDescent="0.25">
      <c r="A53" s="182"/>
      <c r="B53" s="182" t="s">
        <v>20079</v>
      </c>
      <c r="C53" s="182" t="s">
        <v>20125</v>
      </c>
      <c r="D53" s="182" t="s">
        <v>20088</v>
      </c>
      <c r="E53" s="450">
        <v>250000</v>
      </c>
      <c r="F53" s="182" t="s">
        <v>272</v>
      </c>
    </row>
    <row r="54" spans="1:6" ht="63" x14ac:dyDescent="0.25">
      <c r="A54" s="182">
        <v>41</v>
      </c>
      <c r="B54" s="182" t="s">
        <v>20126</v>
      </c>
      <c r="C54" s="182" t="s">
        <v>20127</v>
      </c>
      <c r="D54" s="182" t="s">
        <v>20128</v>
      </c>
      <c r="E54" s="450">
        <v>1300000</v>
      </c>
      <c r="F54" s="182" t="s">
        <v>13</v>
      </c>
    </row>
    <row r="55" spans="1:6" ht="63" x14ac:dyDescent="0.25">
      <c r="A55" s="182">
        <v>42</v>
      </c>
      <c r="B55" s="182" t="s">
        <v>20129</v>
      </c>
      <c r="C55" s="182" t="s">
        <v>20130</v>
      </c>
      <c r="D55" s="182" t="s">
        <v>20128</v>
      </c>
      <c r="E55" s="450">
        <v>1300000</v>
      </c>
      <c r="F55" s="182" t="s">
        <v>13</v>
      </c>
    </row>
    <row r="56" spans="1:6" ht="63" x14ac:dyDescent="0.25">
      <c r="A56" s="182">
        <v>43</v>
      </c>
      <c r="B56" s="182" t="s">
        <v>20131</v>
      </c>
      <c r="C56" s="182" t="s">
        <v>20132</v>
      </c>
      <c r="D56" s="182" t="s">
        <v>20128</v>
      </c>
      <c r="E56" s="450">
        <v>1300000</v>
      </c>
      <c r="F56" s="182" t="s">
        <v>13</v>
      </c>
    </row>
    <row r="57" spans="1:6" ht="94.5" x14ac:dyDescent="0.25">
      <c r="A57" s="182">
        <v>44</v>
      </c>
      <c r="B57" s="182" t="s">
        <v>20133</v>
      </c>
      <c r="C57" s="182" t="s">
        <v>20134</v>
      </c>
      <c r="D57" s="182" t="s">
        <v>20135</v>
      </c>
      <c r="E57" s="450">
        <v>1000000</v>
      </c>
      <c r="F57" s="182" t="s">
        <v>13</v>
      </c>
    </row>
    <row r="58" spans="1:6" ht="63" x14ac:dyDescent="0.25">
      <c r="A58" s="182">
        <v>45</v>
      </c>
      <c r="B58" s="182" t="s">
        <v>20136</v>
      </c>
      <c r="C58" s="182" t="s">
        <v>20137</v>
      </c>
      <c r="D58" s="182" t="s">
        <v>20128</v>
      </c>
      <c r="E58" s="450">
        <v>1300000</v>
      </c>
      <c r="F58" s="182" t="s">
        <v>13</v>
      </c>
    </row>
    <row r="59" spans="1:6" ht="63" x14ac:dyDescent="0.25">
      <c r="A59" s="182">
        <v>46</v>
      </c>
      <c r="B59" s="182" t="s">
        <v>20138</v>
      </c>
      <c r="C59" s="182" t="s">
        <v>20139</v>
      </c>
      <c r="D59" s="182" t="s">
        <v>20128</v>
      </c>
      <c r="E59" s="450">
        <v>1000000</v>
      </c>
      <c r="F59" s="182" t="s">
        <v>13</v>
      </c>
    </row>
    <row r="60" spans="1:6" x14ac:dyDescent="0.25">
      <c r="A60" s="264"/>
      <c r="B60" s="2595" t="s">
        <v>3349</v>
      </c>
      <c r="C60" s="2667"/>
      <c r="D60" s="2596"/>
      <c r="E60" s="463"/>
      <c r="F60" s="264"/>
    </row>
    <row r="61" spans="1:6" ht="78.75" x14ac:dyDescent="0.25">
      <c r="A61" s="182">
        <v>48</v>
      </c>
      <c r="B61" s="182" t="s">
        <v>20140</v>
      </c>
      <c r="C61" s="182" t="s">
        <v>20141</v>
      </c>
      <c r="D61" s="182" t="s">
        <v>20142</v>
      </c>
      <c r="E61" s="450">
        <v>1400000</v>
      </c>
      <c r="F61" s="182" t="s">
        <v>272</v>
      </c>
    </row>
    <row r="62" spans="1:6" ht="94.5" x14ac:dyDescent="0.25">
      <c r="A62" s="182">
        <v>49</v>
      </c>
      <c r="B62" s="182" t="s">
        <v>20143</v>
      </c>
      <c r="C62" s="182" t="s">
        <v>20144</v>
      </c>
      <c r="D62" s="182" t="s">
        <v>20145</v>
      </c>
      <c r="E62" s="450">
        <v>2500000</v>
      </c>
      <c r="F62" s="182" t="s">
        <v>272</v>
      </c>
    </row>
    <row r="63" spans="1:6" ht="63" x14ac:dyDescent="0.25">
      <c r="A63" s="182">
        <v>50</v>
      </c>
      <c r="B63" s="182" t="s">
        <v>20146</v>
      </c>
      <c r="C63" s="182" t="s">
        <v>20147</v>
      </c>
      <c r="D63" s="182" t="s">
        <v>20148</v>
      </c>
      <c r="E63" s="450">
        <v>300000</v>
      </c>
      <c r="F63" s="182" t="s">
        <v>272</v>
      </c>
    </row>
    <row r="64" spans="1:6" ht="63" x14ac:dyDescent="0.25">
      <c r="A64" s="182">
        <v>51</v>
      </c>
      <c r="B64" s="182" t="s">
        <v>20149</v>
      </c>
      <c r="C64" s="182" t="s">
        <v>20150</v>
      </c>
      <c r="D64" s="182" t="s">
        <v>20151</v>
      </c>
      <c r="E64" s="450">
        <v>2000000</v>
      </c>
      <c r="F64" s="182" t="s">
        <v>272</v>
      </c>
    </row>
    <row r="65" spans="1:6" ht="110.25" x14ac:dyDescent="0.25">
      <c r="A65" s="182">
        <v>52</v>
      </c>
      <c r="B65" s="182" t="s">
        <v>20152</v>
      </c>
      <c r="C65" s="182" t="s">
        <v>20153</v>
      </c>
      <c r="D65" s="182" t="s">
        <v>20154</v>
      </c>
      <c r="E65" s="450">
        <v>2000000</v>
      </c>
      <c r="F65" s="182" t="s">
        <v>272</v>
      </c>
    </row>
    <row r="66" spans="1:6" ht="94.5" x14ac:dyDescent="0.25">
      <c r="A66" s="182">
        <v>53</v>
      </c>
      <c r="B66" s="182" t="s">
        <v>20155</v>
      </c>
      <c r="C66" s="182" t="s">
        <v>20156</v>
      </c>
      <c r="D66" s="182" t="s">
        <v>20157</v>
      </c>
      <c r="E66" s="450">
        <v>2000000</v>
      </c>
      <c r="F66" s="182" t="s">
        <v>272</v>
      </c>
    </row>
    <row r="67" spans="1:6" ht="110.25" x14ac:dyDescent="0.25">
      <c r="A67" s="182">
        <v>54</v>
      </c>
      <c r="B67" s="182" t="s">
        <v>20158</v>
      </c>
      <c r="C67" s="182" t="s">
        <v>20159</v>
      </c>
      <c r="D67" s="182" t="s">
        <v>20160</v>
      </c>
      <c r="E67" s="450">
        <v>2000000</v>
      </c>
      <c r="F67" s="182" t="s">
        <v>272</v>
      </c>
    </row>
    <row r="68" spans="1:6" ht="63" x14ac:dyDescent="0.25">
      <c r="A68" s="182">
        <v>55</v>
      </c>
      <c r="B68" s="182" t="s">
        <v>20161</v>
      </c>
      <c r="C68" s="182" t="s">
        <v>20162</v>
      </c>
      <c r="D68" s="182" t="s">
        <v>20163</v>
      </c>
      <c r="E68" s="450">
        <v>1400000</v>
      </c>
      <c r="F68" s="182" t="s">
        <v>13</v>
      </c>
    </row>
    <row r="69" spans="1:6" ht="63" x14ac:dyDescent="0.25">
      <c r="A69" s="182">
        <v>56</v>
      </c>
      <c r="B69" s="182" t="s">
        <v>20164</v>
      </c>
      <c r="C69" s="182" t="s">
        <v>20165</v>
      </c>
      <c r="D69" s="182" t="s">
        <v>20163</v>
      </c>
      <c r="E69" s="450">
        <v>1200000</v>
      </c>
      <c r="F69" s="182" t="s">
        <v>13</v>
      </c>
    </row>
    <row r="70" spans="1:6" ht="63" x14ac:dyDescent="0.25">
      <c r="A70" s="182">
        <v>57</v>
      </c>
      <c r="B70" s="182" t="s">
        <v>20166</v>
      </c>
      <c r="C70" s="182" t="s">
        <v>20167</v>
      </c>
      <c r="D70" s="182" t="s">
        <v>20168</v>
      </c>
      <c r="E70" s="450">
        <v>2000000</v>
      </c>
      <c r="F70" s="182" t="s">
        <v>13</v>
      </c>
    </row>
    <row r="71" spans="1:6" x14ac:dyDescent="0.25">
      <c r="A71" s="182"/>
      <c r="B71" s="2595" t="s">
        <v>1154</v>
      </c>
      <c r="C71" s="2667"/>
      <c r="D71" s="2596"/>
      <c r="E71" s="463"/>
      <c r="F71" s="182"/>
    </row>
    <row r="72" spans="1:6" ht="110.25" x14ac:dyDescent="0.25">
      <c r="A72" s="182">
        <v>58</v>
      </c>
      <c r="B72" s="182" t="s">
        <v>20169</v>
      </c>
      <c r="C72" s="182" t="s">
        <v>20170</v>
      </c>
      <c r="D72" s="182" t="s">
        <v>20171</v>
      </c>
      <c r="E72" s="450">
        <v>300000</v>
      </c>
      <c r="F72" s="182" t="s">
        <v>272</v>
      </c>
    </row>
    <row r="73" spans="1:6" ht="94.5" x14ac:dyDescent="0.25">
      <c r="A73" s="182">
        <v>59</v>
      </c>
      <c r="B73" s="182" t="s">
        <v>20172</v>
      </c>
      <c r="C73" s="182" t="s">
        <v>20173</v>
      </c>
      <c r="D73" s="182" t="s">
        <v>20174</v>
      </c>
      <c r="E73" s="450">
        <v>400000</v>
      </c>
      <c r="F73" s="182" t="s">
        <v>272</v>
      </c>
    </row>
    <row r="74" spans="1:6" ht="110.25" x14ac:dyDescent="0.25">
      <c r="A74" s="182">
        <v>60</v>
      </c>
      <c r="B74" s="182" t="s">
        <v>20175</v>
      </c>
      <c r="C74" s="182" t="s">
        <v>20176</v>
      </c>
      <c r="D74" s="182" t="s">
        <v>20177</v>
      </c>
      <c r="E74" s="450">
        <v>800000</v>
      </c>
      <c r="F74" s="182" t="s">
        <v>272</v>
      </c>
    </row>
    <row r="75" spans="1:6" ht="47.25" x14ac:dyDescent="0.25">
      <c r="A75" s="182">
        <v>61</v>
      </c>
      <c r="B75" s="182" t="s">
        <v>20178</v>
      </c>
      <c r="C75" s="182" t="s">
        <v>20179</v>
      </c>
      <c r="D75" s="182" t="s">
        <v>14991</v>
      </c>
      <c r="E75" s="450">
        <v>600000</v>
      </c>
      <c r="F75" s="182" t="s">
        <v>13</v>
      </c>
    </row>
    <row r="76" spans="1:6" ht="110.25" x14ac:dyDescent="0.25">
      <c r="A76" s="182">
        <v>62</v>
      </c>
      <c r="B76" s="182" t="s">
        <v>20180</v>
      </c>
      <c r="C76" s="182" t="s">
        <v>20181</v>
      </c>
      <c r="D76" s="182" t="s">
        <v>20182</v>
      </c>
      <c r="E76" s="450">
        <v>2100000</v>
      </c>
      <c r="F76" s="182" t="s">
        <v>13</v>
      </c>
    </row>
    <row r="77" spans="1:6" ht="47.25" x14ac:dyDescent="0.25">
      <c r="A77" s="182">
        <v>63</v>
      </c>
      <c r="B77" s="182" t="s">
        <v>20183</v>
      </c>
      <c r="C77" s="182" t="s">
        <v>20184</v>
      </c>
      <c r="D77" s="182" t="s">
        <v>14991</v>
      </c>
      <c r="E77" s="450">
        <v>600000</v>
      </c>
      <c r="F77" s="182" t="s">
        <v>13</v>
      </c>
    </row>
    <row r="78" spans="1:6" ht="47.25" x14ac:dyDescent="0.25">
      <c r="A78" s="182">
        <v>64</v>
      </c>
      <c r="B78" s="182" t="s">
        <v>20185</v>
      </c>
      <c r="C78" s="182" t="s">
        <v>20186</v>
      </c>
      <c r="D78" s="182" t="s">
        <v>14991</v>
      </c>
      <c r="E78" s="450">
        <v>600000</v>
      </c>
      <c r="F78" s="182" t="s">
        <v>13</v>
      </c>
    </row>
    <row r="79" spans="1:6" ht="47.25" x14ac:dyDescent="0.25">
      <c r="A79" s="182">
        <v>65</v>
      </c>
      <c r="B79" s="182" t="s">
        <v>20187</v>
      </c>
      <c r="C79" s="182" t="s">
        <v>20188</v>
      </c>
      <c r="D79" s="182" t="s">
        <v>14991</v>
      </c>
      <c r="E79" s="450">
        <v>600000</v>
      </c>
      <c r="F79" s="182" t="s">
        <v>13</v>
      </c>
    </row>
    <row r="80" spans="1:6" x14ac:dyDescent="0.25">
      <c r="A80" s="182" t="s">
        <v>20189</v>
      </c>
      <c r="B80" s="2381" t="s">
        <v>303</v>
      </c>
      <c r="C80" s="2382"/>
      <c r="D80" s="182"/>
      <c r="E80" s="182"/>
      <c r="F80" s="182"/>
    </row>
    <row r="81" spans="1:6" ht="409.5" x14ac:dyDescent="0.25">
      <c r="A81" s="182">
        <v>65</v>
      </c>
      <c r="B81" s="182" t="s">
        <v>20190</v>
      </c>
      <c r="C81" s="182" t="s">
        <v>20191</v>
      </c>
      <c r="D81" s="182" t="s">
        <v>20192</v>
      </c>
      <c r="E81" s="450">
        <v>1659179.7</v>
      </c>
      <c r="F81" s="182" t="s">
        <v>272</v>
      </c>
    </row>
    <row r="82" spans="1:6" x14ac:dyDescent="0.25">
      <c r="A82" s="471"/>
      <c r="B82" s="471"/>
      <c r="C82" s="471"/>
      <c r="D82" s="471"/>
      <c r="E82" s="1025">
        <f>SUM(E6:E81)</f>
        <v>81310344.790000007</v>
      </c>
      <c r="F82" s="471"/>
    </row>
    <row r="83" spans="1:6" x14ac:dyDescent="0.25">
      <c r="A83" s="1026"/>
      <c r="B83" s="2913" t="s">
        <v>9</v>
      </c>
      <c r="C83" s="2913"/>
      <c r="D83" s="2913"/>
      <c r="E83" s="1027"/>
      <c r="F83" s="1028"/>
    </row>
    <row r="84" spans="1:6" ht="63" x14ac:dyDescent="0.25">
      <c r="A84" s="752">
        <v>1</v>
      </c>
      <c r="B84" s="269" t="s">
        <v>269</v>
      </c>
      <c r="C84" s="7" t="s">
        <v>20193</v>
      </c>
      <c r="D84" s="269" t="s">
        <v>271</v>
      </c>
      <c r="E84" s="845">
        <v>1000000</v>
      </c>
      <c r="F84" s="182" t="s">
        <v>272</v>
      </c>
    </row>
    <row r="85" spans="1:6" x14ac:dyDescent="0.25">
      <c r="A85" s="752"/>
      <c r="B85" s="437" t="s">
        <v>273</v>
      </c>
      <c r="C85" s="7"/>
      <c r="D85" s="269"/>
      <c r="E85" s="845"/>
      <c r="F85" s="182"/>
    </row>
    <row r="86" spans="1:6" ht="94.5" x14ac:dyDescent="0.25">
      <c r="A86" s="752">
        <v>2</v>
      </c>
      <c r="B86" s="269" t="s">
        <v>274</v>
      </c>
      <c r="C86" s="7" t="s">
        <v>20194</v>
      </c>
      <c r="D86" s="269" t="s">
        <v>276</v>
      </c>
      <c r="E86" s="845">
        <v>4500000</v>
      </c>
      <c r="F86" s="182" t="s">
        <v>277</v>
      </c>
    </row>
    <row r="87" spans="1:6" x14ac:dyDescent="0.25">
      <c r="A87" s="264"/>
      <c r="B87" s="437" t="s">
        <v>248</v>
      </c>
      <c r="C87" s="264"/>
      <c r="D87" s="437"/>
      <c r="E87" s="1029">
        <v>5500000</v>
      </c>
      <c r="F87" s="264"/>
    </row>
    <row r="88" spans="1:6" x14ac:dyDescent="0.25">
      <c r="A88" s="88"/>
      <c r="B88" s="2353" t="s">
        <v>324</v>
      </c>
      <c r="C88" s="2354"/>
      <c r="D88" s="88"/>
      <c r="E88" s="89">
        <f>E87+E82</f>
        <v>86810344.790000007</v>
      </c>
      <c r="F88" s="88"/>
    </row>
    <row r="95" spans="1:6" x14ac:dyDescent="0.25">
      <c r="A95" s="2519" t="s">
        <v>0</v>
      </c>
      <c r="B95" s="2520"/>
      <c r="C95" s="2520"/>
      <c r="D95" s="2520"/>
      <c r="E95" s="2520"/>
      <c r="F95" s="2521"/>
    </row>
    <row r="96" spans="1:6" x14ac:dyDescent="0.25">
      <c r="A96" s="2519" t="s">
        <v>41946</v>
      </c>
      <c r="B96" s="2520"/>
      <c r="C96" s="2520"/>
      <c r="D96" s="2520"/>
      <c r="E96" s="2520"/>
      <c r="F96" s="2521"/>
    </row>
    <row r="97" spans="1:6" x14ac:dyDescent="0.25">
      <c r="A97" s="2519" t="s">
        <v>281</v>
      </c>
      <c r="B97" s="2520"/>
      <c r="C97" s="2520"/>
      <c r="D97" s="2520"/>
      <c r="E97" s="2520"/>
      <c r="F97" s="2521"/>
    </row>
    <row r="98" spans="1:6" ht="31.5" x14ac:dyDescent="0.25">
      <c r="A98" s="1758" t="s">
        <v>3</v>
      </c>
      <c r="B98" s="1758" t="s">
        <v>5559</v>
      </c>
      <c r="C98" s="1758" t="s">
        <v>4425</v>
      </c>
      <c r="D98" s="1758" t="s">
        <v>8474</v>
      </c>
      <c r="E98" s="1808" t="s">
        <v>17715</v>
      </c>
      <c r="F98" s="1758" t="s">
        <v>1228</v>
      </c>
    </row>
    <row r="99" spans="1:6" x14ac:dyDescent="0.25">
      <c r="A99" s="1756"/>
      <c r="B99" s="2484" t="s">
        <v>269</v>
      </c>
      <c r="C99" s="2511"/>
      <c r="D99" s="2485"/>
      <c r="E99" s="1808"/>
      <c r="F99" s="1758"/>
    </row>
    <row r="100" spans="1:6" ht="204.75" x14ac:dyDescent="0.25">
      <c r="A100" s="1756">
        <v>1</v>
      </c>
      <c r="B100" s="1756" t="s">
        <v>21178</v>
      </c>
      <c r="C100" s="1756" t="s">
        <v>41947</v>
      </c>
      <c r="D100" s="1756" t="s">
        <v>41948</v>
      </c>
      <c r="E100" s="1806">
        <v>682758.62</v>
      </c>
      <c r="F100" s="1756" t="s">
        <v>272</v>
      </c>
    </row>
    <row r="101" spans="1:6" x14ac:dyDescent="0.25">
      <c r="A101" s="1756"/>
      <c r="B101" s="2484" t="s">
        <v>41949</v>
      </c>
      <c r="C101" s="2511"/>
      <c r="D101" s="2485"/>
      <c r="E101" s="1808"/>
      <c r="F101" s="1758"/>
    </row>
    <row r="102" spans="1:6" ht="141.75" x14ac:dyDescent="0.25">
      <c r="A102" s="1756">
        <v>2</v>
      </c>
      <c r="B102" s="1756" t="s">
        <v>7599</v>
      </c>
      <c r="C102" s="1756" t="s">
        <v>41950</v>
      </c>
      <c r="D102" s="1756" t="s">
        <v>2063</v>
      </c>
      <c r="E102" s="1806">
        <v>341379.32</v>
      </c>
      <c r="F102" s="1756" t="s">
        <v>272</v>
      </c>
    </row>
    <row r="103" spans="1:6" x14ac:dyDescent="0.25">
      <c r="A103" s="1756"/>
      <c r="B103" s="2484" t="s">
        <v>301</v>
      </c>
      <c r="C103" s="2511"/>
      <c r="D103" s="2485"/>
      <c r="E103" s="1808"/>
      <c r="F103" s="1758"/>
    </row>
    <row r="104" spans="1:6" ht="126" x14ac:dyDescent="0.25">
      <c r="A104" s="1756">
        <v>3</v>
      </c>
      <c r="B104" s="1756" t="s">
        <v>21189</v>
      </c>
      <c r="C104" s="1756" t="s">
        <v>41951</v>
      </c>
      <c r="D104" s="1756" t="s">
        <v>41952</v>
      </c>
      <c r="E104" s="1806">
        <v>568965.51</v>
      </c>
      <c r="F104" s="1756" t="s">
        <v>272</v>
      </c>
    </row>
    <row r="105" spans="1:6" x14ac:dyDescent="0.25">
      <c r="A105" s="1756"/>
      <c r="B105" s="2484" t="s">
        <v>1461</v>
      </c>
      <c r="C105" s="2511"/>
      <c r="D105" s="2485"/>
      <c r="E105" s="1806"/>
      <c r="F105" s="1756"/>
    </row>
    <row r="106" spans="1:6" ht="141.75" x14ac:dyDescent="0.25">
      <c r="A106" s="1756">
        <v>4</v>
      </c>
      <c r="B106" s="1756" t="s">
        <v>41953</v>
      </c>
      <c r="C106" s="1756" t="s">
        <v>41954</v>
      </c>
      <c r="D106" s="1756" t="s">
        <v>41955</v>
      </c>
      <c r="E106" s="1806">
        <v>2000000</v>
      </c>
      <c r="F106" s="1756" t="s">
        <v>13</v>
      </c>
    </row>
    <row r="107" spans="1:6" ht="63" x14ac:dyDescent="0.25">
      <c r="A107" s="1756">
        <v>5</v>
      </c>
      <c r="B107" s="1756" t="s">
        <v>41956</v>
      </c>
      <c r="C107" s="1756" t="s">
        <v>41957</v>
      </c>
      <c r="D107" s="1756" t="s">
        <v>41958</v>
      </c>
      <c r="E107" s="1806">
        <v>3786206.89</v>
      </c>
      <c r="F107" s="1756" t="s">
        <v>13</v>
      </c>
    </row>
    <row r="108" spans="1:6" ht="47.25" x14ac:dyDescent="0.25">
      <c r="A108" s="1756">
        <v>6</v>
      </c>
      <c r="B108" s="1756" t="s">
        <v>41959</v>
      </c>
      <c r="C108" s="1756" t="s">
        <v>41960</v>
      </c>
      <c r="D108" s="1756" t="s">
        <v>14991</v>
      </c>
      <c r="E108" s="1806">
        <v>600000</v>
      </c>
      <c r="F108" s="1756" t="s">
        <v>13</v>
      </c>
    </row>
    <row r="109" spans="1:6" ht="63" x14ac:dyDescent="0.25">
      <c r="A109" s="1756">
        <v>7</v>
      </c>
      <c r="B109" s="1756" t="s">
        <v>41959</v>
      </c>
      <c r="C109" s="1756" t="s">
        <v>41960</v>
      </c>
      <c r="D109" s="1756" t="s">
        <v>41961</v>
      </c>
      <c r="E109" s="1806">
        <v>1400000</v>
      </c>
      <c r="F109" s="1756" t="s">
        <v>13</v>
      </c>
    </row>
    <row r="110" spans="1:6" ht="47.25" x14ac:dyDescent="0.25">
      <c r="A110" s="1756">
        <v>8</v>
      </c>
      <c r="B110" s="1756" t="s">
        <v>41962</v>
      </c>
      <c r="C110" s="1756" t="s">
        <v>41963</v>
      </c>
      <c r="D110" s="1756" t="s">
        <v>14991</v>
      </c>
      <c r="E110" s="1806">
        <v>600000</v>
      </c>
      <c r="F110" s="1756" t="s">
        <v>13</v>
      </c>
    </row>
    <row r="111" spans="1:6" ht="63" x14ac:dyDescent="0.25">
      <c r="A111" s="1756">
        <v>9</v>
      </c>
      <c r="B111" s="1756" t="s">
        <v>41962</v>
      </c>
      <c r="C111" s="1756" t="s">
        <v>41963</v>
      </c>
      <c r="D111" s="1756" t="s">
        <v>41961</v>
      </c>
      <c r="E111" s="1806">
        <v>1400000</v>
      </c>
      <c r="F111" s="1756" t="s">
        <v>13</v>
      </c>
    </row>
    <row r="112" spans="1:6" x14ac:dyDescent="0.25">
      <c r="A112" s="1756"/>
      <c r="B112" s="1758" t="s">
        <v>248</v>
      </c>
      <c r="C112" s="1756"/>
      <c r="D112" s="1756"/>
      <c r="E112" s="1867">
        <f>SUM(E100:E111)</f>
        <v>11379310.34</v>
      </c>
      <c r="F112" s="1756"/>
    </row>
  </sheetData>
  <mergeCells count="21">
    <mergeCell ref="B83:D83"/>
    <mergeCell ref="B88:C88"/>
    <mergeCell ref="B19:D19"/>
    <mergeCell ref="B25:D25"/>
    <mergeCell ref="B28:D28"/>
    <mergeCell ref="B60:D60"/>
    <mergeCell ref="B71:D71"/>
    <mergeCell ref="B80:C80"/>
    <mergeCell ref="B14:D14"/>
    <mergeCell ref="A1:F1"/>
    <mergeCell ref="A2:F2"/>
    <mergeCell ref="A3:F3"/>
    <mergeCell ref="B5:D5"/>
    <mergeCell ref="B10:D10"/>
    <mergeCell ref="B105:D105"/>
    <mergeCell ref="A95:F95"/>
    <mergeCell ref="A96:F96"/>
    <mergeCell ref="A97:F97"/>
    <mergeCell ref="B99:D99"/>
    <mergeCell ref="B101:D101"/>
    <mergeCell ref="B103:D103"/>
  </mergeCells>
  <pageMargins left="0.7" right="0.7" top="0.75" bottom="0.75" header="0.3" footer="0.3"/>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3"/>
  <sheetViews>
    <sheetView topLeftCell="A51" workbookViewId="0">
      <selection activeCell="G64" sqref="G64"/>
    </sheetView>
  </sheetViews>
  <sheetFormatPr defaultRowHeight="15.75" x14ac:dyDescent="0.25"/>
  <cols>
    <col min="1" max="1" width="7" style="128" customWidth="1"/>
    <col min="2" max="2" width="16.28515625" style="128" customWidth="1"/>
    <col min="3" max="3" width="42" style="128" customWidth="1"/>
    <col min="4" max="4" width="19" style="128" customWidth="1"/>
    <col min="5" max="5" width="22.42578125" style="128" customWidth="1"/>
    <col min="6" max="6" width="10.28515625" style="128" customWidth="1"/>
    <col min="7" max="16384" width="9.140625" style="128"/>
  </cols>
  <sheetData>
    <row r="1" spans="1:6" x14ac:dyDescent="0.25">
      <c r="A1" s="2858" t="s">
        <v>19464</v>
      </c>
      <c r="B1" s="2859"/>
      <c r="C1" s="2859"/>
      <c r="D1" s="2859"/>
      <c r="E1" s="2859"/>
      <c r="F1" s="2860"/>
    </row>
    <row r="2" spans="1:6" x14ac:dyDescent="0.25">
      <c r="A2" s="2428" t="s">
        <v>22009</v>
      </c>
      <c r="B2" s="2428"/>
      <c r="C2" s="2428"/>
      <c r="D2" s="2428"/>
      <c r="E2" s="2428"/>
      <c r="F2" s="2428"/>
    </row>
    <row r="3" spans="1:6" x14ac:dyDescent="0.25">
      <c r="A3" s="2861" t="s">
        <v>281</v>
      </c>
      <c r="B3" s="2862"/>
      <c r="C3" s="2862"/>
      <c r="D3" s="2862"/>
      <c r="E3" s="2862"/>
      <c r="F3" s="2863"/>
    </row>
    <row r="4" spans="1:6" ht="31.5" x14ac:dyDescent="0.25">
      <c r="A4" s="90" t="s">
        <v>3</v>
      </c>
      <c r="B4" s="329" t="s">
        <v>4</v>
      </c>
      <c r="C4" s="329" t="s">
        <v>5</v>
      </c>
      <c r="D4" s="329" t="s">
        <v>22010</v>
      </c>
      <c r="E4" s="329" t="s">
        <v>2611</v>
      </c>
      <c r="F4" s="90" t="s">
        <v>7064</v>
      </c>
    </row>
    <row r="5" spans="1:6" x14ac:dyDescent="0.25">
      <c r="A5" s="90"/>
      <c r="B5" s="2353" t="s">
        <v>21174</v>
      </c>
      <c r="C5" s="2864"/>
      <c r="D5" s="2864"/>
      <c r="E5" s="2864"/>
      <c r="F5" s="2354"/>
    </row>
    <row r="6" spans="1:6" ht="31.5" x14ac:dyDescent="0.25">
      <c r="A6" s="193">
        <v>1</v>
      </c>
      <c r="B6" s="156" t="s">
        <v>2060</v>
      </c>
      <c r="C6" s="156" t="s">
        <v>22011</v>
      </c>
      <c r="D6" s="156" t="s">
        <v>5936</v>
      </c>
      <c r="E6" s="916">
        <f>2760000-1000000</f>
        <v>1760000</v>
      </c>
      <c r="F6" s="277" t="s">
        <v>22012</v>
      </c>
    </row>
    <row r="7" spans="1:6" ht="31.5" x14ac:dyDescent="0.25">
      <c r="A7" s="193">
        <v>2</v>
      </c>
      <c r="B7" s="156" t="s">
        <v>17</v>
      </c>
      <c r="C7" s="156" t="s">
        <v>22013</v>
      </c>
      <c r="D7" s="156" t="s">
        <v>19</v>
      </c>
      <c r="E7" s="916">
        <v>242000</v>
      </c>
      <c r="F7" s="277" t="s">
        <v>22012</v>
      </c>
    </row>
    <row r="8" spans="1:6" ht="126" x14ac:dyDescent="0.25">
      <c r="A8" s="193">
        <v>3</v>
      </c>
      <c r="B8" s="156" t="s">
        <v>295</v>
      </c>
      <c r="C8" s="156" t="s">
        <v>22014</v>
      </c>
      <c r="D8" s="156" t="s">
        <v>488</v>
      </c>
      <c r="E8" s="916">
        <v>1066620.1000000001</v>
      </c>
      <c r="F8" s="277" t="s">
        <v>22012</v>
      </c>
    </row>
    <row r="9" spans="1:6" ht="78.75" x14ac:dyDescent="0.25">
      <c r="A9" s="193">
        <v>4</v>
      </c>
      <c r="B9" s="156" t="s">
        <v>23</v>
      </c>
      <c r="C9" s="156" t="s">
        <v>22015</v>
      </c>
      <c r="D9" s="156" t="s">
        <v>541</v>
      </c>
      <c r="E9" s="916">
        <v>1140000</v>
      </c>
      <c r="F9" s="277" t="s">
        <v>22012</v>
      </c>
    </row>
    <row r="10" spans="1:6" x14ac:dyDescent="0.25">
      <c r="A10" s="193"/>
      <c r="B10" s="664" t="s">
        <v>21184</v>
      </c>
      <c r="C10" s="1156"/>
      <c r="D10" s="1156"/>
      <c r="E10" s="1157"/>
      <c r="F10" s="665"/>
    </row>
    <row r="11" spans="1:6" ht="110.25" x14ac:dyDescent="0.25">
      <c r="A11" s="193">
        <v>5</v>
      </c>
      <c r="B11" s="156" t="s">
        <v>295</v>
      </c>
      <c r="C11" s="156" t="s">
        <v>22016</v>
      </c>
      <c r="D11" s="156" t="s">
        <v>22017</v>
      </c>
      <c r="E11" s="916">
        <v>700000</v>
      </c>
      <c r="F11" s="277" t="s">
        <v>22012</v>
      </c>
    </row>
    <row r="12" spans="1:6" ht="78.75" x14ac:dyDescent="0.25">
      <c r="A12" s="193">
        <v>6</v>
      </c>
      <c r="B12" s="156" t="s">
        <v>23</v>
      </c>
      <c r="C12" s="156" t="s">
        <v>22018</v>
      </c>
      <c r="D12" s="156" t="s">
        <v>541</v>
      </c>
      <c r="E12" s="896">
        <v>1104310</v>
      </c>
      <c r="F12" s="277" t="s">
        <v>22012</v>
      </c>
    </row>
    <row r="13" spans="1:6" ht="63" x14ac:dyDescent="0.25">
      <c r="A13" s="193">
        <v>7</v>
      </c>
      <c r="B13" s="156" t="s">
        <v>4720</v>
      </c>
      <c r="C13" s="156" t="s">
        <v>22019</v>
      </c>
      <c r="D13" s="156" t="s">
        <v>4984</v>
      </c>
      <c r="E13" s="916">
        <v>800000</v>
      </c>
      <c r="F13" s="277" t="s">
        <v>22012</v>
      </c>
    </row>
    <row r="14" spans="1:6" x14ac:dyDescent="0.25">
      <c r="A14" s="193"/>
      <c r="B14" s="500" t="s">
        <v>301</v>
      </c>
      <c r="C14" s="510"/>
      <c r="D14" s="510"/>
      <c r="E14" s="1158"/>
      <c r="F14" s="501"/>
    </row>
    <row r="15" spans="1:6" ht="94.5" x14ac:dyDescent="0.25">
      <c r="A15" s="193">
        <v>8</v>
      </c>
      <c r="B15" s="149" t="s">
        <v>301</v>
      </c>
      <c r="C15" s="156" t="s">
        <v>22020</v>
      </c>
      <c r="D15" s="149" t="s">
        <v>43</v>
      </c>
      <c r="E15" s="896">
        <v>4568965.5199999996</v>
      </c>
      <c r="F15" s="277" t="s">
        <v>22012</v>
      </c>
    </row>
    <row r="16" spans="1:6" x14ac:dyDescent="0.25">
      <c r="A16" s="193"/>
      <c r="B16" s="374" t="s">
        <v>307</v>
      </c>
      <c r="C16" s="384"/>
      <c r="D16" s="384"/>
      <c r="E16" s="1208"/>
      <c r="F16" s="385"/>
    </row>
    <row r="17" spans="1:6" ht="330.75" x14ac:dyDescent="0.25">
      <c r="A17" s="193">
        <v>9</v>
      </c>
      <c r="B17" s="149" t="s">
        <v>4481</v>
      </c>
      <c r="C17" s="156" t="s">
        <v>22021</v>
      </c>
      <c r="D17" s="303" t="s">
        <v>22022</v>
      </c>
      <c r="E17" s="896">
        <v>1736000</v>
      </c>
      <c r="F17" s="277" t="s">
        <v>1294</v>
      </c>
    </row>
    <row r="18" spans="1:6" ht="409.5" x14ac:dyDescent="0.25">
      <c r="A18" s="1196">
        <v>10</v>
      </c>
      <c r="B18" s="372" t="s">
        <v>696</v>
      </c>
      <c r="C18" s="365" t="s">
        <v>22021</v>
      </c>
      <c r="D18" s="372" t="s">
        <v>22023</v>
      </c>
      <c r="E18" s="1209">
        <v>1736000</v>
      </c>
      <c r="F18" s="421" t="s">
        <v>1294</v>
      </c>
    </row>
    <row r="19" spans="1:6" x14ac:dyDescent="0.25">
      <c r="A19" s="1196"/>
      <c r="B19" s="664" t="s">
        <v>21193</v>
      </c>
      <c r="C19" s="1156"/>
      <c r="D19" s="1156"/>
      <c r="E19" s="1157"/>
      <c r="F19" s="665"/>
    </row>
    <row r="20" spans="1:6" ht="47.25" x14ac:dyDescent="0.25">
      <c r="A20" s="193">
        <v>11</v>
      </c>
      <c r="B20" s="149" t="s">
        <v>22024</v>
      </c>
      <c r="C20" s="156" t="s">
        <v>22025</v>
      </c>
      <c r="D20" s="149" t="s">
        <v>554</v>
      </c>
      <c r="E20" s="896">
        <f>10079422-4500000</f>
        <v>5579422</v>
      </c>
      <c r="F20" s="277" t="s">
        <v>1294</v>
      </c>
    </row>
    <row r="21" spans="1:6" ht="47.25" x14ac:dyDescent="0.25">
      <c r="A21" s="193">
        <v>12</v>
      </c>
      <c r="B21" s="149" t="s">
        <v>342</v>
      </c>
      <c r="C21" s="156" t="s">
        <v>22026</v>
      </c>
      <c r="D21" s="149" t="s">
        <v>554</v>
      </c>
      <c r="E21" s="896">
        <v>10000000</v>
      </c>
      <c r="F21" s="277" t="s">
        <v>1294</v>
      </c>
    </row>
    <row r="22" spans="1:6" ht="47.25" x14ac:dyDescent="0.25">
      <c r="A22" s="193">
        <v>13</v>
      </c>
      <c r="B22" s="149" t="s">
        <v>22027</v>
      </c>
      <c r="C22" s="156" t="s">
        <v>22028</v>
      </c>
      <c r="D22" s="149" t="s">
        <v>22029</v>
      </c>
      <c r="E22" s="896">
        <v>700000</v>
      </c>
      <c r="F22" s="277" t="s">
        <v>1294</v>
      </c>
    </row>
    <row r="23" spans="1:6" x14ac:dyDescent="0.25">
      <c r="A23" s="193"/>
      <c r="B23" s="664" t="s">
        <v>21231</v>
      </c>
      <c r="C23" s="1156"/>
      <c r="D23" s="1156"/>
      <c r="E23" s="1157"/>
      <c r="F23" s="665"/>
    </row>
    <row r="24" spans="1:6" ht="78.75" x14ac:dyDescent="0.25">
      <c r="A24" s="193">
        <v>14</v>
      </c>
      <c r="B24" s="156" t="s">
        <v>22030</v>
      </c>
      <c r="C24" s="156" t="s">
        <v>22031</v>
      </c>
      <c r="D24" s="156" t="s">
        <v>22032</v>
      </c>
      <c r="E24" s="916">
        <v>2000000</v>
      </c>
      <c r="F24" s="277" t="s">
        <v>1259</v>
      </c>
    </row>
    <row r="25" spans="1:6" ht="110.25" x14ac:dyDescent="0.25">
      <c r="A25" s="193">
        <v>15</v>
      </c>
      <c r="B25" s="156" t="s">
        <v>18666</v>
      </c>
      <c r="C25" s="156" t="s">
        <v>22033</v>
      </c>
      <c r="D25" s="156" t="s">
        <v>22034</v>
      </c>
      <c r="E25" s="916">
        <v>2000000</v>
      </c>
      <c r="F25" s="277" t="s">
        <v>1517</v>
      </c>
    </row>
    <row r="26" spans="1:6" ht="110.25" x14ac:dyDescent="0.25">
      <c r="A26" s="193">
        <v>16</v>
      </c>
      <c r="B26" s="156" t="s">
        <v>22035</v>
      </c>
      <c r="C26" s="156" t="s">
        <v>22036</v>
      </c>
      <c r="D26" s="156" t="s">
        <v>22037</v>
      </c>
      <c r="E26" s="916">
        <v>2000000</v>
      </c>
      <c r="F26" s="277" t="s">
        <v>1517</v>
      </c>
    </row>
    <row r="27" spans="1:6" ht="110.25" x14ac:dyDescent="0.25">
      <c r="A27" s="1196">
        <v>17</v>
      </c>
      <c r="B27" s="365" t="s">
        <v>22038</v>
      </c>
      <c r="C27" s="365" t="s">
        <v>22039</v>
      </c>
      <c r="D27" s="365" t="s">
        <v>22037</v>
      </c>
      <c r="E27" s="1210">
        <v>2000000</v>
      </c>
      <c r="F27" s="421" t="s">
        <v>1517</v>
      </c>
    </row>
    <row r="28" spans="1:6" ht="31.5" x14ac:dyDescent="0.25">
      <c r="A28" s="193">
        <v>18</v>
      </c>
      <c r="B28" s="156" t="s">
        <v>22040</v>
      </c>
      <c r="C28" s="156" t="s">
        <v>22041</v>
      </c>
      <c r="D28" s="156" t="s">
        <v>22042</v>
      </c>
      <c r="E28" s="916">
        <v>500000</v>
      </c>
      <c r="F28" s="277" t="s">
        <v>1517</v>
      </c>
    </row>
    <row r="29" spans="1:6" ht="47.25" x14ac:dyDescent="0.25">
      <c r="A29" s="1196">
        <v>19</v>
      </c>
      <c r="B29" s="365" t="s">
        <v>22043</v>
      </c>
      <c r="C29" s="365" t="s">
        <v>22044</v>
      </c>
      <c r="D29" s="365" t="s">
        <v>14443</v>
      </c>
      <c r="E29" s="1210">
        <v>2000000</v>
      </c>
      <c r="F29" s="421" t="s">
        <v>1517</v>
      </c>
    </row>
    <row r="30" spans="1:6" ht="31.5" x14ac:dyDescent="0.25">
      <c r="A30" s="193">
        <v>20</v>
      </c>
      <c r="B30" s="156" t="s">
        <v>22045</v>
      </c>
      <c r="C30" s="156" t="s">
        <v>22046</v>
      </c>
      <c r="D30" s="156" t="s">
        <v>16302</v>
      </c>
      <c r="E30" s="916">
        <v>1000000</v>
      </c>
      <c r="F30" s="277" t="s">
        <v>1517</v>
      </c>
    </row>
    <row r="31" spans="1:6" ht="47.25" x14ac:dyDescent="0.25">
      <c r="A31" s="1196">
        <v>21</v>
      </c>
      <c r="B31" s="365" t="s">
        <v>22047</v>
      </c>
      <c r="C31" s="365" t="s">
        <v>22048</v>
      </c>
      <c r="D31" s="365" t="s">
        <v>1915</v>
      </c>
      <c r="E31" s="1210">
        <v>1000000</v>
      </c>
      <c r="F31" s="421" t="s">
        <v>1517</v>
      </c>
    </row>
    <row r="32" spans="1:6" ht="78.75" x14ac:dyDescent="0.25">
      <c r="A32" s="193">
        <v>22</v>
      </c>
      <c r="B32" s="156" t="s">
        <v>22049</v>
      </c>
      <c r="C32" s="156" t="s">
        <v>22050</v>
      </c>
      <c r="D32" s="156" t="s">
        <v>22051</v>
      </c>
      <c r="E32" s="916">
        <v>1000000</v>
      </c>
      <c r="F32" s="277" t="s">
        <v>19461</v>
      </c>
    </row>
    <row r="33" spans="1:6" ht="31.5" x14ac:dyDescent="0.25">
      <c r="A33" s="193"/>
      <c r="B33" s="519" t="s">
        <v>12462</v>
      </c>
      <c r="C33" s="508"/>
      <c r="D33" s="508"/>
      <c r="E33" s="1160"/>
      <c r="F33" s="509"/>
    </row>
    <row r="34" spans="1:6" ht="126" x14ac:dyDescent="0.25">
      <c r="A34" s="193">
        <v>23</v>
      </c>
      <c r="B34" s="156" t="s">
        <v>22052</v>
      </c>
      <c r="C34" s="156" t="s">
        <v>22053</v>
      </c>
      <c r="D34" s="156" t="s">
        <v>22054</v>
      </c>
      <c r="E34" s="916">
        <v>3000000</v>
      </c>
      <c r="F34" s="277" t="s">
        <v>1259</v>
      </c>
    </row>
    <row r="35" spans="1:6" ht="31.5" x14ac:dyDescent="0.25">
      <c r="A35" s="193">
        <v>24</v>
      </c>
      <c r="B35" s="156" t="s">
        <v>22055</v>
      </c>
      <c r="C35" s="156" t="s">
        <v>22056</v>
      </c>
      <c r="D35" s="156" t="s">
        <v>3316</v>
      </c>
      <c r="E35" s="916">
        <v>2000000</v>
      </c>
      <c r="F35" s="277" t="s">
        <v>1517</v>
      </c>
    </row>
    <row r="36" spans="1:6" ht="157.5" x14ac:dyDescent="0.25">
      <c r="A36" s="193">
        <v>25</v>
      </c>
      <c r="B36" s="156" t="s">
        <v>22057</v>
      </c>
      <c r="C36" s="156" t="s">
        <v>22058</v>
      </c>
      <c r="D36" s="156" t="s">
        <v>22059</v>
      </c>
      <c r="E36" s="916">
        <v>10000000</v>
      </c>
      <c r="F36" s="277" t="s">
        <v>1259</v>
      </c>
    </row>
    <row r="37" spans="1:6" ht="110.25" x14ac:dyDescent="0.25">
      <c r="A37" s="193">
        <v>26</v>
      </c>
      <c r="B37" s="156" t="s">
        <v>22060</v>
      </c>
      <c r="C37" s="156" t="s">
        <v>22061</v>
      </c>
      <c r="D37" s="156" t="s">
        <v>22062</v>
      </c>
      <c r="E37" s="916">
        <v>2000000</v>
      </c>
      <c r="F37" s="277" t="s">
        <v>1517</v>
      </c>
    </row>
    <row r="38" spans="1:6" ht="31.5" x14ac:dyDescent="0.25">
      <c r="A38" s="193">
        <v>27</v>
      </c>
      <c r="B38" s="156" t="s">
        <v>22063</v>
      </c>
      <c r="C38" s="156" t="s">
        <v>22064</v>
      </c>
      <c r="D38" s="156" t="s">
        <v>22065</v>
      </c>
      <c r="E38" s="916">
        <v>5000000</v>
      </c>
      <c r="F38" s="277" t="s">
        <v>1517</v>
      </c>
    </row>
    <row r="39" spans="1:6" ht="31.5" x14ac:dyDescent="0.25">
      <c r="A39" s="193">
        <v>28</v>
      </c>
      <c r="B39" s="156" t="s">
        <v>22066</v>
      </c>
      <c r="C39" s="156" t="s">
        <v>22067</v>
      </c>
      <c r="D39" s="156" t="s">
        <v>22068</v>
      </c>
      <c r="E39" s="916">
        <v>1500000</v>
      </c>
      <c r="F39" s="277" t="s">
        <v>1517</v>
      </c>
    </row>
    <row r="40" spans="1:6" ht="47.25" x14ac:dyDescent="0.25">
      <c r="A40" s="193">
        <v>29</v>
      </c>
      <c r="B40" s="156" t="s">
        <v>22069</v>
      </c>
      <c r="C40" s="156" t="s">
        <v>22070</v>
      </c>
      <c r="D40" s="303" t="s">
        <v>22071</v>
      </c>
      <c r="E40" s="916">
        <v>500000</v>
      </c>
      <c r="F40" s="277" t="s">
        <v>1517</v>
      </c>
    </row>
    <row r="41" spans="1:6" ht="220.5" x14ac:dyDescent="0.25">
      <c r="A41" s="193">
        <v>31</v>
      </c>
      <c r="B41" s="156" t="s">
        <v>478</v>
      </c>
      <c r="C41" s="156" t="s">
        <v>22072</v>
      </c>
      <c r="D41" s="1212" t="s">
        <v>22073</v>
      </c>
      <c r="E41" s="916">
        <v>4677027.2</v>
      </c>
      <c r="F41" s="277" t="s">
        <v>1517</v>
      </c>
    </row>
    <row r="42" spans="1:6" ht="47.25" x14ac:dyDescent="0.25">
      <c r="A42" s="193">
        <v>32</v>
      </c>
      <c r="B42" s="156" t="s">
        <v>22074</v>
      </c>
      <c r="C42" s="156" t="s">
        <v>22075</v>
      </c>
      <c r="D42" s="156" t="s">
        <v>22076</v>
      </c>
      <c r="E42" s="916">
        <v>2500000</v>
      </c>
      <c r="F42" s="90" t="s">
        <v>1294</v>
      </c>
    </row>
    <row r="43" spans="1:6" x14ac:dyDescent="0.25">
      <c r="A43" s="90"/>
      <c r="B43" s="156"/>
      <c r="C43" s="156"/>
      <c r="D43" s="156"/>
      <c r="E43" s="558">
        <f>SUM(E6:E42)</f>
        <v>75810344.820000008</v>
      </c>
      <c r="F43" s="90"/>
    </row>
    <row r="44" spans="1:6" x14ac:dyDescent="0.25">
      <c r="A44" s="1055"/>
      <c r="B44" s="2830" t="s">
        <v>9</v>
      </c>
      <c r="C44" s="2831"/>
      <c r="D44" s="2832"/>
      <c r="E44" s="1045"/>
      <c r="F44" s="677"/>
    </row>
    <row r="45" spans="1:6" ht="63" x14ac:dyDescent="0.25">
      <c r="A45" s="1056">
        <v>1</v>
      </c>
      <c r="B45" s="149" t="s">
        <v>269</v>
      </c>
      <c r="C45" s="7" t="s">
        <v>22077</v>
      </c>
      <c r="D45" s="149" t="s">
        <v>271</v>
      </c>
      <c r="E45" s="1046">
        <v>1000000</v>
      </c>
      <c r="F45" s="277" t="s">
        <v>272</v>
      </c>
    </row>
    <row r="46" spans="1:6" x14ac:dyDescent="0.25">
      <c r="A46" s="1056"/>
      <c r="B46" s="382" t="s">
        <v>273</v>
      </c>
      <c r="C46" s="7"/>
      <c r="D46" s="149"/>
      <c r="E46" s="1046"/>
      <c r="F46" s="277"/>
    </row>
    <row r="47" spans="1:6" ht="94.5" x14ac:dyDescent="0.25">
      <c r="A47" s="1056">
        <v>2</v>
      </c>
      <c r="B47" s="149" t="s">
        <v>274</v>
      </c>
      <c r="C47" s="7" t="s">
        <v>22078</v>
      </c>
      <c r="D47" s="149" t="s">
        <v>276</v>
      </c>
      <c r="E47" s="1046">
        <v>4500000</v>
      </c>
      <c r="F47" s="277" t="s">
        <v>277</v>
      </c>
    </row>
    <row r="48" spans="1:6" x14ac:dyDescent="0.25">
      <c r="A48" s="1056"/>
      <c r="B48" s="382" t="s">
        <v>248</v>
      </c>
      <c r="C48" s="156"/>
      <c r="D48" s="149"/>
      <c r="E48" s="1047">
        <v>5500000</v>
      </c>
      <c r="F48" s="277"/>
    </row>
    <row r="49" spans="1:6" ht="19.5" customHeight="1" x14ac:dyDescent="0.25">
      <c r="A49" s="1056"/>
      <c r="B49" s="2365" t="s">
        <v>323</v>
      </c>
      <c r="C49" s="2367"/>
      <c r="D49" s="149"/>
      <c r="E49" s="1047"/>
      <c r="F49" s="277"/>
    </row>
    <row r="50" spans="1:6" ht="267.75" x14ac:dyDescent="0.25">
      <c r="A50" s="193">
        <v>30</v>
      </c>
      <c r="B50" s="156" t="s">
        <v>22080</v>
      </c>
      <c r="C50" s="156" t="s">
        <v>22079</v>
      </c>
      <c r="D50" s="303" t="s">
        <v>12115</v>
      </c>
      <c r="E50" s="557">
        <v>5500000</v>
      </c>
      <c r="F50" s="277" t="s">
        <v>1517</v>
      </c>
    </row>
    <row r="51" spans="1:6" x14ac:dyDescent="0.25">
      <c r="A51" s="88"/>
      <c r="B51" s="88" t="s">
        <v>248</v>
      </c>
      <c r="C51" s="88"/>
      <c r="D51" s="88"/>
      <c r="E51" s="1211">
        <v>5500000</v>
      </c>
      <c r="F51" s="88"/>
    </row>
    <row r="52" spans="1:6" x14ac:dyDescent="0.25">
      <c r="A52" s="88"/>
      <c r="B52" s="2353" t="s">
        <v>324</v>
      </c>
      <c r="C52" s="2354"/>
      <c r="D52" s="88"/>
      <c r="E52" s="89">
        <f>E51+E48+E43</f>
        <v>86810344.820000008</v>
      </c>
      <c r="F52" s="88"/>
    </row>
    <row r="59" spans="1:6" x14ac:dyDescent="0.25">
      <c r="A59" s="2454" t="s">
        <v>0</v>
      </c>
      <c r="B59" s="2454"/>
      <c r="C59" s="2454"/>
      <c r="D59" s="2454"/>
      <c r="E59" s="2454"/>
      <c r="F59" s="2454"/>
    </row>
    <row r="60" spans="1:6" x14ac:dyDescent="0.25">
      <c r="A60" s="2671" t="s">
        <v>41964</v>
      </c>
      <c r="B60" s="2671"/>
      <c r="C60" s="2671"/>
      <c r="D60" s="2671"/>
      <c r="E60" s="2671"/>
      <c r="F60" s="2671"/>
    </row>
    <row r="61" spans="1:6" x14ac:dyDescent="0.25">
      <c r="A61" s="2454" t="s">
        <v>281</v>
      </c>
      <c r="B61" s="2454"/>
      <c r="C61" s="2454"/>
      <c r="D61" s="2454"/>
      <c r="E61" s="2454"/>
      <c r="F61" s="2454"/>
    </row>
    <row r="62" spans="1:6" ht="31.5" x14ac:dyDescent="0.25">
      <c r="A62" s="1758" t="s">
        <v>282</v>
      </c>
      <c r="B62" s="1760" t="s">
        <v>4</v>
      </c>
      <c r="C62" s="1760" t="s">
        <v>5</v>
      </c>
      <c r="D62" s="1760" t="s">
        <v>6</v>
      </c>
      <c r="E62" s="1824" t="s">
        <v>7</v>
      </c>
      <c r="F62" s="1760" t="s">
        <v>1647</v>
      </c>
    </row>
    <row r="63" spans="1:6" x14ac:dyDescent="0.25">
      <c r="A63" s="1756"/>
      <c r="B63" s="2671" t="s">
        <v>269</v>
      </c>
      <c r="C63" s="2671"/>
      <c r="D63" s="2671"/>
      <c r="E63" s="1824"/>
      <c r="F63" s="1760"/>
    </row>
    <row r="64" spans="1:6" ht="126" x14ac:dyDescent="0.25">
      <c r="A64" s="1756">
        <v>1</v>
      </c>
      <c r="B64" s="1755" t="s">
        <v>295</v>
      </c>
      <c r="C64" s="1756" t="s">
        <v>41965</v>
      </c>
      <c r="D64" s="1756" t="s">
        <v>2062</v>
      </c>
      <c r="E64" s="1744">
        <v>231034.83</v>
      </c>
      <c r="F64" s="1755" t="s">
        <v>272</v>
      </c>
    </row>
    <row r="65" spans="1:6" ht="78.75" x14ac:dyDescent="0.25">
      <c r="A65" s="1756">
        <v>2</v>
      </c>
      <c r="B65" s="1755" t="s">
        <v>23</v>
      </c>
      <c r="C65" s="1756" t="s">
        <v>41966</v>
      </c>
      <c r="D65" s="1756" t="s">
        <v>541</v>
      </c>
      <c r="E65" s="1744">
        <v>300000</v>
      </c>
      <c r="F65" s="1755" t="s">
        <v>272</v>
      </c>
    </row>
    <row r="66" spans="1:6" x14ac:dyDescent="0.25">
      <c r="A66" s="1756"/>
      <c r="B66" s="2671" t="s">
        <v>18316</v>
      </c>
      <c r="C66" s="2671"/>
      <c r="D66" s="2671"/>
      <c r="E66" s="1773"/>
      <c r="F66" s="1755"/>
    </row>
    <row r="67" spans="1:6" ht="78.75" x14ac:dyDescent="0.25">
      <c r="A67" s="1756">
        <v>3</v>
      </c>
      <c r="B67" s="1755" t="s">
        <v>23</v>
      </c>
      <c r="C67" s="1756" t="s">
        <v>22018</v>
      </c>
      <c r="D67" s="1756" t="s">
        <v>541</v>
      </c>
      <c r="E67" s="1757">
        <v>341379</v>
      </c>
      <c r="F67" s="1755" t="s">
        <v>272</v>
      </c>
    </row>
    <row r="68" spans="1:6" x14ac:dyDescent="0.25">
      <c r="A68" s="1756"/>
      <c r="B68" s="2460" t="s">
        <v>41</v>
      </c>
      <c r="C68" s="2460"/>
      <c r="D68" s="2460"/>
      <c r="E68" s="1773"/>
      <c r="F68" s="1755"/>
    </row>
    <row r="69" spans="1:6" ht="94.5" x14ac:dyDescent="0.25">
      <c r="A69" s="1756">
        <v>4</v>
      </c>
      <c r="B69" s="1755" t="s">
        <v>41</v>
      </c>
      <c r="C69" s="1756" t="s">
        <v>22020</v>
      </c>
      <c r="D69" s="1755" t="s">
        <v>43</v>
      </c>
      <c r="E69" s="1757">
        <v>568965.51</v>
      </c>
      <c r="F69" s="1755" t="s">
        <v>272</v>
      </c>
    </row>
    <row r="70" spans="1:6" x14ac:dyDescent="0.25">
      <c r="A70" s="1756"/>
      <c r="B70" s="1758" t="s">
        <v>2066</v>
      </c>
      <c r="C70" s="1756"/>
      <c r="D70" s="1755"/>
      <c r="E70" s="1757"/>
      <c r="F70" s="1755"/>
    </row>
    <row r="71" spans="1:6" ht="94.5" x14ac:dyDescent="0.25">
      <c r="A71" s="1756">
        <v>5</v>
      </c>
      <c r="B71" s="1756" t="s">
        <v>2066</v>
      </c>
      <c r="C71" s="1756" t="s">
        <v>22021</v>
      </c>
      <c r="D71" s="1756" t="s">
        <v>41967</v>
      </c>
      <c r="E71" s="1757">
        <v>227586</v>
      </c>
      <c r="F71" s="1755" t="s">
        <v>272</v>
      </c>
    </row>
    <row r="72" spans="1:6" x14ac:dyDescent="0.25">
      <c r="A72" s="1756"/>
      <c r="B72" s="2510" t="s">
        <v>696</v>
      </c>
      <c r="C72" s="2510"/>
      <c r="D72" s="2510"/>
      <c r="E72" s="1757"/>
      <c r="F72" s="1755"/>
    </row>
    <row r="73" spans="1:6" ht="330.75" x14ac:dyDescent="0.25">
      <c r="A73" s="1756">
        <v>6</v>
      </c>
      <c r="B73" s="1756" t="s">
        <v>41094</v>
      </c>
      <c r="C73" s="1756" t="s">
        <v>22021</v>
      </c>
      <c r="D73" s="1755" t="s">
        <v>41968</v>
      </c>
      <c r="E73" s="1757">
        <v>227586</v>
      </c>
      <c r="F73" s="1755" t="s">
        <v>272</v>
      </c>
    </row>
    <row r="74" spans="1:6" x14ac:dyDescent="0.25">
      <c r="A74" s="1756"/>
      <c r="B74" s="2460" t="s">
        <v>552</v>
      </c>
      <c r="C74" s="2460"/>
      <c r="D74" s="2460"/>
      <c r="E74" s="1773"/>
      <c r="F74" s="1755"/>
    </row>
    <row r="75" spans="1:6" ht="47.25" x14ac:dyDescent="0.25">
      <c r="A75" s="1756">
        <v>7</v>
      </c>
      <c r="B75" s="1755" t="s">
        <v>309</v>
      </c>
      <c r="C75" s="1756" t="s">
        <v>22025</v>
      </c>
      <c r="D75" s="1755" t="s">
        <v>554</v>
      </c>
      <c r="E75" s="1773">
        <v>2500000</v>
      </c>
      <c r="F75" s="1755" t="s">
        <v>272</v>
      </c>
    </row>
    <row r="76" spans="1:6" ht="47.25" x14ac:dyDescent="0.25">
      <c r="A76" s="1756">
        <v>8</v>
      </c>
      <c r="B76" s="1755" t="s">
        <v>342</v>
      </c>
      <c r="C76" s="1756" t="s">
        <v>41969</v>
      </c>
      <c r="D76" s="1755" t="s">
        <v>554</v>
      </c>
      <c r="E76" s="1773">
        <v>1482759</v>
      </c>
      <c r="F76" s="1755" t="s">
        <v>272</v>
      </c>
    </row>
    <row r="77" spans="1:6" x14ac:dyDescent="0.25">
      <c r="A77" s="1756"/>
      <c r="B77" s="2510" t="s">
        <v>556</v>
      </c>
      <c r="C77" s="2510"/>
      <c r="D77" s="2510"/>
      <c r="E77" s="1773"/>
      <c r="F77" s="1755"/>
    </row>
    <row r="78" spans="1:6" ht="78.75" x14ac:dyDescent="0.25">
      <c r="A78" s="1756">
        <v>9</v>
      </c>
      <c r="B78" s="1756" t="s">
        <v>22030</v>
      </c>
      <c r="C78" s="1756" t="s">
        <v>41970</v>
      </c>
      <c r="D78" s="1756" t="s">
        <v>22032</v>
      </c>
      <c r="E78" s="1806">
        <v>1500000</v>
      </c>
      <c r="F78" s="1756" t="s">
        <v>272</v>
      </c>
    </row>
    <row r="79" spans="1:6" ht="47.25" x14ac:dyDescent="0.25">
      <c r="A79" s="1756">
        <v>10</v>
      </c>
      <c r="B79" s="1756" t="s">
        <v>18666</v>
      </c>
      <c r="C79" s="1756" t="s">
        <v>41971</v>
      </c>
      <c r="D79" s="1756" t="s">
        <v>346</v>
      </c>
      <c r="E79" s="1806">
        <v>2000000</v>
      </c>
      <c r="F79" s="1756" t="s">
        <v>13</v>
      </c>
    </row>
    <row r="80" spans="1:6" x14ac:dyDescent="0.25">
      <c r="A80" s="1756"/>
      <c r="B80" s="2510" t="s">
        <v>613</v>
      </c>
      <c r="C80" s="2510"/>
      <c r="D80" s="2510"/>
      <c r="E80" s="1744"/>
      <c r="F80" s="1756"/>
    </row>
    <row r="81" spans="1:6" ht="126" x14ac:dyDescent="0.25">
      <c r="A81" s="1756">
        <v>11</v>
      </c>
      <c r="B81" s="1756" t="s">
        <v>22052</v>
      </c>
      <c r="C81" s="1756" t="s">
        <v>22058</v>
      </c>
      <c r="D81" s="1756" t="s">
        <v>22054</v>
      </c>
      <c r="E81" s="1806">
        <v>1000000</v>
      </c>
      <c r="F81" s="1756" t="s">
        <v>13</v>
      </c>
    </row>
    <row r="82" spans="1:6" ht="110.25" x14ac:dyDescent="0.25">
      <c r="A82" s="1756">
        <v>12</v>
      </c>
      <c r="B82" s="1756" t="s">
        <v>41972</v>
      </c>
      <c r="C82" s="1756" t="s">
        <v>41973</v>
      </c>
      <c r="D82" s="1756" t="s">
        <v>41974</v>
      </c>
      <c r="E82" s="1806">
        <v>1000000</v>
      </c>
      <c r="F82" s="1756" t="s">
        <v>272</v>
      </c>
    </row>
    <row r="83" spans="1:6" x14ac:dyDescent="0.25">
      <c r="A83" s="1756"/>
      <c r="B83" s="2454" t="s">
        <v>248</v>
      </c>
      <c r="C83" s="2454"/>
      <c r="D83" s="2454"/>
      <c r="E83" s="1824">
        <f>SUM(E64:E82)</f>
        <v>11379310.34</v>
      </c>
      <c r="F83" s="1755"/>
    </row>
  </sheetData>
  <mergeCells count="18">
    <mergeCell ref="B68:D68"/>
    <mergeCell ref="B52:C52"/>
    <mergeCell ref="A1:F1"/>
    <mergeCell ref="A2:F2"/>
    <mergeCell ref="A3:F3"/>
    <mergeCell ref="B5:F5"/>
    <mergeCell ref="B44:D44"/>
    <mergeCell ref="B49:C49"/>
    <mergeCell ref="A59:F59"/>
    <mergeCell ref="A60:F60"/>
    <mergeCell ref="A61:F61"/>
    <mergeCell ref="B63:D63"/>
    <mergeCell ref="B66:D66"/>
    <mergeCell ref="B72:D72"/>
    <mergeCell ref="B74:D74"/>
    <mergeCell ref="B77:D77"/>
    <mergeCell ref="B80:D80"/>
    <mergeCell ref="B83:D83"/>
  </mergeCells>
  <pageMargins left="0.7" right="0.7" top="0.75" bottom="0.75" header="0.3" footer="0.3"/>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5"/>
  <sheetViews>
    <sheetView topLeftCell="A102" workbookViewId="0">
      <selection activeCell="F102" sqref="F102"/>
    </sheetView>
  </sheetViews>
  <sheetFormatPr defaultRowHeight="15.75" x14ac:dyDescent="0.25"/>
  <cols>
    <col min="1" max="1" width="9.140625" style="128"/>
    <col min="2" max="2" width="17.85546875" style="128" customWidth="1"/>
    <col min="3" max="3" width="42.42578125" style="128" customWidth="1"/>
    <col min="4" max="4" width="19.42578125" style="128" customWidth="1"/>
    <col min="5" max="5" width="20.85546875" style="128" customWidth="1"/>
    <col min="6" max="6" width="10.7109375" style="128" customWidth="1"/>
    <col min="7" max="16384" width="9.140625" style="128"/>
  </cols>
  <sheetData>
    <row r="1" spans="1:6" x14ac:dyDescent="0.25">
      <c r="A1" s="2360" t="s">
        <v>0</v>
      </c>
      <c r="B1" s="2360"/>
      <c r="C1" s="2360"/>
      <c r="D1" s="2360"/>
      <c r="E1" s="2360"/>
      <c r="F1" s="2360"/>
    </row>
    <row r="2" spans="1:6" x14ac:dyDescent="0.25">
      <c r="A2" s="2773" t="s">
        <v>19618</v>
      </c>
      <c r="B2" s="2773"/>
      <c r="C2" s="2773"/>
      <c r="D2" s="2773"/>
      <c r="E2" s="2773"/>
      <c r="F2" s="2773"/>
    </row>
    <row r="3" spans="1:6" x14ac:dyDescent="0.25">
      <c r="A3" s="2773" t="s">
        <v>18794</v>
      </c>
      <c r="B3" s="2773"/>
      <c r="C3" s="2773"/>
      <c r="D3" s="2773"/>
      <c r="E3" s="2773"/>
      <c r="F3" s="2773"/>
    </row>
    <row r="4" spans="1:6" ht="31.5" x14ac:dyDescent="0.25">
      <c r="A4" s="497" t="s">
        <v>3</v>
      </c>
      <c r="B4" s="240" t="s">
        <v>4</v>
      </c>
      <c r="C4" s="240" t="s">
        <v>5</v>
      </c>
      <c r="D4" s="240" t="s">
        <v>6</v>
      </c>
      <c r="E4" s="39" t="s">
        <v>2611</v>
      </c>
      <c r="F4" s="240" t="s">
        <v>8</v>
      </c>
    </row>
    <row r="5" spans="1:6" x14ac:dyDescent="0.25">
      <c r="A5" s="154"/>
      <c r="B5" s="2364" t="s">
        <v>9</v>
      </c>
      <c r="C5" s="2364"/>
      <c r="D5" s="152"/>
      <c r="E5" s="55"/>
      <c r="F5" s="152"/>
    </row>
    <row r="6" spans="1:6" ht="47.25" x14ac:dyDescent="0.25">
      <c r="A6" s="154">
        <v>1</v>
      </c>
      <c r="B6" s="152" t="s">
        <v>5935</v>
      </c>
      <c r="C6" s="152" t="s">
        <v>19619</v>
      </c>
      <c r="D6" s="237" t="s">
        <v>12</v>
      </c>
      <c r="E6" s="306">
        <v>3048676</v>
      </c>
      <c r="F6" s="152" t="s">
        <v>13</v>
      </c>
    </row>
    <row r="7" spans="1:6" ht="126" x14ac:dyDescent="0.25">
      <c r="A7" s="154">
        <v>2</v>
      </c>
      <c r="B7" s="152" t="s">
        <v>14</v>
      </c>
      <c r="C7" s="152" t="s">
        <v>19620</v>
      </c>
      <c r="D7" s="237" t="s">
        <v>16</v>
      </c>
      <c r="E7" s="306">
        <v>339344.69</v>
      </c>
      <c r="F7" s="152" t="s">
        <v>13</v>
      </c>
    </row>
    <row r="8" spans="1:6" ht="31.5" x14ac:dyDescent="0.25">
      <c r="A8" s="154">
        <v>3</v>
      </c>
      <c r="B8" s="152" t="s">
        <v>17</v>
      </c>
      <c r="C8" s="152" t="s">
        <v>19621</v>
      </c>
      <c r="D8" s="237" t="s">
        <v>19</v>
      </c>
      <c r="E8" s="306">
        <v>20600</v>
      </c>
      <c r="F8" s="152" t="s">
        <v>13</v>
      </c>
    </row>
    <row r="9" spans="1:6" ht="78.75" x14ac:dyDescent="0.25">
      <c r="A9" s="154">
        <v>4</v>
      </c>
      <c r="B9" s="152" t="s">
        <v>23</v>
      </c>
      <c r="C9" s="152" t="s">
        <v>19622</v>
      </c>
      <c r="D9" s="152" t="s">
        <v>25</v>
      </c>
      <c r="E9" s="306">
        <v>800000</v>
      </c>
      <c r="F9" s="152" t="s">
        <v>13</v>
      </c>
    </row>
    <row r="10" spans="1:6" x14ac:dyDescent="0.25">
      <c r="A10" s="154"/>
      <c r="B10" s="2364" t="s">
        <v>2222</v>
      </c>
      <c r="C10" s="2364"/>
      <c r="D10" s="2364"/>
      <c r="E10" s="306"/>
      <c r="F10" s="152"/>
    </row>
    <row r="11" spans="1:6" ht="110.25" x14ac:dyDescent="0.25">
      <c r="A11" s="154">
        <v>5</v>
      </c>
      <c r="B11" s="152" t="s">
        <v>14</v>
      </c>
      <c r="C11" s="152" t="s">
        <v>19623</v>
      </c>
      <c r="D11" s="152" t="s">
        <v>3235</v>
      </c>
      <c r="E11" s="306">
        <v>177649.49</v>
      </c>
      <c r="F11" s="152" t="s">
        <v>13</v>
      </c>
    </row>
    <row r="12" spans="1:6" ht="78.75" x14ac:dyDescent="0.25">
      <c r="A12" s="154">
        <v>6</v>
      </c>
      <c r="B12" s="152" t="s">
        <v>23</v>
      </c>
      <c r="C12" s="152" t="s">
        <v>19624</v>
      </c>
      <c r="D12" s="152" t="s">
        <v>541</v>
      </c>
      <c r="E12" s="306">
        <v>800000</v>
      </c>
      <c r="F12" s="152" t="s">
        <v>13</v>
      </c>
    </row>
    <row r="13" spans="1:6" ht="78.75" x14ac:dyDescent="0.25">
      <c r="A13" s="154">
        <v>7</v>
      </c>
      <c r="B13" s="152" t="s">
        <v>19625</v>
      </c>
      <c r="C13" s="152" t="s">
        <v>19626</v>
      </c>
      <c r="D13" s="152" t="s">
        <v>2498</v>
      </c>
      <c r="E13" s="306">
        <v>400000</v>
      </c>
      <c r="F13" s="152" t="s">
        <v>13</v>
      </c>
    </row>
    <row r="14" spans="1:6" x14ac:dyDescent="0.25">
      <c r="A14" s="154"/>
      <c r="B14" s="2364" t="s">
        <v>34</v>
      </c>
      <c r="C14" s="2364"/>
      <c r="D14" s="152"/>
      <c r="E14" s="306"/>
      <c r="F14" s="152"/>
    </row>
    <row r="15" spans="1:6" ht="47.25" x14ac:dyDescent="0.25">
      <c r="A15" s="154">
        <v>8</v>
      </c>
      <c r="B15" s="152" t="s">
        <v>309</v>
      </c>
      <c r="C15" s="152" t="s">
        <v>19627</v>
      </c>
      <c r="D15" s="152" t="s">
        <v>341</v>
      </c>
      <c r="E15" s="306">
        <v>16768534.48</v>
      </c>
      <c r="F15" s="152" t="s">
        <v>13</v>
      </c>
    </row>
    <row r="16" spans="1:6" ht="47.25" x14ac:dyDescent="0.25">
      <c r="A16" s="154">
        <v>9</v>
      </c>
      <c r="B16" s="152" t="s">
        <v>311</v>
      </c>
      <c r="C16" s="152" t="s">
        <v>19628</v>
      </c>
      <c r="D16" s="152" t="s">
        <v>341</v>
      </c>
      <c r="E16" s="306">
        <v>5317133.62</v>
      </c>
      <c r="F16" s="152" t="s">
        <v>13</v>
      </c>
    </row>
    <row r="17" spans="1:6" ht="78.75" x14ac:dyDescent="0.25">
      <c r="A17" s="154">
        <v>10</v>
      </c>
      <c r="B17" s="152" t="s">
        <v>7625</v>
      </c>
      <c r="C17" s="152" t="s">
        <v>19629</v>
      </c>
      <c r="D17" s="152" t="s">
        <v>19630</v>
      </c>
      <c r="E17" s="306">
        <v>1100000</v>
      </c>
      <c r="F17" s="152" t="s">
        <v>13</v>
      </c>
    </row>
    <row r="18" spans="1:6" x14ac:dyDescent="0.25">
      <c r="A18" s="154"/>
      <c r="B18" s="310" t="s">
        <v>40</v>
      </c>
      <c r="C18" s="310"/>
      <c r="D18" s="152"/>
      <c r="E18" s="306"/>
      <c r="F18" s="152"/>
    </row>
    <row r="19" spans="1:6" ht="94.5" x14ac:dyDescent="0.25">
      <c r="A19" s="154">
        <v>11</v>
      </c>
      <c r="B19" s="152" t="s">
        <v>41</v>
      </c>
      <c r="C19" s="152" t="s">
        <v>19631</v>
      </c>
      <c r="D19" s="152" t="s">
        <v>43</v>
      </c>
      <c r="E19" s="306">
        <v>4568965.5199999996</v>
      </c>
      <c r="F19" s="152" t="s">
        <v>13</v>
      </c>
    </row>
    <row r="20" spans="1:6" x14ac:dyDescent="0.25">
      <c r="A20" s="154"/>
      <c r="B20" s="2364" t="s">
        <v>306</v>
      </c>
      <c r="C20" s="2364"/>
      <c r="D20" s="152"/>
      <c r="E20" s="306"/>
      <c r="F20" s="152"/>
    </row>
    <row r="21" spans="1:6" ht="141.75" x14ac:dyDescent="0.25">
      <c r="A21" s="154">
        <v>12</v>
      </c>
      <c r="B21" s="152" t="s">
        <v>3241</v>
      </c>
      <c r="C21" s="152" t="s">
        <v>19632</v>
      </c>
      <c r="D21" s="152" t="s">
        <v>19633</v>
      </c>
      <c r="E21" s="306">
        <v>1736206.9</v>
      </c>
      <c r="F21" s="152" t="s">
        <v>13</v>
      </c>
    </row>
    <row r="22" spans="1:6" x14ac:dyDescent="0.25">
      <c r="A22" s="154"/>
      <c r="B22" s="2364" t="s">
        <v>3244</v>
      </c>
      <c r="C22" s="2364"/>
      <c r="D22" s="152"/>
      <c r="E22" s="306"/>
      <c r="F22" s="152"/>
    </row>
    <row r="23" spans="1:6" ht="409.5" x14ac:dyDescent="0.25">
      <c r="A23" s="154">
        <v>13</v>
      </c>
      <c r="B23" s="152" t="s">
        <v>696</v>
      </c>
      <c r="C23" s="152" t="s">
        <v>19634</v>
      </c>
      <c r="D23" s="152" t="s">
        <v>19635</v>
      </c>
      <c r="E23" s="306">
        <v>1736206.9</v>
      </c>
      <c r="F23" s="152" t="s">
        <v>13</v>
      </c>
    </row>
    <row r="24" spans="1:6" x14ac:dyDescent="0.25">
      <c r="A24" s="154"/>
      <c r="B24" s="2327" t="s">
        <v>112</v>
      </c>
      <c r="C24" s="2327"/>
      <c r="D24" s="190"/>
      <c r="E24" s="55"/>
      <c r="F24" s="152"/>
    </row>
    <row r="25" spans="1:6" ht="78.75" x14ac:dyDescent="0.25">
      <c r="A25" s="154">
        <v>14</v>
      </c>
      <c r="B25" s="152" t="s">
        <v>19636</v>
      </c>
      <c r="C25" s="152" t="s">
        <v>19637</v>
      </c>
      <c r="D25" s="152" t="s">
        <v>19638</v>
      </c>
      <c r="E25" s="306">
        <v>500000</v>
      </c>
      <c r="F25" s="152" t="s">
        <v>13</v>
      </c>
    </row>
    <row r="26" spans="1:6" ht="94.5" x14ac:dyDescent="0.25">
      <c r="A26" s="154">
        <v>15</v>
      </c>
      <c r="B26" s="152" t="s">
        <v>19639</v>
      </c>
      <c r="C26" s="152" t="s">
        <v>19640</v>
      </c>
      <c r="D26" s="152" t="s">
        <v>19641</v>
      </c>
      <c r="E26" s="306">
        <v>1700000</v>
      </c>
      <c r="F26" s="152" t="s">
        <v>13</v>
      </c>
    </row>
    <row r="27" spans="1:6" ht="78.75" x14ac:dyDescent="0.25">
      <c r="A27" s="154">
        <v>16</v>
      </c>
      <c r="B27" s="152" t="s">
        <v>19642</v>
      </c>
      <c r="C27" s="152" t="s">
        <v>19643</v>
      </c>
      <c r="D27" s="152" t="s">
        <v>19644</v>
      </c>
      <c r="E27" s="306">
        <v>1500000</v>
      </c>
      <c r="F27" s="152" t="s">
        <v>13</v>
      </c>
    </row>
    <row r="28" spans="1:6" ht="126" x14ac:dyDescent="0.25">
      <c r="A28" s="154">
        <v>17</v>
      </c>
      <c r="B28" s="152" t="s">
        <v>19645</v>
      </c>
      <c r="C28" s="152" t="s">
        <v>19646</v>
      </c>
      <c r="D28" s="152" t="s">
        <v>19647</v>
      </c>
      <c r="E28" s="306">
        <v>1500000</v>
      </c>
      <c r="F28" s="152" t="s">
        <v>13</v>
      </c>
    </row>
    <row r="29" spans="1:6" ht="141.75" x14ac:dyDescent="0.25">
      <c r="A29" s="154">
        <v>18</v>
      </c>
      <c r="B29" s="152" t="s">
        <v>19648</v>
      </c>
      <c r="C29" s="152" t="s">
        <v>19649</v>
      </c>
      <c r="D29" s="152" t="s">
        <v>19650</v>
      </c>
      <c r="E29" s="306">
        <v>1500000</v>
      </c>
      <c r="F29" s="152" t="s">
        <v>13</v>
      </c>
    </row>
    <row r="30" spans="1:6" ht="141.75" x14ac:dyDescent="0.25">
      <c r="A30" s="154">
        <v>19</v>
      </c>
      <c r="B30" s="152" t="s">
        <v>19651</v>
      </c>
      <c r="C30" s="152" t="s">
        <v>19652</v>
      </c>
      <c r="D30" s="152" t="s">
        <v>19653</v>
      </c>
      <c r="E30" s="306">
        <v>1200000</v>
      </c>
      <c r="F30" s="152" t="s">
        <v>13</v>
      </c>
    </row>
    <row r="31" spans="1:6" ht="47.25" x14ac:dyDescent="0.25">
      <c r="A31" s="154">
        <v>20</v>
      </c>
      <c r="B31" s="152" t="s">
        <v>19654</v>
      </c>
      <c r="C31" s="152" t="s">
        <v>19655</v>
      </c>
      <c r="D31" s="152" t="s">
        <v>2637</v>
      </c>
      <c r="E31" s="306">
        <v>800000</v>
      </c>
      <c r="F31" s="152" t="s">
        <v>13</v>
      </c>
    </row>
    <row r="32" spans="1:6" ht="31.5" x14ac:dyDescent="0.25">
      <c r="A32" s="154">
        <v>21</v>
      </c>
      <c r="B32" s="152" t="s">
        <v>19656</v>
      </c>
      <c r="C32" s="152" t="s">
        <v>19657</v>
      </c>
      <c r="D32" s="152" t="s">
        <v>19658</v>
      </c>
      <c r="E32" s="306">
        <v>850000</v>
      </c>
      <c r="F32" s="152" t="s">
        <v>13</v>
      </c>
    </row>
    <row r="33" spans="1:6" ht="47.25" x14ac:dyDescent="0.25">
      <c r="A33" s="154">
        <v>22</v>
      </c>
      <c r="B33" s="152" t="s">
        <v>19659</v>
      </c>
      <c r="C33" s="152" t="s">
        <v>19660</v>
      </c>
      <c r="D33" s="152" t="s">
        <v>19661</v>
      </c>
      <c r="E33" s="306">
        <v>1000000</v>
      </c>
      <c r="F33" s="152" t="s">
        <v>13</v>
      </c>
    </row>
    <row r="34" spans="1:6" ht="31.5" x14ac:dyDescent="0.25">
      <c r="A34" s="154">
        <v>23</v>
      </c>
      <c r="B34" s="152" t="s">
        <v>19662</v>
      </c>
      <c r="C34" s="152" t="s">
        <v>19663</v>
      </c>
      <c r="D34" s="152" t="s">
        <v>19664</v>
      </c>
      <c r="E34" s="306">
        <v>500000</v>
      </c>
      <c r="F34" s="152" t="s">
        <v>13</v>
      </c>
    </row>
    <row r="35" spans="1:6" ht="31.5" x14ac:dyDescent="0.25">
      <c r="A35" s="154">
        <v>24</v>
      </c>
      <c r="B35" s="152" t="s">
        <v>4237</v>
      </c>
      <c r="C35" s="152" t="s">
        <v>19665</v>
      </c>
      <c r="D35" s="152" t="s">
        <v>19666</v>
      </c>
      <c r="E35" s="306">
        <v>800000</v>
      </c>
      <c r="F35" s="152" t="s">
        <v>13</v>
      </c>
    </row>
    <row r="36" spans="1:6" ht="31.5" x14ac:dyDescent="0.25">
      <c r="A36" s="154">
        <v>25</v>
      </c>
      <c r="B36" s="152" t="s">
        <v>19667</v>
      </c>
      <c r="C36" s="152" t="s">
        <v>19668</v>
      </c>
      <c r="D36" s="152" t="s">
        <v>19666</v>
      </c>
      <c r="E36" s="306">
        <v>800000</v>
      </c>
      <c r="F36" s="152" t="s">
        <v>13</v>
      </c>
    </row>
    <row r="37" spans="1:6" ht="47.25" x14ac:dyDescent="0.25">
      <c r="A37" s="154">
        <v>26</v>
      </c>
      <c r="B37" s="152" t="s">
        <v>19669</v>
      </c>
      <c r="C37" s="152" t="s">
        <v>19670</v>
      </c>
      <c r="D37" s="152" t="s">
        <v>19671</v>
      </c>
      <c r="E37" s="306">
        <v>800000</v>
      </c>
      <c r="F37" s="152" t="s">
        <v>13</v>
      </c>
    </row>
    <row r="38" spans="1:6" ht="31.5" x14ac:dyDescent="0.25">
      <c r="A38" s="154">
        <v>27</v>
      </c>
      <c r="B38" s="152" t="s">
        <v>19672</v>
      </c>
      <c r="C38" s="152" t="s">
        <v>19673</v>
      </c>
      <c r="D38" s="152" t="s">
        <v>19674</v>
      </c>
      <c r="E38" s="306">
        <v>850000</v>
      </c>
      <c r="F38" s="152" t="s">
        <v>13</v>
      </c>
    </row>
    <row r="39" spans="1:6" ht="47.25" x14ac:dyDescent="0.25">
      <c r="A39" s="154">
        <v>28</v>
      </c>
      <c r="B39" s="152" t="s">
        <v>19675</v>
      </c>
      <c r="C39" s="152" t="s">
        <v>19676</v>
      </c>
      <c r="D39" s="152" t="s">
        <v>19677</v>
      </c>
      <c r="E39" s="306">
        <v>850000</v>
      </c>
      <c r="F39" s="152" t="s">
        <v>13</v>
      </c>
    </row>
    <row r="40" spans="1:6" ht="31.5" x14ac:dyDescent="0.25">
      <c r="A40" s="154">
        <v>29</v>
      </c>
      <c r="B40" s="152" t="s">
        <v>19678</v>
      </c>
      <c r="C40" s="152" t="s">
        <v>19679</v>
      </c>
      <c r="D40" s="152" t="s">
        <v>19666</v>
      </c>
      <c r="E40" s="306">
        <v>800000</v>
      </c>
      <c r="F40" s="152" t="s">
        <v>13</v>
      </c>
    </row>
    <row r="41" spans="1:6" ht="31.5" x14ac:dyDescent="0.25">
      <c r="A41" s="154">
        <v>30</v>
      </c>
      <c r="B41" s="152" t="s">
        <v>19680</v>
      </c>
      <c r="C41" s="152" t="s">
        <v>19681</v>
      </c>
      <c r="D41" s="152" t="s">
        <v>19666</v>
      </c>
      <c r="E41" s="306">
        <v>800000</v>
      </c>
      <c r="F41" s="152" t="s">
        <v>13</v>
      </c>
    </row>
    <row r="42" spans="1:6" ht="31.5" x14ac:dyDescent="0.25">
      <c r="A42" s="154">
        <v>31</v>
      </c>
      <c r="B42" s="152" t="s">
        <v>19682</v>
      </c>
      <c r="C42" s="152" t="s">
        <v>19683</v>
      </c>
      <c r="D42" s="152" t="s">
        <v>19666</v>
      </c>
      <c r="E42" s="306">
        <v>800000</v>
      </c>
      <c r="F42" s="152" t="s">
        <v>13</v>
      </c>
    </row>
    <row r="43" spans="1:6" ht="63" x14ac:dyDescent="0.25">
      <c r="A43" s="154">
        <v>32</v>
      </c>
      <c r="B43" s="152" t="s">
        <v>19684</v>
      </c>
      <c r="C43" s="152" t="s">
        <v>19685</v>
      </c>
      <c r="D43" s="152" t="s">
        <v>19686</v>
      </c>
      <c r="E43" s="306">
        <v>500000</v>
      </c>
      <c r="F43" s="152" t="s">
        <v>13</v>
      </c>
    </row>
    <row r="44" spans="1:6" ht="47.25" x14ac:dyDescent="0.25">
      <c r="A44" s="154">
        <v>33</v>
      </c>
      <c r="B44" s="152" t="s">
        <v>19687</v>
      </c>
      <c r="C44" s="152" t="s">
        <v>19688</v>
      </c>
      <c r="D44" s="152" t="s">
        <v>2637</v>
      </c>
      <c r="E44" s="306">
        <v>800000</v>
      </c>
      <c r="F44" s="152" t="s">
        <v>13</v>
      </c>
    </row>
    <row r="45" spans="1:6" ht="47.25" x14ac:dyDescent="0.25">
      <c r="A45" s="154">
        <v>34</v>
      </c>
      <c r="B45" s="152" t="s">
        <v>19689</v>
      </c>
      <c r="C45" s="152" t="s">
        <v>19690</v>
      </c>
      <c r="D45" s="152" t="s">
        <v>2637</v>
      </c>
      <c r="E45" s="306">
        <v>800000</v>
      </c>
      <c r="F45" s="152" t="s">
        <v>13</v>
      </c>
    </row>
    <row r="46" spans="1:6" ht="47.25" x14ac:dyDescent="0.25">
      <c r="A46" s="154">
        <v>35</v>
      </c>
      <c r="B46" s="152" t="s">
        <v>19691</v>
      </c>
      <c r="C46" s="152" t="s">
        <v>19692</v>
      </c>
      <c r="D46" s="152" t="s">
        <v>2637</v>
      </c>
      <c r="E46" s="306">
        <v>800000</v>
      </c>
      <c r="F46" s="152" t="s">
        <v>13</v>
      </c>
    </row>
    <row r="47" spans="1:6" ht="63" x14ac:dyDescent="0.25">
      <c r="A47" s="154">
        <v>36</v>
      </c>
      <c r="B47" s="152" t="s">
        <v>19693</v>
      </c>
      <c r="C47" s="152" t="s">
        <v>19694</v>
      </c>
      <c r="D47" s="152" t="s">
        <v>19695</v>
      </c>
      <c r="E47" s="306">
        <v>800000</v>
      </c>
      <c r="F47" s="152" t="s">
        <v>13</v>
      </c>
    </row>
    <row r="48" spans="1:6" ht="126" x14ac:dyDescent="0.25">
      <c r="A48" s="154">
        <v>37</v>
      </c>
      <c r="B48" s="152" t="s">
        <v>19696</v>
      </c>
      <c r="C48" s="152" t="s">
        <v>19697</v>
      </c>
      <c r="D48" s="152" t="s">
        <v>19698</v>
      </c>
      <c r="E48" s="306">
        <v>1000000</v>
      </c>
      <c r="F48" s="152" t="s">
        <v>13</v>
      </c>
    </row>
    <row r="49" spans="1:6" ht="47.25" x14ac:dyDescent="0.25">
      <c r="A49" s="154">
        <v>38</v>
      </c>
      <c r="B49" s="152" t="s">
        <v>19699</v>
      </c>
      <c r="C49" s="152" t="s">
        <v>19700</v>
      </c>
      <c r="D49" s="152" t="s">
        <v>2637</v>
      </c>
      <c r="E49" s="306">
        <v>800000</v>
      </c>
      <c r="F49" s="152" t="s">
        <v>13</v>
      </c>
    </row>
    <row r="50" spans="1:6" ht="31.5" x14ac:dyDescent="0.25">
      <c r="A50" s="154">
        <v>39</v>
      </c>
      <c r="B50" s="152" t="s">
        <v>19701</v>
      </c>
      <c r="C50" s="152" t="s">
        <v>19702</v>
      </c>
      <c r="D50" s="152" t="s">
        <v>19703</v>
      </c>
      <c r="E50" s="306">
        <v>500000</v>
      </c>
      <c r="F50" s="152" t="s">
        <v>13</v>
      </c>
    </row>
    <row r="51" spans="1:6" ht="31.5" x14ac:dyDescent="0.25">
      <c r="A51" s="154">
        <v>40</v>
      </c>
      <c r="B51" s="152" t="s">
        <v>19704</v>
      </c>
      <c r="C51" s="152" t="s">
        <v>19705</v>
      </c>
      <c r="D51" s="152" t="s">
        <v>3316</v>
      </c>
      <c r="E51" s="306">
        <v>1600000</v>
      </c>
      <c r="F51" s="152" t="s">
        <v>13</v>
      </c>
    </row>
    <row r="52" spans="1:6" ht="31.5" x14ac:dyDescent="0.25">
      <c r="A52" s="154">
        <v>41</v>
      </c>
      <c r="B52" s="152" t="s">
        <v>19706</v>
      </c>
      <c r="C52" s="152" t="s">
        <v>19707</v>
      </c>
      <c r="D52" s="152" t="s">
        <v>3027</v>
      </c>
      <c r="E52" s="306">
        <v>800000</v>
      </c>
      <c r="F52" s="152" t="s">
        <v>13</v>
      </c>
    </row>
    <row r="53" spans="1:6" ht="63" x14ac:dyDescent="0.25">
      <c r="A53" s="154">
        <v>42</v>
      </c>
      <c r="B53" s="152" t="s">
        <v>19708</v>
      </c>
      <c r="C53" s="152" t="s">
        <v>19709</v>
      </c>
      <c r="D53" s="152" t="s">
        <v>19710</v>
      </c>
      <c r="E53" s="306">
        <v>500000</v>
      </c>
      <c r="F53" s="152" t="s">
        <v>13</v>
      </c>
    </row>
    <row r="54" spans="1:6" ht="63" x14ac:dyDescent="0.25">
      <c r="A54" s="154">
        <v>43</v>
      </c>
      <c r="B54" s="152" t="s">
        <v>19711</v>
      </c>
      <c r="C54" s="152" t="s">
        <v>19712</v>
      </c>
      <c r="D54" s="152" t="s">
        <v>19713</v>
      </c>
      <c r="E54" s="306">
        <v>1500000</v>
      </c>
      <c r="F54" s="152" t="s">
        <v>13</v>
      </c>
    </row>
    <row r="55" spans="1:6" ht="47.25" x14ac:dyDescent="0.25">
      <c r="A55" s="154">
        <v>44</v>
      </c>
      <c r="B55" s="152" t="s">
        <v>19714</v>
      </c>
      <c r="C55" s="152" t="s">
        <v>19715</v>
      </c>
      <c r="D55" s="152" t="s">
        <v>19716</v>
      </c>
      <c r="E55" s="306">
        <v>500000</v>
      </c>
      <c r="F55" s="152" t="s">
        <v>13</v>
      </c>
    </row>
    <row r="56" spans="1:6" ht="126" x14ac:dyDescent="0.25">
      <c r="A56" s="154">
        <v>45</v>
      </c>
      <c r="B56" s="152" t="s">
        <v>19717</v>
      </c>
      <c r="C56" s="152" t="s">
        <v>19718</v>
      </c>
      <c r="D56" s="152" t="s">
        <v>19719</v>
      </c>
      <c r="E56" s="306">
        <v>800000</v>
      </c>
      <c r="F56" s="152" t="s">
        <v>13</v>
      </c>
    </row>
    <row r="57" spans="1:6" ht="31.5" x14ac:dyDescent="0.25">
      <c r="A57" s="154">
        <v>46</v>
      </c>
      <c r="B57" s="152" t="s">
        <v>19720</v>
      </c>
      <c r="C57" s="152" t="s">
        <v>19721</v>
      </c>
      <c r="D57" s="152" t="s">
        <v>3027</v>
      </c>
      <c r="E57" s="306">
        <v>800000</v>
      </c>
      <c r="F57" s="152" t="s">
        <v>13</v>
      </c>
    </row>
    <row r="58" spans="1:6" x14ac:dyDescent="0.25">
      <c r="A58" s="154"/>
      <c r="B58" s="2327" t="s">
        <v>19538</v>
      </c>
      <c r="C58" s="2327"/>
      <c r="D58" s="190"/>
      <c r="E58" s="55"/>
      <c r="F58" s="152"/>
    </row>
    <row r="59" spans="1:6" ht="110.25" x14ac:dyDescent="0.25">
      <c r="A59" s="154">
        <v>47</v>
      </c>
      <c r="B59" s="152" t="s">
        <v>19722</v>
      </c>
      <c r="C59" s="152" t="s">
        <v>19723</v>
      </c>
      <c r="D59" s="69" t="s">
        <v>19724</v>
      </c>
      <c r="E59" s="306">
        <v>500000</v>
      </c>
      <c r="F59" s="152" t="s">
        <v>13</v>
      </c>
    </row>
    <row r="60" spans="1:6" ht="47.25" x14ac:dyDescent="0.25">
      <c r="A60" s="154">
        <v>48</v>
      </c>
      <c r="B60" s="152" t="s">
        <v>19725</v>
      </c>
      <c r="C60" s="152" t="s">
        <v>19726</v>
      </c>
      <c r="D60" s="303" t="s">
        <v>3355</v>
      </c>
      <c r="E60" s="306">
        <v>1000000</v>
      </c>
      <c r="F60" s="152" t="s">
        <v>13</v>
      </c>
    </row>
    <row r="61" spans="1:6" ht="47.25" x14ac:dyDescent="0.25">
      <c r="A61" s="154">
        <v>49</v>
      </c>
      <c r="B61" s="152" t="s">
        <v>19727</v>
      </c>
      <c r="C61" s="152" t="s">
        <v>19728</v>
      </c>
      <c r="D61" s="303" t="s">
        <v>3027</v>
      </c>
      <c r="E61" s="306">
        <v>800000</v>
      </c>
      <c r="F61" s="152" t="s">
        <v>13</v>
      </c>
    </row>
    <row r="62" spans="1:6" ht="47.25" x14ac:dyDescent="0.25">
      <c r="A62" s="154">
        <v>50</v>
      </c>
      <c r="B62" s="152" t="s">
        <v>19729</v>
      </c>
      <c r="C62" s="152" t="s">
        <v>19730</v>
      </c>
      <c r="D62" s="303" t="s">
        <v>3027</v>
      </c>
      <c r="E62" s="306">
        <v>1200000</v>
      </c>
      <c r="F62" s="152" t="s">
        <v>13</v>
      </c>
    </row>
    <row r="63" spans="1:6" ht="47.25" x14ac:dyDescent="0.25">
      <c r="A63" s="154">
        <v>51</v>
      </c>
      <c r="B63" s="152" t="s">
        <v>19731</v>
      </c>
      <c r="C63" s="152" t="s">
        <v>19732</v>
      </c>
      <c r="D63" s="303" t="s">
        <v>11918</v>
      </c>
      <c r="E63" s="306">
        <v>1200000</v>
      </c>
      <c r="F63" s="152" t="s">
        <v>13</v>
      </c>
    </row>
    <row r="64" spans="1:6" ht="78.75" x14ac:dyDescent="0.25">
      <c r="A64" s="154">
        <v>52</v>
      </c>
      <c r="B64" s="152" t="s">
        <v>19733</v>
      </c>
      <c r="C64" s="152" t="s">
        <v>19734</v>
      </c>
      <c r="D64" s="303" t="s">
        <v>19735</v>
      </c>
      <c r="E64" s="306">
        <v>500000</v>
      </c>
      <c r="F64" s="152" t="s">
        <v>13</v>
      </c>
    </row>
    <row r="65" spans="1:6" x14ac:dyDescent="0.25">
      <c r="A65" s="154"/>
      <c r="B65" s="2327" t="s">
        <v>3397</v>
      </c>
      <c r="C65" s="2327"/>
      <c r="D65" s="152"/>
      <c r="E65" s="55"/>
      <c r="F65" s="152"/>
    </row>
    <row r="66" spans="1:6" ht="63" x14ac:dyDescent="0.25">
      <c r="A66" s="154">
        <v>53</v>
      </c>
      <c r="B66" s="49" t="s">
        <v>19736</v>
      </c>
      <c r="C66" s="152" t="s">
        <v>19737</v>
      </c>
      <c r="D66" s="152" t="s">
        <v>19738</v>
      </c>
      <c r="E66" s="306">
        <v>800000</v>
      </c>
      <c r="F66" s="152" t="s">
        <v>13</v>
      </c>
    </row>
    <row r="67" spans="1:6" ht="47.25" x14ac:dyDescent="0.25">
      <c r="A67" s="154">
        <v>54</v>
      </c>
      <c r="B67" s="49" t="s">
        <v>19739</v>
      </c>
      <c r="C67" s="152" t="s">
        <v>19740</v>
      </c>
      <c r="D67" s="152" t="s">
        <v>19741</v>
      </c>
      <c r="E67" s="306">
        <v>400000</v>
      </c>
      <c r="F67" s="152" t="s">
        <v>13</v>
      </c>
    </row>
    <row r="68" spans="1:6" ht="63" x14ac:dyDescent="0.25">
      <c r="A68" s="154">
        <v>55</v>
      </c>
      <c r="B68" s="49" t="s">
        <v>19742</v>
      </c>
      <c r="C68" s="152" t="s">
        <v>19743</v>
      </c>
      <c r="D68" s="152" t="s">
        <v>19738</v>
      </c>
      <c r="E68" s="306">
        <v>800000</v>
      </c>
      <c r="F68" s="152" t="s">
        <v>13</v>
      </c>
    </row>
    <row r="69" spans="1:6" x14ac:dyDescent="0.25">
      <c r="A69" s="154"/>
      <c r="B69" s="2327" t="s">
        <v>712</v>
      </c>
      <c r="C69" s="2327"/>
      <c r="D69" s="152"/>
      <c r="E69" s="306"/>
      <c r="F69" s="152"/>
    </row>
    <row r="70" spans="1:6" ht="252" x14ac:dyDescent="0.25">
      <c r="A70" s="154">
        <v>56</v>
      </c>
      <c r="B70" s="152" t="s">
        <v>2357</v>
      </c>
      <c r="C70" s="152" t="s">
        <v>19744</v>
      </c>
      <c r="D70" s="152" t="s">
        <v>19745</v>
      </c>
      <c r="E70" s="144">
        <v>1169256.8</v>
      </c>
      <c r="F70" s="152" t="s">
        <v>13</v>
      </c>
    </row>
    <row r="71" spans="1:6" ht="94.5" x14ac:dyDescent="0.25">
      <c r="A71" s="154">
        <v>57</v>
      </c>
      <c r="B71" s="152" t="s">
        <v>19746</v>
      </c>
      <c r="C71" s="152" t="s">
        <v>19747</v>
      </c>
      <c r="D71" s="152" t="s">
        <v>19748</v>
      </c>
      <c r="E71" s="306">
        <v>500000</v>
      </c>
      <c r="F71" s="152" t="s">
        <v>13</v>
      </c>
    </row>
    <row r="72" spans="1:6" ht="110.25" x14ac:dyDescent="0.25">
      <c r="A72" s="154">
        <v>58</v>
      </c>
      <c r="B72" s="152" t="s">
        <v>19746</v>
      </c>
      <c r="C72" s="152" t="s">
        <v>19749</v>
      </c>
      <c r="D72" s="152" t="s">
        <v>19750</v>
      </c>
      <c r="E72" s="306">
        <v>500000</v>
      </c>
      <c r="F72" s="152" t="s">
        <v>13</v>
      </c>
    </row>
    <row r="73" spans="1:6" x14ac:dyDescent="0.25">
      <c r="A73" s="154"/>
      <c r="B73" s="2393" t="s">
        <v>10031</v>
      </c>
      <c r="C73" s="2395"/>
      <c r="D73" s="152"/>
      <c r="E73" s="306"/>
      <c r="F73" s="152"/>
    </row>
    <row r="74" spans="1:6" ht="78.75" x14ac:dyDescent="0.25">
      <c r="A74" s="154">
        <v>59</v>
      </c>
      <c r="B74" s="152" t="s">
        <v>18322</v>
      </c>
      <c r="C74" s="152" t="s">
        <v>19751</v>
      </c>
      <c r="D74" s="152" t="s">
        <v>19752</v>
      </c>
      <c r="E74" s="306">
        <v>1500000</v>
      </c>
      <c r="F74" s="152" t="s">
        <v>13</v>
      </c>
    </row>
    <row r="75" spans="1:6" ht="31.5" x14ac:dyDescent="0.25">
      <c r="A75" s="154">
        <v>60</v>
      </c>
      <c r="B75" s="152" t="s">
        <v>19753</v>
      </c>
      <c r="C75" s="152" t="s">
        <v>19754</v>
      </c>
      <c r="D75" s="152" t="s">
        <v>19755</v>
      </c>
      <c r="E75" s="306">
        <v>120000</v>
      </c>
      <c r="F75" s="152" t="s">
        <v>13</v>
      </c>
    </row>
    <row r="76" spans="1:6" x14ac:dyDescent="0.25">
      <c r="A76" s="634"/>
      <c r="B76" s="2393" t="s">
        <v>248</v>
      </c>
      <c r="C76" s="2395"/>
      <c r="D76" s="152"/>
      <c r="E76" s="292">
        <f>SUM(E6:E75)</f>
        <v>77852574.399999991</v>
      </c>
      <c r="F76" s="152"/>
    </row>
    <row r="77" spans="1:6" x14ac:dyDescent="0.25">
      <c r="A77" s="685"/>
      <c r="B77" s="2558" t="s">
        <v>9</v>
      </c>
      <c r="C77" s="2558"/>
      <c r="D77" s="2558"/>
      <c r="E77" s="168"/>
      <c r="F77" s="276"/>
    </row>
    <row r="78" spans="1:6" ht="63" x14ac:dyDescent="0.25">
      <c r="A78" s="73">
        <v>1</v>
      </c>
      <c r="B78" s="69" t="s">
        <v>269</v>
      </c>
      <c r="C78" s="7" t="s">
        <v>19756</v>
      </c>
      <c r="D78" s="69" t="s">
        <v>271</v>
      </c>
      <c r="E78" s="77">
        <v>1000000</v>
      </c>
      <c r="F78" s="75" t="s">
        <v>272</v>
      </c>
    </row>
    <row r="79" spans="1:6" x14ac:dyDescent="0.25">
      <c r="A79" s="73"/>
      <c r="B79" s="70" t="s">
        <v>273</v>
      </c>
      <c r="C79" s="7"/>
      <c r="D79" s="69"/>
      <c r="E79" s="77"/>
      <c r="F79" s="75"/>
    </row>
    <row r="80" spans="1:6" ht="94.5" x14ac:dyDescent="0.25">
      <c r="A80" s="73">
        <v>2</v>
      </c>
      <c r="B80" s="69" t="s">
        <v>274</v>
      </c>
      <c r="C80" s="7" t="s">
        <v>19757</v>
      </c>
      <c r="D80" s="69" t="s">
        <v>276</v>
      </c>
      <c r="E80" s="77">
        <v>4500000</v>
      </c>
      <c r="F80" s="75" t="s">
        <v>277</v>
      </c>
    </row>
    <row r="81" spans="1:6" x14ac:dyDescent="0.25">
      <c r="A81" s="73"/>
      <c r="B81" s="70" t="s">
        <v>248</v>
      </c>
      <c r="C81" s="69"/>
      <c r="D81" s="69"/>
      <c r="E81" s="138">
        <v>5500000</v>
      </c>
      <c r="F81" s="75"/>
    </row>
    <row r="82" spans="1:6" x14ac:dyDescent="0.25">
      <c r="A82" s="762"/>
      <c r="B82" s="79"/>
      <c r="C82" s="485"/>
      <c r="D82" s="133"/>
      <c r="E82" s="686"/>
      <c r="F82" s="75"/>
    </row>
    <row r="83" spans="1:6" ht="14.25" customHeight="1" x14ac:dyDescent="0.25">
      <c r="A83" s="762"/>
      <c r="B83" s="2348" t="s">
        <v>323</v>
      </c>
      <c r="C83" s="2350"/>
      <c r="D83" s="133"/>
      <c r="E83" s="686"/>
      <c r="F83" s="75"/>
    </row>
    <row r="84" spans="1:6" ht="409.5" x14ac:dyDescent="0.25">
      <c r="A84" s="1015"/>
      <c r="B84" s="934" t="s">
        <v>2357</v>
      </c>
      <c r="C84" s="934" t="s">
        <v>19744</v>
      </c>
      <c r="D84" s="934" t="s">
        <v>19758</v>
      </c>
      <c r="E84" s="936">
        <v>3457770.42</v>
      </c>
      <c r="F84" s="152" t="s">
        <v>13</v>
      </c>
    </row>
    <row r="85" spans="1:6" x14ac:dyDescent="0.25">
      <c r="A85" s="88"/>
      <c r="B85" s="88" t="s">
        <v>248</v>
      </c>
      <c r="C85" s="88"/>
      <c r="D85" s="88"/>
      <c r="E85" s="223">
        <v>3457770.42</v>
      </c>
      <c r="F85" s="90"/>
    </row>
    <row r="86" spans="1:6" x14ac:dyDescent="0.25">
      <c r="A86" s="88"/>
      <c r="B86" s="88" t="s">
        <v>324</v>
      </c>
      <c r="C86" s="88"/>
      <c r="D86" s="88"/>
      <c r="E86" s="89">
        <f>E85+E81+E76</f>
        <v>86810344.819999993</v>
      </c>
      <c r="F86" s="90"/>
    </row>
    <row r="91" spans="1:6" x14ac:dyDescent="0.25">
      <c r="A91" s="2559" t="s">
        <v>0</v>
      </c>
      <c r="B91" s="2559"/>
      <c r="C91" s="2559"/>
      <c r="D91" s="2559"/>
      <c r="E91" s="2559"/>
      <c r="F91" s="2559"/>
    </row>
    <row r="92" spans="1:6" x14ac:dyDescent="0.25">
      <c r="A92" s="2914" t="s">
        <v>41933</v>
      </c>
      <c r="B92" s="2915"/>
      <c r="C92" s="2915"/>
      <c r="D92" s="2915"/>
      <c r="E92" s="2915"/>
      <c r="F92" s="2916"/>
    </row>
    <row r="93" spans="1:6" x14ac:dyDescent="0.25">
      <c r="A93" s="2559" t="s">
        <v>281</v>
      </c>
      <c r="B93" s="2559"/>
      <c r="C93" s="2559"/>
      <c r="D93" s="2559"/>
      <c r="E93" s="2559"/>
      <c r="F93" s="2559"/>
    </row>
    <row r="94" spans="1:6" x14ac:dyDescent="0.25">
      <c r="A94" s="1845" t="s">
        <v>3</v>
      </c>
      <c r="B94" s="1780" t="s">
        <v>5559</v>
      </c>
      <c r="C94" s="1780" t="s">
        <v>284</v>
      </c>
      <c r="D94" s="1780" t="s">
        <v>10816</v>
      </c>
      <c r="E94" s="1816" t="s">
        <v>41934</v>
      </c>
      <c r="F94" s="1780" t="s">
        <v>287</v>
      </c>
    </row>
    <row r="95" spans="1:6" x14ac:dyDescent="0.25">
      <c r="A95" s="1725"/>
      <c r="B95" s="2737" t="s">
        <v>269</v>
      </c>
      <c r="C95" s="2737"/>
      <c r="D95" s="2737"/>
      <c r="E95" s="1846"/>
      <c r="F95" s="1847"/>
    </row>
    <row r="96" spans="1:6" ht="78.75" x14ac:dyDescent="0.25">
      <c r="A96" s="1733">
        <v>1</v>
      </c>
      <c r="B96" s="1772" t="s">
        <v>23</v>
      </c>
      <c r="C96" s="1772" t="s">
        <v>19624</v>
      </c>
      <c r="D96" s="1772" t="s">
        <v>541</v>
      </c>
      <c r="E96" s="1773">
        <v>682758.62</v>
      </c>
      <c r="F96" s="1774" t="s">
        <v>1259</v>
      </c>
    </row>
    <row r="97" spans="1:6" x14ac:dyDescent="0.25">
      <c r="A97" s="1733"/>
      <c r="B97" s="1848" t="s">
        <v>41</v>
      </c>
      <c r="C97" s="1849"/>
      <c r="D97" s="1850"/>
      <c r="E97" s="1771"/>
      <c r="F97" s="1780"/>
    </row>
    <row r="98" spans="1:6" ht="78.75" x14ac:dyDescent="0.25">
      <c r="A98" s="1733">
        <v>2</v>
      </c>
      <c r="B98" s="1772" t="s">
        <v>41</v>
      </c>
      <c r="C98" s="1772" t="s">
        <v>19631</v>
      </c>
      <c r="D98" s="1772" t="s">
        <v>41935</v>
      </c>
      <c r="E98" s="1773">
        <v>568965.51</v>
      </c>
      <c r="F98" s="1774" t="s">
        <v>1259</v>
      </c>
    </row>
    <row r="99" spans="1:6" x14ac:dyDescent="0.25">
      <c r="A99" s="1733"/>
      <c r="B99" s="1848" t="s">
        <v>2066</v>
      </c>
      <c r="C99" s="1849"/>
      <c r="D99" s="1850"/>
      <c r="E99" s="1806"/>
      <c r="F99" s="1774"/>
    </row>
    <row r="100" spans="1:6" ht="110.25" x14ac:dyDescent="0.25">
      <c r="A100" s="1733">
        <v>3</v>
      </c>
      <c r="B100" s="1772" t="s">
        <v>2066</v>
      </c>
      <c r="C100" s="1772" t="s">
        <v>19632</v>
      </c>
      <c r="D100" s="1772" t="s">
        <v>41936</v>
      </c>
      <c r="E100" s="1757">
        <v>127586.21</v>
      </c>
      <c r="F100" s="1774" t="s">
        <v>1259</v>
      </c>
    </row>
    <row r="101" spans="1:6" x14ac:dyDescent="0.25">
      <c r="A101" s="1733"/>
      <c r="B101" s="1848" t="s">
        <v>552</v>
      </c>
      <c r="C101" s="1849"/>
      <c r="D101" s="1850"/>
      <c r="E101" s="1771"/>
      <c r="F101" s="1780"/>
    </row>
    <row r="102" spans="1:6" ht="346.5" x14ac:dyDescent="0.25">
      <c r="A102" s="1733">
        <v>4</v>
      </c>
      <c r="B102" s="1772" t="s">
        <v>41937</v>
      </c>
      <c r="C102" s="1772" t="s">
        <v>41938</v>
      </c>
      <c r="D102" s="1772" t="s">
        <v>41939</v>
      </c>
      <c r="E102" s="1773">
        <v>4000000</v>
      </c>
      <c r="F102" s="1774" t="s">
        <v>13</v>
      </c>
    </row>
    <row r="103" spans="1:6" ht="315" x14ac:dyDescent="0.25">
      <c r="A103" s="1733">
        <v>5</v>
      </c>
      <c r="B103" s="1772" t="s">
        <v>41940</v>
      </c>
      <c r="C103" s="1772" t="s">
        <v>41941</v>
      </c>
      <c r="D103" s="1772" t="s">
        <v>41942</v>
      </c>
      <c r="E103" s="1773">
        <v>5000000</v>
      </c>
      <c r="F103" s="1774" t="s">
        <v>13</v>
      </c>
    </row>
    <row r="104" spans="1:6" ht="110.25" x14ac:dyDescent="0.25">
      <c r="A104" s="1733">
        <v>6</v>
      </c>
      <c r="B104" s="1772" t="s">
        <v>41943</v>
      </c>
      <c r="C104" s="1772" t="s">
        <v>41944</v>
      </c>
      <c r="D104" s="1772" t="s">
        <v>41945</v>
      </c>
      <c r="E104" s="1773">
        <v>1000000</v>
      </c>
      <c r="F104" s="1774" t="s">
        <v>272</v>
      </c>
    </row>
    <row r="105" spans="1:6" x14ac:dyDescent="0.25">
      <c r="A105" s="1725"/>
      <c r="B105" s="1851"/>
      <c r="C105" s="1851" t="s">
        <v>248</v>
      </c>
      <c r="D105" s="1852"/>
      <c r="E105" s="1853">
        <f>SUM(E96:E104)</f>
        <v>11379310.34</v>
      </c>
      <c r="F105" s="1854"/>
    </row>
  </sheetData>
  <mergeCells count="20">
    <mergeCell ref="A1:F1"/>
    <mergeCell ref="A2:F2"/>
    <mergeCell ref="A3:F3"/>
    <mergeCell ref="B5:C5"/>
    <mergeCell ref="B10:D10"/>
    <mergeCell ref="B83:C83"/>
    <mergeCell ref="A91:F91"/>
    <mergeCell ref="A92:F92"/>
    <mergeCell ref="A93:F93"/>
    <mergeCell ref="B95:D95"/>
    <mergeCell ref="B14:C14"/>
    <mergeCell ref="B76:C76"/>
    <mergeCell ref="B77:D77"/>
    <mergeCell ref="B65:C65"/>
    <mergeCell ref="B69:C69"/>
    <mergeCell ref="B73:C73"/>
    <mergeCell ref="B20:C20"/>
    <mergeCell ref="B22:C22"/>
    <mergeCell ref="B24:C24"/>
    <mergeCell ref="B58:C58"/>
  </mergeCells>
  <pageMargins left="0.7" right="0.7" top="0.75" bottom="0.75" header="0.3" footer="0.3"/>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2"/>
  <sheetViews>
    <sheetView topLeftCell="A79" workbookViewId="0">
      <selection activeCell="C91" sqref="C91"/>
    </sheetView>
  </sheetViews>
  <sheetFormatPr defaultRowHeight="15" x14ac:dyDescent="0.25"/>
  <cols>
    <col min="2" max="2" width="17.5703125" customWidth="1"/>
    <col min="3" max="3" width="44.85546875" customWidth="1"/>
    <col min="4" max="4" width="17.140625" customWidth="1"/>
    <col min="5" max="5" width="19.85546875" customWidth="1"/>
    <col min="6" max="6" width="10.42578125" customWidth="1"/>
  </cols>
  <sheetData>
    <row r="1" spans="1:6" x14ac:dyDescent="0.25">
      <c r="A1" s="2344" t="s">
        <v>0</v>
      </c>
      <c r="B1" s="2344"/>
      <c r="C1" s="2344"/>
      <c r="D1" s="2344"/>
      <c r="E1" s="2344"/>
      <c r="F1" s="2344"/>
    </row>
    <row r="2" spans="1:6" x14ac:dyDescent="0.25">
      <c r="A2" s="2920" t="s">
        <v>19759</v>
      </c>
      <c r="B2" s="2921"/>
      <c r="C2" s="2921"/>
      <c r="D2" s="2921"/>
      <c r="E2" s="2921"/>
      <c r="F2" s="2921"/>
    </row>
    <row r="3" spans="1:6" x14ac:dyDescent="0.25">
      <c r="A3" s="2344" t="s">
        <v>281</v>
      </c>
      <c r="B3" s="2344"/>
      <c r="C3" s="2344"/>
      <c r="D3" s="2344"/>
      <c r="E3" s="2344"/>
      <c r="F3" s="2344"/>
    </row>
    <row r="4" spans="1:6" ht="31.5" x14ac:dyDescent="0.25">
      <c r="A4" s="219" t="s">
        <v>3</v>
      </c>
      <c r="B4" s="516" t="s">
        <v>6946</v>
      </c>
      <c r="C4" s="9" t="s">
        <v>19760</v>
      </c>
      <c r="D4" s="506" t="s">
        <v>6948</v>
      </c>
      <c r="E4" s="505" t="s">
        <v>7</v>
      </c>
      <c r="F4" s="9" t="s">
        <v>8</v>
      </c>
    </row>
    <row r="5" spans="1:6" ht="15.75" x14ac:dyDescent="0.25">
      <c r="A5" s="97"/>
      <c r="B5" s="2922" t="s">
        <v>19761</v>
      </c>
      <c r="C5" s="2923"/>
      <c r="D5" s="2922"/>
      <c r="E5" s="1016"/>
      <c r="F5" s="642"/>
    </row>
    <row r="6" spans="1:6" ht="47.25" x14ac:dyDescent="0.25">
      <c r="A6" s="97">
        <v>1</v>
      </c>
      <c r="B6" s="705" t="s">
        <v>2060</v>
      </c>
      <c r="C6" s="2" t="s">
        <v>19762</v>
      </c>
      <c r="D6" s="518" t="s">
        <v>19763</v>
      </c>
      <c r="E6" s="1017">
        <f>1500000-1000000</f>
        <v>500000</v>
      </c>
      <c r="F6" s="10" t="s">
        <v>272</v>
      </c>
    </row>
    <row r="7" spans="1:6" ht="141.75" x14ac:dyDescent="0.25">
      <c r="A7" s="97">
        <v>2</v>
      </c>
      <c r="B7" s="705" t="s">
        <v>295</v>
      </c>
      <c r="C7" s="2" t="s">
        <v>19764</v>
      </c>
      <c r="D7" s="518" t="s">
        <v>19765</v>
      </c>
      <c r="E7" s="1017">
        <v>1637827.59</v>
      </c>
      <c r="F7" s="10" t="s">
        <v>272</v>
      </c>
    </row>
    <row r="8" spans="1:6" ht="31.5" x14ac:dyDescent="0.25">
      <c r="A8" s="97">
        <v>3</v>
      </c>
      <c r="B8" s="705" t="s">
        <v>17</v>
      </c>
      <c r="C8" s="2" t="s">
        <v>19766</v>
      </c>
      <c r="D8" s="518" t="s">
        <v>19767</v>
      </c>
      <c r="E8" s="1017">
        <v>35000</v>
      </c>
      <c r="F8" s="10" t="s">
        <v>272</v>
      </c>
    </row>
    <row r="9" spans="1:6" ht="47.25" x14ac:dyDescent="0.25">
      <c r="A9" s="97">
        <v>4</v>
      </c>
      <c r="B9" s="705" t="s">
        <v>20</v>
      </c>
      <c r="C9" s="2" t="s">
        <v>19768</v>
      </c>
      <c r="D9" s="518" t="s">
        <v>19769</v>
      </c>
      <c r="E9" s="1017">
        <v>35793.1</v>
      </c>
      <c r="F9" s="10" t="s">
        <v>272</v>
      </c>
    </row>
    <row r="10" spans="1:6" ht="110.25" x14ac:dyDescent="0.25">
      <c r="A10" s="97">
        <v>5</v>
      </c>
      <c r="B10" s="705" t="s">
        <v>290</v>
      </c>
      <c r="C10" s="2" t="s">
        <v>19770</v>
      </c>
      <c r="D10" s="518" t="s">
        <v>19771</v>
      </c>
      <c r="E10" s="1017">
        <v>2000000</v>
      </c>
      <c r="F10" s="10" t="s">
        <v>272</v>
      </c>
    </row>
    <row r="11" spans="1:6" ht="15.75" x14ac:dyDescent="0.25">
      <c r="A11" s="97"/>
      <c r="B11" s="2383" t="s">
        <v>19772</v>
      </c>
      <c r="C11" s="2922"/>
      <c r="D11" s="2383"/>
      <c r="E11" s="125"/>
      <c r="F11" s="642"/>
    </row>
    <row r="12" spans="1:6" ht="110.25" x14ac:dyDescent="0.25">
      <c r="A12" s="97">
        <v>6</v>
      </c>
      <c r="B12" s="705" t="s">
        <v>1660</v>
      </c>
      <c r="C12" s="2" t="s">
        <v>19773</v>
      </c>
      <c r="D12" s="518" t="s">
        <v>2063</v>
      </c>
      <c r="E12" s="1017">
        <v>504309.86</v>
      </c>
      <c r="F12" s="10" t="s">
        <v>272</v>
      </c>
    </row>
    <row r="13" spans="1:6" ht="110.25" x14ac:dyDescent="0.25">
      <c r="A13" s="97">
        <v>7</v>
      </c>
      <c r="B13" s="705" t="s">
        <v>290</v>
      </c>
      <c r="C13" s="2" t="s">
        <v>19774</v>
      </c>
      <c r="D13" s="518" t="s">
        <v>19771</v>
      </c>
      <c r="E13" s="1017">
        <v>900000</v>
      </c>
      <c r="F13" s="10" t="s">
        <v>272</v>
      </c>
    </row>
    <row r="14" spans="1:6" ht="94.5" x14ac:dyDescent="0.25">
      <c r="A14" s="97">
        <v>8</v>
      </c>
      <c r="B14" s="705" t="s">
        <v>299</v>
      </c>
      <c r="C14" s="2" t="s">
        <v>19775</v>
      </c>
      <c r="D14" s="518" t="s">
        <v>19776</v>
      </c>
      <c r="E14" s="1017">
        <v>1200000</v>
      </c>
      <c r="F14" s="10" t="s">
        <v>272</v>
      </c>
    </row>
    <row r="15" spans="1:6" ht="15.75" x14ac:dyDescent="0.25">
      <c r="A15" s="97"/>
      <c r="B15" s="2383" t="s">
        <v>19777</v>
      </c>
      <c r="C15" s="2383"/>
      <c r="D15" s="2383"/>
      <c r="E15" s="1018"/>
      <c r="F15" s="796"/>
    </row>
    <row r="16" spans="1:6" ht="110.25" x14ac:dyDescent="0.25">
      <c r="A16" s="97">
        <v>9</v>
      </c>
      <c r="B16" s="705" t="s">
        <v>301</v>
      </c>
      <c r="C16" s="2" t="s">
        <v>19778</v>
      </c>
      <c r="D16" s="518" t="s">
        <v>19779</v>
      </c>
      <c r="E16" s="1017">
        <v>4568966.5199999996</v>
      </c>
      <c r="F16" s="10" t="s">
        <v>272</v>
      </c>
    </row>
    <row r="17" spans="1:6" ht="15.75" x14ac:dyDescent="0.25">
      <c r="A17" s="97"/>
      <c r="B17" s="2373" t="s">
        <v>19780</v>
      </c>
      <c r="C17" s="2374"/>
      <c r="D17" s="518"/>
      <c r="E17" s="125"/>
      <c r="F17" s="96"/>
    </row>
    <row r="18" spans="1:6" ht="157.5" x14ac:dyDescent="0.25">
      <c r="A18" s="97">
        <v>10</v>
      </c>
      <c r="B18" s="705" t="s">
        <v>3476</v>
      </c>
      <c r="C18" s="2" t="s">
        <v>19781</v>
      </c>
      <c r="D18" s="518" t="s">
        <v>4483</v>
      </c>
      <c r="E18" s="1017">
        <v>1736206.9</v>
      </c>
      <c r="F18" s="10" t="s">
        <v>272</v>
      </c>
    </row>
    <row r="19" spans="1:6" ht="15.75" x14ac:dyDescent="0.25">
      <c r="A19" s="97"/>
      <c r="B19" s="2383" t="s">
        <v>19782</v>
      </c>
      <c r="C19" s="2383"/>
      <c r="D19" s="2383"/>
      <c r="E19" s="1018"/>
      <c r="F19" s="10"/>
    </row>
    <row r="20" spans="1:6" ht="409.5" x14ac:dyDescent="0.25">
      <c r="A20" s="97">
        <v>11</v>
      </c>
      <c r="B20" s="705" t="s">
        <v>18062</v>
      </c>
      <c r="C20" s="2" t="s">
        <v>19783</v>
      </c>
      <c r="D20" s="724" t="s">
        <v>19784</v>
      </c>
      <c r="E20" s="1017">
        <v>1736206.9</v>
      </c>
      <c r="F20" s="10" t="s">
        <v>272</v>
      </c>
    </row>
    <row r="21" spans="1:6" ht="15.75" x14ac:dyDescent="0.25">
      <c r="A21" s="97"/>
      <c r="B21" s="2383" t="s">
        <v>19785</v>
      </c>
      <c r="C21" s="2383"/>
      <c r="D21" s="2383"/>
      <c r="E21" s="125"/>
      <c r="F21" s="10"/>
    </row>
    <row r="22" spans="1:6" ht="78.75" x14ac:dyDescent="0.25">
      <c r="A22" s="97">
        <v>12</v>
      </c>
      <c r="B22" s="705" t="s">
        <v>309</v>
      </c>
      <c r="C22" s="2" t="s">
        <v>19786</v>
      </c>
      <c r="D22" s="518" t="s">
        <v>19787</v>
      </c>
      <c r="E22" s="1017">
        <f>16479006.47-4500000</f>
        <v>11979006.470000001</v>
      </c>
      <c r="F22" s="10" t="s">
        <v>272</v>
      </c>
    </row>
    <row r="23" spans="1:6" ht="78.75" x14ac:dyDescent="0.25">
      <c r="A23" s="97">
        <v>13</v>
      </c>
      <c r="B23" s="705" t="s">
        <v>311</v>
      </c>
      <c r="C23" s="2" t="s">
        <v>19788</v>
      </c>
      <c r="D23" s="518" t="s">
        <v>19789</v>
      </c>
      <c r="E23" s="1017">
        <v>5000000</v>
      </c>
      <c r="F23" s="10" t="s">
        <v>272</v>
      </c>
    </row>
    <row r="24" spans="1:6" ht="78.75" x14ac:dyDescent="0.25">
      <c r="A24" s="97">
        <v>14</v>
      </c>
      <c r="B24" s="705" t="s">
        <v>4154</v>
      </c>
      <c r="C24" s="2" t="s">
        <v>19790</v>
      </c>
      <c r="D24" s="518" t="s">
        <v>19791</v>
      </c>
      <c r="E24" s="1017">
        <v>1000000</v>
      </c>
      <c r="F24" s="10" t="s">
        <v>272</v>
      </c>
    </row>
    <row r="25" spans="1:6" ht="15.75" x14ac:dyDescent="0.25">
      <c r="A25" s="97"/>
      <c r="B25" s="2383" t="s">
        <v>8085</v>
      </c>
      <c r="C25" s="2383"/>
      <c r="D25" s="2383"/>
      <c r="E25" s="1018"/>
      <c r="F25" s="10"/>
    </row>
    <row r="26" spans="1:6" ht="47.25" x14ac:dyDescent="0.25">
      <c r="A26" s="97">
        <v>15</v>
      </c>
      <c r="B26" s="705" t="s">
        <v>19792</v>
      </c>
      <c r="C26" s="2" t="s">
        <v>19793</v>
      </c>
      <c r="D26" s="518" t="s">
        <v>115</v>
      </c>
      <c r="E26" s="1017">
        <v>1500000</v>
      </c>
      <c r="F26" s="10" t="s">
        <v>13</v>
      </c>
    </row>
    <row r="27" spans="1:6" ht="15.75" x14ac:dyDescent="0.25">
      <c r="A27" s="97"/>
      <c r="B27" s="2383" t="s">
        <v>315</v>
      </c>
      <c r="C27" s="2383"/>
      <c r="D27" s="2383"/>
      <c r="E27" s="125"/>
      <c r="F27" s="10"/>
    </row>
    <row r="28" spans="1:6" ht="47.25" x14ac:dyDescent="0.25">
      <c r="A28" s="97">
        <v>16</v>
      </c>
      <c r="B28" s="705" t="s">
        <v>19794</v>
      </c>
      <c r="C28" s="2" t="s">
        <v>19795</v>
      </c>
      <c r="D28" s="518" t="s">
        <v>19796</v>
      </c>
      <c r="E28" s="1017">
        <v>2000000</v>
      </c>
      <c r="F28" s="10" t="s">
        <v>13</v>
      </c>
    </row>
    <row r="29" spans="1:6" ht="47.25" x14ac:dyDescent="0.25">
      <c r="A29" s="97">
        <v>17</v>
      </c>
      <c r="B29" s="705" t="s">
        <v>19797</v>
      </c>
      <c r="C29" s="2" t="s">
        <v>19798</v>
      </c>
      <c r="D29" s="518" t="s">
        <v>19796</v>
      </c>
      <c r="E29" s="1017">
        <v>2000000</v>
      </c>
      <c r="F29" s="10" t="s">
        <v>13</v>
      </c>
    </row>
    <row r="30" spans="1:6" ht="63" x14ac:dyDescent="0.25">
      <c r="A30" s="97">
        <v>18</v>
      </c>
      <c r="B30" s="705" t="s">
        <v>19799</v>
      </c>
      <c r="C30" s="2" t="s">
        <v>19800</v>
      </c>
      <c r="D30" s="518" t="s">
        <v>19796</v>
      </c>
      <c r="E30" s="1017">
        <v>2000000</v>
      </c>
      <c r="F30" s="10" t="s">
        <v>13</v>
      </c>
    </row>
    <row r="31" spans="1:6" ht="47.25" x14ac:dyDescent="0.25">
      <c r="A31" s="97">
        <v>19</v>
      </c>
      <c r="B31" s="705" t="s">
        <v>19801</v>
      </c>
      <c r="C31" s="2" t="s">
        <v>19802</v>
      </c>
      <c r="D31" s="518" t="s">
        <v>19796</v>
      </c>
      <c r="E31" s="1017">
        <v>2000000</v>
      </c>
      <c r="F31" s="10" t="s">
        <v>272</v>
      </c>
    </row>
    <row r="32" spans="1:6" ht="126" x14ac:dyDescent="0.25">
      <c r="A32" s="55">
        <v>20</v>
      </c>
      <c r="B32" s="705" t="s">
        <v>19803</v>
      </c>
      <c r="C32" s="2" t="s">
        <v>19804</v>
      </c>
      <c r="D32" s="518" t="s">
        <v>19805</v>
      </c>
      <c r="E32" s="1017">
        <v>5000000</v>
      </c>
      <c r="F32" s="10" t="s">
        <v>272</v>
      </c>
    </row>
    <row r="33" spans="1:6" ht="126" x14ac:dyDescent="0.25">
      <c r="A33" s="97">
        <v>21</v>
      </c>
      <c r="B33" s="705" t="s">
        <v>19806</v>
      </c>
      <c r="C33" s="2" t="s">
        <v>19807</v>
      </c>
      <c r="D33" s="518" t="s">
        <v>19805</v>
      </c>
      <c r="E33" s="1017">
        <v>5000000</v>
      </c>
      <c r="F33" s="10" t="s">
        <v>13</v>
      </c>
    </row>
    <row r="34" spans="1:6" ht="31.5" x14ac:dyDescent="0.25">
      <c r="A34" s="2917">
        <v>22</v>
      </c>
      <c r="B34" s="2919" t="s">
        <v>19808</v>
      </c>
      <c r="C34" s="2" t="s">
        <v>19809</v>
      </c>
      <c r="D34" s="518" t="s">
        <v>19810</v>
      </c>
      <c r="E34" s="1017">
        <v>1000000</v>
      </c>
      <c r="F34" s="10"/>
    </row>
    <row r="35" spans="1:6" ht="126" x14ac:dyDescent="0.25">
      <c r="A35" s="2918"/>
      <c r="B35" s="2919"/>
      <c r="C35" s="2" t="s">
        <v>19811</v>
      </c>
      <c r="D35" s="518" t="s">
        <v>19805</v>
      </c>
      <c r="E35" s="1019">
        <v>4000000</v>
      </c>
      <c r="F35" s="10" t="s">
        <v>13</v>
      </c>
    </row>
    <row r="36" spans="1:6" ht="15.75" x14ac:dyDescent="0.25">
      <c r="A36" s="97"/>
      <c r="B36" s="2383" t="s">
        <v>2940</v>
      </c>
      <c r="C36" s="2383"/>
      <c r="D36" s="2383"/>
      <c r="E36" s="125"/>
      <c r="F36" s="10"/>
    </row>
    <row r="37" spans="1:6" ht="47.25" x14ac:dyDescent="0.25">
      <c r="A37" s="895">
        <v>23</v>
      </c>
      <c r="B37" s="2928" t="s">
        <v>19812</v>
      </c>
      <c r="C37" s="2" t="s">
        <v>19813</v>
      </c>
      <c r="D37" s="518" t="s">
        <v>19814</v>
      </c>
      <c r="E37" s="1017">
        <v>1400000</v>
      </c>
      <c r="F37" s="10" t="s">
        <v>1269</v>
      </c>
    </row>
    <row r="38" spans="1:6" ht="47.25" x14ac:dyDescent="0.25">
      <c r="A38" s="895">
        <v>24</v>
      </c>
      <c r="B38" s="2929"/>
      <c r="C38" s="2" t="s">
        <v>19815</v>
      </c>
      <c r="D38" s="518" t="s">
        <v>19816</v>
      </c>
      <c r="E38" s="1017">
        <v>1000000</v>
      </c>
      <c r="F38" s="10" t="s">
        <v>272</v>
      </c>
    </row>
    <row r="39" spans="1:6" ht="47.25" x14ac:dyDescent="0.25">
      <c r="A39" s="895">
        <v>25</v>
      </c>
      <c r="B39" s="2930"/>
      <c r="C39" s="2" t="s">
        <v>19817</v>
      </c>
      <c r="D39" s="518" t="s">
        <v>19818</v>
      </c>
      <c r="E39" s="1017">
        <v>1400000</v>
      </c>
      <c r="F39" s="10" t="s">
        <v>272</v>
      </c>
    </row>
    <row r="40" spans="1:6" ht="31.5" x14ac:dyDescent="0.25">
      <c r="A40" s="97">
        <v>26</v>
      </c>
      <c r="B40" s="2742" t="s">
        <v>19819</v>
      </c>
      <c r="C40" s="2" t="s">
        <v>19820</v>
      </c>
      <c r="D40" s="518" t="s">
        <v>19821</v>
      </c>
      <c r="E40" s="1017">
        <v>4000000</v>
      </c>
      <c r="F40" s="10" t="s">
        <v>1269</v>
      </c>
    </row>
    <row r="41" spans="1:6" ht="31.5" x14ac:dyDescent="0.25">
      <c r="A41" s="97">
        <v>27</v>
      </c>
      <c r="B41" s="2742"/>
      <c r="C41" s="2" t="s">
        <v>19822</v>
      </c>
      <c r="D41" s="518" t="s">
        <v>19823</v>
      </c>
      <c r="E41" s="1017">
        <v>1000000</v>
      </c>
      <c r="F41" s="10" t="s">
        <v>1269</v>
      </c>
    </row>
    <row r="42" spans="1:6" ht="15.75" x14ac:dyDescent="0.25">
      <c r="A42" s="97"/>
      <c r="B42" s="516" t="s">
        <v>4808</v>
      </c>
      <c r="C42" s="9"/>
      <c r="D42" s="518"/>
      <c r="E42" s="125"/>
      <c r="F42" s="10"/>
    </row>
    <row r="43" spans="1:6" ht="78.75" x14ac:dyDescent="0.25">
      <c r="A43" s="97">
        <v>28</v>
      </c>
      <c r="B43" s="705" t="s">
        <v>683</v>
      </c>
      <c r="C43" s="2" t="s">
        <v>19824</v>
      </c>
      <c r="D43" s="518" t="s">
        <v>19825</v>
      </c>
      <c r="E43" s="1017">
        <v>3500000</v>
      </c>
      <c r="F43" s="10" t="s">
        <v>13</v>
      </c>
    </row>
    <row r="44" spans="1:6" ht="252" x14ac:dyDescent="0.25">
      <c r="A44" s="97">
        <v>29</v>
      </c>
      <c r="B44" s="705" t="s">
        <v>19826</v>
      </c>
      <c r="C44" s="2" t="s">
        <v>19827</v>
      </c>
      <c r="D44" s="518" t="s">
        <v>19828</v>
      </c>
      <c r="E44" s="1017">
        <v>1169256.75</v>
      </c>
      <c r="F44" s="10" t="s">
        <v>13</v>
      </c>
    </row>
    <row r="45" spans="1:6" ht="252" x14ac:dyDescent="0.25">
      <c r="A45" s="97">
        <v>30</v>
      </c>
      <c r="B45" s="705" t="s">
        <v>19829</v>
      </c>
      <c r="C45" s="2" t="s">
        <v>19830</v>
      </c>
      <c r="D45" s="518" t="s">
        <v>19831</v>
      </c>
      <c r="E45" s="1017">
        <v>1169256.75</v>
      </c>
      <c r="F45" s="10" t="s">
        <v>13</v>
      </c>
    </row>
    <row r="46" spans="1:6" ht="252" x14ac:dyDescent="0.25">
      <c r="A46" s="97">
        <v>31</v>
      </c>
      <c r="B46" s="705" t="s">
        <v>19832</v>
      </c>
      <c r="C46" s="2" t="s">
        <v>19833</v>
      </c>
      <c r="D46" s="518" t="s">
        <v>19831</v>
      </c>
      <c r="E46" s="1017">
        <v>1169256.75</v>
      </c>
      <c r="F46" s="10" t="s">
        <v>13</v>
      </c>
    </row>
    <row r="47" spans="1:6" ht="252" x14ac:dyDescent="0.25">
      <c r="A47" s="97">
        <v>32</v>
      </c>
      <c r="B47" s="705" t="s">
        <v>19834</v>
      </c>
      <c r="C47" s="2" t="s">
        <v>19835</v>
      </c>
      <c r="D47" s="518" t="s">
        <v>19831</v>
      </c>
      <c r="E47" s="1017">
        <v>1169256.75</v>
      </c>
      <c r="F47" s="10" t="s">
        <v>1269</v>
      </c>
    </row>
    <row r="48" spans="1:6" ht="31.5" x14ac:dyDescent="0.25">
      <c r="A48" s="97">
        <v>33</v>
      </c>
      <c r="B48" s="705" t="s">
        <v>19836</v>
      </c>
      <c r="C48" s="2" t="s">
        <v>19837</v>
      </c>
      <c r="D48" s="518" t="s">
        <v>19838</v>
      </c>
      <c r="E48" s="1017">
        <v>7000000</v>
      </c>
      <c r="F48" s="10" t="s">
        <v>1269</v>
      </c>
    </row>
    <row r="49" spans="1:6" ht="15.75" x14ac:dyDescent="0.25">
      <c r="A49" s="97"/>
      <c r="B49" s="2931" t="s">
        <v>19839</v>
      </c>
      <c r="C49" s="2931"/>
      <c r="D49" s="2931"/>
      <c r="E49" s="1020">
        <f>SUM(E6:E48)</f>
        <v>81310344.340000004</v>
      </c>
      <c r="F49" s="796"/>
    </row>
    <row r="50" spans="1:6" ht="15.75" x14ac:dyDescent="0.25">
      <c r="A50" s="685"/>
      <c r="B50" s="2558" t="s">
        <v>9</v>
      </c>
      <c r="C50" s="2558"/>
      <c r="D50" s="2558"/>
      <c r="E50" s="168"/>
      <c r="F50" s="276"/>
    </row>
    <row r="51" spans="1:6" ht="63" x14ac:dyDescent="0.25">
      <c r="A51" s="73">
        <v>1</v>
      </c>
      <c r="B51" s="69" t="s">
        <v>269</v>
      </c>
      <c r="C51" s="7" t="s">
        <v>19840</v>
      </c>
      <c r="D51" s="69" t="s">
        <v>271</v>
      </c>
      <c r="E51" s="77">
        <v>1000000</v>
      </c>
      <c r="F51" s="75" t="s">
        <v>272</v>
      </c>
    </row>
    <row r="52" spans="1:6" ht="15.75" x14ac:dyDescent="0.25">
      <c r="A52" s="73"/>
      <c r="B52" s="70" t="s">
        <v>273</v>
      </c>
      <c r="C52" s="7"/>
      <c r="D52" s="69"/>
      <c r="E52" s="77"/>
      <c r="F52" s="75"/>
    </row>
    <row r="53" spans="1:6" ht="94.5" x14ac:dyDescent="0.25">
      <c r="A53" s="73">
        <v>2</v>
      </c>
      <c r="B53" s="69" t="s">
        <v>274</v>
      </c>
      <c r="C53" s="7" t="s">
        <v>19841</v>
      </c>
      <c r="D53" s="69" t="s">
        <v>276</v>
      </c>
      <c r="E53" s="77">
        <v>4500000</v>
      </c>
      <c r="F53" s="75" t="s">
        <v>277</v>
      </c>
    </row>
    <row r="54" spans="1:6" ht="15.75" x14ac:dyDescent="0.25">
      <c r="A54" s="73"/>
      <c r="B54" s="70" t="s">
        <v>248</v>
      </c>
      <c r="C54" s="69"/>
      <c r="D54" s="69"/>
      <c r="E54" s="138">
        <v>5500000</v>
      </c>
      <c r="F54" s="75"/>
    </row>
    <row r="55" spans="1:6" x14ac:dyDescent="0.25">
      <c r="A55" s="113"/>
      <c r="B55" s="2926" t="s">
        <v>324</v>
      </c>
      <c r="C55" s="2927"/>
      <c r="D55" s="113"/>
      <c r="E55" s="114">
        <f>E54+E49</f>
        <v>86810344.340000004</v>
      </c>
      <c r="F55" s="113"/>
    </row>
    <row r="59" spans="1:6" ht="15.75" x14ac:dyDescent="0.25">
      <c r="B59" s="1728" t="s">
        <v>42250</v>
      </c>
    </row>
    <row r="61" spans="1:6" ht="15.75" x14ac:dyDescent="0.25">
      <c r="A61" s="2454" t="s">
        <v>0</v>
      </c>
      <c r="B61" s="2454"/>
      <c r="C61" s="2454"/>
      <c r="D61" s="2454"/>
      <c r="E61" s="2454"/>
      <c r="F61" s="2454"/>
    </row>
    <row r="62" spans="1:6" ht="15.75" x14ac:dyDescent="0.25">
      <c r="A62" s="2454" t="s">
        <v>43661</v>
      </c>
      <c r="B62" s="2454"/>
      <c r="C62" s="2454"/>
      <c r="D62" s="2454"/>
      <c r="E62" s="2454"/>
      <c r="F62" s="2454"/>
    </row>
    <row r="63" spans="1:6" ht="15.75" x14ac:dyDescent="0.25">
      <c r="A63" s="2455" t="s">
        <v>281</v>
      </c>
      <c r="B63" s="2455"/>
      <c r="C63" s="2455"/>
      <c r="D63" s="2455"/>
      <c r="E63" s="2455"/>
      <c r="F63" s="2455"/>
    </row>
    <row r="64" spans="1:6" ht="31.5" x14ac:dyDescent="0.25">
      <c r="A64" s="1868" t="s">
        <v>282</v>
      </c>
      <c r="B64" s="1968" t="s">
        <v>283</v>
      </c>
      <c r="C64" s="1968" t="s">
        <v>284</v>
      </c>
      <c r="D64" s="1968" t="s">
        <v>285</v>
      </c>
      <c r="E64" s="1968" t="s">
        <v>286</v>
      </c>
      <c r="F64" s="1968" t="s">
        <v>4467</v>
      </c>
    </row>
    <row r="65" spans="1:6" ht="15.75" x14ac:dyDescent="0.25">
      <c r="A65" s="1925"/>
      <c r="B65" s="2522" t="s">
        <v>23595</v>
      </c>
      <c r="C65" s="2524"/>
      <c r="D65" s="2182"/>
      <c r="E65" s="2182"/>
      <c r="F65" s="2182"/>
    </row>
    <row r="66" spans="1:6" ht="141.75" x14ac:dyDescent="0.25">
      <c r="A66" s="1925">
        <v>1</v>
      </c>
      <c r="B66" s="2182" t="s">
        <v>721</v>
      </c>
      <c r="C66" s="2182" t="s">
        <v>19764</v>
      </c>
      <c r="D66" s="2182" t="s">
        <v>488</v>
      </c>
      <c r="E66" s="1742">
        <v>300000</v>
      </c>
      <c r="F66" s="2182" t="s">
        <v>272</v>
      </c>
    </row>
    <row r="67" spans="1:6" ht="31.5" x14ac:dyDescent="0.25">
      <c r="A67" s="1925">
        <v>2</v>
      </c>
      <c r="B67" s="2182" t="s">
        <v>17</v>
      </c>
      <c r="C67" s="2182" t="s">
        <v>19766</v>
      </c>
      <c r="D67" s="2182" t="s">
        <v>19</v>
      </c>
      <c r="E67" s="1742">
        <v>25260</v>
      </c>
      <c r="F67" s="2182" t="s">
        <v>272</v>
      </c>
    </row>
    <row r="68" spans="1:6" ht="94.5" x14ac:dyDescent="0.25">
      <c r="A68" s="1925">
        <v>3</v>
      </c>
      <c r="B68" s="2182" t="s">
        <v>5942</v>
      </c>
      <c r="C68" s="2182" t="s">
        <v>19770</v>
      </c>
      <c r="D68" s="2182" t="s">
        <v>3056</v>
      </c>
      <c r="E68" s="2203">
        <v>357498.62</v>
      </c>
      <c r="F68" s="2182" t="s">
        <v>272</v>
      </c>
    </row>
    <row r="69" spans="1:6" ht="15.75" x14ac:dyDescent="0.25">
      <c r="A69" s="1925"/>
      <c r="B69" s="2924" t="s">
        <v>8605</v>
      </c>
      <c r="C69" s="2925"/>
      <c r="D69" s="2182"/>
      <c r="E69" s="1756"/>
      <c r="F69" s="2182"/>
    </row>
    <row r="70" spans="1:6" ht="94.5" x14ac:dyDescent="0.25">
      <c r="A70" s="1925">
        <v>4</v>
      </c>
      <c r="B70" s="2182" t="s">
        <v>43662</v>
      </c>
      <c r="C70" s="2182" t="s">
        <v>19775</v>
      </c>
      <c r="D70" s="2182" t="s">
        <v>43663</v>
      </c>
      <c r="E70" s="2203">
        <v>341379.29</v>
      </c>
      <c r="F70" s="2182" t="s">
        <v>272</v>
      </c>
    </row>
    <row r="71" spans="1:6" ht="15.75" x14ac:dyDescent="0.25">
      <c r="A71" s="1925"/>
      <c r="B71" s="2924" t="s">
        <v>40</v>
      </c>
      <c r="C71" s="2925"/>
      <c r="D71" s="2182"/>
      <c r="E71" s="1756"/>
      <c r="F71" s="2182"/>
    </row>
    <row r="72" spans="1:6" ht="94.5" x14ac:dyDescent="0.25">
      <c r="A72" s="1925">
        <v>5</v>
      </c>
      <c r="B72" s="2182" t="s">
        <v>41</v>
      </c>
      <c r="C72" s="2182" t="s">
        <v>19778</v>
      </c>
      <c r="D72" s="2182" t="s">
        <v>302</v>
      </c>
      <c r="E72" s="2203">
        <v>568965.51</v>
      </c>
      <c r="F72" s="2182" t="s">
        <v>272</v>
      </c>
    </row>
    <row r="73" spans="1:6" ht="15.75" x14ac:dyDescent="0.25">
      <c r="A73" s="1925"/>
      <c r="B73" s="2522" t="s">
        <v>8964</v>
      </c>
      <c r="C73" s="2524"/>
      <c r="D73" s="2182"/>
      <c r="E73" s="1756"/>
      <c r="F73" s="2182"/>
    </row>
    <row r="74" spans="1:6" ht="157.5" x14ac:dyDescent="0.25">
      <c r="A74" s="1925">
        <v>6</v>
      </c>
      <c r="B74" s="2182" t="s">
        <v>549</v>
      </c>
      <c r="C74" s="2182" t="s">
        <v>19781</v>
      </c>
      <c r="D74" s="2182" t="s">
        <v>10281</v>
      </c>
      <c r="E74" s="2246">
        <v>227586.2</v>
      </c>
      <c r="F74" s="2182" t="s">
        <v>272</v>
      </c>
    </row>
    <row r="75" spans="1:6" ht="15.75" x14ac:dyDescent="0.25">
      <c r="A75" s="1925"/>
      <c r="B75" s="2522" t="s">
        <v>34</v>
      </c>
      <c r="C75" s="2524"/>
      <c r="D75" s="2183"/>
      <c r="E75" s="2228"/>
      <c r="F75" s="2182"/>
    </row>
    <row r="76" spans="1:6" ht="47.25" x14ac:dyDescent="0.25">
      <c r="A76" s="1925">
        <v>7</v>
      </c>
      <c r="B76" s="2186" t="s">
        <v>309</v>
      </c>
      <c r="C76" s="2182" t="s">
        <v>19786</v>
      </c>
      <c r="D76" s="2186" t="s">
        <v>341</v>
      </c>
      <c r="E76" s="1742">
        <v>1982758.62</v>
      </c>
      <c r="F76" s="2182" t="s">
        <v>272</v>
      </c>
    </row>
    <row r="77" spans="1:6" ht="47.25" x14ac:dyDescent="0.25">
      <c r="A77" s="1925">
        <v>8</v>
      </c>
      <c r="B77" s="2186" t="s">
        <v>311</v>
      </c>
      <c r="C77" s="2182" t="s">
        <v>19788</v>
      </c>
      <c r="D77" s="2186" t="s">
        <v>341</v>
      </c>
      <c r="E77" s="1742">
        <v>3000000</v>
      </c>
      <c r="F77" s="2182" t="s">
        <v>272</v>
      </c>
    </row>
    <row r="78" spans="1:6" ht="15.75" x14ac:dyDescent="0.25">
      <c r="A78" s="1925"/>
      <c r="B78" s="2516" t="s">
        <v>43965</v>
      </c>
      <c r="C78" s="2517"/>
      <c r="D78" s="1925"/>
      <c r="E78" s="2247">
        <f>SUM(E66:E77)</f>
        <v>6803448.2400000002</v>
      </c>
      <c r="F78" s="1925"/>
    </row>
    <row r="79" spans="1:6" ht="15.75" x14ac:dyDescent="0.25">
      <c r="A79" s="1995"/>
      <c r="B79" s="1995" t="s">
        <v>323</v>
      </c>
      <c r="C79" s="1995"/>
      <c r="D79" s="1995"/>
      <c r="E79" s="1730"/>
      <c r="F79" s="1730"/>
    </row>
    <row r="80" spans="1:6" ht="15.75" x14ac:dyDescent="0.25">
      <c r="A80" s="1925"/>
      <c r="B80" s="2522" t="s">
        <v>315</v>
      </c>
      <c r="C80" s="2524"/>
      <c r="D80" s="1925"/>
      <c r="E80" s="2223"/>
      <c r="F80" s="2223"/>
    </row>
    <row r="81" spans="1:6" ht="126" x14ac:dyDescent="0.25">
      <c r="A81" s="1925">
        <v>9</v>
      </c>
      <c r="B81" s="2223" t="s">
        <v>19806</v>
      </c>
      <c r="C81" s="2223" t="s">
        <v>19809</v>
      </c>
      <c r="D81" s="2222" t="s">
        <v>43967</v>
      </c>
      <c r="E81" s="2276">
        <v>4575862</v>
      </c>
      <c r="F81" s="2223"/>
    </row>
    <row r="82" spans="1:6" ht="15.75" x14ac:dyDescent="0.25">
      <c r="A82" s="1731"/>
      <c r="B82" s="1732" t="s">
        <v>324</v>
      </c>
      <c r="C82" s="1732"/>
      <c r="D82" s="1732"/>
      <c r="E82" s="2100">
        <f>E81+E78</f>
        <v>11379310.24</v>
      </c>
      <c r="F82" s="1731"/>
    </row>
  </sheetData>
  <mergeCells count="29">
    <mergeCell ref="B73:C73"/>
    <mergeCell ref="B75:C75"/>
    <mergeCell ref="B78:C78"/>
    <mergeCell ref="A61:F61"/>
    <mergeCell ref="A62:F62"/>
    <mergeCell ref="A63:F63"/>
    <mergeCell ref="B65:C65"/>
    <mergeCell ref="B69:C69"/>
    <mergeCell ref="B36:D36"/>
    <mergeCell ref="B37:B39"/>
    <mergeCell ref="B40:B41"/>
    <mergeCell ref="B49:D49"/>
    <mergeCell ref="B50:D50"/>
    <mergeCell ref="B80:C80"/>
    <mergeCell ref="A34:A35"/>
    <mergeCell ref="B34:B35"/>
    <mergeCell ref="A1:F1"/>
    <mergeCell ref="A2:F2"/>
    <mergeCell ref="A3:F3"/>
    <mergeCell ref="B5:D5"/>
    <mergeCell ref="B11:D11"/>
    <mergeCell ref="B15:D15"/>
    <mergeCell ref="B71:C71"/>
    <mergeCell ref="B55:C55"/>
    <mergeCell ref="B17:C17"/>
    <mergeCell ref="B19:D19"/>
    <mergeCell ref="B21:D21"/>
    <mergeCell ref="B25:D25"/>
    <mergeCell ref="B27:D27"/>
  </mergeCells>
  <pageMargins left="0.7" right="0.7" top="0.75" bottom="0.75" header="0.3" footer="0.3"/>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00"/>
  <sheetViews>
    <sheetView topLeftCell="A91" workbookViewId="0">
      <selection activeCell="E103" sqref="E103"/>
    </sheetView>
  </sheetViews>
  <sheetFormatPr defaultRowHeight="15.75" x14ac:dyDescent="0.25"/>
  <cols>
    <col min="1" max="1" width="9.140625" style="128"/>
    <col min="2" max="2" width="14.42578125" style="128" customWidth="1"/>
    <col min="3" max="3" width="43.28515625" style="128" customWidth="1"/>
    <col min="4" max="4" width="19.7109375" style="128" customWidth="1"/>
    <col min="5" max="5" width="20.7109375" style="128" customWidth="1"/>
    <col min="6" max="6" width="11.5703125" style="128" customWidth="1"/>
    <col min="7" max="16384" width="9.140625" style="128"/>
  </cols>
  <sheetData>
    <row r="1" spans="1:6" x14ac:dyDescent="0.25">
      <c r="A1" s="2861" t="s">
        <v>17713</v>
      </c>
      <c r="B1" s="2862"/>
      <c r="C1" s="2862"/>
      <c r="D1" s="2862"/>
      <c r="E1" s="2862"/>
      <c r="F1" s="2863"/>
    </row>
    <row r="2" spans="1:6" x14ac:dyDescent="0.25">
      <c r="A2" s="2815" t="s">
        <v>21173</v>
      </c>
      <c r="B2" s="2816"/>
      <c r="C2" s="2816"/>
      <c r="D2" s="2816"/>
      <c r="E2" s="2816"/>
      <c r="F2" s="2817"/>
    </row>
    <row r="3" spans="1:6" x14ac:dyDescent="0.25">
      <c r="A3" s="2861" t="s">
        <v>281</v>
      </c>
      <c r="B3" s="2862"/>
      <c r="C3" s="2862"/>
      <c r="D3" s="2862"/>
      <c r="E3" s="2862"/>
      <c r="F3" s="2863"/>
    </row>
    <row r="4" spans="1:6" ht="31.5" x14ac:dyDescent="0.25">
      <c r="A4" s="1151" t="s">
        <v>3</v>
      </c>
      <c r="B4" s="1152" t="s">
        <v>5559</v>
      </c>
      <c r="C4" s="1152" t="s">
        <v>4425</v>
      </c>
      <c r="D4" s="1152" t="s">
        <v>8474</v>
      </c>
      <c r="E4" s="1153" t="s">
        <v>17715</v>
      </c>
      <c r="F4" s="1154" t="s">
        <v>1228</v>
      </c>
    </row>
    <row r="5" spans="1:6" x14ac:dyDescent="0.25">
      <c r="A5" s="90"/>
      <c r="B5" s="2353" t="s">
        <v>21174</v>
      </c>
      <c r="C5" s="2864"/>
      <c r="D5" s="2864"/>
      <c r="E5" s="2864"/>
      <c r="F5" s="2354"/>
    </row>
    <row r="6" spans="1:6" ht="47.25" x14ac:dyDescent="0.25">
      <c r="A6" s="193">
        <v>1</v>
      </c>
      <c r="B6" s="156" t="s">
        <v>21175</v>
      </c>
      <c r="C6" s="156" t="s">
        <v>21176</v>
      </c>
      <c r="D6" s="156" t="s">
        <v>329</v>
      </c>
      <c r="E6" s="915">
        <f>2500000-500000</f>
        <v>2000000</v>
      </c>
      <c r="F6" s="277" t="s">
        <v>21177</v>
      </c>
    </row>
    <row r="7" spans="1:6" ht="157.5" x14ac:dyDescent="0.25">
      <c r="A7" s="193">
        <v>2</v>
      </c>
      <c r="B7" s="156" t="s">
        <v>21178</v>
      </c>
      <c r="C7" s="156" t="s">
        <v>21179</v>
      </c>
      <c r="D7" s="156" t="s">
        <v>21180</v>
      </c>
      <c r="E7" s="915">
        <v>1264965.42</v>
      </c>
      <c r="F7" s="277" t="s">
        <v>21177</v>
      </c>
    </row>
    <row r="8" spans="1:6" ht="31.5" x14ac:dyDescent="0.25">
      <c r="A8" s="193">
        <v>3</v>
      </c>
      <c r="B8" s="156" t="s">
        <v>17</v>
      </c>
      <c r="C8" s="156" t="s">
        <v>21181</v>
      </c>
      <c r="D8" s="156" t="s">
        <v>537</v>
      </c>
      <c r="E8" s="915">
        <v>120000</v>
      </c>
      <c r="F8" s="277" t="s">
        <v>21177</v>
      </c>
    </row>
    <row r="9" spans="1:6" ht="31.5" x14ac:dyDescent="0.25">
      <c r="A9" s="193">
        <v>4</v>
      </c>
      <c r="B9" s="156" t="s">
        <v>20</v>
      </c>
      <c r="C9" s="156" t="s">
        <v>21182</v>
      </c>
      <c r="D9" s="156" t="s">
        <v>539</v>
      </c>
      <c r="E9" s="915">
        <v>100000</v>
      </c>
      <c r="F9" s="277" t="s">
        <v>21177</v>
      </c>
    </row>
    <row r="10" spans="1:6" ht="78.75" x14ac:dyDescent="0.25">
      <c r="A10" s="193">
        <v>5</v>
      </c>
      <c r="B10" s="156" t="s">
        <v>7599</v>
      </c>
      <c r="C10" s="156" t="s">
        <v>21183</v>
      </c>
      <c r="D10" s="156" t="s">
        <v>541</v>
      </c>
      <c r="E10" s="915">
        <f>1223655.27-500000</f>
        <v>723655.27</v>
      </c>
      <c r="F10" s="277" t="s">
        <v>21177</v>
      </c>
    </row>
    <row r="11" spans="1:6" x14ac:dyDescent="0.25">
      <c r="A11" s="193"/>
      <c r="B11" s="664" t="s">
        <v>21184</v>
      </c>
      <c r="C11" s="1156"/>
      <c r="D11" s="1156"/>
      <c r="E11" s="1157"/>
      <c r="F11" s="665"/>
    </row>
    <row r="12" spans="1:6" ht="110.25" x14ac:dyDescent="0.25">
      <c r="A12" s="193">
        <v>6</v>
      </c>
      <c r="B12" s="156" t="s">
        <v>21178</v>
      </c>
      <c r="C12" s="156" t="s">
        <v>21185</v>
      </c>
      <c r="D12" s="156" t="s">
        <v>2063</v>
      </c>
      <c r="E12" s="915">
        <v>342482.71</v>
      </c>
      <c r="F12" s="277" t="s">
        <v>21177</v>
      </c>
    </row>
    <row r="13" spans="1:6" ht="78.75" x14ac:dyDescent="0.25">
      <c r="A13" s="193">
        <v>7</v>
      </c>
      <c r="B13" s="156" t="s">
        <v>7599</v>
      </c>
      <c r="C13" s="156" t="s">
        <v>21186</v>
      </c>
      <c r="D13" s="156" t="s">
        <v>541</v>
      </c>
      <c r="E13" s="915">
        <v>1200000</v>
      </c>
      <c r="F13" s="277" t="s">
        <v>21177</v>
      </c>
    </row>
    <row r="14" spans="1:6" ht="63" x14ac:dyDescent="0.25">
      <c r="A14" s="193">
        <v>8</v>
      </c>
      <c r="B14" s="156" t="s">
        <v>21187</v>
      </c>
      <c r="C14" s="156" t="s">
        <v>21188</v>
      </c>
      <c r="D14" s="156" t="s">
        <v>20205</v>
      </c>
      <c r="E14" s="915">
        <v>1061827.6299999999</v>
      </c>
      <c r="F14" s="277" t="s">
        <v>21177</v>
      </c>
    </row>
    <row r="15" spans="1:6" x14ac:dyDescent="0.25">
      <c r="A15" s="193"/>
      <c r="B15" s="500" t="s">
        <v>301</v>
      </c>
      <c r="C15" s="510"/>
      <c r="D15" s="510"/>
      <c r="E15" s="1158"/>
      <c r="F15" s="501"/>
    </row>
    <row r="16" spans="1:6" ht="78.75" x14ac:dyDescent="0.25">
      <c r="A16" s="193">
        <v>9</v>
      </c>
      <c r="B16" s="156" t="s">
        <v>21189</v>
      </c>
      <c r="C16" s="156" t="s">
        <v>21190</v>
      </c>
      <c r="D16" s="156" t="s">
        <v>21191</v>
      </c>
      <c r="E16" s="915">
        <v>4568965.5199999996</v>
      </c>
      <c r="F16" s="277" t="s">
        <v>21177</v>
      </c>
    </row>
    <row r="17" spans="1:6" x14ac:dyDescent="0.25">
      <c r="A17" s="1167"/>
      <c r="E17" s="1168"/>
    </row>
    <row r="18" spans="1:6" ht="126" x14ac:dyDescent="0.25">
      <c r="A18" s="193">
        <v>10</v>
      </c>
      <c r="B18" s="156" t="s">
        <v>2066</v>
      </c>
      <c r="C18" s="156" t="s">
        <v>21192</v>
      </c>
      <c r="D18" s="156" t="s">
        <v>4483</v>
      </c>
      <c r="E18" s="915">
        <v>1736206.9</v>
      </c>
      <c r="F18" s="277" t="s">
        <v>21177</v>
      </c>
    </row>
    <row r="19" spans="1:6" x14ac:dyDescent="0.25">
      <c r="A19" s="193"/>
      <c r="B19" s="664" t="s">
        <v>21193</v>
      </c>
      <c r="C19" s="1156"/>
      <c r="D19" s="1156"/>
      <c r="E19" s="1157"/>
      <c r="F19" s="665"/>
    </row>
    <row r="20" spans="1:6" ht="47.25" x14ac:dyDescent="0.25">
      <c r="A20" s="193">
        <v>11</v>
      </c>
      <c r="B20" s="156" t="s">
        <v>21194</v>
      </c>
      <c r="C20" s="156" t="s">
        <v>21195</v>
      </c>
      <c r="D20" s="156" t="s">
        <v>21196</v>
      </c>
      <c r="E20" s="915">
        <f>7059007.28-4500000</f>
        <v>2559007.2800000003</v>
      </c>
      <c r="F20" s="277" t="s">
        <v>21177</v>
      </c>
    </row>
    <row r="21" spans="1:6" ht="47.25" x14ac:dyDescent="0.25">
      <c r="A21" s="193">
        <v>12</v>
      </c>
      <c r="B21" s="156" t="s">
        <v>21197</v>
      </c>
      <c r="C21" s="156" t="s">
        <v>21198</v>
      </c>
      <c r="D21" s="156" t="s">
        <v>21196</v>
      </c>
      <c r="E21" s="915">
        <v>15000000</v>
      </c>
      <c r="F21" s="277" t="s">
        <v>21177</v>
      </c>
    </row>
    <row r="22" spans="1:6" x14ac:dyDescent="0.25">
      <c r="A22" s="193"/>
      <c r="B22" s="664" t="s">
        <v>21199</v>
      </c>
      <c r="C22" s="1156"/>
      <c r="D22" s="1156"/>
      <c r="E22" s="1157"/>
      <c r="F22" s="665"/>
    </row>
    <row r="23" spans="1:6" ht="220.5" x14ac:dyDescent="0.25">
      <c r="A23" s="193">
        <v>13</v>
      </c>
      <c r="B23" s="156" t="s">
        <v>21200</v>
      </c>
      <c r="C23" s="156" t="s">
        <v>21201</v>
      </c>
      <c r="D23" s="156" t="s">
        <v>21202</v>
      </c>
      <c r="E23" s="1150">
        <v>4677027.2</v>
      </c>
      <c r="F23" s="277" t="s">
        <v>4853</v>
      </c>
    </row>
    <row r="24" spans="1:6" x14ac:dyDescent="0.25">
      <c r="A24" s="193"/>
      <c r="B24" s="664" t="s">
        <v>21203</v>
      </c>
      <c r="C24" s="1156"/>
      <c r="D24" s="1156"/>
      <c r="E24" s="1157"/>
      <c r="F24" s="665"/>
    </row>
    <row r="25" spans="1:6" ht="78.75" x14ac:dyDescent="0.25">
      <c r="A25" s="193">
        <v>14</v>
      </c>
      <c r="B25" s="156" t="s">
        <v>21204</v>
      </c>
      <c r="C25" s="156" t="s">
        <v>21205</v>
      </c>
      <c r="D25" s="156" t="s">
        <v>21206</v>
      </c>
      <c r="E25" s="1150">
        <v>300000</v>
      </c>
      <c r="F25" s="156" t="s">
        <v>19461</v>
      </c>
    </row>
    <row r="26" spans="1:6" ht="78.75" x14ac:dyDescent="0.25">
      <c r="A26" s="193">
        <v>15</v>
      </c>
      <c r="B26" s="156" t="s">
        <v>21207</v>
      </c>
      <c r="C26" s="156" t="s">
        <v>21208</v>
      </c>
      <c r="D26" s="156" t="s">
        <v>21209</v>
      </c>
      <c r="E26" s="1150">
        <v>300000</v>
      </c>
      <c r="F26" s="156" t="s">
        <v>19461</v>
      </c>
    </row>
    <row r="27" spans="1:6" ht="47.25" x14ac:dyDescent="0.25">
      <c r="A27" s="193">
        <v>16</v>
      </c>
      <c r="B27" s="156" t="s">
        <v>21210</v>
      </c>
      <c r="C27" s="156" t="s">
        <v>21211</v>
      </c>
      <c r="D27" s="156" t="s">
        <v>21212</v>
      </c>
      <c r="E27" s="1150">
        <v>500000</v>
      </c>
      <c r="F27" s="156" t="s">
        <v>19461</v>
      </c>
    </row>
    <row r="28" spans="1:6" ht="47.25" x14ac:dyDescent="0.25">
      <c r="A28" s="193">
        <v>17</v>
      </c>
      <c r="B28" s="156" t="s">
        <v>21213</v>
      </c>
      <c r="C28" s="156" t="s">
        <v>21214</v>
      </c>
      <c r="D28" s="156" t="s">
        <v>21215</v>
      </c>
      <c r="E28" s="1150">
        <v>500000</v>
      </c>
      <c r="F28" s="156" t="s">
        <v>19461</v>
      </c>
    </row>
    <row r="29" spans="1:6" ht="47.25" x14ac:dyDescent="0.25">
      <c r="A29" s="193">
        <v>18</v>
      </c>
      <c r="B29" s="156" t="s">
        <v>21216</v>
      </c>
      <c r="C29" s="156" t="s">
        <v>21217</v>
      </c>
      <c r="D29" s="156" t="s">
        <v>21218</v>
      </c>
      <c r="E29" s="1150">
        <v>500000</v>
      </c>
      <c r="F29" s="156" t="s">
        <v>19461</v>
      </c>
    </row>
    <row r="30" spans="1:6" ht="47.25" x14ac:dyDescent="0.25">
      <c r="A30" s="193">
        <v>19</v>
      </c>
      <c r="B30" s="365" t="s">
        <v>21219</v>
      </c>
      <c r="C30" s="365" t="s">
        <v>21220</v>
      </c>
      <c r="D30" s="365" t="s">
        <v>21221</v>
      </c>
      <c r="E30" s="1159">
        <v>1200000</v>
      </c>
      <c r="F30" s="365" t="s">
        <v>19461</v>
      </c>
    </row>
    <row r="31" spans="1:6" ht="47.25" x14ac:dyDescent="0.25">
      <c r="A31" s="193">
        <v>20</v>
      </c>
      <c r="B31" s="156" t="s">
        <v>21222</v>
      </c>
      <c r="C31" s="156" t="s">
        <v>21223</v>
      </c>
      <c r="D31" s="156" t="s">
        <v>21224</v>
      </c>
      <c r="E31" s="1150">
        <v>500000</v>
      </c>
      <c r="F31" s="156" t="s">
        <v>19461</v>
      </c>
    </row>
    <row r="32" spans="1:6" ht="78.75" x14ac:dyDescent="0.25">
      <c r="A32" s="193">
        <v>21</v>
      </c>
      <c r="B32" s="156" t="s">
        <v>21225</v>
      </c>
      <c r="C32" s="156" t="s">
        <v>21226</v>
      </c>
      <c r="D32" s="156" t="s">
        <v>21227</v>
      </c>
      <c r="E32" s="1150">
        <v>1000000</v>
      </c>
      <c r="F32" s="156" t="s">
        <v>1294</v>
      </c>
    </row>
    <row r="33" spans="1:6" ht="47.25" x14ac:dyDescent="0.25">
      <c r="A33" s="193">
        <v>22</v>
      </c>
      <c r="B33" s="156" t="s">
        <v>21228</v>
      </c>
      <c r="C33" s="156" t="s">
        <v>21229</v>
      </c>
      <c r="D33" s="156" t="s">
        <v>21230</v>
      </c>
      <c r="E33" s="1150">
        <v>220000</v>
      </c>
      <c r="F33" s="156" t="s">
        <v>1259</v>
      </c>
    </row>
    <row r="34" spans="1:6" x14ac:dyDescent="0.25">
      <c r="A34" s="193"/>
      <c r="B34" s="664" t="s">
        <v>21231</v>
      </c>
      <c r="C34" s="1156"/>
      <c r="D34" s="1156"/>
      <c r="E34" s="1157"/>
      <c r="F34" s="665"/>
    </row>
    <row r="35" spans="1:6" ht="78.75" x14ac:dyDescent="0.25">
      <c r="A35" s="193">
        <v>23</v>
      </c>
      <c r="B35" s="156" t="s">
        <v>21232</v>
      </c>
      <c r="C35" s="156" t="s">
        <v>21233</v>
      </c>
      <c r="D35" s="156" t="s">
        <v>21234</v>
      </c>
      <c r="E35" s="1150">
        <v>200000</v>
      </c>
      <c r="F35" s="156" t="s">
        <v>19461</v>
      </c>
    </row>
    <row r="36" spans="1:6" ht="47.25" x14ac:dyDescent="0.25">
      <c r="A36" s="193">
        <v>24</v>
      </c>
      <c r="B36" s="156" t="s">
        <v>21235</v>
      </c>
      <c r="C36" s="156" t="s">
        <v>21236</v>
      </c>
      <c r="D36" s="156" t="s">
        <v>2934</v>
      </c>
      <c r="E36" s="1150">
        <v>700000</v>
      </c>
      <c r="F36" s="156" t="s">
        <v>1294</v>
      </c>
    </row>
    <row r="37" spans="1:6" ht="78.75" x14ac:dyDescent="0.25">
      <c r="A37" s="193">
        <v>25</v>
      </c>
      <c r="B37" s="156" t="s">
        <v>21237</v>
      </c>
      <c r="C37" s="156" t="s">
        <v>21238</v>
      </c>
      <c r="D37" s="156" t="s">
        <v>21239</v>
      </c>
      <c r="E37" s="1150">
        <v>300000</v>
      </c>
      <c r="F37" s="156" t="s">
        <v>19461</v>
      </c>
    </row>
    <row r="38" spans="1:6" ht="78.75" x14ac:dyDescent="0.25">
      <c r="A38" s="193">
        <v>26</v>
      </c>
      <c r="B38" s="156" t="s">
        <v>21240</v>
      </c>
      <c r="C38" s="156" t="s">
        <v>21241</v>
      </c>
      <c r="D38" s="156" t="s">
        <v>21242</v>
      </c>
      <c r="E38" s="1150">
        <v>500000</v>
      </c>
      <c r="F38" s="156" t="s">
        <v>19461</v>
      </c>
    </row>
    <row r="39" spans="1:6" ht="78.75" x14ac:dyDescent="0.25">
      <c r="A39" s="193">
        <v>27</v>
      </c>
      <c r="B39" s="156" t="s">
        <v>21243</v>
      </c>
      <c r="C39" s="156" t="s">
        <v>21244</v>
      </c>
      <c r="D39" s="156" t="s">
        <v>21245</v>
      </c>
      <c r="E39" s="1150">
        <v>500000</v>
      </c>
      <c r="F39" s="156" t="s">
        <v>277</v>
      </c>
    </row>
    <row r="40" spans="1:6" ht="78.75" x14ac:dyDescent="0.25">
      <c r="A40" s="193">
        <v>28</v>
      </c>
      <c r="B40" s="156" t="s">
        <v>18668</v>
      </c>
      <c r="C40" s="156" t="s">
        <v>21246</v>
      </c>
      <c r="D40" s="156" t="s">
        <v>21247</v>
      </c>
      <c r="E40" s="1150">
        <v>600000</v>
      </c>
      <c r="F40" s="156" t="s">
        <v>19461</v>
      </c>
    </row>
    <row r="41" spans="1:6" ht="78.75" x14ac:dyDescent="0.25">
      <c r="A41" s="193">
        <v>29</v>
      </c>
      <c r="B41" s="156" t="s">
        <v>21248</v>
      </c>
      <c r="C41" s="156" t="s">
        <v>21249</v>
      </c>
      <c r="D41" s="156" t="s">
        <v>21250</v>
      </c>
      <c r="E41" s="1150">
        <v>600000</v>
      </c>
      <c r="F41" s="156" t="s">
        <v>19461</v>
      </c>
    </row>
    <row r="42" spans="1:6" ht="63" x14ac:dyDescent="0.25">
      <c r="A42" s="193">
        <v>30</v>
      </c>
      <c r="B42" s="156" t="s">
        <v>21251</v>
      </c>
      <c r="C42" s="156" t="s">
        <v>21252</v>
      </c>
      <c r="D42" s="156" t="s">
        <v>2934</v>
      </c>
      <c r="E42" s="1150">
        <v>700000</v>
      </c>
      <c r="F42" s="156" t="s">
        <v>13</v>
      </c>
    </row>
    <row r="43" spans="1:6" ht="47.25" x14ac:dyDescent="0.25">
      <c r="A43" s="193">
        <v>31</v>
      </c>
      <c r="B43" s="365" t="s">
        <v>21253</v>
      </c>
      <c r="C43" s="365" t="s">
        <v>21254</v>
      </c>
      <c r="D43" s="365" t="s">
        <v>2934</v>
      </c>
      <c r="E43" s="1159">
        <v>700000</v>
      </c>
      <c r="F43" s="365" t="s">
        <v>13</v>
      </c>
    </row>
    <row r="44" spans="1:6" ht="47.25" x14ac:dyDescent="0.25">
      <c r="A44" s="193">
        <v>32</v>
      </c>
      <c r="B44" s="156" t="s">
        <v>21255</v>
      </c>
      <c r="C44" s="156" t="s">
        <v>21256</v>
      </c>
      <c r="D44" s="156" t="s">
        <v>2934</v>
      </c>
      <c r="E44" s="1150">
        <v>700000</v>
      </c>
      <c r="F44" s="156" t="s">
        <v>1517</v>
      </c>
    </row>
    <row r="45" spans="1:6" ht="47.25" x14ac:dyDescent="0.25">
      <c r="A45" s="193">
        <v>33</v>
      </c>
      <c r="B45" s="156" t="s">
        <v>21257</v>
      </c>
      <c r="C45" s="156" t="s">
        <v>21258</v>
      </c>
      <c r="D45" s="156" t="s">
        <v>2934</v>
      </c>
      <c r="E45" s="1150">
        <v>700000</v>
      </c>
      <c r="F45" s="156" t="s">
        <v>1294</v>
      </c>
    </row>
    <row r="46" spans="1:6" ht="47.25" x14ac:dyDescent="0.25">
      <c r="A46" s="193">
        <v>34</v>
      </c>
      <c r="B46" s="156" t="s">
        <v>21259</v>
      </c>
      <c r="C46" s="156" t="s">
        <v>21260</v>
      </c>
      <c r="D46" s="156" t="s">
        <v>2934</v>
      </c>
      <c r="E46" s="1150">
        <v>700000</v>
      </c>
      <c r="F46" s="156" t="s">
        <v>1294</v>
      </c>
    </row>
    <row r="47" spans="1:6" ht="47.25" x14ac:dyDescent="0.25">
      <c r="A47" s="193">
        <v>35</v>
      </c>
      <c r="B47" s="156" t="s">
        <v>21261</v>
      </c>
      <c r="C47" s="156" t="s">
        <v>21262</v>
      </c>
      <c r="D47" s="156" t="s">
        <v>2934</v>
      </c>
      <c r="E47" s="1150">
        <v>700000</v>
      </c>
      <c r="F47" s="156" t="s">
        <v>1294</v>
      </c>
    </row>
    <row r="48" spans="1:6" ht="47.25" x14ac:dyDescent="0.25">
      <c r="A48" s="193">
        <v>36</v>
      </c>
      <c r="B48" s="365" t="s">
        <v>21263</v>
      </c>
      <c r="C48" s="365" t="s">
        <v>21264</v>
      </c>
      <c r="D48" s="365" t="s">
        <v>2934</v>
      </c>
      <c r="E48" s="1159">
        <v>700000</v>
      </c>
      <c r="F48" s="365" t="s">
        <v>19461</v>
      </c>
    </row>
    <row r="49" spans="1:6" ht="47.25" x14ac:dyDescent="0.25">
      <c r="A49" s="193">
        <v>37</v>
      </c>
      <c r="B49" s="156" t="s">
        <v>21265</v>
      </c>
      <c r="C49" s="156" t="s">
        <v>21266</v>
      </c>
      <c r="D49" s="156" t="s">
        <v>2934</v>
      </c>
      <c r="E49" s="1150">
        <v>700000</v>
      </c>
      <c r="F49" s="156" t="s">
        <v>1294</v>
      </c>
    </row>
    <row r="50" spans="1:6" ht="47.25" x14ac:dyDescent="0.25">
      <c r="A50" s="193">
        <v>38</v>
      </c>
      <c r="B50" s="156" t="s">
        <v>21267</v>
      </c>
      <c r="C50" s="156" t="s">
        <v>21268</v>
      </c>
      <c r="D50" s="156" t="s">
        <v>2934</v>
      </c>
      <c r="E50" s="1150">
        <v>700000</v>
      </c>
      <c r="F50" s="156" t="s">
        <v>1294</v>
      </c>
    </row>
    <row r="51" spans="1:6" ht="47.25" x14ac:dyDescent="0.25">
      <c r="A51" s="193">
        <v>39</v>
      </c>
      <c r="B51" s="156" t="s">
        <v>21269</v>
      </c>
      <c r="C51" s="156" t="s">
        <v>21270</v>
      </c>
      <c r="D51" s="156" t="s">
        <v>2934</v>
      </c>
      <c r="E51" s="1150">
        <v>700000</v>
      </c>
      <c r="F51" s="156" t="s">
        <v>1294</v>
      </c>
    </row>
    <row r="52" spans="1:6" ht="47.25" x14ac:dyDescent="0.25">
      <c r="A52" s="193">
        <v>40</v>
      </c>
      <c r="B52" s="156" t="s">
        <v>21271</v>
      </c>
      <c r="C52" s="156" t="s">
        <v>21272</v>
      </c>
      <c r="D52" s="156" t="s">
        <v>21273</v>
      </c>
      <c r="E52" s="1150">
        <v>800000</v>
      </c>
      <c r="F52" s="156" t="s">
        <v>19461</v>
      </c>
    </row>
    <row r="53" spans="1:6" ht="47.25" x14ac:dyDescent="0.25">
      <c r="A53" s="193">
        <v>41</v>
      </c>
      <c r="B53" s="156" t="s">
        <v>21274</v>
      </c>
      <c r="C53" s="156" t="s">
        <v>21275</v>
      </c>
      <c r="D53" s="156" t="s">
        <v>21276</v>
      </c>
      <c r="E53" s="1150">
        <v>800000</v>
      </c>
      <c r="F53" s="156" t="s">
        <v>1294</v>
      </c>
    </row>
    <row r="54" spans="1:6" ht="63" x14ac:dyDescent="0.25">
      <c r="A54" s="193">
        <v>42</v>
      </c>
      <c r="B54" s="156" t="s">
        <v>21277</v>
      </c>
      <c r="C54" s="156" t="s">
        <v>21278</v>
      </c>
      <c r="D54" s="156" t="s">
        <v>21279</v>
      </c>
      <c r="E54" s="1150">
        <v>500000</v>
      </c>
      <c r="F54" s="156" t="s">
        <v>13</v>
      </c>
    </row>
    <row r="55" spans="1:6" ht="63" x14ac:dyDescent="0.25">
      <c r="A55" s="193">
        <v>43</v>
      </c>
      <c r="B55" s="156" t="s">
        <v>21280</v>
      </c>
      <c r="C55" s="156" t="s">
        <v>21281</v>
      </c>
      <c r="D55" s="156" t="s">
        <v>21282</v>
      </c>
      <c r="E55" s="1150">
        <v>1000000</v>
      </c>
      <c r="F55" s="156" t="s">
        <v>19461</v>
      </c>
    </row>
    <row r="56" spans="1:6" ht="63" x14ac:dyDescent="0.25">
      <c r="A56" s="193">
        <v>44</v>
      </c>
      <c r="B56" s="156" t="s">
        <v>21283</v>
      </c>
      <c r="C56" s="156" t="s">
        <v>21284</v>
      </c>
      <c r="D56" s="156" t="s">
        <v>21285</v>
      </c>
      <c r="E56" s="1150">
        <v>1000000</v>
      </c>
      <c r="F56" s="156" t="s">
        <v>19461</v>
      </c>
    </row>
    <row r="57" spans="1:6" ht="78.75" x14ac:dyDescent="0.25">
      <c r="A57" s="193">
        <v>45</v>
      </c>
      <c r="B57" s="156" t="s">
        <v>21286</v>
      </c>
      <c r="C57" s="156" t="s">
        <v>21287</v>
      </c>
      <c r="D57" s="156" t="s">
        <v>21288</v>
      </c>
      <c r="E57" s="1150">
        <v>1000000</v>
      </c>
      <c r="F57" s="156" t="s">
        <v>19461</v>
      </c>
    </row>
    <row r="58" spans="1:6" ht="47.25" x14ac:dyDescent="0.25">
      <c r="A58" s="193">
        <v>46</v>
      </c>
      <c r="B58" s="156" t="s">
        <v>21289</v>
      </c>
      <c r="C58" s="156" t="s">
        <v>21290</v>
      </c>
      <c r="D58" s="156" t="s">
        <v>21291</v>
      </c>
      <c r="E58" s="1150">
        <v>1000000</v>
      </c>
      <c r="F58" s="156" t="s">
        <v>19461</v>
      </c>
    </row>
    <row r="59" spans="1:6" ht="63" x14ac:dyDescent="0.25">
      <c r="A59" s="193">
        <v>47</v>
      </c>
      <c r="B59" s="156" t="s">
        <v>21292</v>
      </c>
      <c r="C59" s="156" t="s">
        <v>21293</v>
      </c>
      <c r="D59" s="156" t="s">
        <v>21294</v>
      </c>
      <c r="E59" s="1150">
        <v>1000000</v>
      </c>
      <c r="F59" s="156" t="s">
        <v>19461</v>
      </c>
    </row>
    <row r="60" spans="1:6" ht="47.25" x14ac:dyDescent="0.25">
      <c r="A60" s="193">
        <v>48</v>
      </c>
      <c r="B60" s="156" t="s">
        <v>21295</v>
      </c>
      <c r="C60" s="156" t="s">
        <v>21296</v>
      </c>
      <c r="D60" s="156" t="s">
        <v>1915</v>
      </c>
      <c r="E60" s="1150">
        <v>1400000</v>
      </c>
      <c r="F60" s="156" t="s">
        <v>1294</v>
      </c>
    </row>
    <row r="61" spans="1:6" ht="31.5" x14ac:dyDescent="0.25">
      <c r="A61" s="193"/>
      <c r="B61" s="519" t="s">
        <v>12462</v>
      </c>
      <c r="C61" s="508"/>
      <c r="D61" s="508"/>
      <c r="E61" s="1160"/>
      <c r="F61" s="509"/>
    </row>
    <row r="62" spans="1:6" ht="63" x14ac:dyDescent="0.25">
      <c r="A62" s="193">
        <v>49</v>
      </c>
      <c r="B62" s="156" t="s">
        <v>21297</v>
      </c>
      <c r="C62" s="156" t="s">
        <v>21298</v>
      </c>
      <c r="D62" s="156" t="s">
        <v>21299</v>
      </c>
      <c r="E62" s="1150">
        <v>700000</v>
      </c>
      <c r="F62" s="156" t="s">
        <v>19461</v>
      </c>
    </row>
    <row r="63" spans="1:6" ht="47.25" x14ac:dyDescent="0.25">
      <c r="A63" s="193">
        <v>50</v>
      </c>
      <c r="B63" s="156" t="s">
        <v>21300</v>
      </c>
      <c r="C63" s="156" t="s">
        <v>21301</v>
      </c>
      <c r="D63" s="156" t="s">
        <v>21302</v>
      </c>
      <c r="E63" s="1150">
        <v>700000</v>
      </c>
      <c r="F63" s="156" t="s">
        <v>1294</v>
      </c>
    </row>
    <row r="64" spans="1:6" ht="78.75" x14ac:dyDescent="0.25">
      <c r="A64" s="193">
        <v>51</v>
      </c>
      <c r="B64" s="156" t="s">
        <v>21303</v>
      </c>
      <c r="C64" s="156" t="s">
        <v>21304</v>
      </c>
      <c r="D64" s="156" t="s">
        <v>21305</v>
      </c>
      <c r="E64" s="1150">
        <v>600000</v>
      </c>
      <c r="F64" s="156" t="s">
        <v>21306</v>
      </c>
    </row>
    <row r="65" spans="1:6" ht="47.25" x14ac:dyDescent="0.25">
      <c r="A65" s="193">
        <v>52</v>
      </c>
      <c r="B65" s="156" t="s">
        <v>21307</v>
      </c>
      <c r="C65" s="156" t="s">
        <v>21308</v>
      </c>
      <c r="D65" s="156" t="s">
        <v>21309</v>
      </c>
      <c r="E65" s="1150">
        <v>600000</v>
      </c>
      <c r="F65" s="156" t="s">
        <v>1294</v>
      </c>
    </row>
    <row r="66" spans="1:6" ht="47.25" x14ac:dyDescent="0.25">
      <c r="A66" s="193">
        <v>53</v>
      </c>
      <c r="B66" s="156" t="s">
        <v>21310</v>
      </c>
      <c r="C66" s="156" t="s">
        <v>21311</v>
      </c>
      <c r="D66" s="156" t="s">
        <v>2934</v>
      </c>
      <c r="E66" s="1150">
        <v>700000</v>
      </c>
      <c r="F66" s="156" t="s">
        <v>1294</v>
      </c>
    </row>
    <row r="67" spans="1:6" ht="94.5" x14ac:dyDescent="0.25">
      <c r="A67" s="193">
        <v>54</v>
      </c>
      <c r="B67" s="156" t="s">
        <v>21312</v>
      </c>
      <c r="C67" s="156" t="s">
        <v>21313</v>
      </c>
      <c r="D67" s="156" t="s">
        <v>21314</v>
      </c>
      <c r="E67" s="1150">
        <v>1000000</v>
      </c>
      <c r="F67" s="156" t="s">
        <v>19461</v>
      </c>
    </row>
    <row r="68" spans="1:6" ht="63" x14ac:dyDescent="0.25">
      <c r="A68" s="193">
        <v>55</v>
      </c>
      <c r="B68" s="156" t="s">
        <v>21315</v>
      </c>
      <c r="C68" s="156" t="s">
        <v>21316</v>
      </c>
      <c r="D68" s="156" t="s">
        <v>21317</v>
      </c>
      <c r="E68" s="1150">
        <v>1000000</v>
      </c>
      <c r="F68" s="156" t="s">
        <v>19461</v>
      </c>
    </row>
    <row r="69" spans="1:6" ht="63" x14ac:dyDescent="0.25">
      <c r="A69" s="193">
        <v>56</v>
      </c>
      <c r="B69" s="156" t="s">
        <v>21318</v>
      </c>
      <c r="C69" s="156" t="s">
        <v>21319</v>
      </c>
      <c r="D69" s="156" t="s">
        <v>21320</v>
      </c>
      <c r="E69" s="1150">
        <v>1000000</v>
      </c>
      <c r="F69" s="156" t="s">
        <v>19461</v>
      </c>
    </row>
    <row r="70" spans="1:6" ht="47.25" x14ac:dyDescent="0.25">
      <c r="A70" s="193">
        <v>57</v>
      </c>
      <c r="B70" s="156" t="s">
        <v>21321</v>
      </c>
      <c r="C70" s="156" t="s">
        <v>21322</v>
      </c>
      <c r="D70" s="156" t="s">
        <v>21323</v>
      </c>
      <c r="E70" s="1150">
        <v>1000000</v>
      </c>
      <c r="F70" s="156" t="s">
        <v>1294</v>
      </c>
    </row>
    <row r="71" spans="1:6" ht="141.75" x14ac:dyDescent="0.25">
      <c r="A71" s="193">
        <v>58</v>
      </c>
      <c r="B71" s="156" t="s">
        <v>21324</v>
      </c>
      <c r="C71" s="156" t="s">
        <v>21325</v>
      </c>
      <c r="D71" s="156" t="s">
        <v>21326</v>
      </c>
      <c r="E71" s="1150">
        <v>1000000</v>
      </c>
      <c r="F71" s="156" t="s">
        <v>19461</v>
      </c>
    </row>
    <row r="72" spans="1:6" ht="47.25" x14ac:dyDescent="0.25">
      <c r="A72" s="193">
        <v>59</v>
      </c>
      <c r="B72" s="156" t="s">
        <v>21327</v>
      </c>
      <c r="C72" s="156" t="s">
        <v>21328</v>
      </c>
      <c r="D72" s="156" t="s">
        <v>14562</v>
      </c>
      <c r="E72" s="1150">
        <v>1000000</v>
      </c>
      <c r="F72" s="156" t="s">
        <v>1294</v>
      </c>
    </row>
    <row r="73" spans="1:6" ht="63" x14ac:dyDescent="0.25">
      <c r="A73" s="193">
        <v>60</v>
      </c>
      <c r="B73" s="156" t="s">
        <v>21329</v>
      </c>
      <c r="C73" s="156" t="s">
        <v>21330</v>
      </c>
      <c r="D73" s="156" t="s">
        <v>21331</v>
      </c>
      <c r="E73" s="1150">
        <v>1000000</v>
      </c>
      <c r="F73" s="156" t="s">
        <v>19461</v>
      </c>
    </row>
    <row r="74" spans="1:6" ht="47.25" x14ac:dyDescent="0.25">
      <c r="A74" s="193">
        <v>61</v>
      </c>
      <c r="B74" s="156" t="s">
        <v>21332</v>
      </c>
      <c r="C74" s="156" t="s">
        <v>21333</v>
      </c>
      <c r="D74" s="156" t="s">
        <v>21334</v>
      </c>
      <c r="E74" s="1150">
        <v>1000000</v>
      </c>
      <c r="F74" s="156" t="s">
        <v>19461</v>
      </c>
    </row>
    <row r="75" spans="1:6" ht="47.25" x14ac:dyDescent="0.25">
      <c r="A75" s="193">
        <v>62</v>
      </c>
      <c r="B75" s="156" t="s">
        <v>21335</v>
      </c>
      <c r="C75" s="156" t="s">
        <v>21336</v>
      </c>
      <c r="D75" s="156" t="s">
        <v>21337</v>
      </c>
      <c r="E75" s="1150">
        <v>1000000</v>
      </c>
      <c r="F75" s="156" t="s">
        <v>19461</v>
      </c>
    </row>
    <row r="76" spans="1:6" ht="78.75" x14ac:dyDescent="0.25">
      <c r="A76" s="193">
        <v>63</v>
      </c>
      <c r="B76" s="365" t="s">
        <v>21338</v>
      </c>
      <c r="C76" s="365" t="s">
        <v>21339</v>
      </c>
      <c r="D76" s="365" t="s">
        <v>21340</v>
      </c>
      <c r="E76" s="1159">
        <v>1000000</v>
      </c>
      <c r="F76" s="365" t="s">
        <v>19461</v>
      </c>
    </row>
    <row r="77" spans="1:6" ht="78.75" x14ac:dyDescent="0.25">
      <c r="A77" s="193">
        <v>64</v>
      </c>
      <c r="B77" s="156" t="s">
        <v>21341</v>
      </c>
      <c r="C77" s="156" t="s">
        <v>21342</v>
      </c>
      <c r="D77" s="156" t="s">
        <v>21343</v>
      </c>
      <c r="E77" s="1150">
        <v>1000000</v>
      </c>
      <c r="F77" s="156" t="s">
        <v>19461</v>
      </c>
    </row>
    <row r="78" spans="1:6" ht="78.75" x14ac:dyDescent="0.25">
      <c r="A78" s="193">
        <v>65</v>
      </c>
      <c r="B78" s="156" t="s">
        <v>21344</v>
      </c>
      <c r="C78" s="156" t="s">
        <v>21345</v>
      </c>
      <c r="D78" s="156" t="s">
        <v>21346</v>
      </c>
      <c r="E78" s="1150">
        <v>2000000</v>
      </c>
      <c r="F78" s="156" t="s">
        <v>19461</v>
      </c>
    </row>
    <row r="79" spans="1:6" ht="63" x14ac:dyDescent="0.25">
      <c r="A79" s="193">
        <v>66</v>
      </c>
      <c r="B79" s="156" t="s">
        <v>21347</v>
      </c>
      <c r="C79" s="156" t="s">
        <v>21345</v>
      </c>
      <c r="D79" s="156" t="s">
        <v>2934</v>
      </c>
      <c r="E79" s="1150">
        <v>700000</v>
      </c>
      <c r="F79" s="156" t="s">
        <v>13</v>
      </c>
    </row>
    <row r="80" spans="1:6" ht="110.25" x14ac:dyDescent="0.25">
      <c r="A80" s="193">
        <v>67</v>
      </c>
      <c r="B80" s="156" t="s">
        <v>21348</v>
      </c>
      <c r="C80" s="156" t="s">
        <v>21349</v>
      </c>
      <c r="D80" s="156" t="s">
        <v>21350</v>
      </c>
      <c r="E80" s="1150">
        <v>1300000</v>
      </c>
      <c r="F80" s="156" t="s">
        <v>19461</v>
      </c>
    </row>
    <row r="81" spans="1:6" x14ac:dyDescent="0.25">
      <c r="A81" s="90"/>
      <c r="B81" s="156"/>
      <c r="C81" s="156"/>
      <c r="D81" s="277"/>
      <c r="E81" s="898">
        <f>SUM(E6:E80)</f>
        <v>77574137.930000007</v>
      </c>
      <c r="F81" s="277"/>
    </row>
    <row r="82" spans="1:6" ht="21" customHeight="1" x14ac:dyDescent="0.25">
      <c r="A82" s="1055"/>
      <c r="B82" s="2830" t="s">
        <v>9</v>
      </c>
      <c r="C82" s="2831"/>
      <c r="D82" s="2832"/>
      <c r="E82" s="1098"/>
      <c r="F82" s="677"/>
    </row>
    <row r="83" spans="1:6" ht="63" x14ac:dyDescent="0.25">
      <c r="A83" s="1056">
        <v>1</v>
      </c>
      <c r="B83" s="149" t="s">
        <v>269</v>
      </c>
      <c r="C83" s="7" t="s">
        <v>21361</v>
      </c>
      <c r="D83" s="149" t="s">
        <v>271</v>
      </c>
      <c r="E83" s="916">
        <v>1000000</v>
      </c>
      <c r="F83" s="277" t="s">
        <v>272</v>
      </c>
    </row>
    <row r="84" spans="1:6" x14ac:dyDescent="0.25">
      <c r="A84" s="1056"/>
      <c r="B84" s="382" t="s">
        <v>273</v>
      </c>
      <c r="C84" s="7"/>
      <c r="D84" s="149"/>
      <c r="E84" s="916"/>
      <c r="F84" s="277"/>
    </row>
    <row r="85" spans="1:6" ht="94.5" x14ac:dyDescent="0.25">
      <c r="A85" s="1056">
        <v>2</v>
      </c>
      <c r="B85" s="149" t="s">
        <v>274</v>
      </c>
      <c r="C85" s="7" t="s">
        <v>21362</v>
      </c>
      <c r="D85" s="149" t="s">
        <v>276</v>
      </c>
      <c r="E85" s="916">
        <v>4500000</v>
      </c>
      <c r="F85" s="277" t="s">
        <v>277</v>
      </c>
    </row>
    <row r="86" spans="1:6" x14ac:dyDescent="0.25">
      <c r="A86" s="1056"/>
      <c r="B86" s="382" t="s">
        <v>248</v>
      </c>
      <c r="C86" s="156"/>
      <c r="D86" s="149"/>
      <c r="E86" s="1099">
        <v>5500000</v>
      </c>
      <c r="F86" s="277"/>
    </row>
    <row r="87" spans="1:6" x14ac:dyDescent="0.25">
      <c r="A87" s="1164"/>
      <c r="B87" s="2449" t="s">
        <v>323</v>
      </c>
      <c r="C87" s="2449"/>
      <c r="D87" s="1165"/>
      <c r="E87" s="1157"/>
      <c r="F87" s="1166"/>
    </row>
    <row r="88" spans="1:6" x14ac:dyDescent="0.25">
      <c r="A88" s="2353" t="s">
        <v>21351</v>
      </c>
      <c r="B88" s="2864"/>
      <c r="C88" s="2864"/>
      <c r="D88" s="2864"/>
      <c r="E88" s="2864"/>
      <c r="F88" s="2354"/>
    </row>
    <row r="89" spans="1:6" ht="141.75" x14ac:dyDescent="0.25">
      <c r="A89" s="90"/>
      <c r="B89" s="156" t="s">
        <v>21352</v>
      </c>
      <c r="C89" s="156" t="s">
        <v>21353</v>
      </c>
      <c r="D89" s="156" t="s">
        <v>21354</v>
      </c>
      <c r="E89" s="915">
        <v>1736206.9</v>
      </c>
      <c r="F89" s="277" t="s">
        <v>21177</v>
      </c>
    </row>
    <row r="90" spans="1:6" x14ac:dyDescent="0.25">
      <c r="A90" s="1161" t="s">
        <v>11393</v>
      </c>
      <c r="B90" s="1162"/>
      <c r="C90" s="1162"/>
      <c r="D90" s="1162"/>
      <c r="E90" s="1162"/>
      <c r="F90" s="1163"/>
    </row>
    <row r="91" spans="1:6" ht="63" x14ac:dyDescent="0.25">
      <c r="A91" s="90">
        <v>1</v>
      </c>
      <c r="B91" s="156" t="s">
        <v>21355</v>
      </c>
      <c r="C91" s="156" t="s">
        <v>21356</v>
      </c>
      <c r="D91" s="156" t="s">
        <v>21357</v>
      </c>
      <c r="E91" s="1150">
        <v>1000000</v>
      </c>
      <c r="F91" s="156" t="s">
        <v>1259</v>
      </c>
    </row>
    <row r="92" spans="1:6" ht="63" x14ac:dyDescent="0.25">
      <c r="A92" s="90">
        <v>2</v>
      </c>
      <c r="B92" s="156" t="s">
        <v>21358</v>
      </c>
      <c r="C92" s="156" t="s">
        <v>21359</v>
      </c>
      <c r="D92" s="277" t="s">
        <v>21360</v>
      </c>
      <c r="E92" s="1150">
        <v>1000000</v>
      </c>
      <c r="F92" s="277" t="s">
        <v>19461</v>
      </c>
    </row>
    <row r="93" spans="1:6" x14ac:dyDescent="0.25">
      <c r="A93" s="88"/>
      <c r="B93" s="264" t="s">
        <v>248</v>
      </c>
      <c r="C93" s="88"/>
      <c r="D93" s="88"/>
      <c r="E93" s="197">
        <f>SUM(E89:E92)</f>
        <v>3736206.9</v>
      </c>
      <c r="F93" s="88"/>
    </row>
    <row r="94" spans="1:6" ht="20.25" customHeight="1" x14ac:dyDescent="0.25">
      <c r="A94" s="88"/>
      <c r="B94" s="2381" t="s">
        <v>324</v>
      </c>
      <c r="C94" s="2382"/>
      <c r="D94" s="88"/>
      <c r="E94" s="89">
        <f>E93+E86+E81</f>
        <v>86810344.830000013</v>
      </c>
      <c r="F94" s="88"/>
    </row>
    <row r="100" spans="2:2" x14ac:dyDescent="0.25">
      <c r="B100" s="1728" t="s">
        <v>42250</v>
      </c>
    </row>
  </sheetData>
  <mergeCells count="8">
    <mergeCell ref="B94:C94"/>
    <mergeCell ref="A1:F1"/>
    <mergeCell ref="A2:F2"/>
    <mergeCell ref="A3:F3"/>
    <mergeCell ref="B5:F5"/>
    <mergeCell ref="A88:F88"/>
    <mergeCell ref="B87:C87"/>
    <mergeCell ref="B82:D82"/>
  </mergeCells>
  <pageMargins left="0.7" right="0.7" top="0.75" bottom="0.75" header="0.3" footer="0.3"/>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62"/>
  <sheetViews>
    <sheetView topLeftCell="A58" workbookViewId="0">
      <selection activeCell="B70" sqref="B70"/>
    </sheetView>
  </sheetViews>
  <sheetFormatPr defaultRowHeight="15.75" x14ac:dyDescent="0.25"/>
  <cols>
    <col min="1" max="1" width="7.7109375" style="128" customWidth="1"/>
    <col min="2" max="2" width="19.7109375" style="128" customWidth="1"/>
    <col min="3" max="3" width="43" style="128" customWidth="1"/>
    <col min="4" max="4" width="18.140625" style="128" customWidth="1"/>
    <col min="5" max="5" width="22" style="128" customWidth="1"/>
    <col min="6" max="16384" width="9.140625" style="128"/>
  </cols>
  <sheetData>
    <row r="1" spans="1:6" x14ac:dyDescent="0.25">
      <c r="A1" s="2360" t="s">
        <v>0</v>
      </c>
      <c r="B1" s="2360"/>
      <c r="C1" s="2360"/>
      <c r="D1" s="2360"/>
      <c r="E1" s="2360"/>
      <c r="F1" s="2360"/>
    </row>
    <row r="2" spans="1:6" x14ac:dyDescent="0.25">
      <c r="A2" s="2377" t="s">
        <v>19375</v>
      </c>
      <c r="B2" s="2378"/>
      <c r="C2" s="2378"/>
      <c r="D2" s="2378"/>
      <c r="E2" s="2378"/>
      <c r="F2" s="2379"/>
    </row>
    <row r="3" spans="1:6" x14ac:dyDescent="0.25">
      <c r="A3" s="2360" t="s">
        <v>281</v>
      </c>
      <c r="B3" s="2360"/>
      <c r="C3" s="2360"/>
      <c r="D3" s="2360"/>
      <c r="E3" s="2360"/>
      <c r="F3" s="2360"/>
    </row>
    <row r="4" spans="1:6" x14ac:dyDescent="0.25">
      <c r="A4" s="505" t="s">
        <v>3</v>
      </c>
      <c r="B4" s="9" t="s">
        <v>283</v>
      </c>
      <c r="C4" s="9" t="s">
        <v>284</v>
      </c>
      <c r="D4" s="96" t="s">
        <v>5291</v>
      </c>
      <c r="E4" s="138" t="s">
        <v>286</v>
      </c>
      <c r="F4" s="96" t="s">
        <v>287</v>
      </c>
    </row>
    <row r="5" spans="1:6" x14ac:dyDescent="0.25">
      <c r="A5" s="505"/>
      <c r="B5" s="2373" t="s">
        <v>9</v>
      </c>
      <c r="C5" s="2374"/>
      <c r="D5" s="96"/>
      <c r="E5" s="138"/>
      <c r="F5" s="96"/>
    </row>
    <row r="6" spans="1:6" ht="47.25" x14ac:dyDescent="0.25">
      <c r="A6" s="97">
        <v>1</v>
      </c>
      <c r="B6" s="2" t="s">
        <v>10</v>
      </c>
      <c r="C6" s="152" t="s">
        <v>19376</v>
      </c>
      <c r="D6" s="10" t="s">
        <v>12</v>
      </c>
      <c r="E6" s="77">
        <v>978448.79</v>
      </c>
      <c r="F6" s="10" t="s">
        <v>1259</v>
      </c>
    </row>
    <row r="7" spans="1:6" ht="78.75" x14ac:dyDescent="0.25">
      <c r="A7" s="97">
        <v>2</v>
      </c>
      <c r="B7" s="152" t="s">
        <v>23</v>
      </c>
      <c r="C7" s="152" t="s">
        <v>19377</v>
      </c>
      <c r="D7" s="237" t="s">
        <v>19378</v>
      </c>
      <c r="E7" s="306">
        <v>1848000</v>
      </c>
      <c r="F7" s="49" t="s">
        <v>1259</v>
      </c>
    </row>
    <row r="8" spans="1:6" ht="141.75" x14ac:dyDescent="0.25">
      <c r="A8" s="97">
        <v>3</v>
      </c>
      <c r="B8" s="152" t="s">
        <v>295</v>
      </c>
      <c r="C8" s="152" t="s">
        <v>19379</v>
      </c>
      <c r="D8" s="237" t="s">
        <v>19380</v>
      </c>
      <c r="E8" s="306">
        <v>1288571.8999999999</v>
      </c>
      <c r="F8" s="49" t="s">
        <v>1259</v>
      </c>
    </row>
    <row r="9" spans="1:6" ht="31.5" x14ac:dyDescent="0.25">
      <c r="A9" s="97">
        <v>4</v>
      </c>
      <c r="B9" s="152" t="s">
        <v>17</v>
      </c>
      <c r="C9" s="152" t="s">
        <v>19381</v>
      </c>
      <c r="D9" s="152" t="s">
        <v>19382</v>
      </c>
      <c r="E9" s="306">
        <v>69000</v>
      </c>
      <c r="F9" s="49" t="s">
        <v>1259</v>
      </c>
    </row>
    <row r="10" spans="1:6" ht="31.5" x14ac:dyDescent="0.25">
      <c r="A10" s="97">
        <v>5</v>
      </c>
      <c r="B10" s="152" t="s">
        <v>20</v>
      </c>
      <c r="C10" s="152" t="s">
        <v>19383</v>
      </c>
      <c r="D10" s="152" t="s">
        <v>19384</v>
      </c>
      <c r="E10" s="306">
        <v>24600</v>
      </c>
      <c r="F10" s="49" t="s">
        <v>1259</v>
      </c>
    </row>
    <row r="11" spans="1:6" x14ac:dyDescent="0.25">
      <c r="A11" s="154"/>
      <c r="B11" s="2364" t="s">
        <v>334</v>
      </c>
      <c r="C11" s="2364"/>
      <c r="D11" s="2364"/>
      <c r="E11" s="306"/>
      <c r="F11" s="49"/>
    </row>
    <row r="12" spans="1:6" ht="78.75" x14ac:dyDescent="0.25">
      <c r="A12" s="154">
        <v>6</v>
      </c>
      <c r="B12" s="152" t="s">
        <v>23</v>
      </c>
      <c r="C12" s="152" t="s">
        <v>19385</v>
      </c>
      <c r="D12" s="152" t="s">
        <v>19378</v>
      </c>
      <c r="E12" s="306">
        <v>1200000</v>
      </c>
      <c r="F12" s="49" t="s">
        <v>1259</v>
      </c>
    </row>
    <row r="13" spans="1:6" ht="94.5" x14ac:dyDescent="0.25">
      <c r="A13" s="154">
        <v>7</v>
      </c>
      <c r="B13" s="152" t="s">
        <v>299</v>
      </c>
      <c r="C13" s="152" t="s">
        <v>19386</v>
      </c>
      <c r="D13" s="152" t="s">
        <v>19387</v>
      </c>
      <c r="E13" s="306">
        <v>902310.34</v>
      </c>
      <c r="F13" s="49" t="s">
        <v>1259</v>
      </c>
    </row>
    <row r="14" spans="1:6" ht="110.25" x14ac:dyDescent="0.25">
      <c r="A14" s="154">
        <v>8</v>
      </c>
      <c r="B14" s="152" t="s">
        <v>295</v>
      </c>
      <c r="C14" s="152" t="s">
        <v>19388</v>
      </c>
      <c r="D14" s="152" t="s">
        <v>3852</v>
      </c>
      <c r="E14" s="306">
        <v>500000</v>
      </c>
      <c r="F14" s="49" t="s">
        <v>1259</v>
      </c>
    </row>
    <row r="15" spans="1:6" x14ac:dyDescent="0.25">
      <c r="A15" s="154"/>
      <c r="B15" s="2364" t="s">
        <v>34</v>
      </c>
      <c r="C15" s="2364"/>
      <c r="D15" s="2364"/>
      <c r="E15" s="306"/>
      <c r="F15" s="49"/>
    </row>
    <row r="16" spans="1:6" ht="47.25" x14ac:dyDescent="0.25">
      <c r="A16" s="154">
        <v>9</v>
      </c>
      <c r="B16" s="152" t="s">
        <v>309</v>
      </c>
      <c r="C16" s="152" t="s">
        <v>19389</v>
      </c>
      <c r="D16" s="152" t="s">
        <v>1206</v>
      </c>
      <c r="E16" s="306">
        <v>7009920</v>
      </c>
      <c r="F16" s="49" t="s">
        <v>1259</v>
      </c>
    </row>
    <row r="17" spans="1:6" ht="47.25" x14ac:dyDescent="0.25">
      <c r="A17" s="154">
        <v>10</v>
      </c>
      <c r="B17" s="303" t="s">
        <v>311</v>
      </c>
      <c r="C17" s="303" t="s">
        <v>19390</v>
      </c>
      <c r="D17" s="303" t="s">
        <v>1206</v>
      </c>
      <c r="E17" s="306">
        <v>9500000</v>
      </c>
      <c r="F17" s="49" t="s">
        <v>1259</v>
      </c>
    </row>
    <row r="18" spans="1:6" ht="47.25" x14ac:dyDescent="0.25">
      <c r="A18" s="154">
        <v>11</v>
      </c>
      <c r="B18" s="152" t="s">
        <v>4431</v>
      </c>
      <c r="C18" s="152" t="s">
        <v>19391</v>
      </c>
      <c r="D18" s="152" t="s">
        <v>1206</v>
      </c>
      <c r="E18" s="306">
        <v>702586.2</v>
      </c>
      <c r="F18" s="49" t="s">
        <v>1259</v>
      </c>
    </row>
    <row r="19" spans="1:6" x14ac:dyDescent="0.25">
      <c r="A19" s="154"/>
      <c r="B19" s="240" t="s">
        <v>40</v>
      </c>
      <c r="C19" s="240"/>
      <c r="D19" s="152"/>
      <c r="E19" s="306"/>
      <c r="F19" s="49"/>
    </row>
    <row r="20" spans="1:6" ht="94.5" x14ac:dyDescent="0.25">
      <c r="A20" s="154">
        <v>12</v>
      </c>
      <c r="B20" s="152" t="s">
        <v>41</v>
      </c>
      <c r="C20" s="152" t="s">
        <v>19392</v>
      </c>
      <c r="D20" s="152" t="s">
        <v>7745</v>
      </c>
      <c r="E20" s="306">
        <v>4568965.5199999996</v>
      </c>
      <c r="F20" s="49" t="s">
        <v>1259</v>
      </c>
    </row>
    <row r="21" spans="1:6" x14ac:dyDescent="0.25">
      <c r="A21" s="154"/>
      <c r="B21" s="240" t="s">
        <v>306</v>
      </c>
      <c r="C21" s="240"/>
      <c r="D21" s="152"/>
      <c r="E21" s="306"/>
      <c r="F21" s="49"/>
    </row>
    <row r="22" spans="1:6" ht="78.75" x14ac:dyDescent="0.25">
      <c r="A22" s="154">
        <v>13</v>
      </c>
      <c r="B22" s="152" t="s">
        <v>741</v>
      </c>
      <c r="C22" s="152" t="s">
        <v>19393</v>
      </c>
      <c r="D22" s="152" t="s">
        <v>19394</v>
      </c>
      <c r="E22" s="306">
        <v>1736206.89</v>
      </c>
      <c r="F22" s="49" t="s">
        <v>1259</v>
      </c>
    </row>
    <row r="23" spans="1:6" x14ac:dyDescent="0.25">
      <c r="A23" s="154"/>
      <c r="B23" s="2388" t="s">
        <v>303</v>
      </c>
      <c r="C23" s="2390"/>
      <c r="D23" s="190"/>
      <c r="E23" s="55"/>
      <c r="F23" s="49"/>
    </row>
    <row r="24" spans="1:6" ht="409.5" x14ac:dyDescent="0.25">
      <c r="A24" s="154">
        <v>14</v>
      </c>
      <c r="B24" s="152" t="s">
        <v>696</v>
      </c>
      <c r="C24" s="152" t="s">
        <v>19395</v>
      </c>
      <c r="D24" s="152" t="s">
        <v>19396</v>
      </c>
      <c r="E24" s="306">
        <v>1736206.89</v>
      </c>
      <c r="F24" s="49" t="s">
        <v>1259</v>
      </c>
    </row>
    <row r="25" spans="1:6" x14ac:dyDescent="0.25">
      <c r="A25" s="154"/>
      <c r="B25" s="2364" t="s">
        <v>481</v>
      </c>
      <c r="C25" s="2364"/>
      <c r="D25" s="2364"/>
      <c r="E25" s="306"/>
      <c r="F25" s="49"/>
    </row>
    <row r="26" spans="1:6" ht="78.75" x14ac:dyDescent="0.25">
      <c r="A26" s="154">
        <v>15</v>
      </c>
      <c r="B26" s="152" t="s">
        <v>19397</v>
      </c>
      <c r="C26" s="152" t="s">
        <v>19398</v>
      </c>
      <c r="D26" s="152" t="s">
        <v>19399</v>
      </c>
      <c r="E26" s="306">
        <v>3500000</v>
      </c>
      <c r="F26" s="49" t="s">
        <v>13</v>
      </c>
    </row>
    <row r="27" spans="1:6" x14ac:dyDescent="0.25">
      <c r="A27" s="154"/>
      <c r="B27" s="2364" t="s">
        <v>477</v>
      </c>
      <c r="C27" s="2364"/>
      <c r="D27" s="2364"/>
      <c r="E27" s="306"/>
      <c r="F27" s="49"/>
    </row>
    <row r="28" spans="1:6" ht="110.25" x14ac:dyDescent="0.25">
      <c r="A28" s="154">
        <v>16</v>
      </c>
      <c r="B28" s="49" t="s">
        <v>478</v>
      </c>
      <c r="C28" s="49" t="s">
        <v>19400</v>
      </c>
      <c r="D28" s="49" t="s">
        <v>19401</v>
      </c>
      <c r="E28" s="306">
        <v>1000000</v>
      </c>
      <c r="F28" s="49" t="s">
        <v>13</v>
      </c>
    </row>
    <row r="29" spans="1:6" x14ac:dyDescent="0.25">
      <c r="A29" s="154"/>
      <c r="B29" s="2364" t="s">
        <v>5895</v>
      </c>
      <c r="C29" s="2364"/>
      <c r="D29" s="2364"/>
      <c r="E29" s="306"/>
      <c r="F29" s="49"/>
    </row>
    <row r="30" spans="1:6" ht="78.75" x14ac:dyDescent="0.25">
      <c r="A30" s="154">
        <v>17</v>
      </c>
      <c r="B30" s="152" t="s">
        <v>19402</v>
      </c>
      <c r="C30" s="152" t="s">
        <v>19403</v>
      </c>
      <c r="D30" s="152" t="s">
        <v>19404</v>
      </c>
      <c r="E30" s="306">
        <v>5000000</v>
      </c>
      <c r="F30" s="49" t="s">
        <v>13</v>
      </c>
    </row>
    <row r="31" spans="1:6" ht="78.75" x14ac:dyDescent="0.25">
      <c r="A31" s="154">
        <v>18</v>
      </c>
      <c r="B31" s="152" t="s">
        <v>19405</v>
      </c>
      <c r="C31" s="152" t="s">
        <v>19406</v>
      </c>
      <c r="D31" s="152" t="s">
        <v>19407</v>
      </c>
      <c r="E31" s="306">
        <v>5000000</v>
      </c>
      <c r="F31" s="49" t="s">
        <v>13</v>
      </c>
    </row>
    <row r="32" spans="1:6" ht="78.75" x14ac:dyDescent="0.25">
      <c r="A32" s="154">
        <v>19</v>
      </c>
      <c r="B32" s="152" t="s">
        <v>19408</v>
      </c>
      <c r="C32" s="152" t="s">
        <v>19409</v>
      </c>
      <c r="D32" s="152" t="s">
        <v>19407</v>
      </c>
      <c r="E32" s="306">
        <v>5000000</v>
      </c>
      <c r="F32" s="49" t="s">
        <v>13</v>
      </c>
    </row>
    <row r="33" spans="1:6" ht="78.75" x14ac:dyDescent="0.25">
      <c r="A33" s="154">
        <v>20</v>
      </c>
      <c r="B33" s="152" t="s">
        <v>19410</v>
      </c>
      <c r="C33" s="152" t="s">
        <v>19411</v>
      </c>
      <c r="D33" s="152" t="s">
        <v>19412</v>
      </c>
      <c r="E33" s="306">
        <v>1500000</v>
      </c>
      <c r="F33" s="49" t="s">
        <v>1259</v>
      </c>
    </row>
    <row r="34" spans="1:6" ht="126" x14ac:dyDescent="0.25">
      <c r="A34" s="154">
        <v>21</v>
      </c>
      <c r="B34" s="152" t="s">
        <v>19413</v>
      </c>
      <c r="C34" s="152" t="s">
        <v>19414</v>
      </c>
      <c r="D34" s="152" t="s">
        <v>19415</v>
      </c>
      <c r="E34" s="306">
        <v>1500000</v>
      </c>
      <c r="F34" s="49" t="s">
        <v>1259</v>
      </c>
    </row>
    <row r="35" spans="1:6" ht="78.75" x14ac:dyDescent="0.25">
      <c r="A35" s="154">
        <v>22</v>
      </c>
      <c r="B35" s="152" t="s">
        <v>19416</v>
      </c>
      <c r="C35" s="152" t="s">
        <v>19417</v>
      </c>
      <c r="D35" s="152" t="s">
        <v>19418</v>
      </c>
      <c r="E35" s="306">
        <v>3000000</v>
      </c>
      <c r="F35" s="49" t="s">
        <v>13</v>
      </c>
    </row>
    <row r="36" spans="1:6" ht="47.25" x14ac:dyDescent="0.25">
      <c r="A36" s="154">
        <v>23</v>
      </c>
      <c r="B36" s="152" t="s">
        <v>19419</v>
      </c>
      <c r="C36" s="152" t="s">
        <v>19420</v>
      </c>
      <c r="D36" s="152" t="s">
        <v>19421</v>
      </c>
      <c r="E36" s="306">
        <v>1200000</v>
      </c>
      <c r="F36" s="49" t="s">
        <v>13</v>
      </c>
    </row>
    <row r="37" spans="1:6" ht="47.25" x14ac:dyDescent="0.25">
      <c r="A37" s="154">
        <v>24</v>
      </c>
      <c r="B37" s="152" t="s">
        <v>19422</v>
      </c>
      <c r="C37" s="152" t="s">
        <v>19423</v>
      </c>
      <c r="D37" s="237" t="s">
        <v>19424</v>
      </c>
      <c r="E37" s="306">
        <v>2000000</v>
      </c>
      <c r="F37" s="49" t="s">
        <v>13</v>
      </c>
    </row>
    <row r="38" spans="1:6" ht="63" x14ac:dyDescent="0.25">
      <c r="A38" s="154">
        <v>25</v>
      </c>
      <c r="B38" s="152" t="s">
        <v>19422</v>
      </c>
      <c r="C38" s="152" t="s">
        <v>19425</v>
      </c>
      <c r="D38" s="152" t="s">
        <v>218</v>
      </c>
      <c r="E38" s="306">
        <v>1000000</v>
      </c>
      <c r="F38" s="49" t="s">
        <v>13</v>
      </c>
    </row>
    <row r="39" spans="1:6" ht="78.75" x14ac:dyDescent="0.25">
      <c r="A39" s="154">
        <v>26</v>
      </c>
      <c r="B39" s="152" t="s">
        <v>19426</v>
      </c>
      <c r="C39" s="152" t="s">
        <v>19427</v>
      </c>
      <c r="D39" s="152" t="s">
        <v>19428</v>
      </c>
      <c r="E39" s="306">
        <v>1578501.29</v>
      </c>
      <c r="F39" s="49" t="s">
        <v>1259</v>
      </c>
    </row>
    <row r="40" spans="1:6" ht="31.5" x14ac:dyDescent="0.25">
      <c r="A40" s="154">
        <v>27</v>
      </c>
      <c r="B40" s="152" t="s">
        <v>19429</v>
      </c>
      <c r="C40" s="152" t="s">
        <v>19430</v>
      </c>
      <c r="D40" s="152" t="s">
        <v>14678</v>
      </c>
      <c r="E40" s="306">
        <v>2000000</v>
      </c>
      <c r="F40" s="49" t="s">
        <v>13</v>
      </c>
    </row>
    <row r="41" spans="1:6" x14ac:dyDescent="0.25">
      <c r="A41" s="154"/>
      <c r="B41" s="2364" t="s">
        <v>5872</v>
      </c>
      <c r="C41" s="2364"/>
      <c r="D41" s="2364"/>
      <c r="E41" s="306"/>
      <c r="F41" s="49"/>
    </row>
    <row r="42" spans="1:6" ht="47.25" x14ac:dyDescent="0.25">
      <c r="A42" s="154">
        <v>28</v>
      </c>
      <c r="B42" s="152" t="s">
        <v>18940</v>
      </c>
      <c r="C42" s="152" t="s">
        <v>19431</v>
      </c>
      <c r="D42" s="152" t="s">
        <v>19432</v>
      </c>
      <c r="E42" s="306">
        <v>5000000</v>
      </c>
      <c r="F42" s="49" t="s">
        <v>13</v>
      </c>
    </row>
    <row r="43" spans="1:6" ht="78.75" x14ac:dyDescent="0.25">
      <c r="A43" s="154">
        <v>29</v>
      </c>
      <c r="B43" s="152" t="s">
        <v>19433</v>
      </c>
      <c r="C43" s="152" t="s">
        <v>19434</v>
      </c>
      <c r="D43" s="152" t="s">
        <v>19435</v>
      </c>
      <c r="E43" s="306">
        <v>1000000</v>
      </c>
      <c r="F43" s="49" t="s">
        <v>1259</v>
      </c>
    </row>
    <row r="44" spans="1:6" ht="94.5" x14ac:dyDescent="0.25">
      <c r="A44" s="154">
        <v>30</v>
      </c>
      <c r="B44" s="152" t="s">
        <v>19436</v>
      </c>
      <c r="C44" s="152" t="s">
        <v>19437</v>
      </c>
      <c r="D44" s="152" t="s">
        <v>19438</v>
      </c>
      <c r="E44" s="306">
        <v>1000000</v>
      </c>
      <c r="F44" s="49" t="s">
        <v>1259</v>
      </c>
    </row>
    <row r="45" spans="1:6" ht="31.5" x14ac:dyDescent="0.25">
      <c r="A45" s="154">
        <v>31</v>
      </c>
      <c r="B45" s="152" t="s">
        <v>19439</v>
      </c>
      <c r="C45" s="152" t="s">
        <v>19440</v>
      </c>
      <c r="D45" s="152" t="s">
        <v>19441</v>
      </c>
      <c r="E45" s="306">
        <v>1000000</v>
      </c>
      <c r="F45" s="49" t="s">
        <v>1259</v>
      </c>
    </row>
    <row r="46" spans="1:6" ht="47.25" x14ac:dyDescent="0.25">
      <c r="A46" s="154">
        <v>32</v>
      </c>
      <c r="B46" s="152" t="s">
        <v>19439</v>
      </c>
      <c r="C46" s="152" t="s">
        <v>19442</v>
      </c>
      <c r="D46" s="237" t="s">
        <v>19443</v>
      </c>
      <c r="E46" s="306">
        <v>1667027</v>
      </c>
      <c r="F46" s="49" t="s">
        <v>13</v>
      </c>
    </row>
    <row r="47" spans="1:6" ht="47.25" x14ac:dyDescent="0.25">
      <c r="A47" s="154">
        <v>33</v>
      </c>
      <c r="B47" s="152" t="s">
        <v>19444</v>
      </c>
      <c r="C47" s="152" t="s">
        <v>19445</v>
      </c>
      <c r="D47" s="152" t="s">
        <v>19446</v>
      </c>
      <c r="E47" s="306">
        <v>1500000</v>
      </c>
      <c r="F47" s="49" t="s">
        <v>13</v>
      </c>
    </row>
    <row r="48" spans="1:6" ht="94.5" x14ac:dyDescent="0.25">
      <c r="A48" s="154">
        <v>34</v>
      </c>
      <c r="B48" s="152" t="s">
        <v>19447</v>
      </c>
      <c r="C48" s="152" t="s">
        <v>19448</v>
      </c>
      <c r="D48" s="152" t="s">
        <v>19449</v>
      </c>
      <c r="E48" s="306">
        <v>800000</v>
      </c>
      <c r="F48" s="49" t="s">
        <v>13</v>
      </c>
    </row>
    <row r="49" spans="1:6" x14ac:dyDescent="0.25">
      <c r="A49" s="154"/>
      <c r="B49" s="2364" t="s">
        <v>219</v>
      </c>
      <c r="C49" s="2364"/>
      <c r="D49" s="2364"/>
      <c r="E49" s="306"/>
      <c r="F49" s="49"/>
    </row>
    <row r="50" spans="1:6" ht="47.25" x14ac:dyDescent="0.25">
      <c r="A50" s="154">
        <v>35</v>
      </c>
      <c r="B50" s="152" t="s">
        <v>19450</v>
      </c>
      <c r="C50" s="152" t="s">
        <v>19451</v>
      </c>
      <c r="D50" s="152" t="s">
        <v>19452</v>
      </c>
      <c r="E50" s="306">
        <v>1000000</v>
      </c>
      <c r="F50" s="49" t="s">
        <v>13</v>
      </c>
    </row>
    <row r="51" spans="1:6" ht="63" x14ac:dyDescent="0.25">
      <c r="A51" s="154">
        <v>36</v>
      </c>
      <c r="B51" s="152" t="s">
        <v>19453</v>
      </c>
      <c r="C51" s="152" t="s">
        <v>19454</v>
      </c>
      <c r="D51" s="152" t="s">
        <v>19455</v>
      </c>
      <c r="E51" s="306">
        <v>2000000</v>
      </c>
      <c r="F51" s="49" t="s">
        <v>1294</v>
      </c>
    </row>
    <row r="52" spans="1:6" ht="110.25" x14ac:dyDescent="0.25">
      <c r="A52" s="154">
        <v>37</v>
      </c>
      <c r="B52" s="152" t="s">
        <v>19456</v>
      </c>
      <c r="C52" s="152" t="s">
        <v>19457</v>
      </c>
      <c r="D52" s="152" t="s">
        <v>19458</v>
      </c>
      <c r="E52" s="306">
        <v>1000000</v>
      </c>
      <c r="F52" s="49" t="s">
        <v>1259</v>
      </c>
    </row>
    <row r="53" spans="1:6" x14ac:dyDescent="0.25">
      <c r="A53" s="154"/>
      <c r="B53" s="240" t="s">
        <v>248</v>
      </c>
      <c r="C53" s="152"/>
      <c r="D53" s="152"/>
      <c r="E53" s="575">
        <f>SUM(E6:E52)</f>
        <v>81310344.819999993</v>
      </c>
      <c r="F53" s="49"/>
    </row>
    <row r="54" spans="1:6" x14ac:dyDescent="0.25">
      <c r="A54" s="685"/>
      <c r="B54" s="2558" t="s">
        <v>9</v>
      </c>
      <c r="C54" s="2558"/>
      <c r="D54" s="2558"/>
      <c r="E54" s="168"/>
      <c r="F54" s="96"/>
    </row>
    <row r="55" spans="1:6" ht="63" x14ac:dyDescent="0.25">
      <c r="A55" s="73">
        <v>1</v>
      </c>
      <c r="B55" s="69" t="s">
        <v>269</v>
      </c>
      <c r="C55" s="7" t="s">
        <v>19459</v>
      </c>
      <c r="D55" s="69" t="s">
        <v>271</v>
      </c>
      <c r="E55" s="77">
        <v>1000000</v>
      </c>
      <c r="F55" s="10" t="s">
        <v>1259</v>
      </c>
    </row>
    <row r="56" spans="1:6" x14ac:dyDescent="0.25">
      <c r="A56" s="73"/>
      <c r="B56" s="70" t="s">
        <v>273</v>
      </c>
      <c r="C56" s="7"/>
      <c r="D56" s="69"/>
      <c r="E56" s="77"/>
      <c r="F56" s="10"/>
    </row>
    <row r="57" spans="1:6" ht="94.5" x14ac:dyDescent="0.25">
      <c r="A57" s="73">
        <v>2</v>
      </c>
      <c r="B57" s="69" t="s">
        <v>274</v>
      </c>
      <c r="C57" s="7" t="s">
        <v>19460</v>
      </c>
      <c r="D57" s="69" t="s">
        <v>276</v>
      </c>
      <c r="E57" s="77" t="s">
        <v>790</v>
      </c>
      <c r="F57" s="10" t="s">
        <v>19461</v>
      </c>
    </row>
    <row r="58" spans="1:6" x14ac:dyDescent="0.25">
      <c r="A58" s="70"/>
      <c r="B58" s="70" t="s">
        <v>248</v>
      </c>
      <c r="C58" s="70"/>
      <c r="D58" s="70"/>
      <c r="E58" s="138">
        <v>5500000</v>
      </c>
      <c r="F58" s="96"/>
    </row>
    <row r="59" spans="1:6" x14ac:dyDescent="0.25">
      <c r="A59" s="88"/>
      <c r="B59" s="88" t="s">
        <v>324</v>
      </c>
      <c r="C59" s="88"/>
      <c r="D59" s="88"/>
      <c r="E59" s="89">
        <f>E58+E53</f>
        <v>86810344.819999993</v>
      </c>
      <c r="F59" s="88"/>
    </row>
    <row r="62" spans="1:6" x14ac:dyDescent="0.25">
      <c r="C62" s="1728" t="s">
        <v>42250</v>
      </c>
    </row>
  </sheetData>
  <mergeCells count="13">
    <mergeCell ref="B25:D25"/>
    <mergeCell ref="B27:D27"/>
    <mergeCell ref="B54:D54"/>
    <mergeCell ref="B29:D29"/>
    <mergeCell ref="B41:D41"/>
    <mergeCell ref="B49:D49"/>
    <mergeCell ref="B23:C23"/>
    <mergeCell ref="A1:F1"/>
    <mergeCell ref="A2:F2"/>
    <mergeCell ref="A3:F3"/>
    <mergeCell ref="B5:C5"/>
    <mergeCell ref="B11:D11"/>
    <mergeCell ref="B15:D15"/>
  </mergeCells>
  <pageMargins left="0.7" right="0.7" top="0.75" bottom="0.75" header="0.3" footer="0.3"/>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
  <sheetViews>
    <sheetView workbookViewId="0">
      <selection activeCell="O8" sqref="O8"/>
    </sheetView>
  </sheetViews>
  <sheetFormatPr defaultRowHeight="15" x14ac:dyDescent="0.25"/>
  <sheetData/>
  <pageMargins left="0.7" right="0.7" top="0.75" bottom="0.75" header="0.3" footer="0.3"/>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2"/>
  <sheetViews>
    <sheetView topLeftCell="A32" workbookViewId="0">
      <selection activeCell="B34" sqref="B34"/>
    </sheetView>
  </sheetViews>
  <sheetFormatPr defaultRowHeight="15.75" x14ac:dyDescent="0.25"/>
  <cols>
    <col min="1" max="1" width="8" style="128" customWidth="1"/>
    <col min="2" max="2" width="15.5703125" style="128" customWidth="1"/>
    <col min="3" max="3" width="44.140625" style="128" customWidth="1"/>
    <col min="4" max="4" width="28.28515625" style="128" customWidth="1"/>
    <col min="5" max="5" width="20.5703125" style="128" customWidth="1"/>
    <col min="6" max="6" width="9.42578125" style="128" customWidth="1"/>
    <col min="7" max="16384" width="9.140625" style="128"/>
  </cols>
  <sheetData>
    <row r="1" spans="1:6" x14ac:dyDescent="0.25">
      <c r="A1" s="2345" t="s">
        <v>22767</v>
      </c>
      <c r="B1" s="2345"/>
      <c r="C1" s="2345"/>
      <c r="D1" s="2345"/>
      <c r="E1" s="2345"/>
      <c r="F1" s="2345"/>
    </row>
    <row r="2" spans="1:6" x14ac:dyDescent="0.25">
      <c r="A2" s="2345" t="s">
        <v>281</v>
      </c>
      <c r="B2" s="2345"/>
      <c r="C2" s="2345"/>
      <c r="D2" s="2345"/>
      <c r="E2" s="2345"/>
      <c r="F2" s="2345"/>
    </row>
    <row r="3" spans="1:6" ht="31.5" x14ac:dyDescent="0.25">
      <c r="A3" s="410" t="s">
        <v>3</v>
      </c>
      <c r="B3" s="9" t="s">
        <v>283</v>
      </c>
      <c r="C3" s="96" t="s">
        <v>284</v>
      </c>
      <c r="D3" s="96" t="s">
        <v>5291</v>
      </c>
      <c r="E3" s="138" t="s">
        <v>286</v>
      </c>
      <c r="F3" s="96" t="s">
        <v>287</v>
      </c>
    </row>
    <row r="4" spans="1:6" x14ac:dyDescent="0.25">
      <c r="A4" s="131"/>
      <c r="B4" s="2934" t="s">
        <v>9</v>
      </c>
      <c r="C4" s="2934"/>
      <c r="D4" s="2934"/>
      <c r="E4" s="189"/>
      <c r="F4" s="76"/>
    </row>
    <row r="5" spans="1:6" ht="31.5" x14ac:dyDescent="0.25">
      <c r="A5" s="131">
        <v>1</v>
      </c>
      <c r="B5" s="69" t="s">
        <v>5935</v>
      </c>
      <c r="C5" s="75" t="s">
        <v>22768</v>
      </c>
      <c r="D5" s="69" t="s">
        <v>22769</v>
      </c>
      <c r="E5" s="187">
        <v>1816684.38</v>
      </c>
      <c r="F5" s="75" t="s">
        <v>272</v>
      </c>
    </row>
    <row r="6" spans="1:6" ht="31.5" x14ac:dyDescent="0.25">
      <c r="A6" s="131">
        <v>2</v>
      </c>
      <c r="B6" s="69" t="s">
        <v>1655</v>
      </c>
      <c r="C6" s="75" t="s">
        <v>22770</v>
      </c>
      <c r="D6" s="69" t="s">
        <v>22771</v>
      </c>
      <c r="E6" s="187">
        <v>130200</v>
      </c>
      <c r="F6" s="75" t="s">
        <v>272</v>
      </c>
    </row>
    <row r="7" spans="1:6" ht="31.5" x14ac:dyDescent="0.25">
      <c r="A7" s="131">
        <v>3</v>
      </c>
      <c r="B7" s="69" t="s">
        <v>1657</v>
      </c>
      <c r="C7" s="75" t="s">
        <v>22772</v>
      </c>
      <c r="D7" s="69" t="s">
        <v>5938</v>
      </c>
      <c r="E7" s="187">
        <v>83200</v>
      </c>
      <c r="F7" s="75" t="s">
        <v>272</v>
      </c>
    </row>
    <row r="8" spans="1:6" ht="78.75" x14ac:dyDescent="0.25">
      <c r="A8" s="131">
        <v>4</v>
      </c>
      <c r="B8" s="69" t="s">
        <v>721</v>
      </c>
      <c r="C8" s="75" t="s">
        <v>22773</v>
      </c>
      <c r="D8" s="69" t="s">
        <v>22774</v>
      </c>
      <c r="E8" s="187">
        <v>2000000.6891999999</v>
      </c>
      <c r="F8" s="75" t="s">
        <v>272</v>
      </c>
    </row>
    <row r="9" spans="1:6" ht="47.25" x14ac:dyDescent="0.25">
      <c r="A9" s="131">
        <v>5</v>
      </c>
      <c r="B9" s="69" t="s">
        <v>729</v>
      </c>
      <c r="C9" s="75" t="s">
        <v>22775</v>
      </c>
      <c r="D9" s="69" t="s">
        <v>22776</v>
      </c>
      <c r="E9" s="187">
        <v>178535.62</v>
      </c>
      <c r="F9" s="75" t="s">
        <v>272</v>
      </c>
    </row>
    <row r="10" spans="1:6" x14ac:dyDescent="0.25">
      <c r="A10" s="131"/>
      <c r="B10" s="2351" t="s">
        <v>8605</v>
      </c>
      <c r="C10" s="2351"/>
      <c r="D10" s="2351"/>
      <c r="E10" s="187"/>
      <c r="F10" s="75"/>
    </row>
    <row r="11" spans="1:6" ht="63" x14ac:dyDescent="0.25">
      <c r="A11" s="131">
        <v>6</v>
      </c>
      <c r="B11" s="69" t="s">
        <v>721</v>
      </c>
      <c r="C11" s="75" t="s">
        <v>22777</v>
      </c>
      <c r="D11" s="69" t="s">
        <v>22778</v>
      </c>
      <c r="E11" s="187">
        <v>400000</v>
      </c>
      <c r="F11" s="75" t="s">
        <v>272</v>
      </c>
    </row>
    <row r="12" spans="1:6" ht="47.25" x14ac:dyDescent="0.25">
      <c r="A12" s="131">
        <v>7</v>
      </c>
      <c r="B12" s="69" t="s">
        <v>729</v>
      </c>
      <c r="C12" s="75" t="s">
        <v>22779</v>
      </c>
      <c r="D12" s="69" t="s">
        <v>3056</v>
      </c>
      <c r="E12" s="187">
        <v>700000</v>
      </c>
      <c r="F12" s="10" t="s">
        <v>272</v>
      </c>
    </row>
    <row r="13" spans="1:6" ht="63" x14ac:dyDescent="0.25">
      <c r="A13" s="131">
        <v>8</v>
      </c>
      <c r="B13" s="69" t="s">
        <v>3544</v>
      </c>
      <c r="C13" s="75" t="s">
        <v>22780</v>
      </c>
      <c r="D13" s="69" t="s">
        <v>22781</v>
      </c>
      <c r="E13" s="187">
        <v>1504310.344</v>
      </c>
      <c r="F13" s="10" t="s">
        <v>272</v>
      </c>
    </row>
    <row r="14" spans="1:6" x14ac:dyDescent="0.25">
      <c r="A14" s="131"/>
      <c r="B14" s="2351" t="s">
        <v>22782</v>
      </c>
      <c r="C14" s="2351"/>
      <c r="D14" s="2351"/>
      <c r="E14" s="187"/>
      <c r="F14" s="10"/>
    </row>
    <row r="15" spans="1:6" ht="31.5" x14ac:dyDescent="0.25">
      <c r="A15" s="131">
        <v>9</v>
      </c>
      <c r="B15" s="69" t="s">
        <v>22783</v>
      </c>
      <c r="C15" s="75" t="s">
        <v>22784</v>
      </c>
      <c r="D15" s="69" t="s">
        <v>22785</v>
      </c>
      <c r="E15" s="187">
        <v>3500000</v>
      </c>
      <c r="F15" s="10" t="s">
        <v>13</v>
      </c>
    </row>
    <row r="16" spans="1:6" x14ac:dyDescent="0.25">
      <c r="A16" s="131"/>
      <c r="B16" s="2933" t="s">
        <v>8455</v>
      </c>
      <c r="C16" s="2933"/>
      <c r="D16" s="2933"/>
      <c r="E16" s="187"/>
      <c r="F16" s="10"/>
    </row>
    <row r="17" spans="1:6" ht="157.5" x14ac:dyDescent="0.25">
      <c r="A17" s="131">
        <v>10</v>
      </c>
      <c r="B17" s="69" t="s">
        <v>22786</v>
      </c>
      <c r="C17" s="75" t="s">
        <v>22787</v>
      </c>
      <c r="D17" s="69" t="s">
        <v>12290</v>
      </c>
      <c r="E17" s="187">
        <v>1169256.8</v>
      </c>
      <c r="F17" s="10" t="s">
        <v>13</v>
      </c>
    </row>
    <row r="18" spans="1:6" ht="157.5" x14ac:dyDescent="0.25">
      <c r="A18" s="131">
        <v>11</v>
      </c>
      <c r="B18" s="69" t="s">
        <v>22788</v>
      </c>
      <c r="C18" s="75" t="s">
        <v>22789</v>
      </c>
      <c r="D18" s="69" t="s">
        <v>12290</v>
      </c>
      <c r="E18" s="187">
        <v>1169256.8</v>
      </c>
      <c r="F18" s="10" t="s">
        <v>13</v>
      </c>
    </row>
    <row r="19" spans="1:6" ht="157.5" x14ac:dyDescent="0.25">
      <c r="A19" s="131">
        <v>12</v>
      </c>
      <c r="B19" s="69" t="s">
        <v>22790</v>
      </c>
      <c r="C19" s="75" t="s">
        <v>22791</v>
      </c>
      <c r="D19" s="69" t="s">
        <v>12290</v>
      </c>
      <c r="E19" s="187">
        <v>1169256.8</v>
      </c>
      <c r="F19" s="10" t="s">
        <v>13</v>
      </c>
    </row>
    <row r="20" spans="1:6" ht="157.5" x14ac:dyDescent="0.25">
      <c r="A20" s="131">
        <v>13</v>
      </c>
      <c r="B20" s="69" t="s">
        <v>22792</v>
      </c>
      <c r="C20" s="75" t="s">
        <v>22793</v>
      </c>
      <c r="D20" s="69" t="s">
        <v>12290</v>
      </c>
      <c r="E20" s="187">
        <v>1169256.8</v>
      </c>
      <c r="F20" s="10" t="s">
        <v>13</v>
      </c>
    </row>
    <row r="21" spans="1:6" x14ac:dyDescent="0.25">
      <c r="A21" s="131"/>
      <c r="B21" s="2351" t="s">
        <v>739</v>
      </c>
      <c r="C21" s="2351"/>
      <c r="D21" s="2351"/>
      <c r="E21" s="187"/>
      <c r="F21" s="10"/>
    </row>
    <row r="22" spans="1:6" ht="63" x14ac:dyDescent="0.25">
      <c r="A22" s="131">
        <v>14</v>
      </c>
      <c r="B22" s="69" t="s">
        <v>301</v>
      </c>
      <c r="C22" s="75" t="s">
        <v>22794</v>
      </c>
      <c r="D22" s="69" t="s">
        <v>43</v>
      </c>
      <c r="E22" s="187">
        <v>4568965.5199999996</v>
      </c>
      <c r="F22" s="75" t="s">
        <v>272</v>
      </c>
    </row>
    <row r="23" spans="1:6" x14ac:dyDescent="0.25">
      <c r="A23" s="131"/>
      <c r="B23" s="2351" t="s">
        <v>4995</v>
      </c>
      <c r="C23" s="2351"/>
      <c r="D23" s="2351"/>
      <c r="E23" s="187"/>
      <c r="F23" s="75"/>
    </row>
    <row r="24" spans="1:6" ht="315" x14ac:dyDescent="0.25">
      <c r="A24" s="131">
        <v>15</v>
      </c>
      <c r="B24" s="69" t="s">
        <v>22795</v>
      </c>
      <c r="C24" s="75" t="s">
        <v>22796</v>
      </c>
      <c r="D24" s="69" t="s">
        <v>22797</v>
      </c>
      <c r="E24" s="187">
        <v>3463914</v>
      </c>
      <c r="F24" s="75" t="s">
        <v>272</v>
      </c>
    </row>
    <row r="25" spans="1:6" x14ac:dyDescent="0.25">
      <c r="A25" s="131"/>
      <c r="B25" s="2351" t="s">
        <v>306</v>
      </c>
      <c r="C25" s="2351"/>
      <c r="D25" s="2351"/>
      <c r="E25" s="187"/>
      <c r="F25" s="75"/>
    </row>
    <row r="26" spans="1:6" ht="94.5" x14ac:dyDescent="0.25">
      <c r="A26" s="131">
        <v>16</v>
      </c>
      <c r="B26" s="69" t="s">
        <v>307</v>
      </c>
      <c r="C26" s="75" t="s">
        <v>22798</v>
      </c>
      <c r="D26" s="69" t="s">
        <v>22799</v>
      </c>
      <c r="E26" s="187">
        <v>1736206.9</v>
      </c>
      <c r="F26" s="75" t="s">
        <v>13</v>
      </c>
    </row>
    <row r="27" spans="1:6" x14ac:dyDescent="0.25">
      <c r="A27" s="131"/>
      <c r="B27" s="2351" t="s">
        <v>34</v>
      </c>
      <c r="C27" s="2351"/>
      <c r="D27" s="2351"/>
      <c r="E27" s="187"/>
      <c r="F27" s="75"/>
    </row>
    <row r="28" spans="1:6" ht="47.25" x14ac:dyDescent="0.25">
      <c r="A28" s="131">
        <v>17</v>
      </c>
      <c r="B28" s="69" t="s">
        <v>22800</v>
      </c>
      <c r="C28" s="75" t="s">
        <v>22801</v>
      </c>
      <c r="D28" s="69" t="s">
        <v>22802</v>
      </c>
      <c r="E28" s="187">
        <v>5002399.54</v>
      </c>
      <c r="F28" s="75" t="s">
        <v>13</v>
      </c>
    </row>
    <row r="29" spans="1:6" ht="94.5" x14ac:dyDescent="0.25">
      <c r="A29" s="131">
        <v>18</v>
      </c>
      <c r="B29" s="69" t="s">
        <v>8906</v>
      </c>
      <c r="C29" s="75" t="s">
        <v>22803</v>
      </c>
      <c r="D29" s="69" t="s">
        <v>22804</v>
      </c>
      <c r="E29" s="187">
        <v>15500000</v>
      </c>
      <c r="F29" s="75" t="s">
        <v>13</v>
      </c>
    </row>
    <row r="30" spans="1:6" x14ac:dyDescent="0.25">
      <c r="A30" s="131"/>
      <c r="B30" s="2351" t="s">
        <v>312</v>
      </c>
      <c r="C30" s="2351"/>
      <c r="D30" s="2351"/>
      <c r="E30" s="187"/>
      <c r="F30" s="75"/>
    </row>
    <row r="31" spans="1:6" ht="47.25" x14ac:dyDescent="0.25">
      <c r="A31" s="131">
        <v>19</v>
      </c>
      <c r="B31" s="69" t="s">
        <v>22805</v>
      </c>
      <c r="C31" s="75" t="s">
        <v>22806</v>
      </c>
      <c r="D31" s="69" t="s">
        <v>22807</v>
      </c>
      <c r="E31" s="187">
        <v>300000</v>
      </c>
      <c r="F31" s="75" t="s">
        <v>272</v>
      </c>
    </row>
    <row r="32" spans="1:6" ht="47.25" x14ac:dyDescent="0.25">
      <c r="A32" s="131">
        <v>20</v>
      </c>
      <c r="B32" s="69" t="s">
        <v>22808</v>
      </c>
      <c r="C32" s="75" t="s">
        <v>22809</v>
      </c>
      <c r="D32" s="69" t="s">
        <v>22810</v>
      </c>
      <c r="E32" s="187">
        <v>400000</v>
      </c>
      <c r="F32" s="75" t="s">
        <v>13</v>
      </c>
    </row>
    <row r="33" spans="1:6" ht="94.5" x14ac:dyDescent="0.25">
      <c r="A33" s="131">
        <v>21</v>
      </c>
      <c r="B33" s="69" t="s">
        <v>22811</v>
      </c>
      <c r="C33" s="75" t="s">
        <v>22812</v>
      </c>
      <c r="D33" s="69" t="s">
        <v>22813</v>
      </c>
      <c r="E33" s="187">
        <v>1000000</v>
      </c>
      <c r="F33" s="75" t="s">
        <v>272</v>
      </c>
    </row>
    <row r="34" spans="1:6" ht="63" x14ac:dyDescent="0.25">
      <c r="A34" s="131">
        <v>22</v>
      </c>
      <c r="B34" s="69" t="s">
        <v>22814</v>
      </c>
      <c r="C34" s="75" t="s">
        <v>22815</v>
      </c>
      <c r="D34" s="69" t="s">
        <v>22816</v>
      </c>
      <c r="E34" s="187">
        <v>400000</v>
      </c>
      <c r="F34" s="75" t="s">
        <v>272</v>
      </c>
    </row>
    <row r="35" spans="1:6" ht="47.25" x14ac:dyDescent="0.25">
      <c r="A35" s="131">
        <v>23</v>
      </c>
      <c r="B35" s="69" t="s">
        <v>22817</v>
      </c>
      <c r="C35" s="75" t="s">
        <v>22818</v>
      </c>
      <c r="D35" s="69" t="s">
        <v>22819</v>
      </c>
      <c r="E35" s="187">
        <v>1000000</v>
      </c>
      <c r="F35" s="75" t="s">
        <v>13</v>
      </c>
    </row>
    <row r="36" spans="1:6" ht="47.25" x14ac:dyDescent="0.25">
      <c r="A36" s="131">
        <v>24</v>
      </c>
      <c r="B36" s="69" t="s">
        <v>22820</v>
      </c>
      <c r="C36" s="75" t="s">
        <v>22821</v>
      </c>
      <c r="D36" s="69" t="s">
        <v>349</v>
      </c>
      <c r="E36" s="187">
        <v>1000000</v>
      </c>
      <c r="F36" s="75" t="s">
        <v>13</v>
      </c>
    </row>
    <row r="37" spans="1:6" ht="47.25" x14ac:dyDescent="0.25">
      <c r="A37" s="131">
        <v>25</v>
      </c>
      <c r="B37" s="69" t="s">
        <v>22822</v>
      </c>
      <c r="C37" s="75" t="s">
        <v>22823</v>
      </c>
      <c r="D37" s="69" t="s">
        <v>22824</v>
      </c>
      <c r="E37" s="187">
        <v>500000</v>
      </c>
      <c r="F37" s="75" t="s">
        <v>13</v>
      </c>
    </row>
    <row r="38" spans="1:6" ht="63" x14ac:dyDescent="0.25">
      <c r="A38" s="131">
        <v>26</v>
      </c>
      <c r="B38" s="69" t="s">
        <v>22825</v>
      </c>
      <c r="C38" s="75" t="s">
        <v>22826</v>
      </c>
      <c r="D38" s="69" t="s">
        <v>22827</v>
      </c>
      <c r="E38" s="187">
        <v>300000</v>
      </c>
      <c r="F38" s="75" t="s">
        <v>272</v>
      </c>
    </row>
    <row r="39" spans="1:6" ht="47.25" x14ac:dyDescent="0.25">
      <c r="A39" s="131">
        <v>27</v>
      </c>
      <c r="B39" s="69" t="s">
        <v>22828</v>
      </c>
      <c r="C39" s="75" t="s">
        <v>22829</v>
      </c>
      <c r="D39" s="69" t="s">
        <v>22830</v>
      </c>
      <c r="E39" s="187">
        <v>300000</v>
      </c>
      <c r="F39" s="75" t="s">
        <v>13</v>
      </c>
    </row>
    <row r="40" spans="1:6" ht="47.25" x14ac:dyDescent="0.25">
      <c r="A40" s="131">
        <v>28</v>
      </c>
      <c r="B40" s="69" t="s">
        <v>22831</v>
      </c>
      <c r="C40" s="75" t="s">
        <v>22832</v>
      </c>
      <c r="D40" s="69" t="s">
        <v>22833</v>
      </c>
      <c r="E40" s="187">
        <v>300000</v>
      </c>
      <c r="F40" s="75" t="s">
        <v>272</v>
      </c>
    </row>
    <row r="41" spans="1:6" ht="47.25" x14ac:dyDescent="0.25">
      <c r="A41" s="131">
        <v>29</v>
      </c>
      <c r="B41" s="69" t="s">
        <v>22834</v>
      </c>
      <c r="C41" s="75" t="s">
        <v>22835</v>
      </c>
      <c r="D41" s="69" t="s">
        <v>22836</v>
      </c>
      <c r="E41" s="187">
        <v>300000</v>
      </c>
      <c r="F41" s="75" t="s">
        <v>272</v>
      </c>
    </row>
    <row r="42" spans="1:6" ht="47.25" x14ac:dyDescent="0.25">
      <c r="A42" s="131">
        <v>30</v>
      </c>
      <c r="B42" s="69" t="s">
        <v>22837</v>
      </c>
      <c r="C42" s="75" t="s">
        <v>22838</v>
      </c>
      <c r="D42" s="69" t="s">
        <v>349</v>
      </c>
      <c r="E42" s="187">
        <v>1000000</v>
      </c>
      <c r="F42" s="75" t="s">
        <v>13</v>
      </c>
    </row>
    <row r="43" spans="1:6" ht="47.25" x14ac:dyDescent="0.25">
      <c r="A43" s="131">
        <v>31</v>
      </c>
      <c r="B43" s="69" t="s">
        <v>22839</v>
      </c>
      <c r="C43" s="75" t="s">
        <v>22840</v>
      </c>
      <c r="D43" s="69" t="s">
        <v>22841</v>
      </c>
      <c r="E43" s="187">
        <v>300000</v>
      </c>
      <c r="F43" s="75" t="s">
        <v>272</v>
      </c>
    </row>
    <row r="44" spans="1:6" ht="63" x14ac:dyDescent="0.25">
      <c r="A44" s="131">
        <v>32</v>
      </c>
      <c r="B44" s="69" t="s">
        <v>22842</v>
      </c>
      <c r="C44" s="75" t="s">
        <v>22843</v>
      </c>
      <c r="D44" s="69" t="s">
        <v>22844</v>
      </c>
      <c r="E44" s="187">
        <v>750000</v>
      </c>
      <c r="F44" s="75" t="s">
        <v>272</v>
      </c>
    </row>
    <row r="45" spans="1:6" ht="63" x14ac:dyDescent="0.25">
      <c r="A45" s="131">
        <v>33</v>
      </c>
      <c r="B45" s="69" t="s">
        <v>22845</v>
      </c>
      <c r="C45" s="75" t="s">
        <v>22846</v>
      </c>
      <c r="D45" s="69" t="s">
        <v>22847</v>
      </c>
      <c r="E45" s="187">
        <v>750000</v>
      </c>
      <c r="F45" s="75" t="s">
        <v>22848</v>
      </c>
    </row>
    <row r="46" spans="1:6" ht="63" x14ac:dyDescent="0.25">
      <c r="A46" s="131">
        <v>34</v>
      </c>
      <c r="B46" s="69" t="s">
        <v>22849</v>
      </c>
      <c r="C46" s="75" t="s">
        <v>22850</v>
      </c>
      <c r="D46" s="69" t="s">
        <v>22851</v>
      </c>
      <c r="E46" s="187">
        <v>200000</v>
      </c>
      <c r="F46" s="75" t="s">
        <v>272</v>
      </c>
    </row>
    <row r="47" spans="1:6" ht="47.25" x14ac:dyDescent="0.25">
      <c r="A47" s="131">
        <v>35</v>
      </c>
      <c r="B47" s="69" t="s">
        <v>22852</v>
      </c>
      <c r="C47" s="75" t="s">
        <v>22853</v>
      </c>
      <c r="D47" s="69" t="s">
        <v>22854</v>
      </c>
      <c r="E47" s="187">
        <v>160000</v>
      </c>
      <c r="F47" s="75" t="s">
        <v>13</v>
      </c>
    </row>
    <row r="48" spans="1:6" ht="47.25" x14ac:dyDescent="0.25">
      <c r="A48" s="131">
        <v>36</v>
      </c>
      <c r="B48" s="69" t="s">
        <v>22855</v>
      </c>
      <c r="C48" s="75" t="s">
        <v>22856</v>
      </c>
      <c r="D48" s="69" t="s">
        <v>22857</v>
      </c>
      <c r="E48" s="187">
        <v>385000</v>
      </c>
      <c r="F48" s="75" t="s">
        <v>272</v>
      </c>
    </row>
    <row r="49" spans="1:6" ht="63" x14ac:dyDescent="0.25">
      <c r="A49" s="131">
        <v>37</v>
      </c>
      <c r="B49" s="69" t="s">
        <v>22858</v>
      </c>
      <c r="C49" s="75" t="s">
        <v>22859</v>
      </c>
      <c r="D49" s="69" t="s">
        <v>22860</v>
      </c>
      <c r="E49" s="187">
        <v>430000</v>
      </c>
      <c r="F49" s="75" t="s">
        <v>272</v>
      </c>
    </row>
    <row r="50" spans="1:6" ht="47.25" x14ac:dyDescent="0.25">
      <c r="A50" s="131">
        <v>38</v>
      </c>
      <c r="B50" s="69" t="s">
        <v>22861</v>
      </c>
      <c r="C50" s="75" t="s">
        <v>22862</v>
      </c>
      <c r="D50" s="69" t="s">
        <v>22863</v>
      </c>
      <c r="E50" s="187">
        <v>150000</v>
      </c>
      <c r="F50" s="75" t="s">
        <v>272</v>
      </c>
    </row>
    <row r="51" spans="1:6" ht="47.25" x14ac:dyDescent="0.25">
      <c r="A51" s="131">
        <v>39</v>
      </c>
      <c r="B51" s="69" t="s">
        <v>22864</v>
      </c>
      <c r="C51" s="75" t="s">
        <v>22865</v>
      </c>
      <c r="D51" s="69" t="s">
        <v>1331</v>
      </c>
      <c r="E51" s="187">
        <v>750000</v>
      </c>
      <c r="F51" s="75" t="s">
        <v>13</v>
      </c>
    </row>
    <row r="52" spans="1:6" ht="47.25" x14ac:dyDescent="0.25">
      <c r="A52" s="131">
        <v>40</v>
      </c>
      <c r="B52" s="69" t="s">
        <v>22866</v>
      </c>
      <c r="C52" s="75" t="s">
        <v>22867</v>
      </c>
      <c r="D52" s="69" t="s">
        <v>22868</v>
      </c>
      <c r="E52" s="187">
        <v>250000</v>
      </c>
      <c r="F52" s="75" t="s">
        <v>272</v>
      </c>
    </row>
    <row r="53" spans="1:6" ht="47.25" x14ac:dyDescent="0.25">
      <c r="A53" s="131">
        <v>41</v>
      </c>
      <c r="B53" s="69" t="s">
        <v>22869</v>
      </c>
      <c r="C53" s="75" t="s">
        <v>22870</v>
      </c>
      <c r="D53" s="69" t="s">
        <v>22830</v>
      </c>
      <c r="E53" s="187">
        <v>300000</v>
      </c>
      <c r="F53" s="75" t="s">
        <v>13</v>
      </c>
    </row>
    <row r="54" spans="1:6" ht="63" x14ac:dyDescent="0.25">
      <c r="A54" s="131">
        <v>42</v>
      </c>
      <c r="B54" s="69" t="s">
        <v>22871</v>
      </c>
      <c r="C54" s="75" t="s">
        <v>22872</v>
      </c>
      <c r="D54" s="69" t="s">
        <v>22873</v>
      </c>
      <c r="E54" s="187">
        <v>300000</v>
      </c>
      <c r="F54" s="75" t="s">
        <v>272</v>
      </c>
    </row>
    <row r="55" spans="1:6" ht="78.75" x14ac:dyDescent="0.25">
      <c r="A55" s="131">
        <v>43</v>
      </c>
      <c r="B55" s="69" t="s">
        <v>22874</v>
      </c>
      <c r="C55" s="75" t="s">
        <v>22875</v>
      </c>
      <c r="D55" s="69" t="s">
        <v>22876</v>
      </c>
      <c r="E55" s="187">
        <v>250000</v>
      </c>
      <c r="F55" s="75" t="s">
        <v>272</v>
      </c>
    </row>
    <row r="56" spans="1:6" ht="47.25" x14ac:dyDescent="0.25">
      <c r="A56" s="131">
        <v>44</v>
      </c>
      <c r="B56" s="69" t="s">
        <v>22877</v>
      </c>
      <c r="C56" s="75" t="s">
        <v>22878</v>
      </c>
      <c r="D56" s="69" t="s">
        <v>22879</v>
      </c>
      <c r="E56" s="187">
        <v>200000</v>
      </c>
      <c r="F56" s="75" t="s">
        <v>272</v>
      </c>
    </row>
    <row r="57" spans="1:6" ht="47.25" x14ac:dyDescent="0.25">
      <c r="A57" s="131">
        <v>45</v>
      </c>
      <c r="B57" s="69" t="s">
        <v>22880</v>
      </c>
      <c r="C57" s="75" t="s">
        <v>22881</v>
      </c>
      <c r="D57" s="69" t="s">
        <v>22882</v>
      </c>
      <c r="E57" s="187">
        <v>300000</v>
      </c>
      <c r="F57" s="75" t="s">
        <v>13</v>
      </c>
    </row>
    <row r="58" spans="1:6" ht="47.25" x14ac:dyDescent="0.25">
      <c r="A58" s="131">
        <v>46</v>
      </c>
      <c r="B58" s="69" t="s">
        <v>22883</v>
      </c>
      <c r="C58" s="75" t="s">
        <v>22884</v>
      </c>
      <c r="D58" s="69" t="s">
        <v>22885</v>
      </c>
      <c r="E58" s="187">
        <v>300000</v>
      </c>
      <c r="F58" s="75" t="s">
        <v>272</v>
      </c>
    </row>
    <row r="59" spans="1:6" ht="47.25" x14ac:dyDescent="0.25">
      <c r="A59" s="131">
        <v>47</v>
      </c>
      <c r="B59" s="69" t="s">
        <v>22886</v>
      </c>
      <c r="C59" s="75" t="s">
        <v>22887</v>
      </c>
      <c r="D59" s="69" t="s">
        <v>22888</v>
      </c>
      <c r="E59" s="187">
        <v>400000</v>
      </c>
      <c r="F59" s="75" t="s">
        <v>13</v>
      </c>
    </row>
    <row r="60" spans="1:6" ht="47.25" x14ac:dyDescent="0.25">
      <c r="A60" s="131">
        <v>48</v>
      </c>
      <c r="B60" s="69" t="s">
        <v>22889</v>
      </c>
      <c r="C60" s="75" t="s">
        <v>22890</v>
      </c>
      <c r="D60" s="69" t="s">
        <v>22891</v>
      </c>
      <c r="E60" s="187">
        <v>320000</v>
      </c>
      <c r="F60" s="75" t="s">
        <v>13</v>
      </c>
    </row>
    <row r="61" spans="1:6" ht="47.25" x14ac:dyDescent="0.25">
      <c r="A61" s="131">
        <v>49</v>
      </c>
      <c r="B61" s="69" t="s">
        <v>22892</v>
      </c>
      <c r="C61" s="75" t="s">
        <v>22893</v>
      </c>
      <c r="D61" s="69" t="s">
        <v>22894</v>
      </c>
      <c r="E61" s="187">
        <v>500000</v>
      </c>
      <c r="F61" s="75" t="s">
        <v>13</v>
      </c>
    </row>
    <row r="62" spans="1:6" ht="110.25" x14ac:dyDescent="0.25">
      <c r="A62" s="131">
        <v>50</v>
      </c>
      <c r="B62" s="69" t="s">
        <v>22895</v>
      </c>
      <c r="C62" s="75" t="s">
        <v>22896</v>
      </c>
      <c r="D62" s="69" t="s">
        <v>22897</v>
      </c>
      <c r="E62" s="187">
        <v>1500000</v>
      </c>
      <c r="F62" s="75" t="s">
        <v>272</v>
      </c>
    </row>
    <row r="63" spans="1:6" ht="94.5" x14ac:dyDescent="0.25">
      <c r="A63" s="131">
        <v>51</v>
      </c>
      <c r="B63" s="69" t="s">
        <v>22898</v>
      </c>
      <c r="C63" s="75" t="s">
        <v>22899</v>
      </c>
      <c r="D63" s="69" t="s">
        <v>22900</v>
      </c>
      <c r="E63" s="187">
        <v>900000</v>
      </c>
      <c r="F63" s="75" t="s">
        <v>272</v>
      </c>
    </row>
    <row r="64" spans="1:6" ht="47.25" x14ac:dyDescent="0.25">
      <c r="A64" s="131">
        <v>52</v>
      </c>
      <c r="B64" s="69" t="s">
        <v>22901</v>
      </c>
      <c r="C64" s="75" t="s">
        <v>22902</v>
      </c>
      <c r="D64" s="69" t="s">
        <v>22903</v>
      </c>
      <c r="E64" s="187">
        <v>600000</v>
      </c>
      <c r="F64" s="75" t="s">
        <v>13</v>
      </c>
    </row>
    <row r="65" spans="1:6" ht="63" x14ac:dyDescent="0.25">
      <c r="A65" s="131">
        <v>53</v>
      </c>
      <c r="B65" s="69" t="s">
        <v>22904</v>
      </c>
      <c r="C65" s="75" t="s">
        <v>22905</v>
      </c>
      <c r="D65" s="69" t="s">
        <v>22906</v>
      </c>
      <c r="E65" s="187">
        <v>400000</v>
      </c>
      <c r="F65" s="75" t="s">
        <v>272</v>
      </c>
    </row>
    <row r="66" spans="1:6" ht="47.25" x14ac:dyDescent="0.25">
      <c r="A66" s="131">
        <v>54</v>
      </c>
      <c r="B66" s="69" t="s">
        <v>22907</v>
      </c>
      <c r="C66" s="75" t="s">
        <v>22908</v>
      </c>
      <c r="D66" s="69" t="s">
        <v>22891</v>
      </c>
      <c r="E66" s="187">
        <v>152693.73000000001</v>
      </c>
      <c r="F66" s="75" t="s">
        <v>13</v>
      </c>
    </row>
    <row r="67" spans="1:6" ht="47.25" x14ac:dyDescent="0.25">
      <c r="A67" s="131">
        <v>55</v>
      </c>
      <c r="B67" s="69" t="s">
        <v>22909</v>
      </c>
      <c r="C67" s="75" t="s">
        <v>22910</v>
      </c>
      <c r="D67" s="69" t="s">
        <v>22891</v>
      </c>
      <c r="E67" s="187">
        <v>400000</v>
      </c>
      <c r="F67" s="75" t="s">
        <v>13</v>
      </c>
    </row>
    <row r="68" spans="1:6" ht="47.25" x14ac:dyDescent="0.25">
      <c r="A68" s="131">
        <v>56</v>
      </c>
      <c r="B68" s="69" t="s">
        <v>22911</v>
      </c>
      <c r="C68" s="75" t="s">
        <v>22912</v>
      </c>
      <c r="D68" s="69" t="s">
        <v>22913</v>
      </c>
      <c r="E68" s="187">
        <v>600000</v>
      </c>
      <c r="F68" s="75" t="s">
        <v>13</v>
      </c>
    </row>
    <row r="69" spans="1:6" ht="47.25" x14ac:dyDescent="0.25">
      <c r="A69" s="131">
        <v>57</v>
      </c>
      <c r="B69" s="69" t="s">
        <v>22914</v>
      </c>
      <c r="C69" s="75" t="s">
        <v>22915</v>
      </c>
      <c r="D69" s="69" t="s">
        <v>22916</v>
      </c>
      <c r="E69" s="187">
        <v>1000000</v>
      </c>
      <c r="F69" s="75" t="s">
        <v>13</v>
      </c>
    </row>
    <row r="70" spans="1:6" ht="47.25" x14ac:dyDescent="0.25">
      <c r="A70" s="131">
        <v>58</v>
      </c>
      <c r="B70" s="69" t="s">
        <v>22883</v>
      </c>
      <c r="C70" s="75" t="s">
        <v>22917</v>
      </c>
      <c r="D70" s="69" t="s">
        <v>22918</v>
      </c>
      <c r="E70" s="187">
        <v>300000</v>
      </c>
      <c r="F70" s="75" t="s">
        <v>272</v>
      </c>
    </row>
    <row r="71" spans="1:6" x14ac:dyDescent="0.25">
      <c r="A71" s="131"/>
      <c r="B71" s="2351" t="s">
        <v>315</v>
      </c>
      <c r="C71" s="2351"/>
      <c r="D71" s="2351"/>
      <c r="E71" s="187"/>
      <c r="F71" s="75"/>
    </row>
    <row r="72" spans="1:6" ht="78.75" x14ac:dyDescent="0.25">
      <c r="A72" s="131">
        <v>59</v>
      </c>
      <c r="B72" s="69" t="s">
        <v>22919</v>
      </c>
      <c r="C72" s="75" t="s">
        <v>22920</v>
      </c>
      <c r="D72" s="69" t="s">
        <v>22921</v>
      </c>
      <c r="E72" s="187">
        <v>1000000</v>
      </c>
      <c r="F72" s="75" t="s">
        <v>272</v>
      </c>
    </row>
    <row r="73" spans="1:6" ht="47.25" x14ac:dyDescent="0.25">
      <c r="A73" s="131">
        <v>60</v>
      </c>
      <c r="B73" s="69" t="s">
        <v>22922</v>
      </c>
      <c r="C73" s="75" t="s">
        <v>22923</v>
      </c>
      <c r="D73" s="69" t="s">
        <v>22924</v>
      </c>
      <c r="E73" s="187">
        <v>400000</v>
      </c>
      <c r="F73" s="75" t="s">
        <v>13</v>
      </c>
    </row>
    <row r="74" spans="1:6" ht="47.25" x14ac:dyDescent="0.25">
      <c r="A74" s="131">
        <v>61</v>
      </c>
      <c r="B74" s="69" t="s">
        <v>22925</v>
      </c>
      <c r="C74" s="75" t="s">
        <v>22926</v>
      </c>
      <c r="D74" s="69" t="s">
        <v>22927</v>
      </c>
      <c r="E74" s="187">
        <v>280000</v>
      </c>
      <c r="F74" s="75" t="s">
        <v>272</v>
      </c>
    </row>
    <row r="75" spans="1:6" ht="47.25" x14ac:dyDescent="0.25">
      <c r="A75" s="131">
        <v>62</v>
      </c>
      <c r="B75" s="69" t="s">
        <v>22928</v>
      </c>
      <c r="C75" s="75" t="s">
        <v>22929</v>
      </c>
      <c r="D75" s="69" t="s">
        <v>22930</v>
      </c>
      <c r="E75" s="187">
        <v>330000</v>
      </c>
      <c r="F75" s="75" t="s">
        <v>272</v>
      </c>
    </row>
    <row r="76" spans="1:6" ht="78.75" x14ac:dyDescent="0.25">
      <c r="A76" s="131">
        <v>63</v>
      </c>
      <c r="B76" s="69" t="s">
        <v>22931</v>
      </c>
      <c r="C76" s="75" t="s">
        <v>22932</v>
      </c>
      <c r="D76" s="69" t="s">
        <v>22933</v>
      </c>
      <c r="E76" s="187">
        <v>1500000</v>
      </c>
      <c r="F76" s="75" t="s">
        <v>272</v>
      </c>
    </row>
    <row r="77" spans="1:6" ht="47.25" x14ac:dyDescent="0.25">
      <c r="A77" s="131">
        <v>64</v>
      </c>
      <c r="B77" s="69" t="s">
        <v>22934</v>
      </c>
      <c r="C77" s="75" t="s">
        <v>22935</v>
      </c>
      <c r="D77" s="69" t="s">
        <v>1331</v>
      </c>
      <c r="E77" s="187">
        <v>750000</v>
      </c>
      <c r="F77" s="75" t="s">
        <v>13</v>
      </c>
    </row>
    <row r="78" spans="1:6" ht="47.25" x14ac:dyDescent="0.25">
      <c r="A78" s="131">
        <v>65</v>
      </c>
      <c r="B78" s="69" t="s">
        <v>22936</v>
      </c>
      <c r="C78" s="75" t="s">
        <v>22937</v>
      </c>
      <c r="D78" s="69" t="s">
        <v>1331</v>
      </c>
      <c r="E78" s="187">
        <v>500000</v>
      </c>
      <c r="F78" s="75" t="s">
        <v>13</v>
      </c>
    </row>
    <row r="79" spans="1:6" ht="47.25" x14ac:dyDescent="0.25">
      <c r="A79" s="131">
        <v>66</v>
      </c>
      <c r="B79" s="69" t="s">
        <v>22938</v>
      </c>
      <c r="C79" s="75" t="s">
        <v>22939</v>
      </c>
      <c r="D79" s="69" t="s">
        <v>22940</v>
      </c>
      <c r="E79" s="187">
        <v>300000</v>
      </c>
      <c r="F79" s="75" t="s">
        <v>272</v>
      </c>
    </row>
    <row r="80" spans="1:6" ht="78.75" x14ac:dyDescent="0.25">
      <c r="A80" s="131">
        <v>67</v>
      </c>
      <c r="B80" s="69" t="s">
        <v>22941</v>
      </c>
      <c r="C80" s="75" t="s">
        <v>22942</v>
      </c>
      <c r="D80" s="69" t="s">
        <v>22943</v>
      </c>
      <c r="E80" s="187">
        <v>1000000</v>
      </c>
      <c r="F80" s="75" t="s">
        <v>272</v>
      </c>
    </row>
    <row r="81" spans="1:6" ht="63" x14ac:dyDescent="0.25">
      <c r="A81" s="131">
        <v>68</v>
      </c>
      <c r="B81" s="69" t="s">
        <v>22944</v>
      </c>
      <c r="C81" s="75" t="s">
        <v>22945</v>
      </c>
      <c r="D81" s="69" t="s">
        <v>22946</v>
      </c>
      <c r="E81" s="187">
        <v>255000</v>
      </c>
      <c r="F81" s="75" t="s">
        <v>272</v>
      </c>
    </row>
    <row r="82" spans="1:6" ht="47.25" x14ac:dyDescent="0.25">
      <c r="A82" s="131">
        <v>69</v>
      </c>
      <c r="B82" s="69" t="s">
        <v>22947</v>
      </c>
      <c r="C82" s="75" t="s">
        <v>22948</v>
      </c>
      <c r="D82" s="69" t="s">
        <v>22949</v>
      </c>
      <c r="E82" s="187">
        <v>750000</v>
      </c>
      <c r="F82" s="75" t="s">
        <v>13</v>
      </c>
    </row>
    <row r="83" spans="1:6" ht="47.25" x14ac:dyDescent="0.25">
      <c r="A83" s="131">
        <v>70</v>
      </c>
      <c r="B83" s="69" t="s">
        <v>22950</v>
      </c>
      <c r="C83" s="75" t="s">
        <v>22951</v>
      </c>
      <c r="D83" s="69" t="s">
        <v>22952</v>
      </c>
      <c r="E83" s="187">
        <v>500000</v>
      </c>
      <c r="F83" s="75" t="s">
        <v>13</v>
      </c>
    </row>
    <row r="84" spans="1:6" ht="78.75" x14ac:dyDescent="0.25">
      <c r="A84" s="131">
        <v>71</v>
      </c>
      <c r="B84" s="69" t="s">
        <v>22953</v>
      </c>
      <c r="C84" s="75" t="s">
        <v>22954</v>
      </c>
      <c r="D84" s="69" t="s">
        <v>22955</v>
      </c>
      <c r="E84" s="187">
        <v>1100000</v>
      </c>
      <c r="F84" s="75" t="s">
        <v>13</v>
      </c>
    </row>
    <row r="85" spans="1:6" x14ac:dyDescent="0.25">
      <c r="A85" s="131"/>
      <c r="B85" s="2351" t="s">
        <v>1154</v>
      </c>
      <c r="C85" s="2351"/>
      <c r="D85" s="2351"/>
      <c r="E85" s="187"/>
      <c r="F85" s="75"/>
    </row>
    <row r="86" spans="1:6" ht="47.25" x14ac:dyDescent="0.25">
      <c r="A86" s="131">
        <v>72</v>
      </c>
      <c r="B86" s="69" t="s">
        <v>22956</v>
      </c>
      <c r="C86" s="75" t="s">
        <v>22957</v>
      </c>
      <c r="D86" s="69" t="s">
        <v>22958</v>
      </c>
      <c r="E86" s="187">
        <v>1000000</v>
      </c>
      <c r="F86" s="75" t="s">
        <v>13</v>
      </c>
    </row>
    <row r="87" spans="1:6" ht="47.25" x14ac:dyDescent="0.25">
      <c r="A87" s="131">
        <v>73</v>
      </c>
      <c r="B87" s="69" t="s">
        <v>22959</v>
      </c>
      <c r="C87" s="75" t="s">
        <v>22960</v>
      </c>
      <c r="D87" s="69" t="s">
        <v>22961</v>
      </c>
      <c r="E87" s="187">
        <v>1000000</v>
      </c>
      <c r="F87" s="75" t="s">
        <v>13</v>
      </c>
    </row>
    <row r="88" spans="1:6" ht="63" x14ac:dyDescent="0.25">
      <c r="A88" s="131">
        <v>74</v>
      </c>
      <c r="B88" s="69" t="s">
        <v>22962</v>
      </c>
      <c r="C88" s="75" t="s">
        <v>22963</v>
      </c>
      <c r="D88" s="69" t="s">
        <v>22964</v>
      </c>
      <c r="E88" s="187">
        <v>1000000</v>
      </c>
      <c r="F88" s="75" t="s">
        <v>13</v>
      </c>
    </row>
    <row r="89" spans="1:6" ht="31.5" x14ac:dyDescent="0.25">
      <c r="A89" s="131">
        <v>75</v>
      </c>
      <c r="B89" s="69" t="s">
        <v>22965</v>
      </c>
      <c r="C89" s="75" t="s">
        <v>22966</v>
      </c>
      <c r="D89" s="69" t="s">
        <v>22967</v>
      </c>
      <c r="E89" s="187">
        <v>1000000</v>
      </c>
      <c r="F89" s="75" t="s">
        <v>13</v>
      </c>
    </row>
    <row r="90" spans="1:6" ht="78.75" x14ac:dyDescent="0.25">
      <c r="A90" s="131">
        <v>76</v>
      </c>
      <c r="B90" s="69" t="s">
        <v>22968</v>
      </c>
      <c r="C90" s="75" t="s">
        <v>22969</v>
      </c>
      <c r="D90" s="69" t="s">
        <v>22970</v>
      </c>
      <c r="E90" s="187">
        <v>2000000</v>
      </c>
      <c r="F90" s="75" t="s">
        <v>13</v>
      </c>
    </row>
    <row r="91" spans="1:6" x14ac:dyDescent="0.25">
      <c r="A91" s="131"/>
      <c r="B91" s="2351" t="s">
        <v>303</v>
      </c>
      <c r="C91" s="2351"/>
      <c r="D91" s="2351"/>
      <c r="E91" s="187"/>
      <c r="F91" s="75"/>
    </row>
    <row r="92" spans="1:6" ht="330.75" x14ac:dyDescent="0.25">
      <c r="A92" s="131">
        <v>77</v>
      </c>
      <c r="B92" s="69" t="s">
        <v>304</v>
      </c>
      <c r="C92" s="75" t="s">
        <v>22971</v>
      </c>
      <c r="D92" s="69" t="s">
        <v>22972</v>
      </c>
      <c r="E92" s="187">
        <v>1736206.9</v>
      </c>
      <c r="F92" s="75" t="s">
        <v>13</v>
      </c>
    </row>
    <row r="93" spans="1:6" x14ac:dyDescent="0.25">
      <c r="A93" s="131"/>
      <c r="B93" s="2472" t="s">
        <v>3514</v>
      </c>
      <c r="C93" s="2472"/>
      <c r="D93" s="2472"/>
      <c r="E93" s="449">
        <f>SUM(E5:E92)</f>
        <v>81310344.823200002</v>
      </c>
      <c r="F93" s="275"/>
    </row>
    <row r="94" spans="1:6" x14ac:dyDescent="0.25">
      <c r="A94" s="1055"/>
      <c r="B94" s="2820" t="s">
        <v>9</v>
      </c>
      <c r="C94" s="2820"/>
      <c r="D94" s="2820"/>
      <c r="E94" s="1240"/>
      <c r="F94" s="677"/>
    </row>
    <row r="95" spans="1:6" ht="47.25" x14ac:dyDescent="0.25">
      <c r="A95" s="1056">
        <v>1</v>
      </c>
      <c r="B95" s="149" t="s">
        <v>269</v>
      </c>
      <c r="C95" s="7" t="s">
        <v>22973</v>
      </c>
      <c r="D95" s="149" t="s">
        <v>271</v>
      </c>
      <c r="E95" s="1241">
        <v>1000000</v>
      </c>
      <c r="F95" s="277" t="s">
        <v>272</v>
      </c>
    </row>
    <row r="96" spans="1:6" x14ac:dyDescent="0.25">
      <c r="A96" s="1056"/>
      <c r="B96" s="382" t="s">
        <v>273</v>
      </c>
      <c r="C96" s="7"/>
      <c r="D96" s="149"/>
      <c r="E96" s="1241"/>
      <c r="F96" s="277"/>
    </row>
    <row r="97" spans="1:6" ht="63" x14ac:dyDescent="0.25">
      <c r="A97" s="1056">
        <v>2</v>
      </c>
      <c r="B97" s="149" t="s">
        <v>274</v>
      </c>
      <c r="C97" s="7" t="s">
        <v>22974</v>
      </c>
      <c r="D97" s="149" t="s">
        <v>276</v>
      </c>
      <c r="E97" s="1241">
        <v>4500000</v>
      </c>
      <c r="F97" s="277" t="s">
        <v>277</v>
      </c>
    </row>
    <row r="98" spans="1:6" x14ac:dyDescent="0.25">
      <c r="A98" s="280"/>
      <c r="B98" s="382" t="s">
        <v>248</v>
      </c>
      <c r="C98" s="251"/>
      <c r="D98" s="382"/>
      <c r="E98" s="1099">
        <v>5500000</v>
      </c>
      <c r="F98" s="280"/>
    </row>
    <row r="99" spans="1:6" x14ac:dyDescent="0.25">
      <c r="A99" s="88"/>
      <c r="B99" s="88" t="s">
        <v>324</v>
      </c>
      <c r="C99" s="88"/>
      <c r="D99" s="88"/>
      <c r="E99" s="89">
        <f>E98+E93</f>
        <v>86810344.823200002</v>
      </c>
      <c r="F99" s="88"/>
    </row>
    <row r="103" spans="1:6" x14ac:dyDescent="0.25">
      <c r="A103" s="2932" t="s">
        <v>0</v>
      </c>
      <c r="B103" s="2932"/>
      <c r="C103" s="2932"/>
      <c r="D103" s="2932"/>
      <c r="E103" s="2932"/>
      <c r="F103" s="2932"/>
    </row>
    <row r="104" spans="1:6" x14ac:dyDescent="0.25">
      <c r="A104" s="2932" t="s">
        <v>22767</v>
      </c>
      <c r="B104" s="2932"/>
      <c r="C104" s="2932"/>
      <c r="D104" s="2932"/>
      <c r="E104" s="2932"/>
      <c r="F104" s="2932"/>
    </row>
    <row r="105" spans="1:6" x14ac:dyDescent="0.25">
      <c r="A105" s="2932" t="s">
        <v>281</v>
      </c>
      <c r="B105" s="2932"/>
      <c r="C105" s="2932"/>
      <c r="D105" s="2932"/>
      <c r="E105" s="2932"/>
      <c r="F105" s="2932"/>
    </row>
    <row r="106" spans="1:6" ht="31.5" x14ac:dyDescent="0.25">
      <c r="A106" s="280" t="s">
        <v>282</v>
      </c>
      <c r="B106" s="382" t="s">
        <v>5559</v>
      </c>
      <c r="C106" s="382" t="s">
        <v>284</v>
      </c>
      <c r="D106" s="382" t="s">
        <v>5291</v>
      </c>
      <c r="E106" s="428" t="s">
        <v>17715</v>
      </c>
      <c r="F106" s="116" t="s">
        <v>1228</v>
      </c>
    </row>
    <row r="107" spans="1:6" x14ac:dyDescent="0.25">
      <c r="A107" s="277"/>
      <c r="B107" s="2358" t="s">
        <v>269</v>
      </c>
      <c r="C107" s="2358"/>
      <c r="D107" s="382"/>
      <c r="E107" s="428"/>
      <c r="F107" s="121"/>
    </row>
    <row r="108" spans="1:6" ht="31.5" x14ac:dyDescent="0.25">
      <c r="A108" s="193">
        <v>1</v>
      </c>
      <c r="B108" s="149" t="s">
        <v>10267</v>
      </c>
      <c r="C108" s="149" t="s">
        <v>22768</v>
      </c>
      <c r="D108" s="149" t="s">
        <v>22975</v>
      </c>
      <c r="E108" s="153">
        <v>100000</v>
      </c>
      <c r="F108" s="1248" t="s">
        <v>272</v>
      </c>
    </row>
    <row r="109" spans="1:6" ht="31.5" x14ac:dyDescent="0.25">
      <c r="A109" s="193">
        <v>2</v>
      </c>
      <c r="B109" s="149" t="s">
        <v>1655</v>
      </c>
      <c r="C109" s="149" t="s">
        <v>22770</v>
      </c>
      <c r="D109" s="149" t="s">
        <v>22976</v>
      </c>
      <c r="E109" s="153">
        <v>52000</v>
      </c>
      <c r="F109" s="1248" t="s">
        <v>272</v>
      </c>
    </row>
    <row r="110" spans="1:6" ht="31.5" x14ac:dyDescent="0.25">
      <c r="A110" s="193">
        <v>3</v>
      </c>
      <c r="B110" s="149" t="s">
        <v>1657</v>
      </c>
      <c r="C110" s="149" t="s">
        <v>22772</v>
      </c>
      <c r="D110" s="149" t="s">
        <v>22977</v>
      </c>
      <c r="E110" s="153">
        <v>32400.62</v>
      </c>
      <c r="F110" s="1248" t="s">
        <v>272</v>
      </c>
    </row>
    <row r="111" spans="1:6" ht="63" x14ac:dyDescent="0.25">
      <c r="A111" s="193">
        <v>4</v>
      </c>
      <c r="B111" s="149" t="s">
        <v>721</v>
      </c>
      <c r="C111" s="149" t="s">
        <v>22773</v>
      </c>
      <c r="D111" s="149" t="s">
        <v>22978</v>
      </c>
      <c r="E111" s="153">
        <v>398000</v>
      </c>
      <c r="F111" s="1248" t="s">
        <v>272</v>
      </c>
    </row>
    <row r="112" spans="1:6" ht="47.25" x14ac:dyDescent="0.25">
      <c r="A112" s="193">
        <v>5</v>
      </c>
      <c r="B112" s="149" t="s">
        <v>729</v>
      </c>
      <c r="C112" s="149" t="s">
        <v>22775</v>
      </c>
      <c r="D112" s="149" t="s">
        <v>22979</v>
      </c>
      <c r="E112" s="153">
        <v>100350</v>
      </c>
      <c r="F112" s="1248" t="s">
        <v>272</v>
      </c>
    </row>
    <row r="113" spans="1:6" x14ac:dyDescent="0.25">
      <c r="A113" s="193"/>
      <c r="B113" s="2358" t="s">
        <v>542</v>
      </c>
      <c r="C113" s="2358"/>
      <c r="D113" s="149"/>
      <c r="E113" s="153"/>
      <c r="F113" s="1248"/>
    </row>
    <row r="114" spans="1:6" ht="63" x14ac:dyDescent="0.25">
      <c r="A114" s="193">
        <v>6</v>
      </c>
      <c r="B114" s="149" t="s">
        <v>721</v>
      </c>
      <c r="C114" s="149" t="s">
        <v>22777</v>
      </c>
      <c r="D114" s="149" t="s">
        <v>22980</v>
      </c>
      <c r="E114" s="153">
        <v>81768.320000000007</v>
      </c>
      <c r="F114" s="1248" t="s">
        <v>272</v>
      </c>
    </row>
    <row r="115" spans="1:6" ht="47.25" x14ac:dyDescent="0.25">
      <c r="A115" s="193">
        <v>7</v>
      </c>
      <c r="B115" s="149" t="s">
        <v>729</v>
      </c>
      <c r="C115" s="149" t="s">
        <v>22981</v>
      </c>
      <c r="D115" s="149" t="s">
        <v>3056</v>
      </c>
      <c r="E115" s="153">
        <v>120000</v>
      </c>
      <c r="F115" s="1248" t="s">
        <v>272</v>
      </c>
    </row>
    <row r="116" spans="1:6" ht="47.25" x14ac:dyDescent="0.25">
      <c r="A116" s="193">
        <v>8</v>
      </c>
      <c r="B116" s="149" t="s">
        <v>17637</v>
      </c>
      <c r="C116" s="149" t="s">
        <v>22780</v>
      </c>
      <c r="D116" s="149" t="s">
        <v>22982</v>
      </c>
      <c r="E116" s="153">
        <v>139611</v>
      </c>
      <c r="F116" s="1248" t="s">
        <v>272</v>
      </c>
    </row>
    <row r="117" spans="1:6" x14ac:dyDescent="0.25">
      <c r="A117" s="193"/>
      <c r="B117" s="2358" t="s">
        <v>301</v>
      </c>
      <c r="C117" s="2358"/>
      <c r="D117" s="149"/>
      <c r="E117" s="153"/>
      <c r="F117" s="1248"/>
    </row>
    <row r="118" spans="1:6" ht="63" x14ac:dyDescent="0.25">
      <c r="A118" s="193">
        <v>9</v>
      </c>
      <c r="B118" s="149" t="s">
        <v>301</v>
      </c>
      <c r="C118" s="149" t="s">
        <v>22794</v>
      </c>
      <c r="D118" s="149" t="s">
        <v>22983</v>
      </c>
      <c r="E118" s="153">
        <v>568965.51</v>
      </c>
      <c r="F118" s="1248" t="s">
        <v>272</v>
      </c>
    </row>
    <row r="119" spans="1:6" x14ac:dyDescent="0.25">
      <c r="A119" s="193"/>
      <c r="B119" s="2358" t="s">
        <v>307</v>
      </c>
      <c r="C119" s="2358"/>
      <c r="D119" s="149"/>
      <c r="E119" s="153"/>
      <c r="F119" s="1248"/>
    </row>
    <row r="120" spans="1:6" ht="94.5" x14ac:dyDescent="0.25">
      <c r="A120" s="193">
        <v>10</v>
      </c>
      <c r="B120" s="149" t="s">
        <v>307</v>
      </c>
      <c r="C120" s="149" t="s">
        <v>22798</v>
      </c>
      <c r="D120" s="149" t="s">
        <v>22984</v>
      </c>
      <c r="E120" s="153">
        <v>227586.2</v>
      </c>
      <c r="F120" s="1248" t="s">
        <v>272</v>
      </c>
    </row>
    <row r="121" spans="1:6" x14ac:dyDescent="0.25">
      <c r="A121" s="193"/>
      <c r="B121" s="2358" t="s">
        <v>552</v>
      </c>
      <c r="C121" s="2358"/>
      <c r="D121" s="149"/>
      <c r="E121" s="153"/>
      <c r="F121" s="1248"/>
    </row>
    <row r="122" spans="1:6" ht="47.25" x14ac:dyDescent="0.25">
      <c r="A122" s="193">
        <v>11</v>
      </c>
      <c r="B122" s="149" t="s">
        <v>22985</v>
      </c>
      <c r="C122" s="149" t="s">
        <v>22801</v>
      </c>
      <c r="D122" s="149" t="s">
        <v>22986</v>
      </c>
      <c r="E122" s="153">
        <v>200000</v>
      </c>
      <c r="F122" s="1248" t="s">
        <v>272</v>
      </c>
    </row>
    <row r="123" spans="1:6" ht="47.25" x14ac:dyDescent="0.25">
      <c r="A123" s="193">
        <v>12</v>
      </c>
      <c r="B123" s="149" t="s">
        <v>311</v>
      </c>
      <c r="C123" s="149" t="s">
        <v>22803</v>
      </c>
      <c r="D123" s="149" t="s">
        <v>22987</v>
      </c>
      <c r="E123" s="153">
        <v>300000</v>
      </c>
      <c r="F123" s="1248" t="s">
        <v>272</v>
      </c>
    </row>
    <row r="124" spans="1:6" x14ac:dyDescent="0.25">
      <c r="A124" s="193"/>
      <c r="B124" s="2358" t="s">
        <v>556</v>
      </c>
      <c r="C124" s="2358"/>
      <c r="D124" s="149"/>
      <c r="E124" s="153"/>
      <c r="F124" s="1248"/>
    </row>
    <row r="125" spans="1:6" ht="47.25" x14ac:dyDescent="0.25">
      <c r="A125" s="193">
        <v>13</v>
      </c>
      <c r="B125" s="149" t="s">
        <v>22988</v>
      </c>
      <c r="C125" s="149" t="s">
        <v>22989</v>
      </c>
      <c r="D125" s="149" t="s">
        <v>22810</v>
      </c>
      <c r="E125" s="153">
        <v>680000</v>
      </c>
      <c r="F125" s="1249" t="s">
        <v>13</v>
      </c>
    </row>
    <row r="126" spans="1:6" ht="47.25" x14ac:dyDescent="0.25">
      <c r="A126" s="193">
        <v>14</v>
      </c>
      <c r="B126" s="149" t="s">
        <v>22901</v>
      </c>
      <c r="C126" s="149" t="s">
        <v>22990</v>
      </c>
      <c r="D126" s="149" t="s">
        <v>22991</v>
      </c>
      <c r="E126" s="153">
        <v>301042.49</v>
      </c>
      <c r="F126" s="1249" t="s">
        <v>13</v>
      </c>
    </row>
    <row r="127" spans="1:6" x14ac:dyDescent="0.25">
      <c r="A127" s="193"/>
      <c r="B127" s="2358" t="s">
        <v>613</v>
      </c>
      <c r="C127" s="2358"/>
      <c r="D127" s="149"/>
      <c r="E127" s="153"/>
      <c r="F127" s="1249"/>
    </row>
    <row r="128" spans="1:6" ht="110.25" x14ac:dyDescent="0.25">
      <c r="A128" s="193">
        <v>15</v>
      </c>
      <c r="B128" s="149" t="s">
        <v>22992</v>
      </c>
      <c r="C128" s="149" t="s">
        <v>22993</v>
      </c>
      <c r="D128" s="149" t="s">
        <v>22994</v>
      </c>
      <c r="E128" s="153">
        <v>4950000</v>
      </c>
      <c r="F128" s="1249" t="s">
        <v>13</v>
      </c>
    </row>
    <row r="129" spans="1:6" ht="94.5" x14ac:dyDescent="0.25">
      <c r="A129" s="193">
        <v>16</v>
      </c>
      <c r="B129" s="156" t="s">
        <v>22995</v>
      </c>
      <c r="C129" s="149" t="s">
        <v>22996</v>
      </c>
      <c r="D129" s="149" t="s">
        <v>22997</v>
      </c>
      <c r="E129" s="153">
        <v>2900000</v>
      </c>
      <c r="F129" s="1249" t="s">
        <v>13</v>
      </c>
    </row>
    <row r="130" spans="1:6" x14ac:dyDescent="0.25">
      <c r="A130" s="193"/>
      <c r="B130" s="2356" t="s">
        <v>696</v>
      </c>
      <c r="C130" s="2356"/>
      <c r="D130" s="149"/>
      <c r="E130" s="153"/>
      <c r="F130" s="1248"/>
    </row>
    <row r="131" spans="1:6" ht="110.25" x14ac:dyDescent="0.25">
      <c r="A131" s="193">
        <v>17</v>
      </c>
      <c r="B131" s="149" t="s">
        <v>304</v>
      </c>
      <c r="C131" s="149" t="s">
        <v>22998</v>
      </c>
      <c r="D131" s="149" t="s">
        <v>22999</v>
      </c>
      <c r="E131" s="153">
        <v>227586.2</v>
      </c>
      <c r="F131" s="1249" t="s">
        <v>13</v>
      </c>
    </row>
    <row r="132" spans="1:6" x14ac:dyDescent="0.25">
      <c r="A132" s="277"/>
      <c r="B132" s="382" t="s">
        <v>9003</v>
      </c>
      <c r="C132" s="149"/>
      <c r="D132" s="149"/>
      <c r="E132" s="428">
        <f>SUM(E108:E131)</f>
        <v>11379310.34</v>
      </c>
      <c r="F132" s="1249"/>
    </row>
  </sheetData>
  <mergeCells count="27">
    <mergeCell ref="A1:F1"/>
    <mergeCell ref="A2:F2"/>
    <mergeCell ref="B4:D4"/>
    <mergeCell ref="B10:D10"/>
    <mergeCell ref="B14:D14"/>
    <mergeCell ref="B71:D71"/>
    <mergeCell ref="B85:D85"/>
    <mergeCell ref="B91:D91"/>
    <mergeCell ref="B93:D93"/>
    <mergeCell ref="B16:D16"/>
    <mergeCell ref="B21:D21"/>
    <mergeCell ref="B23:D23"/>
    <mergeCell ref="B25:D25"/>
    <mergeCell ref="B27:D27"/>
    <mergeCell ref="B30:D30"/>
    <mergeCell ref="B94:D94"/>
    <mergeCell ref="A103:F103"/>
    <mergeCell ref="B124:C124"/>
    <mergeCell ref="B127:C127"/>
    <mergeCell ref="B119:C119"/>
    <mergeCell ref="A104:F104"/>
    <mergeCell ref="B130:C130"/>
    <mergeCell ref="A105:F105"/>
    <mergeCell ref="B107:C107"/>
    <mergeCell ref="B113:C113"/>
    <mergeCell ref="B117:C117"/>
    <mergeCell ref="B121:C121"/>
  </mergeCells>
  <pageMargins left="0.7" right="0.7" top="0.75" bottom="0.75" header="0.3" footer="0.3"/>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7"/>
  <sheetViews>
    <sheetView topLeftCell="A47" workbookViewId="0">
      <selection activeCell="B49" sqref="B49"/>
    </sheetView>
  </sheetViews>
  <sheetFormatPr defaultRowHeight="15.75" x14ac:dyDescent="0.25"/>
  <cols>
    <col min="1" max="1" width="7.7109375" style="128" customWidth="1"/>
    <col min="2" max="2" width="13.42578125" style="128" customWidth="1"/>
    <col min="3" max="3" width="43.5703125" style="128" customWidth="1"/>
    <col min="4" max="4" width="21.85546875" style="128" customWidth="1"/>
    <col min="5" max="5" width="20.710937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23000</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6" t="s">
        <v>5291</v>
      </c>
      <c r="E4" s="138" t="s">
        <v>286</v>
      </c>
      <c r="F4" s="96" t="s">
        <v>287</v>
      </c>
    </row>
    <row r="5" spans="1:6" x14ac:dyDescent="0.25">
      <c r="A5" s="69"/>
      <c r="B5" s="2472" t="s">
        <v>9</v>
      </c>
      <c r="C5" s="2472"/>
      <c r="D5" s="2472"/>
      <c r="E5" s="257"/>
      <c r="F5" s="76"/>
    </row>
    <row r="6" spans="1:6" ht="31.5" x14ac:dyDescent="0.25">
      <c r="A6" s="69">
        <v>1</v>
      </c>
      <c r="B6" s="69" t="s">
        <v>2060</v>
      </c>
      <c r="C6" s="69" t="s">
        <v>23001</v>
      </c>
      <c r="D6" s="69" t="s">
        <v>12</v>
      </c>
      <c r="E6" s="144">
        <v>1605880</v>
      </c>
      <c r="F6" s="75" t="s">
        <v>272</v>
      </c>
    </row>
    <row r="7" spans="1:6" ht="110.25" x14ac:dyDescent="0.25">
      <c r="A7" s="69">
        <v>2</v>
      </c>
      <c r="B7" s="69" t="s">
        <v>295</v>
      </c>
      <c r="C7" s="69" t="s">
        <v>23002</v>
      </c>
      <c r="D7" s="69" t="s">
        <v>535</v>
      </c>
      <c r="E7" s="144">
        <v>1000000</v>
      </c>
      <c r="F7" s="75" t="s">
        <v>272</v>
      </c>
    </row>
    <row r="8" spans="1:6" ht="31.5" x14ac:dyDescent="0.25">
      <c r="A8" s="69">
        <v>3</v>
      </c>
      <c r="B8" s="69" t="s">
        <v>17</v>
      </c>
      <c r="C8" s="69" t="s">
        <v>23003</v>
      </c>
      <c r="D8" s="69" t="s">
        <v>537</v>
      </c>
      <c r="E8" s="144">
        <v>160000</v>
      </c>
      <c r="F8" s="75" t="s">
        <v>272</v>
      </c>
    </row>
    <row r="9" spans="1:6" ht="31.5" x14ac:dyDescent="0.25">
      <c r="A9" s="69">
        <v>4</v>
      </c>
      <c r="B9" s="69" t="s">
        <v>20</v>
      </c>
      <c r="C9" s="69" t="s">
        <v>23004</v>
      </c>
      <c r="D9" s="69" t="s">
        <v>539</v>
      </c>
      <c r="E9" s="144">
        <v>70000</v>
      </c>
      <c r="F9" s="75" t="s">
        <v>272</v>
      </c>
    </row>
    <row r="10" spans="1:6" ht="78.75" x14ac:dyDescent="0.25">
      <c r="A10" s="69">
        <v>5</v>
      </c>
      <c r="B10" s="69" t="s">
        <v>23</v>
      </c>
      <c r="C10" s="69" t="s">
        <v>23005</v>
      </c>
      <c r="D10" s="69" t="s">
        <v>541</v>
      </c>
      <c r="E10" s="144">
        <v>1372740</v>
      </c>
      <c r="F10" s="75" t="s">
        <v>272</v>
      </c>
    </row>
    <row r="11" spans="1:6" x14ac:dyDescent="0.25">
      <c r="A11" s="69"/>
      <c r="B11" s="2351" t="s">
        <v>23006</v>
      </c>
      <c r="C11" s="2351"/>
      <c r="D11" s="69"/>
      <c r="E11" s="144"/>
      <c r="F11" s="75"/>
    </row>
    <row r="12" spans="1:6" ht="110.25" x14ac:dyDescent="0.25">
      <c r="A12" s="69">
        <v>6</v>
      </c>
      <c r="B12" s="69" t="s">
        <v>295</v>
      </c>
      <c r="C12" s="69" t="s">
        <v>23007</v>
      </c>
      <c r="D12" s="69" t="s">
        <v>13461</v>
      </c>
      <c r="E12" s="144">
        <v>604310.55000000005</v>
      </c>
      <c r="F12" s="75" t="s">
        <v>272</v>
      </c>
    </row>
    <row r="13" spans="1:6" ht="78.75" x14ac:dyDescent="0.25">
      <c r="A13" s="69">
        <v>7</v>
      </c>
      <c r="B13" s="69" t="s">
        <v>23</v>
      </c>
      <c r="C13" s="69" t="s">
        <v>23008</v>
      </c>
      <c r="D13" s="69" t="s">
        <v>541</v>
      </c>
      <c r="E13" s="144">
        <v>1000000</v>
      </c>
      <c r="F13" s="75" t="s">
        <v>272</v>
      </c>
    </row>
    <row r="14" spans="1:6" ht="63" x14ac:dyDescent="0.25">
      <c r="A14" s="69">
        <v>8</v>
      </c>
      <c r="B14" s="69" t="s">
        <v>299</v>
      </c>
      <c r="C14" s="69" t="s">
        <v>23009</v>
      </c>
      <c r="D14" s="69" t="s">
        <v>1244</v>
      </c>
      <c r="E14" s="144">
        <v>1000000</v>
      </c>
      <c r="F14" s="75" t="s">
        <v>272</v>
      </c>
    </row>
    <row r="15" spans="1:6" ht="78.75" x14ac:dyDescent="0.25">
      <c r="A15" s="69">
        <v>9</v>
      </c>
      <c r="B15" s="69" t="s">
        <v>41</v>
      </c>
      <c r="C15" s="69" t="s">
        <v>23010</v>
      </c>
      <c r="D15" s="69" t="s">
        <v>302</v>
      </c>
      <c r="E15" s="144">
        <v>4568965.5199999996</v>
      </c>
      <c r="F15" s="75" t="s">
        <v>272</v>
      </c>
    </row>
    <row r="16" spans="1:6" x14ac:dyDescent="0.25">
      <c r="A16" s="69"/>
      <c r="B16" s="70" t="s">
        <v>34</v>
      </c>
      <c r="C16" s="69"/>
      <c r="D16" s="69"/>
      <c r="E16" s="144"/>
      <c r="F16" s="75"/>
    </row>
    <row r="17" spans="1:6" ht="47.25" x14ac:dyDescent="0.25">
      <c r="A17" s="69">
        <v>10</v>
      </c>
      <c r="B17" s="69" t="s">
        <v>309</v>
      </c>
      <c r="C17" s="69" t="s">
        <v>23011</v>
      </c>
      <c r="D17" s="69" t="s">
        <v>341</v>
      </c>
      <c r="E17" s="144">
        <v>5500000</v>
      </c>
      <c r="F17" s="75" t="s">
        <v>272</v>
      </c>
    </row>
    <row r="18" spans="1:6" ht="94.5" x14ac:dyDescent="0.25">
      <c r="A18" s="69">
        <v>11</v>
      </c>
      <c r="B18" s="69" t="s">
        <v>23012</v>
      </c>
      <c r="C18" s="69" t="s">
        <v>23013</v>
      </c>
      <c r="D18" s="69" t="s">
        <v>341</v>
      </c>
      <c r="E18" s="144">
        <v>11779007.199999999</v>
      </c>
      <c r="F18" s="75" t="s">
        <v>272</v>
      </c>
    </row>
    <row r="19" spans="1:6" x14ac:dyDescent="0.25">
      <c r="A19" s="69"/>
      <c r="B19" s="70" t="s">
        <v>219</v>
      </c>
      <c r="C19" s="69"/>
      <c r="D19" s="69"/>
      <c r="E19" s="144"/>
      <c r="F19" s="75"/>
    </row>
    <row r="20" spans="1:6" ht="63" x14ac:dyDescent="0.25">
      <c r="A20" s="69">
        <v>12</v>
      </c>
      <c r="B20" s="69" t="s">
        <v>23014</v>
      </c>
      <c r="C20" s="69" t="s">
        <v>23015</v>
      </c>
      <c r="D20" s="69" t="s">
        <v>23016</v>
      </c>
      <c r="E20" s="144">
        <v>1000000</v>
      </c>
      <c r="F20" s="75" t="s">
        <v>13</v>
      </c>
    </row>
    <row r="21" spans="1:6" ht="47.25" x14ac:dyDescent="0.25">
      <c r="A21" s="69">
        <v>13</v>
      </c>
      <c r="B21" s="69" t="s">
        <v>23017</v>
      </c>
      <c r="C21" s="69" t="s">
        <v>23018</v>
      </c>
      <c r="D21" s="69" t="s">
        <v>23019</v>
      </c>
      <c r="E21" s="144">
        <v>1500000</v>
      </c>
      <c r="F21" s="75" t="s">
        <v>13</v>
      </c>
    </row>
    <row r="22" spans="1:6" ht="31.5" x14ac:dyDescent="0.25">
      <c r="A22" s="69"/>
      <c r="B22" s="70" t="s">
        <v>481</v>
      </c>
      <c r="C22" s="69"/>
      <c r="D22" s="69"/>
      <c r="E22" s="144"/>
      <c r="F22" s="75"/>
    </row>
    <row r="23" spans="1:6" ht="47.25" x14ac:dyDescent="0.25">
      <c r="A23" s="69">
        <v>14</v>
      </c>
      <c r="B23" s="69" t="s">
        <v>1194</v>
      </c>
      <c r="C23" s="69" t="s">
        <v>23020</v>
      </c>
      <c r="D23" s="69" t="s">
        <v>23021</v>
      </c>
      <c r="E23" s="144">
        <v>1000000</v>
      </c>
      <c r="F23" s="75" t="s">
        <v>1259</v>
      </c>
    </row>
    <row r="24" spans="1:6" x14ac:dyDescent="0.25">
      <c r="A24" s="69"/>
      <c r="B24" s="2351" t="s">
        <v>8085</v>
      </c>
      <c r="C24" s="2351"/>
      <c r="D24" s="69"/>
      <c r="E24" s="144"/>
      <c r="F24" s="75"/>
    </row>
    <row r="25" spans="1:6" ht="141.75" x14ac:dyDescent="0.25">
      <c r="A25" s="69">
        <v>15</v>
      </c>
      <c r="B25" s="69" t="s">
        <v>23022</v>
      </c>
      <c r="C25" s="69" t="s">
        <v>23023</v>
      </c>
      <c r="D25" s="69" t="s">
        <v>23024</v>
      </c>
      <c r="E25" s="144">
        <v>800000</v>
      </c>
      <c r="F25" s="75" t="s">
        <v>272</v>
      </c>
    </row>
    <row r="26" spans="1:6" ht="94.5" x14ac:dyDescent="0.25">
      <c r="A26" s="69">
        <v>16</v>
      </c>
      <c r="B26" s="69" t="s">
        <v>22825</v>
      </c>
      <c r="C26" s="69" t="s">
        <v>23025</v>
      </c>
      <c r="D26" s="69" t="s">
        <v>23026</v>
      </c>
      <c r="E26" s="144">
        <v>500000</v>
      </c>
      <c r="F26" s="75" t="s">
        <v>272</v>
      </c>
    </row>
    <row r="27" spans="1:6" ht="78.75" x14ac:dyDescent="0.25">
      <c r="A27" s="69">
        <v>17</v>
      </c>
      <c r="B27" s="69" t="s">
        <v>23027</v>
      </c>
      <c r="C27" s="69" t="s">
        <v>23028</v>
      </c>
      <c r="D27" s="2" t="s">
        <v>23029</v>
      </c>
      <c r="E27" s="144">
        <v>600000</v>
      </c>
      <c r="F27" s="75" t="s">
        <v>272</v>
      </c>
    </row>
    <row r="28" spans="1:6" ht="78.75" x14ac:dyDescent="0.25">
      <c r="A28" s="69">
        <v>18</v>
      </c>
      <c r="B28" s="69" t="s">
        <v>23030</v>
      </c>
      <c r="C28" s="69" t="s">
        <v>23031</v>
      </c>
      <c r="D28" s="69" t="s">
        <v>23032</v>
      </c>
      <c r="E28" s="144">
        <v>500000</v>
      </c>
      <c r="F28" s="75" t="s">
        <v>272</v>
      </c>
    </row>
    <row r="29" spans="1:6" ht="94.5" x14ac:dyDescent="0.25">
      <c r="A29" s="69">
        <v>19</v>
      </c>
      <c r="B29" s="69" t="s">
        <v>23033</v>
      </c>
      <c r="C29" s="69" t="s">
        <v>23034</v>
      </c>
      <c r="D29" s="69" t="s">
        <v>23035</v>
      </c>
      <c r="E29" s="144">
        <v>300000</v>
      </c>
      <c r="F29" s="75" t="s">
        <v>272</v>
      </c>
    </row>
    <row r="30" spans="1:6" ht="47.25" x14ac:dyDescent="0.25">
      <c r="A30" s="69">
        <v>20</v>
      </c>
      <c r="B30" s="69" t="s">
        <v>23036</v>
      </c>
      <c r="C30" s="69" t="s">
        <v>23037</v>
      </c>
      <c r="D30" s="69" t="s">
        <v>511</v>
      </c>
      <c r="E30" s="144">
        <v>600000</v>
      </c>
      <c r="F30" s="75" t="s">
        <v>13</v>
      </c>
    </row>
    <row r="31" spans="1:6" ht="47.25" x14ac:dyDescent="0.25">
      <c r="A31" s="69">
        <v>21</v>
      </c>
      <c r="B31" s="69" t="s">
        <v>23038</v>
      </c>
      <c r="C31" s="69" t="s">
        <v>23039</v>
      </c>
      <c r="D31" s="69" t="s">
        <v>511</v>
      </c>
      <c r="E31" s="144">
        <v>600000</v>
      </c>
      <c r="F31" s="75" t="s">
        <v>13</v>
      </c>
    </row>
    <row r="32" spans="1:6" ht="94.5" x14ac:dyDescent="0.25">
      <c r="A32" s="69">
        <v>22</v>
      </c>
      <c r="B32" s="69" t="s">
        <v>23040</v>
      </c>
      <c r="C32" s="69" t="s">
        <v>23041</v>
      </c>
      <c r="D32" s="69" t="s">
        <v>23042</v>
      </c>
      <c r="E32" s="144">
        <v>1000000</v>
      </c>
      <c r="F32" s="75" t="s">
        <v>272</v>
      </c>
    </row>
    <row r="33" spans="1:6" ht="47.25" x14ac:dyDescent="0.25">
      <c r="A33" s="69">
        <v>23</v>
      </c>
      <c r="B33" s="69" t="s">
        <v>23043</v>
      </c>
      <c r="C33" s="69" t="s">
        <v>23044</v>
      </c>
      <c r="D33" s="69" t="s">
        <v>202</v>
      </c>
      <c r="E33" s="144">
        <v>600000</v>
      </c>
      <c r="F33" s="75" t="s">
        <v>13</v>
      </c>
    </row>
    <row r="34" spans="1:6" ht="47.25" x14ac:dyDescent="0.25">
      <c r="A34" s="69">
        <v>24</v>
      </c>
      <c r="B34" s="69" t="s">
        <v>23045</v>
      </c>
      <c r="C34" s="69" t="s">
        <v>23046</v>
      </c>
      <c r="D34" s="69" t="s">
        <v>202</v>
      </c>
      <c r="E34" s="144">
        <v>600000</v>
      </c>
      <c r="F34" s="75" t="s">
        <v>13</v>
      </c>
    </row>
    <row r="35" spans="1:6" ht="110.25" x14ac:dyDescent="0.25">
      <c r="A35" s="69">
        <v>25</v>
      </c>
      <c r="B35" s="69" t="s">
        <v>23047</v>
      </c>
      <c r="C35" s="69" t="s">
        <v>23048</v>
      </c>
      <c r="D35" s="69" t="s">
        <v>23049</v>
      </c>
      <c r="E35" s="144">
        <v>1800000</v>
      </c>
      <c r="F35" s="75" t="s">
        <v>13</v>
      </c>
    </row>
    <row r="36" spans="1:6" ht="47.25" x14ac:dyDescent="0.25">
      <c r="A36" s="69">
        <v>26</v>
      </c>
      <c r="B36" s="69" t="s">
        <v>23050</v>
      </c>
      <c r="C36" s="69" t="s">
        <v>23051</v>
      </c>
      <c r="D36" s="2" t="s">
        <v>23052</v>
      </c>
      <c r="E36" s="144">
        <v>400000</v>
      </c>
      <c r="F36" s="75" t="s">
        <v>13</v>
      </c>
    </row>
    <row r="37" spans="1:6" ht="94.5" x14ac:dyDescent="0.25">
      <c r="A37" s="69">
        <v>27</v>
      </c>
      <c r="B37" s="69" t="s">
        <v>23053</v>
      </c>
      <c r="C37" s="69" t="s">
        <v>23054</v>
      </c>
      <c r="D37" s="69" t="s">
        <v>23055</v>
      </c>
      <c r="E37" s="144">
        <v>900000</v>
      </c>
      <c r="F37" s="75" t="s">
        <v>13</v>
      </c>
    </row>
    <row r="38" spans="1:6" ht="47.25" x14ac:dyDescent="0.25">
      <c r="A38" s="69">
        <v>28</v>
      </c>
      <c r="B38" s="69" t="s">
        <v>23056</v>
      </c>
      <c r="C38" s="69" t="s">
        <v>23057</v>
      </c>
      <c r="D38" s="69" t="s">
        <v>202</v>
      </c>
      <c r="E38" s="144">
        <v>600000</v>
      </c>
      <c r="F38" s="75" t="s">
        <v>13</v>
      </c>
    </row>
    <row r="39" spans="1:6" ht="47.25" x14ac:dyDescent="0.25">
      <c r="A39" s="69">
        <v>29</v>
      </c>
      <c r="B39" s="69" t="s">
        <v>23058</v>
      </c>
      <c r="C39" s="69" t="s">
        <v>23059</v>
      </c>
      <c r="D39" s="69" t="s">
        <v>349</v>
      </c>
      <c r="E39" s="144">
        <v>1200000</v>
      </c>
      <c r="F39" s="75" t="s">
        <v>13</v>
      </c>
    </row>
    <row r="40" spans="1:6" ht="47.25" x14ac:dyDescent="0.25">
      <c r="A40" s="69">
        <v>30</v>
      </c>
      <c r="B40" s="69" t="s">
        <v>23060</v>
      </c>
      <c r="C40" s="69" t="s">
        <v>23061</v>
      </c>
      <c r="D40" s="69" t="s">
        <v>202</v>
      </c>
      <c r="E40" s="144">
        <v>600000</v>
      </c>
      <c r="F40" s="75" t="s">
        <v>13</v>
      </c>
    </row>
    <row r="41" spans="1:6" ht="47.25" x14ac:dyDescent="0.25">
      <c r="A41" s="69">
        <v>31</v>
      </c>
      <c r="B41" s="69" t="s">
        <v>23062</v>
      </c>
      <c r="C41" s="69" t="s">
        <v>23063</v>
      </c>
      <c r="D41" s="69" t="s">
        <v>10921</v>
      </c>
      <c r="E41" s="144">
        <v>600000</v>
      </c>
      <c r="F41" s="75" t="s">
        <v>13</v>
      </c>
    </row>
    <row r="42" spans="1:6" ht="47.25" x14ac:dyDescent="0.25">
      <c r="A42" s="69">
        <v>32</v>
      </c>
      <c r="B42" s="69" t="s">
        <v>23064</v>
      </c>
      <c r="C42" s="69" t="s">
        <v>23065</v>
      </c>
      <c r="D42" s="69" t="s">
        <v>10921</v>
      </c>
      <c r="E42" s="144">
        <v>600000</v>
      </c>
      <c r="F42" s="75" t="s">
        <v>13</v>
      </c>
    </row>
    <row r="43" spans="1:6" ht="47.25" x14ac:dyDescent="0.25">
      <c r="A43" s="69">
        <v>33</v>
      </c>
      <c r="B43" s="69" t="s">
        <v>23066</v>
      </c>
      <c r="C43" s="69" t="s">
        <v>23067</v>
      </c>
      <c r="D43" s="69" t="s">
        <v>10921</v>
      </c>
      <c r="E43" s="144">
        <v>600000</v>
      </c>
      <c r="F43" s="75" t="s">
        <v>13</v>
      </c>
    </row>
    <row r="44" spans="1:6" ht="47.25" x14ac:dyDescent="0.25">
      <c r="A44" s="69">
        <v>34</v>
      </c>
      <c r="B44" s="69" t="s">
        <v>23068</v>
      </c>
      <c r="C44" s="69" t="s">
        <v>23069</v>
      </c>
      <c r="D44" s="69" t="s">
        <v>23070</v>
      </c>
      <c r="E44" s="144">
        <v>1200000</v>
      </c>
      <c r="F44" s="75" t="s">
        <v>13</v>
      </c>
    </row>
    <row r="45" spans="1:6" ht="47.25" x14ac:dyDescent="0.25">
      <c r="A45" s="69">
        <v>35</v>
      </c>
      <c r="B45" s="69" t="s">
        <v>23071</v>
      </c>
      <c r="C45" s="69" t="s">
        <v>23072</v>
      </c>
      <c r="D45" s="69" t="s">
        <v>10921</v>
      </c>
      <c r="E45" s="144">
        <v>600000</v>
      </c>
      <c r="F45" s="75" t="s">
        <v>13</v>
      </c>
    </row>
    <row r="46" spans="1:6" ht="47.25" x14ac:dyDescent="0.25">
      <c r="A46" s="69">
        <v>36</v>
      </c>
      <c r="B46" s="69" t="s">
        <v>23073</v>
      </c>
      <c r="C46" s="69" t="s">
        <v>23074</v>
      </c>
      <c r="D46" s="69" t="s">
        <v>10921</v>
      </c>
      <c r="E46" s="144">
        <v>600000</v>
      </c>
      <c r="F46" s="75" t="s">
        <v>13</v>
      </c>
    </row>
    <row r="47" spans="1:6" ht="78.75" x14ac:dyDescent="0.25">
      <c r="A47" s="69">
        <v>37</v>
      </c>
      <c r="B47" s="69" t="s">
        <v>23075</v>
      </c>
      <c r="C47" s="69" t="s">
        <v>23076</v>
      </c>
      <c r="D47" s="69" t="s">
        <v>23077</v>
      </c>
      <c r="E47" s="144">
        <v>400000</v>
      </c>
      <c r="F47" s="75" t="s">
        <v>13</v>
      </c>
    </row>
    <row r="48" spans="1:6" ht="47.25" x14ac:dyDescent="0.25">
      <c r="A48" s="69">
        <v>38</v>
      </c>
      <c r="B48" s="69" t="s">
        <v>23078</v>
      </c>
      <c r="C48" s="69" t="s">
        <v>23079</v>
      </c>
      <c r="D48" s="69" t="s">
        <v>10921</v>
      </c>
      <c r="E48" s="144">
        <v>600000</v>
      </c>
      <c r="F48" s="75" t="s">
        <v>13</v>
      </c>
    </row>
    <row r="49" spans="1:6" ht="94.5" x14ac:dyDescent="0.25">
      <c r="A49" s="69">
        <v>39</v>
      </c>
      <c r="B49" s="69" t="s">
        <v>22814</v>
      </c>
      <c r="C49" s="69" t="s">
        <v>23080</v>
      </c>
      <c r="D49" s="69" t="s">
        <v>23026</v>
      </c>
      <c r="E49" s="144">
        <v>500000</v>
      </c>
      <c r="F49" s="75" t="s">
        <v>13</v>
      </c>
    </row>
    <row r="50" spans="1:6" ht="47.25" x14ac:dyDescent="0.25">
      <c r="A50" s="69">
        <v>40</v>
      </c>
      <c r="B50" s="69" t="s">
        <v>23081</v>
      </c>
      <c r="C50" s="69" t="s">
        <v>23082</v>
      </c>
      <c r="D50" s="69" t="s">
        <v>3027</v>
      </c>
      <c r="E50" s="144">
        <v>600000</v>
      </c>
      <c r="F50" s="75" t="s">
        <v>13</v>
      </c>
    </row>
    <row r="51" spans="1:6" ht="47.25" x14ac:dyDescent="0.25">
      <c r="A51" s="69">
        <v>41</v>
      </c>
      <c r="B51" s="69" t="s">
        <v>15733</v>
      </c>
      <c r="C51" s="69" t="s">
        <v>23083</v>
      </c>
      <c r="D51" s="69" t="s">
        <v>23084</v>
      </c>
      <c r="E51" s="144">
        <v>500000</v>
      </c>
      <c r="F51" s="75" t="s">
        <v>1259</v>
      </c>
    </row>
    <row r="52" spans="1:6" ht="47.25" x14ac:dyDescent="0.25">
      <c r="A52" s="69">
        <v>42</v>
      </c>
      <c r="B52" s="69" t="s">
        <v>23085</v>
      </c>
      <c r="C52" s="69" t="s">
        <v>23086</v>
      </c>
      <c r="D52" s="69" t="s">
        <v>3027</v>
      </c>
      <c r="E52" s="144">
        <v>600000</v>
      </c>
      <c r="F52" s="75" t="s">
        <v>13</v>
      </c>
    </row>
    <row r="53" spans="1:6" ht="47.25" x14ac:dyDescent="0.25">
      <c r="A53" s="69">
        <v>43</v>
      </c>
      <c r="B53" s="69" t="s">
        <v>23087</v>
      </c>
      <c r="C53" s="69" t="s">
        <v>23088</v>
      </c>
      <c r="D53" s="69" t="s">
        <v>202</v>
      </c>
      <c r="E53" s="144">
        <v>600000</v>
      </c>
      <c r="F53" s="75" t="s">
        <v>13</v>
      </c>
    </row>
    <row r="54" spans="1:6" ht="78.75" x14ac:dyDescent="0.25">
      <c r="A54" s="69">
        <v>44</v>
      </c>
      <c r="B54" s="69" t="s">
        <v>23089</v>
      </c>
      <c r="C54" s="69" t="s">
        <v>23090</v>
      </c>
      <c r="D54" s="69" t="s">
        <v>23091</v>
      </c>
      <c r="E54" s="144">
        <v>500000</v>
      </c>
      <c r="F54" s="75" t="s">
        <v>272</v>
      </c>
    </row>
    <row r="55" spans="1:6" ht="63" x14ac:dyDescent="0.25">
      <c r="A55" s="69">
        <v>45</v>
      </c>
      <c r="B55" s="69" t="s">
        <v>23092</v>
      </c>
      <c r="C55" s="69" t="s">
        <v>23093</v>
      </c>
      <c r="D55" s="69" t="s">
        <v>4489</v>
      </c>
      <c r="E55" s="144">
        <v>600000</v>
      </c>
      <c r="F55" s="75" t="s">
        <v>13</v>
      </c>
    </row>
    <row r="56" spans="1:6" ht="47.25" x14ac:dyDescent="0.25">
      <c r="A56" s="69">
        <v>46</v>
      </c>
      <c r="B56" s="69" t="s">
        <v>23094</v>
      </c>
      <c r="C56" s="69" t="s">
        <v>23095</v>
      </c>
      <c r="D56" s="69" t="s">
        <v>202</v>
      </c>
      <c r="E56" s="144">
        <v>600000</v>
      </c>
      <c r="F56" s="75" t="s">
        <v>13</v>
      </c>
    </row>
    <row r="57" spans="1:6" ht="78.75" x14ac:dyDescent="0.25">
      <c r="A57" s="69">
        <v>47</v>
      </c>
      <c r="B57" s="69" t="s">
        <v>23096</v>
      </c>
      <c r="C57" s="69" t="s">
        <v>23097</v>
      </c>
      <c r="D57" s="2" t="s">
        <v>23098</v>
      </c>
      <c r="E57" s="144">
        <v>300000</v>
      </c>
      <c r="F57" s="75" t="s">
        <v>272</v>
      </c>
    </row>
    <row r="58" spans="1:6" ht="47.25" x14ac:dyDescent="0.25">
      <c r="A58" s="69">
        <v>48</v>
      </c>
      <c r="B58" s="69" t="s">
        <v>23099</v>
      </c>
      <c r="C58" s="69" t="s">
        <v>23100</v>
      </c>
      <c r="D58" s="69" t="s">
        <v>202</v>
      </c>
      <c r="E58" s="144">
        <v>600000</v>
      </c>
      <c r="F58" s="75" t="s">
        <v>13</v>
      </c>
    </row>
    <row r="59" spans="1:6" ht="47.25" x14ac:dyDescent="0.25">
      <c r="A59" s="69">
        <v>49</v>
      </c>
      <c r="B59" s="69" t="s">
        <v>23101</v>
      </c>
      <c r="C59" s="69" t="s">
        <v>23097</v>
      </c>
      <c r="D59" s="69" t="s">
        <v>3027</v>
      </c>
      <c r="E59" s="144">
        <v>600000</v>
      </c>
      <c r="F59" s="75" t="s">
        <v>13</v>
      </c>
    </row>
    <row r="60" spans="1:6" ht="47.25" x14ac:dyDescent="0.25">
      <c r="A60" s="69">
        <v>50</v>
      </c>
      <c r="B60" s="69" t="s">
        <v>23102</v>
      </c>
      <c r="C60" s="69" t="s">
        <v>23103</v>
      </c>
      <c r="D60" s="69" t="s">
        <v>10921</v>
      </c>
      <c r="E60" s="144">
        <v>600000</v>
      </c>
      <c r="F60" s="75" t="s">
        <v>13</v>
      </c>
    </row>
    <row r="61" spans="1:6" ht="47.25" x14ac:dyDescent="0.25">
      <c r="A61" s="69">
        <v>51</v>
      </c>
      <c r="B61" s="69" t="s">
        <v>23104</v>
      </c>
      <c r="C61" s="69" t="s">
        <v>23105</v>
      </c>
      <c r="D61" s="69" t="s">
        <v>10921</v>
      </c>
      <c r="E61" s="144">
        <v>600000</v>
      </c>
      <c r="F61" s="75" t="s">
        <v>13</v>
      </c>
    </row>
    <row r="62" spans="1:6" ht="47.25" x14ac:dyDescent="0.25">
      <c r="A62" s="69">
        <v>52</v>
      </c>
      <c r="B62" s="69" t="s">
        <v>23106</v>
      </c>
      <c r="C62" s="69" t="s">
        <v>23107</v>
      </c>
      <c r="D62" s="69" t="s">
        <v>10921</v>
      </c>
      <c r="E62" s="144">
        <v>600000</v>
      </c>
      <c r="F62" s="75" t="s">
        <v>13</v>
      </c>
    </row>
    <row r="63" spans="1:6" ht="94.5" x14ac:dyDescent="0.25">
      <c r="A63" s="69">
        <v>53</v>
      </c>
      <c r="B63" s="69" t="s">
        <v>23108</v>
      </c>
      <c r="C63" s="69" t="s">
        <v>23109</v>
      </c>
      <c r="D63" s="69" t="s">
        <v>23110</v>
      </c>
      <c r="E63" s="144">
        <v>500000</v>
      </c>
      <c r="F63" s="75" t="s">
        <v>272</v>
      </c>
    </row>
    <row r="64" spans="1:6" ht="47.25" x14ac:dyDescent="0.25">
      <c r="A64" s="69">
        <v>54</v>
      </c>
      <c r="B64" s="69" t="s">
        <v>23111</v>
      </c>
      <c r="C64" s="69" t="s">
        <v>23112</v>
      </c>
      <c r="D64" s="69" t="s">
        <v>349</v>
      </c>
      <c r="E64" s="144">
        <v>1200000</v>
      </c>
      <c r="F64" s="75" t="s">
        <v>13</v>
      </c>
    </row>
    <row r="65" spans="1:6" x14ac:dyDescent="0.25">
      <c r="A65" s="69"/>
      <c r="B65" s="2351" t="s">
        <v>315</v>
      </c>
      <c r="C65" s="2351"/>
      <c r="D65" s="69"/>
      <c r="E65" s="144"/>
      <c r="F65" s="75"/>
    </row>
    <row r="66" spans="1:6" ht="47.25" x14ac:dyDescent="0.25">
      <c r="A66" s="69">
        <v>55</v>
      </c>
      <c r="B66" s="69" t="s">
        <v>23113</v>
      </c>
      <c r="C66" s="69" t="s">
        <v>23114</v>
      </c>
      <c r="D66" s="69" t="s">
        <v>202</v>
      </c>
      <c r="E66" s="144">
        <v>1000000</v>
      </c>
      <c r="F66" s="75" t="s">
        <v>13</v>
      </c>
    </row>
    <row r="67" spans="1:6" ht="47.25" x14ac:dyDescent="0.25">
      <c r="A67" s="69">
        <v>56</v>
      </c>
      <c r="B67" s="69" t="s">
        <v>23115</v>
      </c>
      <c r="C67" s="69" t="s">
        <v>23116</v>
      </c>
      <c r="D67" s="69" t="s">
        <v>10921</v>
      </c>
      <c r="E67" s="144">
        <v>600000</v>
      </c>
      <c r="F67" s="75" t="s">
        <v>13</v>
      </c>
    </row>
    <row r="68" spans="1:6" ht="47.25" x14ac:dyDescent="0.25">
      <c r="A68" s="69">
        <v>57</v>
      </c>
      <c r="B68" s="69" t="s">
        <v>23117</v>
      </c>
      <c r="C68" s="69" t="s">
        <v>23118</v>
      </c>
      <c r="D68" s="69" t="s">
        <v>10921</v>
      </c>
      <c r="E68" s="144">
        <v>600000</v>
      </c>
      <c r="F68" s="75" t="s">
        <v>13</v>
      </c>
    </row>
    <row r="69" spans="1:6" ht="94.5" x14ac:dyDescent="0.25">
      <c r="A69" s="69">
        <v>58</v>
      </c>
      <c r="B69" s="69" t="s">
        <v>23119</v>
      </c>
      <c r="C69" s="69" t="s">
        <v>23120</v>
      </c>
      <c r="D69" s="69" t="s">
        <v>23026</v>
      </c>
      <c r="E69" s="144">
        <v>500000</v>
      </c>
      <c r="F69" s="75" t="s">
        <v>272</v>
      </c>
    </row>
    <row r="70" spans="1:6" ht="47.25" x14ac:dyDescent="0.25">
      <c r="A70" s="69">
        <v>59</v>
      </c>
      <c r="B70" s="69" t="s">
        <v>23121</v>
      </c>
      <c r="C70" s="69" t="s">
        <v>23122</v>
      </c>
      <c r="D70" s="69" t="s">
        <v>23123</v>
      </c>
      <c r="E70" s="144">
        <v>800000</v>
      </c>
      <c r="F70" s="75" t="s">
        <v>272</v>
      </c>
    </row>
    <row r="71" spans="1:6" ht="78.75" x14ac:dyDescent="0.25">
      <c r="A71" s="69">
        <v>60</v>
      </c>
      <c r="B71" s="69" t="s">
        <v>23124</v>
      </c>
      <c r="C71" s="69" t="s">
        <v>23125</v>
      </c>
      <c r="D71" s="2" t="s">
        <v>23126</v>
      </c>
      <c r="E71" s="144">
        <v>1600000</v>
      </c>
      <c r="F71" s="75" t="s">
        <v>13</v>
      </c>
    </row>
    <row r="72" spans="1:6" ht="47.25" x14ac:dyDescent="0.25">
      <c r="A72" s="69">
        <v>61</v>
      </c>
      <c r="B72" s="69" t="s">
        <v>16817</v>
      </c>
      <c r="C72" s="69" t="s">
        <v>23127</v>
      </c>
      <c r="D72" s="69" t="s">
        <v>202</v>
      </c>
      <c r="E72" s="144">
        <v>600000</v>
      </c>
      <c r="F72" s="75" t="s">
        <v>13</v>
      </c>
    </row>
    <row r="73" spans="1:6" ht="47.25" x14ac:dyDescent="0.25">
      <c r="A73" s="69">
        <v>62</v>
      </c>
      <c r="B73" s="69" t="s">
        <v>23128</v>
      </c>
      <c r="C73" s="69" t="s">
        <v>23129</v>
      </c>
      <c r="D73" s="69" t="s">
        <v>349</v>
      </c>
      <c r="E73" s="144">
        <v>1200000</v>
      </c>
      <c r="F73" s="75" t="s">
        <v>13</v>
      </c>
    </row>
    <row r="74" spans="1:6" ht="47.25" x14ac:dyDescent="0.25">
      <c r="A74" s="69">
        <v>63</v>
      </c>
      <c r="B74" s="69" t="s">
        <v>23130</v>
      </c>
      <c r="C74" s="69" t="s">
        <v>23131</v>
      </c>
      <c r="D74" s="69" t="s">
        <v>202</v>
      </c>
      <c r="E74" s="144">
        <v>600000</v>
      </c>
      <c r="F74" s="75" t="s">
        <v>13</v>
      </c>
    </row>
    <row r="75" spans="1:6" ht="94.5" x14ac:dyDescent="0.25">
      <c r="A75" s="69">
        <v>64</v>
      </c>
      <c r="B75" s="69" t="s">
        <v>23132</v>
      </c>
      <c r="C75" s="69" t="s">
        <v>23133</v>
      </c>
      <c r="D75" s="69" t="s">
        <v>23035</v>
      </c>
      <c r="E75" s="144">
        <v>500000</v>
      </c>
      <c r="F75" s="75" t="s">
        <v>272</v>
      </c>
    </row>
    <row r="76" spans="1:6" ht="47.25" x14ac:dyDescent="0.25">
      <c r="A76" s="69">
        <v>65</v>
      </c>
      <c r="B76" s="69" t="s">
        <v>23134</v>
      </c>
      <c r="C76" s="69" t="s">
        <v>23135</v>
      </c>
      <c r="D76" s="69" t="s">
        <v>202</v>
      </c>
      <c r="E76" s="144">
        <v>600000</v>
      </c>
      <c r="F76" s="75" t="s">
        <v>13</v>
      </c>
    </row>
    <row r="77" spans="1:6" ht="47.25" x14ac:dyDescent="0.25">
      <c r="A77" s="69">
        <v>66</v>
      </c>
      <c r="B77" s="69" t="s">
        <v>23136</v>
      </c>
      <c r="C77" s="69" t="s">
        <v>23135</v>
      </c>
      <c r="D77" s="69" t="s">
        <v>349</v>
      </c>
      <c r="E77" s="144">
        <v>1200000</v>
      </c>
      <c r="F77" s="75" t="s">
        <v>13</v>
      </c>
    </row>
    <row r="78" spans="1:6" ht="47.25" x14ac:dyDescent="0.25">
      <c r="A78" s="69">
        <v>67</v>
      </c>
      <c r="B78" s="69" t="s">
        <v>23137</v>
      </c>
      <c r="C78" s="69" t="s">
        <v>23138</v>
      </c>
      <c r="D78" s="69" t="s">
        <v>11069</v>
      </c>
      <c r="E78" s="144">
        <v>1200000</v>
      </c>
      <c r="F78" s="75" t="s">
        <v>13</v>
      </c>
    </row>
    <row r="79" spans="1:6" ht="141.75" x14ac:dyDescent="0.25">
      <c r="A79" s="69">
        <v>68</v>
      </c>
      <c r="B79" s="69" t="s">
        <v>23139</v>
      </c>
      <c r="C79" s="69" t="s">
        <v>23140</v>
      </c>
      <c r="D79" s="69" t="s">
        <v>23141</v>
      </c>
      <c r="E79" s="144">
        <v>1000000</v>
      </c>
      <c r="F79" s="75" t="s">
        <v>272</v>
      </c>
    </row>
    <row r="80" spans="1:6" ht="94.5" x14ac:dyDescent="0.25">
      <c r="A80" s="69">
        <v>69</v>
      </c>
      <c r="B80" s="69" t="s">
        <v>23142</v>
      </c>
      <c r="C80" s="69" t="s">
        <v>23143</v>
      </c>
      <c r="D80" s="69" t="s">
        <v>23026</v>
      </c>
      <c r="E80" s="144">
        <v>500000</v>
      </c>
      <c r="F80" s="75" t="s">
        <v>272</v>
      </c>
    </row>
    <row r="81" spans="1:6" ht="378" x14ac:dyDescent="0.25">
      <c r="A81" s="69">
        <v>70</v>
      </c>
      <c r="B81" s="69" t="s">
        <v>696</v>
      </c>
      <c r="C81" s="69" t="s">
        <v>23144</v>
      </c>
      <c r="D81" s="69" t="s">
        <v>23145</v>
      </c>
      <c r="E81" s="144">
        <v>1736206.9</v>
      </c>
      <c r="F81" s="75" t="s">
        <v>13</v>
      </c>
    </row>
    <row r="82" spans="1:6" ht="94.5" x14ac:dyDescent="0.25">
      <c r="A82" s="69">
        <v>71</v>
      </c>
      <c r="B82" s="69" t="s">
        <v>23146</v>
      </c>
      <c r="C82" s="69" t="s">
        <v>23020</v>
      </c>
      <c r="D82" s="69" t="s">
        <v>23147</v>
      </c>
      <c r="E82" s="144">
        <v>4677027.2</v>
      </c>
      <c r="F82" s="75" t="s">
        <v>13</v>
      </c>
    </row>
    <row r="83" spans="1:6" ht="110.25" x14ac:dyDescent="0.25">
      <c r="A83" s="69">
        <v>72</v>
      </c>
      <c r="B83" s="69" t="s">
        <v>23148</v>
      </c>
      <c r="C83" s="69" t="s">
        <v>23149</v>
      </c>
      <c r="D83" s="69" t="s">
        <v>23150</v>
      </c>
      <c r="E83" s="144">
        <v>1736206.75</v>
      </c>
      <c r="F83" s="75" t="s">
        <v>272</v>
      </c>
    </row>
    <row r="84" spans="1:6" x14ac:dyDescent="0.25">
      <c r="A84" s="69"/>
      <c r="B84" s="2472" t="s">
        <v>704</v>
      </c>
      <c r="C84" s="2472"/>
      <c r="D84" s="2472"/>
      <c r="E84" s="223">
        <f>SUM(E6:E83)</f>
        <v>79110344.120000005</v>
      </c>
      <c r="F84" s="76"/>
    </row>
    <row r="85" spans="1:6" x14ac:dyDescent="0.25">
      <c r="A85" s="1055"/>
      <c r="B85" s="2820" t="s">
        <v>9</v>
      </c>
      <c r="C85" s="2820"/>
      <c r="D85" s="2820"/>
      <c r="E85" s="1240"/>
      <c r="F85" s="677"/>
    </row>
    <row r="86" spans="1:6" ht="63" x14ac:dyDescent="0.25">
      <c r="A86" s="1056">
        <v>1</v>
      </c>
      <c r="B86" s="149" t="s">
        <v>269</v>
      </c>
      <c r="C86" s="7" t="s">
        <v>23151</v>
      </c>
      <c r="D86" s="149" t="s">
        <v>271</v>
      </c>
      <c r="E86" s="1241">
        <v>1000000</v>
      </c>
      <c r="F86" s="277" t="s">
        <v>272</v>
      </c>
    </row>
    <row r="87" spans="1:6" x14ac:dyDescent="0.25">
      <c r="A87" s="1056"/>
      <c r="B87" s="382" t="s">
        <v>273</v>
      </c>
      <c r="C87" s="7"/>
      <c r="D87" s="149"/>
      <c r="E87" s="1241"/>
      <c r="F87" s="277"/>
    </row>
    <row r="88" spans="1:6" ht="63" x14ac:dyDescent="0.25">
      <c r="A88" s="1056">
        <v>2</v>
      </c>
      <c r="B88" s="149" t="s">
        <v>274</v>
      </c>
      <c r="C88" s="7" t="s">
        <v>23152</v>
      </c>
      <c r="D88" s="149" t="s">
        <v>276</v>
      </c>
      <c r="E88" s="1241">
        <v>4500000</v>
      </c>
      <c r="F88" s="277" t="s">
        <v>277</v>
      </c>
    </row>
    <row r="89" spans="1:6" x14ac:dyDescent="0.25">
      <c r="A89" s="280"/>
      <c r="B89" s="382" t="s">
        <v>248</v>
      </c>
      <c r="C89" s="251"/>
      <c r="D89" s="382"/>
      <c r="E89" s="1099">
        <v>5500000</v>
      </c>
      <c r="F89" s="280"/>
    </row>
    <row r="90" spans="1:6" ht="18" customHeight="1" x14ac:dyDescent="0.25">
      <c r="A90" s="280"/>
      <c r="B90" s="2365" t="s">
        <v>323</v>
      </c>
      <c r="C90" s="2367"/>
      <c r="D90" s="382"/>
      <c r="E90" s="1099"/>
      <c r="F90" s="280"/>
    </row>
    <row r="91" spans="1:6" ht="126" x14ac:dyDescent="0.25">
      <c r="A91" s="158">
        <v>1</v>
      </c>
      <c r="B91" s="158" t="s">
        <v>23153</v>
      </c>
      <c r="C91" s="158" t="s">
        <v>23154</v>
      </c>
      <c r="D91" s="158" t="s">
        <v>23155</v>
      </c>
      <c r="E91" s="102">
        <v>200000</v>
      </c>
      <c r="F91" s="246" t="s">
        <v>1798</v>
      </c>
    </row>
    <row r="92" spans="1:6" ht="47.25" x14ac:dyDescent="0.25">
      <c r="A92" s="158">
        <v>2</v>
      </c>
      <c r="B92" s="158" t="s">
        <v>23156</v>
      </c>
      <c r="C92" s="158" t="s">
        <v>23157</v>
      </c>
      <c r="D92" s="158" t="s">
        <v>16794</v>
      </c>
      <c r="E92" s="102">
        <v>2000000</v>
      </c>
      <c r="F92" s="246" t="s">
        <v>13</v>
      </c>
    </row>
    <row r="93" spans="1:6" x14ac:dyDescent="0.25">
      <c r="A93" s="252"/>
      <c r="B93" s="382" t="s">
        <v>248</v>
      </c>
      <c r="C93" s="252"/>
      <c r="D93" s="252"/>
      <c r="E93" s="793">
        <f>SUM(E91:E92)</f>
        <v>2200000</v>
      </c>
      <c r="F93" s="366"/>
    </row>
    <row r="94" spans="1:6" x14ac:dyDescent="0.25">
      <c r="A94" s="88"/>
      <c r="B94" s="88" t="s">
        <v>23158</v>
      </c>
      <c r="C94" s="88"/>
      <c r="D94" s="88"/>
      <c r="E94" s="89">
        <f>E93+E89+E84</f>
        <v>86810344.120000005</v>
      </c>
      <c r="F94" s="88"/>
    </row>
    <row r="99" spans="1:6" x14ac:dyDescent="0.25">
      <c r="A99" s="2352" t="s">
        <v>0</v>
      </c>
      <c r="B99" s="2352"/>
      <c r="C99" s="2352"/>
      <c r="D99" s="2352"/>
      <c r="E99" s="2352"/>
      <c r="F99" s="2352"/>
    </row>
    <row r="100" spans="1:6" x14ac:dyDescent="0.25">
      <c r="A100" s="2352" t="s">
        <v>23000</v>
      </c>
      <c r="B100" s="2352"/>
      <c r="C100" s="2352"/>
      <c r="D100" s="2352"/>
      <c r="E100" s="2352"/>
      <c r="F100" s="2352"/>
    </row>
    <row r="101" spans="1:6" x14ac:dyDescent="0.25">
      <c r="A101" s="2352" t="s">
        <v>281</v>
      </c>
      <c r="B101" s="2352"/>
      <c r="C101" s="2352"/>
      <c r="D101" s="2352"/>
      <c r="E101" s="2352"/>
      <c r="F101" s="2352"/>
    </row>
    <row r="102" spans="1:6" ht="31.5" x14ac:dyDescent="0.25">
      <c r="A102" s="264" t="s">
        <v>18595</v>
      </c>
      <c r="B102" s="437" t="s">
        <v>5559</v>
      </c>
      <c r="C102" s="437" t="s">
        <v>284</v>
      </c>
      <c r="D102" s="437" t="s">
        <v>8293</v>
      </c>
      <c r="E102" s="437" t="s">
        <v>708</v>
      </c>
      <c r="F102" s="45" t="s">
        <v>1228</v>
      </c>
    </row>
    <row r="103" spans="1:6" x14ac:dyDescent="0.25">
      <c r="A103" s="182"/>
      <c r="B103" s="2330" t="s">
        <v>40</v>
      </c>
      <c r="C103" s="2331"/>
      <c r="D103" s="437"/>
      <c r="E103" s="437"/>
      <c r="F103" s="45"/>
    </row>
    <row r="104" spans="1:6" ht="78.75" x14ac:dyDescent="0.25">
      <c r="A104" s="43">
        <v>1</v>
      </c>
      <c r="B104" s="269" t="s">
        <v>41</v>
      </c>
      <c r="C104" s="269" t="s">
        <v>23010</v>
      </c>
      <c r="D104" s="269" t="s">
        <v>302</v>
      </c>
      <c r="E104" s="392">
        <v>568965.51</v>
      </c>
      <c r="F104" s="44" t="s">
        <v>272</v>
      </c>
    </row>
    <row r="105" spans="1:6" x14ac:dyDescent="0.25">
      <c r="A105" s="43"/>
      <c r="B105" s="2330" t="s">
        <v>1154</v>
      </c>
      <c r="C105" s="2331"/>
      <c r="D105" s="269"/>
      <c r="E105" s="392"/>
      <c r="F105" s="44"/>
    </row>
    <row r="106" spans="1:6" ht="94.5" x14ac:dyDescent="0.25">
      <c r="A106" s="43">
        <v>2</v>
      </c>
      <c r="B106" s="269" t="s">
        <v>23017</v>
      </c>
      <c r="C106" s="269" t="s">
        <v>23018</v>
      </c>
      <c r="D106" s="182" t="s">
        <v>23159</v>
      </c>
      <c r="E106" s="48">
        <v>2400000</v>
      </c>
      <c r="F106" s="44" t="s">
        <v>13</v>
      </c>
    </row>
    <row r="107" spans="1:6" x14ac:dyDescent="0.25">
      <c r="A107" s="43"/>
      <c r="B107" s="2330" t="s">
        <v>312</v>
      </c>
      <c r="C107" s="2331"/>
      <c r="D107" s="182"/>
      <c r="E107" s="48"/>
      <c r="F107" s="44"/>
    </row>
    <row r="108" spans="1:6" ht="47.25" x14ac:dyDescent="0.25">
      <c r="A108" s="43">
        <v>3</v>
      </c>
      <c r="B108" s="269" t="s">
        <v>23053</v>
      </c>
      <c r="C108" s="269" t="s">
        <v>23054</v>
      </c>
      <c r="D108" s="269" t="s">
        <v>23160</v>
      </c>
      <c r="E108" s="48">
        <v>400000</v>
      </c>
      <c r="F108" s="44" t="s">
        <v>13</v>
      </c>
    </row>
    <row r="109" spans="1:6" ht="78.75" x14ac:dyDescent="0.25">
      <c r="A109" s="43">
        <v>4</v>
      </c>
      <c r="B109" s="269" t="s">
        <v>23161</v>
      </c>
      <c r="C109" s="269" t="s">
        <v>23162</v>
      </c>
      <c r="D109" s="182" t="s">
        <v>23163</v>
      </c>
      <c r="E109" s="48">
        <v>600000</v>
      </c>
      <c r="F109" s="44" t="s">
        <v>13</v>
      </c>
    </row>
    <row r="110" spans="1:6" ht="78.75" x14ac:dyDescent="0.25">
      <c r="A110" s="43">
        <v>5</v>
      </c>
      <c r="B110" s="269" t="s">
        <v>23164</v>
      </c>
      <c r="C110" s="269" t="s">
        <v>23165</v>
      </c>
      <c r="D110" s="182" t="s">
        <v>23166</v>
      </c>
      <c r="E110" s="48">
        <v>500000</v>
      </c>
      <c r="F110" s="44" t="s">
        <v>272</v>
      </c>
    </row>
    <row r="111" spans="1:6" ht="78.75" x14ac:dyDescent="0.25">
      <c r="A111" s="43">
        <v>6</v>
      </c>
      <c r="B111" s="269" t="s">
        <v>22825</v>
      </c>
      <c r="C111" s="269" t="s">
        <v>23025</v>
      </c>
      <c r="D111" s="182" t="s">
        <v>23167</v>
      </c>
      <c r="E111" s="48">
        <v>1400000</v>
      </c>
      <c r="F111" s="44" t="s">
        <v>13</v>
      </c>
    </row>
    <row r="112" spans="1:6" ht="47.25" x14ac:dyDescent="0.25">
      <c r="A112" s="43">
        <v>7</v>
      </c>
      <c r="B112" s="269" t="s">
        <v>23168</v>
      </c>
      <c r="C112" s="269" t="s">
        <v>23169</v>
      </c>
      <c r="D112" s="269" t="s">
        <v>23170</v>
      </c>
      <c r="E112" s="48">
        <v>1231034.49</v>
      </c>
      <c r="F112" s="44" t="s">
        <v>13</v>
      </c>
    </row>
    <row r="113" spans="1:6" ht="47.25" x14ac:dyDescent="0.25">
      <c r="A113" s="43">
        <v>8</v>
      </c>
      <c r="B113" s="269" t="s">
        <v>23058</v>
      </c>
      <c r="C113" s="269" t="s">
        <v>23059</v>
      </c>
      <c r="D113" s="269" t="s">
        <v>3670</v>
      </c>
      <c r="E113" s="48">
        <v>600000</v>
      </c>
      <c r="F113" s="44" t="s">
        <v>13</v>
      </c>
    </row>
    <row r="114" spans="1:6" x14ac:dyDescent="0.25">
      <c r="A114" s="43"/>
      <c r="B114" s="2330" t="s">
        <v>315</v>
      </c>
      <c r="C114" s="2331"/>
      <c r="D114" s="269"/>
      <c r="E114" s="48"/>
      <c r="F114" s="44"/>
    </row>
    <row r="115" spans="1:6" ht="47.25" x14ac:dyDescent="0.25">
      <c r="A115" s="43">
        <v>9</v>
      </c>
      <c r="B115" s="269" t="s">
        <v>23156</v>
      </c>
      <c r="C115" s="269" t="s">
        <v>23157</v>
      </c>
      <c r="D115" s="269" t="s">
        <v>23171</v>
      </c>
      <c r="E115" s="48">
        <v>3000000</v>
      </c>
      <c r="F115" s="44" t="s">
        <v>13</v>
      </c>
    </row>
    <row r="116" spans="1:6" ht="78.75" x14ac:dyDescent="0.25">
      <c r="A116" s="43">
        <v>10</v>
      </c>
      <c r="B116" s="269" t="s">
        <v>23134</v>
      </c>
      <c r="C116" s="269" t="s">
        <v>23135</v>
      </c>
      <c r="D116" s="182" t="s">
        <v>23172</v>
      </c>
      <c r="E116" s="48">
        <v>679310.45</v>
      </c>
      <c r="F116" s="44" t="s">
        <v>272</v>
      </c>
    </row>
    <row r="117" spans="1:6" x14ac:dyDescent="0.25">
      <c r="A117" s="43"/>
      <c r="B117" s="2330" t="s">
        <v>248</v>
      </c>
      <c r="C117" s="2331"/>
      <c r="D117" s="437"/>
      <c r="E117" s="50">
        <v>11379310.449999999</v>
      </c>
      <c r="F117" s="45"/>
    </row>
  </sheetData>
  <mergeCells count="18">
    <mergeCell ref="B24:C24"/>
    <mergeCell ref="A1:F1"/>
    <mergeCell ref="A2:F2"/>
    <mergeCell ref="A3:F3"/>
    <mergeCell ref="B5:D5"/>
    <mergeCell ref="B11:C11"/>
    <mergeCell ref="B107:C107"/>
    <mergeCell ref="B114:C114"/>
    <mergeCell ref="B117:C117"/>
    <mergeCell ref="B65:C65"/>
    <mergeCell ref="B84:D84"/>
    <mergeCell ref="B85:D85"/>
    <mergeCell ref="B90:C90"/>
    <mergeCell ref="A99:F99"/>
    <mergeCell ref="A100:F100"/>
    <mergeCell ref="A101:F101"/>
    <mergeCell ref="B103:C103"/>
    <mergeCell ref="B105:C105"/>
  </mergeCells>
  <pageMargins left="0.7" right="0.7" top="0.75" bottom="0.75" header="0.3" footer="0.3"/>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6"/>
  <sheetViews>
    <sheetView topLeftCell="A66" workbookViewId="0">
      <selection activeCell="D104" sqref="D104"/>
    </sheetView>
  </sheetViews>
  <sheetFormatPr defaultRowHeight="15.75" x14ac:dyDescent="0.25"/>
  <cols>
    <col min="1" max="1" width="9.140625" style="128"/>
    <col min="2" max="2" width="13.28515625" style="128" customWidth="1"/>
    <col min="3" max="3" width="42.28515625" style="128" customWidth="1"/>
    <col min="4" max="4" width="23.140625" style="128" customWidth="1"/>
    <col min="5" max="5" width="21.42578125" style="128" customWidth="1"/>
    <col min="6" max="6" width="10.42578125" style="128" customWidth="1"/>
    <col min="7" max="16384" width="9.140625" style="128"/>
  </cols>
  <sheetData>
    <row r="1" spans="1:6" x14ac:dyDescent="0.25">
      <c r="A1" s="2345" t="s">
        <v>0</v>
      </c>
      <c r="B1" s="2345"/>
      <c r="C1" s="2345"/>
      <c r="D1" s="2345"/>
      <c r="E1" s="2345"/>
      <c r="F1" s="2345"/>
    </row>
    <row r="2" spans="1:6" x14ac:dyDescent="0.25">
      <c r="A2" s="2345" t="s">
        <v>23173</v>
      </c>
      <c r="B2" s="2345"/>
      <c r="C2" s="2345"/>
      <c r="D2" s="2345"/>
      <c r="E2" s="2345"/>
      <c r="F2" s="2345"/>
    </row>
    <row r="3" spans="1:6" x14ac:dyDescent="0.25">
      <c r="A3" s="2345" t="s">
        <v>281</v>
      </c>
      <c r="B3" s="2345"/>
      <c r="C3" s="2345"/>
      <c r="D3" s="2345"/>
      <c r="E3" s="2345"/>
      <c r="F3" s="2345"/>
    </row>
    <row r="4" spans="1:6" ht="31.5" x14ac:dyDescent="0.25">
      <c r="A4" s="219" t="s">
        <v>3</v>
      </c>
      <c r="B4" s="96" t="s">
        <v>283</v>
      </c>
      <c r="C4" s="96" t="s">
        <v>284</v>
      </c>
      <c r="D4" s="96" t="s">
        <v>5291</v>
      </c>
      <c r="E4" s="138" t="s">
        <v>286</v>
      </c>
      <c r="F4" s="219" t="s">
        <v>287</v>
      </c>
    </row>
    <row r="5" spans="1:6" x14ac:dyDescent="0.25">
      <c r="A5" s="72"/>
      <c r="B5" s="2348" t="s">
        <v>9</v>
      </c>
      <c r="C5" s="2349"/>
      <c r="D5" s="2350"/>
      <c r="E5" s="138"/>
      <c r="F5" s="71"/>
    </row>
    <row r="6" spans="1:6" ht="31.5" x14ac:dyDescent="0.25">
      <c r="A6" s="72">
        <v>1</v>
      </c>
      <c r="B6" s="237" t="s">
        <v>6952</v>
      </c>
      <c r="C6" s="237" t="s">
        <v>23174</v>
      </c>
      <c r="D6" s="237" t="s">
        <v>12</v>
      </c>
      <c r="E6" s="238">
        <v>2544000</v>
      </c>
      <c r="F6" s="101" t="s">
        <v>272</v>
      </c>
    </row>
    <row r="7" spans="1:6" ht="78.75" x14ac:dyDescent="0.25">
      <c r="A7" s="72">
        <v>2</v>
      </c>
      <c r="B7" s="237" t="s">
        <v>6956</v>
      </c>
      <c r="C7" s="237" t="s">
        <v>23175</v>
      </c>
      <c r="D7" s="237" t="s">
        <v>23176</v>
      </c>
      <c r="E7" s="238">
        <v>435420.69</v>
      </c>
      <c r="F7" s="101" t="s">
        <v>272</v>
      </c>
    </row>
    <row r="8" spans="1:6" ht="31.5" x14ac:dyDescent="0.25">
      <c r="A8" s="72">
        <v>3</v>
      </c>
      <c r="B8" s="237" t="s">
        <v>17</v>
      </c>
      <c r="C8" s="237" t="s">
        <v>23177</v>
      </c>
      <c r="D8" s="237" t="s">
        <v>23178</v>
      </c>
      <c r="E8" s="77">
        <v>43200</v>
      </c>
      <c r="F8" s="101" t="s">
        <v>272</v>
      </c>
    </row>
    <row r="9" spans="1:6" ht="31.5" x14ac:dyDescent="0.25">
      <c r="A9" s="72">
        <v>4</v>
      </c>
      <c r="B9" s="237" t="s">
        <v>20</v>
      </c>
      <c r="C9" s="237" t="s">
        <v>23179</v>
      </c>
      <c r="D9" s="237" t="s">
        <v>23180</v>
      </c>
      <c r="E9" s="238">
        <v>66000</v>
      </c>
      <c r="F9" s="101" t="s">
        <v>272</v>
      </c>
    </row>
    <row r="10" spans="1:6" ht="47.25" x14ac:dyDescent="0.25">
      <c r="A10" s="72">
        <v>5</v>
      </c>
      <c r="B10" s="237" t="s">
        <v>23</v>
      </c>
      <c r="C10" s="237" t="s">
        <v>23181</v>
      </c>
      <c r="D10" s="237" t="s">
        <v>23182</v>
      </c>
      <c r="E10" s="238">
        <v>1120000</v>
      </c>
      <c r="F10" s="101" t="s">
        <v>272</v>
      </c>
    </row>
    <row r="11" spans="1:6" x14ac:dyDescent="0.25">
      <c r="A11" s="72"/>
      <c r="B11" s="2348" t="s">
        <v>334</v>
      </c>
      <c r="C11" s="2349"/>
      <c r="D11" s="2350"/>
      <c r="E11" s="97"/>
      <c r="F11" s="75"/>
    </row>
    <row r="12" spans="1:6" ht="47.25" x14ac:dyDescent="0.25">
      <c r="A12" s="72">
        <v>6</v>
      </c>
      <c r="B12" s="237" t="s">
        <v>721</v>
      </c>
      <c r="C12" s="237" t="s">
        <v>23183</v>
      </c>
      <c r="D12" s="237" t="s">
        <v>23184</v>
      </c>
      <c r="E12" s="238">
        <v>484301.34</v>
      </c>
      <c r="F12" s="101" t="s">
        <v>272</v>
      </c>
    </row>
    <row r="13" spans="1:6" ht="47.25" x14ac:dyDescent="0.25">
      <c r="A13" s="72">
        <v>7</v>
      </c>
      <c r="B13" s="237" t="s">
        <v>729</v>
      </c>
      <c r="C13" s="237" t="s">
        <v>23185</v>
      </c>
      <c r="D13" s="237" t="s">
        <v>23186</v>
      </c>
      <c r="E13" s="238">
        <v>1320000</v>
      </c>
      <c r="F13" s="101" t="s">
        <v>272</v>
      </c>
    </row>
    <row r="14" spans="1:6" ht="63" x14ac:dyDescent="0.25">
      <c r="A14" s="72">
        <v>8</v>
      </c>
      <c r="B14" s="237" t="s">
        <v>23187</v>
      </c>
      <c r="C14" s="237" t="s">
        <v>23188</v>
      </c>
      <c r="D14" s="237" t="s">
        <v>23189</v>
      </c>
      <c r="E14" s="238">
        <v>800000</v>
      </c>
      <c r="F14" s="101" t="s">
        <v>272</v>
      </c>
    </row>
    <row r="15" spans="1:6" x14ac:dyDescent="0.25">
      <c r="A15" s="72"/>
      <c r="B15" s="2348" t="s">
        <v>40</v>
      </c>
      <c r="C15" s="2349"/>
      <c r="D15" s="2350"/>
      <c r="E15" s="97"/>
      <c r="F15" s="75"/>
    </row>
    <row r="16" spans="1:6" ht="94.5" x14ac:dyDescent="0.25">
      <c r="A16" s="72">
        <v>9</v>
      </c>
      <c r="B16" s="237" t="s">
        <v>41</v>
      </c>
      <c r="C16" s="237" t="s">
        <v>23190</v>
      </c>
      <c r="D16" s="237" t="s">
        <v>23191</v>
      </c>
      <c r="E16" s="238">
        <v>4568965.5199999996</v>
      </c>
      <c r="F16" s="101" t="s">
        <v>272</v>
      </c>
    </row>
    <row r="17" spans="1:6" x14ac:dyDescent="0.25">
      <c r="A17" s="72"/>
      <c r="B17" s="2348" t="s">
        <v>34</v>
      </c>
      <c r="C17" s="2349"/>
      <c r="D17" s="2350"/>
      <c r="E17" s="97"/>
      <c r="F17" s="75"/>
    </row>
    <row r="18" spans="1:6" ht="47.25" x14ac:dyDescent="0.25">
      <c r="A18" s="72">
        <v>10</v>
      </c>
      <c r="B18" s="237" t="s">
        <v>309</v>
      </c>
      <c r="C18" s="237" t="s">
        <v>23192</v>
      </c>
      <c r="D18" s="237" t="s">
        <v>341</v>
      </c>
      <c r="E18" s="238">
        <v>5000000</v>
      </c>
      <c r="F18" s="101" t="s">
        <v>272</v>
      </c>
    </row>
    <row r="19" spans="1:6" ht="47.25" x14ac:dyDescent="0.25">
      <c r="A19" s="72">
        <v>11</v>
      </c>
      <c r="B19" s="237" t="s">
        <v>23193</v>
      </c>
      <c r="C19" s="237" t="s">
        <v>23194</v>
      </c>
      <c r="D19" s="237" t="s">
        <v>341</v>
      </c>
      <c r="E19" s="238">
        <v>12202586.210000001</v>
      </c>
      <c r="F19" s="101" t="s">
        <v>272</v>
      </c>
    </row>
    <row r="20" spans="1:6" x14ac:dyDescent="0.25">
      <c r="A20" s="72"/>
      <c r="B20" s="2348" t="s">
        <v>481</v>
      </c>
      <c r="C20" s="2349"/>
      <c r="D20" s="2350"/>
      <c r="E20" s="97"/>
      <c r="F20" s="75"/>
    </row>
    <row r="21" spans="1:6" ht="63" x14ac:dyDescent="0.25">
      <c r="A21" s="72">
        <v>12</v>
      </c>
      <c r="B21" s="101" t="s">
        <v>23195</v>
      </c>
      <c r="C21" s="237" t="s">
        <v>23196</v>
      </c>
      <c r="D21" s="237" t="s">
        <v>13455</v>
      </c>
      <c r="E21" s="238">
        <v>3500000</v>
      </c>
      <c r="F21" s="101" t="s">
        <v>13</v>
      </c>
    </row>
    <row r="22" spans="1:6" x14ac:dyDescent="0.25">
      <c r="A22" s="72"/>
      <c r="B22" s="2348" t="s">
        <v>306</v>
      </c>
      <c r="C22" s="2349"/>
      <c r="D22" s="2350"/>
      <c r="E22" s="97"/>
      <c r="F22" s="75"/>
    </row>
    <row r="23" spans="1:6" ht="126" x14ac:dyDescent="0.25">
      <c r="A23" s="72">
        <v>13</v>
      </c>
      <c r="B23" s="237" t="s">
        <v>3476</v>
      </c>
      <c r="C23" s="237" t="s">
        <v>23197</v>
      </c>
      <c r="D23" s="69" t="s">
        <v>4483</v>
      </c>
      <c r="E23" s="238">
        <v>1000000</v>
      </c>
      <c r="F23" s="101" t="s">
        <v>13</v>
      </c>
    </row>
    <row r="24" spans="1:6" x14ac:dyDescent="0.25">
      <c r="A24" s="72"/>
      <c r="B24" s="2348" t="s">
        <v>312</v>
      </c>
      <c r="C24" s="2349"/>
      <c r="D24" s="2350"/>
      <c r="E24" s="97"/>
      <c r="F24" s="75"/>
    </row>
    <row r="25" spans="1:6" ht="47.25" x14ac:dyDescent="0.25">
      <c r="A25" s="72">
        <v>14</v>
      </c>
      <c r="B25" s="75" t="s">
        <v>23198</v>
      </c>
      <c r="C25" s="152" t="s">
        <v>23199</v>
      </c>
      <c r="D25" s="75" t="s">
        <v>23200</v>
      </c>
      <c r="E25" s="77">
        <v>1000000</v>
      </c>
      <c r="F25" s="75" t="s">
        <v>13</v>
      </c>
    </row>
    <row r="26" spans="1:6" ht="47.25" x14ac:dyDescent="0.25">
      <c r="A26" s="72">
        <v>15</v>
      </c>
      <c r="B26" s="75" t="s">
        <v>23201</v>
      </c>
      <c r="C26" s="152" t="s">
        <v>23202</v>
      </c>
      <c r="D26" s="75" t="s">
        <v>23200</v>
      </c>
      <c r="E26" s="77">
        <v>1000000</v>
      </c>
      <c r="F26" s="75" t="s">
        <v>13</v>
      </c>
    </row>
    <row r="27" spans="1:6" ht="47.25" x14ac:dyDescent="0.25">
      <c r="A27" s="72">
        <v>16</v>
      </c>
      <c r="B27" s="75" t="s">
        <v>23203</v>
      </c>
      <c r="C27" s="152" t="s">
        <v>23204</v>
      </c>
      <c r="D27" s="75" t="s">
        <v>23200</v>
      </c>
      <c r="E27" s="77">
        <v>1000000</v>
      </c>
      <c r="F27" s="75" t="s">
        <v>13</v>
      </c>
    </row>
    <row r="28" spans="1:6" ht="47.25" x14ac:dyDescent="0.25">
      <c r="A28" s="72">
        <v>17</v>
      </c>
      <c r="B28" s="75" t="s">
        <v>23205</v>
      </c>
      <c r="C28" s="152" t="s">
        <v>23206</v>
      </c>
      <c r="D28" s="75" t="s">
        <v>23200</v>
      </c>
      <c r="E28" s="77">
        <v>1000000</v>
      </c>
      <c r="F28" s="75" t="s">
        <v>13</v>
      </c>
    </row>
    <row r="29" spans="1:6" ht="47.25" x14ac:dyDescent="0.25">
      <c r="A29" s="72">
        <v>18</v>
      </c>
      <c r="B29" s="75" t="s">
        <v>23207</v>
      </c>
      <c r="C29" s="152" t="s">
        <v>23208</v>
      </c>
      <c r="D29" s="75" t="s">
        <v>23200</v>
      </c>
      <c r="E29" s="77">
        <v>1000000</v>
      </c>
      <c r="F29" s="75" t="s">
        <v>13</v>
      </c>
    </row>
    <row r="30" spans="1:6" ht="47.25" x14ac:dyDescent="0.25">
      <c r="A30" s="72">
        <v>19</v>
      </c>
      <c r="B30" s="75" t="s">
        <v>23209</v>
      </c>
      <c r="C30" s="152" t="s">
        <v>23210</v>
      </c>
      <c r="D30" s="75" t="s">
        <v>23200</v>
      </c>
      <c r="E30" s="77">
        <v>1000000</v>
      </c>
      <c r="F30" s="75" t="s">
        <v>13</v>
      </c>
    </row>
    <row r="31" spans="1:6" ht="47.25" x14ac:dyDescent="0.25">
      <c r="A31" s="72">
        <v>20</v>
      </c>
      <c r="B31" s="75" t="s">
        <v>23211</v>
      </c>
      <c r="C31" s="152" t="s">
        <v>23212</v>
      </c>
      <c r="D31" s="75" t="s">
        <v>23200</v>
      </c>
      <c r="E31" s="77">
        <v>1000000</v>
      </c>
      <c r="F31" s="75" t="s">
        <v>13</v>
      </c>
    </row>
    <row r="32" spans="1:6" ht="47.25" x14ac:dyDescent="0.25">
      <c r="A32" s="72">
        <v>21</v>
      </c>
      <c r="B32" s="75" t="s">
        <v>23213</v>
      </c>
      <c r="C32" s="152" t="s">
        <v>23214</v>
      </c>
      <c r="D32" s="10" t="s">
        <v>23215</v>
      </c>
      <c r="E32" s="77">
        <v>270000</v>
      </c>
      <c r="F32" s="75" t="s">
        <v>272</v>
      </c>
    </row>
    <row r="33" spans="1:6" ht="47.25" x14ac:dyDescent="0.25">
      <c r="A33" s="72">
        <v>22</v>
      </c>
      <c r="B33" s="10" t="s">
        <v>23216</v>
      </c>
      <c r="C33" s="152" t="s">
        <v>23217</v>
      </c>
      <c r="D33" s="10" t="s">
        <v>23200</v>
      </c>
      <c r="E33" s="77">
        <v>1000000</v>
      </c>
      <c r="F33" s="10" t="s">
        <v>13</v>
      </c>
    </row>
    <row r="34" spans="1:6" ht="47.25" x14ac:dyDescent="0.25">
      <c r="A34" s="72">
        <v>23</v>
      </c>
      <c r="B34" s="10" t="s">
        <v>23218</v>
      </c>
      <c r="C34" s="152" t="s">
        <v>23219</v>
      </c>
      <c r="D34" s="10" t="s">
        <v>23200</v>
      </c>
      <c r="E34" s="77">
        <v>1000000</v>
      </c>
      <c r="F34" s="10" t="s">
        <v>13</v>
      </c>
    </row>
    <row r="35" spans="1:6" ht="47.25" x14ac:dyDescent="0.25">
      <c r="A35" s="72">
        <v>24</v>
      </c>
      <c r="B35" s="10" t="s">
        <v>23220</v>
      </c>
      <c r="C35" s="152" t="s">
        <v>23221</v>
      </c>
      <c r="D35" s="10" t="s">
        <v>23200</v>
      </c>
      <c r="E35" s="77">
        <v>1000000</v>
      </c>
      <c r="F35" s="10" t="s">
        <v>13</v>
      </c>
    </row>
    <row r="36" spans="1:6" ht="47.25" x14ac:dyDescent="0.25">
      <c r="A36" s="72">
        <v>25</v>
      </c>
      <c r="B36" s="10" t="s">
        <v>23222</v>
      </c>
      <c r="C36" s="152" t="s">
        <v>23223</v>
      </c>
      <c r="D36" s="10" t="s">
        <v>23200</v>
      </c>
      <c r="E36" s="77">
        <v>1000000</v>
      </c>
      <c r="F36" s="10" t="s">
        <v>13</v>
      </c>
    </row>
    <row r="37" spans="1:6" ht="47.25" x14ac:dyDescent="0.25">
      <c r="A37" s="72">
        <v>26</v>
      </c>
      <c r="B37" s="10" t="s">
        <v>23224</v>
      </c>
      <c r="C37" s="152" t="s">
        <v>23225</v>
      </c>
      <c r="D37" s="10" t="s">
        <v>23200</v>
      </c>
      <c r="E37" s="77">
        <v>1000000</v>
      </c>
      <c r="F37" s="10" t="s">
        <v>13</v>
      </c>
    </row>
    <row r="38" spans="1:6" ht="63" x14ac:dyDescent="0.25">
      <c r="A38" s="72">
        <v>27</v>
      </c>
      <c r="B38" s="10" t="s">
        <v>23226</v>
      </c>
      <c r="C38" s="152" t="s">
        <v>23227</v>
      </c>
      <c r="D38" s="10" t="s">
        <v>23200</v>
      </c>
      <c r="E38" s="77">
        <v>1000000</v>
      </c>
      <c r="F38" s="10" t="s">
        <v>13</v>
      </c>
    </row>
    <row r="39" spans="1:6" ht="47.25" x14ac:dyDescent="0.25">
      <c r="A39" s="72">
        <v>28</v>
      </c>
      <c r="B39" s="10" t="s">
        <v>23228</v>
      </c>
      <c r="C39" s="152" t="s">
        <v>23229</v>
      </c>
      <c r="D39" s="10" t="s">
        <v>11483</v>
      </c>
      <c r="E39" s="77">
        <v>2000000</v>
      </c>
      <c r="F39" s="10" t="s">
        <v>13</v>
      </c>
    </row>
    <row r="40" spans="1:6" ht="47.25" x14ac:dyDescent="0.25">
      <c r="A40" s="72">
        <v>29</v>
      </c>
      <c r="B40" s="10" t="s">
        <v>23230</v>
      </c>
      <c r="C40" s="152" t="s">
        <v>23231</v>
      </c>
      <c r="D40" s="10" t="s">
        <v>23200</v>
      </c>
      <c r="E40" s="77">
        <v>1000000</v>
      </c>
      <c r="F40" s="10" t="s">
        <v>13</v>
      </c>
    </row>
    <row r="41" spans="1:6" ht="47.25" x14ac:dyDescent="0.25">
      <c r="A41" s="72">
        <v>30</v>
      </c>
      <c r="B41" s="10" t="s">
        <v>23232</v>
      </c>
      <c r="C41" s="152" t="s">
        <v>23233</v>
      </c>
      <c r="D41" s="10" t="s">
        <v>23234</v>
      </c>
      <c r="E41" s="77">
        <v>4500000</v>
      </c>
      <c r="F41" s="10" t="s">
        <v>13</v>
      </c>
    </row>
    <row r="42" spans="1:6" ht="47.25" x14ac:dyDescent="0.25">
      <c r="A42" s="72">
        <v>31</v>
      </c>
      <c r="B42" s="10" t="s">
        <v>23235</v>
      </c>
      <c r="C42" s="152" t="s">
        <v>23236</v>
      </c>
      <c r="D42" s="10" t="s">
        <v>23200</v>
      </c>
      <c r="E42" s="77">
        <v>1000000</v>
      </c>
      <c r="F42" s="10" t="s">
        <v>13</v>
      </c>
    </row>
    <row r="43" spans="1:6" ht="47.25" x14ac:dyDescent="0.25">
      <c r="A43" s="72">
        <v>32</v>
      </c>
      <c r="B43" s="10" t="s">
        <v>23237</v>
      </c>
      <c r="C43" s="152" t="s">
        <v>23238</v>
      </c>
      <c r="D43" s="10" t="s">
        <v>23200</v>
      </c>
      <c r="E43" s="77">
        <v>1000000</v>
      </c>
      <c r="F43" s="10" t="s">
        <v>13</v>
      </c>
    </row>
    <row r="44" spans="1:6" ht="47.25" x14ac:dyDescent="0.25">
      <c r="A44" s="72">
        <v>33</v>
      </c>
      <c r="B44" s="10" t="s">
        <v>23239</v>
      </c>
      <c r="C44" s="152" t="s">
        <v>23240</v>
      </c>
      <c r="D44" s="10" t="s">
        <v>23200</v>
      </c>
      <c r="E44" s="77">
        <v>1000000</v>
      </c>
      <c r="F44" s="10" t="s">
        <v>13</v>
      </c>
    </row>
    <row r="45" spans="1:6" ht="47.25" x14ac:dyDescent="0.25">
      <c r="A45" s="72">
        <v>34</v>
      </c>
      <c r="B45" s="10" t="s">
        <v>23241</v>
      </c>
      <c r="C45" s="152" t="s">
        <v>23242</v>
      </c>
      <c r="D45" s="10" t="s">
        <v>11483</v>
      </c>
      <c r="E45" s="77">
        <v>1800000</v>
      </c>
      <c r="F45" s="10" t="s">
        <v>13</v>
      </c>
    </row>
    <row r="46" spans="1:6" ht="47.25" x14ac:dyDescent="0.25">
      <c r="A46" s="72">
        <v>35</v>
      </c>
      <c r="B46" s="10" t="s">
        <v>23243</v>
      </c>
      <c r="C46" s="152" t="s">
        <v>23244</v>
      </c>
      <c r="D46" s="10" t="s">
        <v>23200</v>
      </c>
      <c r="E46" s="77">
        <v>900000</v>
      </c>
      <c r="F46" s="10" t="s">
        <v>13</v>
      </c>
    </row>
    <row r="47" spans="1:6" ht="47.25" x14ac:dyDescent="0.25">
      <c r="A47" s="72">
        <v>36</v>
      </c>
      <c r="B47" s="10" t="s">
        <v>23245</v>
      </c>
      <c r="C47" s="152" t="s">
        <v>23246</v>
      </c>
      <c r="D47" s="10" t="s">
        <v>23247</v>
      </c>
      <c r="E47" s="77">
        <v>250000</v>
      </c>
      <c r="F47" s="10" t="s">
        <v>272</v>
      </c>
    </row>
    <row r="48" spans="1:6" ht="78.75" x14ac:dyDescent="0.25">
      <c r="A48" s="72">
        <v>37</v>
      </c>
      <c r="B48" s="10" t="s">
        <v>23248</v>
      </c>
      <c r="C48" s="152" t="s">
        <v>23249</v>
      </c>
      <c r="D48" s="10" t="s">
        <v>23250</v>
      </c>
      <c r="E48" s="77">
        <v>230000</v>
      </c>
      <c r="F48" s="10" t="s">
        <v>13</v>
      </c>
    </row>
    <row r="49" spans="1:6" ht="47.25" x14ac:dyDescent="0.25">
      <c r="A49" s="72">
        <v>38</v>
      </c>
      <c r="B49" s="10" t="s">
        <v>23251</v>
      </c>
      <c r="C49" s="152" t="s">
        <v>23252</v>
      </c>
      <c r="D49" s="10" t="s">
        <v>23200</v>
      </c>
      <c r="E49" s="77">
        <v>900000</v>
      </c>
      <c r="F49" s="10"/>
    </row>
    <row r="50" spans="1:6" ht="78.75" x14ac:dyDescent="0.25">
      <c r="A50" s="72">
        <v>39</v>
      </c>
      <c r="B50" s="10" t="s">
        <v>23253</v>
      </c>
      <c r="C50" s="152" t="s">
        <v>23254</v>
      </c>
      <c r="D50" s="10" t="s">
        <v>23255</v>
      </c>
      <c r="E50" s="77">
        <v>7000000</v>
      </c>
      <c r="F50" s="10" t="s">
        <v>13</v>
      </c>
    </row>
    <row r="51" spans="1:6" ht="63" x14ac:dyDescent="0.25">
      <c r="A51" s="72">
        <v>40</v>
      </c>
      <c r="B51" s="75" t="s">
        <v>23256</v>
      </c>
      <c r="C51" s="152" t="s">
        <v>23257</v>
      </c>
      <c r="D51" s="10" t="s">
        <v>23200</v>
      </c>
      <c r="E51" s="77">
        <v>900000</v>
      </c>
      <c r="F51" s="10" t="s">
        <v>13</v>
      </c>
    </row>
    <row r="52" spans="1:6" ht="78.75" x14ac:dyDescent="0.25">
      <c r="A52" s="72">
        <v>41</v>
      </c>
      <c r="B52" s="10" t="s">
        <v>23258</v>
      </c>
      <c r="C52" s="152" t="s">
        <v>23259</v>
      </c>
      <c r="D52" s="10" t="s">
        <v>23260</v>
      </c>
      <c r="E52" s="77">
        <v>950000</v>
      </c>
      <c r="F52" s="10" t="s">
        <v>13</v>
      </c>
    </row>
    <row r="53" spans="1:6" ht="47.25" x14ac:dyDescent="0.25">
      <c r="A53" s="72">
        <v>42</v>
      </c>
      <c r="B53" s="10" t="s">
        <v>23261</v>
      </c>
      <c r="C53" s="152" t="s">
        <v>23262</v>
      </c>
      <c r="D53" s="10" t="s">
        <v>23200</v>
      </c>
      <c r="E53" s="77">
        <v>900000</v>
      </c>
      <c r="F53" s="10" t="s">
        <v>13</v>
      </c>
    </row>
    <row r="54" spans="1:6" ht="47.25" x14ac:dyDescent="0.25">
      <c r="A54" s="72">
        <v>43</v>
      </c>
      <c r="B54" s="10" t="s">
        <v>23263</v>
      </c>
      <c r="C54" s="152" t="s">
        <v>23264</v>
      </c>
      <c r="D54" s="10" t="s">
        <v>23265</v>
      </c>
      <c r="E54" s="77">
        <v>50000</v>
      </c>
      <c r="F54" s="10" t="s">
        <v>272</v>
      </c>
    </row>
    <row r="55" spans="1:6" ht="63" x14ac:dyDescent="0.25">
      <c r="A55" s="72">
        <v>44</v>
      </c>
      <c r="B55" s="10" t="s">
        <v>23266</v>
      </c>
      <c r="C55" s="152" t="s">
        <v>23267</v>
      </c>
      <c r="D55" s="10" t="s">
        <v>23268</v>
      </c>
      <c r="E55" s="77">
        <v>100000</v>
      </c>
      <c r="F55" s="10" t="s">
        <v>272</v>
      </c>
    </row>
    <row r="56" spans="1:6" x14ac:dyDescent="0.25">
      <c r="A56" s="72"/>
      <c r="B56" s="2348" t="s">
        <v>8455</v>
      </c>
      <c r="C56" s="2349"/>
      <c r="D56" s="2350"/>
      <c r="E56" s="97"/>
      <c r="F56" s="75"/>
    </row>
    <row r="57" spans="1:6" ht="189" x14ac:dyDescent="0.25">
      <c r="A57" s="72">
        <v>45</v>
      </c>
      <c r="B57" s="10" t="s">
        <v>23269</v>
      </c>
      <c r="C57" s="49" t="s">
        <v>23270</v>
      </c>
      <c r="D57" s="69" t="s">
        <v>12290</v>
      </c>
      <c r="E57" s="238">
        <v>4677027.2</v>
      </c>
      <c r="F57" s="10" t="s">
        <v>13</v>
      </c>
    </row>
    <row r="58" spans="1:6" x14ac:dyDescent="0.25">
      <c r="A58" s="72"/>
      <c r="B58" s="2348" t="s">
        <v>303</v>
      </c>
      <c r="C58" s="2349"/>
      <c r="D58" s="2350"/>
      <c r="E58" s="97"/>
      <c r="F58" s="75"/>
    </row>
    <row r="59" spans="1:6" ht="220.5" x14ac:dyDescent="0.25">
      <c r="A59" s="72">
        <v>46</v>
      </c>
      <c r="B59" s="237" t="s">
        <v>23271</v>
      </c>
      <c r="C59" s="237" t="s">
        <v>23272</v>
      </c>
      <c r="D59" s="237" t="s">
        <v>23273</v>
      </c>
      <c r="E59" s="238">
        <v>1000000</v>
      </c>
      <c r="F59" s="101" t="s">
        <v>13</v>
      </c>
    </row>
    <row r="60" spans="1:6" x14ac:dyDescent="0.25">
      <c r="A60" s="72"/>
      <c r="B60" s="2348" t="s">
        <v>10031</v>
      </c>
      <c r="C60" s="2349"/>
      <c r="D60" s="2350"/>
      <c r="E60" s="97"/>
      <c r="F60" s="75"/>
    </row>
    <row r="61" spans="1:6" ht="47.25" x14ac:dyDescent="0.25">
      <c r="A61" s="72">
        <v>47</v>
      </c>
      <c r="B61" s="49" t="s">
        <v>23274</v>
      </c>
      <c r="C61" s="49" t="s">
        <v>23272</v>
      </c>
      <c r="D61" s="49" t="s">
        <v>23275</v>
      </c>
      <c r="E61" s="144">
        <v>1048887.8600000001</v>
      </c>
      <c r="F61" s="10"/>
    </row>
    <row r="62" spans="1:6" x14ac:dyDescent="0.25">
      <c r="A62" s="72"/>
      <c r="B62" s="2346" t="s">
        <v>1154</v>
      </c>
      <c r="C62" s="2417"/>
      <c r="D62" s="2347"/>
      <c r="E62" s="97"/>
      <c r="F62" s="75"/>
    </row>
    <row r="63" spans="1:6" ht="47.25" x14ac:dyDescent="0.25">
      <c r="A63" s="72">
        <v>48</v>
      </c>
      <c r="B63" s="10" t="s">
        <v>23276</v>
      </c>
      <c r="C63" s="49" t="s">
        <v>23277</v>
      </c>
      <c r="D63" s="10" t="s">
        <v>23278</v>
      </c>
      <c r="E63" s="77">
        <v>1000000</v>
      </c>
      <c r="F63" s="10" t="s">
        <v>13</v>
      </c>
    </row>
    <row r="64" spans="1:6" ht="47.25" x14ac:dyDescent="0.25">
      <c r="A64" s="72">
        <v>49</v>
      </c>
      <c r="B64" s="10" t="s">
        <v>23279</v>
      </c>
      <c r="C64" s="10" t="s">
        <v>23280</v>
      </c>
      <c r="D64" s="10" t="s">
        <v>23278</v>
      </c>
      <c r="E64" s="77">
        <v>1000000</v>
      </c>
      <c r="F64" s="10" t="s">
        <v>13</v>
      </c>
    </row>
    <row r="65" spans="1:6" ht="47.25" x14ac:dyDescent="0.25">
      <c r="A65" s="72">
        <v>50</v>
      </c>
      <c r="B65" s="10" t="s">
        <v>23281</v>
      </c>
      <c r="C65" s="49" t="s">
        <v>23282</v>
      </c>
      <c r="D65" s="10" t="s">
        <v>23283</v>
      </c>
      <c r="E65" s="77">
        <v>1000000</v>
      </c>
      <c r="F65" s="10" t="s">
        <v>13</v>
      </c>
    </row>
    <row r="66" spans="1:6" ht="47.25" x14ac:dyDescent="0.25">
      <c r="A66" s="72">
        <v>51</v>
      </c>
      <c r="B66" s="10" t="s">
        <v>23284</v>
      </c>
      <c r="C66" s="10" t="s">
        <v>23285</v>
      </c>
      <c r="D66" s="49" t="s">
        <v>23286</v>
      </c>
      <c r="E66" s="77">
        <v>250000</v>
      </c>
      <c r="F66" s="10" t="s">
        <v>272</v>
      </c>
    </row>
    <row r="67" spans="1:6" ht="78.75" x14ac:dyDescent="0.25">
      <c r="A67" s="72">
        <v>52</v>
      </c>
      <c r="B67" s="10" t="s">
        <v>23287</v>
      </c>
      <c r="C67" s="10" t="s">
        <v>23288</v>
      </c>
      <c r="D67" s="10" t="s">
        <v>23289</v>
      </c>
      <c r="E67" s="77">
        <v>500000</v>
      </c>
      <c r="F67" s="10" t="s">
        <v>13</v>
      </c>
    </row>
    <row r="68" spans="1:6" x14ac:dyDescent="0.25">
      <c r="A68" s="72"/>
      <c r="B68" s="2348" t="s">
        <v>3514</v>
      </c>
      <c r="C68" s="2349"/>
      <c r="D68" s="2350"/>
      <c r="E68" s="679">
        <f>SUM(E6:E67)</f>
        <v>81310388.819999993</v>
      </c>
      <c r="F68" s="71"/>
    </row>
    <row r="69" spans="1:6" x14ac:dyDescent="0.25">
      <c r="A69" s="1055"/>
      <c r="B69" s="2820" t="s">
        <v>9</v>
      </c>
      <c r="C69" s="2820"/>
      <c r="D69" s="2820"/>
      <c r="E69" s="1240"/>
      <c r="F69" s="677"/>
    </row>
    <row r="70" spans="1:6" ht="63" x14ac:dyDescent="0.25">
      <c r="A70" s="1056">
        <v>1</v>
      </c>
      <c r="B70" s="149" t="s">
        <v>269</v>
      </c>
      <c r="C70" s="7" t="s">
        <v>23290</v>
      </c>
      <c r="D70" s="149" t="s">
        <v>271</v>
      </c>
      <c r="E70" s="1241">
        <v>1000000</v>
      </c>
      <c r="F70" s="277" t="s">
        <v>272</v>
      </c>
    </row>
    <row r="71" spans="1:6" x14ac:dyDescent="0.25">
      <c r="A71" s="1056"/>
      <c r="B71" s="382" t="s">
        <v>273</v>
      </c>
      <c r="C71" s="7"/>
      <c r="D71" s="149"/>
      <c r="E71" s="1241"/>
      <c r="F71" s="277"/>
    </row>
    <row r="72" spans="1:6" ht="63" x14ac:dyDescent="0.25">
      <c r="A72" s="1056">
        <v>2</v>
      </c>
      <c r="B72" s="149" t="s">
        <v>274</v>
      </c>
      <c r="C72" s="7" t="s">
        <v>23291</v>
      </c>
      <c r="D72" s="149" t="s">
        <v>276</v>
      </c>
      <c r="E72" s="1241">
        <v>4500000</v>
      </c>
      <c r="F72" s="277" t="s">
        <v>277</v>
      </c>
    </row>
    <row r="73" spans="1:6" x14ac:dyDescent="0.25">
      <c r="A73" s="280"/>
      <c r="B73" s="382" t="s">
        <v>248</v>
      </c>
      <c r="C73" s="251"/>
      <c r="D73" s="382"/>
      <c r="E73" s="1099">
        <v>5500000</v>
      </c>
      <c r="F73" s="280"/>
    </row>
    <row r="74" spans="1:6" x14ac:dyDescent="0.25">
      <c r="A74" s="88"/>
      <c r="B74" s="88" t="s">
        <v>324</v>
      </c>
      <c r="C74" s="88"/>
      <c r="D74" s="88"/>
      <c r="E74" s="89">
        <f>E73+E68</f>
        <v>86810388.819999993</v>
      </c>
      <c r="F74" s="88"/>
    </row>
    <row r="78" spans="1:6" x14ac:dyDescent="0.25">
      <c r="A78" s="2352" t="s">
        <v>0</v>
      </c>
      <c r="B78" s="2352"/>
      <c r="C78" s="2352"/>
      <c r="D78" s="2352"/>
      <c r="E78" s="2352"/>
      <c r="F78" s="2352"/>
    </row>
    <row r="79" spans="1:6" x14ac:dyDescent="0.25">
      <c r="A79" s="2352" t="s">
        <v>23173</v>
      </c>
      <c r="B79" s="2352"/>
      <c r="C79" s="2352"/>
      <c r="D79" s="2352"/>
      <c r="E79" s="2352"/>
      <c r="F79" s="2352"/>
    </row>
    <row r="80" spans="1:6" x14ac:dyDescent="0.25">
      <c r="A80" s="2352" t="s">
        <v>281</v>
      </c>
      <c r="B80" s="2352"/>
      <c r="C80" s="2352"/>
      <c r="D80" s="2352"/>
      <c r="E80" s="2352"/>
      <c r="F80" s="2352"/>
    </row>
    <row r="81" spans="1:6" ht="31.5" x14ac:dyDescent="0.25">
      <c r="A81" s="264" t="s">
        <v>3</v>
      </c>
      <c r="B81" s="437" t="s">
        <v>5559</v>
      </c>
      <c r="C81" s="437" t="s">
        <v>284</v>
      </c>
      <c r="D81" s="437" t="s">
        <v>23292</v>
      </c>
      <c r="E81" s="428" t="s">
        <v>708</v>
      </c>
      <c r="F81" s="437" t="s">
        <v>1228</v>
      </c>
    </row>
    <row r="82" spans="1:6" x14ac:dyDescent="0.25">
      <c r="A82" s="182"/>
      <c r="B82" s="2330" t="s">
        <v>9</v>
      </c>
      <c r="C82" s="2535"/>
      <c r="D82" s="2331"/>
      <c r="E82" s="428"/>
      <c r="F82" s="437"/>
    </row>
    <row r="83" spans="1:6" ht="31.5" x14ac:dyDescent="0.25">
      <c r="A83" s="43">
        <v>1</v>
      </c>
      <c r="B83" s="182" t="s">
        <v>6952</v>
      </c>
      <c r="C83" s="182" t="s">
        <v>23174</v>
      </c>
      <c r="D83" s="182" t="s">
        <v>12</v>
      </c>
      <c r="E83" s="157">
        <v>400000</v>
      </c>
      <c r="F83" s="42" t="s">
        <v>272</v>
      </c>
    </row>
    <row r="84" spans="1:6" ht="78.75" x14ac:dyDescent="0.25">
      <c r="A84" s="43">
        <v>2</v>
      </c>
      <c r="B84" s="182" t="s">
        <v>6956</v>
      </c>
      <c r="C84" s="182" t="s">
        <v>23175</v>
      </c>
      <c r="D84" s="182" t="s">
        <v>23293</v>
      </c>
      <c r="E84" s="157">
        <v>82758.62</v>
      </c>
      <c r="F84" s="42" t="s">
        <v>272</v>
      </c>
    </row>
    <row r="85" spans="1:6" ht="63" x14ac:dyDescent="0.25">
      <c r="A85" s="43">
        <v>3</v>
      </c>
      <c r="B85" s="182" t="s">
        <v>23</v>
      </c>
      <c r="C85" s="182" t="s">
        <v>23181</v>
      </c>
      <c r="D85" s="182" t="s">
        <v>23294</v>
      </c>
      <c r="E85" s="157">
        <v>200000</v>
      </c>
      <c r="F85" s="42" t="s">
        <v>272</v>
      </c>
    </row>
    <row r="86" spans="1:6" x14ac:dyDescent="0.25">
      <c r="A86" s="43"/>
      <c r="B86" s="2381" t="s">
        <v>40</v>
      </c>
      <c r="C86" s="2382"/>
      <c r="D86" s="182"/>
      <c r="E86" s="157"/>
      <c r="F86" s="42"/>
    </row>
    <row r="87" spans="1:6" ht="78.75" x14ac:dyDescent="0.25">
      <c r="A87" s="43">
        <v>4</v>
      </c>
      <c r="B87" s="182" t="s">
        <v>41</v>
      </c>
      <c r="C87" s="182" t="s">
        <v>23190</v>
      </c>
      <c r="D87" s="182" t="s">
        <v>302</v>
      </c>
      <c r="E87" s="157">
        <v>568965.51</v>
      </c>
      <c r="F87" s="42" t="s">
        <v>13</v>
      </c>
    </row>
    <row r="88" spans="1:6" x14ac:dyDescent="0.25">
      <c r="A88" s="43"/>
      <c r="B88" s="2381" t="s">
        <v>334</v>
      </c>
      <c r="C88" s="2435"/>
      <c r="D88" s="2382"/>
      <c r="E88" s="157"/>
      <c r="F88" s="42"/>
    </row>
    <row r="89" spans="1:6" ht="47.25" x14ac:dyDescent="0.25">
      <c r="A89" s="43">
        <v>5</v>
      </c>
      <c r="B89" s="182" t="s">
        <v>721</v>
      </c>
      <c r="C89" s="182" t="s">
        <v>23183</v>
      </c>
      <c r="D89" s="182" t="s">
        <v>23295</v>
      </c>
      <c r="E89" s="157">
        <v>150000</v>
      </c>
      <c r="F89" s="42" t="s">
        <v>13</v>
      </c>
    </row>
    <row r="90" spans="1:6" ht="63" x14ac:dyDescent="0.25">
      <c r="A90" s="43">
        <v>6</v>
      </c>
      <c r="B90" s="182" t="s">
        <v>23</v>
      </c>
      <c r="C90" s="182" t="s">
        <v>23185</v>
      </c>
      <c r="D90" s="182" t="s">
        <v>541</v>
      </c>
      <c r="E90" s="157">
        <v>191388</v>
      </c>
      <c r="F90" s="42"/>
    </row>
    <row r="91" spans="1:6" x14ac:dyDescent="0.25">
      <c r="A91" s="43"/>
      <c r="B91" s="2381" t="s">
        <v>312</v>
      </c>
      <c r="C91" s="2382"/>
      <c r="D91" s="182"/>
      <c r="E91" s="157"/>
      <c r="F91" s="42"/>
    </row>
    <row r="92" spans="1:6" ht="47.25" x14ac:dyDescent="0.25">
      <c r="A92" s="43">
        <v>7</v>
      </c>
      <c r="B92" s="7" t="s">
        <v>10556</v>
      </c>
      <c r="C92" s="7" t="s">
        <v>23296</v>
      </c>
      <c r="D92" s="7" t="s">
        <v>23297</v>
      </c>
      <c r="E92" s="429">
        <v>4500000</v>
      </c>
      <c r="F92" s="42" t="s">
        <v>13</v>
      </c>
    </row>
    <row r="93" spans="1:6" ht="63" x14ac:dyDescent="0.25">
      <c r="A93" s="43">
        <v>8</v>
      </c>
      <c r="B93" s="7" t="s">
        <v>23298</v>
      </c>
      <c r="C93" s="7" t="s">
        <v>23299</v>
      </c>
      <c r="D93" s="7" t="s">
        <v>23300</v>
      </c>
      <c r="E93" s="429">
        <v>786198.21</v>
      </c>
      <c r="F93" s="42" t="s">
        <v>13</v>
      </c>
    </row>
    <row r="94" spans="1:6" x14ac:dyDescent="0.25">
      <c r="A94" s="43"/>
      <c r="B94" s="2388" t="s">
        <v>315</v>
      </c>
      <c r="C94" s="2390"/>
      <c r="D94" s="7"/>
      <c r="E94" s="429"/>
      <c r="F94" s="42"/>
    </row>
    <row r="95" spans="1:6" ht="47.25" x14ac:dyDescent="0.25">
      <c r="A95" s="43">
        <v>9</v>
      </c>
      <c r="B95" s="7" t="s">
        <v>23301</v>
      </c>
      <c r="C95" s="7" t="s">
        <v>23302</v>
      </c>
      <c r="D95" s="7" t="s">
        <v>19078</v>
      </c>
      <c r="E95" s="429">
        <v>4500000</v>
      </c>
      <c r="F95" s="42" t="s">
        <v>13</v>
      </c>
    </row>
    <row r="96" spans="1:6" x14ac:dyDescent="0.25">
      <c r="A96" s="43"/>
      <c r="B96" s="2388" t="s">
        <v>1834</v>
      </c>
      <c r="C96" s="2390"/>
      <c r="D96" s="7"/>
      <c r="E96" s="436">
        <v>11379310.34</v>
      </c>
      <c r="F96" s="42"/>
    </row>
  </sheetData>
  <mergeCells count="25">
    <mergeCell ref="B17:D17"/>
    <mergeCell ref="B15:D15"/>
    <mergeCell ref="A1:F1"/>
    <mergeCell ref="A2:F2"/>
    <mergeCell ref="A3:F3"/>
    <mergeCell ref="B5:D5"/>
    <mergeCell ref="B11:D11"/>
    <mergeCell ref="B20:D20"/>
    <mergeCell ref="B22:D22"/>
    <mergeCell ref="B24:D24"/>
    <mergeCell ref="B56:D56"/>
    <mergeCell ref="B58:D58"/>
    <mergeCell ref="B69:D69"/>
    <mergeCell ref="B60:D60"/>
    <mergeCell ref="B62:D62"/>
    <mergeCell ref="B68:D68"/>
    <mergeCell ref="A78:F78"/>
    <mergeCell ref="A79:F79"/>
    <mergeCell ref="B96:C96"/>
    <mergeCell ref="A80:F80"/>
    <mergeCell ref="B82:D82"/>
    <mergeCell ref="B86:C86"/>
    <mergeCell ref="B88:D88"/>
    <mergeCell ref="B91:C91"/>
    <mergeCell ref="B94:C94"/>
  </mergeCells>
  <pageMargins left="0.7" right="0.7" top="0.75" bottom="0.75" header="0.3" footer="0.3"/>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219"/>
  <sheetViews>
    <sheetView topLeftCell="A134" workbookViewId="0">
      <selection activeCell="D227" sqref="D227"/>
    </sheetView>
  </sheetViews>
  <sheetFormatPr defaultRowHeight="15.75" x14ac:dyDescent="0.25"/>
  <cols>
    <col min="1" max="1" width="9.140625" style="128"/>
    <col min="2" max="2" width="16.5703125" style="128" customWidth="1"/>
    <col min="3" max="3" width="41.7109375" style="128" customWidth="1"/>
    <col min="4" max="4" width="18.5703125" style="128" customWidth="1"/>
    <col min="5" max="5" width="21.1406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23303</v>
      </c>
      <c r="B2" s="2345"/>
      <c r="C2" s="2345"/>
      <c r="D2" s="2345"/>
      <c r="E2" s="2345"/>
      <c r="F2" s="2345"/>
    </row>
    <row r="3" spans="1:6" x14ac:dyDescent="0.25">
      <c r="A3" s="2345" t="s">
        <v>281</v>
      </c>
      <c r="B3" s="2345"/>
      <c r="C3" s="2345"/>
      <c r="D3" s="2345"/>
      <c r="E3" s="2345"/>
      <c r="F3" s="2345"/>
    </row>
    <row r="4" spans="1:6" x14ac:dyDescent="0.25">
      <c r="A4" s="219" t="s">
        <v>3</v>
      </c>
      <c r="B4" s="9" t="s">
        <v>283</v>
      </c>
      <c r="C4" s="9" t="s">
        <v>284</v>
      </c>
      <c r="D4" s="96" t="s">
        <v>5291</v>
      </c>
      <c r="E4" s="138" t="s">
        <v>286</v>
      </c>
      <c r="F4" s="96" t="s">
        <v>287</v>
      </c>
    </row>
    <row r="5" spans="1:6" x14ac:dyDescent="0.25">
      <c r="A5" s="72"/>
      <c r="B5" s="2351" t="s">
        <v>9</v>
      </c>
      <c r="C5" s="2351"/>
      <c r="D5" s="2351"/>
      <c r="E5" s="138"/>
      <c r="F5" s="76"/>
    </row>
    <row r="6" spans="1:6" ht="63" x14ac:dyDescent="0.25">
      <c r="A6" s="72">
        <v>1</v>
      </c>
      <c r="B6" s="69" t="s">
        <v>289</v>
      </c>
      <c r="C6" s="69" t="s">
        <v>23304</v>
      </c>
      <c r="D6" s="75" t="s">
        <v>23305</v>
      </c>
      <c r="E6" s="77">
        <v>2323864</v>
      </c>
      <c r="F6" s="75" t="s">
        <v>272</v>
      </c>
    </row>
    <row r="7" spans="1:6" ht="31.5" x14ac:dyDescent="0.25">
      <c r="A7" s="72">
        <v>2</v>
      </c>
      <c r="B7" s="69" t="s">
        <v>17</v>
      </c>
      <c r="C7" s="69" t="s">
        <v>23306</v>
      </c>
      <c r="D7" s="75" t="s">
        <v>23307</v>
      </c>
      <c r="E7" s="77">
        <v>50000</v>
      </c>
      <c r="F7" s="75" t="s">
        <v>272</v>
      </c>
    </row>
    <row r="8" spans="1:6" ht="141.75" x14ac:dyDescent="0.25">
      <c r="A8" s="72">
        <v>3</v>
      </c>
      <c r="B8" s="69" t="s">
        <v>295</v>
      </c>
      <c r="C8" s="69" t="s">
        <v>23308</v>
      </c>
      <c r="D8" s="75" t="s">
        <v>23309</v>
      </c>
      <c r="E8" s="77">
        <v>1310756.6499999999</v>
      </c>
      <c r="F8" s="75" t="s">
        <v>272</v>
      </c>
    </row>
    <row r="9" spans="1:6" ht="78.75" x14ac:dyDescent="0.25">
      <c r="A9" s="72">
        <v>4</v>
      </c>
      <c r="B9" s="69" t="s">
        <v>23</v>
      </c>
      <c r="C9" s="69" t="s">
        <v>23310</v>
      </c>
      <c r="D9" s="75" t="s">
        <v>3056</v>
      </c>
      <c r="E9" s="77">
        <v>524000</v>
      </c>
      <c r="F9" s="75" t="s">
        <v>272</v>
      </c>
    </row>
    <row r="10" spans="1:6" x14ac:dyDescent="0.25">
      <c r="A10" s="72"/>
      <c r="B10" s="2351" t="s">
        <v>334</v>
      </c>
      <c r="C10" s="2351"/>
      <c r="D10" s="2351"/>
      <c r="E10" s="257"/>
      <c r="F10" s="75"/>
    </row>
    <row r="11" spans="1:6" ht="110.25" x14ac:dyDescent="0.25">
      <c r="A11" s="72">
        <v>5</v>
      </c>
      <c r="B11" s="69" t="s">
        <v>295</v>
      </c>
      <c r="C11" s="69" t="s">
        <v>23311</v>
      </c>
      <c r="D11" s="75" t="s">
        <v>3852</v>
      </c>
      <c r="E11" s="77">
        <v>947414.32</v>
      </c>
      <c r="F11" s="75" t="s">
        <v>272</v>
      </c>
    </row>
    <row r="12" spans="1:6" ht="78.75" x14ac:dyDescent="0.25">
      <c r="A12" s="72">
        <v>6</v>
      </c>
      <c r="B12" s="69" t="s">
        <v>23</v>
      </c>
      <c r="C12" s="69" t="s">
        <v>23312</v>
      </c>
      <c r="D12" s="75" t="s">
        <v>23313</v>
      </c>
      <c r="E12" s="77">
        <v>900000</v>
      </c>
      <c r="F12" s="75" t="s">
        <v>272</v>
      </c>
    </row>
    <row r="13" spans="1:6" ht="94.5" x14ac:dyDescent="0.25">
      <c r="A13" s="72">
        <v>7</v>
      </c>
      <c r="B13" s="69" t="s">
        <v>299</v>
      </c>
      <c r="C13" s="69" t="s">
        <v>23314</v>
      </c>
      <c r="D13" s="75" t="s">
        <v>23315</v>
      </c>
      <c r="E13" s="77">
        <v>756896</v>
      </c>
      <c r="F13" s="75" t="s">
        <v>272</v>
      </c>
    </row>
    <row r="14" spans="1:6" x14ac:dyDescent="0.25">
      <c r="A14" s="72"/>
      <c r="B14" s="2351" t="s">
        <v>40</v>
      </c>
      <c r="C14" s="2351"/>
      <c r="D14" s="2351"/>
      <c r="E14" s="77"/>
      <c r="F14" s="75"/>
    </row>
    <row r="15" spans="1:6" ht="94.5" x14ac:dyDescent="0.25">
      <c r="A15" s="72">
        <v>8</v>
      </c>
      <c r="B15" s="69" t="s">
        <v>301</v>
      </c>
      <c r="C15" s="69" t="s">
        <v>23316</v>
      </c>
      <c r="D15" s="75" t="s">
        <v>23317</v>
      </c>
      <c r="E15" s="77">
        <v>4568965.5199999996</v>
      </c>
      <c r="F15" s="75" t="s">
        <v>272</v>
      </c>
    </row>
    <row r="16" spans="1:6" x14ac:dyDescent="0.25">
      <c r="A16" s="72"/>
      <c r="B16" s="2351" t="s">
        <v>481</v>
      </c>
      <c r="C16" s="2351"/>
      <c r="D16" s="2351"/>
      <c r="E16" s="77"/>
      <c r="F16" s="75"/>
    </row>
    <row r="17" spans="1:6" ht="94.5" x14ac:dyDescent="0.25">
      <c r="A17" s="72">
        <v>9</v>
      </c>
      <c r="B17" s="69" t="s">
        <v>944</v>
      </c>
      <c r="C17" s="303" t="s">
        <v>23318</v>
      </c>
      <c r="D17" s="75" t="s">
        <v>23319</v>
      </c>
      <c r="E17" s="238">
        <v>1500000</v>
      </c>
      <c r="F17" s="152" t="s">
        <v>13</v>
      </c>
    </row>
    <row r="18" spans="1:6" x14ac:dyDescent="0.25">
      <c r="A18" s="72"/>
      <c r="B18" s="2351" t="s">
        <v>34</v>
      </c>
      <c r="C18" s="2351"/>
      <c r="D18" s="2351"/>
      <c r="E18" s="77"/>
      <c r="F18" s="75"/>
    </row>
    <row r="19" spans="1:6" ht="110.25" x14ac:dyDescent="0.25">
      <c r="A19" s="72">
        <v>10</v>
      </c>
      <c r="B19" s="69" t="s">
        <v>309</v>
      </c>
      <c r="C19" s="69" t="s">
        <v>23320</v>
      </c>
      <c r="D19" s="75" t="s">
        <v>23321</v>
      </c>
      <c r="E19" s="77">
        <v>10500000</v>
      </c>
      <c r="F19" s="75" t="s">
        <v>272</v>
      </c>
    </row>
    <row r="20" spans="1:6" ht="126" x14ac:dyDescent="0.25">
      <c r="A20" s="72">
        <v>11</v>
      </c>
      <c r="B20" s="69" t="s">
        <v>342</v>
      </c>
      <c r="C20" s="69" t="s">
        <v>23322</v>
      </c>
      <c r="D20" s="75" t="s">
        <v>23323</v>
      </c>
      <c r="E20" s="77">
        <v>6202586.0300000003</v>
      </c>
      <c r="F20" s="75" t="s">
        <v>272</v>
      </c>
    </row>
    <row r="21" spans="1:6" ht="110.25" x14ac:dyDescent="0.25">
      <c r="A21" s="72">
        <v>12</v>
      </c>
      <c r="B21" s="69" t="s">
        <v>4431</v>
      </c>
      <c r="C21" s="69" t="s">
        <v>23324</v>
      </c>
      <c r="D21" s="75" t="s">
        <v>23325</v>
      </c>
      <c r="E21" s="77">
        <v>500000</v>
      </c>
      <c r="F21" s="75" t="s">
        <v>272</v>
      </c>
    </row>
    <row r="22" spans="1:6" ht="299.25" x14ac:dyDescent="0.25">
      <c r="A22" s="72">
        <v>13</v>
      </c>
      <c r="B22" s="69" t="s">
        <v>23326</v>
      </c>
      <c r="C22" s="69" t="s">
        <v>23327</v>
      </c>
      <c r="D22" s="75" t="s">
        <v>23328</v>
      </c>
      <c r="E22" s="77">
        <v>2200000</v>
      </c>
      <c r="F22" s="75" t="s">
        <v>1294</v>
      </c>
    </row>
    <row r="23" spans="1:6" x14ac:dyDescent="0.25">
      <c r="A23" s="72"/>
      <c r="B23" s="2351" t="s">
        <v>306</v>
      </c>
      <c r="C23" s="2351"/>
      <c r="D23" s="2351"/>
      <c r="E23" s="77"/>
      <c r="F23" s="75"/>
    </row>
    <row r="24" spans="1:6" ht="141.75" x14ac:dyDescent="0.25">
      <c r="A24" s="72">
        <v>14</v>
      </c>
      <c r="B24" s="69" t="s">
        <v>23329</v>
      </c>
      <c r="C24" s="69" t="s">
        <v>23330</v>
      </c>
      <c r="D24" s="75" t="s">
        <v>1670</v>
      </c>
      <c r="E24" s="77">
        <v>1736206.88</v>
      </c>
      <c r="F24" s="75" t="s">
        <v>1294</v>
      </c>
    </row>
    <row r="25" spans="1:6" x14ac:dyDescent="0.25">
      <c r="A25" s="72"/>
      <c r="B25" s="2351" t="s">
        <v>312</v>
      </c>
      <c r="C25" s="2351"/>
      <c r="D25" s="2351"/>
      <c r="E25" s="77"/>
      <c r="F25" s="75"/>
    </row>
    <row r="26" spans="1:6" ht="63" x14ac:dyDescent="0.25">
      <c r="A26" s="72">
        <v>15</v>
      </c>
      <c r="B26" s="69" t="s">
        <v>23331</v>
      </c>
      <c r="C26" s="69" t="s">
        <v>23332</v>
      </c>
      <c r="D26" s="75" t="s">
        <v>23333</v>
      </c>
      <c r="E26" s="77">
        <v>300000</v>
      </c>
      <c r="F26" s="75" t="s">
        <v>272</v>
      </c>
    </row>
    <row r="27" spans="1:6" ht="110.25" x14ac:dyDescent="0.25">
      <c r="A27" s="72">
        <v>16</v>
      </c>
      <c r="B27" s="69" t="s">
        <v>23334</v>
      </c>
      <c r="C27" s="69" t="s">
        <v>23335</v>
      </c>
      <c r="D27" s="75" t="s">
        <v>23336</v>
      </c>
      <c r="E27" s="77">
        <v>400000</v>
      </c>
      <c r="F27" s="75" t="s">
        <v>272</v>
      </c>
    </row>
    <row r="28" spans="1:6" ht="78.75" x14ac:dyDescent="0.25">
      <c r="A28" s="72">
        <v>17</v>
      </c>
      <c r="B28" s="69" t="s">
        <v>23337</v>
      </c>
      <c r="C28" s="69" t="s">
        <v>23338</v>
      </c>
      <c r="D28" s="75" t="s">
        <v>23339</v>
      </c>
      <c r="E28" s="77">
        <v>400000</v>
      </c>
      <c r="F28" s="75" t="s">
        <v>272</v>
      </c>
    </row>
    <row r="29" spans="1:6" ht="126" x14ac:dyDescent="0.25">
      <c r="A29" s="72">
        <v>18</v>
      </c>
      <c r="B29" s="69" t="s">
        <v>23340</v>
      </c>
      <c r="C29" s="69" t="s">
        <v>23341</v>
      </c>
      <c r="D29" s="75" t="s">
        <v>23342</v>
      </c>
      <c r="E29" s="77">
        <v>200000</v>
      </c>
      <c r="F29" s="75" t="s">
        <v>272</v>
      </c>
    </row>
    <row r="30" spans="1:6" ht="126" x14ac:dyDescent="0.25">
      <c r="A30" s="72">
        <v>19</v>
      </c>
      <c r="B30" s="69" t="s">
        <v>23343</v>
      </c>
      <c r="C30" s="69" t="s">
        <v>23344</v>
      </c>
      <c r="D30" s="75" t="s">
        <v>23345</v>
      </c>
      <c r="E30" s="77">
        <v>400000</v>
      </c>
      <c r="F30" s="75" t="s">
        <v>272</v>
      </c>
    </row>
    <row r="31" spans="1:6" ht="110.25" x14ac:dyDescent="0.25">
      <c r="A31" s="72">
        <v>20</v>
      </c>
      <c r="B31" s="69" t="s">
        <v>23346</v>
      </c>
      <c r="C31" s="69" t="s">
        <v>23347</v>
      </c>
      <c r="D31" s="75" t="s">
        <v>23348</v>
      </c>
      <c r="E31" s="77">
        <v>400000</v>
      </c>
      <c r="F31" s="75" t="s">
        <v>1294</v>
      </c>
    </row>
    <row r="32" spans="1:6" ht="94.5" x14ac:dyDescent="0.25">
      <c r="A32" s="72">
        <v>21</v>
      </c>
      <c r="B32" s="69" t="s">
        <v>23349</v>
      </c>
      <c r="C32" s="69" t="s">
        <v>23350</v>
      </c>
      <c r="D32" s="75" t="s">
        <v>23351</v>
      </c>
      <c r="E32" s="77">
        <v>200000</v>
      </c>
      <c r="F32" s="75" t="s">
        <v>272</v>
      </c>
    </row>
    <row r="33" spans="1:6" ht="47.25" x14ac:dyDescent="0.25">
      <c r="A33" s="72">
        <v>22</v>
      </c>
      <c r="B33" s="69" t="s">
        <v>23352</v>
      </c>
      <c r="C33" s="69" t="s">
        <v>23353</v>
      </c>
      <c r="D33" s="75" t="s">
        <v>23354</v>
      </c>
      <c r="E33" s="77">
        <v>150000</v>
      </c>
      <c r="F33" s="75" t="s">
        <v>1294</v>
      </c>
    </row>
    <row r="34" spans="1:6" ht="47.25" x14ac:dyDescent="0.25">
      <c r="A34" s="72">
        <v>23</v>
      </c>
      <c r="B34" s="69" t="s">
        <v>23355</v>
      </c>
      <c r="C34" s="69" t="s">
        <v>23356</v>
      </c>
      <c r="D34" s="75" t="s">
        <v>23357</v>
      </c>
      <c r="E34" s="77">
        <v>500000</v>
      </c>
      <c r="F34" s="75" t="s">
        <v>1294</v>
      </c>
    </row>
    <row r="35" spans="1:6" ht="94.5" x14ac:dyDescent="0.25">
      <c r="A35" s="72">
        <v>24</v>
      </c>
      <c r="B35" s="69" t="s">
        <v>23358</v>
      </c>
      <c r="C35" s="69" t="s">
        <v>23359</v>
      </c>
      <c r="D35" s="75" t="s">
        <v>23360</v>
      </c>
      <c r="E35" s="77">
        <v>300000</v>
      </c>
      <c r="F35" s="75" t="s">
        <v>272</v>
      </c>
    </row>
    <row r="36" spans="1:6" ht="94.5" x14ac:dyDescent="0.25">
      <c r="A36" s="72">
        <v>25</v>
      </c>
      <c r="B36" s="69" t="s">
        <v>23361</v>
      </c>
      <c r="C36" s="69" t="s">
        <v>23362</v>
      </c>
      <c r="D36" s="75" t="s">
        <v>23363</v>
      </c>
      <c r="E36" s="77">
        <v>300000</v>
      </c>
      <c r="F36" s="75" t="s">
        <v>1294</v>
      </c>
    </row>
    <row r="37" spans="1:6" ht="110.25" x14ac:dyDescent="0.25">
      <c r="A37" s="72">
        <v>26</v>
      </c>
      <c r="B37" s="69" t="s">
        <v>23364</v>
      </c>
      <c r="C37" s="69" t="s">
        <v>23365</v>
      </c>
      <c r="D37" s="75" t="s">
        <v>23366</v>
      </c>
      <c r="E37" s="77">
        <v>476420.64</v>
      </c>
      <c r="F37" s="75" t="s">
        <v>272</v>
      </c>
    </row>
    <row r="38" spans="1:6" ht="126" x14ac:dyDescent="0.25">
      <c r="A38" s="72">
        <v>27</v>
      </c>
      <c r="B38" s="69" t="s">
        <v>23367</v>
      </c>
      <c r="C38" s="69" t="s">
        <v>23368</v>
      </c>
      <c r="D38" s="75" t="s">
        <v>23369</v>
      </c>
      <c r="E38" s="77">
        <v>300000</v>
      </c>
      <c r="F38" s="75" t="s">
        <v>272</v>
      </c>
    </row>
    <row r="39" spans="1:6" ht="47.25" x14ac:dyDescent="0.25">
      <c r="A39" s="72">
        <v>28</v>
      </c>
      <c r="B39" s="69" t="s">
        <v>23370</v>
      </c>
      <c r="C39" s="69" t="s">
        <v>23371</v>
      </c>
      <c r="D39" s="75" t="s">
        <v>23357</v>
      </c>
      <c r="E39" s="77">
        <v>500000</v>
      </c>
      <c r="F39" s="75" t="s">
        <v>1294</v>
      </c>
    </row>
    <row r="40" spans="1:6" ht="94.5" x14ac:dyDescent="0.25">
      <c r="A40" s="72">
        <v>29</v>
      </c>
      <c r="B40" s="69" t="s">
        <v>23372</v>
      </c>
      <c r="C40" s="69" t="s">
        <v>23373</v>
      </c>
      <c r="D40" s="75" t="s">
        <v>23374</v>
      </c>
      <c r="E40" s="77">
        <v>300000</v>
      </c>
      <c r="F40" s="75" t="s">
        <v>272</v>
      </c>
    </row>
    <row r="41" spans="1:6" ht="47.25" x14ac:dyDescent="0.25">
      <c r="A41" s="72">
        <v>30</v>
      </c>
      <c r="B41" s="69" t="s">
        <v>13224</v>
      </c>
      <c r="C41" s="69" t="s">
        <v>23375</v>
      </c>
      <c r="D41" s="75" t="s">
        <v>23357</v>
      </c>
      <c r="E41" s="77">
        <v>700000</v>
      </c>
      <c r="F41" s="75" t="s">
        <v>1294</v>
      </c>
    </row>
    <row r="42" spans="1:6" ht="94.5" x14ac:dyDescent="0.25">
      <c r="A42" s="72">
        <v>31</v>
      </c>
      <c r="B42" s="69" t="s">
        <v>23376</v>
      </c>
      <c r="C42" s="69" t="s">
        <v>23377</v>
      </c>
      <c r="D42" s="75" t="s">
        <v>23378</v>
      </c>
      <c r="E42" s="77">
        <v>300000</v>
      </c>
      <c r="F42" s="75" t="s">
        <v>272</v>
      </c>
    </row>
    <row r="43" spans="1:6" ht="126" x14ac:dyDescent="0.25">
      <c r="A43" s="72">
        <v>32</v>
      </c>
      <c r="B43" s="69" t="s">
        <v>23379</v>
      </c>
      <c r="C43" s="69" t="s">
        <v>23380</v>
      </c>
      <c r="D43" s="75" t="s">
        <v>23381</v>
      </c>
      <c r="E43" s="77">
        <v>300000</v>
      </c>
      <c r="F43" s="75" t="s">
        <v>272</v>
      </c>
    </row>
    <row r="44" spans="1:6" ht="126" x14ac:dyDescent="0.25">
      <c r="A44" s="72">
        <v>33</v>
      </c>
      <c r="B44" s="69" t="s">
        <v>23382</v>
      </c>
      <c r="C44" s="69" t="s">
        <v>23383</v>
      </c>
      <c r="D44" s="75" t="s">
        <v>23384</v>
      </c>
      <c r="E44" s="77">
        <v>300000</v>
      </c>
      <c r="F44" s="75" t="s">
        <v>272</v>
      </c>
    </row>
    <row r="45" spans="1:6" ht="110.25" x14ac:dyDescent="0.25">
      <c r="A45" s="72">
        <v>34</v>
      </c>
      <c r="B45" s="69" t="s">
        <v>23385</v>
      </c>
      <c r="C45" s="69" t="s">
        <v>23386</v>
      </c>
      <c r="D45" s="75" t="s">
        <v>23387</v>
      </c>
      <c r="E45" s="77">
        <v>600000</v>
      </c>
      <c r="F45" s="75" t="s">
        <v>272</v>
      </c>
    </row>
    <row r="46" spans="1:6" ht="47.25" x14ac:dyDescent="0.25">
      <c r="A46" s="72">
        <v>35</v>
      </c>
      <c r="B46" s="69" t="s">
        <v>23388</v>
      </c>
      <c r="C46" s="69" t="s">
        <v>23389</v>
      </c>
      <c r="D46" s="75" t="s">
        <v>23390</v>
      </c>
      <c r="E46" s="77">
        <v>200000</v>
      </c>
      <c r="F46" s="75" t="s">
        <v>1294</v>
      </c>
    </row>
    <row r="47" spans="1:6" ht="126" x14ac:dyDescent="0.25">
      <c r="A47" s="72">
        <v>36</v>
      </c>
      <c r="B47" s="69" t="s">
        <v>23388</v>
      </c>
      <c r="C47" s="69" t="s">
        <v>23391</v>
      </c>
      <c r="D47" s="75" t="s">
        <v>23392</v>
      </c>
      <c r="E47" s="77">
        <v>300000</v>
      </c>
      <c r="F47" s="75" t="s">
        <v>272</v>
      </c>
    </row>
    <row r="48" spans="1:6" ht="126" x14ac:dyDescent="0.25">
      <c r="A48" s="72">
        <v>37</v>
      </c>
      <c r="B48" s="69" t="s">
        <v>23393</v>
      </c>
      <c r="C48" s="69" t="s">
        <v>23394</v>
      </c>
      <c r="D48" s="75" t="s">
        <v>23395</v>
      </c>
      <c r="E48" s="77">
        <v>300000</v>
      </c>
      <c r="F48" s="75" t="s">
        <v>272</v>
      </c>
    </row>
    <row r="49" spans="1:6" ht="47.25" x14ac:dyDescent="0.25">
      <c r="A49" s="72">
        <v>38</v>
      </c>
      <c r="B49" s="69" t="s">
        <v>23396</v>
      </c>
      <c r="C49" s="69" t="s">
        <v>23397</v>
      </c>
      <c r="D49" s="75" t="s">
        <v>23357</v>
      </c>
      <c r="E49" s="77">
        <v>500000</v>
      </c>
      <c r="F49" s="75" t="s">
        <v>1294</v>
      </c>
    </row>
    <row r="50" spans="1:6" ht="110.25" x14ac:dyDescent="0.25">
      <c r="A50" s="72">
        <v>39</v>
      </c>
      <c r="B50" s="69" t="s">
        <v>23398</v>
      </c>
      <c r="C50" s="69" t="s">
        <v>23399</v>
      </c>
      <c r="D50" s="75" t="s">
        <v>23400</v>
      </c>
      <c r="E50" s="77">
        <v>400000</v>
      </c>
      <c r="F50" s="75" t="s">
        <v>1294</v>
      </c>
    </row>
    <row r="51" spans="1:6" ht="78.75" x14ac:dyDescent="0.25">
      <c r="A51" s="72">
        <v>40</v>
      </c>
      <c r="B51" s="69" t="s">
        <v>23401</v>
      </c>
      <c r="C51" s="69" t="s">
        <v>23402</v>
      </c>
      <c r="D51" s="75" t="s">
        <v>23403</v>
      </c>
      <c r="E51" s="77">
        <v>300000</v>
      </c>
      <c r="F51" s="75" t="s">
        <v>1294</v>
      </c>
    </row>
    <row r="52" spans="1:6" ht="47.25" x14ac:dyDescent="0.25">
      <c r="A52" s="72">
        <v>41</v>
      </c>
      <c r="B52" s="69" t="s">
        <v>23404</v>
      </c>
      <c r="C52" s="69" t="s">
        <v>23405</v>
      </c>
      <c r="D52" s="75" t="s">
        <v>23406</v>
      </c>
      <c r="E52" s="77">
        <v>200000</v>
      </c>
      <c r="F52" s="75" t="s">
        <v>1294</v>
      </c>
    </row>
    <row r="53" spans="1:6" ht="47.25" x14ac:dyDescent="0.25">
      <c r="A53" s="72">
        <v>42</v>
      </c>
      <c r="B53" s="69" t="s">
        <v>23401</v>
      </c>
      <c r="C53" s="69" t="s">
        <v>23407</v>
      </c>
      <c r="D53" s="75" t="s">
        <v>23408</v>
      </c>
      <c r="E53" s="77">
        <v>100000</v>
      </c>
      <c r="F53" s="75" t="s">
        <v>1294</v>
      </c>
    </row>
    <row r="54" spans="1:6" ht="47.25" x14ac:dyDescent="0.25">
      <c r="A54" s="72">
        <v>43</v>
      </c>
      <c r="B54" s="69" t="s">
        <v>23409</v>
      </c>
      <c r="C54" s="69" t="s">
        <v>23410</v>
      </c>
      <c r="D54" s="75" t="s">
        <v>19218</v>
      </c>
      <c r="E54" s="77">
        <v>500000</v>
      </c>
      <c r="F54" s="75" t="s">
        <v>1294</v>
      </c>
    </row>
    <row r="55" spans="1:6" ht="94.5" x14ac:dyDescent="0.25">
      <c r="A55" s="72">
        <v>44</v>
      </c>
      <c r="B55" s="69" t="s">
        <v>23411</v>
      </c>
      <c r="C55" s="69" t="s">
        <v>23412</v>
      </c>
      <c r="D55" s="75" t="s">
        <v>23413</v>
      </c>
      <c r="E55" s="77">
        <v>300000</v>
      </c>
      <c r="F55" s="75" t="s">
        <v>272</v>
      </c>
    </row>
    <row r="56" spans="1:6" ht="94.5" x14ac:dyDescent="0.25">
      <c r="A56" s="72">
        <v>45</v>
      </c>
      <c r="B56" s="69" t="s">
        <v>23414</v>
      </c>
      <c r="C56" s="69" t="s">
        <v>23415</v>
      </c>
      <c r="D56" s="75" t="s">
        <v>23416</v>
      </c>
      <c r="E56" s="77">
        <v>300000</v>
      </c>
      <c r="F56" s="75" t="s">
        <v>272</v>
      </c>
    </row>
    <row r="57" spans="1:6" ht="94.5" x14ac:dyDescent="0.25">
      <c r="A57" s="72">
        <v>46</v>
      </c>
      <c r="B57" s="69" t="s">
        <v>23417</v>
      </c>
      <c r="C57" s="69" t="s">
        <v>23418</v>
      </c>
      <c r="D57" s="75" t="s">
        <v>23419</v>
      </c>
      <c r="E57" s="77">
        <v>300000</v>
      </c>
      <c r="F57" s="75" t="s">
        <v>272</v>
      </c>
    </row>
    <row r="58" spans="1:6" ht="47.25" x14ac:dyDescent="0.25">
      <c r="A58" s="72">
        <v>47</v>
      </c>
      <c r="B58" s="69" t="s">
        <v>23420</v>
      </c>
      <c r="C58" s="69" t="s">
        <v>23421</v>
      </c>
      <c r="D58" s="75" t="s">
        <v>19218</v>
      </c>
      <c r="E58" s="77">
        <v>500000</v>
      </c>
      <c r="F58" s="75" t="s">
        <v>1294</v>
      </c>
    </row>
    <row r="59" spans="1:6" ht="47.25" x14ac:dyDescent="0.25">
      <c r="A59" s="72">
        <v>48</v>
      </c>
      <c r="B59" s="69" t="s">
        <v>23422</v>
      </c>
      <c r="C59" s="69" t="s">
        <v>23423</v>
      </c>
      <c r="D59" s="75" t="s">
        <v>23408</v>
      </c>
      <c r="E59" s="77">
        <v>100000</v>
      </c>
      <c r="F59" s="75" t="s">
        <v>1294</v>
      </c>
    </row>
    <row r="60" spans="1:6" ht="47.25" x14ac:dyDescent="0.25">
      <c r="A60" s="72">
        <v>49</v>
      </c>
      <c r="B60" s="69" t="s">
        <v>23422</v>
      </c>
      <c r="C60" s="69" t="s">
        <v>23424</v>
      </c>
      <c r="D60" s="75" t="s">
        <v>23425</v>
      </c>
      <c r="E60" s="77">
        <v>300000</v>
      </c>
      <c r="F60" s="75" t="s">
        <v>1294</v>
      </c>
    </row>
    <row r="61" spans="1:6" ht="47.25" x14ac:dyDescent="0.25">
      <c r="A61" s="72">
        <v>50</v>
      </c>
      <c r="B61" s="69" t="s">
        <v>23426</v>
      </c>
      <c r="C61" s="69" t="s">
        <v>23427</v>
      </c>
      <c r="D61" s="75" t="s">
        <v>19218</v>
      </c>
      <c r="E61" s="77">
        <v>500000</v>
      </c>
      <c r="F61" s="75" t="s">
        <v>1294</v>
      </c>
    </row>
    <row r="62" spans="1:6" ht="78.75" x14ac:dyDescent="0.25">
      <c r="A62" s="72">
        <v>51</v>
      </c>
      <c r="B62" s="69" t="s">
        <v>23428</v>
      </c>
      <c r="C62" s="69" t="s">
        <v>23429</v>
      </c>
      <c r="D62" s="75" t="s">
        <v>23430</v>
      </c>
      <c r="E62" s="77">
        <v>300000</v>
      </c>
      <c r="F62" s="75" t="s">
        <v>272</v>
      </c>
    </row>
    <row r="63" spans="1:6" ht="47.25" x14ac:dyDescent="0.25">
      <c r="A63" s="72">
        <v>52</v>
      </c>
      <c r="B63" s="69" t="s">
        <v>23431</v>
      </c>
      <c r="C63" s="69" t="s">
        <v>23432</v>
      </c>
      <c r="D63" s="75" t="s">
        <v>19218</v>
      </c>
      <c r="E63" s="77">
        <v>500000</v>
      </c>
      <c r="F63" s="75" t="s">
        <v>1294</v>
      </c>
    </row>
    <row r="64" spans="1:6" ht="63" x14ac:dyDescent="0.25">
      <c r="A64" s="72">
        <v>53</v>
      </c>
      <c r="B64" s="69" t="s">
        <v>23433</v>
      </c>
      <c r="C64" s="69" t="s">
        <v>23434</v>
      </c>
      <c r="D64" s="75" t="s">
        <v>23435</v>
      </c>
      <c r="E64" s="77">
        <v>300000</v>
      </c>
      <c r="F64" s="75" t="s">
        <v>272</v>
      </c>
    </row>
    <row r="65" spans="1:6" ht="47.25" x14ac:dyDescent="0.25">
      <c r="A65" s="72">
        <v>54</v>
      </c>
      <c r="B65" s="69" t="s">
        <v>23436</v>
      </c>
      <c r="C65" s="69" t="s">
        <v>23437</v>
      </c>
      <c r="D65" s="75" t="s">
        <v>19218</v>
      </c>
      <c r="E65" s="77">
        <v>600000</v>
      </c>
      <c r="F65" s="75" t="s">
        <v>1294</v>
      </c>
    </row>
    <row r="66" spans="1:6" ht="141.75" x14ac:dyDescent="0.25">
      <c r="A66" s="72">
        <v>55</v>
      </c>
      <c r="B66" s="69" t="s">
        <v>23438</v>
      </c>
      <c r="C66" s="69" t="s">
        <v>23439</v>
      </c>
      <c r="D66" s="75" t="s">
        <v>23440</v>
      </c>
      <c r="E66" s="77">
        <v>300000</v>
      </c>
      <c r="F66" s="75" t="s">
        <v>272</v>
      </c>
    </row>
    <row r="67" spans="1:6" ht="47.25" x14ac:dyDescent="0.25">
      <c r="A67" s="72">
        <v>56</v>
      </c>
      <c r="B67" s="69" t="s">
        <v>23441</v>
      </c>
      <c r="C67" s="69" t="s">
        <v>23442</v>
      </c>
      <c r="D67" s="75" t="s">
        <v>19218</v>
      </c>
      <c r="E67" s="77">
        <v>500000</v>
      </c>
      <c r="F67" s="75" t="s">
        <v>1294</v>
      </c>
    </row>
    <row r="68" spans="1:6" ht="47.25" x14ac:dyDescent="0.25">
      <c r="A68" s="72">
        <v>57</v>
      </c>
      <c r="B68" s="69" t="s">
        <v>23443</v>
      </c>
      <c r="C68" s="69" t="s">
        <v>23444</v>
      </c>
      <c r="D68" s="75" t="s">
        <v>23445</v>
      </c>
      <c r="E68" s="77">
        <v>200000</v>
      </c>
      <c r="F68" s="75" t="s">
        <v>1294</v>
      </c>
    </row>
    <row r="69" spans="1:6" ht="47.25" x14ac:dyDescent="0.25">
      <c r="A69" s="72">
        <v>58</v>
      </c>
      <c r="B69" s="69" t="s">
        <v>23446</v>
      </c>
      <c r="C69" s="69" t="s">
        <v>23447</v>
      </c>
      <c r="D69" s="75" t="s">
        <v>23448</v>
      </c>
      <c r="E69" s="77">
        <v>150000</v>
      </c>
      <c r="F69" s="75" t="s">
        <v>1294</v>
      </c>
    </row>
    <row r="70" spans="1:6" ht="78.75" x14ac:dyDescent="0.25">
      <c r="A70" s="72">
        <v>59</v>
      </c>
      <c r="B70" s="69" t="s">
        <v>23449</v>
      </c>
      <c r="C70" s="69" t="s">
        <v>23450</v>
      </c>
      <c r="D70" s="75" t="s">
        <v>23451</v>
      </c>
      <c r="E70" s="77">
        <v>300000</v>
      </c>
      <c r="F70" s="75" t="s">
        <v>1294</v>
      </c>
    </row>
    <row r="71" spans="1:6" ht="47.25" x14ac:dyDescent="0.25">
      <c r="A71" s="72">
        <v>60</v>
      </c>
      <c r="B71" s="69" t="s">
        <v>23452</v>
      </c>
      <c r="C71" s="69" t="s">
        <v>23453</v>
      </c>
      <c r="D71" s="75" t="s">
        <v>19218</v>
      </c>
      <c r="E71" s="77">
        <v>500000</v>
      </c>
      <c r="F71" s="75" t="s">
        <v>1294</v>
      </c>
    </row>
    <row r="72" spans="1:6" ht="78.75" x14ac:dyDescent="0.25">
      <c r="A72" s="72">
        <v>61</v>
      </c>
      <c r="B72" s="69" t="s">
        <v>23454</v>
      </c>
      <c r="C72" s="69" t="s">
        <v>23455</v>
      </c>
      <c r="D72" s="75" t="s">
        <v>23456</v>
      </c>
      <c r="E72" s="77">
        <v>200000</v>
      </c>
      <c r="F72" s="75" t="s">
        <v>272</v>
      </c>
    </row>
    <row r="73" spans="1:6" ht="47.25" x14ac:dyDescent="0.25">
      <c r="A73" s="72">
        <v>62</v>
      </c>
      <c r="B73" s="69" t="s">
        <v>23457</v>
      </c>
      <c r="C73" s="69" t="s">
        <v>23458</v>
      </c>
      <c r="D73" s="75" t="s">
        <v>19218</v>
      </c>
      <c r="E73" s="77">
        <v>600000</v>
      </c>
      <c r="F73" s="75" t="s">
        <v>1294</v>
      </c>
    </row>
    <row r="74" spans="1:6" ht="110.25" x14ac:dyDescent="0.25">
      <c r="A74" s="72">
        <v>63</v>
      </c>
      <c r="B74" s="69" t="s">
        <v>23459</v>
      </c>
      <c r="C74" s="69" t="s">
        <v>23460</v>
      </c>
      <c r="D74" s="75" t="s">
        <v>23461</v>
      </c>
      <c r="E74" s="77">
        <v>300000</v>
      </c>
      <c r="F74" s="75" t="s">
        <v>272</v>
      </c>
    </row>
    <row r="75" spans="1:6" ht="47.25" x14ac:dyDescent="0.25">
      <c r="A75" s="72">
        <v>64</v>
      </c>
      <c r="B75" s="69" t="s">
        <v>16965</v>
      </c>
      <c r="C75" s="69" t="s">
        <v>23462</v>
      </c>
      <c r="D75" s="75" t="s">
        <v>19218</v>
      </c>
      <c r="E75" s="77">
        <v>300000</v>
      </c>
      <c r="F75" s="75" t="s">
        <v>1294</v>
      </c>
    </row>
    <row r="76" spans="1:6" ht="31.5" x14ac:dyDescent="0.25">
      <c r="A76" s="72">
        <v>65</v>
      </c>
      <c r="B76" s="69" t="s">
        <v>16965</v>
      </c>
      <c r="C76" s="69" t="s">
        <v>23463</v>
      </c>
      <c r="D76" s="75" t="s">
        <v>23464</v>
      </c>
      <c r="E76" s="77">
        <v>300000</v>
      </c>
      <c r="F76" s="75" t="s">
        <v>1294</v>
      </c>
    </row>
    <row r="77" spans="1:6" ht="126" x14ac:dyDescent="0.25">
      <c r="A77" s="72">
        <v>66</v>
      </c>
      <c r="B77" s="69" t="s">
        <v>23465</v>
      </c>
      <c r="C77" s="69" t="s">
        <v>23466</v>
      </c>
      <c r="D77" s="75" t="s">
        <v>23467</v>
      </c>
      <c r="E77" s="77">
        <v>300000</v>
      </c>
      <c r="F77" s="75" t="s">
        <v>272</v>
      </c>
    </row>
    <row r="78" spans="1:6" ht="110.25" x14ac:dyDescent="0.25">
      <c r="A78" s="72">
        <v>67</v>
      </c>
      <c r="B78" s="69" t="s">
        <v>23468</v>
      </c>
      <c r="C78" s="69" t="s">
        <v>23469</v>
      </c>
      <c r="D78" s="75" t="s">
        <v>23470</v>
      </c>
      <c r="E78" s="77">
        <v>400000</v>
      </c>
      <c r="F78" s="75" t="s">
        <v>272</v>
      </c>
    </row>
    <row r="79" spans="1:6" ht="63" x14ac:dyDescent="0.25">
      <c r="A79" s="103">
        <v>68</v>
      </c>
      <c r="B79" s="158" t="s">
        <v>23471</v>
      </c>
      <c r="C79" s="158" t="s">
        <v>23472</v>
      </c>
      <c r="D79" s="101" t="s">
        <v>23473</v>
      </c>
      <c r="E79" s="77">
        <v>500000</v>
      </c>
      <c r="F79" s="101" t="s">
        <v>1294</v>
      </c>
    </row>
    <row r="80" spans="1:6" ht="47.25" x14ac:dyDescent="0.25">
      <c r="A80" s="72">
        <v>69</v>
      </c>
      <c r="B80" s="69" t="s">
        <v>23474</v>
      </c>
      <c r="C80" s="69" t="s">
        <v>23475</v>
      </c>
      <c r="D80" s="75" t="s">
        <v>23476</v>
      </c>
      <c r="E80" s="77">
        <v>600000</v>
      </c>
      <c r="F80" s="75" t="s">
        <v>1294</v>
      </c>
    </row>
    <row r="81" spans="1:6" ht="94.5" x14ac:dyDescent="0.25">
      <c r="A81" s="72">
        <v>70</v>
      </c>
      <c r="B81" s="69" t="s">
        <v>23477</v>
      </c>
      <c r="C81" s="69" t="s">
        <v>23478</v>
      </c>
      <c r="D81" s="75" t="s">
        <v>23479</v>
      </c>
      <c r="E81" s="77">
        <v>500000</v>
      </c>
      <c r="F81" s="75" t="s">
        <v>1294</v>
      </c>
    </row>
    <row r="82" spans="1:6" ht="47.25" x14ac:dyDescent="0.25">
      <c r="A82" s="72">
        <v>71</v>
      </c>
      <c r="B82" s="69" t="s">
        <v>23477</v>
      </c>
      <c r="C82" s="69" t="s">
        <v>23480</v>
      </c>
      <c r="D82" s="75" t="s">
        <v>23481</v>
      </c>
      <c r="E82" s="77">
        <v>200000</v>
      </c>
      <c r="F82" s="75" t="s">
        <v>1294</v>
      </c>
    </row>
    <row r="83" spans="1:6" ht="47.25" x14ac:dyDescent="0.25">
      <c r="A83" s="72">
        <v>72</v>
      </c>
      <c r="B83" s="69" t="s">
        <v>12983</v>
      </c>
      <c r="C83" s="69" t="s">
        <v>23482</v>
      </c>
      <c r="D83" s="75" t="s">
        <v>23481</v>
      </c>
      <c r="E83" s="77">
        <v>200000</v>
      </c>
      <c r="F83" s="75" t="s">
        <v>1294</v>
      </c>
    </row>
    <row r="84" spans="1:6" ht="126" x14ac:dyDescent="0.25">
      <c r="A84" s="72">
        <v>73</v>
      </c>
      <c r="B84" s="69" t="s">
        <v>23483</v>
      </c>
      <c r="C84" s="69" t="s">
        <v>23484</v>
      </c>
      <c r="D84" s="75" t="s">
        <v>23485</v>
      </c>
      <c r="E84" s="77">
        <v>300000</v>
      </c>
      <c r="F84" s="75" t="s">
        <v>272</v>
      </c>
    </row>
    <row r="85" spans="1:6" ht="126" x14ac:dyDescent="0.25">
      <c r="A85" s="72">
        <v>74</v>
      </c>
      <c r="B85" s="69" t="s">
        <v>23486</v>
      </c>
      <c r="C85" s="69" t="s">
        <v>23487</v>
      </c>
      <c r="D85" s="75" t="s">
        <v>23488</v>
      </c>
      <c r="E85" s="77">
        <v>300000</v>
      </c>
      <c r="F85" s="75" t="s">
        <v>272</v>
      </c>
    </row>
    <row r="86" spans="1:6" ht="63" x14ac:dyDescent="0.25">
      <c r="A86" s="72">
        <v>75</v>
      </c>
      <c r="B86" s="69" t="s">
        <v>23486</v>
      </c>
      <c r="C86" s="69" t="s">
        <v>23489</v>
      </c>
      <c r="D86" s="75" t="s">
        <v>23490</v>
      </c>
      <c r="E86" s="77">
        <v>200000</v>
      </c>
      <c r="F86" s="75" t="s">
        <v>1294</v>
      </c>
    </row>
    <row r="87" spans="1:6" ht="47.25" x14ac:dyDescent="0.25">
      <c r="A87" s="72">
        <v>76</v>
      </c>
      <c r="B87" s="69" t="s">
        <v>23491</v>
      </c>
      <c r="C87" s="69" t="s">
        <v>23492</v>
      </c>
      <c r="D87" s="75" t="s">
        <v>19218</v>
      </c>
      <c r="E87" s="77">
        <v>500000</v>
      </c>
      <c r="F87" s="75" t="s">
        <v>1294</v>
      </c>
    </row>
    <row r="88" spans="1:6" ht="110.25" x14ac:dyDescent="0.25">
      <c r="A88" s="72">
        <v>77</v>
      </c>
      <c r="B88" s="69" t="s">
        <v>23493</v>
      </c>
      <c r="C88" s="69" t="s">
        <v>23494</v>
      </c>
      <c r="D88" s="75" t="s">
        <v>23495</v>
      </c>
      <c r="E88" s="77">
        <v>300000</v>
      </c>
      <c r="F88" s="75" t="s">
        <v>272</v>
      </c>
    </row>
    <row r="89" spans="1:6" ht="47.25" x14ac:dyDescent="0.25">
      <c r="A89" s="72">
        <v>78</v>
      </c>
      <c r="B89" s="69" t="s">
        <v>23496</v>
      </c>
      <c r="C89" s="69" t="s">
        <v>23497</v>
      </c>
      <c r="D89" s="75" t="s">
        <v>23498</v>
      </c>
      <c r="E89" s="77">
        <v>1000000</v>
      </c>
      <c r="F89" s="75" t="s">
        <v>1294</v>
      </c>
    </row>
    <row r="90" spans="1:6" ht="126" x14ac:dyDescent="0.25">
      <c r="A90" s="72">
        <v>79</v>
      </c>
      <c r="B90" s="69" t="s">
        <v>23499</v>
      </c>
      <c r="C90" s="69" t="s">
        <v>23500</v>
      </c>
      <c r="D90" s="75" t="s">
        <v>23501</v>
      </c>
      <c r="E90" s="77">
        <v>300000</v>
      </c>
      <c r="F90" s="75" t="s">
        <v>272</v>
      </c>
    </row>
    <row r="91" spans="1:6" ht="94.5" x14ac:dyDescent="0.25">
      <c r="A91" s="72">
        <v>80</v>
      </c>
      <c r="B91" s="69" t="s">
        <v>23502</v>
      </c>
      <c r="C91" s="69" t="s">
        <v>23503</v>
      </c>
      <c r="D91" s="75" t="s">
        <v>23504</v>
      </c>
      <c r="E91" s="77">
        <v>500000</v>
      </c>
      <c r="F91" s="75" t="s">
        <v>272</v>
      </c>
    </row>
    <row r="92" spans="1:6" ht="47.25" x14ac:dyDescent="0.25">
      <c r="A92" s="72">
        <v>81</v>
      </c>
      <c r="B92" s="69" t="s">
        <v>23505</v>
      </c>
      <c r="C92" s="69" t="s">
        <v>23506</v>
      </c>
      <c r="D92" s="75" t="s">
        <v>23507</v>
      </c>
      <c r="E92" s="77">
        <v>700000</v>
      </c>
      <c r="F92" s="75" t="s">
        <v>1294</v>
      </c>
    </row>
    <row r="93" spans="1:6" ht="110.25" x14ac:dyDescent="0.25">
      <c r="A93" s="72">
        <v>82</v>
      </c>
      <c r="B93" s="69" t="s">
        <v>23505</v>
      </c>
      <c r="C93" s="69" t="s">
        <v>23508</v>
      </c>
      <c r="D93" s="75" t="s">
        <v>23509</v>
      </c>
      <c r="E93" s="77">
        <v>400000</v>
      </c>
      <c r="F93" s="75" t="s">
        <v>1294</v>
      </c>
    </row>
    <row r="94" spans="1:6" ht="47.25" x14ac:dyDescent="0.25">
      <c r="A94" s="72">
        <v>83</v>
      </c>
      <c r="B94" s="69" t="s">
        <v>23510</v>
      </c>
      <c r="C94" s="69" t="s">
        <v>23511</v>
      </c>
      <c r="D94" s="75" t="s">
        <v>19218</v>
      </c>
      <c r="E94" s="77">
        <v>500000</v>
      </c>
      <c r="F94" s="75" t="s">
        <v>1294</v>
      </c>
    </row>
    <row r="95" spans="1:6" ht="126" x14ac:dyDescent="0.25">
      <c r="A95" s="72">
        <v>84</v>
      </c>
      <c r="B95" s="69" t="s">
        <v>23512</v>
      </c>
      <c r="C95" s="69" t="s">
        <v>23513</v>
      </c>
      <c r="D95" s="75" t="s">
        <v>23384</v>
      </c>
      <c r="E95" s="77">
        <v>300000</v>
      </c>
      <c r="F95" s="75" t="s">
        <v>272</v>
      </c>
    </row>
    <row r="96" spans="1:6" x14ac:dyDescent="0.25">
      <c r="A96" s="72"/>
      <c r="B96" s="2351" t="s">
        <v>315</v>
      </c>
      <c r="C96" s="2351"/>
      <c r="D96" s="2351"/>
      <c r="E96" s="77"/>
      <c r="F96" s="75"/>
    </row>
    <row r="97" spans="1:6" ht="47.25" x14ac:dyDescent="0.25">
      <c r="A97" s="72">
        <v>85</v>
      </c>
      <c r="B97" s="69" t="s">
        <v>23514</v>
      </c>
      <c r="C97" s="69" t="s">
        <v>23515</v>
      </c>
      <c r="D97" s="75" t="s">
        <v>23357</v>
      </c>
      <c r="E97" s="77">
        <v>500000</v>
      </c>
      <c r="F97" s="75" t="s">
        <v>1294</v>
      </c>
    </row>
    <row r="98" spans="1:6" ht="47.25" x14ac:dyDescent="0.25">
      <c r="A98" s="72">
        <v>86</v>
      </c>
      <c r="B98" s="69" t="s">
        <v>23516</v>
      </c>
      <c r="C98" s="69" t="s">
        <v>23517</v>
      </c>
      <c r="D98" s="75" t="s">
        <v>23357</v>
      </c>
      <c r="E98" s="77">
        <v>600000</v>
      </c>
      <c r="F98" s="75" t="s">
        <v>1294</v>
      </c>
    </row>
    <row r="99" spans="1:6" ht="78.75" x14ac:dyDescent="0.25">
      <c r="A99" s="72">
        <v>87</v>
      </c>
      <c r="B99" s="69" t="s">
        <v>23518</v>
      </c>
      <c r="C99" s="69" t="s">
        <v>23519</v>
      </c>
      <c r="D99" s="75" t="s">
        <v>23520</v>
      </c>
      <c r="E99" s="77">
        <v>400000</v>
      </c>
      <c r="F99" s="75" t="s">
        <v>272</v>
      </c>
    </row>
    <row r="100" spans="1:6" ht="47.25" x14ac:dyDescent="0.25">
      <c r="A100" s="72">
        <v>88</v>
      </c>
      <c r="B100" s="69" t="s">
        <v>23521</v>
      </c>
      <c r="C100" s="69" t="s">
        <v>23515</v>
      </c>
      <c r="D100" s="75" t="s">
        <v>23357</v>
      </c>
      <c r="E100" s="77">
        <v>500000</v>
      </c>
      <c r="F100" s="75" t="s">
        <v>1294</v>
      </c>
    </row>
    <row r="101" spans="1:6" ht="47.25" x14ac:dyDescent="0.25">
      <c r="A101" s="72">
        <v>89</v>
      </c>
      <c r="B101" s="69" t="s">
        <v>23522</v>
      </c>
      <c r="C101" s="69" t="s">
        <v>23517</v>
      </c>
      <c r="D101" s="75" t="s">
        <v>23523</v>
      </c>
      <c r="E101" s="77">
        <v>700000</v>
      </c>
      <c r="F101" s="75" t="s">
        <v>1294</v>
      </c>
    </row>
    <row r="102" spans="1:6" ht="63" x14ac:dyDescent="0.25">
      <c r="A102" s="72">
        <v>90</v>
      </c>
      <c r="B102" s="69" t="s">
        <v>23524</v>
      </c>
      <c r="C102" s="69" t="s">
        <v>23519</v>
      </c>
      <c r="D102" s="75" t="s">
        <v>23525</v>
      </c>
      <c r="E102" s="77">
        <v>300000</v>
      </c>
      <c r="F102" s="75" t="s">
        <v>272</v>
      </c>
    </row>
    <row r="103" spans="1:6" ht="47.25" x14ac:dyDescent="0.25">
      <c r="A103" s="72">
        <v>91</v>
      </c>
      <c r="B103" s="69" t="s">
        <v>23526</v>
      </c>
      <c r="C103" s="69" t="s">
        <v>23527</v>
      </c>
      <c r="D103" s="75" t="s">
        <v>23357</v>
      </c>
      <c r="E103" s="77">
        <v>600000</v>
      </c>
      <c r="F103" s="75" t="s">
        <v>1294</v>
      </c>
    </row>
    <row r="104" spans="1:6" ht="47.25" x14ac:dyDescent="0.25">
      <c r="A104" s="72">
        <v>92</v>
      </c>
      <c r="B104" s="69" t="s">
        <v>23528</v>
      </c>
      <c r="C104" s="69" t="s">
        <v>23529</v>
      </c>
      <c r="D104" s="75" t="s">
        <v>23530</v>
      </c>
      <c r="E104" s="77">
        <v>600000</v>
      </c>
      <c r="F104" s="75" t="s">
        <v>272</v>
      </c>
    </row>
    <row r="105" spans="1:6" ht="47.25" x14ac:dyDescent="0.25">
      <c r="A105" s="72">
        <v>93</v>
      </c>
      <c r="B105" s="69" t="s">
        <v>23531</v>
      </c>
      <c r="C105" s="69" t="s">
        <v>23532</v>
      </c>
      <c r="D105" s="75" t="s">
        <v>23357</v>
      </c>
      <c r="E105" s="77">
        <v>500000</v>
      </c>
      <c r="F105" s="75" t="s">
        <v>1294</v>
      </c>
    </row>
    <row r="106" spans="1:6" x14ac:dyDescent="0.25">
      <c r="A106" s="72"/>
      <c r="B106" s="2351" t="s">
        <v>219</v>
      </c>
      <c r="C106" s="2351"/>
      <c r="D106" s="2351"/>
      <c r="E106" s="77"/>
      <c r="F106" s="75"/>
    </row>
    <row r="107" spans="1:6" ht="126" x14ac:dyDescent="0.25">
      <c r="A107" s="72">
        <v>94</v>
      </c>
      <c r="B107" s="69" t="s">
        <v>23533</v>
      </c>
      <c r="C107" s="69" t="s">
        <v>23534</v>
      </c>
      <c r="D107" s="75" t="s">
        <v>23535</v>
      </c>
      <c r="E107" s="77">
        <v>600000</v>
      </c>
      <c r="F107" s="75" t="s">
        <v>272</v>
      </c>
    </row>
    <row r="108" spans="1:6" ht="110.25" x14ac:dyDescent="0.25">
      <c r="A108" s="72">
        <v>95</v>
      </c>
      <c r="B108" s="69" t="s">
        <v>23536</v>
      </c>
      <c r="C108" s="69" t="s">
        <v>23537</v>
      </c>
      <c r="D108" s="75" t="s">
        <v>23538</v>
      </c>
      <c r="E108" s="77">
        <v>400000</v>
      </c>
      <c r="F108" s="75" t="s">
        <v>272</v>
      </c>
    </row>
    <row r="109" spans="1:6" ht="63" x14ac:dyDescent="0.25">
      <c r="A109" s="72">
        <v>96</v>
      </c>
      <c r="B109" s="69" t="s">
        <v>23539</v>
      </c>
      <c r="C109" s="69" t="s">
        <v>23540</v>
      </c>
      <c r="D109" s="75" t="s">
        <v>23541</v>
      </c>
      <c r="E109" s="77">
        <v>300000</v>
      </c>
      <c r="F109" s="75" t="s">
        <v>272</v>
      </c>
    </row>
    <row r="110" spans="1:6" ht="47.25" x14ac:dyDescent="0.25">
      <c r="A110" s="72">
        <v>97</v>
      </c>
      <c r="B110" s="69" t="s">
        <v>23542</v>
      </c>
      <c r="C110" s="69" t="s">
        <v>23543</v>
      </c>
      <c r="D110" s="75" t="s">
        <v>23544</v>
      </c>
      <c r="E110" s="77">
        <v>400000</v>
      </c>
      <c r="F110" s="75" t="s">
        <v>1294</v>
      </c>
    </row>
    <row r="111" spans="1:6" ht="126" x14ac:dyDescent="0.25">
      <c r="A111" s="72">
        <v>98</v>
      </c>
      <c r="B111" s="69" t="s">
        <v>23545</v>
      </c>
      <c r="C111" s="69" t="s">
        <v>23546</v>
      </c>
      <c r="D111" s="75" t="s">
        <v>23547</v>
      </c>
      <c r="E111" s="77">
        <v>300000</v>
      </c>
      <c r="F111" s="75" t="s">
        <v>272</v>
      </c>
    </row>
    <row r="112" spans="1:6" ht="63" x14ac:dyDescent="0.25">
      <c r="A112" s="72">
        <v>99</v>
      </c>
      <c r="B112" s="69" t="s">
        <v>23548</v>
      </c>
      <c r="C112" s="69" t="s">
        <v>23549</v>
      </c>
      <c r="D112" s="75" t="s">
        <v>23550</v>
      </c>
      <c r="E112" s="77">
        <v>300000</v>
      </c>
      <c r="F112" s="75" t="s">
        <v>272</v>
      </c>
    </row>
    <row r="113" spans="1:6" ht="47.25" x14ac:dyDescent="0.25">
      <c r="A113" s="72">
        <v>100</v>
      </c>
      <c r="B113" s="69" t="s">
        <v>23551</v>
      </c>
      <c r="C113" s="69" t="s">
        <v>23552</v>
      </c>
      <c r="D113" s="75" t="s">
        <v>23553</v>
      </c>
      <c r="E113" s="77">
        <v>200000</v>
      </c>
      <c r="F113" s="75" t="s">
        <v>1294</v>
      </c>
    </row>
    <row r="114" spans="1:6" ht="94.5" x14ac:dyDescent="0.25">
      <c r="A114" s="72">
        <v>101</v>
      </c>
      <c r="B114" s="69" t="s">
        <v>23554</v>
      </c>
      <c r="C114" s="69" t="s">
        <v>23555</v>
      </c>
      <c r="D114" s="75" t="s">
        <v>23556</v>
      </c>
      <c r="E114" s="77">
        <v>300000</v>
      </c>
      <c r="F114" s="75" t="s">
        <v>272</v>
      </c>
    </row>
    <row r="115" spans="1:6" ht="78.75" x14ac:dyDescent="0.25">
      <c r="A115" s="72">
        <v>102</v>
      </c>
      <c r="B115" s="69" t="s">
        <v>23557</v>
      </c>
      <c r="C115" s="69" t="s">
        <v>23558</v>
      </c>
      <c r="D115" s="75" t="s">
        <v>23559</v>
      </c>
      <c r="E115" s="77">
        <v>300000</v>
      </c>
      <c r="F115" s="75" t="s">
        <v>272</v>
      </c>
    </row>
    <row r="116" spans="1:6" ht="94.5" x14ac:dyDescent="0.25">
      <c r="A116" s="72">
        <v>103</v>
      </c>
      <c r="B116" s="69" t="s">
        <v>23560</v>
      </c>
      <c r="C116" s="69" t="s">
        <v>23561</v>
      </c>
      <c r="D116" s="75" t="s">
        <v>23562</v>
      </c>
      <c r="E116" s="77">
        <v>300000</v>
      </c>
      <c r="F116" s="75" t="s">
        <v>272</v>
      </c>
    </row>
    <row r="117" spans="1:6" ht="47.25" x14ac:dyDescent="0.25">
      <c r="A117" s="72">
        <v>104</v>
      </c>
      <c r="B117" s="69" t="s">
        <v>23563</v>
      </c>
      <c r="C117" s="69" t="s">
        <v>23564</v>
      </c>
      <c r="D117" s="75" t="s">
        <v>23565</v>
      </c>
      <c r="E117" s="77">
        <v>200000</v>
      </c>
      <c r="F117" s="75" t="s">
        <v>1294</v>
      </c>
    </row>
    <row r="118" spans="1:6" ht="141.75" x14ac:dyDescent="0.25">
      <c r="A118" s="72">
        <v>105</v>
      </c>
      <c r="B118" s="69" t="s">
        <v>23566</v>
      </c>
      <c r="C118" s="69" t="s">
        <v>23567</v>
      </c>
      <c r="D118" s="75" t="s">
        <v>23568</v>
      </c>
      <c r="E118" s="77">
        <v>300000</v>
      </c>
      <c r="F118" s="75" t="s">
        <v>272</v>
      </c>
    </row>
    <row r="119" spans="1:6" ht="31.5" x14ac:dyDescent="0.25">
      <c r="A119" s="72">
        <v>106</v>
      </c>
      <c r="B119" s="69" t="s">
        <v>23569</v>
      </c>
      <c r="C119" s="69" t="s">
        <v>23570</v>
      </c>
      <c r="D119" s="75" t="s">
        <v>23571</v>
      </c>
      <c r="E119" s="77">
        <v>500000</v>
      </c>
      <c r="F119" s="75" t="s">
        <v>1294</v>
      </c>
    </row>
    <row r="120" spans="1:6" ht="31.5" x14ac:dyDescent="0.25">
      <c r="A120" s="72">
        <v>107</v>
      </c>
      <c r="B120" s="69" t="s">
        <v>23572</v>
      </c>
      <c r="C120" s="69" t="s">
        <v>23573</v>
      </c>
      <c r="D120" s="75" t="s">
        <v>23574</v>
      </c>
      <c r="E120" s="77">
        <v>500000</v>
      </c>
      <c r="F120" s="75" t="s">
        <v>1294</v>
      </c>
    </row>
    <row r="121" spans="1:6" ht="31.5" x14ac:dyDescent="0.25">
      <c r="A121" s="72">
        <v>108</v>
      </c>
      <c r="B121" s="69" t="s">
        <v>23575</v>
      </c>
      <c r="C121" s="69" t="s">
        <v>23576</v>
      </c>
      <c r="D121" s="75" t="s">
        <v>11946</v>
      </c>
      <c r="E121" s="77">
        <v>500000</v>
      </c>
      <c r="F121" s="75" t="s">
        <v>1294</v>
      </c>
    </row>
    <row r="122" spans="1:6" x14ac:dyDescent="0.25">
      <c r="A122" s="72"/>
      <c r="B122" s="2351" t="s">
        <v>303</v>
      </c>
      <c r="C122" s="2351"/>
      <c r="D122" s="2351"/>
      <c r="E122" s="77"/>
      <c r="F122" s="75"/>
    </row>
    <row r="123" spans="1:6" ht="204.75" x14ac:dyDescent="0.25">
      <c r="A123" s="72">
        <v>109</v>
      </c>
      <c r="B123" s="69" t="s">
        <v>696</v>
      </c>
      <c r="C123" s="69" t="s">
        <v>23577</v>
      </c>
      <c r="D123" s="75" t="s">
        <v>23578</v>
      </c>
      <c r="E123" s="77">
        <v>200000</v>
      </c>
      <c r="F123" s="75" t="s">
        <v>1294</v>
      </c>
    </row>
    <row r="124" spans="1:6" ht="299.25" x14ac:dyDescent="0.25">
      <c r="A124" s="72">
        <v>110</v>
      </c>
      <c r="B124" s="69" t="s">
        <v>696</v>
      </c>
      <c r="C124" s="69" t="s">
        <v>23579</v>
      </c>
      <c r="D124" s="75" t="s">
        <v>23580</v>
      </c>
      <c r="E124" s="77">
        <v>200000</v>
      </c>
      <c r="F124" s="75" t="s">
        <v>1294</v>
      </c>
    </row>
    <row r="125" spans="1:6" ht="409.5" x14ac:dyDescent="0.25">
      <c r="A125" s="72">
        <v>111</v>
      </c>
      <c r="B125" s="75" t="s">
        <v>696</v>
      </c>
      <c r="C125" s="75" t="s">
        <v>23581</v>
      </c>
      <c r="D125" s="75" t="s">
        <v>23582</v>
      </c>
      <c r="E125" s="465">
        <v>536206.88</v>
      </c>
      <c r="F125" s="75" t="s">
        <v>1294</v>
      </c>
    </row>
    <row r="126" spans="1:6" ht="252" x14ac:dyDescent="0.25">
      <c r="A126" s="97">
        <v>112</v>
      </c>
      <c r="B126" s="2" t="s">
        <v>23583</v>
      </c>
      <c r="C126" s="2" t="s">
        <v>23584</v>
      </c>
      <c r="D126" s="10" t="s">
        <v>23585</v>
      </c>
      <c r="E126" s="77">
        <v>800000</v>
      </c>
      <c r="F126" s="10" t="s">
        <v>1294</v>
      </c>
    </row>
    <row r="127" spans="1:6" x14ac:dyDescent="0.25">
      <c r="A127" s="72"/>
      <c r="B127" s="2351" t="s">
        <v>23586</v>
      </c>
      <c r="C127" s="2351"/>
      <c r="D127" s="2351"/>
      <c r="E127" s="77"/>
      <c r="F127" s="75"/>
    </row>
    <row r="128" spans="1:6" ht="220.5" x14ac:dyDescent="0.25">
      <c r="A128" s="72">
        <v>113</v>
      </c>
      <c r="B128" s="69" t="s">
        <v>23587</v>
      </c>
      <c r="C128" s="69" t="s">
        <v>23588</v>
      </c>
      <c r="D128" s="75" t="s">
        <v>23589</v>
      </c>
      <c r="E128" s="77">
        <v>5000000</v>
      </c>
      <c r="F128" s="75" t="s">
        <v>13</v>
      </c>
    </row>
    <row r="129" spans="1:6" x14ac:dyDescent="0.25">
      <c r="A129" s="72"/>
      <c r="B129" s="2351" t="s">
        <v>8455</v>
      </c>
      <c r="C129" s="2351"/>
      <c r="D129" s="2351"/>
      <c r="E129" s="77"/>
      <c r="F129" s="75"/>
    </row>
    <row r="130" spans="1:6" ht="267.75" x14ac:dyDescent="0.25">
      <c r="A130" s="72">
        <v>114</v>
      </c>
      <c r="B130" s="69" t="s">
        <v>23590</v>
      </c>
      <c r="C130" s="303" t="s">
        <v>23591</v>
      </c>
      <c r="D130" s="69" t="s">
        <v>12290</v>
      </c>
      <c r="E130" s="238">
        <v>4677027.2</v>
      </c>
      <c r="F130" s="152" t="s">
        <v>13</v>
      </c>
    </row>
    <row r="131" spans="1:6" x14ac:dyDescent="0.25">
      <c r="A131" s="72"/>
      <c r="B131" s="2351" t="s">
        <v>248</v>
      </c>
      <c r="C131" s="2351"/>
      <c r="D131" s="2351"/>
      <c r="E131" s="138">
        <f>SUM(E6:E130)</f>
        <v>81310344.120000005</v>
      </c>
      <c r="F131" s="76"/>
    </row>
    <row r="132" spans="1:6" x14ac:dyDescent="0.25">
      <c r="A132" s="1055"/>
      <c r="B132" s="2820" t="s">
        <v>9</v>
      </c>
      <c r="C132" s="2820"/>
      <c r="D132" s="2820"/>
      <c r="E132" s="1240"/>
      <c r="F132" s="677"/>
    </row>
    <row r="133" spans="1:6" ht="63" x14ac:dyDescent="0.25">
      <c r="A133" s="1056">
        <v>1</v>
      </c>
      <c r="B133" s="149" t="s">
        <v>269</v>
      </c>
      <c r="C133" s="7" t="s">
        <v>23592</v>
      </c>
      <c r="D133" s="149" t="s">
        <v>271</v>
      </c>
      <c r="E133" s="1241">
        <v>1000000</v>
      </c>
      <c r="F133" s="277" t="s">
        <v>272</v>
      </c>
    </row>
    <row r="134" spans="1:6" x14ac:dyDescent="0.25">
      <c r="A134" s="1056"/>
      <c r="B134" s="382" t="s">
        <v>273</v>
      </c>
      <c r="C134" s="7"/>
      <c r="D134" s="149"/>
      <c r="E134" s="1241"/>
      <c r="F134" s="277"/>
    </row>
    <row r="135" spans="1:6" ht="94.5" x14ac:dyDescent="0.25">
      <c r="A135" s="1056">
        <v>2</v>
      </c>
      <c r="B135" s="149" t="s">
        <v>274</v>
      </c>
      <c r="C135" s="7" t="s">
        <v>23593</v>
      </c>
      <c r="D135" s="149" t="s">
        <v>276</v>
      </c>
      <c r="E135" s="1241">
        <v>4500000</v>
      </c>
      <c r="F135" s="277" t="s">
        <v>277</v>
      </c>
    </row>
    <row r="136" spans="1:6" x14ac:dyDescent="0.25">
      <c r="A136" s="280"/>
      <c r="B136" s="382" t="s">
        <v>248</v>
      </c>
      <c r="C136" s="251"/>
      <c r="D136" s="382"/>
      <c r="E136" s="1099">
        <v>5500000</v>
      </c>
      <c r="F136" s="280"/>
    </row>
    <row r="137" spans="1:6" x14ac:dyDescent="0.25">
      <c r="A137" s="88"/>
      <c r="B137" s="88" t="s">
        <v>324</v>
      </c>
      <c r="C137" s="88"/>
      <c r="D137" s="88"/>
      <c r="E137" s="89">
        <f>E136+E131</f>
        <v>86810344.120000005</v>
      </c>
      <c r="F137" s="88"/>
    </row>
    <row r="141" spans="1:6" x14ac:dyDescent="0.25">
      <c r="A141" s="2553" t="s">
        <v>0</v>
      </c>
      <c r="B141" s="2554"/>
      <c r="C141" s="2554"/>
      <c r="D141" s="2554"/>
      <c r="E141" s="2554"/>
      <c r="F141" s="2555"/>
    </row>
    <row r="142" spans="1:6" x14ac:dyDescent="0.25">
      <c r="A142" s="2553" t="s">
        <v>23594</v>
      </c>
      <c r="B142" s="2554"/>
      <c r="C142" s="2554"/>
      <c r="D142" s="2554"/>
      <c r="E142" s="2554"/>
      <c r="F142" s="2555"/>
    </row>
    <row r="143" spans="1:6" x14ac:dyDescent="0.25">
      <c r="A143" s="2553" t="s">
        <v>281</v>
      </c>
      <c r="B143" s="2554"/>
      <c r="C143" s="2554"/>
      <c r="D143" s="2554"/>
      <c r="E143" s="2554"/>
      <c r="F143" s="2555"/>
    </row>
    <row r="144" spans="1:6" x14ac:dyDescent="0.25">
      <c r="A144" s="264" t="s">
        <v>3</v>
      </c>
      <c r="B144" s="437" t="s">
        <v>283</v>
      </c>
      <c r="C144" s="437" t="s">
        <v>284</v>
      </c>
      <c r="D144" s="437" t="s">
        <v>285</v>
      </c>
      <c r="E144" s="301" t="s">
        <v>1202</v>
      </c>
      <c r="F144" s="437" t="s">
        <v>287</v>
      </c>
    </row>
    <row r="145" spans="1:6" x14ac:dyDescent="0.25">
      <c r="A145" s="264"/>
      <c r="B145" s="2330" t="s">
        <v>23595</v>
      </c>
      <c r="C145" s="2331"/>
      <c r="D145" s="437"/>
      <c r="E145" s="301"/>
      <c r="F145" s="437"/>
    </row>
    <row r="146" spans="1:6" ht="78.75" x14ac:dyDescent="0.25">
      <c r="A146" s="43">
        <v>1</v>
      </c>
      <c r="B146" s="269" t="s">
        <v>23</v>
      </c>
      <c r="C146" s="269" t="s">
        <v>23310</v>
      </c>
      <c r="D146" s="269" t="s">
        <v>541</v>
      </c>
      <c r="E146" s="157">
        <v>682758.62</v>
      </c>
      <c r="F146" s="44" t="s">
        <v>1259</v>
      </c>
    </row>
    <row r="147" spans="1:6" x14ac:dyDescent="0.25">
      <c r="A147" s="43"/>
      <c r="B147" s="2330" t="s">
        <v>9882</v>
      </c>
      <c r="C147" s="2535"/>
      <c r="D147" s="2331"/>
      <c r="E147" s="428"/>
      <c r="F147" s="44"/>
    </row>
    <row r="148" spans="1:6" ht="94.5" x14ac:dyDescent="0.25">
      <c r="A148" s="43">
        <v>2</v>
      </c>
      <c r="B148" s="269" t="s">
        <v>299</v>
      </c>
      <c r="C148" s="269" t="s">
        <v>23314</v>
      </c>
      <c r="D148" s="269" t="s">
        <v>23596</v>
      </c>
      <c r="E148" s="266">
        <v>307586.21000000002</v>
      </c>
      <c r="F148" s="44" t="s">
        <v>1259</v>
      </c>
    </row>
    <row r="149" spans="1:6" x14ac:dyDescent="0.25">
      <c r="A149" s="43"/>
      <c r="B149" s="2330" t="s">
        <v>34</v>
      </c>
      <c r="C149" s="2331"/>
      <c r="D149" s="437"/>
      <c r="E149" s="428"/>
      <c r="F149" s="44"/>
    </row>
    <row r="150" spans="1:6" ht="110.25" x14ac:dyDescent="0.25">
      <c r="A150" s="43">
        <v>3</v>
      </c>
      <c r="B150" s="269" t="s">
        <v>309</v>
      </c>
      <c r="C150" s="269" t="s">
        <v>23320</v>
      </c>
      <c r="D150" s="791" t="s">
        <v>23597</v>
      </c>
      <c r="E150" s="153">
        <v>1500000</v>
      </c>
      <c r="F150" s="44" t="s">
        <v>1259</v>
      </c>
    </row>
    <row r="151" spans="1:6" ht="126" x14ac:dyDescent="0.25">
      <c r="A151" s="43">
        <v>4</v>
      </c>
      <c r="B151" s="269" t="s">
        <v>342</v>
      </c>
      <c r="C151" s="269" t="s">
        <v>23322</v>
      </c>
      <c r="D151" s="791" t="s">
        <v>23598</v>
      </c>
      <c r="E151" s="266">
        <v>1344827.6</v>
      </c>
      <c r="F151" s="44" t="s">
        <v>1259</v>
      </c>
    </row>
    <row r="152" spans="1:6" x14ac:dyDescent="0.25">
      <c r="A152" s="43"/>
      <c r="B152" s="2330" t="s">
        <v>312</v>
      </c>
      <c r="C152" s="2331"/>
      <c r="D152" s="437"/>
      <c r="E152" s="428"/>
      <c r="F152" s="44"/>
    </row>
    <row r="153" spans="1:6" ht="63" x14ac:dyDescent="0.25">
      <c r="A153" s="43">
        <v>5</v>
      </c>
      <c r="B153" s="182" t="s">
        <v>23599</v>
      </c>
      <c r="C153" s="269" t="s">
        <v>23600</v>
      </c>
      <c r="D153" s="182" t="s">
        <v>23601</v>
      </c>
      <c r="E153" s="150">
        <v>50000</v>
      </c>
      <c r="F153" s="44" t="s">
        <v>13</v>
      </c>
    </row>
    <row r="154" spans="1:6" ht="63" x14ac:dyDescent="0.25">
      <c r="A154" s="43">
        <v>6</v>
      </c>
      <c r="B154" s="182" t="s">
        <v>23602</v>
      </c>
      <c r="C154" s="269" t="s">
        <v>23603</v>
      </c>
      <c r="D154" s="182" t="s">
        <v>23601</v>
      </c>
      <c r="E154" s="150">
        <v>50000</v>
      </c>
      <c r="F154" s="44" t="s">
        <v>13</v>
      </c>
    </row>
    <row r="155" spans="1:6" ht="63" x14ac:dyDescent="0.25">
      <c r="A155" s="43">
        <v>7</v>
      </c>
      <c r="B155" s="182" t="s">
        <v>23604</v>
      </c>
      <c r="C155" s="269" t="s">
        <v>23605</v>
      </c>
      <c r="D155" s="182" t="s">
        <v>23601</v>
      </c>
      <c r="E155" s="150">
        <v>50000</v>
      </c>
      <c r="F155" s="44" t="s">
        <v>13</v>
      </c>
    </row>
    <row r="156" spans="1:6" ht="63" x14ac:dyDescent="0.25">
      <c r="A156" s="43">
        <v>8</v>
      </c>
      <c r="B156" s="182" t="s">
        <v>23606</v>
      </c>
      <c r="C156" s="269" t="s">
        <v>23607</v>
      </c>
      <c r="D156" s="182" t="s">
        <v>23601</v>
      </c>
      <c r="E156" s="150">
        <v>50000</v>
      </c>
      <c r="F156" s="44" t="s">
        <v>13</v>
      </c>
    </row>
    <row r="157" spans="1:6" ht="63" x14ac:dyDescent="0.25">
      <c r="A157" s="43">
        <v>9</v>
      </c>
      <c r="B157" s="182" t="s">
        <v>23608</v>
      </c>
      <c r="C157" s="269" t="s">
        <v>23609</v>
      </c>
      <c r="D157" s="182" t="s">
        <v>23601</v>
      </c>
      <c r="E157" s="150">
        <v>50000</v>
      </c>
      <c r="F157" s="44" t="s">
        <v>13</v>
      </c>
    </row>
    <row r="158" spans="1:6" ht="63" x14ac:dyDescent="0.25">
      <c r="A158" s="43">
        <v>10</v>
      </c>
      <c r="B158" s="182" t="s">
        <v>23610</v>
      </c>
      <c r="C158" s="269" t="s">
        <v>23611</v>
      </c>
      <c r="D158" s="182" t="s">
        <v>23601</v>
      </c>
      <c r="E158" s="150">
        <v>50000</v>
      </c>
      <c r="F158" s="44" t="s">
        <v>13</v>
      </c>
    </row>
    <row r="159" spans="1:6" ht="63" x14ac:dyDescent="0.25">
      <c r="A159" s="43">
        <v>11</v>
      </c>
      <c r="B159" s="182" t="s">
        <v>23612</v>
      </c>
      <c r="C159" s="269" t="s">
        <v>23613</v>
      </c>
      <c r="D159" s="182" t="s">
        <v>23614</v>
      </c>
      <c r="E159" s="266">
        <v>37500</v>
      </c>
      <c r="F159" s="44" t="s">
        <v>13</v>
      </c>
    </row>
    <row r="160" spans="1:6" ht="63" x14ac:dyDescent="0.25">
      <c r="A160" s="43">
        <v>12</v>
      </c>
      <c r="B160" s="182" t="s">
        <v>23615</v>
      </c>
      <c r="C160" s="269" t="s">
        <v>23616</v>
      </c>
      <c r="D160" s="182" t="s">
        <v>23601</v>
      </c>
      <c r="E160" s="150">
        <v>50000</v>
      </c>
      <c r="F160" s="44" t="s">
        <v>13</v>
      </c>
    </row>
    <row r="161" spans="1:6" ht="63" x14ac:dyDescent="0.25">
      <c r="A161" s="43">
        <v>13</v>
      </c>
      <c r="B161" s="182" t="s">
        <v>23617</v>
      </c>
      <c r="C161" s="269" t="s">
        <v>23618</v>
      </c>
      <c r="D161" s="182" t="s">
        <v>23601</v>
      </c>
      <c r="E161" s="150">
        <v>50000</v>
      </c>
      <c r="F161" s="44" t="s">
        <v>13</v>
      </c>
    </row>
    <row r="162" spans="1:6" ht="63" x14ac:dyDescent="0.25">
      <c r="A162" s="43">
        <v>14</v>
      </c>
      <c r="B162" s="182" t="s">
        <v>23619</v>
      </c>
      <c r="C162" s="269" t="s">
        <v>23620</v>
      </c>
      <c r="D162" s="182" t="s">
        <v>23614</v>
      </c>
      <c r="E162" s="266">
        <v>37500</v>
      </c>
      <c r="F162" s="44" t="s">
        <v>13</v>
      </c>
    </row>
    <row r="163" spans="1:6" ht="63" x14ac:dyDescent="0.25">
      <c r="A163" s="43">
        <v>15</v>
      </c>
      <c r="B163" s="182" t="s">
        <v>23621</v>
      </c>
      <c r="C163" s="269" t="s">
        <v>23622</v>
      </c>
      <c r="D163" s="182" t="s">
        <v>23614</v>
      </c>
      <c r="E163" s="266">
        <v>37500</v>
      </c>
      <c r="F163" s="44" t="s">
        <v>13</v>
      </c>
    </row>
    <row r="164" spans="1:6" ht="63" x14ac:dyDescent="0.25">
      <c r="A164" s="43">
        <v>16</v>
      </c>
      <c r="B164" s="182" t="s">
        <v>23623</v>
      </c>
      <c r="C164" s="269" t="s">
        <v>23624</v>
      </c>
      <c r="D164" s="182" t="s">
        <v>23614</v>
      </c>
      <c r="E164" s="266">
        <v>37500</v>
      </c>
      <c r="F164" s="44" t="s">
        <v>13</v>
      </c>
    </row>
    <row r="165" spans="1:6" ht="63" x14ac:dyDescent="0.25">
      <c r="A165" s="43">
        <v>17</v>
      </c>
      <c r="B165" s="182" t="s">
        <v>23625</v>
      </c>
      <c r="C165" s="269" t="s">
        <v>23626</v>
      </c>
      <c r="D165" s="182" t="s">
        <v>23614</v>
      </c>
      <c r="E165" s="266">
        <v>37500</v>
      </c>
      <c r="F165" s="44" t="s">
        <v>13</v>
      </c>
    </row>
    <row r="166" spans="1:6" ht="63" x14ac:dyDescent="0.25">
      <c r="A166" s="43">
        <v>18</v>
      </c>
      <c r="B166" s="182" t="s">
        <v>23627</v>
      </c>
      <c r="C166" s="269" t="s">
        <v>23628</v>
      </c>
      <c r="D166" s="182" t="s">
        <v>23601</v>
      </c>
      <c r="E166" s="266">
        <v>50000</v>
      </c>
      <c r="F166" s="44" t="s">
        <v>13</v>
      </c>
    </row>
    <row r="167" spans="1:6" ht="63" x14ac:dyDescent="0.25">
      <c r="A167" s="43">
        <v>19</v>
      </c>
      <c r="B167" s="182" t="s">
        <v>23629</v>
      </c>
      <c r="C167" s="269" t="s">
        <v>23630</v>
      </c>
      <c r="D167" s="182" t="s">
        <v>23614</v>
      </c>
      <c r="E167" s="266">
        <v>37500</v>
      </c>
      <c r="F167" s="44" t="s">
        <v>13</v>
      </c>
    </row>
    <row r="168" spans="1:6" ht="63" x14ac:dyDescent="0.25">
      <c r="A168" s="43">
        <v>20</v>
      </c>
      <c r="B168" s="182" t="s">
        <v>23631</v>
      </c>
      <c r="C168" s="269" t="s">
        <v>23632</v>
      </c>
      <c r="D168" s="182" t="s">
        <v>23614</v>
      </c>
      <c r="E168" s="266">
        <v>37500</v>
      </c>
      <c r="F168" s="44" t="s">
        <v>13</v>
      </c>
    </row>
    <row r="169" spans="1:6" ht="63" x14ac:dyDescent="0.25">
      <c r="A169" s="43">
        <v>21</v>
      </c>
      <c r="B169" s="182" t="s">
        <v>23633</v>
      </c>
      <c r="C169" s="269" t="s">
        <v>23634</v>
      </c>
      <c r="D169" s="182" t="s">
        <v>23614</v>
      </c>
      <c r="E169" s="266">
        <v>37500</v>
      </c>
      <c r="F169" s="44" t="s">
        <v>13</v>
      </c>
    </row>
    <row r="170" spans="1:6" ht="63" x14ac:dyDescent="0.25">
      <c r="A170" s="43">
        <v>22</v>
      </c>
      <c r="B170" s="182" t="s">
        <v>23635</v>
      </c>
      <c r="C170" s="269" t="s">
        <v>23636</v>
      </c>
      <c r="D170" s="182" t="s">
        <v>23614</v>
      </c>
      <c r="E170" s="266">
        <v>37500</v>
      </c>
      <c r="F170" s="44" t="s">
        <v>13</v>
      </c>
    </row>
    <row r="171" spans="1:6" ht="63" x14ac:dyDescent="0.25">
      <c r="A171" s="43">
        <v>23</v>
      </c>
      <c r="B171" s="182" t="s">
        <v>23637</v>
      </c>
      <c r="C171" s="269" t="s">
        <v>23638</v>
      </c>
      <c r="D171" s="182" t="s">
        <v>23614</v>
      </c>
      <c r="E171" s="266">
        <v>37500</v>
      </c>
      <c r="F171" s="44" t="s">
        <v>13</v>
      </c>
    </row>
    <row r="172" spans="1:6" ht="63" x14ac:dyDescent="0.25">
      <c r="A172" s="43">
        <v>24</v>
      </c>
      <c r="B172" s="182" t="s">
        <v>23639</v>
      </c>
      <c r="C172" s="269" t="s">
        <v>23640</v>
      </c>
      <c r="D172" s="182" t="s">
        <v>23614</v>
      </c>
      <c r="E172" s="266">
        <v>37500</v>
      </c>
      <c r="F172" s="44" t="s">
        <v>13</v>
      </c>
    </row>
    <row r="173" spans="1:6" ht="63" x14ac:dyDescent="0.25">
      <c r="A173" s="43">
        <v>25</v>
      </c>
      <c r="B173" s="182" t="s">
        <v>23641</v>
      </c>
      <c r="C173" s="269" t="s">
        <v>23642</v>
      </c>
      <c r="D173" s="182" t="s">
        <v>23614</v>
      </c>
      <c r="E173" s="266">
        <v>37500</v>
      </c>
      <c r="F173" s="44" t="s">
        <v>13</v>
      </c>
    </row>
    <row r="174" spans="1:6" ht="63" x14ac:dyDescent="0.25">
      <c r="A174" s="43">
        <v>26</v>
      </c>
      <c r="B174" s="182" t="s">
        <v>23643</v>
      </c>
      <c r="C174" s="269" t="s">
        <v>23644</v>
      </c>
      <c r="D174" s="182" t="s">
        <v>23614</v>
      </c>
      <c r="E174" s="266">
        <v>37500</v>
      </c>
      <c r="F174" s="44" t="s">
        <v>13</v>
      </c>
    </row>
    <row r="175" spans="1:6" ht="63" x14ac:dyDescent="0.25">
      <c r="A175" s="43">
        <v>27</v>
      </c>
      <c r="B175" s="182" t="s">
        <v>23645</v>
      </c>
      <c r="C175" s="269" t="s">
        <v>23646</v>
      </c>
      <c r="D175" s="182" t="s">
        <v>23614</v>
      </c>
      <c r="E175" s="266">
        <v>37500</v>
      </c>
      <c r="F175" s="44" t="s">
        <v>13</v>
      </c>
    </row>
    <row r="176" spans="1:6" ht="63" x14ac:dyDescent="0.25">
      <c r="A176" s="43">
        <v>28</v>
      </c>
      <c r="B176" s="182" t="s">
        <v>23647</v>
      </c>
      <c r="C176" s="269" t="s">
        <v>23648</v>
      </c>
      <c r="D176" s="182" t="s">
        <v>23614</v>
      </c>
      <c r="E176" s="266">
        <v>37500</v>
      </c>
      <c r="F176" s="44" t="s">
        <v>13</v>
      </c>
    </row>
    <row r="177" spans="1:6" ht="63" x14ac:dyDescent="0.25">
      <c r="A177" s="43">
        <v>29</v>
      </c>
      <c r="B177" s="182" t="s">
        <v>23649</v>
      </c>
      <c r="C177" s="269" t="s">
        <v>23650</v>
      </c>
      <c r="D177" s="182" t="s">
        <v>23614</v>
      </c>
      <c r="E177" s="266">
        <v>37500</v>
      </c>
      <c r="F177" s="44" t="s">
        <v>13</v>
      </c>
    </row>
    <row r="178" spans="1:6" ht="63" x14ac:dyDescent="0.25">
      <c r="A178" s="43">
        <v>30</v>
      </c>
      <c r="B178" s="182" t="s">
        <v>23651</v>
      </c>
      <c r="C178" s="269" t="s">
        <v>23652</v>
      </c>
      <c r="D178" s="182" t="s">
        <v>23614</v>
      </c>
      <c r="E178" s="266">
        <v>37500</v>
      </c>
      <c r="F178" s="44" t="s">
        <v>13</v>
      </c>
    </row>
    <row r="179" spans="1:6" ht="63" x14ac:dyDescent="0.25">
      <c r="A179" s="43">
        <v>31</v>
      </c>
      <c r="B179" s="182" t="s">
        <v>23653</v>
      </c>
      <c r="C179" s="269" t="s">
        <v>23654</v>
      </c>
      <c r="D179" s="182" t="s">
        <v>23614</v>
      </c>
      <c r="E179" s="266">
        <v>37500</v>
      </c>
      <c r="F179" s="44" t="s">
        <v>13</v>
      </c>
    </row>
    <row r="180" spans="1:6" ht="63" x14ac:dyDescent="0.25">
      <c r="A180" s="43">
        <v>32</v>
      </c>
      <c r="B180" s="182" t="s">
        <v>23655</v>
      </c>
      <c r="C180" s="269" t="s">
        <v>23656</v>
      </c>
      <c r="D180" s="182" t="s">
        <v>23614</v>
      </c>
      <c r="E180" s="266">
        <v>37500</v>
      </c>
      <c r="F180" s="44" t="s">
        <v>13</v>
      </c>
    </row>
    <row r="181" spans="1:6" ht="63" x14ac:dyDescent="0.25">
      <c r="A181" s="43">
        <v>33</v>
      </c>
      <c r="B181" s="182" t="s">
        <v>23657</v>
      </c>
      <c r="C181" s="269" t="s">
        <v>23658</v>
      </c>
      <c r="D181" s="182" t="s">
        <v>23614</v>
      </c>
      <c r="E181" s="266">
        <v>37500</v>
      </c>
      <c r="F181" s="44" t="s">
        <v>13</v>
      </c>
    </row>
    <row r="182" spans="1:6" ht="63" x14ac:dyDescent="0.25">
      <c r="A182" s="43">
        <v>34</v>
      </c>
      <c r="B182" s="182" t="s">
        <v>23659</v>
      </c>
      <c r="C182" s="269" t="s">
        <v>23660</v>
      </c>
      <c r="D182" s="182" t="s">
        <v>23614</v>
      </c>
      <c r="E182" s="266">
        <v>37500</v>
      </c>
      <c r="F182" s="44" t="s">
        <v>13</v>
      </c>
    </row>
    <row r="183" spans="1:6" ht="63" x14ac:dyDescent="0.25">
      <c r="A183" s="43">
        <v>35</v>
      </c>
      <c r="B183" s="182" t="s">
        <v>23661</v>
      </c>
      <c r="C183" s="269" t="s">
        <v>23662</v>
      </c>
      <c r="D183" s="182" t="s">
        <v>23614</v>
      </c>
      <c r="E183" s="266">
        <v>37500</v>
      </c>
      <c r="F183" s="44" t="s">
        <v>13</v>
      </c>
    </row>
    <row r="184" spans="1:6" ht="63" x14ac:dyDescent="0.25">
      <c r="A184" s="43">
        <v>36</v>
      </c>
      <c r="B184" s="182" t="s">
        <v>23663</v>
      </c>
      <c r="C184" s="269" t="s">
        <v>23664</v>
      </c>
      <c r="D184" s="182" t="s">
        <v>23614</v>
      </c>
      <c r="E184" s="266">
        <v>37500</v>
      </c>
      <c r="F184" s="44" t="s">
        <v>13</v>
      </c>
    </row>
    <row r="185" spans="1:6" ht="63" x14ac:dyDescent="0.25">
      <c r="A185" s="43">
        <v>37</v>
      </c>
      <c r="B185" s="182" t="s">
        <v>23665</v>
      </c>
      <c r="C185" s="269" t="s">
        <v>23666</v>
      </c>
      <c r="D185" s="182" t="s">
        <v>23614</v>
      </c>
      <c r="E185" s="266">
        <v>37500</v>
      </c>
      <c r="F185" s="44" t="s">
        <v>13</v>
      </c>
    </row>
    <row r="186" spans="1:6" ht="63" x14ac:dyDescent="0.25">
      <c r="A186" s="43">
        <v>38</v>
      </c>
      <c r="B186" s="182" t="s">
        <v>23667</v>
      </c>
      <c r="C186" s="269" t="s">
        <v>23668</v>
      </c>
      <c r="D186" s="182" t="s">
        <v>23614</v>
      </c>
      <c r="E186" s="266">
        <v>37500</v>
      </c>
      <c r="F186" s="44" t="s">
        <v>13</v>
      </c>
    </row>
    <row r="187" spans="1:6" ht="63" x14ac:dyDescent="0.25">
      <c r="A187" s="43">
        <v>39</v>
      </c>
      <c r="B187" s="182" t="s">
        <v>23669</v>
      </c>
      <c r="C187" s="269" t="s">
        <v>23670</v>
      </c>
      <c r="D187" s="182" t="s">
        <v>23614</v>
      </c>
      <c r="E187" s="266">
        <v>37500</v>
      </c>
      <c r="F187" s="44" t="s">
        <v>13</v>
      </c>
    </row>
    <row r="188" spans="1:6" ht="63" x14ac:dyDescent="0.25">
      <c r="A188" s="43">
        <v>40</v>
      </c>
      <c r="B188" s="182" t="s">
        <v>23671</v>
      </c>
      <c r="C188" s="269" t="s">
        <v>23672</v>
      </c>
      <c r="D188" s="182" t="s">
        <v>23614</v>
      </c>
      <c r="E188" s="266">
        <v>37500</v>
      </c>
      <c r="F188" s="44" t="s">
        <v>13</v>
      </c>
    </row>
    <row r="189" spans="1:6" ht="63" x14ac:dyDescent="0.25">
      <c r="A189" s="43">
        <v>41</v>
      </c>
      <c r="B189" s="182" t="s">
        <v>23673</v>
      </c>
      <c r="C189" s="269" t="s">
        <v>23674</v>
      </c>
      <c r="D189" s="182" t="s">
        <v>23614</v>
      </c>
      <c r="E189" s="266">
        <v>37500</v>
      </c>
      <c r="F189" s="44" t="s">
        <v>13</v>
      </c>
    </row>
    <row r="190" spans="1:6" x14ac:dyDescent="0.25">
      <c r="A190" s="43"/>
      <c r="B190" s="2330" t="s">
        <v>23675</v>
      </c>
      <c r="C190" s="2331"/>
      <c r="D190" s="437"/>
      <c r="E190" s="428"/>
      <c r="F190" s="44"/>
    </row>
    <row r="191" spans="1:6" ht="47.25" x14ac:dyDescent="0.25">
      <c r="A191" s="43">
        <v>42</v>
      </c>
      <c r="B191" s="182" t="s">
        <v>23676</v>
      </c>
      <c r="C191" s="269" t="s">
        <v>23677</v>
      </c>
      <c r="D191" s="786" t="s">
        <v>9096</v>
      </c>
      <c r="E191" s="150">
        <v>1600000</v>
      </c>
      <c r="F191" s="44" t="s">
        <v>13</v>
      </c>
    </row>
    <row r="192" spans="1:6" ht="47.25" x14ac:dyDescent="0.25">
      <c r="A192" s="43">
        <v>43</v>
      </c>
      <c r="B192" s="182" t="s">
        <v>23676</v>
      </c>
      <c r="C192" s="269" t="s">
        <v>23677</v>
      </c>
      <c r="D192" s="786" t="s">
        <v>23678</v>
      </c>
      <c r="E192" s="150">
        <v>300000</v>
      </c>
      <c r="F192" s="44" t="s">
        <v>13</v>
      </c>
    </row>
    <row r="193" spans="1:6" ht="157.5" x14ac:dyDescent="0.25">
      <c r="A193" s="43">
        <v>44</v>
      </c>
      <c r="B193" s="182" t="s">
        <v>23676</v>
      </c>
      <c r="C193" s="269" t="s">
        <v>23677</v>
      </c>
      <c r="D193" s="786" t="s">
        <v>23679</v>
      </c>
      <c r="E193" s="266">
        <v>100000</v>
      </c>
      <c r="F193" s="44" t="s">
        <v>13</v>
      </c>
    </row>
    <row r="194" spans="1:6" x14ac:dyDescent="0.25">
      <c r="A194" s="43"/>
      <c r="B194" s="2330" t="s">
        <v>739</v>
      </c>
      <c r="C194" s="2331"/>
      <c r="D194" s="1250"/>
      <c r="E194" s="1251"/>
      <c r="F194" s="1252"/>
    </row>
    <row r="195" spans="1:6" ht="126" x14ac:dyDescent="0.25">
      <c r="A195" s="43">
        <v>45</v>
      </c>
      <c r="B195" s="269" t="s">
        <v>301</v>
      </c>
      <c r="C195" s="269" t="s">
        <v>23316</v>
      </c>
      <c r="D195" s="269" t="s">
        <v>23680</v>
      </c>
      <c r="E195" s="266">
        <v>568965.51</v>
      </c>
      <c r="F195" s="44" t="s">
        <v>1259</v>
      </c>
    </row>
    <row r="196" spans="1:6" x14ac:dyDescent="0.25">
      <c r="A196" s="43"/>
      <c r="B196" s="2330" t="s">
        <v>2065</v>
      </c>
      <c r="C196" s="2331"/>
      <c r="D196" s="1250"/>
      <c r="E196" s="1251"/>
      <c r="F196" s="1252"/>
    </row>
    <row r="197" spans="1:6" ht="141.75" x14ac:dyDescent="0.25">
      <c r="A197" s="43">
        <v>46</v>
      </c>
      <c r="B197" s="182" t="s">
        <v>23329</v>
      </c>
      <c r="C197" s="269" t="s">
        <v>23681</v>
      </c>
      <c r="D197" s="182" t="s">
        <v>17835</v>
      </c>
      <c r="E197" s="266">
        <v>227586.2</v>
      </c>
      <c r="F197" s="44" t="s">
        <v>13</v>
      </c>
    </row>
    <row r="198" spans="1:6" x14ac:dyDescent="0.25">
      <c r="A198" s="43"/>
      <c r="B198" s="2330" t="s">
        <v>303</v>
      </c>
      <c r="C198" s="2331"/>
      <c r="D198" s="1250"/>
      <c r="E198" s="1253"/>
      <c r="F198" s="44"/>
    </row>
    <row r="199" spans="1:6" ht="252" x14ac:dyDescent="0.25">
      <c r="A199" s="43">
        <v>47</v>
      </c>
      <c r="B199" s="182" t="s">
        <v>303</v>
      </c>
      <c r="C199" s="791" t="s">
        <v>23577</v>
      </c>
      <c r="D199" s="182" t="s">
        <v>23682</v>
      </c>
      <c r="E199" s="150">
        <v>227586.2</v>
      </c>
      <c r="F199" s="44" t="s">
        <v>13</v>
      </c>
    </row>
    <row r="200" spans="1:6" x14ac:dyDescent="0.25">
      <c r="A200" s="43"/>
      <c r="B200" s="2330" t="s">
        <v>7808</v>
      </c>
      <c r="C200" s="2331"/>
      <c r="D200" s="1102"/>
      <c r="E200" s="1254"/>
      <c r="F200" s="44"/>
    </row>
    <row r="201" spans="1:6" ht="110.25" x14ac:dyDescent="0.25">
      <c r="A201" s="43">
        <v>48</v>
      </c>
      <c r="B201" s="791" t="s">
        <v>944</v>
      </c>
      <c r="C201" s="786" t="s">
        <v>23683</v>
      </c>
      <c r="D201" s="269" t="s">
        <v>23684</v>
      </c>
      <c r="E201" s="438">
        <v>500000</v>
      </c>
      <c r="F201" s="44" t="s">
        <v>13</v>
      </c>
    </row>
    <row r="202" spans="1:6" x14ac:dyDescent="0.25">
      <c r="A202" s="43"/>
      <c r="B202" s="2330" t="s">
        <v>248</v>
      </c>
      <c r="C202" s="2331"/>
      <c r="D202" s="786"/>
      <c r="E202" s="1255">
        <f>SUM(E146:E201)</f>
        <v>8859310.3399999999</v>
      </c>
      <c r="F202" s="1256"/>
    </row>
    <row r="203" spans="1:6" ht="16.5" customHeight="1" x14ac:dyDescent="0.25">
      <c r="A203" s="43"/>
      <c r="B203" s="2330" t="s">
        <v>323</v>
      </c>
      <c r="C203" s="2331"/>
      <c r="D203" s="786"/>
      <c r="E203" s="1255"/>
      <c r="F203" s="1256"/>
    </row>
    <row r="204" spans="1:6" ht="63" x14ac:dyDescent="0.25">
      <c r="A204" s="43">
        <v>1</v>
      </c>
      <c r="B204" s="182" t="s">
        <v>23685</v>
      </c>
      <c r="C204" s="269" t="s">
        <v>23527</v>
      </c>
      <c r="D204" s="786" t="s">
        <v>23686</v>
      </c>
      <c r="E204" s="150">
        <v>180000</v>
      </c>
      <c r="F204" s="269" t="s">
        <v>13</v>
      </c>
    </row>
    <row r="205" spans="1:6" ht="47.25" x14ac:dyDescent="0.25">
      <c r="A205" s="43">
        <v>2</v>
      </c>
      <c r="B205" s="182" t="s">
        <v>23687</v>
      </c>
      <c r="C205" s="269" t="s">
        <v>23529</v>
      </c>
      <c r="D205" s="786" t="s">
        <v>23686</v>
      </c>
      <c r="E205" s="266">
        <v>180000</v>
      </c>
      <c r="F205" s="269" t="s">
        <v>13</v>
      </c>
    </row>
    <row r="206" spans="1:6" ht="47.25" x14ac:dyDescent="0.25">
      <c r="A206" s="43">
        <v>3</v>
      </c>
      <c r="B206" s="182" t="s">
        <v>23688</v>
      </c>
      <c r="C206" s="269" t="s">
        <v>23532</v>
      </c>
      <c r="D206" s="182" t="s">
        <v>23686</v>
      </c>
      <c r="E206" s="266">
        <v>180000</v>
      </c>
      <c r="F206" s="269" t="s">
        <v>13</v>
      </c>
    </row>
    <row r="207" spans="1:6" ht="47.25" x14ac:dyDescent="0.25">
      <c r="A207" s="43">
        <v>4</v>
      </c>
      <c r="B207" s="182" t="s">
        <v>23689</v>
      </c>
      <c r="C207" s="269" t="s">
        <v>23677</v>
      </c>
      <c r="D207" s="182" t="s">
        <v>23686</v>
      </c>
      <c r="E207" s="266">
        <v>180000</v>
      </c>
      <c r="F207" s="269" t="s">
        <v>13</v>
      </c>
    </row>
    <row r="208" spans="1:6" ht="47.25" x14ac:dyDescent="0.25">
      <c r="A208" s="43">
        <v>5</v>
      </c>
      <c r="B208" s="182" t="s">
        <v>23690</v>
      </c>
      <c r="C208" s="269" t="s">
        <v>23691</v>
      </c>
      <c r="D208" s="182" t="s">
        <v>23686</v>
      </c>
      <c r="E208" s="266">
        <v>180000</v>
      </c>
      <c r="F208" s="269" t="s">
        <v>13</v>
      </c>
    </row>
    <row r="209" spans="1:6" ht="47.25" x14ac:dyDescent="0.25">
      <c r="A209" s="43">
        <v>6</v>
      </c>
      <c r="B209" s="182" t="s">
        <v>23692</v>
      </c>
      <c r="C209" s="269" t="s">
        <v>23693</v>
      </c>
      <c r="D209" s="182" t="s">
        <v>23686</v>
      </c>
      <c r="E209" s="266">
        <v>180000</v>
      </c>
      <c r="F209" s="269" t="s">
        <v>13</v>
      </c>
    </row>
    <row r="210" spans="1:6" ht="47.25" x14ac:dyDescent="0.25">
      <c r="A210" s="43">
        <v>7</v>
      </c>
      <c r="B210" s="182" t="s">
        <v>23694</v>
      </c>
      <c r="C210" s="269" t="s">
        <v>23695</v>
      </c>
      <c r="D210" s="182" t="s">
        <v>23686</v>
      </c>
      <c r="E210" s="266">
        <v>180000</v>
      </c>
      <c r="F210" s="269" t="s">
        <v>13</v>
      </c>
    </row>
    <row r="211" spans="1:6" ht="47.25" x14ac:dyDescent="0.25">
      <c r="A211" s="43">
        <v>8</v>
      </c>
      <c r="B211" s="182" t="s">
        <v>23696</v>
      </c>
      <c r="C211" s="269" t="s">
        <v>23697</v>
      </c>
      <c r="D211" s="182" t="s">
        <v>23686</v>
      </c>
      <c r="E211" s="266">
        <v>180000</v>
      </c>
      <c r="F211" s="269" t="s">
        <v>13</v>
      </c>
    </row>
    <row r="212" spans="1:6" ht="47.25" x14ac:dyDescent="0.25">
      <c r="A212" s="43">
        <v>9</v>
      </c>
      <c r="B212" s="182" t="s">
        <v>23698</v>
      </c>
      <c r="C212" s="269" t="s">
        <v>23699</v>
      </c>
      <c r="D212" s="182" t="s">
        <v>23686</v>
      </c>
      <c r="E212" s="266">
        <v>180000</v>
      </c>
      <c r="F212" s="269" t="s">
        <v>13</v>
      </c>
    </row>
    <row r="213" spans="1:6" ht="47.25" x14ac:dyDescent="0.25">
      <c r="A213" s="43">
        <v>10</v>
      </c>
      <c r="B213" s="182" t="s">
        <v>23700</v>
      </c>
      <c r="C213" s="269" t="s">
        <v>23701</v>
      </c>
      <c r="D213" s="182" t="s">
        <v>23686</v>
      </c>
      <c r="E213" s="266">
        <v>180000</v>
      </c>
      <c r="F213" s="269" t="s">
        <v>13</v>
      </c>
    </row>
    <row r="214" spans="1:6" ht="47.25" x14ac:dyDescent="0.25">
      <c r="A214" s="43">
        <v>11</v>
      </c>
      <c r="B214" s="182" t="s">
        <v>23702</v>
      </c>
      <c r="C214" s="269" t="s">
        <v>23703</v>
      </c>
      <c r="D214" s="182" t="s">
        <v>23686</v>
      </c>
      <c r="E214" s="266">
        <v>180000</v>
      </c>
      <c r="F214" s="269" t="s">
        <v>13</v>
      </c>
    </row>
    <row r="215" spans="1:6" ht="31.5" x14ac:dyDescent="0.25">
      <c r="A215" s="43">
        <v>12</v>
      </c>
      <c r="B215" s="182" t="s">
        <v>23704</v>
      </c>
      <c r="C215" s="269" t="s">
        <v>23705</v>
      </c>
      <c r="D215" s="182" t="s">
        <v>23686</v>
      </c>
      <c r="E215" s="266">
        <v>180000</v>
      </c>
      <c r="F215" s="269" t="s">
        <v>13</v>
      </c>
    </row>
    <row r="216" spans="1:6" ht="47.25" x14ac:dyDescent="0.25">
      <c r="A216" s="43">
        <v>13</v>
      </c>
      <c r="B216" s="182" t="s">
        <v>23706</v>
      </c>
      <c r="C216" s="269" t="s">
        <v>23707</v>
      </c>
      <c r="D216" s="182" t="s">
        <v>23686</v>
      </c>
      <c r="E216" s="266">
        <v>180000</v>
      </c>
      <c r="F216" s="269" t="s">
        <v>13</v>
      </c>
    </row>
    <row r="217" spans="1:6" ht="47.25" x14ac:dyDescent="0.25">
      <c r="A217" s="43">
        <v>14</v>
      </c>
      <c r="B217" s="182" t="s">
        <v>23708</v>
      </c>
      <c r="C217" s="269" t="s">
        <v>23709</v>
      </c>
      <c r="D217" s="182" t="s">
        <v>23686</v>
      </c>
      <c r="E217" s="266">
        <v>180000</v>
      </c>
      <c r="F217" s="269" t="s">
        <v>13</v>
      </c>
    </row>
    <row r="218" spans="1:6" x14ac:dyDescent="0.25">
      <c r="A218" s="227"/>
      <c r="B218" s="227" t="s">
        <v>248</v>
      </c>
      <c r="C218" s="227"/>
      <c r="D218" s="227"/>
      <c r="E218" s="442">
        <f>SUM(E204:E217)</f>
        <v>2520000</v>
      </c>
      <c r="F218" s="227"/>
    </row>
    <row r="219" spans="1:6" ht="15.75" customHeight="1" x14ac:dyDescent="0.25">
      <c r="A219" s="88"/>
      <c r="B219" s="2381" t="s">
        <v>324</v>
      </c>
      <c r="C219" s="2382"/>
      <c r="D219" s="88"/>
      <c r="E219" s="89">
        <f>E218+E202</f>
        <v>11379310.34</v>
      </c>
      <c r="F219" s="88"/>
    </row>
  </sheetData>
  <mergeCells count="32">
    <mergeCell ref="B18:D18"/>
    <mergeCell ref="B23:D23"/>
    <mergeCell ref="A141:F141"/>
    <mergeCell ref="A142:F142"/>
    <mergeCell ref="B106:D106"/>
    <mergeCell ref="A1:F1"/>
    <mergeCell ref="A2:F2"/>
    <mergeCell ref="A3:F3"/>
    <mergeCell ref="B5:D5"/>
    <mergeCell ref="B10:D10"/>
    <mergeCell ref="B14:D14"/>
    <mergeCell ref="B16:D16"/>
    <mergeCell ref="B200:C200"/>
    <mergeCell ref="B202:C202"/>
    <mergeCell ref="B25:D25"/>
    <mergeCell ref="B96:D96"/>
    <mergeCell ref="B152:C152"/>
    <mergeCell ref="B122:D122"/>
    <mergeCell ref="B127:D127"/>
    <mergeCell ref="B129:D129"/>
    <mergeCell ref="B131:D131"/>
    <mergeCell ref="B132:D132"/>
    <mergeCell ref="A143:F143"/>
    <mergeCell ref="B145:C145"/>
    <mergeCell ref="B147:D147"/>
    <mergeCell ref="B149:C149"/>
    <mergeCell ref="B203:C203"/>
    <mergeCell ref="B219:C219"/>
    <mergeCell ref="B190:C190"/>
    <mergeCell ref="B194:C194"/>
    <mergeCell ref="B196:C196"/>
    <mergeCell ref="B198:C198"/>
  </mergeCells>
  <pageMargins left="0.7" right="0.7" top="0.75" bottom="0.75" header="0.3" footer="0.3"/>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84"/>
  <sheetViews>
    <sheetView topLeftCell="A151" workbookViewId="0">
      <selection activeCell="D202" sqref="D202"/>
    </sheetView>
  </sheetViews>
  <sheetFormatPr defaultRowHeight="15.75" x14ac:dyDescent="0.25"/>
  <cols>
    <col min="1" max="1" width="9.140625" style="128"/>
    <col min="2" max="2" width="13.7109375" style="128" customWidth="1"/>
    <col min="3" max="3" width="42.5703125" style="128" customWidth="1"/>
    <col min="4" max="4" width="23.85546875" style="128" customWidth="1"/>
    <col min="5" max="5" width="22.42578125" style="128" customWidth="1"/>
    <col min="6" max="6" width="11.28515625" style="128" customWidth="1"/>
    <col min="7" max="16384" width="9.140625" style="128"/>
  </cols>
  <sheetData>
    <row r="1" spans="1:6" x14ac:dyDescent="0.25">
      <c r="A1" s="2360" t="s">
        <v>0</v>
      </c>
      <c r="B1" s="2360"/>
      <c r="C1" s="2360"/>
      <c r="D1" s="2360"/>
      <c r="E1" s="2360"/>
      <c r="F1" s="2360"/>
    </row>
    <row r="2" spans="1:6" x14ac:dyDescent="0.25">
      <c r="A2" s="2360" t="s">
        <v>23710</v>
      </c>
      <c r="B2" s="2360"/>
      <c r="C2" s="2360"/>
      <c r="D2" s="2360"/>
      <c r="E2" s="2360"/>
      <c r="F2" s="2360"/>
    </row>
    <row r="3" spans="1:6" x14ac:dyDescent="0.25">
      <c r="A3" s="2360" t="s">
        <v>281</v>
      </c>
      <c r="B3" s="2360"/>
      <c r="C3" s="2360"/>
      <c r="D3" s="2360"/>
      <c r="E3" s="2360"/>
      <c r="F3" s="2360"/>
    </row>
    <row r="4" spans="1:6" ht="31.5" x14ac:dyDescent="0.25">
      <c r="A4" s="76" t="s">
        <v>282</v>
      </c>
      <c r="B4" s="76" t="s">
        <v>5559</v>
      </c>
      <c r="C4" s="76" t="s">
        <v>284</v>
      </c>
      <c r="D4" s="76" t="s">
        <v>4426</v>
      </c>
      <c r="E4" s="96" t="s">
        <v>286</v>
      </c>
      <c r="F4" s="70" t="s">
        <v>1228</v>
      </c>
    </row>
    <row r="5" spans="1:6" x14ac:dyDescent="0.25">
      <c r="A5" s="72"/>
      <c r="B5" s="2565" t="s">
        <v>23711</v>
      </c>
      <c r="C5" s="2565"/>
      <c r="D5" s="2565"/>
      <c r="E5" s="96"/>
      <c r="F5" s="336"/>
    </row>
    <row r="6" spans="1:6" ht="47.25" x14ac:dyDescent="0.25">
      <c r="A6" s="72">
        <v>1</v>
      </c>
      <c r="B6" s="75" t="s">
        <v>2060</v>
      </c>
      <c r="C6" s="75" t="s">
        <v>23712</v>
      </c>
      <c r="D6" s="75" t="s">
        <v>23713</v>
      </c>
      <c r="E6" s="144">
        <v>2000000</v>
      </c>
      <c r="F6" s="69" t="s">
        <v>272</v>
      </c>
    </row>
    <row r="7" spans="1:6" ht="94.5" x14ac:dyDescent="0.25">
      <c r="A7" s="72">
        <v>2</v>
      </c>
      <c r="B7" s="69" t="s">
        <v>295</v>
      </c>
      <c r="C7" s="69" t="s">
        <v>23714</v>
      </c>
      <c r="D7" s="69" t="s">
        <v>23715</v>
      </c>
      <c r="E7" s="144">
        <v>708620.69</v>
      </c>
      <c r="F7" s="69" t="s">
        <v>272</v>
      </c>
    </row>
    <row r="8" spans="1:6" ht="47.25" x14ac:dyDescent="0.25">
      <c r="A8" s="72">
        <v>3</v>
      </c>
      <c r="B8" s="75" t="s">
        <v>23</v>
      </c>
      <c r="C8" s="75" t="s">
        <v>23716</v>
      </c>
      <c r="D8" s="75" t="s">
        <v>541</v>
      </c>
      <c r="E8" s="144">
        <v>1500000</v>
      </c>
      <c r="F8" s="69" t="s">
        <v>272</v>
      </c>
    </row>
    <row r="9" spans="1:6" x14ac:dyDescent="0.25">
      <c r="A9" s="72"/>
      <c r="B9" s="2351" t="s">
        <v>8605</v>
      </c>
      <c r="C9" s="2351"/>
      <c r="D9" s="75"/>
      <c r="E9" s="144"/>
      <c r="F9" s="69"/>
    </row>
    <row r="10" spans="1:6" ht="78.75" x14ac:dyDescent="0.25">
      <c r="A10" s="72">
        <v>4</v>
      </c>
      <c r="B10" s="75" t="s">
        <v>295</v>
      </c>
      <c r="C10" s="69" t="s">
        <v>23717</v>
      </c>
      <c r="D10" s="69" t="s">
        <v>336</v>
      </c>
      <c r="E10" s="144">
        <v>604310.34</v>
      </c>
      <c r="F10" s="69" t="s">
        <v>272</v>
      </c>
    </row>
    <row r="11" spans="1:6" ht="31.5" x14ac:dyDescent="0.25">
      <c r="A11" s="72">
        <v>5</v>
      </c>
      <c r="B11" s="75" t="s">
        <v>23718</v>
      </c>
      <c r="C11" s="69" t="s">
        <v>23719</v>
      </c>
      <c r="D11" s="69" t="s">
        <v>1652</v>
      </c>
      <c r="E11" s="144">
        <v>1500000</v>
      </c>
      <c r="F11" s="69" t="s">
        <v>272</v>
      </c>
    </row>
    <row r="12" spans="1:6" ht="31.5" x14ac:dyDescent="0.25">
      <c r="A12" s="72">
        <v>6</v>
      </c>
      <c r="B12" s="75" t="s">
        <v>23720</v>
      </c>
      <c r="C12" s="69" t="s">
        <v>23716</v>
      </c>
      <c r="D12" s="69" t="s">
        <v>1652</v>
      </c>
      <c r="E12" s="144">
        <v>500000</v>
      </c>
      <c r="F12" s="69" t="s">
        <v>272</v>
      </c>
    </row>
    <row r="13" spans="1:6" x14ac:dyDescent="0.25">
      <c r="A13" s="72"/>
      <c r="B13" s="76" t="s">
        <v>306</v>
      </c>
      <c r="C13" s="69"/>
      <c r="D13" s="69"/>
      <c r="E13" s="144"/>
      <c r="F13" s="69"/>
    </row>
    <row r="14" spans="1:6" ht="94.5" x14ac:dyDescent="0.25">
      <c r="A14" s="72">
        <v>7</v>
      </c>
      <c r="B14" s="75" t="s">
        <v>307</v>
      </c>
      <c r="C14" s="75" t="s">
        <v>23721</v>
      </c>
      <c r="D14" s="10" t="s">
        <v>23722</v>
      </c>
      <c r="E14" s="144">
        <v>1558620.69</v>
      </c>
      <c r="F14" s="69" t="s">
        <v>272</v>
      </c>
    </row>
    <row r="15" spans="1:6" ht="409.5" x14ac:dyDescent="0.25">
      <c r="A15" s="97">
        <v>8</v>
      </c>
      <c r="B15" s="96" t="s">
        <v>696</v>
      </c>
      <c r="C15" s="2" t="s">
        <v>23723</v>
      </c>
      <c r="D15" s="10" t="s">
        <v>23724</v>
      </c>
      <c r="E15" s="144">
        <v>1680000</v>
      </c>
      <c r="F15" s="2" t="s">
        <v>272</v>
      </c>
    </row>
    <row r="16" spans="1:6" ht="126" x14ac:dyDescent="0.25">
      <c r="A16" s="97">
        <v>8</v>
      </c>
      <c r="B16" s="10" t="s">
        <v>696</v>
      </c>
      <c r="C16" s="2" t="s">
        <v>23725</v>
      </c>
      <c r="D16" s="10" t="s">
        <v>23726</v>
      </c>
      <c r="E16" s="144">
        <v>56206.9</v>
      </c>
      <c r="F16" s="2" t="s">
        <v>272</v>
      </c>
    </row>
    <row r="17" spans="1:6" ht="47.25" x14ac:dyDescent="0.25">
      <c r="A17" s="72">
        <v>9</v>
      </c>
      <c r="B17" s="75" t="s">
        <v>309</v>
      </c>
      <c r="C17" s="75" t="s">
        <v>23727</v>
      </c>
      <c r="D17" s="75" t="s">
        <v>554</v>
      </c>
      <c r="E17" s="144">
        <v>3000000</v>
      </c>
      <c r="F17" s="69" t="s">
        <v>272</v>
      </c>
    </row>
    <row r="18" spans="1:6" ht="47.25" x14ac:dyDescent="0.25">
      <c r="A18" s="72">
        <v>10</v>
      </c>
      <c r="B18" s="75" t="s">
        <v>342</v>
      </c>
      <c r="C18" s="75" t="s">
        <v>23728</v>
      </c>
      <c r="D18" s="75" t="s">
        <v>554</v>
      </c>
      <c r="E18" s="144">
        <v>21500000</v>
      </c>
      <c r="F18" s="69" t="s">
        <v>272</v>
      </c>
    </row>
    <row r="19" spans="1:6" ht="47.25" x14ac:dyDescent="0.25">
      <c r="A19" s="72">
        <v>11</v>
      </c>
      <c r="B19" s="75" t="s">
        <v>4431</v>
      </c>
      <c r="C19" s="75" t="s">
        <v>23729</v>
      </c>
      <c r="D19" s="75" t="s">
        <v>554</v>
      </c>
      <c r="E19" s="144">
        <v>1383620.69</v>
      </c>
      <c r="F19" s="69" t="s">
        <v>272</v>
      </c>
    </row>
    <row r="20" spans="1:6" ht="63" x14ac:dyDescent="0.25">
      <c r="A20" s="72">
        <v>12</v>
      </c>
      <c r="B20" s="75" t="s">
        <v>23730</v>
      </c>
      <c r="C20" s="75" t="s">
        <v>23731</v>
      </c>
      <c r="D20" s="75" t="s">
        <v>23732</v>
      </c>
      <c r="E20" s="144">
        <v>3030743.2</v>
      </c>
      <c r="F20" s="69" t="s">
        <v>13</v>
      </c>
    </row>
    <row r="21" spans="1:6" ht="189" x14ac:dyDescent="0.25">
      <c r="A21" s="72">
        <v>13</v>
      </c>
      <c r="B21" s="69" t="s">
        <v>6320</v>
      </c>
      <c r="C21" s="69" t="s">
        <v>23733</v>
      </c>
      <c r="D21" s="303" t="s">
        <v>23734</v>
      </c>
      <c r="E21" s="144">
        <v>1169256.8</v>
      </c>
      <c r="F21" s="69" t="s">
        <v>13</v>
      </c>
    </row>
    <row r="22" spans="1:6" x14ac:dyDescent="0.25">
      <c r="A22" s="72"/>
      <c r="B22" s="2348" t="s">
        <v>5895</v>
      </c>
      <c r="C22" s="2350"/>
      <c r="D22" s="303"/>
      <c r="E22" s="144"/>
      <c r="F22" s="69"/>
    </row>
    <row r="23" spans="1:6" ht="47.25" x14ac:dyDescent="0.25">
      <c r="A23" s="72">
        <v>14</v>
      </c>
      <c r="B23" s="75" t="s">
        <v>23735</v>
      </c>
      <c r="C23" s="75" t="s">
        <v>23736</v>
      </c>
      <c r="D23" s="75" t="s">
        <v>23737</v>
      </c>
      <c r="E23" s="144">
        <v>400000</v>
      </c>
      <c r="F23" s="69" t="s">
        <v>13</v>
      </c>
    </row>
    <row r="24" spans="1:6" ht="47.25" x14ac:dyDescent="0.25">
      <c r="A24" s="72">
        <v>15</v>
      </c>
      <c r="B24" s="75" t="s">
        <v>23738</v>
      </c>
      <c r="C24" s="75" t="s">
        <v>23739</v>
      </c>
      <c r="D24" s="75" t="s">
        <v>23740</v>
      </c>
      <c r="E24" s="144">
        <v>400000</v>
      </c>
      <c r="F24" s="69" t="s">
        <v>13</v>
      </c>
    </row>
    <row r="25" spans="1:6" ht="47.25" x14ac:dyDescent="0.25">
      <c r="A25" s="72">
        <v>16</v>
      </c>
      <c r="B25" s="75" t="s">
        <v>23741</v>
      </c>
      <c r="C25" s="75" t="s">
        <v>23742</v>
      </c>
      <c r="D25" s="75" t="s">
        <v>23743</v>
      </c>
      <c r="E25" s="144">
        <v>200000</v>
      </c>
      <c r="F25" s="69" t="s">
        <v>13</v>
      </c>
    </row>
    <row r="26" spans="1:6" ht="47.25" x14ac:dyDescent="0.25">
      <c r="A26" s="72">
        <v>17</v>
      </c>
      <c r="B26" s="75" t="s">
        <v>23744</v>
      </c>
      <c r="C26" s="75" t="s">
        <v>23745</v>
      </c>
      <c r="D26" s="75" t="s">
        <v>23743</v>
      </c>
      <c r="E26" s="144">
        <v>200000</v>
      </c>
      <c r="F26" s="69" t="s">
        <v>13</v>
      </c>
    </row>
    <row r="27" spans="1:6" ht="47.25" x14ac:dyDescent="0.25">
      <c r="A27" s="72">
        <v>18</v>
      </c>
      <c r="B27" s="75" t="s">
        <v>23746</v>
      </c>
      <c r="C27" s="75" t="s">
        <v>23747</v>
      </c>
      <c r="D27" s="75" t="s">
        <v>23748</v>
      </c>
      <c r="E27" s="144">
        <v>500000</v>
      </c>
      <c r="F27" s="69" t="s">
        <v>13</v>
      </c>
    </row>
    <row r="28" spans="1:6" ht="47.25" x14ac:dyDescent="0.25">
      <c r="A28" s="72">
        <v>19</v>
      </c>
      <c r="B28" s="75" t="s">
        <v>23749</v>
      </c>
      <c r="C28" s="75" t="s">
        <v>23750</v>
      </c>
      <c r="D28" s="75" t="s">
        <v>23748</v>
      </c>
      <c r="E28" s="144">
        <v>500000</v>
      </c>
      <c r="F28" s="69" t="s">
        <v>13</v>
      </c>
    </row>
    <row r="29" spans="1:6" ht="47.25" x14ac:dyDescent="0.25">
      <c r="A29" s="72">
        <v>20</v>
      </c>
      <c r="B29" s="75" t="s">
        <v>23751</v>
      </c>
      <c r="C29" s="75" t="s">
        <v>23752</v>
      </c>
      <c r="D29" s="75" t="s">
        <v>23753</v>
      </c>
      <c r="E29" s="144">
        <v>700000</v>
      </c>
      <c r="F29" s="69" t="s">
        <v>13</v>
      </c>
    </row>
    <row r="30" spans="1:6" ht="47.25" x14ac:dyDescent="0.25">
      <c r="A30" s="72">
        <v>21</v>
      </c>
      <c r="B30" s="75" t="s">
        <v>13531</v>
      </c>
      <c r="C30" s="75" t="s">
        <v>23754</v>
      </c>
      <c r="D30" s="75" t="s">
        <v>23743</v>
      </c>
      <c r="E30" s="144">
        <v>200000</v>
      </c>
      <c r="F30" s="69" t="s">
        <v>13</v>
      </c>
    </row>
    <row r="31" spans="1:6" ht="47.25" x14ac:dyDescent="0.25">
      <c r="A31" s="72">
        <v>22</v>
      </c>
      <c r="B31" s="75" t="s">
        <v>23755</v>
      </c>
      <c r="C31" s="75" t="s">
        <v>23756</v>
      </c>
      <c r="D31" s="75" t="s">
        <v>23757</v>
      </c>
      <c r="E31" s="144">
        <v>100000</v>
      </c>
      <c r="F31" s="69" t="s">
        <v>13</v>
      </c>
    </row>
    <row r="32" spans="1:6" ht="47.25" x14ac:dyDescent="0.25">
      <c r="A32" s="72">
        <v>23</v>
      </c>
      <c r="B32" s="75" t="s">
        <v>23758</v>
      </c>
      <c r="C32" s="75" t="s">
        <v>23759</v>
      </c>
      <c r="D32" s="75" t="s">
        <v>23760</v>
      </c>
      <c r="E32" s="144">
        <v>400000</v>
      </c>
      <c r="F32" s="69" t="s">
        <v>13</v>
      </c>
    </row>
    <row r="33" spans="1:6" ht="63" x14ac:dyDescent="0.25">
      <c r="A33" s="72">
        <v>24</v>
      </c>
      <c r="B33" s="75" t="s">
        <v>23761</v>
      </c>
      <c r="C33" s="75" t="s">
        <v>23762</v>
      </c>
      <c r="D33" s="75" t="s">
        <v>23763</v>
      </c>
      <c r="E33" s="144">
        <v>100000</v>
      </c>
      <c r="F33" s="69" t="s">
        <v>272</v>
      </c>
    </row>
    <row r="34" spans="1:6" ht="47.25" x14ac:dyDescent="0.25">
      <c r="A34" s="72">
        <v>25</v>
      </c>
      <c r="B34" s="75" t="s">
        <v>23764</v>
      </c>
      <c r="C34" s="75" t="s">
        <v>23765</v>
      </c>
      <c r="D34" s="75" t="s">
        <v>23766</v>
      </c>
      <c r="E34" s="144">
        <v>300000</v>
      </c>
      <c r="F34" s="69" t="s">
        <v>13</v>
      </c>
    </row>
    <row r="35" spans="1:6" ht="47.25" x14ac:dyDescent="0.25">
      <c r="A35" s="72">
        <v>26</v>
      </c>
      <c r="B35" s="75" t="s">
        <v>23767</v>
      </c>
      <c r="C35" s="75" t="s">
        <v>23768</v>
      </c>
      <c r="D35" s="75" t="s">
        <v>23769</v>
      </c>
      <c r="E35" s="144">
        <v>300000</v>
      </c>
      <c r="F35" s="69" t="s">
        <v>13</v>
      </c>
    </row>
    <row r="36" spans="1:6" ht="47.25" x14ac:dyDescent="0.25">
      <c r="A36" s="72">
        <v>27</v>
      </c>
      <c r="B36" s="75" t="s">
        <v>23770</v>
      </c>
      <c r="C36" s="75" t="s">
        <v>23771</v>
      </c>
      <c r="D36" s="75" t="s">
        <v>23772</v>
      </c>
      <c r="E36" s="144">
        <v>400000</v>
      </c>
      <c r="F36" s="69" t="s">
        <v>13</v>
      </c>
    </row>
    <row r="37" spans="1:6" ht="63" x14ac:dyDescent="0.25">
      <c r="A37" s="72">
        <v>28</v>
      </c>
      <c r="B37" s="69" t="s">
        <v>13374</v>
      </c>
      <c r="C37" s="69" t="s">
        <v>23773</v>
      </c>
      <c r="D37" s="69" t="s">
        <v>23774</v>
      </c>
      <c r="E37" s="144">
        <v>200000</v>
      </c>
      <c r="F37" s="69" t="s">
        <v>272</v>
      </c>
    </row>
    <row r="38" spans="1:6" ht="63" x14ac:dyDescent="0.25">
      <c r="A38" s="72">
        <v>29</v>
      </c>
      <c r="B38" s="69" t="s">
        <v>23775</v>
      </c>
      <c r="C38" s="75" t="s">
        <v>23776</v>
      </c>
      <c r="D38" s="69" t="s">
        <v>23777</v>
      </c>
      <c r="E38" s="144">
        <v>200000</v>
      </c>
      <c r="F38" s="69" t="s">
        <v>272</v>
      </c>
    </row>
    <row r="39" spans="1:6" ht="47.25" x14ac:dyDescent="0.25">
      <c r="A39" s="72">
        <v>30</v>
      </c>
      <c r="B39" s="75" t="s">
        <v>23778</v>
      </c>
      <c r="C39" s="75" t="s">
        <v>23779</v>
      </c>
      <c r="D39" s="75" t="s">
        <v>23772</v>
      </c>
      <c r="E39" s="144">
        <v>400000</v>
      </c>
      <c r="F39" s="69" t="s">
        <v>13</v>
      </c>
    </row>
    <row r="40" spans="1:6" ht="47.25" x14ac:dyDescent="0.25">
      <c r="A40" s="72">
        <v>31</v>
      </c>
      <c r="B40" s="75" t="s">
        <v>23780</v>
      </c>
      <c r="C40" s="75" t="s">
        <v>23781</v>
      </c>
      <c r="D40" s="75" t="s">
        <v>23748</v>
      </c>
      <c r="E40" s="144">
        <v>600000</v>
      </c>
      <c r="F40" s="69" t="s">
        <v>13</v>
      </c>
    </row>
    <row r="41" spans="1:6" ht="94.5" x14ac:dyDescent="0.25">
      <c r="A41" s="72">
        <v>32</v>
      </c>
      <c r="B41" s="75" t="s">
        <v>23782</v>
      </c>
      <c r="C41" s="75" t="s">
        <v>23783</v>
      </c>
      <c r="D41" s="75" t="s">
        <v>24036</v>
      </c>
      <c r="E41" s="144">
        <v>500000</v>
      </c>
      <c r="F41" s="69" t="s">
        <v>272</v>
      </c>
    </row>
    <row r="42" spans="1:6" ht="47.25" x14ac:dyDescent="0.25">
      <c r="A42" s="72">
        <v>33</v>
      </c>
      <c r="B42" s="75" t="s">
        <v>23784</v>
      </c>
      <c r="C42" s="75" t="s">
        <v>23785</v>
      </c>
      <c r="D42" s="75" t="s">
        <v>3027</v>
      </c>
      <c r="E42" s="144">
        <v>400000</v>
      </c>
      <c r="F42" s="69" t="s">
        <v>13</v>
      </c>
    </row>
    <row r="43" spans="1:6" ht="47.25" x14ac:dyDescent="0.25">
      <c r="A43" s="72">
        <v>34</v>
      </c>
      <c r="B43" s="75" t="s">
        <v>23786</v>
      </c>
      <c r="C43" s="75" t="s">
        <v>23787</v>
      </c>
      <c r="D43" s="75" t="s">
        <v>23788</v>
      </c>
      <c r="E43" s="144">
        <v>200000</v>
      </c>
      <c r="F43" s="69" t="s">
        <v>13</v>
      </c>
    </row>
    <row r="44" spans="1:6" ht="47.25" x14ac:dyDescent="0.25">
      <c r="A44" s="72">
        <v>35</v>
      </c>
      <c r="B44" s="75" t="s">
        <v>23786</v>
      </c>
      <c r="C44" s="75" t="s">
        <v>23789</v>
      </c>
      <c r="D44" s="75" t="s">
        <v>23790</v>
      </c>
      <c r="E44" s="144">
        <v>100000</v>
      </c>
      <c r="F44" s="69" t="s">
        <v>13</v>
      </c>
    </row>
    <row r="45" spans="1:6" ht="63" x14ac:dyDescent="0.25">
      <c r="A45" s="72">
        <v>36</v>
      </c>
      <c r="B45" s="75" t="s">
        <v>23791</v>
      </c>
      <c r="C45" s="75" t="s">
        <v>23792</v>
      </c>
      <c r="D45" s="75" t="s">
        <v>23788</v>
      </c>
      <c r="E45" s="144">
        <v>200000</v>
      </c>
      <c r="F45" s="69" t="s">
        <v>13</v>
      </c>
    </row>
    <row r="46" spans="1:6" ht="47.25" x14ac:dyDescent="0.25">
      <c r="A46" s="72">
        <v>37</v>
      </c>
      <c r="B46" s="75" t="s">
        <v>23793</v>
      </c>
      <c r="C46" s="75" t="s">
        <v>23794</v>
      </c>
      <c r="D46" s="75" t="s">
        <v>23772</v>
      </c>
      <c r="E46" s="144">
        <v>400000</v>
      </c>
      <c r="F46" s="69" t="s">
        <v>13</v>
      </c>
    </row>
    <row r="47" spans="1:6" ht="47.25" x14ac:dyDescent="0.25">
      <c r="A47" s="72">
        <v>38</v>
      </c>
      <c r="B47" s="75" t="s">
        <v>23795</v>
      </c>
      <c r="C47" s="75" t="s">
        <v>23796</v>
      </c>
      <c r="D47" s="75" t="s">
        <v>23788</v>
      </c>
      <c r="E47" s="144">
        <v>200000</v>
      </c>
      <c r="F47" s="69" t="s">
        <v>13</v>
      </c>
    </row>
    <row r="48" spans="1:6" ht="47.25" x14ac:dyDescent="0.25">
      <c r="A48" s="72">
        <v>39</v>
      </c>
      <c r="B48" s="75" t="s">
        <v>23797</v>
      </c>
      <c r="C48" s="75" t="s">
        <v>23798</v>
      </c>
      <c r="D48" s="75" t="s">
        <v>23799</v>
      </c>
      <c r="E48" s="144">
        <v>300000</v>
      </c>
      <c r="F48" s="69" t="s">
        <v>13</v>
      </c>
    </row>
    <row r="49" spans="1:6" ht="47.25" x14ac:dyDescent="0.25">
      <c r="A49" s="72">
        <v>40</v>
      </c>
      <c r="B49" s="69" t="s">
        <v>23800</v>
      </c>
      <c r="C49" s="69" t="s">
        <v>23801</v>
      </c>
      <c r="D49" s="69" t="s">
        <v>23802</v>
      </c>
      <c r="E49" s="144">
        <v>100000</v>
      </c>
      <c r="F49" s="69" t="s">
        <v>13</v>
      </c>
    </row>
    <row r="50" spans="1:6" ht="78.75" x14ac:dyDescent="0.25">
      <c r="A50" s="72">
        <v>41</v>
      </c>
      <c r="B50" s="75" t="s">
        <v>23800</v>
      </c>
      <c r="C50" s="75" t="s">
        <v>23803</v>
      </c>
      <c r="D50" s="75" t="s">
        <v>23804</v>
      </c>
      <c r="E50" s="144">
        <v>100000</v>
      </c>
      <c r="F50" s="69" t="s">
        <v>13</v>
      </c>
    </row>
    <row r="51" spans="1:6" ht="47.25" x14ac:dyDescent="0.25">
      <c r="A51" s="72">
        <v>42</v>
      </c>
      <c r="B51" s="75" t="s">
        <v>23805</v>
      </c>
      <c r="C51" s="75" t="s">
        <v>23806</v>
      </c>
      <c r="D51" s="75" t="s">
        <v>3027</v>
      </c>
      <c r="E51" s="144">
        <v>400000</v>
      </c>
      <c r="F51" s="69" t="s">
        <v>13</v>
      </c>
    </row>
    <row r="52" spans="1:6" ht="47.25" x14ac:dyDescent="0.25">
      <c r="A52" s="72">
        <v>43</v>
      </c>
      <c r="B52" s="75" t="s">
        <v>23807</v>
      </c>
      <c r="C52" s="75" t="s">
        <v>23808</v>
      </c>
      <c r="D52" s="75" t="s">
        <v>23788</v>
      </c>
      <c r="E52" s="144">
        <v>200000</v>
      </c>
      <c r="F52" s="69" t="s">
        <v>13</v>
      </c>
    </row>
    <row r="53" spans="1:6" ht="47.25" x14ac:dyDescent="0.25">
      <c r="A53" s="72">
        <v>44</v>
      </c>
      <c r="B53" s="75" t="s">
        <v>23809</v>
      </c>
      <c r="C53" s="75" t="s">
        <v>23810</v>
      </c>
      <c r="D53" s="75" t="s">
        <v>3027</v>
      </c>
      <c r="E53" s="144">
        <v>400000</v>
      </c>
      <c r="F53" s="69" t="s">
        <v>13</v>
      </c>
    </row>
    <row r="54" spans="1:6" ht="47.25" x14ac:dyDescent="0.25">
      <c r="A54" s="72">
        <v>45</v>
      </c>
      <c r="B54" s="75" t="s">
        <v>23811</v>
      </c>
      <c r="C54" s="75" t="s">
        <v>23812</v>
      </c>
      <c r="D54" s="75" t="s">
        <v>3027</v>
      </c>
      <c r="E54" s="144">
        <v>400000</v>
      </c>
      <c r="F54" s="69" t="s">
        <v>13</v>
      </c>
    </row>
    <row r="55" spans="1:6" ht="47.25" x14ac:dyDescent="0.25">
      <c r="A55" s="72">
        <v>46</v>
      </c>
      <c r="B55" s="75" t="s">
        <v>23813</v>
      </c>
      <c r="C55" s="75" t="s">
        <v>23814</v>
      </c>
      <c r="D55" s="75" t="s">
        <v>23788</v>
      </c>
      <c r="E55" s="144">
        <v>200000</v>
      </c>
      <c r="F55" s="69" t="s">
        <v>13</v>
      </c>
    </row>
    <row r="56" spans="1:6" ht="47.25" x14ac:dyDescent="0.25">
      <c r="A56" s="72">
        <v>47</v>
      </c>
      <c r="B56" s="75" t="s">
        <v>23815</v>
      </c>
      <c r="C56" s="75" t="s">
        <v>23816</v>
      </c>
      <c r="D56" s="75" t="s">
        <v>23769</v>
      </c>
      <c r="E56" s="144">
        <v>300000</v>
      </c>
      <c r="F56" s="69" t="s">
        <v>13</v>
      </c>
    </row>
    <row r="57" spans="1:6" ht="47.25" x14ac:dyDescent="0.25">
      <c r="A57" s="72">
        <v>48</v>
      </c>
      <c r="B57" s="75" t="s">
        <v>23817</v>
      </c>
      <c r="C57" s="75" t="s">
        <v>23818</v>
      </c>
      <c r="D57" s="75" t="s">
        <v>23769</v>
      </c>
      <c r="E57" s="144">
        <v>300000</v>
      </c>
      <c r="F57" s="69" t="s">
        <v>13</v>
      </c>
    </row>
    <row r="58" spans="1:6" ht="47.25" x14ac:dyDescent="0.25">
      <c r="A58" s="72">
        <v>49</v>
      </c>
      <c r="B58" s="75" t="s">
        <v>23819</v>
      </c>
      <c r="C58" s="75" t="s">
        <v>23820</v>
      </c>
      <c r="D58" s="75" t="s">
        <v>23769</v>
      </c>
      <c r="E58" s="144">
        <v>300000</v>
      </c>
      <c r="F58" s="69" t="s">
        <v>13</v>
      </c>
    </row>
    <row r="59" spans="1:6" ht="47.25" x14ac:dyDescent="0.25">
      <c r="A59" s="72">
        <v>50</v>
      </c>
      <c r="B59" s="75" t="s">
        <v>23821</v>
      </c>
      <c r="C59" s="75" t="s">
        <v>23822</v>
      </c>
      <c r="D59" s="75" t="s">
        <v>23788</v>
      </c>
      <c r="E59" s="144">
        <v>200000</v>
      </c>
      <c r="F59" s="69" t="s">
        <v>13</v>
      </c>
    </row>
    <row r="60" spans="1:6" ht="47.25" x14ac:dyDescent="0.25">
      <c r="A60" s="72">
        <v>51</v>
      </c>
      <c r="B60" s="75" t="s">
        <v>23823</v>
      </c>
      <c r="C60" s="75" t="s">
        <v>23824</v>
      </c>
      <c r="D60" s="75" t="s">
        <v>23788</v>
      </c>
      <c r="E60" s="144">
        <v>200000</v>
      </c>
      <c r="F60" s="69" t="s">
        <v>13</v>
      </c>
    </row>
    <row r="61" spans="1:6" ht="63" x14ac:dyDescent="0.25">
      <c r="A61" s="72">
        <v>52</v>
      </c>
      <c r="B61" s="75" t="s">
        <v>23823</v>
      </c>
      <c r="C61" s="75" t="s">
        <v>23825</v>
      </c>
      <c r="D61" s="75" t="s">
        <v>23826</v>
      </c>
      <c r="E61" s="144">
        <v>100000</v>
      </c>
      <c r="F61" s="69" t="s">
        <v>272</v>
      </c>
    </row>
    <row r="62" spans="1:6" ht="47.25" x14ac:dyDescent="0.25">
      <c r="A62" s="72">
        <v>53</v>
      </c>
      <c r="B62" s="75" t="s">
        <v>23827</v>
      </c>
      <c r="C62" s="75" t="s">
        <v>23828</v>
      </c>
      <c r="D62" s="75" t="s">
        <v>3027</v>
      </c>
      <c r="E62" s="144">
        <v>400000</v>
      </c>
      <c r="F62" s="69" t="s">
        <v>13</v>
      </c>
    </row>
    <row r="63" spans="1:6" ht="47.25" x14ac:dyDescent="0.25">
      <c r="A63" s="72">
        <v>54</v>
      </c>
      <c r="B63" s="75" t="s">
        <v>23829</v>
      </c>
      <c r="C63" s="75" t="s">
        <v>23830</v>
      </c>
      <c r="D63" s="75" t="s">
        <v>23772</v>
      </c>
      <c r="E63" s="144">
        <v>400000</v>
      </c>
      <c r="F63" s="69" t="s">
        <v>13</v>
      </c>
    </row>
    <row r="64" spans="1:6" ht="78.75" x14ac:dyDescent="0.25">
      <c r="A64" s="72">
        <v>55</v>
      </c>
      <c r="B64" s="75" t="s">
        <v>23829</v>
      </c>
      <c r="C64" s="75" t="s">
        <v>23831</v>
      </c>
      <c r="D64" s="75" t="s">
        <v>23832</v>
      </c>
      <c r="E64" s="144">
        <v>100000</v>
      </c>
      <c r="F64" s="69" t="s">
        <v>272</v>
      </c>
    </row>
    <row r="65" spans="1:6" ht="63" x14ac:dyDescent="0.25">
      <c r="A65" s="72">
        <v>56</v>
      </c>
      <c r="B65" s="69" t="s">
        <v>23833</v>
      </c>
      <c r="C65" s="69" t="s">
        <v>23834</v>
      </c>
      <c r="D65" s="69" t="s">
        <v>23835</v>
      </c>
      <c r="E65" s="144">
        <v>100000</v>
      </c>
      <c r="F65" s="69" t="s">
        <v>272</v>
      </c>
    </row>
    <row r="66" spans="1:6" ht="63" x14ac:dyDescent="0.25">
      <c r="A66" s="72">
        <v>57</v>
      </c>
      <c r="B66" s="75" t="s">
        <v>23836</v>
      </c>
      <c r="C66" s="75" t="s">
        <v>23837</v>
      </c>
      <c r="D66" s="75" t="s">
        <v>23838</v>
      </c>
      <c r="E66" s="144">
        <v>100000</v>
      </c>
      <c r="F66" s="69" t="s">
        <v>272</v>
      </c>
    </row>
    <row r="67" spans="1:6" ht="47.25" x14ac:dyDescent="0.25">
      <c r="A67" s="72">
        <v>58</v>
      </c>
      <c r="B67" s="75" t="s">
        <v>23836</v>
      </c>
      <c r="C67" s="75" t="s">
        <v>23839</v>
      </c>
      <c r="D67" s="75" t="s">
        <v>23840</v>
      </c>
      <c r="E67" s="144">
        <v>400000</v>
      </c>
      <c r="F67" s="69" t="s">
        <v>13</v>
      </c>
    </row>
    <row r="68" spans="1:6" ht="47.25" x14ac:dyDescent="0.25">
      <c r="A68" s="72">
        <v>59</v>
      </c>
      <c r="B68" s="75" t="s">
        <v>23841</v>
      </c>
      <c r="C68" s="75" t="s">
        <v>23842</v>
      </c>
      <c r="D68" s="75" t="s">
        <v>23788</v>
      </c>
      <c r="E68" s="144">
        <v>200000</v>
      </c>
      <c r="F68" s="69" t="s">
        <v>13</v>
      </c>
    </row>
    <row r="69" spans="1:6" ht="63" x14ac:dyDescent="0.25">
      <c r="A69" s="72">
        <v>60</v>
      </c>
      <c r="B69" s="75" t="s">
        <v>23843</v>
      </c>
      <c r="C69" s="75" t="s">
        <v>23844</v>
      </c>
      <c r="D69" s="75" t="s">
        <v>24037</v>
      </c>
      <c r="E69" s="144">
        <v>250000</v>
      </c>
      <c r="F69" s="69" t="s">
        <v>272</v>
      </c>
    </row>
    <row r="70" spans="1:6" ht="47.25" x14ac:dyDescent="0.25">
      <c r="A70" s="72">
        <v>61</v>
      </c>
      <c r="B70" s="75" t="s">
        <v>23845</v>
      </c>
      <c r="C70" s="75" t="s">
        <v>23846</v>
      </c>
      <c r="D70" s="75" t="s">
        <v>23772</v>
      </c>
      <c r="E70" s="144">
        <v>400000</v>
      </c>
      <c r="F70" s="69" t="s">
        <v>13</v>
      </c>
    </row>
    <row r="71" spans="1:6" ht="47.25" x14ac:dyDescent="0.25">
      <c r="A71" s="72">
        <v>62</v>
      </c>
      <c r="B71" s="75" t="s">
        <v>23764</v>
      </c>
      <c r="C71" s="75" t="s">
        <v>23847</v>
      </c>
      <c r="D71" s="75" t="s">
        <v>23848</v>
      </c>
      <c r="E71" s="144">
        <v>100000</v>
      </c>
      <c r="F71" s="69" t="s">
        <v>272</v>
      </c>
    </row>
    <row r="72" spans="1:6" ht="47.25" x14ac:dyDescent="0.25">
      <c r="A72" s="72">
        <v>63</v>
      </c>
      <c r="B72" s="75" t="s">
        <v>23849</v>
      </c>
      <c r="C72" s="75" t="s">
        <v>23850</v>
      </c>
      <c r="D72" s="75" t="s">
        <v>23769</v>
      </c>
      <c r="E72" s="144">
        <v>300000</v>
      </c>
      <c r="F72" s="69" t="s">
        <v>13</v>
      </c>
    </row>
    <row r="73" spans="1:6" ht="47.25" x14ac:dyDescent="0.25">
      <c r="A73" s="72">
        <v>64</v>
      </c>
      <c r="B73" s="75" t="s">
        <v>23033</v>
      </c>
      <c r="C73" s="75" t="s">
        <v>23851</v>
      </c>
      <c r="D73" s="75" t="s">
        <v>23852</v>
      </c>
      <c r="E73" s="144">
        <v>300000</v>
      </c>
      <c r="F73" s="69" t="s">
        <v>13</v>
      </c>
    </row>
    <row r="74" spans="1:6" ht="63" x14ac:dyDescent="0.25">
      <c r="A74" s="72">
        <v>65</v>
      </c>
      <c r="B74" s="75" t="s">
        <v>23853</v>
      </c>
      <c r="C74" s="75" t="s">
        <v>23854</v>
      </c>
      <c r="D74" s="75" t="s">
        <v>23855</v>
      </c>
      <c r="E74" s="144">
        <v>300000</v>
      </c>
      <c r="F74" s="69" t="s">
        <v>272</v>
      </c>
    </row>
    <row r="75" spans="1:6" ht="47.25" x14ac:dyDescent="0.25">
      <c r="A75" s="72">
        <v>66</v>
      </c>
      <c r="B75" s="75" t="s">
        <v>23853</v>
      </c>
      <c r="C75" s="75" t="s">
        <v>23856</v>
      </c>
      <c r="D75" s="75" t="s">
        <v>23840</v>
      </c>
      <c r="E75" s="144">
        <v>400000</v>
      </c>
      <c r="F75" s="69" t="s">
        <v>13</v>
      </c>
    </row>
    <row r="76" spans="1:6" ht="47.25" x14ac:dyDescent="0.25">
      <c r="A76" s="72">
        <v>67</v>
      </c>
      <c r="B76" s="75" t="s">
        <v>23857</v>
      </c>
      <c r="C76" s="75" t="s">
        <v>23858</v>
      </c>
      <c r="D76" s="75" t="s">
        <v>23788</v>
      </c>
      <c r="E76" s="144">
        <v>200000</v>
      </c>
      <c r="F76" s="69" t="s">
        <v>13</v>
      </c>
    </row>
    <row r="77" spans="1:6" ht="47.25" x14ac:dyDescent="0.25">
      <c r="A77" s="72">
        <v>68</v>
      </c>
      <c r="B77" s="75" t="s">
        <v>23859</v>
      </c>
      <c r="C77" s="75" t="s">
        <v>23860</v>
      </c>
      <c r="D77" s="75" t="s">
        <v>23772</v>
      </c>
      <c r="E77" s="144">
        <v>400000</v>
      </c>
      <c r="F77" s="69" t="s">
        <v>13</v>
      </c>
    </row>
    <row r="78" spans="1:6" ht="63" x14ac:dyDescent="0.25">
      <c r="A78" s="72">
        <v>69</v>
      </c>
      <c r="B78" s="75" t="s">
        <v>23861</v>
      </c>
      <c r="C78" s="75" t="s">
        <v>23862</v>
      </c>
      <c r="D78" s="75" t="s">
        <v>23840</v>
      </c>
      <c r="E78" s="144">
        <v>400000</v>
      </c>
      <c r="F78" s="69" t="s">
        <v>13</v>
      </c>
    </row>
    <row r="79" spans="1:6" ht="47.25" x14ac:dyDescent="0.25">
      <c r="A79" s="72">
        <v>70</v>
      </c>
      <c r="B79" s="75" t="s">
        <v>23863</v>
      </c>
      <c r="C79" s="75" t="s">
        <v>23864</v>
      </c>
      <c r="D79" s="75" t="s">
        <v>23788</v>
      </c>
      <c r="E79" s="144">
        <v>200000</v>
      </c>
      <c r="F79" s="69" t="s">
        <v>13</v>
      </c>
    </row>
    <row r="80" spans="1:6" ht="47.25" x14ac:dyDescent="0.25">
      <c r="A80" s="72">
        <v>71</v>
      </c>
      <c r="B80" s="69" t="s">
        <v>23863</v>
      </c>
      <c r="C80" s="69" t="s">
        <v>23865</v>
      </c>
      <c r="D80" s="69" t="s">
        <v>23866</v>
      </c>
      <c r="E80" s="144">
        <v>100000</v>
      </c>
      <c r="F80" s="69" t="s">
        <v>272</v>
      </c>
    </row>
    <row r="81" spans="1:6" ht="47.25" x14ac:dyDescent="0.25">
      <c r="A81" s="72">
        <v>72</v>
      </c>
      <c r="B81" s="69" t="s">
        <v>23867</v>
      </c>
      <c r="C81" s="69" t="s">
        <v>23868</v>
      </c>
      <c r="D81" s="69" t="s">
        <v>23869</v>
      </c>
      <c r="E81" s="144">
        <v>100000</v>
      </c>
      <c r="F81" s="69" t="s">
        <v>272</v>
      </c>
    </row>
    <row r="82" spans="1:6" ht="78.75" x14ac:dyDescent="0.25">
      <c r="A82" s="72">
        <v>73</v>
      </c>
      <c r="B82" s="69" t="s">
        <v>23870</v>
      </c>
      <c r="C82" s="69" t="s">
        <v>23871</v>
      </c>
      <c r="D82" s="69" t="s">
        <v>23872</v>
      </c>
      <c r="E82" s="144">
        <v>300000</v>
      </c>
      <c r="F82" s="69" t="s">
        <v>272</v>
      </c>
    </row>
    <row r="83" spans="1:6" ht="63" x14ac:dyDescent="0.25">
      <c r="A83" s="72">
        <v>74</v>
      </c>
      <c r="B83" s="69" t="s">
        <v>23873</v>
      </c>
      <c r="C83" s="69" t="s">
        <v>23874</v>
      </c>
      <c r="D83" s="69" t="s">
        <v>23875</v>
      </c>
      <c r="E83" s="144">
        <v>300000</v>
      </c>
      <c r="F83" s="69" t="s">
        <v>272</v>
      </c>
    </row>
    <row r="84" spans="1:6" ht="47.25" x14ac:dyDescent="0.25">
      <c r="A84" s="72">
        <v>75</v>
      </c>
      <c r="B84" s="75" t="s">
        <v>23876</v>
      </c>
      <c r="C84" s="75" t="s">
        <v>23877</v>
      </c>
      <c r="D84" s="75" t="s">
        <v>23840</v>
      </c>
      <c r="E84" s="144">
        <v>400000</v>
      </c>
      <c r="F84" s="69" t="s">
        <v>13</v>
      </c>
    </row>
    <row r="85" spans="1:6" ht="78.75" x14ac:dyDescent="0.25">
      <c r="A85" s="72">
        <v>76</v>
      </c>
      <c r="B85" s="69" t="s">
        <v>23878</v>
      </c>
      <c r="C85" s="69" t="s">
        <v>23879</v>
      </c>
      <c r="D85" s="69" t="s">
        <v>23880</v>
      </c>
      <c r="E85" s="144">
        <v>200000</v>
      </c>
      <c r="F85" s="69" t="s">
        <v>272</v>
      </c>
    </row>
    <row r="86" spans="1:6" ht="94.5" x14ac:dyDescent="0.25">
      <c r="A86" s="72">
        <v>77</v>
      </c>
      <c r="B86" s="69" t="s">
        <v>23881</v>
      </c>
      <c r="C86" s="69" t="s">
        <v>23882</v>
      </c>
      <c r="D86" s="69" t="s">
        <v>23883</v>
      </c>
      <c r="E86" s="144">
        <v>200000</v>
      </c>
      <c r="F86" s="69" t="s">
        <v>272</v>
      </c>
    </row>
    <row r="87" spans="1:6" ht="47.25" x14ac:dyDescent="0.25">
      <c r="A87" s="72">
        <v>78</v>
      </c>
      <c r="B87" s="69" t="s">
        <v>23884</v>
      </c>
      <c r="C87" s="69" t="s">
        <v>23885</v>
      </c>
      <c r="D87" s="69" t="s">
        <v>23886</v>
      </c>
      <c r="E87" s="144">
        <v>200000</v>
      </c>
      <c r="F87" s="69" t="s">
        <v>272</v>
      </c>
    </row>
    <row r="88" spans="1:6" ht="47.25" x14ac:dyDescent="0.25">
      <c r="A88" s="72">
        <v>79</v>
      </c>
      <c r="B88" s="69" t="s">
        <v>23884</v>
      </c>
      <c r="C88" s="69" t="s">
        <v>23887</v>
      </c>
      <c r="D88" s="69" t="s">
        <v>23888</v>
      </c>
      <c r="E88" s="144">
        <v>50000</v>
      </c>
      <c r="F88" s="69" t="s">
        <v>272</v>
      </c>
    </row>
    <row r="89" spans="1:6" ht="63" x14ac:dyDescent="0.25">
      <c r="A89" s="72">
        <v>80</v>
      </c>
      <c r="B89" s="75" t="s">
        <v>23889</v>
      </c>
      <c r="C89" s="75" t="s">
        <v>23890</v>
      </c>
      <c r="D89" s="75" t="s">
        <v>3027</v>
      </c>
      <c r="E89" s="144">
        <v>400000</v>
      </c>
      <c r="F89" s="69" t="s">
        <v>13</v>
      </c>
    </row>
    <row r="90" spans="1:6" ht="47.25" x14ac:dyDescent="0.25">
      <c r="A90" s="72">
        <v>81</v>
      </c>
      <c r="B90" s="75" t="s">
        <v>23891</v>
      </c>
      <c r="C90" s="75" t="s">
        <v>23892</v>
      </c>
      <c r="D90" s="75" t="s">
        <v>3027</v>
      </c>
      <c r="E90" s="144">
        <v>400000</v>
      </c>
      <c r="F90" s="69" t="s">
        <v>13</v>
      </c>
    </row>
    <row r="91" spans="1:6" ht="47.25" x14ac:dyDescent="0.25">
      <c r="A91" s="72">
        <v>82</v>
      </c>
      <c r="B91" s="75" t="s">
        <v>23893</v>
      </c>
      <c r="C91" s="75" t="s">
        <v>23894</v>
      </c>
      <c r="D91" s="75" t="s">
        <v>23895</v>
      </c>
      <c r="E91" s="144">
        <v>200000</v>
      </c>
      <c r="F91" s="69" t="s">
        <v>13</v>
      </c>
    </row>
    <row r="92" spans="1:6" ht="47.25" x14ac:dyDescent="0.25">
      <c r="A92" s="72">
        <v>83</v>
      </c>
      <c r="B92" s="75" t="s">
        <v>23896</v>
      </c>
      <c r="C92" s="75" t="s">
        <v>23897</v>
      </c>
      <c r="D92" s="75" t="s">
        <v>23772</v>
      </c>
      <c r="E92" s="144">
        <v>400000</v>
      </c>
      <c r="F92" s="69" t="s">
        <v>13</v>
      </c>
    </row>
    <row r="93" spans="1:6" ht="47.25" x14ac:dyDescent="0.25">
      <c r="A93" s="72">
        <v>84</v>
      </c>
      <c r="B93" s="75" t="s">
        <v>23896</v>
      </c>
      <c r="C93" s="75" t="s">
        <v>23898</v>
      </c>
      <c r="D93" s="75" t="s">
        <v>23895</v>
      </c>
      <c r="E93" s="144">
        <v>200000</v>
      </c>
      <c r="F93" s="69" t="s">
        <v>13</v>
      </c>
    </row>
    <row r="94" spans="1:6" ht="47.25" x14ac:dyDescent="0.25">
      <c r="A94" s="72">
        <v>85</v>
      </c>
      <c r="B94" s="75" t="s">
        <v>23899</v>
      </c>
      <c r="C94" s="75" t="s">
        <v>23900</v>
      </c>
      <c r="D94" s="75" t="s">
        <v>3027</v>
      </c>
      <c r="E94" s="144">
        <v>400000</v>
      </c>
      <c r="F94" s="69" t="s">
        <v>13</v>
      </c>
    </row>
    <row r="95" spans="1:6" ht="47.25" x14ac:dyDescent="0.25">
      <c r="A95" s="72">
        <v>86</v>
      </c>
      <c r="B95" s="75" t="s">
        <v>23901</v>
      </c>
      <c r="C95" s="75" t="s">
        <v>23902</v>
      </c>
      <c r="D95" s="75" t="s">
        <v>3027</v>
      </c>
      <c r="E95" s="144">
        <v>400000</v>
      </c>
      <c r="F95" s="69" t="s">
        <v>13</v>
      </c>
    </row>
    <row r="96" spans="1:6" ht="47.25" x14ac:dyDescent="0.25">
      <c r="A96" s="72">
        <v>87</v>
      </c>
      <c r="B96" s="75" t="s">
        <v>23903</v>
      </c>
      <c r="C96" s="75" t="s">
        <v>23904</v>
      </c>
      <c r="D96" s="75" t="s">
        <v>23895</v>
      </c>
      <c r="E96" s="144">
        <v>200000</v>
      </c>
      <c r="F96" s="69" t="s">
        <v>13</v>
      </c>
    </row>
    <row r="97" spans="1:6" ht="47.25" x14ac:dyDescent="0.25">
      <c r="A97" s="72">
        <v>88</v>
      </c>
      <c r="B97" s="75" t="s">
        <v>23905</v>
      </c>
      <c r="C97" s="75" t="s">
        <v>23906</v>
      </c>
      <c r="D97" s="75" t="s">
        <v>23772</v>
      </c>
      <c r="E97" s="144">
        <v>400000</v>
      </c>
      <c r="F97" s="69" t="s">
        <v>13</v>
      </c>
    </row>
    <row r="98" spans="1:6" ht="47.25" x14ac:dyDescent="0.25">
      <c r="A98" s="72">
        <v>89</v>
      </c>
      <c r="B98" s="75" t="s">
        <v>23907</v>
      </c>
      <c r="C98" s="75" t="s">
        <v>23908</v>
      </c>
      <c r="D98" s="75" t="s">
        <v>23790</v>
      </c>
      <c r="E98" s="144">
        <v>100000</v>
      </c>
      <c r="F98" s="69" t="s">
        <v>13</v>
      </c>
    </row>
    <row r="99" spans="1:6" ht="47.25" x14ac:dyDescent="0.25">
      <c r="A99" s="72">
        <v>90</v>
      </c>
      <c r="B99" s="75" t="s">
        <v>23909</v>
      </c>
      <c r="C99" s="75" t="s">
        <v>23910</v>
      </c>
      <c r="D99" s="75" t="s">
        <v>23911</v>
      </c>
      <c r="E99" s="144">
        <v>200000</v>
      </c>
      <c r="F99" s="69" t="s">
        <v>13</v>
      </c>
    </row>
    <row r="100" spans="1:6" ht="47.25" x14ac:dyDescent="0.25">
      <c r="A100" s="72">
        <v>91</v>
      </c>
      <c r="B100" s="75" t="s">
        <v>23912</v>
      </c>
      <c r="C100" s="75" t="s">
        <v>23913</v>
      </c>
      <c r="D100" s="75" t="s">
        <v>23911</v>
      </c>
      <c r="E100" s="144">
        <v>200000</v>
      </c>
      <c r="F100" s="69" t="s">
        <v>13</v>
      </c>
    </row>
    <row r="101" spans="1:6" ht="47.25" x14ac:dyDescent="0.25">
      <c r="A101" s="72">
        <v>92</v>
      </c>
      <c r="B101" s="75" t="s">
        <v>17644</v>
      </c>
      <c r="C101" s="75" t="s">
        <v>23914</v>
      </c>
      <c r="D101" s="75" t="s">
        <v>3027</v>
      </c>
      <c r="E101" s="144">
        <v>400000</v>
      </c>
      <c r="F101" s="69" t="s">
        <v>13</v>
      </c>
    </row>
    <row r="102" spans="1:6" ht="47.25" x14ac:dyDescent="0.25">
      <c r="A102" s="72">
        <v>93</v>
      </c>
      <c r="B102" s="75" t="s">
        <v>23915</v>
      </c>
      <c r="C102" s="75" t="s">
        <v>23916</v>
      </c>
      <c r="D102" s="75" t="s">
        <v>3027</v>
      </c>
      <c r="E102" s="144">
        <v>400000</v>
      </c>
      <c r="F102" s="69" t="s">
        <v>13</v>
      </c>
    </row>
    <row r="103" spans="1:6" ht="78.75" x14ac:dyDescent="0.25">
      <c r="A103" s="72">
        <v>94</v>
      </c>
      <c r="B103" s="69" t="s">
        <v>23917</v>
      </c>
      <c r="C103" s="69" t="s">
        <v>23918</v>
      </c>
      <c r="D103" s="69" t="s">
        <v>23919</v>
      </c>
      <c r="E103" s="144">
        <v>300000</v>
      </c>
      <c r="F103" s="69" t="s">
        <v>272</v>
      </c>
    </row>
    <row r="104" spans="1:6" ht="47.25" x14ac:dyDescent="0.25">
      <c r="A104" s="72">
        <v>95</v>
      </c>
      <c r="B104" s="75" t="s">
        <v>23920</v>
      </c>
      <c r="C104" s="75" t="s">
        <v>23921</v>
      </c>
      <c r="D104" s="75" t="s">
        <v>23772</v>
      </c>
      <c r="E104" s="144">
        <v>400000</v>
      </c>
      <c r="F104" s="69" t="s">
        <v>13</v>
      </c>
    </row>
    <row r="105" spans="1:6" ht="47.25" x14ac:dyDescent="0.25">
      <c r="A105" s="72">
        <v>96</v>
      </c>
      <c r="B105" s="75" t="s">
        <v>23922</v>
      </c>
      <c r="C105" s="75" t="s">
        <v>23923</v>
      </c>
      <c r="D105" s="75" t="s">
        <v>3027</v>
      </c>
      <c r="E105" s="144">
        <v>400000</v>
      </c>
      <c r="F105" s="69" t="s">
        <v>13</v>
      </c>
    </row>
    <row r="106" spans="1:6" ht="47.25" x14ac:dyDescent="0.25">
      <c r="A106" s="72">
        <v>97</v>
      </c>
      <c r="B106" s="69" t="s">
        <v>23924</v>
      </c>
      <c r="C106" s="69" t="s">
        <v>23925</v>
      </c>
      <c r="D106" s="69" t="s">
        <v>23926</v>
      </c>
      <c r="E106" s="144">
        <v>300000</v>
      </c>
      <c r="F106" s="69" t="s">
        <v>272</v>
      </c>
    </row>
    <row r="107" spans="1:6" ht="47.25" x14ac:dyDescent="0.25">
      <c r="A107" s="72">
        <v>98</v>
      </c>
      <c r="B107" s="75" t="s">
        <v>23927</v>
      </c>
      <c r="C107" s="75" t="s">
        <v>23928</v>
      </c>
      <c r="D107" s="75" t="s">
        <v>23895</v>
      </c>
      <c r="E107" s="144">
        <v>200000</v>
      </c>
      <c r="F107" s="69" t="s">
        <v>13</v>
      </c>
    </row>
    <row r="108" spans="1:6" ht="47.25" x14ac:dyDescent="0.25">
      <c r="A108" s="72">
        <v>99</v>
      </c>
      <c r="B108" s="75" t="s">
        <v>23929</v>
      </c>
      <c r="C108" s="75" t="s">
        <v>23930</v>
      </c>
      <c r="D108" s="75" t="s">
        <v>3027</v>
      </c>
      <c r="E108" s="144">
        <v>400000</v>
      </c>
      <c r="F108" s="69" t="s">
        <v>13</v>
      </c>
    </row>
    <row r="109" spans="1:6" ht="47.25" x14ac:dyDescent="0.25">
      <c r="A109" s="72">
        <v>100</v>
      </c>
      <c r="B109" s="75" t="s">
        <v>23931</v>
      </c>
      <c r="C109" s="75" t="s">
        <v>23932</v>
      </c>
      <c r="D109" s="75" t="s">
        <v>23933</v>
      </c>
      <c r="E109" s="144">
        <v>100000</v>
      </c>
      <c r="F109" s="69" t="s">
        <v>13</v>
      </c>
    </row>
    <row r="110" spans="1:6" ht="47.25" x14ac:dyDescent="0.25">
      <c r="A110" s="72">
        <v>101</v>
      </c>
      <c r="B110" s="75" t="s">
        <v>23934</v>
      </c>
      <c r="C110" s="75" t="s">
        <v>23935</v>
      </c>
      <c r="D110" s="75" t="s">
        <v>3027</v>
      </c>
      <c r="E110" s="144">
        <v>400000</v>
      </c>
      <c r="F110" s="69" t="s">
        <v>13</v>
      </c>
    </row>
    <row r="111" spans="1:6" ht="47.25" x14ac:dyDescent="0.25">
      <c r="A111" s="72">
        <v>102</v>
      </c>
      <c r="B111" s="75" t="s">
        <v>23936</v>
      </c>
      <c r="C111" s="75" t="s">
        <v>23937</v>
      </c>
      <c r="D111" s="75" t="s">
        <v>3027</v>
      </c>
      <c r="E111" s="144">
        <v>400000</v>
      </c>
      <c r="F111" s="69" t="s">
        <v>13</v>
      </c>
    </row>
    <row r="112" spans="1:6" ht="47.25" x14ac:dyDescent="0.25">
      <c r="A112" s="72">
        <v>103</v>
      </c>
      <c r="B112" s="75" t="s">
        <v>23938</v>
      </c>
      <c r="C112" s="75" t="s">
        <v>23939</v>
      </c>
      <c r="D112" s="75" t="s">
        <v>3027</v>
      </c>
      <c r="E112" s="144">
        <v>400000</v>
      </c>
      <c r="F112" s="69" t="s">
        <v>13</v>
      </c>
    </row>
    <row r="113" spans="1:6" ht="47.25" x14ac:dyDescent="0.25">
      <c r="A113" s="72">
        <v>104</v>
      </c>
      <c r="B113" s="69" t="s">
        <v>23938</v>
      </c>
      <c r="C113" s="69" t="s">
        <v>23940</v>
      </c>
      <c r="D113" s="69" t="s">
        <v>23941</v>
      </c>
      <c r="E113" s="144">
        <v>200000</v>
      </c>
      <c r="F113" s="69" t="s">
        <v>272</v>
      </c>
    </row>
    <row r="114" spans="1:6" ht="47.25" x14ac:dyDescent="0.25">
      <c r="A114" s="72">
        <v>105</v>
      </c>
      <c r="B114" s="75" t="s">
        <v>23896</v>
      </c>
      <c r="C114" s="75" t="s">
        <v>23942</v>
      </c>
      <c r="D114" s="75" t="s">
        <v>3027</v>
      </c>
      <c r="E114" s="144">
        <v>400000</v>
      </c>
      <c r="F114" s="69" t="s">
        <v>13</v>
      </c>
    </row>
    <row r="115" spans="1:6" ht="47.25" x14ac:dyDescent="0.25">
      <c r="A115" s="72">
        <v>106</v>
      </c>
      <c r="B115" s="75" t="s">
        <v>23943</v>
      </c>
      <c r="C115" s="75" t="s">
        <v>23944</v>
      </c>
      <c r="D115" s="75" t="s">
        <v>23945</v>
      </c>
      <c r="E115" s="144">
        <v>400000</v>
      </c>
      <c r="F115" s="69" t="s">
        <v>13</v>
      </c>
    </row>
    <row r="116" spans="1:6" ht="47.25" x14ac:dyDescent="0.25">
      <c r="A116" s="72">
        <v>107</v>
      </c>
      <c r="B116" s="75" t="s">
        <v>23946</v>
      </c>
      <c r="C116" s="75" t="s">
        <v>23947</v>
      </c>
      <c r="D116" s="75" t="s">
        <v>23895</v>
      </c>
      <c r="E116" s="144">
        <v>200000</v>
      </c>
      <c r="F116" s="69" t="s">
        <v>13</v>
      </c>
    </row>
    <row r="117" spans="1:6" ht="47.25" x14ac:dyDescent="0.25">
      <c r="A117" s="72">
        <v>108</v>
      </c>
      <c r="B117" s="75" t="s">
        <v>23948</v>
      </c>
      <c r="C117" s="75" t="s">
        <v>23949</v>
      </c>
      <c r="D117" s="75" t="s">
        <v>23895</v>
      </c>
      <c r="E117" s="144">
        <v>200000</v>
      </c>
      <c r="F117" s="69" t="s">
        <v>13</v>
      </c>
    </row>
    <row r="118" spans="1:6" ht="47.25" x14ac:dyDescent="0.25">
      <c r="A118" s="72">
        <v>109</v>
      </c>
      <c r="B118" s="75" t="s">
        <v>23948</v>
      </c>
      <c r="C118" s="75" t="s">
        <v>23950</v>
      </c>
      <c r="D118" s="75" t="s">
        <v>23748</v>
      </c>
      <c r="E118" s="144">
        <v>450000</v>
      </c>
      <c r="F118" s="69" t="s">
        <v>13</v>
      </c>
    </row>
    <row r="119" spans="1:6" ht="47.25" x14ac:dyDescent="0.25">
      <c r="A119" s="72">
        <v>110</v>
      </c>
      <c r="B119" s="75" t="s">
        <v>23819</v>
      </c>
      <c r="C119" s="75" t="s">
        <v>23951</v>
      </c>
      <c r="D119" s="75" t="s">
        <v>23952</v>
      </c>
      <c r="E119" s="144">
        <v>50000</v>
      </c>
      <c r="F119" s="69" t="s">
        <v>13</v>
      </c>
    </row>
    <row r="120" spans="1:6" x14ac:dyDescent="0.25">
      <c r="A120" s="72"/>
      <c r="B120" s="2351" t="s">
        <v>315</v>
      </c>
      <c r="C120" s="2351"/>
      <c r="D120" s="75"/>
      <c r="E120" s="144"/>
      <c r="F120" s="69"/>
    </row>
    <row r="121" spans="1:6" ht="47.25" x14ac:dyDescent="0.25">
      <c r="A121" s="72">
        <v>111</v>
      </c>
      <c r="B121" s="75" t="s">
        <v>23953</v>
      </c>
      <c r="C121" s="75" t="s">
        <v>23954</v>
      </c>
      <c r="D121" s="75" t="s">
        <v>23748</v>
      </c>
      <c r="E121" s="144">
        <v>500000</v>
      </c>
      <c r="F121" s="69" t="s">
        <v>13</v>
      </c>
    </row>
    <row r="122" spans="1:6" ht="47.25" x14ac:dyDescent="0.25">
      <c r="A122" s="72">
        <v>112</v>
      </c>
      <c r="B122" s="75" t="s">
        <v>23955</v>
      </c>
      <c r="C122" s="75" t="s">
        <v>23956</v>
      </c>
      <c r="D122" s="75" t="s">
        <v>3027</v>
      </c>
      <c r="E122" s="144">
        <v>400000</v>
      </c>
      <c r="F122" s="69" t="s">
        <v>13</v>
      </c>
    </row>
    <row r="123" spans="1:6" ht="63" x14ac:dyDescent="0.25">
      <c r="A123" s="72">
        <v>113</v>
      </c>
      <c r="B123" s="69" t="s">
        <v>23957</v>
      </c>
      <c r="C123" s="69" t="s">
        <v>23958</v>
      </c>
      <c r="D123" s="69" t="s">
        <v>24038</v>
      </c>
      <c r="E123" s="144">
        <v>200000</v>
      </c>
      <c r="F123" s="69" t="s">
        <v>272</v>
      </c>
    </row>
    <row r="124" spans="1:6" ht="63" x14ac:dyDescent="0.25">
      <c r="A124" s="72">
        <v>114</v>
      </c>
      <c r="B124" s="75" t="s">
        <v>23959</v>
      </c>
      <c r="C124" s="75" t="s">
        <v>23960</v>
      </c>
      <c r="D124" s="75" t="s">
        <v>23743</v>
      </c>
      <c r="E124" s="144">
        <v>200000</v>
      </c>
      <c r="F124" s="69" t="s">
        <v>13</v>
      </c>
    </row>
    <row r="125" spans="1:6" ht="47.25" x14ac:dyDescent="0.25">
      <c r="A125" s="72">
        <v>115</v>
      </c>
      <c r="B125" s="75" t="s">
        <v>15632</v>
      </c>
      <c r="C125" s="75" t="s">
        <v>23961</v>
      </c>
      <c r="D125" s="75" t="s">
        <v>23743</v>
      </c>
      <c r="E125" s="144">
        <v>200000</v>
      </c>
      <c r="F125" s="69" t="s">
        <v>13</v>
      </c>
    </row>
    <row r="126" spans="1:6" ht="94.5" x14ac:dyDescent="0.25">
      <c r="A126" s="72">
        <v>116</v>
      </c>
      <c r="B126" s="69" t="s">
        <v>23962</v>
      </c>
      <c r="C126" s="69" t="s">
        <v>23963</v>
      </c>
      <c r="D126" s="69" t="s">
        <v>24039</v>
      </c>
      <c r="E126" s="144">
        <v>500000</v>
      </c>
      <c r="F126" s="69" t="s">
        <v>272</v>
      </c>
    </row>
    <row r="127" spans="1:6" ht="63" x14ac:dyDescent="0.25">
      <c r="A127" s="72">
        <v>117</v>
      </c>
      <c r="B127" s="75" t="s">
        <v>23964</v>
      </c>
      <c r="C127" s="75" t="s">
        <v>23965</v>
      </c>
      <c r="D127" s="75" t="s">
        <v>23966</v>
      </c>
      <c r="E127" s="144">
        <v>800000</v>
      </c>
      <c r="F127" s="69" t="s">
        <v>13</v>
      </c>
    </row>
    <row r="128" spans="1:6" ht="47.25" x14ac:dyDescent="0.25">
      <c r="A128" s="72">
        <v>118</v>
      </c>
      <c r="B128" s="69" t="s">
        <v>23967</v>
      </c>
      <c r="C128" s="69" t="s">
        <v>23968</v>
      </c>
      <c r="D128" s="69" t="s">
        <v>23969</v>
      </c>
      <c r="E128" s="144">
        <v>2000000</v>
      </c>
      <c r="F128" s="69" t="s">
        <v>272</v>
      </c>
    </row>
    <row r="129" spans="1:6" ht="63" x14ac:dyDescent="0.25">
      <c r="A129" s="72">
        <v>119</v>
      </c>
      <c r="B129" s="75" t="s">
        <v>23970</v>
      </c>
      <c r="C129" s="75" t="s">
        <v>23971</v>
      </c>
      <c r="D129" s="75" t="s">
        <v>24040</v>
      </c>
      <c r="E129" s="144">
        <v>300000</v>
      </c>
      <c r="F129" s="69" t="s">
        <v>272</v>
      </c>
    </row>
    <row r="130" spans="1:6" ht="110.25" x14ac:dyDescent="0.25">
      <c r="A130" s="72">
        <v>120</v>
      </c>
      <c r="B130" s="75" t="s">
        <v>23970</v>
      </c>
      <c r="C130" s="75" t="s">
        <v>23972</v>
      </c>
      <c r="D130" s="75" t="s">
        <v>23973</v>
      </c>
      <c r="E130" s="144">
        <v>200000</v>
      </c>
      <c r="F130" s="69" t="s">
        <v>272</v>
      </c>
    </row>
    <row r="131" spans="1:6" ht="47.25" x14ac:dyDescent="0.25">
      <c r="A131" s="72">
        <v>121</v>
      </c>
      <c r="B131" s="75" t="s">
        <v>23974</v>
      </c>
      <c r="C131" s="75" t="s">
        <v>23975</v>
      </c>
      <c r="D131" s="75" t="s">
        <v>3027</v>
      </c>
      <c r="E131" s="144">
        <v>400000</v>
      </c>
      <c r="F131" s="69" t="s">
        <v>13</v>
      </c>
    </row>
    <row r="132" spans="1:6" ht="63" x14ac:dyDescent="0.25">
      <c r="A132" s="72">
        <v>122</v>
      </c>
      <c r="B132" s="75" t="s">
        <v>23976</v>
      </c>
      <c r="C132" s="75" t="s">
        <v>23977</v>
      </c>
      <c r="D132" s="75" t="s">
        <v>24041</v>
      </c>
      <c r="E132" s="144">
        <v>50000</v>
      </c>
      <c r="F132" s="69" t="s">
        <v>13</v>
      </c>
    </row>
    <row r="133" spans="1:6" ht="63" x14ac:dyDescent="0.25">
      <c r="A133" s="72">
        <v>123</v>
      </c>
      <c r="B133" s="69" t="s">
        <v>23978</v>
      </c>
      <c r="C133" s="69" t="s">
        <v>23979</v>
      </c>
      <c r="D133" s="69" t="s">
        <v>23980</v>
      </c>
      <c r="E133" s="144">
        <v>200000</v>
      </c>
      <c r="F133" s="69" t="s">
        <v>272</v>
      </c>
    </row>
    <row r="134" spans="1:6" ht="47.25" x14ac:dyDescent="0.25">
      <c r="A134" s="72">
        <v>124</v>
      </c>
      <c r="B134" s="69" t="s">
        <v>23981</v>
      </c>
      <c r="C134" s="69" t="s">
        <v>23982</v>
      </c>
      <c r="D134" s="69" t="s">
        <v>23983</v>
      </c>
      <c r="E134" s="144">
        <v>300000</v>
      </c>
      <c r="F134" s="69" t="s">
        <v>272</v>
      </c>
    </row>
    <row r="135" spans="1:6" ht="78.75" x14ac:dyDescent="0.25">
      <c r="A135" s="72">
        <v>125</v>
      </c>
      <c r="B135" s="69" t="s">
        <v>23984</v>
      </c>
      <c r="C135" s="69" t="s">
        <v>23985</v>
      </c>
      <c r="D135" s="69" t="s">
        <v>23986</v>
      </c>
      <c r="E135" s="144">
        <v>200000</v>
      </c>
      <c r="F135" s="69" t="s">
        <v>272</v>
      </c>
    </row>
    <row r="136" spans="1:6" ht="63" x14ac:dyDescent="0.25">
      <c r="A136" s="72">
        <v>126</v>
      </c>
      <c r="B136" s="75" t="s">
        <v>23987</v>
      </c>
      <c r="C136" s="75" t="s">
        <v>23988</v>
      </c>
      <c r="D136" s="75" t="s">
        <v>23788</v>
      </c>
      <c r="E136" s="144">
        <v>200000</v>
      </c>
      <c r="F136" s="69" t="s">
        <v>13</v>
      </c>
    </row>
    <row r="137" spans="1:6" ht="63" x14ac:dyDescent="0.25">
      <c r="A137" s="72">
        <v>127</v>
      </c>
      <c r="B137" s="69" t="s">
        <v>23989</v>
      </c>
      <c r="C137" s="69" t="s">
        <v>23990</v>
      </c>
      <c r="D137" s="69" t="s">
        <v>24042</v>
      </c>
      <c r="E137" s="144">
        <v>400000</v>
      </c>
      <c r="F137" s="69" t="s">
        <v>272</v>
      </c>
    </row>
    <row r="138" spans="1:6" ht="47.25" x14ac:dyDescent="0.25">
      <c r="A138" s="72">
        <v>128</v>
      </c>
      <c r="B138" s="75" t="s">
        <v>23991</v>
      </c>
      <c r="C138" s="75" t="s">
        <v>23992</v>
      </c>
      <c r="D138" s="75" t="s">
        <v>23993</v>
      </c>
      <c r="E138" s="144">
        <v>400000</v>
      </c>
      <c r="F138" s="69" t="s">
        <v>13</v>
      </c>
    </row>
    <row r="139" spans="1:6" x14ac:dyDescent="0.25">
      <c r="A139" s="72"/>
      <c r="B139" s="2351" t="s">
        <v>4808</v>
      </c>
      <c r="C139" s="2351"/>
      <c r="D139" s="75"/>
      <c r="E139" s="144"/>
      <c r="F139" s="69"/>
    </row>
    <row r="140" spans="1:6" ht="31.5" x14ac:dyDescent="0.25">
      <c r="A140" s="72">
        <v>129</v>
      </c>
      <c r="B140" s="75" t="s">
        <v>23994</v>
      </c>
      <c r="C140" s="75" t="s">
        <v>23995</v>
      </c>
      <c r="D140" s="75" t="s">
        <v>23996</v>
      </c>
      <c r="E140" s="144">
        <v>200000</v>
      </c>
      <c r="F140" s="69" t="s">
        <v>13</v>
      </c>
    </row>
    <row r="141" spans="1:6" ht="63" x14ac:dyDescent="0.25">
      <c r="A141" s="72">
        <v>130</v>
      </c>
      <c r="B141" s="75" t="s">
        <v>23997</v>
      </c>
      <c r="C141" s="75" t="s">
        <v>23998</v>
      </c>
      <c r="D141" s="75" t="s">
        <v>24043</v>
      </c>
      <c r="E141" s="144">
        <v>250000</v>
      </c>
      <c r="F141" s="69" t="s">
        <v>272</v>
      </c>
    </row>
    <row r="142" spans="1:6" ht="47.25" x14ac:dyDescent="0.25">
      <c r="A142" s="72">
        <v>131</v>
      </c>
      <c r="B142" s="69" t="s">
        <v>23999</v>
      </c>
      <c r="C142" s="69" t="s">
        <v>24000</v>
      </c>
      <c r="D142" s="69" t="s">
        <v>24001</v>
      </c>
      <c r="E142" s="144">
        <v>150000</v>
      </c>
      <c r="F142" s="69" t="s">
        <v>272</v>
      </c>
    </row>
    <row r="143" spans="1:6" ht="47.25" x14ac:dyDescent="0.25">
      <c r="A143" s="72">
        <v>132</v>
      </c>
      <c r="B143" s="75" t="s">
        <v>24002</v>
      </c>
      <c r="C143" s="75" t="s">
        <v>24003</v>
      </c>
      <c r="D143" s="75" t="s">
        <v>24004</v>
      </c>
      <c r="E143" s="144">
        <v>200000</v>
      </c>
      <c r="F143" s="69" t="s">
        <v>272</v>
      </c>
    </row>
    <row r="144" spans="1:6" ht="63" x14ac:dyDescent="0.25">
      <c r="A144" s="72">
        <v>133</v>
      </c>
      <c r="B144" s="2" t="s">
        <v>24005</v>
      </c>
      <c r="C144" s="2" t="s">
        <v>24006</v>
      </c>
      <c r="D144" s="7" t="s">
        <v>24007</v>
      </c>
      <c r="E144" s="144">
        <v>300000</v>
      </c>
      <c r="F144" s="2" t="s">
        <v>13</v>
      </c>
    </row>
    <row r="145" spans="1:6" ht="78.75" x14ac:dyDescent="0.25">
      <c r="A145" s="72">
        <v>134</v>
      </c>
      <c r="B145" s="347" t="s">
        <v>24008</v>
      </c>
      <c r="C145" s="347" t="s">
        <v>24009</v>
      </c>
      <c r="D145" s="347" t="s">
        <v>302</v>
      </c>
      <c r="E145" s="936">
        <v>4568965.5199999996</v>
      </c>
      <c r="F145" s="133" t="s">
        <v>272</v>
      </c>
    </row>
    <row r="146" spans="1:6" x14ac:dyDescent="0.25">
      <c r="A146" s="69"/>
      <c r="B146" s="70" t="s">
        <v>248</v>
      </c>
      <c r="C146" s="69"/>
      <c r="D146" s="69"/>
      <c r="E146" s="299">
        <f>SUM(E6:E145)</f>
        <v>81210344.829999998</v>
      </c>
      <c r="F146" s="69"/>
    </row>
    <row r="147" spans="1:6" x14ac:dyDescent="0.25">
      <c r="A147" s="1055"/>
      <c r="B147" s="2820" t="s">
        <v>9</v>
      </c>
      <c r="C147" s="2820"/>
      <c r="D147" s="2820"/>
      <c r="E147" s="1240"/>
      <c r="F147" s="677"/>
    </row>
    <row r="148" spans="1:6" ht="63" x14ac:dyDescent="0.25">
      <c r="A148" s="1056">
        <v>1</v>
      </c>
      <c r="B148" s="149" t="s">
        <v>269</v>
      </c>
      <c r="C148" s="7" t="s">
        <v>23592</v>
      </c>
      <c r="D148" s="149" t="s">
        <v>271</v>
      </c>
      <c r="E148" s="1241">
        <v>1000000</v>
      </c>
      <c r="F148" s="277" t="s">
        <v>272</v>
      </c>
    </row>
    <row r="149" spans="1:6" x14ac:dyDescent="0.25">
      <c r="A149" s="1056"/>
      <c r="B149" s="382" t="s">
        <v>273</v>
      </c>
      <c r="C149" s="7"/>
      <c r="D149" s="149"/>
      <c r="E149" s="1241"/>
      <c r="F149" s="277"/>
    </row>
    <row r="150" spans="1:6" ht="63" x14ac:dyDescent="0.25">
      <c r="A150" s="1056">
        <v>2</v>
      </c>
      <c r="B150" s="149" t="s">
        <v>274</v>
      </c>
      <c r="C150" s="7" t="s">
        <v>23593</v>
      </c>
      <c r="D150" s="149" t="s">
        <v>276</v>
      </c>
      <c r="E150" s="1241">
        <v>4500000</v>
      </c>
      <c r="F150" s="277" t="s">
        <v>277</v>
      </c>
    </row>
    <row r="151" spans="1:6" x14ac:dyDescent="0.25">
      <c r="A151" s="280"/>
      <c r="B151" s="382" t="s">
        <v>248</v>
      </c>
      <c r="C151" s="251"/>
      <c r="D151" s="382"/>
      <c r="E151" s="1099">
        <v>5500000</v>
      </c>
      <c r="F151" s="280"/>
    </row>
    <row r="152" spans="1:6" ht="15" customHeight="1" x14ac:dyDescent="0.25">
      <c r="A152" s="280"/>
      <c r="B152" s="2365" t="s">
        <v>323</v>
      </c>
      <c r="C152" s="2367"/>
      <c r="D152" s="382"/>
      <c r="E152" s="1099"/>
      <c r="F152" s="280"/>
    </row>
    <row r="153" spans="1:6" ht="63" x14ac:dyDescent="0.25">
      <c r="A153" s="72">
        <v>127</v>
      </c>
      <c r="B153" s="75" t="s">
        <v>23987</v>
      </c>
      <c r="C153" s="75" t="s">
        <v>24010</v>
      </c>
      <c r="D153" s="75" t="s">
        <v>24011</v>
      </c>
      <c r="E153" s="144">
        <v>100000</v>
      </c>
      <c r="F153" s="69" t="s">
        <v>13</v>
      </c>
    </row>
    <row r="154" spans="1:6" x14ac:dyDescent="0.25">
      <c r="A154" s="88"/>
      <c r="B154" s="88" t="s">
        <v>248</v>
      </c>
      <c r="C154" s="88"/>
      <c r="D154" s="88"/>
      <c r="E154" s="223">
        <v>100000</v>
      </c>
      <c r="F154" s="88"/>
    </row>
    <row r="155" spans="1:6" x14ac:dyDescent="0.25">
      <c r="A155" s="88"/>
      <c r="B155" s="88" t="s">
        <v>324</v>
      </c>
      <c r="C155" s="88"/>
      <c r="D155" s="88"/>
      <c r="E155" s="89">
        <f>E154+E151+E146</f>
        <v>86810344.829999998</v>
      </c>
      <c r="F155" s="88"/>
    </row>
    <row r="159" spans="1:6" x14ac:dyDescent="0.25">
      <c r="A159" s="2352" t="s">
        <v>0</v>
      </c>
      <c r="B159" s="2352"/>
      <c r="C159" s="2352"/>
      <c r="D159" s="2352"/>
      <c r="E159" s="2352"/>
      <c r="F159" s="2352"/>
    </row>
    <row r="160" spans="1:6" x14ac:dyDescent="0.25">
      <c r="A160" s="2352" t="s">
        <v>24012</v>
      </c>
      <c r="B160" s="2352"/>
      <c r="C160" s="2352"/>
      <c r="D160" s="2352"/>
      <c r="E160" s="2352"/>
      <c r="F160" s="2352"/>
    </row>
    <row r="161" spans="1:6" x14ac:dyDescent="0.25">
      <c r="A161" s="2352" t="s">
        <v>281</v>
      </c>
      <c r="B161" s="2352"/>
      <c r="C161" s="2352"/>
      <c r="D161" s="2352"/>
      <c r="E161" s="2352"/>
      <c r="F161" s="2352"/>
    </row>
    <row r="162" spans="1:6" ht="31.5" x14ac:dyDescent="0.25">
      <c r="A162" s="264" t="s">
        <v>3</v>
      </c>
      <c r="B162" s="264" t="s">
        <v>4</v>
      </c>
      <c r="C162" s="264" t="s">
        <v>5</v>
      </c>
      <c r="D162" s="264" t="s">
        <v>6</v>
      </c>
      <c r="E162" s="264" t="s">
        <v>2786</v>
      </c>
      <c r="F162" s="264" t="s">
        <v>8</v>
      </c>
    </row>
    <row r="163" spans="1:6" x14ac:dyDescent="0.25">
      <c r="A163" s="182"/>
      <c r="B163" s="2328" t="s">
        <v>9</v>
      </c>
      <c r="C163" s="2328"/>
      <c r="D163" s="264"/>
      <c r="E163" s="264"/>
      <c r="F163" s="264"/>
    </row>
    <row r="164" spans="1:6" ht="94.5" x14ac:dyDescent="0.25">
      <c r="A164" s="43">
        <v>1</v>
      </c>
      <c r="B164" s="269" t="s">
        <v>295</v>
      </c>
      <c r="C164" s="269" t="s">
        <v>23714</v>
      </c>
      <c r="D164" s="269" t="s">
        <v>24013</v>
      </c>
      <c r="E164" s="450">
        <v>682758.62</v>
      </c>
      <c r="F164" s="182" t="s">
        <v>272</v>
      </c>
    </row>
    <row r="165" spans="1:6" x14ac:dyDescent="0.25">
      <c r="A165" s="43"/>
      <c r="B165" s="2328" t="s">
        <v>334</v>
      </c>
      <c r="C165" s="2328"/>
      <c r="D165" s="2328"/>
      <c r="E165" s="450"/>
      <c r="F165" s="182"/>
    </row>
    <row r="166" spans="1:6" ht="31.5" x14ac:dyDescent="0.25">
      <c r="A166" s="43">
        <v>2</v>
      </c>
      <c r="B166" s="182" t="s">
        <v>23718</v>
      </c>
      <c r="C166" s="182" t="s">
        <v>23719</v>
      </c>
      <c r="D166" s="182" t="s">
        <v>1652</v>
      </c>
      <c r="E166" s="450">
        <v>341379.32</v>
      </c>
      <c r="F166" s="182" t="s">
        <v>272</v>
      </c>
    </row>
    <row r="167" spans="1:6" x14ac:dyDescent="0.25">
      <c r="A167" s="43"/>
      <c r="B167" s="2328" t="s">
        <v>34</v>
      </c>
      <c r="C167" s="2328"/>
      <c r="D167" s="182"/>
      <c r="E167" s="450"/>
      <c r="F167" s="182"/>
    </row>
    <row r="168" spans="1:6" ht="47.25" x14ac:dyDescent="0.25">
      <c r="A168" s="43">
        <v>3</v>
      </c>
      <c r="B168" s="269" t="s">
        <v>309</v>
      </c>
      <c r="C168" s="269" t="s">
        <v>23727</v>
      </c>
      <c r="D168" s="269" t="s">
        <v>341</v>
      </c>
      <c r="E168" s="392">
        <v>1300000</v>
      </c>
      <c r="F168" s="182" t="s">
        <v>272</v>
      </c>
    </row>
    <row r="169" spans="1:6" ht="47.25" x14ac:dyDescent="0.25">
      <c r="A169" s="43">
        <v>4</v>
      </c>
      <c r="B169" s="269" t="s">
        <v>342</v>
      </c>
      <c r="C169" s="269" t="s">
        <v>23728</v>
      </c>
      <c r="D169" s="269" t="s">
        <v>341</v>
      </c>
      <c r="E169" s="392">
        <v>1450206.89</v>
      </c>
      <c r="F169" s="182" t="s">
        <v>272</v>
      </c>
    </row>
    <row r="170" spans="1:6" x14ac:dyDescent="0.25">
      <c r="A170" s="43"/>
      <c r="B170" s="2332" t="s">
        <v>24014</v>
      </c>
      <c r="C170" s="2332"/>
      <c r="D170" s="269"/>
      <c r="E170" s="392"/>
      <c r="F170" s="182"/>
    </row>
    <row r="171" spans="1:6" ht="47.25" x14ac:dyDescent="0.25">
      <c r="A171" s="43">
        <v>5</v>
      </c>
      <c r="B171" s="269" t="s">
        <v>24015</v>
      </c>
      <c r="C171" s="182" t="s">
        <v>24016</v>
      </c>
      <c r="D171" s="269" t="s">
        <v>24017</v>
      </c>
      <c r="E171" s="450">
        <v>150000</v>
      </c>
      <c r="F171" s="269" t="s">
        <v>13</v>
      </c>
    </row>
    <row r="172" spans="1:6" ht="94.5" x14ac:dyDescent="0.25">
      <c r="A172" s="43">
        <v>6</v>
      </c>
      <c r="B172" s="269" t="s">
        <v>24018</v>
      </c>
      <c r="C172" s="182" t="s">
        <v>24019</v>
      </c>
      <c r="D172" s="269" t="s">
        <v>24020</v>
      </c>
      <c r="E172" s="392">
        <v>186000</v>
      </c>
      <c r="F172" s="269" t="s">
        <v>13</v>
      </c>
    </row>
    <row r="173" spans="1:6" x14ac:dyDescent="0.25">
      <c r="A173" s="43"/>
      <c r="B173" s="2332" t="s">
        <v>312</v>
      </c>
      <c r="C173" s="2332"/>
      <c r="D173" s="269"/>
      <c r="E173" s="392"/>
      <c r="F173" s="269"/>
    </row>
    <row r="174" spans="1:6" ht="47.25" x14ac:dyDescent="0.25">
      <c r="A174" s="43">
        <v>7</v>
      </c>
      <c r="B174" s="269" t="s">
        <v>24021</v>
      </c>
      <c r="C174" s="182" t="s">
        <v>23806</v>
      </c>
      <c r="D174" s="269" t="s">
        <v>24022</v>
      </c>
      <c r="E174" s="392">
        <v>1300000</v>
      </c>
      <c r="F174" s="269" t="s">
        <v>13</v>
      </c>
    </row>
    <row r="175" spans="1:6" ht="47.25" x14ac:dyDescent="0.25">
      <c r="A175" s="43">
        <v>8</v>
      </c>
      <c r="B175" s="269" t="s">
        <v>24023</v>
      </c>
      <c r="C175" s="182" t="s">
        <v>24024</v>
      </c>
      <c r="D175" s="269" t="s">
        <v>24022</v>
      </c>
      <c r="E175" s="392">
        <v>1300000</v>
      </c>
      <c r="F175" s="269" t="s">
        <v>13</v>
      </c>
    </row>
    <row r="176" spans="1:6" ht="47.25" x14ac:dyDescent="0.25">
      <c r="A176" s="43">
        <v>9</v>
      </c>
      <c r="B176" s="269" t="s">
        <v>24025</v>
      </c>
      <c r="C176" s="182" t="s">
        <v>24026</v>
      </c>
      <c r="D176" s="269" t="s">
        <v>24022</v>
      </c>
      <c r="E176" s="392">
        <v>1300000</v>
      </c>
      <c r="F176" s="269" t="s">
        <v>13</v>
      </c>
    </row>
    <row r="177" spans="1:6" ht="47.25" x14ac:dyDescent="0.25">
      <c r="A177" s="43">
        <v>10</v>
      </c>
      <c r="B177" s="269" t="s">
        <v>24027</v>
      </c>
      <c r="C177" s="182" t="s">
        <v>23942</v>
      </c>
      <c r="D177" s="269" t="s">
        <v>24022</v>
      </c>
      <c r="E177" s="392">
        <v>1300000</v>
      </c>
      <c r="F177" s="269" t="s">
        <v>13</v>
      </c>
    </row>
    <row r="178" spans="1:6" x14ac:dyDescent="0.25">
      <c r="A178" s="43"/>
      <c r="B178" s="2332" t="s">
        <v>315</v>
      </c>
      <c r="C178" s="2332"/>
      <c r="D178" s="269"/>
      <c r="E178" s="392"/>
      <c r="F178" s="269"/>
    </row>
    <row r="179" spans="1:6" ht="47.25" x14ac:dyDescent="0.25">
      <c r="A179" s="43">
        <v>11</v>
      </c>
      <c r="B179" s="269" t="s">
        <v>24028</v>
      </c>
      <c r="C179" s="182" t="s">
        <v>24029</v>
      </c>
      <c r="D179" s="269" t="s">
        <v>3027</v>
      </c>
      <c r="E179" s="392">
        <v>500000</v>
      </c>
      <c r="F179" s="269" t="s">
        <v>13</v>
      </c>
    </row>
    <row r="180" spans="1:6" ht="47.25" x14ac:dyDescent="0.25">
      <c r="A180" s="43">
        <v>12</v>
      </c>
      <c r="B180" s="269" t="s">
        <v>24030</v>
      </c>
      <c r="C180" s="182" t="s">
        <v>24031</v>
      </c>
      <c r="D180" s="269" t="s">
        <v>12081</v>
      </c>
      <c r="E180" s="392">
        <v>500000</v>
      </c>
      <c r="F180" s="269" t="s">
        <v>272</v>
      </c>
    </row>
    <row r="181" spans="1:6" ht="47.25" x14ac:dyDescent="0.25">
      <c r="A181" s="43">
        <v>13</v>
      </c>
      <c r="B181" s="269" t="s">
        <v>24032</v>
      </c>
      <c r="C181" s="182" t="s">
        <v>24033</v>
      </c>
      <c r="D181" s="269" t="s">
        <v>24034</v>
      </c>
      <c r="E181" s="392">
        <v>500000</v>
      </c>
      <c r="F181" s="269" t="s">
        <v>13</v>
      </c>
    </row>
    <row r="182" spans="1:6" ht="31.5" x14ac:dyDescent="0.25">
      <c r="A182" s="43"/>
      <c r="B182" s="437" t="s">
        <v>40</v>
      </c>
      <c r="C182" s="182"/>
      <c r="D182" s="269"/>
      <c r="E182" s="392"/>
      <c r="F182" s="269"/>
    </row>
    <row r="183" spans="1:6" ht="78.75" x14ac:dyDescent="0.25">
      <c r="A183" s="43">
        <v>14</v>
      </c>
      <c r="B183" s="269" t="s">
        <v>24035</v>
      </c>
      <c r="C183" s="182" t="s">
        <v>24009</v>
      </c>
      <c r="D183" s="269" t="s">
        <v>302</v>
      </c>
      <c r="E183" s="450">
        <v>568965.51</v>
      </c>
      <c r="F183" s="182" t="s">
        <v>272</v>
      </c>
    </row>
    <row r="184" spans="1:6" x14ac:dyDescent="0.25">
      <c r="A184" s="43"/>
      <c r="B184" s="269"/>
      <c r="C184" s="182"/>
      <c r="D184" s="437" t="s">
        <v>1834</v>
      </c>
      <c r="E184" s="463">
        <v>11379310.34</v>
      </c>
      <c r="F184" s="182"/>
    </row>
  </sheetData>
  <mergeCells count="19">
    <mergeCell ref="B120:C120"/>
    <mergeCell ref="B139:C139"/>
    <mergeCell ref="B147:D147"/>
    <mergeCell ref="A1:F1"/>
    <mergeCell ref="A2:F2"/>
    <mergeCell ref="A3:F3"/>
    <mergeCell ref="B5:D5"/>
    <mergeCell ref="B9:C9"/>
    <mergeCell ref="B22:C22"/>
    <mergeCell ref="B152:C152"/>
    <mergeCell ref="A159:F159"/>
    <mergeCell ref="B178:C178"/>
    <mergeCell ref="A161:F161"/>
    <mergeCell ref="B163:C163"/>
    <mergeCell ref="B165:D165"/>
    <mergeCell ref="B167:C167"/>
    <mergeCell ref="B170:C170"/>
    <mergeCell ref="B173:C173"/>
    <mergeCell ref="A160:F160"/>
  </mergeCells>
  <pageMargins left="0.7" right="0.7" top="0.75" bottom="0.75" header="0.3" footer="0.3"/>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2"/>
  <sheetViews>
    <sheetView topLeftCell="A94" workbookViewId="0">
      <selection activeCell="E91" sqref="E91"/>
    </sheetView>
  </sheetViews>
  <sheetFormatPr defaultRowHeight="15.75" x14ac:dyDescent="0.25"/>
  <cols>
    <col min="1" max="1" width="8.28515625" style="128" customWidth="1"/>
    <col min="2" max="2" width="16.140625" style="128" customWidth="1"/>
    <col min="3" max="3" width="42.28515625" style="128" customWidth="1"/>
    <col min="4" max="4" width="15.7109375" style="128" customWidth="1"/>
    <col min="5" max="5" width="19.7109375" style="128" customWidth="1"/>
    <col min="6" max="6" width="10" style="128" customWidth="1"/>
    <col min="7" max="16384" width="9.140625" style="128"/>
  </cols>
  <sheetData>
    <row r="1" spans="1:6" x14ac:dyDescent="0.25">
      <c r="A1" s="2345" t="s">
        <v>0</v>
      </c>
      <c r="B1" s="2345"/>
      <c r="C1" s="2345"/>
      <c r="D1" s="2345"/>
      <c r="E1" s="2345"/>
      <c r="F1" s="2345"/>
    </row>
    <row r="2" spans="1:6" x14ac:dyDescent="0.25">
      <c r="A2" s="2345" t="s">
        <v>24044</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6" t="s">
        <v>5291</v>
      </c>
      <c r="E4" s="138" t="s">
        <v>286</v>
      </c>
      <c r="F4" s="96" t="s">
        <v>287</v>
      </c>
    </row>
    <row r="5" spans="1:6" x14ac:dyDescent="0.25">
      <c r="A5" s="69"/>
      <c r="B5" s="2351" t="s">
        <v>9</v>
      </c>
      <c r="C5" s="2351"/>
      <c r="D5" s="2351"/>
      <c r="E5" s="138"/>
      <c r="F5" s="76"/>
    </row>
    <row r="6" spans="1:6" ht="47.25" x14ac:dyDescent="0.25">
      <c r="A6" s="69">
        <v>1</v>
      </c>
      <c r="B6" s="69" t="s">
        <v>2060</v>
      </c>
      <c r="C6" s="69" t="s">
        <v>24045</v>
      </c>
      <c r="D6" s="75" t="s">
        <v>329</v>
      </c>
      <c r="E6" s="77">
        <v>1800000</v>
      </c>
      <c r="F6" s="75" t="s">
        <v>272</v>
      </c>
    </row>
    <row r="7" spans="1:6" ht="157.5" x14ac:dyDescent="0.25">
      <c r="A7" s="69">
        <v>2</v>
      </c>
      <c r="B7" s="69" t="s">
        <v>295</v>
      </c>
      <c r="C7" s="69" t="s">
        <v>24046</v>
      </c>
      <c r="D7" s="75" t="s">
        <v>535</v>
      </c>
      <c r="E7" s="77">
        <v>768620.1</v>
      </c>
      <c r="F7" s="75" t="s">
        <v>272</v>
      </c>
    </row>
    <row r="8" spans="1:6" ht="47.25" x14ac:dyDescent="0.25">
      <c r="A8" s="69">
        <v>3</v>
      </c>
      <c r="B8" s="69" t="s">
        <v>17</v>
      </c>
      <c r="C8" s="69" t="s">
        <v>24047</v>
      </c>
      <c r="D8" s="75" t="s">
        <v>8480</v>
      </c>
      <c r="E8" s="77">
        <v>70000</v>
      </c>
      <c r="F8" s="75" t="s">
        <v>272</v>
      </c>
    </row>
    <row r="9" spans="1:6" ht="47.25" x14ac:dyDescent="0.25">
      <c r="A9" s="69">
        <v>4</v>
      </c>
      <c r="B9" s="69" t="s">
        <v>20</v>
      </c>
      <c r="C9" s="69" t="s">
        <v>24048</v>
      </c>
      <c r="D9" s="75" t="s">
        <v>8482</v>
      </c>
      <c r="E9" s="77">
        <v>70000</v>
      </c>
      <c r="F9" s="75" t="s">
        <v>272</v>
      </c>
    </row>
    <row r="10" spans="1:6" ht="94.5" x14ac:dyDescent="0.25">
      <c r="A10" s="69">
        <v>5</v>
      </c>
      <c r="B10" s="69" t="s">
        <v>23</v>
      </c>
      <c r="C10" s="69" t="s">
        <v>24049</v>
      </c>
      <c r="D10" s="75" t="s">
        <v>541</v>
      </c>
      <c r="E10" s="77">
        <v>1500000</v>
      </c>
      <c r="F10" s="75" t="s">
        <v>272</v>
      </c>
    </row>
    <row r="11" spans="1:6" x14ac:dyDescent="0.25">
      <c r="A11" s="69"/>
      <c r="B11" s="2351" t="s">
        <v>8605</v>
      </c>
      <c r="C11" s="2351"/>
      <c r="D11" s="2351"/>
      <c r="E11" s="77"/>
      <c r="F11" s="75"/>
    </row>
    <row r="12" spans="1:6" ht="110.25" x14ac:dyDescent="0.25">
      <c r="A12" s="69">
        <v>6</v>
      </c>
      <c r="B12" s="69" t="s">
        <v>23</v>
      </c>
      <c r="C12" s="69" t="s">
        <v>24050</v>
      </c>
      <c r="D12" s="75" t="s">
        <v>24051</v>
      </c>
      <c r="E12" s="77">
        <v>600000</v>
      </c>
      <c r="F12" s="75" t="s">
        <v>272</v>
      </c>
    </row>
    <row r="13" spans="1:6" ht="141.75" x14ac:dyDescent="0.25">
      <c r="A13" s="69">
        <v>7</v>
      </c>
      <c r="B13" s="69" t="s">
        <v>24052</v>
      </c>
      <c r="C13" s="69" t="s">
        <v>24053</v>
      </c>
      <c r="D13" s="75" t="s">
        <v>24054</v>
      </c>
      <c r="E13" s="77">
        <v>504311</v>
      </c>
      <c r="F13" s="75" t="s">
        <v>272</v>
      </c>
    </row>
    <row r="14" spans="1:6" ht="94.5" x14ac:dyDescent="0.25">
      <c r="A14" s="69">
        <v>8</v>
      </c>
      <c r="B14" s="69" t="s">
        <v>299</v>
      </c>
      <c r="C14" s="69" t="s">
        <v>24055</v>
      </c>
      <c r="D14" s="75" t="s">
        <v>1244</v>
      </c>
      <c r="E14" s="77">
        <v>1500000</v>
      </c>
      <c r="F14" s="75" t="s">
        <v>272</v>
      </c>
    </row>
    <row r="15" spans="1:6" x14ac:dyDescent="0.25">
      <c r="A15" s="69"/>
      <c r="B15" s="2351" t="s">
        <v>34</v>
      </c>
      <c r="C15" s="2351"/>
      <c r="D15" s="2351"/>
      <c r="E15" s="77"/>
      <c r="F15" s="75"/>
    </row>
    <row r="16" spans="1:6" ht="78.75" x14ac:dyDescent="0.25">
      <c r="A16" s="69">
        <v>9</v>
      </c>
      <c r="B16" s="69" t="s">
        <v>309</v>
      </c>
      <c r="C16" s="69" t="s">
        <v>24056</v>
      </c>
      <c r="D16" s="75" t="s">
        <v>8489</v>
      </c>
      <c r="E16" s="77">
        <v>10802006</v>
      </c>
      <c r="F16" s="75" t="s">
        <v>272</v>
      </c>
    </row>
    <row r="17" spans="1:6" ht="78.75" x14ac:dyDescent="0.25">
      <c r="A17" s="69">
        <v>10</v>
      </c>
      <c r="B17" s="69" t="s">
        <v>342</v>
      </c>
      <c r="C17" s="69" t="s">
        <v>24057</v>
      </c>
      <c r="D17" s="75" t="s">
        <v>8491</v>
      </c>
      <c r="E17" s="77">
        <v>5500000</v>
      </c>
      <c r="F17" s="75" t="s">
        <v>13</v>
      </c>
    </row>
    <row r="18" spans="1:6" ht="78.75" x14ac:dyDescent="0.25">
      <c r="A18" s="69">
        <v>11</v>
      </c>
      <c r="B18" s="69" t="s">
        <v>8492</v>
      </c>
      <c r="C18" s="69" t="s">
        <v>24058</v>
      </c>
      <c r="D18" s="75" t="s">
        <v>8494</v>
      </c>
      <c r="E18" s="77">
        <v>500580</v>
      </c>
      <c r="F18" s="75" t="s">
        <v>13</v>
      </c>
    </row>
    <row r="19" spans="1:6" x14ac:dyDescent="0.25">
      <c r="A19" s="69"/>
      <c r="B19" s="2351" t="s">
        <v>481</v>
      </c>
      <c r="C19" s="2351"/>
      <c r="D19" s="2351"/>
      <c r="E19" s="77"/>
      <c r="F19" s="75"/>
    </row>
    <row r="20" spans="1:6" ht="110.25" x14ac:dyDescent="0.25">
      <c r="A20" s="69">
        <v>12</v>
      </c>
      <c r="B20" s="69" t="s">
        <v>1194</v>
      </c>
      <c r="C20" s="69" t="s">
        <v>24059</v>
      </c>
      <c r="D20" s="75" t="s">
        <v>8562</v>
      </c>
      <c r="E20" s="77">
        <v>4000000</v>
      </c>
      <c r="F20" s="75" t="s">
        <v>13</v>
      </c>
    </row>
    <row r="21" spans="1:6" x14ac:dyDescent="0.25">
      <c r="A21" s="69"/>
      <c r="B21" s="2385" t="s">
        <v>24060</v>
      </c>
      <c r="C21" s="2385"/>
      <c r="D21" s="2385"/>
      <c r="E21" s="77"/>
      <c r="F21" s="75"/>
    </row>
    <row r="22" spans="1:6" ht="126" x14ac:dyDescent="0.25">
      <c r="A22" s="69">
        <v>13</v>
      </c>
      <c r="B22" s="69" t="s">
        <v>301</v>
      </c>
      <c r="C22" s="69" t="s">
        <v>24061</v>
      </c>
      <c r="D22" s="75" t="s">
        <v>43</v>
      </c>
      <c r="E22" s="77">
        <v>4568965.5199999996</v>
      </c>
      <c r="F22" s="75" t="s">
        <v>13</v>
      </c>
    </row>
    <row r="23" spans="1:6" x14ac:dyDescent="0.25">
      <c r="A23" s="69"/>
      <c r="B23" s="2351" t="s">
        <v>312</v>
      </c>
      <c r="C23" s="2351"/>
      <c r="D23" s="2351"/>
      <c r="E23" s="77"/>
      <c r="F23" s="75"/>
    </row>
    <row r="24" spans="1:6" ht="157.5" x14ac:dyDescent="0.25">
      <c r="A24" s="69">
        <v>14</v>
      </c>
      <c r="B24" s="69" t="s">
        <v>24062</v>
      </c>
      <c r="C24" s="69" t="s">
        <v>24063</v>
      </c>
      <c r="D24" s="75" t="s">
        <v>24156</v>
      </c>
      <c r="E24" s="77">
        <v>700000</v>
      </c>
      <c r="F24" s="75" t="s">
        <v>272</v>
      </c>
    </row>
    <row r="25" spans="1:6" ht="173.25" x14ac:dyDescent="0.25">
      <c r="A25" s="69">
        <v>15</v>
      </c>
      <c r="B25" s="69" t="s">
        <v>13511</v>
      </c>
      <c r="C25" s="69" t="s">
        <v>24064</v>
      </c>
      <c r="D25" s="75" t="s">
        <v>24065</v>
      </c>
      <c r="E25" s="77">
        <v>900000</v>
      </c>
      <c r="F25" s="75" t="s">
        <v>13</v>
      </c>
    </row>
    <row r="26" spans="1:6" ht="189" x14ac:dyDescent="0.25">
      <c r="A26" s="69">
        <v>16</v>
      </c>
      <c r="B26" s="69" t="s">
        <v>24066</v>
      </c>
      <c r="C26" s="69" t="s">
        <v>24067</v>
      </c>
      <c r="D26" s="75" t="s">
        <v>24068</v>
      </c>
      <c r="E26" s="77">
        <v>900000</v>
      </c>
      <c r="F26" s="75" t="s">
        <v>13</v>
      </c>
    </row>
    <row r="27" spans="1:6" ht="189" x14ac:dyDescent="0.25">
      <c r="A27" s="69">
        <v>17</v>
      </c>
      <c r="B27" s="69" t="s">
        <v>24069</v>
      </c>
      <c r="C27" s="69" t="s">
        <v>24070</v>
      </c>
      <c r="D27" s="75" t="s">
        <v>24071</v>
      </c>
      <c r="E27" s="77">
        <v>900000</v>
      </c>
      <c r="F27" s="75" t="s">
        <v>13</v>
      </c>
    </row>
    <row r="28" spans="1:6" ht="173.25" x14ac:dyDescent="0.25">
      <c r="A28" s="69">
        <v>18</v>
      </c>
      <c r="B28" s="69" t="s">
        <v>24072</v>
      </c>
      <c r="C28" s="69" t="s">
        <v>24073</v>
      </c>
      <c r="D28" s="75" t="s">
        <v>24074</v>
      </c>
      <c r="E28" s="77">
        <v>900000</v>
      </c>
      <c r="F28" s="75" t="s">
        <v>13</v>
      </c>
    </row>
    <row r="29" spans="1:6" ht="189" x14ac:dyDescent="0.25">
      <c r="A29" s="69">
        <v>19</v>
      </c>
      <c r="B29" s="69" t="s">
        <v>24075</v>
      </c>
      <c r="C29" s="69" t="s">
        <v>24076</v>
      </c>
      <c r="D29" s="75" t="s">
        <v>24068</v>
      </c>
      <c r="E29" s="77">
        <v>900000</v>
      </c>
      <c r="F29" s="75" t="s">
        <v>13</v>
      </c>
    </row>
    <row r="30" spans="1:6" ht="110.25" x14ac:dyDescent="0.25">
      <c r="A30" s="69">
        <v>20</v>
      </c>
      <c r="B30" s="69" t="s">
        <v>24077</v>
      </c>
      <c r="C30" s="69" t="s">
        <v>24078</v>
      </c>
      <c r="D30" s="75" t="s">
        <v>24079</v>
      </c>
      <c r="E30" s="77">
        <v>400000</v>
      </c>
      <c r="F30" s="75" t="s">
        <v>272</v>
      </c>
    </row>
    <row r="31" spans="1:6" ht="78.75" x14ac:dyDescent="0.25">
      <c r="A31" s="69">
        <v>21</v>
      </c>
      <c r="B31" s="69" t="s">
        <v>24080</v>
      </c>
      <c r="C31" s="69" t="s">
        <v>24081</v>
      </c>
      <c r="D31" s="75" t="s">
        <v>24157</v>
      </c>
      <c r="E31" s="77">
        <v>200000</v>
      </c>
      <c r="F31" s="75" t="s">
        <v>272</v>
      </c>
    </row>
    <row r="32" spans="1:6" ht="189" x14ac:dyDescent="0.25">
      <c r="A32" s="69">
        <v>22</v>
      </c>
      <c r="B32" s="69" t="s">
        <v>24082</v>
      </c>
      <c r="C32" s="69" t="s">
        <v>24083</v>
      </c>
      <c r="D32" s="75" t="s">
        <v>24068</v>
      </c>
      <c r="E32" s="77">
        <v>900000</v>
      </c>
      <c r="F32" s="75" t="s">
        <v>13</v>
      </c>
    </row>
    <row r="33" spans="1:6" ht="173.25" x14ac:dyDescent="0.25">
      <c r="A33" s="69">
        <v>23</v>
      </c>
      <c r="B33" s="69" t="s">
        <v>24084</v>
      </c>
      <c r="C33" s="69" t="s">
        <v>24085</v>
      </c>
      <c r="D33" s="75" t="s">
        <v>24086</v>
      </c>
      <c r="E33" s="77">
        <v>1100000</v>
      </c>
      <c r="F33" s="75" t="s">
        <v>272</v>
      </c>
    </row>
    <row r="34" spans="1:6" ht="189" x14ac:dyDescent="0.25">
      <c r="A34" s="69">
        <v>24</v>
      </c>
      <c r="B34" s="69" t="s">
        <v>24087</v>
      </c>
      <c r="C34" s="69" t="s">
        <v>24088</v>
      </c>
      <c r="D34" s="75" t="s">
        <v>24158</v>
      </c>
      <c r="E34" s="77">
        <v>1800000</v>
      </c>
      <c r="F34" s="75" t="s">
        <v>13</v>
      </c>
    </row>
    <row r="35" spans="1:6" ht="173.25" x14ac:dyDescent="0.25">
      <c r="A35" s="69">
        <v>25</v>
      </c>
      <c r="B35" s="69" t="s">
        <v>24089</v>
      </c>
      <c r="C35" s="69" t="s">
        <v>24090</v>
      </c>
      <c r="D35" s="75" t="s">
        <v>24065</v>
      </c>
      <c r="E35" s="77">
        <v>900000</v>
      </c>
      <c r="F35" s="75" t="s">
        <v>13</v>
      </c>
    </row>
    <row r="36" spans="1:6" ht="236.25" x14ac:dyDescent="0.25">
      <c r="A36" s="69">
        <v>26</v>
      </c>
      <c r="B36" s="69" t="s">
        <v>24091</v>
      </c>
      <c r="C36" s="69" t="s">
        <v>24092</v>
      </c>
      <c r="D36" s="75" t="s">
        <v>24093</v>
      </c>
      <c r="E36" s="77">
        <v>900000</v>
      </c>
      <c r="F36" s="75" t="s">
        <v>13</v>
      </c>
    </row>
    <row r="37" spans="1:6" ht="94.5" x14ac:dyDescent="0.25">
      <c r="A37" s="69">
        <v>27</v>
      </c>
      <c r="B37" s="69" t="s">
        <v>24094</v>
      </c>
      <c r="C37" s="69" t="s">
        <v>24095</v>
      </c>
      <c r="D37" s="75" t="s">
        <v>24096</v>
      </c>
      <c r="E37" s="77">
        <v>1500000</v>
      </c>
      <c r="F37" s="75" t="s">
        <v>13</v>
      </c>
    </row>
    <row r="38" spans="1:6" ht="94.5" x14ac:dyDescent="0.25">
      <c r="A38" s="69">
        <v>28</v>
      </c>
      <c r="B38" s="69" t="s">
        <v>24097</v>
      </c>
      <c r="C38" s="69" t="s">
        <v>24098</v>
      </c>
      <c r="D38" s="75" t="s">
        <v>24099</v>
      </c>
      <c r="E38" s="77">
        <v>1500000</v>
      </c>
      <c r="F38" s="75" t="s">
        <v>13</v>
      </c>
    </row>
    <row r="39" spans="1:6" ht="94.5" x14ac:dyDescent="0.25">
      <c r="A39" s="69">
        <v>29</v>
      </c>
      <c r="B39" s="69" t="s">
        <v>24100</v>
      </c>
      <c r="C39" s="69" t="s">
        <v>24101</v>
      </c>
      <c r="D39" s="75" t="s">
        <v>24102</v>
      </c>
      <c r="E39" s="77">
        <v>1500000</v>
      </c>
      <c r="F39" s="75" t="s">
        <v>13</v>
      </c>
    </row>
    <row r="40" spans="1:6" ht="110.25" x14ac:dyDescent="0.25">
      <c r="A40" s="69">
        <v>30</v>
      </c>
      <c r="B40" s="69" t="s">
        <v>24072</v>
      </c>
      <c r="C40" s="69" t="s">
        <v>24103</v>
      </c>
      <c r="D40" s="75" t="s">
        <v>24104</v>
      </c>
      <c r="E40" s="77">
        <v>1500000</v>
      </c>
      <c r="F40" s="75" t="s">
        <v>13</v>
      </c>
    </row>
    <row r="41" spans="1:6" ht="110.25" x14ac:dyDescent="0.25">
      <c r="A41" s="69">
        <v>31</v>
      </c>
      <c r="B41" s="69" t="s">
        <v>24075</v>
      </c>
      <c r="C41" s="69" t="s">
        <v>24105</v>
      </c>
      <c r="D41" s="75" t="s">
        <v>24106</v>
      </c>
      <c r="E41" s="77">
        <v>1500000</v>
      </c>
      <c r="F41" s="75" t="s">
        <v>13</v>
      </c>
    </row>
    <row r="42" spans="1:6" ht="94.5" x14ac:dyDescent="0.25">
      <c r="A42" s="69">
        <v>32</v>
      </c>
      <c r="B42" s="69" t="s">
        <v>24107</v>
      </c>
      <c r="C42" s="69" t="s">
        <v>24108</v>
      </c>
      <c r="D42" s="75" t="s">
        <v>24109</v>
      </c>
      <c r="E42" s="77">
        <v>1500000</v>
      </c>
      <c r="F42" s="75" t="s">
        <v>13</v>
      </c>
    </row>
    <row r="43" spans="1:6" x14ac:dyDescent="0.25">
      <c r="A43" s="70"/>
      <c r="B43" s="2351" t="s">
        <v>315</v>
      </c>
      <c r="C43" s="2351"/>
      <c r="D43" s="2351"/>
      <c r="E43" s="1257"/>
      <c r="F43" s="190"/>
    </row>
    <row r="44" spans="1:6" ht="157.5" x14ac:dyDescent="0.25">
      <c r="A44" s="69">
        <v>33</v>
      </c>
      <c r="B44" s="69" t="s">
        <v>24110</v>
      </c>
      <c r="C44" s="69" t="s">
        <v>24111</v>
      </c>
      <c r="D44" s="75" t="s">
        <v>24112</v>
      </c>
      <c r="E44" s="77">
        <v>3600000</v>
      </c>
      <c r="F44" s="75" t="s">
        <v>13</v>
      </c>
    </row>
    <row r="45" spans="1:6" ht="157.5" x14ac:dyDescent="0.25">
      <c r="A45" s="69">
        <v>34</v>
      </c>
      <c r="B45" s="69" t="s">
        <v>24113</v>
      </c>
      <c r="C45" s="69" t="s">
        <v>24114</v>
      </c>
      <c r="D45" s="75" t="s">
        <v>24159</v>
      </c>
      <c r="E45" s="77">
        <v>1900000</v>
      </c>
      <c r="F45" s="75" t="s">
        <v>272</v>
      </c>
    </row>
    <row r="46" spans="1:6" ht="141.75" x14ac:dyDescent="0.25">
      <c r="A46" s="69">
        <v>35</v>
      </c>
      <c r="B46" s="69" t="s">
        <v>24115</v>
      </c>
      <c r="C46" s="69" t="s">
        <v>24116</v>
      </c>
      <c r="D46" s="75" t="s">
        <v>24117</v>
      </c>
      <c r="E46" s="77">
        <v>500000</v>
      </c>
      <c r="F46" s="75" t="s">
        <v>13</v>
      </c>
    </row>
    <row r="47" spans="1:6" ht="63" x14ac:dyDescent="0.25">
      <c r="A47" s="69">
        <v>36</v>
      </c>
      <c r="B47" s="69" t="s">
        <v>24118</v>
      </c>
      <c r="C47" s="69" t="s">
        <v>24119</v>
      </c>
      <c r="D47" s="75" t="s">
        <v>24120</v>
      </c>
      <c r="E47" s="77">
        <v>200000</v>
      </c>
      <c r="F47" s="75" t="s">
        <v>272</v>
      </c>
    </row>
    <row r="48" spans="1:6" ht="393.75" x14ac:dyDescent="0.25">
      <c r="A48" s="69">
        <v>37</v>
      </c>
      <c r="B48" s="69" t="s">
        <v>24121</v>
      </c>
      <c r="C48" s="69" t="s">
        <v>24122</v>
      </c>
      <c r="D48" s="75" t="s">
        <v>24160</v>
      </c>
      <c r="E48" s="77">
        <v>2000000</v>
      </c>
      <c r="F48" s="75" t="s">
        <v>272</v>
      </c>
    </row>
    <row r="49" spans="1:6" ht="47.25" x14ac:dyDescent="0.25">
      <c r="A49" s="69">
        <v>38</v>
      </c>
      <c r="B49" s="69" t="s">
        <v>24123</v>
      </c>
      <c r="C49" s="69" t="s">
        <v>24124</v>
      </c>
      <c r="D49" s="75" t="s">
        <v>8770</v>
      </c>
      <c r="E49" s="77">
        <v>1800000</v>
      </c>
      <c r="F49" s="75" t="s">
        <v>13</v>
      </c>
    </row>
    <row r="50" spans="1:6" x14ac:dyDescent="0.25">
      <c r="A50" s="69"/>
      <c r="B50" s="2472" t="s">
        <v>1154</v>
      </c>
      <c r="C50" s="2472"/>
      <c r="D50" s="2472"/>
      <c r="E50" s="77"/>
      <c r="F50" s="75"/>
    </row>
    <row r="51" spans="1:6" ht="126" x14ac:dyDescent="0.25">
      <c r="A51" s="69">
        <v>39</v>
      </c>
      <c r="B51" s="69" t="s">
        <v>24125</v>
      </c>
      <c r="C51" s="69" t="s">
        <v>24126</v>
      </c>
      <c r="D51" s="75" t="s">
        <v>24127</v>
      </c>
      <c r="E51" s="77">
        <v>2028835</v>
      </c>
      <c r="F51" s="75" t="s">
        <v>272</v>
      </c>
    </row>
    <row r="52" spans="1:6" ht="126" x14ac:dyDescent="0.25">
      <c r="A52" s="69">
        <v>40</v>
      </c>
      <c r="B52" s="69" t="s">
        <v>24128</v>
      </c>
      <c r="C52" s="69" t="s">
        <v>24129</v>
      </c>
      <c r="D52" s="75" t="s">
        <v>24130</v>
      </c>
      <c r="E52" s="77">
        <v>300000</v>
      </c>
      <c r="F52" s="75" t="s">
        <v>13</v>
      </c>
    </row>
    <row r="53" spans="1:6" x14ac:dyDescent="0.25">
      <c r="A53" s="69"/>
      <c r="B53" s="2472" t="s">
        <v>306</v>
      </c>
      <c r="C53" s="2472"/>
      <c r="D53" s="2472"/>
      <c r="E53" s="77"/>
      <c r="F53" s="75"/>
    </row>
    <row r="54" spans="1:6" ht="157.5" x14ac:dyDescent="0.25">
      <c r="A54" s="69">
        <v>41</v>
      </c>
      <c r="B54" s="69" t="s">
        <v>4481</v>
      </c>
      <c r="C54" s="69" t="s">
        <v>24131</v>
      </c>
      <c r="D54" s="75" t="s">
        <v>24132</v>
      </c>
      <c r="E54" s="77">
        <v>1720000</v>
      </c>
      <c r="F54" s="75" t="s">
        <v>272</v>
      </c>
    </row>
    <row r="55" spans="1:6" x14ac:dyDescent="0.25">
      <c r="A55" s="69"/>
      <c r="B55" s="2351" t="s">
        <v>8455</v>
      </c>
      <c r="C55" s="2351"/>
      <c r="D55" s="2351"/>
      <c r="E55" s="77"/>
      <c r="F55" s="75"/>
    </row>
    <row r="56" spans="1:6" ht="283.5" x14ac:dyDescent="0.25">
      <c r="A56" s="69">
        <v>42</v>
      </c>
      <c r="B56" s="69" t="s">
        <v>6320</v>
      </c>
      <c r="C56" s="69" t="s">
        <v>24133</v>
      </c>
      <c r="D56" s="69" t="s">
        <v>12290</v>
      </c>
      <c r="E56" s="77">
        <v>4677027.2</v>
      </c>
      <c r="F56" s="75" t="s">
        <v>13</v>
      </c>
    </row>
    <row r="57" spans="1:6" x14ac:dyDescent="0.25">
      <c r="A57" s="69"/>
      <c r="B57" s="2351" t="s">
        <v>4995</v>
      </c>
      <c r="C57" s="2351"/>
      <c r="D57" s="2351"/>
      <c r="E57" s="77"/>
      <c r="F57" s="75"/>
    </row>
    <row r="58" spans="1:6" ht="94.5" x14ac:dyDescent="0.25">
      <c r="A58" s="69">
        <v>43</v>
      </c>
      <c r="B58" s="75" t="s">
        <v>24134</v>
      </c>
      <c r="C58" s="75" t="s">
        <v>24135</v>
      </c>
      <c r="D58" s="69" t="s">
        <v>24136</v>
      </c>
      <c r="E58" s="77">
        <v>10000000</v>
      </c>
      <c r="F58" s="75" t="s">
        <v>13</v>
      </c>
    </row>
    <row r="59" spans="1:6" x14ac:dyDescent="0.25">
      <c r="A59" s="69"/>
      <c r="B59" s="2351" t="s">
        <v>3514</v>
      </c>
      <c r="C59" s="2351"/>
      <c r="D59" s="2351"/>
      <c r="E59" s="138">
        <v>81310344.819999993</v>
      </c>
      <c r="F59" s="75"/>
    </row>
    <row r="60" spans="1:6" x14ac:dyDescent="0.25">
      <c r="A60" s="1055"/>
      <c r="B60" s="2820" t="s">
        <v>9</v>
      </c>
      <c r="C60" s="2820"/>
      <c r="D60" s="2820"/>
      <c r="E60" s="1240"/>
      <c r="F60" s="677"/>
    </row>
    <row r="61" spans="1:6" ht="63" x14ac:dyDescent="0.25">
      <c r="A61" s="1056">
        <v>1</v>
      </c>
      <c r="B61" s="149" t="s">
        <v>269</v>
      </c>
      <c r="C61" s="7" t="s">
        <v>24270</v>
      </c>
      <c r="D61" s="149" t="s">
        <v>271</v>
      </c>
      <c r="E61" s="1241">
        <v>1000000</v>
      </c>
      <c r="F61" s="277" t="s">
        <v>272</v>
      </c>
    </row>
    <row r="62" spans="1:6" x14ac:dyDescent="0.25">
      <c r="A62" s="1056"/>
      <c r="B62" s="382" t="s">
        <v>273</v>
      </c>
      <c r="C62" s="7"/>
      <c r="D62" s="149"/>
      <c r="E62" s="1241"/>
      <c r="F62" s="277"/>
    </row>
    <row r="63" spans="1:6" ht="94.5" x14ac:dyDescent="0.25">
      <c r="A63" s="1056">
        <v>2</v>
      </c>
      <c r="B63" s="149" t="s">
        <v>274</v>
      </c>
      <c r="C63" s="7" t="s">
        <v>24271</v>
      </c>
      <c r="D63" s="149" t="s">
        <v>276</v>
      </c>
      <c r="E63" s="1241">
        <v>4500000</v>
      </c>
      <c r="F63" s="277" t="s">
        <v>277</v>
      </c>
    </row>
    <row r="64" spans="1:6" x14ac:dyDescent="0.25">
      <c r="A64" s="280"/>
      <c r="B64" s="382" t="s">
        <v>248</v>
      </c>
      <c r="C64" s="251"/>
      <c r="D64" s="382"/>
      <c r="E64" s="1099">
        <v>5500000</v>
      </c>
      <c r="F64" s="280"/>
    </row>
    <row r="65" spans="1:6" x14ac:dyDescent="0.25">
      <c r="A65" s="88"/>
      <c r="B65" s="2353" t="s">
        <v>324</v>
      </c>
      <c r="C65" s="2354"/>
      <c r="D65" s="88"/>
      <c r="E65" s="89">
        <f>E64+E59</f>
        <v>86810344.819999993</v>
      </c>
      <c r="F65" s="88"/>
    </row>
    <row r="69" spans="1:6" x14ac:dyDescent="0.25">
      <c r="A69" s="2352" t="s">
        <v>0</v>
      </c>
      <c r="B69" s="2352"/>
      <c r="C69" s="2352"/>
      <c r="D69" s="2352"/>
      <c r="E69" s="2352"/>
      <c r="F69" s="2352"/>
    </row>
    <row r="70" spans="1:6" x14ac:dyDescent="0.25">
      <c r="A70" s="2352" t="s">
        <v>24137</v>
      </c>
      <c r="B70" s="2352"/>
      <c r="C70" s="2352"/>
      <c r="D70" s="2352"/>
      <c r="E70" s="2352"/>
      <c r="F70" s="2352"/>
    </row>
    <row r="71" spans="1:6" x14ac:dyDescent="0.25">
      <c r="A71" s="2352" t="s">
        <v>281</v>
      </c>
      <c r="B71" s="2352"/>
      <c r="C71" s="2352"/>
      <c r="D71" s="2352"/>
      <c r="E71" s="2352"/>
      <c r="F71" s="2352"/>
    </row>
    <row r="72" spans="1:6" ht="31.5" x14ac:dyDescent="0.25">
      <c r="A72" s="264" t="s">
        <v>3</v>
      </c>
      <c r="B72" s="437" t="s">
        <v>283</v>
      </c>
      <c r="C72" s="437" t="s">
        <v>284</v>
      </c>
      <c r="D72" s="45" t="s">
        <v>285</v>
      </c>
      <c r="E72" s="301" t="s">
        <v>286</v>
      </c>
      <c r="F72" s="437" t="s">
        <v>287</v>
      </c>
    </row>
    <row r="73" spans="1:6" x14ac:dyDescent="0.25">
      <c r="A73" s="464"/>
      <c r="B73" s="2332" t="s">
        <v>23595</v>
      </c>
      <c r="C73" s="2332"/>
      <c r="D73" s="45"/>
      <c r="E73" s="301"/>
      <c r="F73" s="437"/>
    </row>
    <row r="74" spans="1:6" ht="94.5" x14ac:dyDescent="0.25">
      <c r="A74" s="43">
        <v>1</v>
      </c>
      <c r="B74" s="182" t="s">
        <v>23</v>
      </c>
      <c r="C74" s="182" t="s">
        <v>24049</v>
      </c>
      <c r="D74" s="42" t="s">
        <v>541</v>
      </c>
      <c r="E74" s="266">
        <v>682758.62</v>
      </c>
      <c r="F74" s="42" t="s">
        <v>272</v>
      </c>
    </row>
    <row r="75" spans="1:6" x14ac:dyDescent="0.25">
      <c r="A75" s="43"/>
      <c r="B75" s="2328" t="s">
        <v>34</v>
      </c>
      <c r="C75" s="2328"/>
      <c r="D75" s="42"/>
      <c r="E75" s="266"/>
      <c r="F75" s="42"/>
    </row>
    <row r="76" spans="1:6" ht="78.75" x14ac:dyDescent="0.25">
      <c r="A76" s="43">
        <v>2</v>
      </c>
      <c r="B76" s="182" t="s">
        <v>309</v>
      </c>
      <c r="C76" s="182" t="s">
        <v>24056</v>
      </c>
      <c r="D76" s="42" t="s">
        <v>8489</v>
      </c>
      <c r="E76" s="266">
        <v>1300000</v>
      </c>
      <c r="F76" s="42" t="s">
        <v>272</v>
      </c>
    </row>
    <row r="77" spans="1:6" ht="78.75" x14ac:dyDescent="0.25">
      <c r="A77" s="43">
        <v>3</v>
      </c>
      <c r="B77" s="182" t="s">
        <v>342</v>
      </c>
      <c r="C77" s="182" t="s">
        <v>24057</v>
      </c>
      <c r="D77" s="42" t="s">
        <v>8491</v>
      </c>
      <c r="E77" s="266">
        <v>200000</v>
      </c>
      <c r="F77" s="42" t="s">
        <v>135</v>
      </c>
    </row>
    <row r="78" spans="1:6" x14ac:dyDescent="0.25">
      <c r="A78" s="43"/>
      <c r="B78" s="2328" t="s">
        <v>40</v>
      </c>
      <c r="C78" s="2328"/>
      <c r="D78" s="42"/>
      <c r="E78" s="266"/>
      <c r="F78" s="42"/>
    </row>
    <row r="79" spans="1:6" ht="126" x14ac:dyDescent="0.25">
      <c r="A79" s="43">
        <v>4</v>
      </c>
      <c r="B79" s="182" t="s">
        <v>301</v>
      </c>
      <c r="C79" s="182" t="s">
        <v>24061</v>
      </c>
      <c r="D79" s="42" t="s">
        <v>43</v>
      </c>
      <c r="E79" s="266">
        <v>568965.51</v>
      </c>
      <c r="F79" s="42" t="s">
        <v>135</v>
      </c>
    </row>
    <row r="80" spans="1:6" x14ac:dyDescent="0.25">
      <c r="A80" s="43"/>
      <c r="B80" s="2328" t="s">
        <v>112</v>
      </c>
      <c r="C80" s="2328"/>
      <c r="D80" s="603"/>
      <c r="E80" s="150"/>
      <c r="F80" s="603"/>
    </row>
    <row r="81" spans="1:6" ht="94.5" x14ac:dyDescent="0.25">
      <c r="A81" s="43">
        <v>5</v>
      </c>
      <c r="B81" s="182" t="s">
        <v>24094</v>
      </c>
      <c r="C81" s="182" t="s">
        <v>24095</v>
      </c>
      <c r="D81" s="42" t="s">
        <v>24138</v>
      </c>
      <c r="E81" s="266">
        <v>1000000</v>
      </c>
      <c r="F81" s="42" t="s">
        <v>135</v>
      </c>
    </row>
    <row r="82" spans="1:6" ht="94.5" x14ac:dyDescent="0.25">
      <c r="A82" s="43">
        <v>6</v>
      </c>
      <c r="B82" s="182" t="s">
        <v>24097</v>
      </c>
      <c r="C82" s="182" t="s">
        <v>24098</v>
      </c>
      <c r="D82" s="42" t="s">
        <v>24139</v>
      </c>
      <c r="E82" s="266">
        <v>1000000</v>
      </c>
      <c r="F82" s="42" t="s">
        <v>135</v>
      </c>
    </row>
    <row r="83" spans="1:6" ht="94.5" x14ac:dyDescent="0.25">
      <c r="A83" s="43">
        <v>7</v>
      </c>
      <c r="B83" s="182" t="s">
        <v>24100</v>
      </c>
      <c r="C83" s="182" t="s">
        <v>24101</v>
      </c>
      <c r="D83" s="42" t="s">
        <v>24140</v>
      </c>
      <c r="E83" s="266">
        <v>1000000</v>
      </c>
      <c r="F83" s="42" t="s">
        <v>135</v>
      </c>
    </row>
    <row r="84" spans="1:6" ht="110.25" x14ac:dyDescent="0.25">
      <c r="A84" s="43">
        <v>8</v>
      </c>
      <c r="B84" s="182" t="s">
        <v>24072</v>
      </c>
      <c r="C84" s="182" t="s">
        <v>24103</v>
      </c>
      <c r="D84" s="42" t="s">
        <v>24141</v>
      </c>
      <c r="E84" s="266">
        <v>1000000</v>
      </c>
      <c r="F84" s="42" t="s">
        <v>135</v>
      </c>
    </row>
    <row r="85" spans="1:6" ht="110.25" x14ac:dyDescent="0.25">
      <c r="A85" s="43">
        <v>9</v>
      </c>
      <c r="B85" s="182" t="s">
        <v>24075</v>
      </c>
      <c r="C85" s="182" t="s">
        <v>24105</v>
      </c>
      <c r="D85" s="42" t="s">
        <v>24142</v>
      </c>
      <c r="E85" s="266">
        <v>1000000</v>
      </c>
      <c r="F85" s="42" t="s">
        <v>135</v>
      </c>
    </row>
    <row r="86" spans="1:6" ht="94.5" x14ac:dyDescent="0.25">
      <c r="A86" s="43">
        <v>10</v>
      </c>
      <c r="B86" s="182" t="s">
        <v>24107</v>
      </c>
      <c r="C86" s="182" t="s">
        <v>24108</v>
      </c>
      <c r="D86" s="42" t="s">
        <v>24143</v>
      </c>
      <c r="E86" s="266">
        <v>1000000</v>
      </c>
      <c r="F86" s="42" t="s">
        <v>135</v>
      </c>
    </row>
    <row r="87" spans="1:6" ht="47.25" x14ac:dyDescent="0.25">
      <c r="A87" s="43">
        <v>11</v>
      </c>
      <c r="B87" s="182" t="s">
        <v>24144</v>
      </c>
      <c r="C87" s="182" t="s">
        <v>24145</v>
      </c>
      <c r="D87" s="42" t="s">
        <v>24146</v>
      </c>
      <c r="E87" s="266">
        <v>700000</v>
      </c>
      <c r="F87" s="42" t="s">
        <v>13</v>
      </c>
    </row>
    <row r="88" spans="1:6" ht="94.5" x14ac:dyDescent="0.25">
      <c r="A88" s="43">
        <v>12</v>
      </c>
      <c r="B88" s="182" t="s">
        <v>24147</v>
      </c>
      <c r="C88" s="182" t="s">
        <v>24148</v>
      </c>
      <c r="D88" s="42" t="s">
        <v>24149</v>
      </c>
      <c r="E88" s="266">
        <v>700000</v>
      </c>
      <c r="F88" s="42" t="s">
        <v>13</v>
      </c>
    </row>
    <row r="89" spans="1:6" ht="110.25" x14ac:dyDescent="0.25">
      <c r="A89" s="43">
        <v>13</v>
      </c>
      <c r="B89" s="182" t="s">
        <v>24150</v>
      </c>
      <c r="C89" s="182" t="s">
        <v>24151</v>
      </c>
      <c r="D89" s="42" t="s">
        <v>24152</v>
      </c>
      <c r="E89" s="266">
        <v>527586.21</v>
      </c>
      <c r="F89" s="42" t="s">
        <v>135</v>
      </c>
    </row>
    <row r="90" spans="1:6" x14ac:dyDescent="0.25">
      <c r="A90" s="43"/>
      <c r="B90" s="2332" t="s">
        <v>315</v>
      </c>
      <c r="C90" s="2332"/>
      <c r="D90" s="603"/>
      <c r="E90" s="585"/>
      <c r="F90" s="603"/>
    </row>
    <row r="91" spans="1:6" ht="126" x14ac:dyDescent="0.25">
      <c r="A91" s="43">
        <v>14</v>
      </c>
      <c r="B91" s="182" t="s">
        <v>24153</v>
      </c>
      <c r="C91" s="182" t="s">
        <v>24154</v>
      </c>
      <c r="D91" s="42" t="s">
        <v>24155</v>
      </c>
      <c r="E91" s="266">
        <v>700000</v>
      </c>
      <c r="F91" s="42" t="s">
        <v>135</v>
      </c>
    </row>
    <row r="92" spans="1:6" x14ac:dyDescent="0.25">
      <c r="A92" s="182"/>
      <c r="B92" s="2352" t="s">
        <v>248</v>
      </c>
      <c r="C92" s="2352"/>
      <c r="D92" s="42"/>
      <c r="E92" s="268">
        <v>11379310.34</v>
      </c>
      <c r="F92" s="464"/>
    </row>
  </sheetData>
  <mergeCells count="26">
    <mergeCell ref="B15:D15"/>
    <mergeCell ref="A1:F1"/>
    <mergeCell ref="A2:F2"/>
    <mergeCell ref="A3:F3"/>
    <mergeCell ref="B5:D5"/>
    <mergeCell ref="B11:D11"/>
    <mergeCell ref="A69:F69"/>
    <mergeCell ref="B19:D19"/>
    <mergeCell ref="B21:D21"/>
    <mergeCell ref="B23:D23"/>
    <mergeCell ref="B43:D43"/>
    <mergeCell ref="B50:D50"/>
    <mergeCell ref="B53:D53"/>
    <mergeCell ref="B55:D55"/>
    <mergeCell ref="B57:D57"/>
    <mergeCell ref="B59:D59"/>
    <mergeCell ref="B60:D60"/>
    <mergeCell ref="B65:C65"/>
    <mergeCell ref="B90:C90"/>
    <mergeCell ref="B92:C92"/>
    <mergeCell ref="A70:F70"/>
    <mergeCell ref="A71:F71"/>
    <mergeCell ref="B73:C73"/>
    <mergeCell ref="B75:C75"/>
    <mergeCell ref="B78:C78"/>
    <mergeCell ref="B80:C80"/>
  </mergeCells>
  <pageMargins left="0.7" right="0.7" top="0.75" bottom="0.75" header="0.3" footer="0.3"/>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7"/>
  <sheetViews>
    <sheetView topLeftCell="A63" workbookViewId="0">
      <selection activeCell="B64" sqref="B64"/>
    </sheetView>
  </sheetViews>
  <sheetFormatPr defaultRowHeight="15.75" x14ac:dyDescent="0.25"/>
  <cols>
    <col min="1" max="1" width="9.140625" style="128"/>
    <col min="2" max="2" width="14.7109375" style="128" customWidth="1"/>
    <col min="3" max="3" width="42.7109375" style="128" customWidth="1"/>
    <col min="4" max="4" width="15.7109375" style="128" customWidth="1"/>
    <col min="5" max="5" width="21.5703125"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24275</v>
      </c>
      <c r="B2" s="2345"/>
      <c r="C2" s="2345"/>
      <c r="D2" s="2345"/>
      <c r="E2" s="2345"/>
      <c r="F2" s="2345"/>
    </row>
    <row r="3" spans="1:6" x14ac:dyDescent="0.25">
      <c r="A3" s="2345" t="s">
        <v>281</v>
      </c>
      <c r="B3" s="2345"/>
      <c r="C3" s="2345"/>
      <c r="D3" s="2345"/>
      <c r="E3" s="2345"/>
      <c r="F3" s="2345"/>
    </row>
    <row r="4" spans="1:6" ht="31.5" x14ac:dyDescent="0.25">
      <c r="A4" s="70" t="s">
        <v>282</v>
      </c>
      <c r="B4" s="70" t="s">
        <v>5559</v>
      </c>
      <c r="C4" s="70" t="s">
        <v>284</v>
      </c>
      <c r="D4" s="70" t="s">
        <v>4426</v>
      </c>
      <c r="E4" s="257" t="s">
        <v>286</v>
      </c>
      <c r="F4" s="76" t="s">
        <v>1228</v>
      </c>
    </row>
    <row r="5" spans="1:6" x14ac:dyDescent="0.25">
      <c r="A5" s="69"/>
      <c r="B5" s="2565" t="s">
        <v>9260</v>
      </c>
      <c r="C5" s="2565"/>
      <c r="D5" s="2565"/>
      <c r="E5" s="257"/>
      <c r="F5" s="246"/>
    </row>
    <row r="6" spans="1:6" ht="47.25" x14ac:dyDescent="0.25">
      <c r="A6" s="69">
        <v>1</v>
      </c>
      <c r="B6" s="158" t="s">
        <v>3454</v>
      </c>
      <c r="C6" s="158" t="s">
        <v>24276</v>
      </c>
      <c r="D6" s="158" t="s">
        <v>24277</v>
      </c>
      <c r="E6" s="203">
        <v>1000000</v>
      </c>
      <c r="F6" s="101" t="s">
        <v>272</v>
      </c>
    </row>
    <row r="7" spans="1:6" ht="141.75" x14ac:dyDescent="0.25">
      <c r="A7" s="69">
        <v>2</v>
      </c>
      <c r="B7" s="158" t="s">
        <v>295</v>
      </c>
      <c r="C7" s="158" t="s">
        <v>24278</v>
      </c>
      <c r="D7" s="158" t="s">
        <v>24279</v>
      </c>
      <c r="E7" s="203">
        <v>1000000</v>
      </c>
      <c r="F7" s="101" t="s">
        <v>272</v>
      </c>
    </row>
    <row r="8" spans="1:6" ht="47.25" x14ac:dyDescent="0.25">
      <c r="A8" s="69">
        <v>3</v>
      </c>
      <c r="B8" s="158" t="s">
        <v>17</v>
      </c>
      <c r="C8" s="158" t="s">
        <v>24280</v>
      </c>
      <c r="D8" s="158" t="s">
        <v>19</v>
      </c>
      <c r="E8" s="203">
        <v>200000</v>
      </c>
      <c r="F8" s="101" t="s">
        <v>272</v>
      </c>
    </row>
    <row r="9" spans="1:6" ht="94.5" x14ac:dyDescent="0.25">
      <c r="A9" s="69">
        <v>4</v>
      </c>
      <c r="B9" s="158" t="s">
        <v>23</v>
      </c>
      <c r="C9" s="158" t="s">
        <v>24281</v>
      </c>
      <c r="D9" s="158" t="s">
        <v>21034</v>
      </c>
      <c r="E9" s="203">
        <v>1960000</v>
      </c>
      <c r="F9" s="101" t="s">
        <v>272</v>
      </c>
    </row>
    <row r="10" spans="1:6" x14ac:dyDescent="0.25">
      <c r="A10" s="69"/>
      <c r="B10" s="2565" t="s">
        <v>334</v>
      </c>
      <c r="C10" s="2565"/>
      <c r="D10" s="2565"/>
      <c r="E10" s="257"/>
      <c r="F10" s="101"/>
    </row>
    <row r="11" spans="1:6" ht="141.75" x14ac:dyDescent="0.25">
      <c r="A11" s="69">
        <v>5</v>
      </c>
      <c r="B11" s="158" t="s">
        <v>295</v>
      </c>
      <c r="C11" s="158" t="s">
        <v>24282</v>
      </c>
      <c r="D11" s="158" t="s">
        <v>24283</v>
      </c>
      <c r="E11" s="203">
        <v>780000</v>
      </c>
      <c r="F11" s="101" t="s">
        <v>272</v>
      </c>
    </row>
    <row r="12" spans="1:6" ht="94.5" x14ac:dyDescent="0.25">
      <c r="A12" s="69">
        <v>6</v>
      </c>
      <c r="B12" s="158" t="s">
        <v>23</v>
      </c>
      <c r="C12" s="158" t="s">
        <v>24284</v>
      </c>
      <c r="D12" s="158" t="s">
        <v>21034</v>
      </c>
      <c r="E12" s="203">
        <v>1300000</v>
      </c>
      <c r="F12" s="101" t="s">
        <v>272</v>
      </c>
    </row>
    <row r="13" spans="1:6" ht="94.5" x14ac:dyDescent="0.25">
      <c r="A13" s="69">
        <v>7</v>
      </c>
      <c r="B13" s="158" t="s">
        <v>1662</v>
      </c>
      <c r="C13" s="158" t="s">
        <v>24285</v>
      </c>
      <c r="D13" s="158" t="s">
        <v>24286</v>
      </c>
      <c r="E13" s="203">
        <v>500000</v>
      </c>
      <c r="F13" s="101" t="s">
        <v>272</v>
      </c>
    </row>
    <row r="14" spans="1:6" x14ac:dyDescent="0.25">
      <c r="A14" s="69"/>
      <c r="B14" s="2565" t="s">
        <v>40</v>
      </c>
      <c r="C14" s="2565"/>
      <c r="D14" s="2565"/>
      <c r="E14" s="257"/>
      <c r="F14" s="101"/>
    </row>
    <row r="15" spans="1:6" ht="126" x14ac:dyDescent="0.25">
      <c r="A15" s="69">
        <v>8</v>
      </c>
      <c r="B15" s="158" t="s">
        <v>41</v>
      </c>
      <c r="C15" s="158" t="s">
        <v>24287</v>
      </c>
      <c r="D15" s="69" t="s">
        <v>43</v>
      </c>
      <c r="E15" s="203">
        <v>4568965.82</v>
      </c>
      <c r="F15" s="101" t="s">
        <v>272</v>
      </c>
    </row>
    <row r="16" spans="1:6" x14ac:dyDescent="0.25">
      <c r="A16" s="69"/>
      <c r="B16" s="2565" t="s">
        <v>306</v>
      </c>
      <c r="C16" s="2565"/>
      <c r="D16" s="2565"/>
      <c r="E16" s="257"/>
      <c r="F16" s="101"/>
    </row>
    <row r="17" spans="1:6" ht="252" x14ac:dyDescent="0.25">
      <c r="A17" s="69">
        <v>9</v>
      </c>
      <c r="B17" s="158" t="s">
        <v>24288</v>
      </c>
      <c r="C17" s="158" t="s">
        <v>24289</v>
      </c>
      <c r="D17" s="101" t="s">
        <v>24290</v>
      </c>
      <c r="E17" s="465">
        <v>500000</v>
      </c>
      <c r="F17" s="101" t="s">
        <v>272</v>
      </c>
    </row>
    <row r="18" spans="1:6" x14ac:dyDescent="0.25">
      <c r="A18" s="69"/>
      <c r="B18" s="2565" t="s">
        <v>303</v>
      </c>
      <c r="C18" s="2565"/>
      <c r="D18" s="2565"/>
      <c r="E18" s="257"/>
      <c r="F18" s="101"/>
    </row>
    <row r="19" spans="1:6" ht="299.25" x14ac:dyDescent="0.25">
      <c r="A19" s="69">
        <v>10</v>
      </c>
      <c r="B19" s="158" t="s">
        <v>24291</v>
      </c>
      <c r="C19" s="158" t="s">
        <v>24292</v>
      </c>
      <c r="D19" s="158" t="s">
        <v>24293</v>
      </c>
      <c r="E19" s="77">
        <v>125000</v>
      </c>
      <c r="F19" s="101" t="s">
        <v>13</v>
      </c>
    </row>
    <row r="20" spans="1:6" ht="283.5" x14ac:dyDescent="0.25">
      <c r="A20" s="69">
        <v>11</v>
      </c>
      <c r="B20" s="158" t="s">
        <v>24294</v>
      </c>
      <c r="C20" s="158" t="s">
        <v>24295</v>
      </c>
      <c r="D20" s="158" t="s">
        <v>24296</v>
      </c>
      <c r="E20" s="77">
        <v>125000</v>
      </c>
      <c r="F20" s="101" t="s">
        <v>13</v>
      </c>
    </row>
    <row r="21" spans="1:6" ht="267.75" x14ac:dyDescent="0.25">
      <c r="A21" s="69">
        <v>12</v>
      </c>
      <c r="B21" s="158" t="s">
        <v>24297</v>
      </c>
      <c r="C21" s="158" t="s">
        <v>24298</v>
      </c>
      <c r="D21" s="158" t="s">
        <v>24299</v>
      </c>
      <c r="E21" s="77">
        <v>125000</v>
      </c>
      <c r="F21" s="101" t="s">
        <v>13</v>
      </c>
    </row>
    <row r="22" spans="1:6" ht="236.25" x14ac:dyDescent="0.25">
      <c r="A22" s="69">
        <v>13</v>
      </c>
      <c r="B22" s="158" t="s">
        <v>24300</v>
      </c>
      <c r="C22" s="158" t="s">
        <v>24301</v>
      </c>
      <c r="D22" s="158" t="s">
        <v>24302</v>
      </c>
      <c r="E22" s="77">
        <v>125000</v>
      </c>
      <c r="F22" s="101" t="s">
        <v>13</v>
      </c>
    </row>
    <row r="23" spans="1:6" x14ac:dyDescent="0.25">
      <c r="A23" s="69"/>
      <c r="B23" s="2565" t="s">
        <v>34</v>
      </c>
      <c r="C23" s="2565"/>
      <c r="D23" s="2565"/>
      <c r="E23" s="257"/>
      <c r="F23" s="101"/>
    </row>
    <row r="24" spans="1:6" ht="78.75" x14ac:dyDescent="0.25">
      <c r="A24" s="69">
        <v>14</v>
      </c>
      <c r="B24" s="158" t="s">
        <v>309</v>
      </c>
      <c r="C24" s="158" t="s">
        <v>24303</v>
      </c>
      <c r="D24" s="158" t="s">
        <v>24304</v>
      </c>
      <c r="E24" s="77">
        <v>2200000</v>
      </c>
      <c r="F24" s="101" t="s">
        <v>272</v>
      </c>
    </row>
    <row r="25" spans="1:6" ht="78.75" x14ac:dyDescent="0.25">
      <c r="A25" s="69">
        <v>15</v>
      </c>
      <c r="B25" s="158" t="s">
        <v>342</v>
      </c>
      <c r="C25" s="158" t="s">
        <v>24305</v>
      </c>
      <c r="D25" s="158" t="s">
        <v>24304</v>
      </c>
      <c r="E25" s="203">
        <v>12474351.800000001</v>
      </c>
      <c r="F25" s="101" t="s">
        <v>272</v>
      </c>
    </row>
    <row r="26" spans="1:6" ht="78.75" x14ac:dyDescent="0.25">
      <c r="A26" s="69">
        <v>16</v>
      </c>
      <c r="B26" s="158" t="s">
        <v>4431</v>
      </c>
      <c r="C26" s="158" t="s">
        <v>24306</v>
      </c>
      <c r="D26" s="158" t="s">
        <v>24304</v>
      </c>
      <c r="E26" s="77">
        <v>1000000</v>
      </c>
      <c r="F26" s="101" t="s">
        <v>272</v>
      </c>
    </row>
    <row r="27" spans="1:6" x14ac:dyDescent="0.25">
      <c r="A27" s="69"/>
      <c r="B27" s="2576" t="s">
        <v>8455</v>
      </c>
      <c r="C27" s="2767"/>
      <c r="D27" s="2577"/>
      <c r="E27" s="77"/>
      <c r="F27" s="101"/>
    </row>
    <row r="28" spans="1:6" ht="409.5" x14ac:dyDescent="0.25">
      <c r="A28" s="69">
        <v>17</v>
      </c>
      <c r="B28" s="158" t="s">
        <v>5552</v>
      </c>
      <c r="C28" s="158" t="s">
        <v>24307</v>
      </c>
      <c r="D28" s="158" t="s">
        <v>24308</v>
      </c>
      <c r="E28" s="203">
        <v>4677027.2</v>
      </c>
      <c r="F28" s="101" t="s">
        <v>13</v>
      </c>
    </row>
    <row r="29" spans="1:6" x14ac:dyDescent="0.25">
      <c r="A29" s="69"/>
      <c r="B29" s="2576" t="s">
        <v>481</v>
      </c>
      <c r="C29" s="2767"/>
      <c r="D29" s="2577"/>
      <c r="E29" s="203"/>
      <c r="F29" s="101"/>
    </row>
    <row r="30" spans="1:6" ht="94.5" x14ac:dyDescent="0.25">
      <c r="A30" s="69">
        <v>18</v>
      </c>
      <c r="B30" s="158" t="s">
        <v>24309</v>
      </c>
      <c r="C30" s="158" t="s">
        <v>24310</v>
      </c>
      <c r="D30" s="158" t="s">
        <v>24311</v>
      </c>
      <c r="E30" s="203">
        <v>3500000</v>
      </c>
      <c r="F30" s="101" t="s">
        <v>13</v>
      </c>
    </row>
    <row r="31" spans="1:6" x14ac:dyDescent="0.25">
      <c r="A31" s="69"/>
      <c r="B31" s="2565" t="s">
        <v>312</v>
      </c>
      <c r="C31" s="2565"/>
      <c r="D31" s="2565"/>
      <c r="E31" s="257"/>
      <c r="F31" s="101"/>
    </row>
    <row r="32" spans="1:6" ht="157.5" x14ac:dyDescent="0.25">
      <c r="A32" s="69">
        <v>19</v>
      </c>
      <c r="B32" s="158" t="s">
        <v>24312</v>
      </c>
      <c r="C32" s="158" t="s">
        <v>24313</v>
      </c>
      <c r="D32" s="158" t="s">
        <v>24314</v>
      </c>
      <c r="E32" s="203">
        <v>700000</v>
      </c>
      <c r="F32" s="101" t="s">
        <v>13</v>
      </c>
    </row>
    <row r="33" spans="1:6" ht="141.75" x14ac:dyDescent="0.25">
      <c r="A33" s="69">
        <v>20</v>
      </c>
      <c r="B33" s="158" t="s">
        <v>24315</v>
      </c>
      <c r="C33" s="158" t="s">
        <v>24316</v>
      </c>
      <c r="D33" s="158" t="s">
        <v>24317</v>
      </c>
      <c r="E33" s="203">
        <v>500000</v>
      </c>
      <c r="F33" s="101" t="s">
        <v>13</v>
      </c>
    </row>
    <row r="34" spans="1:6" ht="63" x14ac:dyDescent="0.25">
      <c r="A34" s="69">
        <v>21</v>
      </c>
      <c r="B34" s="158" t="s">
        <v>24318</v>
      </c>
      <c r="C34" s="158" t="s">
        <v>24319</v>
      </c>
      <c r="D34" s="158" t="s">
        <v>24320</v>
      </c>
      <c r="E34" s="203">
        <v>150000</v>
      </c>
      <c r="F34" s="101" t="s">
        <v>13</v>
      </c>
    </row>
    <row r="35" spans="1:6" ht="157.5" x14ac:dyDescent="0.25">
      <c r="A35" s="69">
        <v>22</v>
      </c>
      <c r="B35" s="158" t="s">
        <v>24321</v>
      </c>
      <c r="C35" s="158" t="s">
        <v>24322</v>
      </c>
      <c r="D35" s="158" t="s">
        <v>24314</v>
      </c>
      <c r="E35" s="203">
        <v>600000</v>
      </c>
      <c r="F35" s="101" t="s">
        <v>13</v>
      </c>
    </row>
    <row r="36" spans="1:6" ht="94.5" x14ac:dyDescent="0.25">
      <c r="A36" s="69">
        <v>23</v>
      </c>
      <c r="B36" s="158" t="s">
        <v>14630</v>
      </c>
      <c r="C36" s="158" t="s">
        <v>24323</v>
      </c>
      <c r="D36" s="158" t="s">
        <v>24324</v>
      </c>
      <c r="E36" s="203">
        <v>700000</v>
      </c>
      <c r="F36" s="101" t="s">
        <v>13</v>
      </c>
    </row>
    <row r="37" spans="1:6" ht="157.5" x14ac:dyDescent="0.25">
      <c r="A37" s="69">
        <v>24</v>
      </c>
      <c r="B37" s="158" t="s">
        <v>24325</v>
      </c>
      <c r="C37" s="158" t="s">
        <v>24326</v>
      </c>
      <c r="D37" s="158" t="s">
        <v>24314</v>
      </c>
      <c r="E37" s="203">
        <v>600000</v>
      </c>
      <c r="F37" s="101" t="s">
        <v>13</v>
      </c>
    </row>
    <row r="38" spans="1:6" ht="157.5" x14ac:dyDescent="0.25">
      <c r="A38" s="69">
        <v>25</v>
      </c>
      <c r="B38" s="158" t="s">
        <v>24327</v>
      </c>
      <c r="C38" s="158" t="s">
        <v>24328</v>
      </c>
      <c r="D38" s="158" t="s">
        <v>24314</v>
      </c>
      <c r="E38" s="203">
        <v>700000</v>
      </c>
      <c r="F38" s="101" t="s">
        <v>13</v>
      </c>
    </row>
    <row r="39" spans="1:6" ht="47.25" x14ac:dyDescent="0.25">
      <c r="A39" s="69">
        <v>26</v>
      </c>
      <c r="B39" s="158" t="s">
        <v>24329</v>
      </c>
      <c r="C39" s="158" t="s">
        <v>24330</v>
      </c>
      <c r="D39" s="158" t="s">
        <v>24331</v>
      </c>
      <c r="E39" s="203">
        <v>800000</v>
      </c>
      <c r="F39" s="101" t="s">
        <v>13</v>
      </c>
    </row>
    <row r="40" spans="1:6" ht="157.5" x14ac:dyDescent="0.25">
      <c r="A40" s="69">
        <v>27</v>
      </c>
      <c r="B40" s="158" t="s">
        <v>24332</v>
      </c>
      <c r="C40" s="158" t="s">
        <v>24333</v>
      </c>
      <c r="D40" s="158" t="s">
        <v>24334</v>
      </c>
      <c r="E40" s="203">
        <v>600000</v>
      </c>
      <c r="F40" s="101" t="s">
        <v>13</v>
      </c>
    </row>
    <row r="41" spans="1:6" ht="157.5" x14ac:dyDescent="0.25">
      <c r="A41" s="69">
        <v>28</v>
      </c>
      <c r="B41" s="158" t="s">
        <v>24335</v>
      </c>
      <c r="C41" s="158" t="s">
        <v>24336</v>
      </c>
      <c r="D41" s="158" t="s">
        <v>24334</v>
      </c>
      <c r="E41" s="203">
        <v>700000</v>
      </c>
      <c r="F41" s="101" t="s">
        <v>13</v>
      </c>
    </row>
    <row r="42" spans="1:6" ht="78.75" x14ac:dyDescent="0.25">
      <c r="A42" s="69">
        <v>29</v>
      </c>
      <c r="B42" s="158" t="s">
        <v>22883</v>
      </c>
      <c r="C42" s="158" t="s">
        <v>24337</v>
      </c>
      <c r="D42" s="158" t="s">
        <v>24338</v>
      </c>
      <c r="E42" s="203">
        <v>600000</v>
      </c>
      <c r="F42" s="101" t="s">
        <v>13</v>
      </c>
    </row>
    <row r="43" spans="1:6" ht="157.5" x14ac:dyDescent="0.25">
      <c r="A43" s="69">
        <v>30</v>
      </c>
      <c r="B43" s="158" t="s">
        <v>24339</v>
      </c>
      <c r="C43" s="158" t="s">
        <v>24340</v>
      </c>
      <c r="D43" s="158" t="s">
        <v>24334</v>
      </c>
      <c r="E43" s="203">
        <v>600000</v>
      </c>
      <c r="F43" s="101" t="s">
        <v>13</v>
      </c>
    </row>
    <row r="44" spans="1:6" ht="157.5" x14ac:dyDescent="0.25">
      <c r="A44" s="69">
        <v>31</v>
      </c>
      <c r="B44" s="158" t="s">
        <v>24341</v>
      </c>
      <c r="C44" s="158" t="s">
        <v>24342</v>
      </c>
      <c r="D44" s="158" t="s">
        <v>24334</v>
      </c>
      <c r="E44" s="203">
        <v>600000</v>
      </c>
      <c r="F44" s="101" t="s">
        <v>13</v>
      </c>
    </row>
    <row r="45" spans="1:6" ht="126" x14ac:dyDescent="0.25">
      <c r="A45" s="69">
        <v>32</v>
      </c>
      <c r="B45" s="158" t="s">
        <v>24343</v>
      </c>
      <c r="C45" s="158" t="s">
        <v>24344</v>
      </c>
      <c r="D45" s="158" t="s">
        <v>24345</v>
      </c>
      <c r="E45" s="203">
        <v>700000</v>
      </c>
      <c r="F45" s="101" t="s">
        <v>13</v>
      </c>
    </row>
    <row r="46" spans="1:6" ht="157.5" x14ac:dyDescent="0.25">
      <c r="A46" s="69">
        <v>33</v>
      </c>
      <c r="B46" s="158" t="s">
        <v>24346</v>
      </c>
      <c r="C46" s="158" t="s">
        <v>24347</v>
      </c>
      <c r="D46" s="158" t="s">
        <v>24334</v>
      </c>
      <c r="E46" s="203">
        <v>600000</v>
      </c>
      <c r="F46" s="101" t="s">
        <v>13</v>
      </c>
    </row>
    <row r="47" spans="1:6" ht="157.5" x14ac:dyDescent="0.25">
      <c r="A47" s="69">
        <v>34</v>
      </c>
      <c r="B47" s="158" t="s">
        <v>24348</v>
      </c>
      <c r="C47" s="158" t="s">
        <v>24349</v>
      </c>
      <c r="D47" s="158" t="s">
        <v>24334</v>
      </c>
      <c r="E47" s="203">
        <v>600000</v>
      </c>
      <c r="F47" s="101" t="s">
        <v>13</v>
      </c>
    </row>
    <row r="48" spans="1:6" ht="47.25" x14ac:dyDescent="0.25">
      <c r="A48" s="69">
        <v>35</v>
      </c>
      <c r="B48" s="158" t="s">
        <v>24350</v>
      </c>
      <c r="C48" s="158" t="s">
        <v>24351</v>
      </c>
      <c r="D48" s="158" t="s">
        <v>15006</v>
      </c>
      <c r="E48" s="203">
        <v>400000</v>
      </c>
      <c r="F48" s="101" t="s">
        <v>13</v>
      </c>
    </row>
    <row r="49" spans="1:6" ht="94.5" x14ac:dyDescent="0.25">
      <c r="A49" s="69">
        <v>36</v>
      </c>
      <c r="B49" s="158" t="s">
        <v>24352</v>
      </c>
      <c r="C49" s="158" t="s">
        <v>24353</v>
      </c>
      <c r="D49" s="158" t="s">
        <v>24354</v>
      </c>
      <c r="E49" s="203">
        <v>300000</v>
      </c>
      <c r="F49" s="101" t="s">
        <v>272</v>
      </c>
    </row>
    <row r="50" spans="1:6" ht="157.5" x14ac:dyDescent="0.25">
      <c r="A50" s="69">
        <v>37</v>
      </c>
      <c r="B50" s="158" t="s">
        <v>17644</v>
      </c>
      <c r="C50" s="158" t="s">
        <v>24355</v>
      </c>
      <c r="D50" s="158" t="s">
        <v>24334</v>
      </c>
      <c r="E50" s="203">
        <v>600000</v>
      </c>
      <c r="F50" s="101" t="s">
        <v>13</v>
      </c>
    </row>
    <row r="51" spans="1:6" ht="47.25" x14ac:dyDescent="0.25">
      <c r="A51" s="69">
        <v>38</v>
      </c>
      <c r="B51" s="158" t="s">
        <v>24216</v>
      </c>
      <c r="C51" s="158" t="s">
        <v>24356</v>
      </c>
      <c r="D51" s="158" t="s">
        <v>24357</v>
      </c>
      <c r="E51" s="203">
        <v>1000000</v>
      </c>
      <c r="F51" s="101" t="s">
        <v>13</v>
      </c>
    </row>
    <row r="52" spans="1:6" ht="157.5" x14ac:dyDescent="0.25">
      <c r="A52" s="69">
        <v>39</v>
      </c>
      <c r="B52" s="158" t="s">
        <v>24358</v>
      </c>
      <c r="C52" s="158" t="s">
        <v>24359</v>
      </c>
      <c r="D52" s="158" t="s">
        <v>24334</v>
      </c>
      <c r="E52" s="203">
        <v>600000</v>
      </c>
      <c r="F52" s="101" t="s">
        <v>13</v>
      </c>
    </row>
    <row r="53" spans="1:6" ht="157.5" x14ac:dyDescent="0.25">
      <c r="A53" s="69">
        <v>40</v>
      </c>
      <c r="B53" s="158" t="s">
        <v>24360</v>
      </c>
      <c r="C53" s="158" t="s">
        <v>24361</v>
      </c>
      <c r="D53" s="158" t="s">
        <v>24334</v>
      </c>
      <c r="E53" s="203">
        <v>600000</v>
      </c>
      <c r="F53" s="101" t="s">
        <v>13</v>
      </c>
    </row>
    <row r="54" spans="1:6" ht="157.5" x14ac:dyDescent="0.25">
      <c r="A54" s="69">
        <v>41</v>
      </c>
      <c r="B54" s="158" t="s">
        <v>24360</v>
      </c>
      <c r="C54" s="158" t="s">
        <v>24362</v>
      </c>
      <c r="D54" s="158" t="s">
        <v>24334</v>
      </c>
      <c r="E54" s="203">
        <v>600000</v>
      </c>
      <c r="F54" s="101" t="s">
        <v>13</v>
      </c>
    </row>
    <row r="55" spans="1:6" ht="157.5" x14ac:dyDescent="0.25">
      <c r="A55" s="69">
        <v>42</v>
      </c>
      <c r="B55" s="158" t="s">
        <v>24363</v>
      </c>
      <c r="C55" s="158" t="s">
        <v>24364</v>
      </c>
      <c r="D55" s="158" t="s">
        <v>24334</v>
      </c>
      <c r="E55" s="203">
        <v>600000</v>
      </c>
      <c r="F55" s="101" t="s">
        <v>13</v>
      </c>
    </row>
    <row r="56" spans="1:6" ht="157.5" x14ac:dyDescent="0.25">
      <c r="A56" s="69">
        <v>43</v>
      </c>
      <c r="B56" s="158" t="s">
        <v>24365</v>
      </c>
      <c r="C56" s="158" t="s">
        <v>24366</v>
      </c>
      <c r="D56" s="158" t="s">
        <v>24334</v>
      </c>
      <c r="E56" s="203">
        <v>500000</v>
      </c>
      <c r="F56" s="101" t="s">
        <v>13</v>
      </c>
    </row>
    <row r="57" spans="1:6" ht="157.5" x14ac:dyDescent="0.25">
      <c r="A57" s="69">
        <v>44</v>
      </c>
      <c r="B57" s="158" t="s">
        <v>24367</v>
      </c>
      <c r="C57" s="158" t="s">
        <v>24368</v>
      </c>
      <c r="D57" s="158" t="s">
        <v>24369</v>
      </c>
      <c r="E57" s="203">
        <v>600000</v>
      </c>
      <c r="F57" s="101" t="s">
        <v>13</v>
      </c>
    </row>
    <row r="58" spans="1:6" ht="94.5" x14ac:dyDescent="0.25">
      <c r="A58" s="69">
        <v>45</v>
      </c>
      <c r="B58" s="158" t="s">
        <v>24370</v>
      </c>
      <c r="C58" s="158" t="s">
        <v>24371</v>
      </c>
      <c r="D58" s="158" t="s">
        <v>24372</v>
      </c>
      <c r="E58" s="203">
        <v>300000</v>
      </c>
      <c r="F58" s="101" t="s">
        <v>13</v>
      </c>
    </row>
    <row r="59" spans="1:6" ht="157.5" x14ac:dyDescent="0.25">
      <c r="A59" s="69">
        <v>46</v>
      </c>
      <c r="B59" s="158" t="s">
        <v>24373</v>
      </c>
      <c r="C59" s="158" t="s">
        <v>24374</v>
      </c>
      <c r="D59" s="158" t="s">
        <v>24375</v>
      </c>
      <c r="E59" s="203">
        <v>650000</v>
      </c>
      <c r="F59" s="101" t="s">
        <v>272</v>
      </c>
    </row>
    <row r="60" spans="1:6" ht="157.5" x14ac:dyDescent="0.25">
      <c r="A60" s="69">
        <v>47</v>
      </c>
      <c r="B60" s="158" t="s">
        <v>24376</v>
      </c>
      <c r="C60" s="158" t="s">
        <v>24377</v>
      </c>
      <c r="D60" s="158" t="s">
        <v>24314</v>
      </c>
      <c r="E60" s="203">
        <v>600000</v>
      </c>
      <c r="F60" s="101" t="s">
        <v>13</v>
      </c>
    </row>
    <row r="61" spans="1:6" ht="63" x14ac:dyDescent="0.25">
      <c r="A61" s="69">
        <v>48</v>
      </c>
      <c r="B61" s="158" t="s">
        <v>24378</v>
      </c>
      <c r="C61" s="158" t="s">
        <v>24379</v>
      </c>
      <c r="D61" s="158" t="s">
        <v>24380</v>
      </c>
      <c r="E61" s="203">
        <v>600000</v>
      </c>
      <c r="F61" s="101" t="s">
        <v>13</v>
      </c>
    </row>
    <row r="62" spans="1:6" ht="110.25" x14ac:dyDescent="0.25">
      <c r="A62" s="69">
        <v>49</v>
      </c>
      <c r="B62" s="158" t="s">
        <v>24381</v>
      </c>
      <c r="C62" s="158" t="s">
        <v>24382</v>
      </c>
      <c r="D62" s="158" t="s">
        <v>24383</v>
      </c>
      <c r="E62" s="203">
        <v>500000</v>
      </c>
      <c r="F62" s="101" t="s">
        <v>13</v>
      </c>
    </row>
    <row r="63" spans="1:6" ht="94.5" x14ac:dyDescent="0.25">
      <c r="A63" s="69">
        <v>50</v>
      </c>
      <c r="B63" s="158" t="s">
        <v>24384</v>
      </c>
      <c r="C63" s="158" t="s">
        <v>24385</v>
      </c>
      <c r="D63" s="158" t="s">
        <v>24386</v>
      </c>
      <c r="E63" s="203">
        <v>300000</v>
      </c>
      <c r="F63" s="101" t="s">
        <v>13</v>
      </c>
    </row>
    <row r="64" spans="1:6" ht="63" x14ac:dyDescent="0.25">
      <c r="A64" s="69">
        <v>51</v>
      </c>
      <c r="B64" s="158" t="s">
        <v>24387</v>
      </c>
      <c r="C64" s="158" t="s">
        <v>24388</v>
      </c>
      <c r="D64" s="158" t="s">
        <v>24320</v>
      </c>
      <c r="E64" s="203">
        <v>150000</v>
      </c>
      <c r="F64" s="101" t="s">
        <v>13</v>
      </c>
    </row>
    <row r="65" spans="1:6" ht="157.5" x14ac:dyDescent="0.25">
      <c r="A65" s="69">
        <v>52</v>
      </c>
      <c r="B65" s="158" t="s">
        <v>24389</v>
      </c>
      <c r="C65" s="158" t="s">
        <v>24390</v>
      </c>
      <c r="D65" s="158" t="s">
        <v>24314</v>
      </c>
      <c r="E65" s="203">
        <v>600000</v>
      </c>
      <c r="F65" s="101" t="s">
        <v>13</v>
      </c>
    </row>
    <row r="66" spans="1:6" ht="236.25" x14ac:dyDescent="0.25">
      <c r="A66" s="69">
        <v>53</v>
      </c>
      <c r="B66" s="158" t="s">
        <v>24391</v>
      </c>
      <c r="C66" s="158" t="s">
        <v>24392</v>
      </c>
      <c r="D66" s="158" t="s">
        <v>24393</v>
      </c>
      <c r="E66" s="203">
        <v>700000</v>
      </c>
      <c r="F66" s="101" t="s">
        <v>13</v>
      </c>
    </row>
    <row r="67" spans="1:6" ht="157.5" x14ac:dyDescent="0.25">
      <c r="A67" s="69">
        <v>54</v>
      </c>
      <c r="B67" s="158" t="s">
        <v>24394</v>
      </c>
      <c r="C67" s="158" t="s">
        <v>24395</v>
      </c>
      <c r="D67" s="158" t="s">
        <v>24334</v>
      </c>
      <c r="E67" s="203">
        <v>500000</v>
      </c>
      <c r="F67" s="101" t="s">
        <v>13</v>
      </c>
    </row>
    <row r="68" spans="1:6" ht="126" x14ac:dyDescent="0.25">
      <c r="A68" s="69">
        <v>55</v>
      </c>
      <c r="B68" s="158" t="s">
        <v>23924</v>
      </c>
      <c r="C68" s="158" t="s">
        <v>24396</v>
      </c>
      <c r="D68" s="158" t="s">
        <v>24397</v>
      </c>
      <c r="E68" s="203">
        <v>300000</v>
      </c>
      <c r="F68" s="101" t="s">
        <v>272</v>
      </c>
    </row>
    <row r="69" spans="1:6" ht="157.5" x14ac:dyDescent="0.25">
      <c r="A69" s="69">
        <v>56</v>
      </c>
      <c r="B69" s="158" t="s">
        <v>24398</v>
      </c>
      <c r="C69" s="158" t="s">
        <v>24399</v>
      </c>
      <c r="D69" s="158" t="s">
        <v>24314</v>
      </c>
      <c r="E69" s="203">
        <v>600000</v>
      </c>
      <c r="F69" s="101" t="s">
        <v>13</v>
      </c>
    </row>
    <row r="70" spans="1:6" ht="157.5" x14ac:dyDescent="0.25">
      <c r="A70" s="69">
        <v>57</v>
      </c>
      <c r="B70" s="158" t="s">
        <v>20349</v>
      </c>
      <c r="C70" s="158" t="s">
        <v>24400</v>
      </c>
      <c r="D70" s="158" t="s">
        <v>24314</v>
      </c>
      <c r="E70" s="203">
        <v>600000</v>
      </c>
      <c r="F70" s="101" t="s">
        <v>13</v>
      </c>
    </row>
    <row r="71" spans="1:6" ht="78.75" x14ac:dyDescent="0.25">
      <c r="A71" s="69">
        <v>58</v>
      </c>
      <c r="B71" s="158" t="s">
        <v>24401</v>
      </c>
      <c r="C71" s="158" t="s">
        <v>24402</v>
      </c>
      <c r="D71" s="158" t="s">
        <v>24403</v>
      </c>
      <c r="E71" s="203">
        <v>700000</v>
      </c>
      <c r="F71" s="101" t="s">
        <v>13</v>
      </c>
    </row>
    <row r="72" spans="1:6" ht="78.75" x14ac:dyDescent="0.25">
      <c r="A72" s="69">
        <v>59</v>
      </c>
      <c r="B72" s="158" t="s">
        <v>24404</v>
      </c>
      <c r="C72" s="158" t="s">
        <v>24405</v>
      </c>
      <c r="D72" s="158" t="s">
        <v>24338</v>
      </c>
      <c r="E72" s="203">
        <v>600000</v>
      </c>
      <c r="F72" s="101" t="s">
        <v>13</v>
      </c>
    </row>
    <row r="73" spans="1:6" ht="157.5" x14ac:dyDescent="0.25">
      <c r="A73" s="69">
        <v>60</v>
      </c>
      <c r="B73" s="158" t="s">
        <v>24406</v>
      </c>
      <c r="C73" s="158" t="s">
        <v>24407</v>
      </c>
      <c r="D73" s="158" t="s">
        <v>24334</v>
      </c>
      <c r="E73" s="203">
        <v>700000</v>
      </c>
      <c r="F73" s="101" t="s">
        <v>13</v>
      </c>
    </row>
    <row r="74" spans="1:6" ht="236.25" x14ac:dyDescent="0.25">
      <c r="A74" s="69">
        <v>61</v>
      </c>
      <c r="B74" s="158" t="s">
        <v>24408</v>
      </c>
      <c r="C74" s="158" t="s">
        <v>24409</v>
      </c>
      <c r="D74" s="158" t="s">
        <v>24410</v>
      </c>
      <c r="E74" s="203">
        <v>1000000</v>
      </c>
      <c r="F74" s="101" t="s">
        <v>13</v>
      </c>
    </row>
    <row r="75" spans="1:6" ht="126" x14ac:dyDescent="0.25">
      <c r="A75" s="69">
        <v>62</v>
      </c>
      <c r="B75" s="158" t="s">
        <v>24411</v>
      </c>
      <c r="C75" s="158" t="s">
        <v>24412</v>
      </c>
      <c r="D75" s="158" t="s">
        <v>24413</v>
      </c>
      <c r="E75" s="203">
        <v>400000</v>
      </c>
      <c r="F75" s="101" t="s">
        <v>13</v>
      </c>
    </row>
    <row r="76" spans="1:6" x14ac:dyDescent="0.25">
      <c r="A76" s="69"/>
      <c r="B76" s="2565" t="s">
        <v>315</v>
      </c>
      <c r="C76" s="2565"/>
      <c r="D76" s="2565"/>
      <c r="E76" s="257"/>
      <c r="F76" s="101"/>
    </row>
    <row r="77" spans="1:6" ht="204.75" x14ac:dyDescent="0.25">
      <c r="A77" s="69">
        <v>63</v>
      </c>
      <c r="B77" s="158" t="s">
        <v>24414</v>
      </c>
      <c r="C77" s="158" t="s">
        <v>24415</v>
      </c>
      <c r="D77" s="158" t="s">
        <v>24416</v>
      </c>
      <c r="E77" s="203">
        <v>700000</v>
      </c>
      <c r="F77" s="101" t="s">
        <v>1259</v>
      </c>
    </row>
    <row r="78" spans="1:6" ht="78.75" x14ac:dyDescent="0.25">
      <c r="A78" s="69">
        <v>64</v>
      </c>
      <c r="B78" s="158" t="s">
        <v>24417</v>
      </c>
      <c r="C78" s="158" t="s">
        <v>24418</v>
      </c>
      <c r="D78" s="158" t="s">
        <v>24419</v>
      </c>
      <c r="E78" s="203">
        <v>1000000</v>
      </c>
      <c r="F78" s="101" t="s">
        <v>1259</v>
      </c>
    </row>
    <row r="79" spans="1:6" ht="78.75" x14ac:dyDescent="0.25">
      <c r="A79" s="69">
        <v>65</v>
      </c>
      <c r="B79" s="158" t="s">
        <v>24420</v>
      </c>
      <c r="C79" s="158" t="s">
        <v>24421</v>
      </c>
      <c r="D79" s="158" t="s">
        <v>24422</v>
      </c>
      <c r="E79" s="203">
        <v>700000</v>
      </c>
      <c r="F79" s="101" t="s">
        <v>272</v>
      </c>
    </row>
    <row r="80" spans="1:6" ht="141.75" x14ac:dyDescent="0.25">
      <c r="A80" s="69">
        <v>66</v>
      </c>
      <c r="B80" s="158" t="s">
        <v>24423</v>
      </c>
      <c r="C80" s="158" t="s">
        <v>24424</v>
      </c>
      <c r="D80" s="158" t="s">
        <v>24425</v>
      </c>
      <c r="E80" s="203">
        <v>1000000</v>
      </c>
      <c r="F80" s="101" t="s">
        <v>1259</v>
      </c>
    </row>
    <row r="81" spans="1:6" ht="283.5" x14ac:dyDescent="0.25">
      <c r="A81" s="69">
        <v>67</v>
      </c>
      <c r="B81" s="158" t="s">
        <v>22938</v>
      </c>
      <c r="C81" s="158" t="s">
        <v>24426</v>
      </c>
      <c r="D81" s="158" t="s">
        <v>24427</v>
      </c>
      <c r="E81" s="203">
        <v>1600000</v>
      </c>
      <c r="F81" s="101" t="s">
        <v>1269</v>
      </c>
    </row>
    <row r="82" spans="1:6" ht="157.5" x14ac:dyDescent="0.25">
      <c r="A82" s="69">
        <v>68</v>
      </c>
      <c r="B82" s="158" t="s">
        <v>24428</v>
      </c>
      <c r="C82" s="158" t="s">
        <v>24429</v>
      </c>
      <c r="D82" s="158" t="s">
        <v>24334</v>
      </c>
      <c r="E82" s="203">
        <v>600000</v>
      </c>
      <c r="F82" s="101" t="s">
        <v>1269</v>
      </c>
    </row>
    <row r="83" spans="1:6" ht="78.75" x14ac:dyDescent="0.25">
      <c r="A83" s="69">
        <v>69</v>
      </c>
      <c r="B83" s="158" t="s">
        <v>24430</v>
      </c>
      <c r="C83" s="158" t="s">
        <v>24431</v>
      </c>
      <c r="D83" s="158" t="s">
        <v>24432</v>
      </c>
      <c r="E83" s="203">
        <v>800000</v>
      </c>
      <c r="F83" s="101" t="s">
        <v>1269</v>
      </c>
    </row>
    <row r="84" spans="1:6" ht="78.75" x14ac:dyDescent="0.25">
      <c r="A84" s="69">
        <v>70</v>
      </c>
      <c r="B84" s="158" t="s">
        <v>24433</v>
      </c>
      <c r="C84" s="158" t="s">
        <v>24434</v>
      </c>
      <c r="D84" s="158" t="s">
        <v>24435</v>
      </c>
      <c r="E84" s="203">
        <v>900000</v>
      </c>
      <c r="F84" s="101" t="s">
        <v>1259</v>
      </c>
    </row>
    <row r="85" spans="1:6" ht="126" x14ac:dyDescent="0.25">
      <c r="A85" s="69">
        <v>71</v>
      </c>
      <c r="B85" s="158" t="s">
        <v>24436</v>
      </c>
      <c r="C85" s="158" t="s">
        <v>24437</v>
      </c>
      <c r="D85" s="158" t="s">
        <v>24438</v>
      </c>
      <c r="E85" s="203">
        <v>1000000</v>
      </c>
      <c r="F85" s="101" t="s">
        <v>1269</v>
      </c>
    </row>
    <row r="86" spans="1:6" ht="157.5" x14ac:dyDescent="0.25">
      <c r="A86" s="69">
        <v>72</v>
      </c>
      <c r="B86" s="158" t="s">
        <v>24439</v>
      </c>
      <c r="C86" s="158" t="s">
        <v>24440</v>
      </c>
      <c r="D86" s="158" t="s">
        <v>24441</v>
      </c>
      <c r="E86" s="203">
        <v>700000</v>
      </c>
      <c r="F86" s="101" t="s">
        <v>1269</v>
      </c>
    </row>
    <row r="87" spans="1:6" ht="110.25" x14ac:dyDescent="0.25">
      <c r="A87" s="69">
        <v>73</v>
      </c>
      <c r="B87" s="158" t="s">
        <v>24442</v>
      </c>
      <c r="C87" s="158" t="s">
        <v>24443</v>
      </c>
      <c r="D87" s="158" t="s">
        <v>24444</v>
      </c>
      <c r="E87" s="203">
        <v>1000000</v>
      </c>
      <c r="F87" s="101" t="s">
        <v>1259</v>
      </c>
    </row>
    <row r="88" spans="1:6" ht="126" x14ac:dyDescent="0.25">
      <c r="A88" s="69">
        <v>74</v>
      </c>
      <c r="B88" s="158" t="s">
        <v>24445</v>
      </c>
      <c r="C88" s="158" t="s">
        <v>24446</v>
      </c>
      <c r="D88" s="158" t="s">
        <v>24447</v>
      </c>
      <c r="E88" s="203">
        <v>1000000</v>
      </c>
      <c r="F88" s="101" t="s">
        <v>1269</v>
      </c>
    </row>
    <row r="89" spans="1:6" ht="267.75" x14ac:dyDescent="0.25">
      <c r="A89" s="69">
        <v>75</v>
      </c>
      <c r="B89" s="158" t="s">
        <v>24448</v>
      </c>
      <c r="C89" s="158" t="s">
        <v>24449</v>
      </c>
      <c r="D89" s="158" t="s">
        <v>24450</v>
      </c>
      <c r="E89" s="203">
        <v>1000000</v>
      </c>
      <c r="F89" s="101" t="s">
        <v>1269</v>
      </c>
    </row>
    <row r="90" spans="1:6" ht="94.5" x14ac:dyDescent="0.25">
      <c r="A90" s="69">
        <v>76</v>
      </c>
      <c r="B90" s="158" t="s">
        <v>24451</v>
      </c>
      <c r="C90" s="158" t="s">
        <v>24452</v>
      </c>
      <c r="D90" s="158" t="s">
        <v>24453</v>
      </c>
      <c r="E90" s="203">
        <v>1000000</v>
      </c>
      <c r="F90" s="101" t="s">
        <v>1269</v>
      </c>
    </row>
    <row r="91" spans="1:6" ht="78.75" x14ac:dyDescent="0.25">
      <c r="A91" s="69">
        <v>77</v>
      </c>
      <c r="B91" s="158" t="s">
        <v>24454</v>
      </c>
      <c r="C91" s="158" t="s">
        <v>24455</v>
      </c>
      <c r="D91" s="158" t="s">
        <v>24456</v>
      </c>
      <c r="E91" s="203">
        <v>1000000</v>
      </c>
      <c r="F91" s="101" t="s">
        <v>1259</v>
      </c>
    </row>
    <row r="92" spans="1:6" ht="78.75" x14ac:dyDescent="0.25">
      <c r="A92" s="69">
        <v>78</v>
      </c>
      <c r="B92" s="158" t="s">
        <v>24457</v>
      </c>
      <c r="C92" s="158" t="s">
        <v>24458</v>
      </c>
      <c r="D92" s="158" t="s">
        <v>24459</v>
      </c>
      <c r="E92" s="203">
        <v>700000</v>
      </c>
      <c r="F92" s="101" t="s">
        <v>1259</v>
      </c>
    </row>
    <row r="93" spans="1:6" ht="63" x14ac:dyDescent="0.25">
      <c r="A93" s="69">
        <v>79</v>
      </c>
      <c r="B93" s="158" t="s">
        <v>24460</v>
      </c>
      <c r="C93" s="158" t="s">
        <v>24461</v>
      </c>
      <c r="D93" s="158" t="s">
        <v>24462</v>
      </c>
      <c r="E93" s="203">
        <v>500000</v>
      </c>
      <c r="F93" s="101" t="s">
        <v>1259</v>
      </c>
    </row>
    <row r="94" spans="1:6" ht="47.25" x14ac:dyDescent="0.25">
      <c r="A94" s="69">
        <v>80</v>
      </c>
      <c r="B94" s="158" t="s">
        <v>23962</v>
      </c>
      <c r="C94" s="158" t="s">
        <v>24463</v>
      </c>
      <c r="D94" s="158" t="s">
        <v>24464</v>
      </c>
      <c r="E94" s="203">
        <v>700000</v>
      </c>
      <c r="F94" s="101" t="s">
        <v>1269</v>
      </c>
    </row>
    <row r="95" spans="1:6" ht="157.5" x14ac:dyDescent="0.25">
      <c r="A95" s="69">
        <v>81</v>
      </c>
      <c r="B95" s="158" t="s">
        <v>24465</v>
      </c>
      <c r="C95" s="158" t="s">
        <v>24466</v>
      </c>
      <c r="D95" s="158" t="s">
        <v>24334</v>
      </c>
      <c r="E95" s="203">
        <v>600000</v>
      </c>
      <c r="F95" s="101" t="s">
        <v>1269</v>
      </c>
    </row>
    <row r="96" spans="1:6" x14ac:dyDescent="0.25">
      <c r="A96" s="69"/>
      <c r="B96" s="2565" t="s">
        <v>1154</v>
      </c>
      <c r="C96" s="2565"/>
      <c r="D96" s="2565"/>
      <c r="E96" s="233"/>
      <c r="F96" s="101"/>
    </row>
    <row r="97" spans="1:6" ht="63" x14ac:dyDescent="0.25">
      <c r="A97" s="69">
        <v>82</v>
      </c>
      <c r="B97" s="158" t="s">
        <v>24467</v>
      </c>
      <c r="C97" s="158" t="s">
        <v>24468</v>
      </c>
      <c r="D97" s="158" t="s">
        <v>20256</v>
      </c>
      <c r="E97" s="203">
        <v>400000</v>
      </c>
      <c r="F97" s="101" t="s">
        <v>1269</v>
      </c>
    </row>
    <row r="98" spans="1:6" ht="94.5" x14ac:dyDescent="0.25">
      <c r="A98" s="69">
        <v>83</v>
      </c>
      <c r="B98" s="158" t="s">
        <v>24469</v>
      </c>
      <c r="C98" s="158" t="s">
        <v>24470</v>
      </c>
      <c r="D98" s="158" t="s">
        <v>24471</v>
      </c>
      <c r="E98" s="203">
        <v>300000</v>
      </c>
      <c r="F98" s="101" t="s">
        <v>272</v>
      </c>
    </row>
    <row r="99" spans="1:6" ht="110.25" x14ac:dyDescent="0.25">
      <c r="A99" s="69">
        <v>84</v>
      </c>
      <c r="B99" s="158" t="s">
        <v>24472</v>
      </c>
      <c r="C99" s="158" t="s">
        <v>24473</v>
      </c>
      <c r="D99" s="158" t="s">
        <v>24474</v>
      </c>
      <c r="E99" s="203">
        <v>400000</v>
      </c>
      <c r="F99" s="101" t="s">
        <v>1269</v>
      </c>
    </row>
    <row r="100" spans="1:6" ht="94.5" x14ac:dyDescent="0.25">
      <c r="A100" s="69">
        <v>85</v>
      </c>
      <c r="B100" s="158" t="s">
        <v>24475</v>
      </c>
      <c r="C100" s="158" t="s">
        <v>24476</v>
      </c>
      <c r="D100" s="158" t="s">
        <v>24477</v>
      </c>
      <c r="E100" s="203">
        <v>400000</v>
      </c>
      <c r="F100" s="101" t="s">
        <v>1259</v>
      </c>
    </row>
    <row r="101" spans="1:6" ht="94.5" x14ac:dyDescent="0.25">
      <c r="A101" s="69">
        <v>86</v>
      </c>
      <c r="B101" s="158" t="s">
        <v>24478</v>
      </c>
      <c r="C101" s="158" t="s">
        <v>24479</v>
      </c>
      <c r="D101" s="158" t="s">
        <v>24471</v>
      </c>
      <c r="E101" s="203">
        <v>200000</v>
      </c>
      <c r="F101" s="101" t="s">
        <v>1259</v>
      </c>
    </row>
    <row r="102" spans="1:6" ht="78.75" x14ac:dyDescent="0.25">
      <c r="A102" s="69">
        <v>87</v>
      </c>
      <c r="B102" s="158" t="s">
        <v>24480</v>
      </c>
      <c r="C102" s="158" t="s">
        <v>24481</v>
      </c>
      <c r="D102" s="158" t="s">
        <v>24482</v>
      </c>
      <c r="E102" s="203">
        <v>600000</v>
      </c>
      <c r="F102" s="101" t="s">
        <v>1269</v>
      </c>
    </row>
    <row r="103" spans="1:6" ht="94.5" x14ac:dyDescent="0.25">
      <c r="A103" s="69">
        <v>88</v>
      </c>
      <c r="B103" s="158" t="s">
        <v>24483</v>
      </c>
      <c r="C103" s="158" t="s">
        <v>24484</v>
      </c>
      <c r="D103" s="158" t="s">
        <v>24471</v>
      </c>
      <c r="E103" s="203">
        <v>300000</v>
      </c>
      <c r="F103" s="101" t="s">
        <v>1259</v>
      </c>
    </row>
    <row r="104" spans="1:6" ht="110.25" x14ac:dyDescent="0.25">
      <c r="A104" s="69">
        <v>89</v>
      </c>
      <c r="B104" s="158" t="s">
        <v>24485</v>
      </c>
      <c r="C104" s="158" t="s">
        <v>24486</v>
      </c>
      <c r="D104" s="158" t="s">
        <v>24487</v>
      </c>
      <c r="E104" s="203">
        <v>400000</v>
      </c>
      <c r="F104" s="101" t="s">
        <v>1269</v>
      </c>
    </row>
    <row r="105" spans="1:6" ht="94.5" x14ac:dyDescent="0.25">
      <c r="A105" s="69">
        <v>90</v>
      </c>
      <c r="B105" s="158" t="s">
        <v>24488</v>
      </c>
      <c r="C105" s="158" t="s">
        <v>24489</v>
      </c>
      <c r="D105" s="158" t="s">
        <v>24490</v>
      </c>
      <c r="E105" s="203">
        <v>300000</v>
      </c>
      <c r="F105" s="101" t="s">
        <v>1259</v>
      </c>
    </row>
    <row r="106" spans="1:6" x14ac:dyDescent="0.25">
      <c r="A106" s="70"/>
      <c r="B106" s="2565" t="s">
        <v>3514</v>
      </c>
      <c r="C106" s="2565"/>
      <c r="D106" s="2565"/>
      <c r="E106" s="257">
        <f>SUM(E6:E105)</f>
        <v>81310344.819999993</v>
      </c>
      <c r="F106" s="246"/>
    </row>
    <row r="107" spans="1:6" x14ac:dyDescent="0.25">
      <c r="A107" s="1055"/>
      <c r="B107" s="2820" t="s">
        <v>9</v>
      </c>
      <c r="C107" s="2820"/>
      <c r="D107" s="2820"/>
      <c r="E107" s="1240"/>
      <c r="F107" s="677"/>
    </row>
    <row r="108" spans="1:6" ht="63" x14ac:dyDescent="0.25">
      <c r="A108" s="1056">
        <v>1</v>
      </c>
      <c r="B108" s="149" t="s">
        <v>269</v>
      </c>
      <c r="C108" s="7" t="s">
        <v>24629</v>
      </c>
      <c r="D108" s="149" t="s">
        <v>271</v>
      </c>
      <c r="E108" s="1241">
        <v>1000000</v>
      </c>
      <c r="F108" s="277" t="s">
        <v>272</v>
      </c>
    </row>
    <row r="109" spans="1:6" x14ac:dyDescent="0.25">
      <c r="A109" s="1056"/>
      <c r="B109" s="382" t="s">
        <v>273</v>
      </c>
      <c r="C109" s="7"/>
      <c r="D109" s="149"/>
      <c r="E109" s="1241"/>
      <c r="F109" s="277"/>
    </row>
    <row r="110" spans="1:6" ht="94.5" x14ac:dyDescent="0.25">
      <c r="A110" s="1056">
        <v>2</v>
      </c>
      <c r="B110" s="149" t="s">
        <v>274</v>
      </c>
      <c r="C110" s="7" t="s">
        <v>24630</v>
      </c>
      <c r="D110" s="149" t="s">
        <v>276</v>
      </c>
      <c r="E110" s="1241">
        <v>4500000</v>
      </c>
      <c r="F110" s="277" t="s">
        <v>277</v>
      </c>
    </row>
    <row r="111" spans="1:6" x14ac:dyDescent="0.25">
      <c r="A111" s="280"/>
      <c r="B111" s="382" t="s">
        <v>248</v>
      </c>
      <c r="C111" s="251"/>
      <c r="D111" s="382"/>
      <c r="E111" s="1099">
        <v>5500000</v>
      </c>
      <c r="F111" s="280"/>
    </row>
    <row r="112" spans="1:6" ht="18" customHeight="1" x14ac:dyDescent="0.25">
      <c r="A112" s="88"/>
      <c r="B112" s="2576" t="s">
        <v>324</v>
      </c>
      <c r="C112" s="2577"/>
      <c r="D112" s="88"/>
      <c r="E112" s="89">
        <f>E111+E106</f>
        <v>86810344.819999993</v>
      </c>
      <c r="F112" s="88"/>
    </row>
    <row r="115" spans="1:6" x14ac:dyDescent="0.25">
      <c r="A115" s="2932" t="s">
        <v>0</v>
      </c>
      <c r="B115" s="2932"/>
      <c r="C115" s="2932"/>
      <c r="D115" s="2932"/>
      <c r="E115" s="2932"/>
      <c r="F115" s="2932"/>
    </row>
    <row r="116" spans="1:6" x14ac:dyDescent="0.25">
      <c r="A116" s="2352" t="s">
        <v>24275</v>
      </c>
      <c r="B116" s="2352"/>
      <c r="C116" s="2352"/>
      <c r="D116" s="2352"/>
      <c r="E116" s="2352"/>
      <c r="F116" s="2352"/>
    </row>
    <row r="117" spans="1:6" x14ac:dyDescent="0.25">
      <c r="A117" s="2932" t="s">
        <v>281</v>
      </c>
      <c r="B117" s="2932"/>
      <c r="C117" s="2932"/>
      <c r="D117" s="2932"/>
      <c r="E117" s="2932"/>
      <c r="F117" s="2932"/>
    </row>
    <row r="118" spans="1:6" ht="31.5" x14ac:dyDescent="0.25">
      <c r="A118" s="280" t="s">
        <v>18595</v>
      </c>
      <c r="B118" s="251" t="s">
        <v>5559</v>
      </c>
      <c r="C118" s="251" t="s">
        <v>284</v>
      </c>
      <c r="D118" s="251" t="s">
        <v>5291</v>
      </c>
      <c r="E118" s="264" t="s">
        <v>708</v>
      </c>
      <c r="F118" s="280" t="s">
        <v>287</v>
      </c>
    </row>
    <row r="119" spans="1:6" x14ac:dyDescent="0.25">
      <c r="A119" s="277"/>
      <c r="B119" s="2375" t="s">
        <v>9</v>
      </c>
      <c r="C119" s="2376"/>
      <c r="D119" s="156"/>
      <c r="E119" s="182"/>
      <c r="F119" s="277"/>
    </row>
    <row r="120" spans="1:6" ht="157.5" x14ac:dyDescent="0.25">
      <c r="A120" s="193">
        <v>1</v>
      </c>
      <c r="B120" s="156" t="s">
        <v>295</v>
      </c>
      <c r="C120" s="156" t="s">
        <v>24278</v>
      </c>
      <c r="D120" s="156" t="s">
        <v>535</v>
      </c>
      <c r="E120" s="450">
        <v>400000</v>
      </c>
      <c r="F120" s="277" t="s">
        <v>272</v>
      </c>
    </row>
    <row r="121" spans="1:6" ht="94.5" x14ac:dyDescent="0.25">
      <c r="A121" s="193">
        <v>2</v>
      </c>
      <c r="B121" s="156" t="s">
        <v>23</v>
      </c>
      <c r="C121" s="156" t="s">
        <v>24281</v>
      </c>
      <c r="D121" s="156" t="s">
        <v>541</v>
      </c>
      <c r="E121" s="450">
        <v>282758.62</v>
      </c>
      <c r="F121" s="277" t="s">
        <v>272</v>
      </c>
    </row>
    <row r="122" spans="1:6" x14ac:dyDescent="0.25">
      <c r="A122" s="193"/>
      <c r="B122" s="2375" t="s">
        <v>24492</v>
      </c>
      <c r="C122" s="2449"/>
      <c r="D122" s="2449"/>
      <c r="E122" s="579"/>
      <c r="F122" s="277"/>
    </row>
    <row r="123" spans="1:6" ht="141.75" x14ac:dyDescent="0.25">
      <c r="A123" s="193">
        <v>3</v>
      </c>
      <c r="B123" s="156" t="s">
        <v>295</v>
      </c>
      <c r="C123" s="156" t="s">
        <v>24282</v>
      </c>
      <c r="D123" s="156" t="s">
        <v>544</v>
      </c>
      <c r="E123" s="450">
        <v>200000</v>
      </c>
      <c r="F123" s="277" t="s">
        <v>272</v>
      </c>
    </row>
    <row r="124" spans="1:6" ht="94.5" x14ac:dyDescent="0.25">
      <c r="A124" s="193">
        <v>4</v>
      </c>
      <c r="B124" s="156" t="s">
        <v>23</v>
      </c>
      <c r="C124" s="156" t="s">
        <v>24284</v>
      </c>
      <c r="D124" s="156" t="s">
        <v>541</v>
      </c>
      <c r="E124" s="450">
        <v>165689.66</v>
      </c>
      <c r="F124" s="277" t="s">
        <v>272</v>
      </c>
    </row>
    <row r="125" spans="1:6" x14ac:dyDescent="0.25">
      <c r="A125" s="193"/>
      <c r="B125" s="2375" t="s">
        <v>34</v>
      </c>
      <c r="C125" s="2376"/>
      <c r="D125" s="156"/>
      <c r="E125" s="182"/>
      <c r="F125" s="277"/>
    </row>
    <row r="126" spans="1:6" ht="47.25" x14ac:dyDescent="0.25">
      <c r="A126" s="193">
        <v>5</v>
      </c>
      <c r="B126" s="156" t="s">
        <v>309</v>
      </c>
      <c r="C126" s="156" t="s">
        <v>24303</v>
      </c>
      <c r="D126" s="156" t="s">
        <v>554</v>
      </c>
      <c r="E126" s="450">
        <v>400000</v>
      </c>
      <c r="F126" s="277" t="s">
        <v>272</v>
      </c>
    </row>
    <row r="127" spans="1:6" ht="47.25" x14ac:dyDescent="0.25">
      <c r="A127" s="193">
        <v>6</v>
      </c>
      <c r="B127" s="156" t="s">
        <v>342</v>
      </c>
      <c r="C127" s="156" t="s">
        <v>24305</v>
      </c>
      <c r="D127" s="156" t="s">
        <v>554</v>
      </c>
      <c r="E127" s="450">
        <v>500000</v>
      </c>
      <c r="F127" s="277" t="s">
        <v>272</v>
      </c>
    </row>
    <row r="128" spans="1:6" ht="47.25" x14ac:dyDescent="0.25">
      <c r="A128" s="193">
        <v>7</v>
      </c>
      <c r="B128" s="156" t="s">
        <v>4431</v>
      </c>
      <c r="C128" s="156" t="s">
        <v>24306</v>
      </c>
      <c r="D128" s="156" t="s">
        <v>554</v>
      </c>
      <c r="E128" s="450">
        <v>141896.54999999999</v>
      </c>
      <c r="F128" s="277" t="s">
        <v>272</v>
      </c>
    </row>
    <row r="129" spans="1:6" x14ac:dyDescent="0.25">
      <c r="A129" s="193"/>
      <c r="B129" s="2375" t="s">
        <v>112</v>
      </c>
      <c r="C129" s="2376"/>
      <c r="D129" s="156"/>
      <c r="E129" s="182"/>
      <c r="F129" s="277"/>
    </row>
    <row r="130" spans="1:6" ht="63" x14ac:dyDescent="0.25">
      <c r="A130" s="163">
        <v>8</v>
      </c>
      <c r="B130" s="182" t="s">
        <v>24493</v>
      </c>
      <c r="C130" s="182" t="s">
        <v>24494</v>
      </c>
      <c r="D130" s="182" t="s">
        <v>24495</v>
      </c>
      <c r="E130" s="450">
        <v>700000</v>
      </c>
      <c r="F130" s="417" t="s">
        <v>13</v>
      </c>
    </row>
    <row r="131" spans="1:6" ht="63" x14ac:dyDescent="0.25">
      <c r="A131" s="193">
        <v>9</v>
      </c>
      <c r="B131" s="156" t="s">
        <v>24496</v>
      </c>
      <c r="C131" s="156" t="s">
        <v>24497</v>
      </c>
      <c r="D131" s="156" t="s">
        <v>24498</v>
      </c>
      <c r="E131" s="450">
        <v>800000</v>
      </c>
      <c r="F131" s="277" t="s">
        <v>13</v>
      </c>
    </row>
    <row r="132" spans="1:6" ht="63" x14ac:dyDescent="0.25">
      <c r="A132" s="193">
        <v>10</v>
      </c>
      <c r="B132" s="156" t="s">
        <v>24360</v>
      </c>
      <c r="C132" s="156" t="s">
        <v>24361</v>
      </c>
      <c r="D132" s="156" t="s">
        <v>24499</v>
      </c>
      <c r="E132" s="450">
        <v>400000</v>
      </c>
      <c r="F132" s="277" t="s">
        <v>13</v>
      </c>
    </row>
    <row r="133" spans="1:6" ht="47.25" x14ac:dyDescent="0.25">
      <c r="A133" s="193">
        <v>11</v>
      </c>
      <c r="B133" s="156" t="s">
        <v>24408</v>
      </c>
      <c r="C133" s="156" t="s">
        <v>24500</v>
      </c>
      <c r="D133" s="156" t="s">
        <v>24501</v>
      </c>
      <c r="E133" s="450">
        <v>200000</v>
      </c>
      <c r="F133" s="277" t="s">
        <v>13</v>
      </c>
    </row>
    <row r="134" spans="1:6" x14ac:dyDescent="0.25">
      <c r="A134" s="193"/>
      <c r="B134" s="2375" t="s">
        <v>315</v>
      </c>
      <c r="C134" s="2376"/>
      <c r="D134" s="156"/>
      <c r="E134" s="182"/>
      <c r="F134" s="277"/>
    </row>
    <row r="135" spans="1:6" ht="63" x14ac:dyDescent="0.25">
      <c r="A135" s="193">
        <v>12</v>
      </c>
      <c r="B135" s="156" t="s">
        <v>24502</v>
      </c>
      <c r="C135" s="156" t="s">
        <v>24503</v>
      </c>
      <c r="D135" s="156" t="s">
        <v>24498</v>
      </c>
      <c r="E135" s="450">
        <v>700000</v>
      </c>
      <c r="F135" s="277" t="s">
        <v>13</v>
      </c>
    </row>
    <row r="136" spans="1:6" x14ac:dyDescent="0.25">
      <c r="A136" s="193"/>
      <c r="B136" s="2375" t="s">
        <v>2065</v>
      </c>
      <c r="C136" s="2376"/>
      <c r="D136" s="156"/>
      <c r="E136" s="182"/>
      <c r="F136" s="277"/>
    </row>
    <row r="137" spans="1:6" ht="173.25" x14ac:dyDescent="0.25">
      <c r="A137" s="193">
        <v>13</v>
      </c>
      <c r="B137" s="156" t="s">
        <v>24504</v>
      </c>
      <c r="C137" s="156" t="s">
        <v>24289</v>
      </c>
      <c r="D137" s="156" t="s">
        <v>24505</v>
      </c>
      <c r="E137" s="450">
        <v>360000</v>
      </c>
      <c r="F137" s="277" t="s">
        <v>4853</v>
      </c>
    </row>
    <row r="138" spans="1:6" x14ac:dyDescent="0.25">
      <c r="A138" s="193"/>
      <c r="B138" s="2375" t="s">
        <v>24506</v>
      </c>
      <c r="C138" s="2376"/>
      <c r="D138" s="156"/>
      <c r="E138" s="182"/>
      <c r="F138" s="277"/>
    </row>
    <row r="139" spans="1:6" ht="346.5" x14ac:dyDescent="0.25">
      <c r="A139" s="193">
        <v>14</v>
      </c>
      <c r="B139" s="156" t="s">
        <v>696</v>
      </c>
      <c r="C139" s="156" t="s">
        <v>24292</v>
      </c>
      <c r="D139" s="156" t="s">
        <v>24507</v>
      </c>
      <c r="E139" s="450">
        <v>360000</v>
      </c>
      <c r="F139" s="277" t="s">
        <v>13</v>
      </c>
    </row>
    <row r="140" spans="1:6" x14ac:dyDescent="0.25">
      <c r="A140" s="193"/>
      <c r="B140" s="2375" t="s">
        <v>24508</v>
      </c>
      <c r="C140" s="2376"/>
      <c r="D140" s="156"/>
      <c r="E140" s="182"/>
      <c r="F140" s="277"/>
    </row>
    <row r="141" spans="1:6" ht="126" x14ac:dyDescent="0.25">
      <c r="A141" s="193">
        <v>16</v>
      </c>
      <c r="B141" s="156" t="s">
        <v>41</v>
      </c>
      <c r="C141" s="156" t="s">
        <v>24287</v>
      </c>
      <c r="D141" s="156" t="s">
        <v>302</v>
      </c>
      <c r="E141" s="450">
        <v>568965.51</v>
      </c>
      <c r="F141" s="277" t="s">
        <v>13</v>
      </c>
    </row>
    <row r="142" spans="1:6" x14ac:dyDescent="0.25">
      <c r="A142" s="193"/>
      <c r="B142" s="2693" t="s">
        <v>22264</v>
      </c>
      <c r="C142" s="2693"/>
      <c r="D142" s="156"/>
      <c r="E142" s="463">
        <f>SUM(E120:E141)</f>
        <v>6179310.3399999999</v>
      </c>
      <c r="F142" s="277"/>
    </row>
    <row r="143" spans="1:6" ht="17.25" customHeight="1" x14ac:dyDescent="0.25">
      <c r="A143" s="193"/>
      <c r="B143" s="2375" t="s">
        <v>323</v>
      </c>
      <c r="C143" s="2376"/>
      <c r="D143" s="156"/>
      <c r="E143" s="463"/>
      <c r="F143" s="277"/>
    </row>
    <row r="144" spans="1:6" x14ac:dyDescent="0.25">
      <c r="A144" s="193"/>
      <c r="B144" s="2375" t="s">
        <v>24509</v>
      </c>
      <c r="C144" s="2376"/>
      <c r="D144" s="156"/>
      <c r="E144" s="182"/>
      <c r="F144" s="277"/>
    </row>
    <row r="145" spans="1:6" ht="110.25" x14ac:dyDescent="0.25">
      <c r="A145" s="1196">
        <v>15</v>
      </c>
      <c r="B145" s="365" t="s">
        <v>24510</v>
      </c>
      <c r="C145" s="365" t="s">
        <v>24511</v>
      </c>
      <c r="D145" s="365" t="s">
        <v>24512</v>
      </c>
      <c r="E145" s="672">
        <v>5200000</v>
      </c>
      <c r="F145" s="421" t="s">
        <v>13</v>
      </c>
    </row>
    <row r="146" spans="1:6" x14ac:dyDescent="0.25">
      <c r="A146" s="88"/>
      <c r="B146" s="88" t="s">
        <v>22264</v>
      </c>
      <c r="C146" s="88"/>
      <c r="D146" s="88"/>
      <c r="E146" s="401">
        <v>5200000</v>
      </c>
      <c r="F146" s="88"/>
    </row>
    <row r="147" spans="1:6" x14ac:dyDescent="0.25">
      <c r="A147" s="88"/>
      <c r="B147" s="88" t="s">
        <v>324</v>
      </c>
      <c r="C147" s="88"/>
      <c r="D147" s="88"/>
      <c r="E147" s="404">
        <f>E146+E142</f>
        <v>11379310.34</v>
      </c>
      <c r="F147" s="88"/>
    </row>
  </sheetData>
  <mergeCells count="31">
    <mergeCell ref="A117:F117"/>
    <mergeCell ref="B119:C119"/>
    <mergeCell ref="B14:D14"/>
    <mergeCell ref="A1:F1"/>
    <mergeCell ref="A2:F2"/>
    <mergeCell ref="A3:F3"/>
    <mergeCell ref="B5:D5"/>
    <mergeCell ref="B10:D10"/>
    <mergeCell ref="B125:C125"/>
    <mergeCell ref="B140:C140"/>
    <mergeCell ref="B16:D16"/>
    <mergeCell ref="B76:D76"/>
    <mergeCell ref="B18:D18"/>
    <mergeCell ref="B106:D106"/>
    <mergeCell ref="B23:D23"/>
    <mergeCell ref="B27:D27"/>
    <mergeCell ref="B31:D31"/>
    <mergeCell ref="B29:D29"/>
    <mergeCell ref="B96:D96"/>
    <mergeCell ref="B107:D107"/>
    <mergeCell ref="B112:C112"/>
    <mergeCell ref="A115:F115"/>
    <mergeCell ref="B122:D122"/>
    <mergeCell ref="A116:F116"/>
    <mergeCell ref="B142:C142"/>
    <mergeCell ref="B129:C129"/>
    <mergeCell ref="B138:C138"/>
    <mergeCell ref="B144:C144"/>
    <mergeCell ref="B143:C143"/>
    <mergeCell ref="B134:C134"/>
    <mergeCell ref="B136:C136"/>
  </mergeCells>
  <pageMargins left="0.7" right="0.7" top="0.75" bottom="0.75" header="0.3" footer="0.3"/>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7"/>
  <sheetViews>
    <sheetView topLeftCell="A105" workbookViewId="0">
      <selection activeCell="D74" sqref="D74"/>
    </sheetView>
  </sheetViews>
  <sheetFormatPr defaultRowHeight="15.75" x14ac:dyDescent="0.25"/>
  <cols>
    <col min="1" max="1" width="9.140625" style="128"/>
    <col min="2" max="2" width="17.140625" style="128" customWidth="1"/>
    <col min="3" max="3" width="45.140625" style="128" customWidth="1"/>
    <col min="4" max="5" width="22.5703125" style="128"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24638</v>
      </c>
      <c r="B2" s="2345"/>
      <c r="C2" s="2345"/>
      <c r="D2" s="2345"/>
      <c r="E2" s="2345"/>
      <c r="F2" s="2345"/>
    </row>
    <row r="3" spans="1:6" x14ac:dyDescent="0.25">
      <c r="A3" s="2345" t="s">
        <v>281</v>
      </c>
      <c r="B3" s="2345"/>
      <c r="C3" s="2345"/>
      <c r="D3" s="2345"/>
      <c r="E3" s="2345"/>
      <c r="F3" s="2345"/>
    </row>
    <row r="4" spans="1:6" x14ac:dyDescent="0.25">
      <c r="A4" s="9" t="s">
        <v>3</v>
      </c>
      <c r="B4" s="9" t="s">
        <v>283</v>
      </c>
      <c r="C4" s="9" t="s">
        <v>284</v>
      </c>
      <c r="D4" s="96" t="s">
        <v>5291</v>
      </c>
      <c r="E4" s="138" t="s">
        <v>286</v>
      </c>
      <c r="F4" s="96" t="s">
        <v>287</v>
      </c>
    </row>
    <row r="5" spans="1:6" x14ac:dyDescent="0.25">
      <c r="A5" s="69"/>
      <c r="B5" s="2472" t="s">
        <v>9</v>
      </c>
      <c r="C5" s="2472"/>
      <c r="D5" s="2472"/>
      <c r="E5" s="257"/>
      <c r="F5" s="76"/>
    </row>
    <row r="6" spans="1:6" ht="31.5" x14ac:dyDescent="0.25">
      <c r="A6" s="69">
        <v>1</v>
      </c>
      <c r="B6" s="69" t="s">
        <v>24639</v>
      </c>
      <c r="C6" s="69" t="s">
        <v>24640</v>
      </c>
      <c r="D6" s="69" t="s">
        <v>329</v>
      </c>
      <c r="E6" s="77">
        <v>1640853</v>
      </c>
      <c r="F6" s="76" t="s">
        <v>272</v>
      </c>
    </row>
    <row r="7" spans="1:6" ht="110.25" x14ac:dyDescent="0.25">
      <c r="A7" s="69">
        <v>2</v>
      </c>
      <c r="B7" s="69" t="s">
        <v>5829</v>
      </c>
      <c r="C7" s="69" t="s">
        <v>24641</v>
      </c>
      <c r="D7" s="69" t="s">
        <v>24642</v>
      </c>
      <c r="E7" s="77">
        <v>1752088</v>
      </c>
      <c r="F7" s="76" t="s">
        <v>272</v>
      </c>
    </row>
    <row r="8" spans="1:6" ht="31.5" x14ac:dyDescent="0.25">
      <c r="A8" s="69">
        <v>3</v>
      </c>
      <c r="B8" s="69" t="s">
        <v>17</v>
      </c>
      <c r="C8" s="69" t="s">
        <v>24643</v>
      </c>
      <c r="D8" s="69" t="s">
        <v>537</v>
      </c>
      <c r="E8" s="77">
        <v>67680</v>
      </c>
      <c r="F8" s="76" t="s">
        <v>272</v>
      </c>
    </row>
    <row r="9" spans="1:6" ht="31.5" x14ac:dyDescent="0.25">
      <c r="A9" s="69">
        <v>4</v>
      </c>
      <c r="B9" s="2" t="s">
        <v>20</v>
      </c>
      <c r="C9" s="69" t="s">
        <v>24644</v>
      </c>
      <c r="D9" s="69" t="s">
        <v>539</v>
      </c>
      <c r="E9" s="77">
        <v>48000</v>
      </c>
      <c r="F9" s="76" t="s">
        <v>272</v>
      </c>
    </row>
    <row r="10" spans="1:6" ht="78.75" x14ac:dyDescent="0.25">
      <c r="A10" s="69">
        <v>5</v>
      </c>
      <c r="B10" s="69" t="s">
        <v>24645</v>
      </c>
      <c r="C10" s="69" t="s">
        <v>24646</v>
      </c>
      <c r="D10" s="69" t="s">
        <v>24647</v>
      </c>
      <c r="E10" s="77">
        <v>700000</v>
      </c>
      <c r="F10" s="76" t="s">
        <v>272</v>
      </c>
    </row>
    <row r="11" spans="1:6" x14ac:dyDescent="0.25">
      <c r="A11" s="69"/>
      <c r="B11" s="2348" t="s">
        <v>8990</v>
      </c>
      <c r="C11" s="2349"/>
      <c r="D11" s="2350"/>
      <c r="E11" s="77"/>
      <c r="F11" s="76"/>
    </row>
    <row r="12" spans="1:6" ht="126" x14ac:dyDescent="0.25">
      <c r="A12" s="69">
        <v>6</v>
      </c>
      <c r="B12" s="69" t="s">
        <v>24648</v>
      </c>
      <c r="C12" s="69" t="s">
        <v>24649</v>
      </c>
      <c r="D12" s="69" t="s">
        <v>24650</v>
      </c>
      <c r="E12" s="77">
        <v>604310</v>
      </c>
      <c r="F12" s="76" t="s">
        <v>272</v>
      </c>
    </row>
    <row r="13" spans="1:6" ht="78.75" x14ac:dyDescent="0.25">
      <c r="A13" s="69">
        <v>7</v>
      </c>
      <c r="B13" s="69" t="s">
        <v>7599</v>
      </c>
      <c r="C13" s="69" t="s">
        <v>24651</v>
      </c>
      <c r="D13" s="69" t="s">
        <v>541</v>
      </c>
      <c r="E13" s="77">
        <v>1000000</v>
      </c>
      <c r="F13" s="76" t="s">
        <v>272</v>
      </c>
    </row>
    <row r="14" spans="1:6" ht="47.25" x14ac:dyDescent="0.25">
      <c r="A14" s="69">
        <v>8</v>
      </c>
      <c r="B14" s="69" t="s">
        <v>24652</v>
      </c>
      <c r="C14" s="69" t="s">
        <v>24653</v>
      </c>
      <c r="D14" s="69" t="s">
        <v>4984</v>
      </c>
      <c r="E14" s="77">
        <v>1000000</v>
      </c>
      <c r="F14" s="76" t="s">
        <v>272</v>
      </c>
    </row>
    <row r="15" spans="1:6" x14ac:dyDescent="0.25">
      <c r="A15" s="69"/>
      <c r="B15" s="2937" t="s">
        <v>24060</v>
      </c>
      <c r="C15" s="2579"/>
      <c r="D15" s="2497"/>
      <c r="E15" s="77"/>
      <c r="F15" s="76"/>
    </row>
    <row r="16" spans="1:6" ht="94.5" x14ac:dyDescent="0.25">
      <c r="A16" s="69">
        <v>9</v>
      </c>
      <c r="B16" s="69" t="s">
        <v>301</v>
      </c>
      <c r="C16" s="69" t="s">
        <v>24654</v>
      </c>
      <c r="D16" s="69" t="s">
        <v>24655</v>
      </c>
      <c r="E16" s="77">
        <v>4568965.5199999996</v>
      </c>
      <c r="F16" s="76" t="s">
        <v>272</v>
      </c>
    </row>
    <row r="17" spans="1:6" x14ac:dyDescent="0.25">
      <c r="A17" s="69"/>
      <c r="B17" s="2348" t="s">
        <v>24656</v>
      </c>
      <c r="C17" s="2349"/>
      <c r="D17" s="2350"/>
      <c r="E17" s="77"/>
      <c r="F17" s="76"/>
    </row>
    <row r="18" spans="1:6" ht="283.5" x14ac:dyDescent="0.25">
      <c r="A18" s="69">
        <v>10</v>
      </c>
      <c r="B18" s="69" t="s">
        <v>5552</v>
      </c>
      <c r="C18" s="69" t="s">
        <v>24657</v>
      </c>
      <c r="D18" s="69" t="s">
        <v>24658</v>
      </c>
      <c r="E18" s="77">
        <v>4677027.2</v>
      </c>
      <c r="F18" s="76" t="s">
        <v>13</v>
      </c>
    </row>
    <row r="19" spans="1:6" x14ac:dyDescent="0.25">
      <c r="A19" s="69"/>
      <c r="B19" s="2348" t="s">
        <v>481</v>
      </c>
      <c r="C19" s="2349"/>
      <c r="D19" s="2350"/>
      <c r="E19" s="77"/>
      <c r="F19" s="76"/>
    </row>
    <row r="20" spans="1:6" ht="63" x14ac:dyDescent="0.25">
      <c r="A20" s="69">
        <v>11</v>
      </c>
      <c r="B20" s="69" t="s">
        <v>683</v>
      </c>
      <c r="C20" s="69" t="s">
        <v>24659</v>
      </c>
      <c r="D20" s="69" t="s">
        <v>24660</v>
      </c>
      <c r="E20" s="77">
        <v>2500000</v>
      </c>
      <c r="F20" s="76" t="s">
        <v>13</v>
      </c>
    </row>
    <row r="21" spans="1:6" x14ac:dyDescent="0.25">
      <c r="A21" s="69"/>
      <c r="B21" s="2348" t="s">
        <v>306</v>
      </c>
      <c r="C21" s="2349"/>
      <c r="D21" s="2350"/>
      <c r="E21" s="138"/>
      <c r="F21" s="76"/>
    </row>
    <row r="22" spans="1:6" ht="267.75" x14ac:dyDescent="0.25">
      <c r="A22" s="69">
        <v>12</v>
      </c>
      <c r="B22" s="69" t="s">
        <v>307</v>
      </c>
      <c r="C22" s="69" t="s">
        <v>24661</v>
      </c>
      <c r="D22" s="69" t="s">
        <v>24662</v>
      </c>
      <c r="E22" s="77">
        <v>1736207</v>
      </c>
      <c r="F22" s="76" t="s">
        <v>272</v>
      </c>
    </row>
    <row r="23" spans="1:6" x14ac:dyDescent="0.25">
      <c r="A23" s="69"/>
      <c r="B23" s="2348" t="s">
        <v>303</v>
      </c>
      <c r="C23" s="2349"/>
      <c r="D23" s="2350"/>
      <c r="E23" s="138"/>
      <c r="F23" s="76"/>
    </row>
    <row r="24" spans="1:6" ht="378" x14ac:dyDescent="0.25">
      <c r="A24" s="69">
        <v>13</v>
      </c>
      <c r="B24" s="69" t="s">
        <v>696</v>
      </c>
      <c r="C24" s="69" t="s">
        <v>24663</v>
      </c>
      <c r="D24" s="69" t="s">
        <v>24792</v>
      </c>
      <c r="E24" s="77">
        <v>1736207</v>
      </c>
      <c r="F24" s="76" t="s">
        <v>272</v>
      </c>
    </row>
    <row r="25" spans="1:6" x14ac:dyDescent="0.25">
      <c r="A25" s="69"/>
      <c r="B25" s="2348" t="s">
        <v>34</v>
      </c>
      <c r="C25" s="2349"/>
      <c r="D25" s="2350"/>
      <c r="E25" s="77"/>
      <c r="F25" s="76"/>
    </row>
    <row r="26" spans="1:6" ht="47.25" x14ac:dyDescent="0.25">
      <c r="A26" s="69">
        <v>14</v>
      </c>
      <c r="B26" s="69" t="s">
        <v>12101</v>
      </c>
      <c r="C26" s="69" t="s">
        <v>24664</v>
      </c>
      <c r="D26" s="69" t="s">
        <v>341</v>
      </c>
      <c r="E26" s="77">
        <v>11495000</v>
      </c>
      <c r="F26" s="76" t="s">
        <v>272</v>
      </c>
    </row>
    <row r="27" spans="1:6" ht="47.25" x14ac:dyDescent="0.25">
      <c r="A27" s="69">
        <v>15</v>
      </c>
      <c r="B27" s="69" t="s">
        <v>24665</v>
      </c>
      <c r="C27" s="69" t="s">
        <v>24666</v>
      </c>
      <c r="D27" s="69" t="s">
        <v>341</v>
      </c>
      <c r="E27" s="77">
        <v>12888621</v>
      </c>
      <c r="F27" s="76" t="s">
        <v>272</v>
      </c>
    </row>
    <row r="28" spans="1:6" x14ac:dyDescent="0.25">
      <c r="A28" s="69"/>
      <c r="B28" s="2348" t="s">
        <v>312</v>
      </c>
      <c r="C28" s="2349"/>
      <c r="D28" s="2350"/>
      <c r="E28" s="138"/>
      <c r="F28" s="76"/>
    </row>
    <row r="29" spans="1:6" ht="47.25" x14ac:dyDescent="0.25">
      <c r="A29" s="69">
        <v>16</v>
      </c>
      <c r="B29" s="69" t="s">
        <v>24667</v>
      </c>
      <c r="C29" s="69" t="s">
        <v>24668</v>
      </c>
      <c r="D29" s="69" t="s">
        <v>2934</v>
      </c>
      <c r="E29" s="77">
        <v>650000</v>
      </c>
      <c r="F29" s="76" t="s">
        <v>13</v>
      </c>
    </row>
    <row r="30" spans="1:6" ht="47.25" x14ac:dyDescent="0.25">
      <c r="A30" s="69">
        <v>17</v>
      </c>
      <c r="B30" s="69" t="s">
        <v>24669</v>
      </c>
      <c r="C30" s="69" t="s">
        <v>24670</v>
      </c>
      <c r="D30" s="69" t="s">
        <v>22573</v>
      </c>
      <c r="E30" s="77">
        <v>400000</v>
      </c>
      <c r="F30" s="76" t="s">
        <v>13</v>
      </c>
    </row>
    <row r="31" spans="1:6" ht="47.25" x14ac:dyDescent="0.25">
      <c r="A31" s="69">
        <v>18</v>
      </c>
      <c r="B31" s="69" t="s">
        <v>24671</v>
      </c>
      <c r="C31" s="69" t="s">
        <v>24672</v>
      </c>
      <c r="D31" s="69" t="s">
        <v>22573</v>
      </c>
      <c r="E31" s="77">
        <v>400000</v>
      </c>
      <c r="F31" s="76" t="s">
        <v>13</v>
      </c>
    </row>
    <row r="32" spans="1:6" ht="47.25" x14ac:dyDescent="0.25">
      <c r="A32" s="69">
        <v>19</v>
      </c>
      <c r="B32" s="69" t="s">
        <v>24673</v>
      </c>
      <c r="C32" s="69" t="s">
        <v>24674</v>
      </c>
      <c r="D32" s="69" t="s">
        <v>2934</v>
      </c>
      <c r="E32" s="77">
        <v>650000</v>
      </c>
      <c r="F32" s="76" t="s">
        <v>13</v>
      </c>
    </row>
    <row r="33" spans="1:6" ht="126" x14ac:dyDescent="0.25">
      <c r="A33" s="69">
        <v>20</v>
      </c>
      <c r="B33" s="69" t="s">
        <v>24675</v>
      </c>
      <c r="C33" s="69" t="s">
        <v>24676</v>
      </c>
      <c r="D33" s="69" t="s">
        <v>24677</v>
      </c>
      <c r="E33" s="77">
        <v>500000</v>
      </c>
      <c r="F33" s="76" t="s">
        <v>13</v>
      </c>
    </row>
    <row r="34" spans="1:6" ht="47.25" x14ac:dyDescent="0.25">
      <c r="A34" s="69">
        <v>21</v>
      </c>
      <c r="B34" s="69" t="s">
        <v>24678</v>
      </c>
      <c r="C34" s="69" t="s">
        <v>24679</v>
      </c>
      <c r="D34" s="69" t="s">
        <v>2934</v>
      </c>
      <c r="E34" s="77">
        <v>650000</v>
      </c>
      <c r="F34" s="76" t="s">
        <v>13</v>
      </c>
    </row>
    <row r="35" spans="1:6" ht="47.25" x14ac:dyDescent="0.25">
      <c r="A35" s="69">
        <v>22</v>
      </c>
      <c r="B35" s="69" t="s">
        <v>14558</v>
      </c>
      <c r="C35" s="69" t="s">
        <v>24680</v>
      </c>
      <c r="D35" s="69" t="s">
        <v>2934</v>
      </c>
      <c r="E35" s="77">
        <v>650000</v>
      </c>
      <c r="F35" s="76" t="s">
        <v>13</v>
      </c>
    </row>
    <row r="36" spans="1:6" ht="47.25" x14ac:dyDescent="0.25">
      <c r="A36" s="69">
        <v>23</v>
      </c>
      <c r="B36" s="69" t="s">
        <v>24681</v>
      </c>
      <c r="C36" s="69" t="s">
        <v>24682</v>
      </c>
      <c r="D36" s="69" t="s">
        <v>20885</v>
      </c>
      <c r="E36" s="77">
        <v>400000</v>
      </c>
      <c r="F36" s="76" t="s">
        <v>13</v>
      </c>
    </row>
    <row r="37" spans="1:6" ht="47.25" x14ac:dyDescent="0.25">
      <c r="A37" s="69">
        <v>24</v>
      </c>
      <c r="B37" s="69" t="s">
        <v>24683</v>
      </c>
      <c r="C37" s="69" t="s">
        <v>24684</v>
      </c>
      <c r="D37" s="69" t="s">
        <v>22573</v>
      </c>
      <c r="E37" s="77">
        <v>400000</v>
      </c>
      <c r="F37" s="76" t="s">
        <v>13</v>
      </c>
    </row>
    <row r="38" spans="1:6" ht="78.75" x14ac:dyDescent="0.25">
      <c r="A38" s="69">
        <v>25</v>
      </c>
      <c r="B38" s="2" t="s">
        <v>24685</v>
      </c>
      <c r="C38" s="69" t="s">
        <v>24686</v>
      </c>
      <c r="D38" s="69" t="s">
        <v>24687</v>
      </c>
      <c r="E38" s="77">
        <v>400000</v>
      </c>
      <c r="F38" s="76" t="s">
        <v>272</v>
      </c>
    </row>
    <row r="39" spans="1:6" ht="63" x14ac:dyDescent="0.25">
      <c r="A39" s="69">
        <v>26</v>
      </c>
      <c r="B39" s="2" t="s">
        <v>24688</v>
      </c>
      <c r="C39" s="69" t="s">
        <v>24689</v>
      </c>
      <c r="D39" s="2" t="s">
        <v>24690</v>
      </c>
      <c r="E39" s="77">
        <v>1700000</v>
      </c>
      <c r="F39" s="96" t="s">
        <v>272</v>
      </c>
    </row>
    <row r="40" spans="1:6" ht="63" x14ac:dyDescent="0.25">
      <c r="A40" s="69">
        <v>27</v>
      </c>
      <c r="B40" s="2" t="s">
        <v>24691</v>
      </c>
      <c r="C40" s="69" t="s">
        <v>24692</v>
      </c>
      <c r="D40" s="2" t="s">
        <v>24693</v>
      </c>
      <c r="E40" s="77">
        <v>700000</v>
      </c>
      <c r="F40" s="96" t="s">
        <v>272</v>
      </c>
    </row>
    <row r="41" spans="1:6" x14ac:dyDescent="0.25">
      <c r="A41" s="69"/>
      <c r="B41" s="2348" t="s">
        <v>315</v>
      </c>
      <c r="C41" s="2349"/>
      <c r="D41" s="2350"/>
      <c r="E41" s="138"/>
      <c r="F41" s="76"/>
    </row>
    <row r="42" spans="1:6" ht="63" x14ac:dyDescent="0.25">
      <c r="A42" s="69">
        <v>28</v>
      </c>
      <c r="B42" s="69" t="s">
        <v>24694</v>
      </c>
      <c r="C42" s="69" t="s">
        <v>24695</v>
      </c>
      <c r="D42" s="69" t="s">
        <v>24696</v>
      </c>
      <c r="E42" s="77">
        <v>3300000</v>
      </c>
      <c r="F42" s="76" t="s">
        <v>135</v>
      </c>
    </row>
    <row r="43" spans="1:6" ht="94.5" x14ac:dyDescent="0.25">
      <c r="A43" s="69">
        <v>29</v>
      </c>
      <c r="B43" s="69" t="s">
        <v>24697</v>
      </c>
      <c r="C43" s="69" t="s">
        <v>24698</v>
      </c>
      <c r="D43" s="69" t="s">
        <v>24699</v>
      </c>
      <c r="E43" s="77">
        <v>500000</v>
      </c>
      <c r="F43" s="76" t="s">
        <v>135</v>
      </c>
    </row>
    <row r="44" spans="1:6" ht="78.75" x14ac:dyDescent="0.25">
      <c r="A44" s="69">
        <v>30</v>
      </c>
      <c r="B44" s="69" t="s">
        <v>24700</v>
      </c>
      <c r="C44" s="69" t="s">
        <v>24701</v>
      </c>
      <c r="D44" s="69" t="s">
        <v>24702</v>
      </c>
      <c r="E44" s="77">
        <v>1200000</v>
      </c>
      <c r="F44" s="76" t="s">
        <v>272</v>
      </c>
    </row>
    <row r="45" spans="1:6" ht="94.5" x14ac:dyDescent="0.25">
      <c r="A45" s="69">
        <v>31</v>
      </c>
      <c r="B45" s="69" t="s">
        <v>24703</v>
      </c>
      <c r="C45" s="69" t="s">
        <v>24704</v>
      </c>
      <c r="D45" s="69" t="s">
        <v>24705</v>
      </c>
      <c r="E45" s="77">
        <v>1900000</v>
      </c>
      <c r="F45" s="76" t="s">
        <v>272</v>
      </c>
    </row>
    <row r="46" spans="1:6" ht="110.25" x14ac:dyDescent="0.25">
      <c r="A46" s="69">
        <v>32</v>
      </c>
      <c r="B46" s="69" t="s">
        <v>24706</v>
      </c>
      <c r="C46" s="69" t="s">
        <v>24707</v>
      </c>
      <c r="D46" s="69" t="s">
        <v>24708</v>
      </c>
      <c r="E46" s="77">
        <v>925000</v>
      </c>
      <c r="F46" s="76" t="s">
        <v>272</v>
      </c>
    </row>
    <row r="47" spans="1:6" ht="78.75" x14ac:dyDescent="0.25">
      <c r="A47" s="69">
        <v>33</v>
      </c>
      <c r="B47" s="158" t="s">
        <v>24709</v>
      </c>
      <c r="C47" s="69" t="s">
        <v>24710</v>
      </c>
      <c r="D47" s="69" t="s">
        <v>24711</v>
      </c>
      <c r="E47" s="77">
        <v>400000</v>
      </c>
      <c r="F47" s="76" t="s">
        <v>135</v>
      </c>
    </row>
    <row r="48" spans="1:6" ht="78.75" x14ac:dyDescent="0.25">
      <c r="A48" s="69">
        <v>34</v>
      </c>
      <c r="B48" s="69" t="s">
        <v>24712</v>
      </c>
      <c r="C48" s="69" t="s">
        <v>24713</v>
      </c>
      <c r="D48" s="69" t="s">
        <v>24711</v>
      </c>
      <c r="E48" s="77">
        <v>800000</v>
      </c>
      <c r="F48" s="76" t="s">
        <v>272</v>
      </c>
    </row>
    <row r="49" spans="1:6" ht="110.25" x14ac:dyDescent="0.25">
      <c r="A49" s="69">
        <v>35</v>
      </c>
      <c r="B49" s="69" t="s">
        <v>24714</v>
      </c>
      <c r="C49" s="69" t="s">
        <v>24715</v>
      </c>
      <c r="D49" s="69" t="s">
        <v>24716</v>
      </c>
      <c r="E49" s="77">
        <v>1500000</v>
      </c>
      <c r="F49" s="76" t="s">
        <v>272</v>
      </c>
    </row>
    <row r="50" spans="1:6" ht="110.25" x14ac:dyDescent="0.25">
      <c r="A50" s="69">
        <v>36</v>
      </c>
      <c r="B50" s="2" t="s">
        <v>24717</v>
      </c>
      <c r="C50" s="69" t="s">
        <v>24718</v>
      </c>
      <c r="D50" s="69" t="s">
        <v>24719</v>
      </c>
      <c r="E50" s="77">
        <v>1100000</v>
      </c>
      <c r="F50" s="76" t="s">
        <v>272</v>
      </c>
    </row>
    <row r="51" spans="1:6" ht="63" x14ac:dyDescent="0.25">
      <c r="A51" s="69">
        <v>37</v>
      </c>
      <c r="B51" s="2" t="s">
        <v>24720</v>
      </c>
      <c r="C51" s="69" t="s">
        <v>24721</v>
      </c>
      <c r="D51" s="69" t="s">
        <v>24722</v>
      </c>
      <c r="E51" s="77">
        <v>1300000</v>
      </c>
      <c r="F51" s="76" t="s">
        <v>272</v>
      </c>
    </row>
    <row r="52" spans="1:6" ht="110.25" x14ac:dyDescent="0.25">
      <c r="A52" s="69">
        <v>38</v>
      </c>
      <c r="B52" s="69" t="s">
        <v>24723</v>
      </c>
      <c r="C52" s="69" t="s">
        <v>24724</v>
      </c>
      <c r="D52" s="69" t="s">
        <v>24719</v>
      </c>
      <c r="E52" s="77">
        <v>600000</v>
      </c>
      <c r="F52" s="76" t="s">
        <v>272</v>
      </c>
    </row>
    <row r="53" spans="1:6" ht="110.25" x14ac:dyDescent="0.25">
      <c r="A53" s="69">
        <v>39</v>
      </c>
      <c r="B53" s="69" t="s">
        <v>24725</v>
      </c>
      <c r="C53" s="69" t="s">
        <v>24726</v>
      </c>
      <c r="D53" s="69" t="s">
        <v>24727</v>
      </c>
      <c r="E53" s="77">
        <v>1700000</v>
      </c>
      <c r="F53" s="76" t="s">
        <v>272</v>
      </c>
    </row>
    <row r="54" spans="1:6" ht="110.25" x14ac:dyDescent="0.25">
      <c r="A54" s="69">
        <v>40</v>
      </c>
      <c r="B54" s="2" t="s">
        <v>24728</v>
      </c>
      <c r="C54" s="69" t="s">
        <v>24729</v>
      </c>
      <c r="D54" s="69" t="s">
        <v>24730</v>
      </c>
      <c r="E54" s="77">
        <v>1100000</v>
      </c>
      <c r="F54" s="76" t="s">
        <v>272</v>
      </c>
    </row>
    <row r="55" spans="1:6" ht="110.25" x14ac:dyDescent="0.25">
      <c r="A55" s="69">
        <v>41</v>
      </c>
      <c r="B55" s="2" t="s">
        <v>17084</v>
      </c>
      <c r="C55" s="69" t="s">
        <v>24731</v>
      </c>
      <c r="D55" s="69" t="s">
        <v>24727</v>
      </c>
      <c r="E55" s="77">
        <v>1900000</v>
      </c>
      <c r="F55" s="76" t="s">
        <v>272</v>
      </c>
    </row>
    <row r="56" spans="1:6" ht="63" x14ac:dyDescent="0.25">
      <c r="A56" s="69">
        <v>42</v>
      </c>
      <c r="B56" s="2" t="s">
        <v>24732</v>
      </c>
      <c r="C56" s="69" t="s">
        <v>24733</v>
      </c>
      <c r="D56" s="69" t="s">
        <v>24734</v>
      </c>
      <c r="E56" s="77">
        <v>1000000</v>
      </c>
      <c r="F56" s="76" t="s">
        <v>272</v>
      </c>
    </row>
    <row r="57" spans="1:6" ht="63" x14ac:dyDescent="0.25">
      <c r="A57" s="69">
        <v>43</v>
      </c>
      <c r="B57" s="2" t="s">
        <v>24735</v>
      </c>
      <c r="C57" s="69" t="s">
        <v>24736</v>
      </c>
      <c r="D57" s="69" t="s">
        <v>24734</v>
      </c>
      <c r="E57" s="77">
        <v>1600000</v>
      </c>
      <c r="F57" s="76" t="s">
        <v>277</v>
      </c>
    </row>
    <row r="58" spans="1:6" ht="78.75" x14ac:dyDescent="0.25">
      <c r="A58" s="69">
        <v>44</v>
      </c>
      <c r="B58" s="2" t="s">
        <v>24737</v>
      </c>
      <c r="C58" s="69" t="s">
        <v>24738</v>
      </c>
      <c r="D58" s="69" t="s">
        <v>24739</v>
      </c>
      <c r="E58" s="77">
        <v>1400000</v>
      </c>
      <c r="F58" s="76" t="s">
        <v>277</v>
      </c>
    </row>
    <row r="59" spans="1:6" ht="78.75" x14ac:dyDescent="0.25">
      <c r="A59" s="69">
        <v>45</v>
      </c>
      <c r="B59" s="2" t="s">
        <v>24740</v>
      </c>
      <c r="C59" s="69" t="s">
        <v>24741</v>
      </c>
      <c r="D59" s="69" t="s">
        <v>24739</v>
      </c>
      <c r="E59" s="77">
        <v>700000</v>
      </c>
      <c r="F59" s="76" t="s">
        <v>277</v>
      </c>
    </row>
    <row r="60" spans="1:6" ht="78.75" x14ac:dyDescent="0.25">
      <c r="A60" s="69">
        <v>46</v>
      </c>
      <c r="B60" s="2" t="s">
        <v>24742</v>
      </c>
      <c r="C60" s="69" t="s">
        <v>24743</v>
      </c>
      <c r="D60" s="69" t="s">
        <v>24739</v>
      </c>
      <c r="E60" s="77">
        <v>1500000</v>
      </c>
      <c r="F60" s="76" t="s">
        <v>272</v>
      </c>
    </row>
    <row r="61" spans="1:6" ht="78.75" x14ac:dyDescent="0.25">
      <c r="A61" s="69">
        <v>47</v>
      </c>
      <c r="B61" s="2" t="s">
        <v>24744</v>
      </c>
      <c r="C61" s="69" t="s">
        <v>24745</v>
      </c>
      <c r="D61" s="69" t="s">
        <v>24739</v>
      </c>
      <c r="E61" s="77">
        <v>1400000</v>
      </c>
      <c r="F61" s="76" t="s">
        <v>272</v>
      </c>
    </row>
    <row r="62" spans="1:6" x14ac:dyDescent="0.25">
      <c r="A62" s="69"/>
      <c r="B62" s="2348" t="s">
        <v>219</v>
      </c>
      <c r="C62" s="2349"/>
      <c r="D62" s="2350"/>
      <c r="E62" s="77"/>
      <c r="F62" s="76"/>
    </row>
    <row r="63" spans="1:6" ht="31.5" x14ac:dyDescent="0.25">
      <c r="A63" s="69">
        <v>48</v>
      </c>
      <c r="B63" s="69" t="s">
        <v>24746</v>
      </c>
      <c r="C63" s="69" t="s">
        <v>24747</v>
      </c>
      <c r="D63" s="69" t="s">
        <v>1157</v>
      </c>
      <c r="E63" s="77">
        <v>400000</v>
      </c>
      <c r="F63" s="76" t="s">
        <v>1294</v>
      </c>
    </row>
    <row r="64" spans="1:6" ht="47.25" x14ac:dyDescent="0.25">
      <c r="A64" s="69">
        <v>49</v>
      </c>
      <c r="B64" s="69" t="s">
        <v>24748</v>
      </c>
      <c r="C64" s="69" t="s">
        <v>24749</v>
      </c>
      <c r="D64" s="69" t="s">
        <v>3148</v>
      </c>
      <c r="E64" s="77">
        <v>270386.09999999998</v>
      </c>
      <c r="F64" s="76" t="s">
        <v>13</v>
      </c>
    </row>
    <row r="65" spans="1:6" ht="31.5" x14ac:dyDescent="0.25">
      <c r="A65" s="69">
        <v>50</v>
      </c>
      <c r="B65" s="69" t="s">
        <v>24750</v>
      </c>
      <c r="C65" s="69" t="s">
        <v>24751</v>
      </c>
      <c r="D65" s="69" t="s">
        <v>24752</v>
      </c>
      <c r="E65" s="77">
        <v>500000</v>
      </c>
      <c r="F65" s="76" t="s">
        <v>13</v>
      </c>
    </row>
    <row r="66" spans="1:6" ht="31.5" x14ac:dyDescent="0.25">
      <c r="A66" s="69">
        <v>51</v>
      </c>
      <c r="B66" s="69" t="s">
        <v>24753</v>
      </c>
      <c r="C66" s="69" t="s">
        <v>24754</v>
      </c>
      <c r="D66" s="69" t="s">
        <v>24752</v>
      </c>
      <c r="E66" s="77">
        <v>400000</v>
      </c>
      <c r="F66" s="76" t="s">
        <v>13</v>
      </c>
    </row>
    <row r="67" spans="1:6" x14ac:dyDescent="0.25">
      <c r="A67" s="69"/>
      <c r="B67" s="70" t="s">
        <v>9003</v>
      </c>
      <c r="C67" s="69"/>
      <c r="D67" s="69"/>
      <c r="E67" s="257">
        <f>SUM(E6:E66)</f>
        <v>81310344.819999993</v>
      </c>
      <c r="F67" s="76"/>
    </row>
    <row r="68" spans="1:6" x14ac:dyDescent="0.25">
      <c r="A68" s="1055"/>
      <c r="B68" s="2820" t="s">
        <v>9</v>
      </c>
      <c r="C68" s="2820"/>
      <c r="D68" s="2820"/>
      <c r="E68" s="1240"/>
      <c r="F68" s="677"/>
    </row>
    <row r="69" spans="1:6" ht="47.25" x14ac:dyDescent="0.25">
      <c r="A69" s="1056">
        <v>1</v>
      </c>
      <c r="B69" s="149" t="s">
        <v>269</v>
      </c>
      <c r="C69" s="7" t="s">
        <v>24988</v>
      </c>
      <c r="D69" s="149" t="s">
        <v>271</v>
      </c>
      <c r="E69" s="1241">
        <v>1000000</v>
      </c>
      <c r="F69" s="277" t="s">
        <v>272</v>
      </c>
    </row>
    <row r="70" spans="1:6" x14ac:dyDescent="0.25">
      <c r="A70" s="1056"/>
      <c r="B70" s="382" t="s">
        <v>273</v>
      </c>
      <c r="C70" s="7"/>
      <c r="D70" s="149"/>
      <c r="E70" s="1241"/>
      <c r="F70" s="277"/>
    </row>
    <row r="71" spans="1:6" ht="63" x14ac:dyDescent="0.25">
      <c r="A71" s="1056">
        <v>2</v>
      </c>
      <c r="B71" s="149" t="s">
        <v>274</v>
      </c>
      <c r="C71" s="7" t="s">
        <v>24989</v>
      </c>
      <c r="D71" s="149" t="s">
        <v>276</v>
      </c>
      <c r="E71" s="1241">
        <v>4500000</v>
      </c>
      <c r="F71" s="277" t="s">
        <v>277</v>
      </c>
    </row>
    <row r="72" spans="1:6" x14ac:dyDescent="0.25">
      <c r="A72" s="280"/>
      <c r="B72" s="382" t="s">
        <v>248</v>
      </c>
      <c r="C72" s="251"/>
      <c r="D72" s="382"/>
      <c r="E72" s="1099">
        <v>5500000</v>
      </c>
      <c r="F72" s="280"/>
    </row>
    <row r="73" spans="1:6" x14ac:dyDescent="0.25">
      <c r="A73" s="88"/>
      <c r="B73" s="2353" t="s">
        <v>324</v>
      </c>
      <c r="C73" s="2354"/>
      <c r="D73" s="88"/>
      <c r="E73" s="89">
        <f>E72+E67</f>
        <v>86810344.819999993</v>
      </c>
      <c r="F73" s="88"/>
    </row>
    <row r="78" spans="1:6" x14ac:dyDescent="0.25">
      <c r="A78" s="2553" t="s">
        <v>0</v>
      </c>
      <c r="B78" s="2554"/>
      <c r="C78" s="2554"/>
      <c r="D78" s="2554"/>
      <c r="E78" s="2554"/>
      <c r="F78" s="2555"/>
    </row>
    <row r="79" spans="1:6" x14ac:dyDescent="0.25">
      <c r="A79" s="2553" t="s">
        <v>24755</v>
      </c>
      <c r="B79" s="2554"/>
      <c r="C79" s="2554"/>
      <c r="D79" s="2554"/>
      <c r="E79" s="2554"/>
      <c r="F79" s="2555"/>
    </row>
    <row r="80" spans="1:6" x14ac:dyDescent="0.25">
      <c r="A80" s="2553" t="s">
        <v>281</v>
      </c>
      <c r="B80" s="2554"/>
      <c r="C80" s="2554"/>
      <c r="D80" s="2554"/>
      <c r="E80" s="2554"/>
      <c r="F80" s="2555"/>
    </row>
    <row r="81" spans="1:6" ht="31.5" x14ac:dyDescent="0.25">
      <c r="A81" s="264" t="s">
        <v>282</v>
      </c>
      <c r="B81" s="264" t="s">
        <v>4</v>
      </c>
      <c r="C81" s="264" t="s">
        <v>5</v>
      </c>
      <c r="D81" s="264" t="s">
        <v>6</v>
      </c>
      <c r="E81" s="1258" t="s">
        <v>2786</v>
      </c>
      <c r="F81" s="38" t="s">
        <v>8</v>
      </c>
    </row>
    <row r="82" spans="1:6" x14ac:dyDescent="0.25">
      <c r="A82" s="182"/>
      <c r="B82" s="2474" t="s">
        <v>9</v>
      </c>
      <c r="C82" s="2474"/>
      <c r="D82" s="2474"/>
      <c r="E82" s="1259"/>
      <c r="F82" s="92"/>
    </row>
    <row r="83" spans="1:6" ht="31.5" x14ac:dyDescent="0.25">
      <c r="A83" s="182">
        <v>1</v>
      </c>
      <c r="B83" s="182" t="s">
        <v>24639</v>
      </c>
      <c r="C83" s="182" t="s">
        <v>24756</v>
      </c>
      <c r="D83" s="182" t="s">
        <v>329</v>
      </c>
      <c r="E83" s="1259">
        <v>203558.62</v>
      </c>
      <c r="F83" s="42" t="s">
        <v>272</v>
      </c>
    </row>
    <row r="84" spans="1:6" ht="110.25" x14ac:dyDescent="0.25">
      <c r="A84" s="182">
        <v>2</v>
      </c>
      <c r="B84" s="182" t="s">
        <v>5829</v>
      </c>
      <c r="C84" s="182" t="s">
        <v>24757</v>
      </c>
      <c r="D84" s="182" t="s">
        <v>24642</v>
      </c>
      <c r="E84" s="1259">
        <v>400000</v>
      </c>
      <c r="F84" s="42" t="s">
        <v>272</v>
      </c>
    </row>
    <row r="85" spans="1:6" ht="31.5" x14ac:dyDescent="0.25">
      <c r="A85" s="182">
        <v>3</v>
      </c>
      <c r="B85" s="182" t="s">
        <v>17</v>
      </c>
      <c r="C85" s="182" t="s">
        <v>24758</v>
      </c>
      <c r="D85" s="182" t="s">
        <v>537</v>
      </c>
      <c r="E85" s="1259">
        <v>79200</v>
      </c>
      <c r="F85" s="42" t="s">
        <v>272</v>
      </c>
    </row>
    <row r="86" spans="1:6" x14ac:dyDescent="0.25">
      <c r="A86" s="182"/>
      <c r="B86" s="2381" t="s">
        <v>8990</v>
      </c>
      <c r="C86" s="2435"/>
      <c r="D86" s="2382"/>
      <c r="E86" s="38"/>
      <c r="F86" s="42"/>
    </row>
    <row r="87" spans="1:6" ht="78.75" x14ac:dyDescent="0.25">
      <c r="A87" s="182">
        <v>4</v>
      </c>
      <c r="B87" s="182" t="s">
        <v>7599</v>
      </c>
      <c r="C87" s="182" t="s">
        <v>24759</v>
      </c>
      <c r="D87" s="182" t="s">
        <v>541</v>
      </c>
      <c r="E87" s="1259">
        <v>341379.32</v>
      </c>
      <c r="F87" s="42" t="s">
        <v>272</v>
      </c>
    </row>
    <row r="88" spans="1:6" x14ac:dyDescent="0.25">
      <c r="A88" s="182"/>
      <c r="B88" s="2935" t="s">
        <v>24060</v>
      </c>
      <c r="C88" s="2936"/>
      <c r="D88" s="182"/>
      <c r="E88" s="1259"/>
      <c r="F88" s="42"/>
    </row>
    <row r="89" spans="1:6" ht="94.5" x14ac:dyDescent="0.25">
      <c r="A89" s="182">
        <v>5</v>
      </c>
      <c r="B89" s="182" t="s">
        <v>301</v>
      </c>
      <c r="C89" s="182" t="s">
        <v>24760</v>
      </c>
      <c r="D89" s="182" t="s">
        <v>24655</v>
      </c>
      <c r="E89" s="1259">
        <v>568965.51</v>
      </c>
      <c r="F89" s="42" t="s">
        <v>272</v>
      </c>
    </row>
    <row r="90" spans="1:6" x14ac:dyDescent="0.25">
      <c r="A90" s="182"/>
      <c r="B90" s="2328" t="s">
        <v>481</v>
      </c>
      <c r="C90" s="2328"/>
      <c r="D90" s="182"/>
      <c r="E90" s="1259"/>
      <c r="F90" s="42"/>
    </row>
    <row r="91" spans="1:6" ht="78.75" x14ac:dyDescent="0.25">
      <c r="A91" s="182">
        <v>6</v>
      </c>
      <c r="B91" s="182" t="s">
        <v>683</v>
      </c>
      <c r="C91" s="182" t="s">
        <v>24761</v>
      </c>
      <c r="D91" s="269" t="s">
        <v>24762</v>
      </c>
      <c r="E91" s="1259">
        <v>1000000</v>
      </c>
      <c r="F91" s="42" t="s">
        <v>13</v>
      </c>
    </row>
    <row r="92" spans="1:6" x14ac:dyDescent="0.25">
      <c r="A92" s="182"/>
      <c r="B92" s="2328" t="s">
        <v>312</v>
      </c>
      <c r="C92" s="2328"/>
      <c r="D92" s="264"/>
      <c r="E92" s="1260"/>
      <c r="F92" s="42"/>
    </row>
    <row r="93" spans="1:6" ht="94.5" x14ac:dyDescent="0.25">
      <c r="A93" s="182">
        <v>7</v>
      </c>
      <c r="B93" s="269" t="s">
        <v>24667</v>
      </c>
      <c r="C93" s="269" t="s">
        <v>24763</v>
      </c>
      <c r="D93" s="269" t="s">
        <v>24764</v>
      </c>
      <c r="E93" s="1261">
        <v>400000</v>
      </c>
      <c r="F93" s="44" t="s">
        <v>13</v>
      </c>
    </row>
    <row r="94" spans="1:6" ht="94.5" x14ac:dyDescent="0.25">
      <c r="A94" s="182">
        <v>8</v>
      </c>
      <c r="B94" s="269" t="s">
        <v>24765</v>
      </c>
      <c r="C94" s="269" t="s">
        <v>24766</v>
      </c>
      <c r="D94" s="269" t="s">
        <v>24764</v>
      </c>
      <c r="E94" s="1261">
        <v>400000</v>
      </c>
      <c r="F94" s="44" t="s">
        <v>13</v>
      </c>
    </row>
    <row r="95" spans="1:6" ht="94.5" x14ac:dyDescent="0.25">
      <c r="A95" s="182">
        <v>9</v>
      </c>
      <c r="B95" s="269" t="s">
        <v>24767</v>
      </c>
      <c r="C95" s="269" t="s">
        <v>24768</v>
      </c>
      <c r="D95" s="269" t="s">
        <v>24764</v>
      </c>
      <c r="E95" s="1261">
        <v>400000</v>
      </c>
      <c r="F95" s="44" t="s">
        <v>13</v>
      </c>
    </row>
    <row r="96" spans="1:6" ht="94.5" x14ac:dyDescent="0.25">
      <c r="A96" s="182">
        <v>10</v>
      </c>
      <c r="B96" s="269" t="s">
        <v>24769</v>
      </c>
      <c r="C96" s="269" t="s">
        <v>24770</v>
      </c>
      <c r="D96" s="269" t="s">
        <v>24764</v>
      </c>
      <c r="E96" s="1261">
        <v>400000</v>
      </c>
      <c r="F96" s="44" t="s">
        <v>13</v>
      </c>
    </row>
    <row r="97" spans="1:6" ht="94.5" x14ac:dyDescent="0.25">
      <c r="A97" s="182">
        <v>11</v>
      </c>
      <c r="B97" s="269" t="s">
        <v>24771</v>
      </c>
      <c r="C97" s="269" t="s">
        <v>24772</v>
      </c>
      <c r="D97" s="269" t="s">
        <v>24764</v>
      </c>
      <c r="E97" s="1261">
        <v>400000</v>
      </c>
      <c r="F97" s="44" t="s">
        <v>13</v>
      </c>
    </row>
    <row r="98" spans="1:6" ht="94.5" x14ac:dyDescent="0.25">
      <c r="A98" s="182">
        <v>12</v>
      </c>
      <c r="B98" s="269" t="s">
        <v>24773</v>
      </c>
      <c r="C98" s="269" t="s">
        <v>24774</v>
      </c>
      <c r="D98" s="269" t="s">
        <v>24764</v>
      </c>
      <c r="E98" s="1261">
        <v>400000</v>
      </c>
      <c r="F98" s="44" t="s">
        <v>13</v>
      </c>
    </row>
    <row r="99" spans="1:6" ht="63" x14ac:dyDescent="0.25">
      <c r="A99" s="182">
        <v>13</v>
      </c>
      <c r="B99" s="269" t="s">
        <v>24775</v>
      </c>
      <c r="C99" s="269" t="s">
        <v>24776</v>
      </c>
      <c r="D99" s="269" t="s">
        <v>24777</v>
      </c>
      <c r="E99" s="1261">
        <v>700000</v>
      </c>
      <c r="F99" s="44" t="s">
        <v>13</v>
      </c>
    </row>
    <row r="100" spans="1:6" ht="47.25" x14ac:dyDescent="0.25">
      <c r="A100" s="182">
        <v>14</v>
      </c>
      <c r="B100" s="269" t="s">
        <v>24778</v>
      </c>
      <c r="C100" s="269" t="s">
        <v>24779</v>
      </c>
      <c r="D100" s="269" t="s">
        <v>22573</v>
      </c>
      <c r="E100" s="1262">
        <v>400000</v>
      </c>
      <c r="F100" s="44" t="s">
        <v>13</v>
      </c>
    </row>
    <row r="101" spans="1:6" ht="31.5" x14ac:dyDescent="0.25">
      <c r="A101" s="182">
        <v>15</v>
      </c>
      <c r="B101" s="269" t="s">
        <v>17642</v>
      </c>
      <c r="C101" s="269" t="s">
        <v>24780</v>
      </c>
      <c r="D101" s="269" t="s">
        <v>24781</v>
      </c>
      <c r="E101" s="1261">
        <v>1466206.89</v>
      </c>
      <c r="F101" s="44" t="s">
        <v>13</v>
      </c>
    </row>
    <row r="102" spans="1:6" ht="47.25" x14ac:dyDescent="0.25">
      <c r="A102" s="182">
        <v>16</v>
      </c>
      <c r="B102" s="269" t="s">
        <v>24782</v>
      </c>
      <c r="C102" s="269" t="s">
        <v>24783</v>
      </c>
      <c r="D102" s="269" t="s">
        <v>2934</v>
      </c>
      <c r="E102" s="1261">
        <v>650000</v>
      </c>
      <c r="F102" s="44" t="s">
        <v>13</v>
      </c>
    </row>
    <row r="103" spans="1:6" ht="47.25" x14ac:dyDescent="0.25">
      <c r="A103" s="182">
        <v>17</v>
      </c>
      <c r="B103" s="269" t="s">
        <v>24784</v>
      </c>
      <c r="C103" s="269" t="s">
        <v>24785</v>
      </c>
      <c r="D103" s="269" t="s">
        <v>3604</v>
      </c>
      <c r="E103" s="1261">
        <v>600000</v>
      </c>
      <c r="F103" s="44" t="s">
        <v>13</v>
      </c>
    </row>
    <row r="104" spans="1:6" ht="31.5" x14ac:dyDescent="0.25">
      <c r="A104" s="182">
        <v>18</v>
      </c>
      <c r="B104" s="182" t="s">
        <v>24786</v>
      </c>
      <c r="C104" s="269" t="s">
        <v>24787</v>
      </c>
      <c r="D104" s="182" t="s">
        <v>24788</v>
      </c>
      <c r="E104" s="1261">
        <v>1500000</v>
      </c>
      <c r="F104" s="42" t="s">
        <v>13</v>
      </c>
    </row>
    <row r="105" spans="1:6" ht="47.25" x14ac:dyDescent="0.25">
      <c r="A105" s="182">
        <v>19</v>
      </c>
      <c r="B105" s="182" t="s">
        <v>24789</v>
      </c>
      <c r="C105" s="269" t="s">
        <v>24790</v>
      </c>
      <c r="D105" s="182" t="s">
        <v>2934</v>
      </c>
      <c r="E105" s="1261">
        <v>650000</v>
      </c>
      <c r="F105" s="42" t="s">
        <v>13</v>
      </c>
    </row>
    <row r="106" spans="1:6" ht="47.25" x14ac:dyDescent="0.25">
      <c r="A106" s="182">
        <v>20</v>
      </c>
      <c r="B106" s="182" t="s">
        <v>23735</v>
      </c>
      <c r="C106" s="269" t="s">
        <v>24791</v>
      </c>
      <c r="D106" s="182" t="s">
        <v>22573</v>
      </c>
      <c r="E106" s="1261">
        <v>420000</v>
      </c>
      <c r="F106" s="42" t="s">
        <v>13</v>
      </c>
    </row>
    <row r="107" spans="1:6" x14ac:dyDescent="0.25">
      <c r="A107" s="264"/>
      <c r="B107" s="227" t="s">
        <v>248</v>
      </c>
      <c r="C107" s="227"/>
      <c r="D107" s="227"/>
      <c r="E107" s="1263">
        <f>SUM(E83:E106)</f>
        <v>11379310.34</v>
      </c>
      <c r="F107" s="229"/>
    </row>
  </sheetData>
  <mergeCells count="24">
    <mergeCell ref="A1:F1"/>
    <mergeCell ref="A2:F2"/>
    <mergeCell ref="A3:F3"/>
    <mergeCell ref="B5:D5"/>
    <mergeCell ref="B11:D11"/>
    <mergeCell ref="B17:D17"/>
    <mergeCell ref="B19:D19"/>
    <mergeCell ref="B21:D21"/>
    <mergeCell ref="B88:C88"/>
    <mergeCell ref="B15:D15"/>
    <mergeCell ref="A78:F78"/>
    <mergeCell ref="A79:F79"/>
    <mergeCell ref="A80:F80"/>
    <mergeCell ref="B82:D82"/>
    <mergeCell ref="B90:C90"/>
    <mergeCell ref="B23:D23"/>
    <mergeCell ref="B25:D25"/>
    <mergeCell ref="B28:D28"/>
    <mergeCell ref="B92:C92"/>
    <mergeCell ref="B41:D41"/>
    <mergeCell ref="B62:D62"/>
    <mergeCell ref="B68:D68"/>
    <mergeCell ref="B73:C73"/>
    <mergeCell ref="B86:D86"/>
  </mergeCells>
  <pageMargins left="0.7" right="0.7" top="0.75" bottom="0.75" header="0.3" footer="0.3"/>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0"/>
  <sheetViews>
    <sheetView topLeftCell="A109" workbookViewId="0">
      <selection activeCell="D93" sqref="D93"/>
    </sheetView>
  </sheetViews>
  <sheetFormatPr defaultRowHeight="15" x14ac:dyDescent="0.25"/>
  <cols>
    <col min="1" max="1" width="8.28515625" customWidth="1"/>
    <col min="2" max="2" width="15" customWidth="1"/>
    <col min="3" max="3" width="45" customWidth="1"/>
    <col min="4" max="4" width="18.85546875" customWidth="1"/>
    <col min="5" max="5" width="20.85546875" customWidth="1"/>
    <col min="6" max="6" width="11.42578125" customWidth="1"/>
  </cols>
  <sheetData>
    <row r="1" spans="1:6" ht="15.75" x14ac:dyDescent="0.25">
      <c r="A1" s="2345" t="s">
        <v>0</v>
      </c>
      <c r="B1" s="2345"/>
      <c r="C1" s="2345"/>
      <c r="D1" s="2345"/>
      <c r="E1" s="2345"/>
      <c r="F1" s="2345"/>
    </row>
    <row r="2" spans="1:6" ht="15.75" x14ac:dyDescent="0.25">
      <c r="A2" s="2345" t="s">
        <v>25050</v>
      </c>
      <c r="B2" s="2345"/>
      <c r="C2" s="2345"/>
      <c r="D2" s="2345"/>
      <c r="E2" s="2345"/>
      <c r="F2" s="2345"/>
    </row>
    <row r="3" spans="1:6" ht="15.75" x14ac:dyDescent="0.25">
      <c r="A3" s="2345" t="s">
        <v>281</v>
      </c>
      <c r="B3" s="2345"/>
      <c r="C3" s="2345"/>
      <c r="D3" s="2345"/>
      <c r="E3" s="2345"/>
      <c r="F3" s="2345"/>
    </row>
    <row r="4" spans="1:6" ht="28.5" x14ac:dyDescent="0.25">
      <c r="A4" s="21" t="s">
        <v>3</v>
      </c>
      <c r="B4" s="21" t="s">
        <v>4</v>
      </c>
      <c r="C4" s="21" t="s">
        <v>5</v>
      </c>
      <c r="D4" s="21" t="s">
        <v>6</v>
      </c>
      <c r="E4" s="1273" t="s">
        <v>2786</v>
      </c>
      <c r="F4" s="21" t="s">
        <v>8</v>
      </c>
    </row>
    <row r="5" spans="1:6" ht="15.75" x14ac:dyDescent="0.25">
      <c r="A5" s="97"/>
      <c r="B5" s="2383" t="s">
        <v>9</v>
      </c>
      <c r="C5" s="2383"/>
      <c r="D5" s="2383"/>
      <c r="E5" s="1274"/>
      <c r="F5" s="96"/>
    </row>
    <row r="6" spans="1:6" ht="47.25" x14ac:dyDescent="0.25">
      <c r="A6" s="2">
        <v>1</v>
      </c>
      <c r="B6" s="10" t="s">
        <v>25051</v>
      </c>
      <c r="C6" s="10" t="s">
        <v>25052</v>
      </c>
      <c r="D6" s="10" t="s">
        <v>25053</v>
      </c>
      <c r="E6" s="1275">
        <v>1400000</v>
      </c>
      <c r="F6" s="10" t="s">
        <v>272</v>
      </c>
    </row>
    <row r="7" spans="1:6" ht="126" x14ac:dyDescent="0.25">
      <c r="A7" s="2">
        <v>2</v>
      </c>
      <c r="B7" s="10" t="s">
        <v>11140</v>
      </c>
      <c r="C7" s="10" t="s">
        <v>25054</v>
      </c>
      <c r="D7" s="10" t="s">
        <v>25055</v>
      </c>
      <c r="E7" s="1275">
        <v>2000000</v>
      </c>
      <c r="F7" s="10" t="s">
        <v>272</v>
      </c>
    </row>
    <row r="8" spans="1:6" ht="78.75" x14ac:dyDescent="0.25">
      <c r="A8" s="2">
        <v>3</v>
      </c>
      <c r="B8" s="10" t="s">
        <v>23</v>
      </c>
      <c r="C8" s="10" t="s">
        <v>25056</v>
      </c>
      <c r="D8" s="10" t="s">
        <v>291</v>
      </c>
      <c r="E8" s="1275">
        <v>807455.8</v>
      </c>
      <c r="F8" s="10" t="s">
        <v>272</v>
      </c>
    </row>
    <row r="9" spans="1:6" ht="15.75" x14ac:dyDescent="0.25">
      <c r="A9" s="2"/>
      <c r="B9" s="2384" t="s">
        <v>334</v>
      </c>
      <c r="C9" s="2938"/>
      <c r="D9" s="2938"/>
      <c r="E9" s="1275"/>
      <c r="F9" s="10"/>
    </row>
    <row r="10" spans="1:6" ht="78.75" x14ac:dyDescent="0.25">
      <c r="A10" s="2">
        <v>4</v>
      </c>
      <c r="B10" s="10" t="s">
        <v>23</v>
      </c>
      <c r="C10" s="10" t="s">
        <v>25057</v>
      </c>
      <c r="D10" s="10" t="s">
        <v>291</v>
      </c>
      <c r="E10" s="1275">
        <v>1200000</v>
      </c>
      <c r="F10" s="10" t="s">
        <v>272</v>
      </c>
    </row>
    <row r="11" spans="1:6" ht="78.75" x14ac:dyDescent="0.25">
      <c r="A11" s="2">
        <v>5</v>
      </c>
      <c r="B11" s="10" t="s">
        <v>299</v>
      </c>
      <c r="C11" s="10" t="s">
        <v>25058</v>
      </c>
      <c r="D11" s="10" t="s">
        <v>2498</v>
      </c>
      <c r="E11" s="1275">
        <v>1147404</v>
      </c>
      <c r="F11" s="10" t="s">
        <v>272</v>
      </c>
    </row>
    <row r="12" spans="1:6" ht="110.25" x14ac:dyDescent="0.25">
      <c r="A12" s="2">
        <v>6</v>
      </c>
      <c r="B12" s="10" t="s">
        <v>11140</v>
      </c>
      <c r="C12" s="10" t="s">
        <v>25059</v>
      </c>
      <c r="D12" s="10" t="s">
        <v>2063</v>
      </c>
      <c r="E12" s="1275">
        <v>256906</v>
      </c>
      <c r="F12" s="10" t="s">
        <v>272</v>
      </c>
    </row>
    <row r="13" spans="1:6" ht="31.5" x14ac:dyDescent="0.25">
      <c r="A13" s="2"/>
      <c r="B13" s="9" t="s">
        <v>40</v>
      </c>
      <c r="C13" s="2"/>
      <c r="D13" s="2"/>
      <c r="E13" s="1275"/>
      <c r="F13" s="10"/>
    </row>
    <row r="14" spans="1:6" ht="94.5" x14ac:dyDescent="0.25">
      <c r="A14" s="2">
        <v>7</v>
      </c>
      <c r="B14" s="10" t="s">
        <v>41</v>
      </c>
      <c r="C14" s="10" t="s">
        <v>25060</v>
      </c>
      <c r="D14" s="10" t="s">
        <v>43</v>
      </c>
      <c r="E14" s="1275">
        <v>4568965.82</v>
      </c>
      <c r="F14" s="10" t="s">
        <v>272</v>
      </c>
    </row>
    <row r="15" spans="1:6" ht="15.75" x14ac:dyDescent="0.25">
      <c r="A15" s="2"/>
      <c r="B15" s="9" t="s">
        <v>34</v>
      </c>
      <c r="C15" s="2"/>
      <c r="D15" s="2"/>
      <c r="E15" s="1275"/>
      <c r="F15" s="10"/>
    </row>
    <row r="16" spans="1:6" ht="63" x14ac:dyDescent="0.25">
      <c r="A16" s="2">
        <v>8</v>
      </c>
      <c r="B16" s="10" t="s">
        <v>25061</v>
      </c>
      <c r="C16" s="10" t="s">
        <v>25062</v>
      </c>
      <c r="D16" s="10" t="s">
        <v>3859</v>
      </c>
      <c r="E16" s="1275">
        <v>11202586.199999999</v>
      </c>
      <c r="F16" s="10" t="s">
        <v>272</v>
      </c>
    </row>
    <row r="17" spans="1:6" ht="47.25" x14ac:dyDescent="0.25">
      <c r="A17" s="2">
        <v>9</v>
      </c>
      <c r="B17" s="10" t="s">
        <v>342</v>
      </c>
      <c r="C17" s="10" t="s">
        <v>25063</v>
      </c>
      <c r="D17" s="10" t="s">
        <v>3859</v>
      </c>
      <c r="E17" s="1275">
        <v>6000000</v>
      </c>
      <c r="F17" s="10" t="s">
        <v>272</v>
      </c>
    </row>
    <row r="18" spans="1:6" ht="15.75" x14ac:dyDescent="0.25">
      <c r="A18" s="2"/>
      <c r="B18" s="9" t="s">
        <v>306</v>
      </c>
      <c r="C18" s="2"/>
      <c r="D18" s="2"/>
      <c r="E18" s="1275"/>
      <c r="F18" s="10"/>
    </row>
    <row r="19" spans="1:6" ht="126" x14ac:dyDescent="0.25">
      <c r="A19" s="2">
        <v>10</v>
      </c>
      <c r="B19" s="10" t="s">
        <v>3867</v>
      </c>
      <c r="C19" s="10" t="s">
        <v>25064</v>
      </c>
      <c r="D19" s="10" t="s">
        <v>25065</v>
      </c>
      <c r="E19" s="1275">
        <v>600000</v>
      </c>
      <c r="F19" s="10" t="s">
        <v>272</v>
      </c>
    </row>
    <row r="20" spans="1:6" ht="15.75" x14ac:dyDescent="0.25">
      <c r="A20" s="2"/>
      <c r="B20" s="2384" t="s">
        <v>5895</v>
      </c>
      <c r="C20" s="2384"/>
      <c r="D20" s="2"/>
      <c r="E20" s="1275"/>
      <c r="F20" s="10"/>
    </row>
    <row r="21" spans="1:6" ht="94.5" x14ac:dyDescent="0.25">
      <c r="A21" s="2">
        <v>11</v>
      </c>
      <c r="B21" s="10" t="s">
        <v>25066</v>
      </c>
      <c r="C21" s="10" t="s">
        <v>25067</v>
      </c>
      <c r="D21" s="1276" t="s">
        <v>25068</v>
      </c>
      <c r="E21" s="1277">
        <v>500000</v>
      </c>
      <c r="F21" s="10" t="s">
        <v>272</v>
      </c>
    </row>
    <row r="22" spans="1:6" ht="94.5" x14ac:dyDescent="0.25">
      <c r="A22" s="2">
        <v>12</v>
      </c>
      <c r="B22" s="10" t="s">
        <v>25069</v>
      </c>
      <c r="C22" s="10" t="s">
        <v>25070</v>
      </c>
      <c r="D22" s="1276" t="s">
        <v>25071</v>
      </c>
      <c r="E22" s="1277">
        <v>400000</v>
      </c>
      <c r="F22" s="10" t="s">
        <v>272</v>
      </c>
    </row>
    <row r="23" spans="1:6" ht="47.25" x14ac:dyDescent="0.25">
      <c r="A23" s="2">
        <v>13</v>
      </c>
      <c r="B23" s="10" t="s">
        <v>25072</v>
      </c>
      <c r="C23" s="10" t="s">
        <v>25073</v>
      </c>
      <c r="D23" s="1276" t="s">
        <v>3027</v>
      </c>
      <c r="E23" s="1277">
        <v>850000</v>
      </c>
      <c r="F23" s="697" t="s">
        <v>13</v>
      </c>
    </row>
    <row r="24" spans="1:6" ht="110.25" x14ac:dyDescent="0.25">
      <c r="A24" s="2">
        <v>14</v>
      </c>
      <c r="B24" s="10" t="s">
        <v>25074</v>
      </c>
      <c r="C24" s="10" t="s">
        <v>25075</v>
      </c>
      <c r="D24" s="1276" t="s">
        <v>25076</v>
      </c>
      <c r="E24" s="1277">
        <v>400000</v>
      </c>
      <c r="F24" s="10" t="s">
        <v>272</v>
      </c>
    </row>
    <row r="25" spans="1:6" ht="94.5" x14ac:dyDescent="0.25">
      <c r="A25" s="2">
        <v>15</v>
      </c>
      <c r="B25" s="10" t="s">
        <v>25077</v>
      </c>
      <c r="C25" s="10" t="s">
        <v>25078</v>
      </c>
      <c r="D25" s="1276" t="s">
        <v>25079</v>
      </c>
      <c r="E25" s="1277">
        <v>900000</v>
      </c>
      <c r="F25" s="697" t="s">
        <v>13</v>
      </c>
    </row>
    <row r="26" spans="1:6" ht="78.75" x14ac:dyDescent="0.25">
      <c r="A26" s="2">
        <v>16</v>
      </c>
      <c r="B26" s="10" t="s">
        <v>25080</v>
      </c>
      <c r="C26" s="10" t="s">
        <v>25081</v>
      </c>
      <c r="D26" s="10" t="s">
        <v>25082</v>
      </c>
      <c r="E26" s="1277">
        <v>200000</v>
      </c>
      <c r="F26" s="10" t="s">
        <v>272</v>
      </c>
    </row>
    <row r="27" spans="1:6" ht="47.25" x14ac:dyDescent="0.25">
      <c r="A27" s="2">
        <v>17</v>
      </c>
      <c r="B27" s="10" t="s">
        <v>25083</v>
      </c>
      <c r="C27" s="10" t="s">
        <v>25084</v>
      </c>
      <c r="D27" s="1278" t="s">
        <v>3830</v>
      </c>
      <c r="E27" s="1277">
        <v>300000</v>
      </c>
      <c r="F27" s="10" t="s">
        <v>13</v>
      </c>
    </row>
    <row r="28" spans="1:6" ht="47.25" x14ac:dyDescent="0.25">
      <c r="A28" s="2">
        <v>18</v>
      </c>
      <c r="B28" s="10" t="s">
        <v>25085</v>
      </c>
      <c r="C28" s="10" t="s">
        <v>25086</v>
      </c>
      <c r="D28" s="1276" t="s">
        <v>25087</v>
      </c>
      <c r="E28" s="1277">
        <v>700000</v>
      </c>
      <c r="F28" s="697" t="s">
        <v>13</v>
      </c>
    </row>
    <row r="29" spans="1:6" ht="141.75" x14ac:dyDescent="0.25">
      <c r="A29" s="2">
        <v>19</v>
      </c>
      <c r="B29" s="10" t="s">
        <v>25088</v>
      </c>
      <c r="C29" s="10" t="s">
        <v>25089</v>
      </c>
      <c r="D29" s="1276" t="s">
        <v>25090</v>
      </c>
      <c r="E29" s="1277">
        <v>1150000</v>
      </c>
      <c r="F29" s="10" t="s">
        <v>13</v>
      </c>
    </row>
    <row r="30" spans="1:6" ht="110.25" x14ac:dyDescent="0.25">
      <c r="A30" s="2">
        <v>20</v>
      </c>
      <c r="B30" s="10" t="s">
        <v>25091</v>
      </c>
      <c r="C30" s="10" t="s">
        <v>25092</v>
      </c>
      <c r="D30" s="10" t="s">
        <v>25093</v>
      </c>
      <c r="E30" s="1277">
        <v>750000</v>
      </c>
      <c r="F30" s="10" t="s">
        <v>272</v>
      </c>
    </row>
    <row r="31" spans="1:6" ht="78.75" x14ac:dyDescent="0.25">
      <c r="A31" s="2">
        <v>21</v>
      </c>
      <c r="B31" s="10" t="s">
        <v>25094</v>
      </c>
      <c r="C31" s="10" t="s">
        <v>25095</v>
      </c>
      <c r="D31" s="1276" t="s">
        <v>25096</v>
      </c>
      <c r="E31" s="1277">
        <v>300000</v>
      </c>
      <c r="F31" s="10" t="s">
        <v>272</v>
      </c>
    </row>
    <row r="32" spans="1:6" ht="141.75" x14ac:dyDescent="0.25">
      <c r="A32" s="2">
        <v>22</v>
      </c>
      <c r="B32" s="10" t="s">
        <v>25097</v>
      </c>
      <c r="C32" s="10" t="s">
        <v>25098</v>
      </c>
      <c r="D32" s="10" t="s">
        <v>25099</v>
      </c>
      <c r="E32" s="1277">
        <v>200000</v>
      </c>
      <c r="F32" s="10" t="s">
        <v>272</v>
      </c>
    </row>
    <row r="33" spans="1:6" ht="94.5" x14ac:dyDescent="0.25">
      <c r="A33" s="2">
        <v>23</v>
      </c>
      <c r="B33" s="10" t="s">
        <v>25100</v>
      </c>
      <c r="C33" s="10" t="s">
        <v>25101</v>
      </c>
      <c r="D33" s="10" t="s">
        <v>25102</v>
      </c>
      <c r="E33" s="1277">
        <v>500000</v>
      </c>
      <c r="F33" s="10" t="s">
        <v>272</v>
      </c>
    </row>
    <row r="34" spans="1:6" ht="110.25" x14ac:dyDescent="0.25">
      <c r="A34" s="2">
        <v>24</v>
      </c>
      <c r="B34" s="10" t="s">
        <v>25103</v>
      </c>
      <c r="C34" s="10" t="s">
        <v>25104</v>
      </c>
      <c r="D34" s="1276" t="s">
        <v>25105</v>
      </c>
      <c r="E34" s="1277">
        <v>400000</v>
      </c>
      <c r="F34" s="10" t="s">
        <v>272</v>
      </c>
    </row>
    <row r="35" spans="1:6" ht="141.75" x14ac:dyDescent="0.25">
      <c r="A35" s="2">
        <v>25</v>
      </c>
      <c r="B35" s="10" t="s">
        <v>25106</v>
      </c>
      <c r="C35" s="10" t="s">
        <v>25107</v>
      </c>
      <c r="D35" s="10" t="s">
        <v>25108</v>
      </c>
      <c r="E35" s="1279">
        <v>700000</v>
      </c>
      <c r="F35" s="10" t="s">
        <v>272</v>
      </c>
    </row>
    <row r="36" spans="1:6" ht="94.5" x14ac:dyDescent="0.25">
      <c r="A36" s="2">
        <v>26</v>
      </c>
      <c r="B36" s="10" t="s">
        <v>25109</v>
      </c>
      <c r="C36" s="10" t="s">
        <v>25110</v>
      </c>
      <c r="D36" s="10" t="s">
        <v>25111</v>
      </c>
      <c r="E36" s="1277">
        <v>400000</v>
      </c>
      <c r="F36" s="10" t="s">
        <v>272</v>
      </c>
    </row>
    <row r="37" spans="1:6" ht="110.25" x14ac:dyDescent="0.25">
      <c r="A37" s="2">
        <v>27</v>
      </c>
      <c r="B37" s="10" t="s">
        <v>25112</v>
      </c>
      <c r="C37" s="10" t="s">
        <v>25113</v>
      </c>
      <c r="D37" s="1276" t="s">
        <v>25114</v>
      </c>
      <c r="E37" s="1277">
        <v>450000</v>
      </c>
      <c r="F37" s="10" t="s">
        <v>13</v>
      </c>
    </row>
    <row r="38" spans="1:6" ht="236.25" x14ac:dyDescent="0.25">
      <c r="A38" s="2">
        <v>28</v>
      </c>
      <c r="B38" s="10" t="s">
        <v>25115</v>
      </c>
      <c r="C38" s="10" t="s">
        <v>25116</v>
      </c>
      <c r="D38" s="1278" t="s">
        <v>25117</v>
      </c>
      <c r="E38" s="1277">
        <v>300000</v>
      </c>
      <c r="F38" s="10" t="s">
        <v>13</v>
      </c>
    </row>
    <row r="39" spans="1:6" ht="110.25" x14ac:dyDescent="0.25">
      <c r="A39" s="2">
        <v>29</v>
      </c>
      <c r="B39" s="10" t="s">
        <v>25118</v>
      </c>
      <c r="C39" s="10" t="s">
        <v>25119</v>
      </c>
      <c r="D39" s="10" t="s">
        <v>25120</v>
      </c>
      <c r="E39" s="1277">
        <v>400000</v>
      </c>
      <c r="F39" s="10" t="s">
        <v>272</v>
      </c>
    </row>
    <row r="40" spans="1:6" ht="204.75" x14ac:dyDescent="0.25">
      <c r="A40" s="2">
        <v>30</v>
      </c>
      <c r="B40" s="10" t="s">
        <v>25121</v>
      </c>
      <c r="C40" s="10" t="s">
        <v>25122</v>
      </c>
      <c r="D40" s="10" t="s">
        <v>25123</v>
      </c>
      <c r="E40" s="1277">
        <v>1550000</v>
      </c>
      <c r="F40" s="10" t="s">
        <v>272</v>
      </c>
    </row>
    <row r="41" spans="1:6" ht="110.25" x14ac:dyDescent="0.25">
      <c r="A41" s="2">
        <v>31</v>
      </c>
      <c r="B41" s="10" t="s">
        <v>25124</v>
      </c>
      <c r="C41" s="10" t="s">
        <v>25125</v>
      </c>
      <c r="D41" s="10" t="s">
        <v>25126</v>
      </c>
      <c r="E41" s="1277">
        <v>700000</v>
      </c>
      <c r="F41" s="10" t="s">
        <v>272</v>
      </c>
    </row>
    <row r="42" spans="1:6" ht="110.25" x14ac:dyDescent="0.25">
      <c r="A42" s="2">
        <v>32</v>
      </c>
      <c r="B42" s="10" t="s">
        <v>25127</v>
      </c>
      <c r="C42" s="10" t="s">
        <v>25128</v>
      </c>
      <c r="D42" s="10" t="s">
        <v>25126</v>
      </c>
      <c r="E42" s="1277">
        <v>700000</v>
      </c>
      <c r="F42" s="10" t="s">
        <v>272</v>
      </c>
    </row>
    <row r="43" spans="1:6" ht="47.25" x14ac:dyDescent="0.25">
      <c r="A43" s="2">
        <v>33</v>
      </c>
      <c r="B43" s="10" t="s">
        <v>25129</v>
      </c>
      <c r="C43" s="10" t="s">
        <v>25130</v>
      </c>
      <c r="D43" s="1276" t="s">
        <v>3027</v>
      </c>
      <c r="E43" s="1277">
        <v>850000</v>
      </c>
      <c r="F43" s="10" t="s">
        <v>13</v>
      </c>
    </row>
    <row r="44" spans="1:6" ht="110.25" x14ac:dyDescent="0.25">
      <c r="A44" s="2">
        <v>34</v>
      </c>
      <c r="B44" s="10" t="s">
        <v>25131</v>
      </c>
      <c r="C44" s="10" t="s">
        <v>25132</v>
      </c>
      <c r="D44" s="1276" t="s">
        <v>25133</v>
      </c>
      <c r="E44" s="1277">
        <v>200000</v>
      </c>
      <c r="F44" s="10" t="s">
        <v>272</v>
      </c>
    </row>
    <row r="45" spans="1:6" ht="47.25" x14ac:dyDescent="0.25">
      <c r="A45" s="2">
        <v>35</v>
      </c>
      <c r="B45" s="10" t="s">
        <v>25134</v>
      </c>
      <c r="C45" s="10" t="s">
        <v>25135</v>
      </c>
      <c r="D45" s="1276" t="s">
        <v>25136</v>
      </c>
      <c r="E45" s="1277">
        <v>800000</v>
      </c>
      <c r="F45" s="697" t="s">
        <v>13</v>
      </c>
    </row>
    <row r="46" spans="1:6" ht="110.25" x14ac:dyDescent="0.25">
      <c r="A46" s="2">
        <v>36</v>
      </c>
      <c r="B46" s="10" t="s">
        <v>25137</v>
      </c>
      <c r="C46" s="10" t="s">
        <v>25138</v>
      </c>
      <c r="D46" s="10" t="s">
        <v>25139</v>
      </c>
      <c r="E46" s="1277">
        <v>650000</v>
      </c>
      <c r="F46" s="10" t="s">
        <v>272</v>
      </c>
    </row>
    <row r="47" spans="1:6" ht="47.25" x14ac:dyDescent="0.25">
      <c r="A47" s="2">
        <v>37</v>
      </c>
      <c r="B47" s="10" t="s">
        <v>25140</v>
      </c>
      <c r="C47" s="10" t="s">
        <v>25141</v>
      </c>
      <c r="D47" s="1276" t="s">
        <v>3316</v>
      </c>
      <c r="E47" s="1277">
        <v>1700000</v>
      </c>
      <c r="F47" s="10" t="s">
        <v>13</v>
      </c>
    </row>
    <row r="48" spans="1:6" ht="15.75" x14ac:dyDescent="0.25">
      <c r="A48" s="2"/>
      <c r="B48" s="2384" t="s">
        <v>5872</v>
      </c>
      <c r="C48" s="2384"/>
      <c r="D48" s="2"/>
      <c r="E48" s="1275"/>
      <c r="F48" s="10"/>
    </row>
    <row r="49" spans="1:6" ht="47.25" x14ac:dyDescent="0.25">
      <c r="A49" s="2">
        <v>38</v>
      </c>
      <c r="B49" s="10" t="s">
        <v>25142</v>
      </c>
      <c r="C49" s="10" t="s">
        <v>25143</v>
      </c>
      <c r="D49" s="1276" t="s">
        <v>3830</v>
      </c>
      <c r="E49" s="1279">
        <v>300000</v>
      </c>
      <c r="F49" s="10" t="s">
        <v>13</v>
      </c>
    </row>
    <row r="50" spans="1:6" ht="141.75" x14ac:dyDescent="0.25">
      <c r="A50" s="2">
        <v>39</v>
      </c>
      <c r="B50" s="10" t="s">
        <v>25144</v>
      </c>
      <c r="C50" s="10" t="s">
        <v>25145</v>
      </c>
      <c r="D50" s="1276" t="s">
        <v>25146</v>
      </c>
      <c r="E50" s="1277">
        <v>650000</v>
      </c>
      <c r="F50" s="10" t="s">
        <v>13</v>
      </c>
    </row>
    <row r="51" spans="1:6" ht="78.75" x14ac:dyDescent="0.25">
      <c r="A51" s="2">
        <v>40</v>
      </c>
      <c r="B51" s="10" t="s">
        <v>25147</v>
      </c>
      <c r="C51" s="10" t="s">
        <v>25148</v>
      </c>
      <c r="D51" s="1276" t="s">
        <v>25149</v>
      </c>
      <c r="E51" s="1277">
        <v>700000</v>
      </c>
      <c r="F51" s="10" t="s">
        <v>272</v>
      </c>
    </row>
    <row r="52" spans="1:6" ht="94.5" x14ac:dyDescent="0.25">
      <c r="A52" s="2">
        <v>41</v>
      </c>
      <c r="B52" s="10" t="s">
        <v>25150</v>
      </c>
      <c r="C52" s="10" t="s">
        <v>25151</v>
      </c>
      <c r="D52" s="1276" t="s">
        <v>25152</v>
      </c>
      <c r="E52" s="1277">
        <v>400000</v>
      </c>
      <c r="F52" s="10" t="s">
        <v>272</v>
      </c>
    </row>
    <row r="53" spans="1:6" ht="63" x14ac:dyDescent="0.25">
      <c r="A53" s="2">
        <v>42</v>
      </c>
      <c r="B53" s="10" t="s">
        <v>25153</v>
      </c>
      <c r="C53" s="10" t="s">
        <v>25154</v>
      </c>
      <c r="D53" s="1276" t="s">
        <v>25155</v>
      </c>
      <c r="E53" s="1277">
        <v>500000</v>
      </c>
      <c r="F53" s="10" t="s">
        <v>13</v>
      </c>
    </row>
    <row r="54" spans="1:6" ht="110.25" x14ac:dyDescent="0.25">
      <c r="A54" s="2">
        <v>43</v>
      </c>
      <c r="B54" s="10" t="s">
        <v>25156</v>
      </c>
      <c r="C54" s="10" t="s">
        <v>25157</v>
      </c>
      <c r="D54" s="1276" t="s">
        <v>25158</v>
      </c>
      <c r="E54" s="1277">
        <v>1000000</v>
      </c>
      <c r="F54" s="10" t="s">
        <v>272</v>
      </c>
    </row>
    <row r="55" spans="1:6" ht="47.25" x14ac:dyDescent="0.25">
      <c r="A55" s="2">
        <v>44</v>
      </c>
      <c r="B55" s="10" t="s">
        <v>25159</v>
      </c>
      <c r="C55" s="10" t="s">
        <v>25160</v>
      </c>
      <c r="D55" s="10" t="s">
        <v>3316</v>
      </c>
      <c r="E55" s="1279">
        <v>1700000</v>
      </c>
      <c r="F55" s="10" t="s">
        <v>13</v>
      </c>
    </row>
    <row r="56" spans="1:6" ht="110.25" x14ac:dyDescent="0.25">
      <c r="A56" s="2">
        <v>45</v>
      </c>
      <c r="B56" s="10" t="s">
        <v>25161</v>
      </c>
      <c r="C56" s="10" t="s">
        <v>25162</v>
      </c>
      <c r="D56" s="1276" t="s">
        <v>25163</v>
      </c>
      <c r="E56" s="1277">
        <v>1000000</v>
      </c>
      <c r="F56" s="10" t="s">
        <v>272</v>
      </c>
    </row>
    <row r="57" spans="1:6" ht="63" x14ac:dyDescent="0.25">
      <c r="A57" s="2">
        <v>46</v>
      </c>
      <c r="B57" s="10" t="s">
        <v>25164</v>
      </c>
      <c r="C57" s="10" t="s">
        <v>25165</v>
      </c>
      <c r="D57" s="1276" t="s">
        <v>25166</v>
      </c>
      <c r="E57" s="1277">
        <v>1000000</v>
      </c>
      <c r="F57" s="10" t="s">
        <v>272</v>
      </c>
    </row>
    <row r="58" spans="1:6" ht="173.25" x14ac:dyDescent="0.25">
      <c r="A58" s="2">
        <v>47</v>
      </c>
      <c r="B58" s="10" t="s">
        <v>25167</v>
      </c>
      <c r="C58" s="10" t="s">
        <v>25168</v>
      </c>
      <c r="D58" s="1276" t="s">
        <v>25169</v>
      </c>
      <c r="E58" s="1277">
        <v>1050000</v>
      </c>
      <c r="F58" s="10" t="s">
        <v>272</v>
      </c>
    </row>
    <row r="59" spans="1:6" ht="63" x14ac:dyDescent="0.25">
      <c r="A59" s="2">
        <v>48</v>
      </c>
      <c r="B59" s="10" t="s">
        <v>25170</v>
      </c>
      <c r="C59" s="10" t="s">
        <v>25171</v>
      </c>
      <c r="D59" s="1276" t="s">
        <v>25166</v>
      </c>
      <c r="E59" s="1277">
        <v>1000000</v>
      </c>
      <c r="F59" s="10" t="s">
        <v>272</v>
      </c>
    </row>
    <row r="60" spans="1:6" ht="63" x14ac:dyDescent="0.25">
      <c r="A60" s="2">
        <v>49</v>
      </c>
      <c r="B60" s="10" t="s">
        <v>25172</v>
      </c>
      <c r="C60" s="10" t="s">
        <v>25173</v>
      </c>
      <c r="D60" s="1276" t="s">
        <v>14672</v>
      </c>
      <c r="E60" s="1277">
        <v>1000000</v>
      </c>
      <c r="F60" s="10" t="s">
        <v>13</v>
      </c>
    </row>
    <row r="61" spans="1:6" ht="78.75" x14ac:dyDescent="0.25">
      <c r="A61" s="2">
        <v>50</v>
      </c>
      <c r="B61" s="10" t="s">
        <v>25174</v>
      </c>
      <c r="C61" s="10" t="s">
        <v>25175</v>
      </c>
      <c r="D61" s="1276" t="s">
        <v>25176</v>
      </c>
      <c r="E61" s="1277">
        <v>650000</v>
      </c>
      <c r="F61" s="10" t="s">
        <v>272</v>
      </c>
    </row>
    <row r="62" spans="1:6" ht="110.25" x14ac:dyDescent="0.25">
      <c r="A62" s="2">
        <v>51</v>
      </c>
      <c r="B62" s="10" t="s">
        <v>25177</v>
      </c>
      <c r="C62" s="10" t="s">
        <v>25178</v>
      </c>
      <c r="D62" s="1276" t="s">
        <v>25179</v>
      </c>
      <c r="E62" s="1277">
        <v>1000000</v>
      </c>
      <c r="F62" s="10" t="s">
        <v>272</v>
      </c>
    </row>
    <row r="63" spans="1:6" ht="126" x14ac:dyDescent="0.25">
      <c r="A63" s="2">
        <v>52</v>
      </c>
      <c r="B63" s="10" t="s">
        <v>25180</v>
      </c>
      <c r="C63" s="10" t="s">
        <v>25181</v>
      </c>
      <c r="D63" s="1276" t="s">
        <v>25182</v>
      </c>
      <c r="E63" s="1277">
        <v>1500000</v>
      </c>
      <c r="F63" s="10" t="s">
        <v>272</v>
      </c>
    </row>
    <row r="64" spans="1:6" ht="126" x14ac:dyDescent="0.25">
      <c r="A64" s="2">
        <v>53</v>
      </c>
      <c r="B64" s="10" t="s">
        <v>25183</v>
      </c>
      <c r="C64" s="10" t="s">
        <v>25184</v>
      </c>
      <c r="D64" s="10" t="s">
        <v>25185</v>
      </c>
      <c r="E64" s="1277">
        <v>500000</v>
      </c>
      <c r="F64" s="697" t="s">
        <v>13</v>
      </c>
    </row>
    <row r="65" spans="1:6" ht="63" x14ac:dyDescent="0.25">
      <c r="A65" s="2">
        <v>54</v>
      </c>
      <c r="B65" s="10" t="s">
        <v>25186</v>
      </c>
      <c r="C65" s="10" t="s">
        <v>25187</v>
      </c>
      <c r="D65" s="1276" t="s">
        <v>25188</v>
      </c>
      <c r="E65" s="1277">
        <v>800000</v>
      </c>
      <c r="F65" s="10" t="s">
        <v>13</v>
      </c>
    </row>
    <row r="66" spans="1:6" ht="189" x14ac:dyDescent="0.25">
      <c r="A66" s="2">
        <v>55</v>
      </c>
      <c r="B66" s="10" t="s">
        <v>25189</v>
      </c>
      <c r="C66" s="10" t="s">
        <v>25190</v>
      </c>
      <c r="D66" s="1276" t="s">
        <v>25191</v>
      </c>
      <c r="E66" s="1277">
        <v>1400000</v>
      </c>
      <c r="F66" s="10" t="s">
        <v>272</v>
      </c>
    </row>
    <row r="67" spans="1:6" ht="78.75" x14ac:dyDescent="0.25">
      <c r="A67" s="2">
        <v>56</v>
      </c>
      <c r="B67" s="10" t="s">
        <v>25192</v>
      </c>
      <c r="C67" s="10" t="s">
        <v>25193</v>
      </c>
      <c r="D67" s="1276" t="s">
        <v>25194</v>
      </c>
      <c r="E67" s="1277">
        <v>800000</v>
      </c>
      <c r="F67" s="10" t="s">
        <v>272</v>
      </c>
    </row>
    <row r="68" spans="1:6" ht="94.5" x14ac:dyDescent="0.25">
      <c r="A68" s="2">
        <v>57</v>
      </c>
      <c r="B68" s="10" t="s">
        <v>25195</v>
      </c>
      <c r="C68" s="10" t="s">
        <v>25196</v>
      </c>
      <c r="D68" s="1276" t="s">
        <v>25197</v>
      </c>
      <c r="E68" s="1277">
        <v>500000</v>
      </c>
      <c r="F68" s="10" t="s">
        <v>272</v>
      </c>
    </row>
    <row r="69" spans="1:6" ht="47.25" x14ac:dyDescent="0.25">
      <c r="A69" s="2">
        <v>58</v>
      </c>
      <c r="B69" s="10" t="s">
        <v>25198</v>
      </c>
      <c r="C69" s="10" t="s">
        <v>25199</v>
      </c>
      <c r="D69" s="1276" t="s">
        <v>25200</v>
      </c>
      <c r="E69" s="1277">
        <v>700000</v>
      </c>
      <c r="F69" s="10" t="s">
        <v>13</v>
      </c>
    </row>
    <row r="70" spans="1:6" ht="173.25" x14ac:dyDescent="0.25">
      <c r="A70" s="2">
        <v>59</v>
      </c>
      <c r="B70" s="10" t="s">
        <v>25201</v>
      </c>
      <c r="C70" s="10" t="s">
        <v>25202</v>
      </c>
      <c r="D70" s="1278" t="s">
        <v>25203</v>
      </c>
      <c r="E70" s="1277">
        <v>1350000</v>
      </c>
      <c r="F70" s="10" t="s">
        <v>272</v>
      </c>
    </row>
    <row r="71" spans="1:6" ht="78.75" x14ac:dyDescent="0.25">
      <c r="A71" s="2">
        <v>60</v>
      </c>
      <c r="B71" s="10" t="s">
        <v>12776</v>
      </c>
      <c r="C71" s="10" t="s">
        <v>25204</v>
      </c>
      <c r="D71" s="1276" t="s">
        <v>25205</v>
      </c>
      <c r="E71" s="1277">
        <v>700000</v>
      </c>
      <c r="F71" s="10" t="s">
        <v>272</v>
      </c>
    </row>
    <row r="72" spans="1:6" ht="15.75" x14ac:dyDescent="0.25">
      <c r="A72" s="2"/>
      <c r="B72" s="9" t="s">
        <v>219</v>
      </c>
      <c r="C72" s="2"/>
      <c r="D72" s="2"/>
      <c r="E72" s="1275"/>
      <c r="F72" s="10"/>
    </row>
    <row r="73" spans="1:6" ht="47.25" x14ac:dyDescent="0.25">
      <c r="A73" s="2">
        <v>61</v>
      </c>
      <c r="B73" s="10" t="s">
        <v>25206</v>
      </c>
      <c r="C73" s="10" t="s">
        <v>25207</v>
      </c>
      <c r="D73" s="1276" t="s">
        <v>25208</v>
      </c>
      <c r="E73" s="1277">
        <v>200000</v>
      </c>
      <c r="F73" s="10" t="s">
        <v>272</v>
      </c>
    </row>
    <row r="74" spans="1:6" ht="15.75" x14ac:dyDescent="0.25">
      <c r="A74" s="2"/>
      <c r="B74" s="2384" t="s">
        <v>241</v>
      </c>
      <c r="C74" s="2384"/>
      <c r="D74" s="2"/>
      <c r="E74" s="1275"/>
      <c r="F74" s="10"/>
    </row>
    <row r="75" spans="1:6" ht="393.75" x14ac:dyDescent="0.25">
      <c r="A75" s="2">
        <v>62</v>
      </c>
      <c r="B75" s="2" t="s">
        <v>19961</v>
      </c>
      <c r="C75" s="10" t="s">
        <v>25209</v>
      </c>
      <c r="D75" s="2" t="s">
        <v>25210</v>
      </c>
      <c r="E75" s="1275">
        <v>4677027</v>
      </c>
      <c r="F75" s="10" t="s">
        <v>13</v>
      </c>
    </row>
    <row r="76" spans="1:6" ht="63" x14ac:dyDescent="0.25">
      <c r="A76" s="2">
        <v>63</v>
      </c>
      <c r="B76" s="10" t="s">
        <v>683</v>
      </c>
      <c r="C76" s="10" t="s">
        <v>25211</v>
      </c>
      <c r="D76" s="10" t="s">
        <v>25212</v>
      </c>
      <c r="E76" s="1275">
        <v>3500000</v>
      </c>
      <c r="F76" s="10" t="s">
        <v>13</v>
      </c>
    </row>
    <row r="77" spans="1:6" ht="94.5" x14ac:dyDescent="0.25">
      <c r="A77" s="2">
        <v>64</v>
      </c>
      <c r="B77" s="10" t="s">
        <v>11000</v>
      </c>
      <c r="C77" s="10" t="s">
        <v>25213</v>
      </c>
      <c r="D77" s="10" t="s">
        <v>25214</v>
      </c>
      <c r="E77" s="1279">
        <v>300000</v>
      </c>
      <c r="F77" s="10" t="s">
        <v>13</v>
      </c>
    </row>
    <row r="78" spans="1:6" ht="63" x14ac:dyDescent="0.25">
      <c r="A78" s="2">
        <v>65</v>
      </c>
      <c r="B78" s="10" t="s">
        <v>25043</v>
      </c>
      <c r="C78" s="10" t="s">
        <v>25215</v>
      </c>
      <c r="D78" s="2" t="s">
        <v>25216</v>
      </c>
      <c r="E78" s="1279">
        <v>5600000</v>
      </c>
      <c r="F78" s="10" t="s">
        <v>13</v>
      </c>
    </row>
    <row r="79" spans="1:6" ht="126" x14ac:dyDescent="0.25">
      <c r="A79" s="2">
        <v>66</v>
      </c>
      <c r="B79" s="10" t="s">
        <v>3225</v>
      </c>
      <c r="C79" s="10" t="s">
        <v>25217</v>
      </c>
      <c r="D79" s="10" t="s">
        <v>25218</v>
      </c>
      <c r="E79" s="1279">
        <v>700000</v>
      </c>
      <c r="F79" s="10" t="s">
        <v>13</v>
      </c>
    </row>
    <row r="80" spans="1:6" ht="15.75" x14ac:dyDescent="0.25">
      <c r="A80" s="2"/>
      <c r="B80" s="9" t="s">
        <v>248</v>
      </c>
      <c r="C80" s="2"/>
      <c r="D80" s="2"/>
      <c r="E80" s="1274">
        <f>SUM(E6:E79)</f>
        <v>81310344.819999993</v>
      </c>
      <c r="F80" s="10"/>
    </row>
    <row r="81" spans="1:6" ht="15.75" x14ac:dyDescent="0.25">
      <c r="A81" s="73"/>
      <c r="B81" s="2472" t="s">
        <v>9</v>
      </c>
      <c r="C81" s="2472"/>
      <c r="D81" s="2472"/>
      <c r="E81" s="257"/>
      <c r="F81" s="76"/>
    </row>
    <row r="82" spans="1:6" ht="63" x14ac:dyDescent="0.25">
      <c r="A82" s="73">
        <v>1</v>
      </c>
      <c r="B82" s="69" t="s">
        <v>269</v>
      </c>
      <c r="C82" s="7" t="s">
        <v>25219</v>
      </c>
      <c r="D82" s="69" t="s">
        <v>271</v>
      </c>
      <c r="E82" s="77">
        <v>1000000</v>
      </c>
      <c r="F82" s="76" t="s">
        <v>272</v>
      </c>
    </row>
    <row r="83" spans="1:6" ht="15.75" x14ac:dyDescent="0.25">
      <c r="A83" s="73"/>
      <c r="B83" s="70" t="s">
        <v>273</v>
      </c>
      <c r="C83" s="7"/>
      <c r="D83" s="69"/>
      <c r="E83" s="77"/>
      <c r="F83" s="76"/>
    </row>
    <row r="84" spans="1:6" ht="94.5" x14ac:dyDescent="0.25">
      <c r="A84" s="73">
        <v>2</v>
      </c>
      <c r="B84" s="69" t="s">
        <v>274</v>
      </c>
      <c r="C84" s="7" t="s">
        <v>25220</v>
      </c>
      <c r="D84" s="69" t="s">
        <v>276</v>
      </c>
      <c r="E84" s="77">
        <v>4500000</v>
      </c>
      <c r="F84" s="76" t="s">
        <v>277</v>
      </c>
    </row>
    <row r="85" spans="1:6" ht="15.75" x14ac:dyDescent="0.25">
      <c r="A85" s="88"/>
      <c r="B85" s="88" t="s">
        <v>248</v>
      </c>
      <c r="C85" s="88"/>
      <c r="D85" s="88"/>
      <c r="E85" s="89">
        <f>E84+E82</f>
        <v>5500000</v>
      </c>
      <c r="F85" s="88"/>
    </row>
    <row r="86" spans="1:6" ht="15.75" x14ac:dyDescent="0.25">
      <c r="A86" s="88"/>
      <c r="B86" s="88" t="s">
        <v>324</v>
      </c>
      <c r="C86" s="88"/>
      <c r="D86" s="88"/>
      <c r="E86" s="89">
        <f>E85+E80</f>
        <v>86810344.819999993</v>
      </c>
      <c r="F86" s="88"/>
    </row>
    <row r="90" spans="1:6" ht="15.75" x14ac:dyDescent="0.25">
      <c r="A90" s="2352" t="s">
        <v>0</v>
      </c>
      <c r="B90" s="2352"/>
      <c r="C90" s="2352"/>
      <c r="D90" s="2352"/>
      <c r="E90" s="2352"/>
      <c r="F90" s="2352"/>
    </row>
    <row r="91" spans="1:6" ht="15.75" x14ac:dyDescent="0.25">
      <c r="A91" s="2352" t="s">
        <v>25050</v>
      </c>
      <c r="B91" s="2352"/>
      <c r="C91" s="2352"/>
      <c r="D91" s="2352"/>
      <c r="E91" s="2352"/>
      <c r="F91" s="2352"/>
    </row>
    <row r="92" spans="1:6" ht="15.75" x14ac:dyDescent="0.25">
      <c r="A92" s="2352" t="s">
        <v>281</v>
      </c>
      <c r="B92" s="2352"/>
      <c r="C92" s="2352"/>
      <c r="D92" s="2352"/>
      <c r="E92" s="2352"/>
      <c r="F92" s="2352"/>
    </row>
    <row r="93" spans="1:6" ht="31.5" x14ac:dyDescent="0.25">
      <c r="A93" s="334" t="s">
        <v>3</v>
      </c>
      <c r="B93" s="437" t="s">
        <v>283</v>
      </c>
      <c r="C93" s="437" t="s">
        <v>284</v>
      </c>
      <c r="D93" s="437" t="s">
        <v>285</v>
      </c>
      <c r="E93" s="386" t="s">
        <v>286</v>
      </c>
      <c r="F93" s="437" t="s">
        <v>287</v>
      </c>
    </row>
    <row r="94" spans="1:6" ht="15.75" x14ac:dyDescent="0.25">
      <c r="A94" s="264"/>
      <c r="B94" s="2332" t="s">
        <v>25221</v>
      </c>
      <c r="C94" s="2332"/>
      <c r="D94" s="437"/>
      <c r="E94" s="386"/>
      <c r="F94" s="437"/>
    </row>
    <row r="95" spans="1:6" ht="126" x14ac:dyDescent="0.25">
      <c r="A95" s="43">
        <v>1</v>
      </c>
      <c r="B95" s="44" t="s">
        <v>6956</v>
      </c>
      <c r="C95" s="42" t="s">
        <v>25054</v>
      </c>
      <c r="D95" s="42" t="s">
        <v>488</v>
      </c>
      <c r="E95" s="1280">
        <v>400000</v>
      </c>
      <c r="F95" s="42" t="s">
        <v>1259</v>
      </c>
    </row>
    <row r="96" spans="1:6" ht="78.75" x14ac:dyDescent="0.25">
      <c r="A96" s="43">
        <v>2</v>
      </c>
      <c r="B96" s="44" t="s">
        <v>729</v>
      </c>
      <c r="C96" s="42" t="s">
        <v>25056</v>
      </c>
      <c r="D96" s="42" t="s">
        <v>3056</v>
      </c>
      <c r="E96" s="1280">
        <v>282758.62</v>
      </c>
      <c r="F96" s="42" t="s">
        <v>1259</v>
      </c>
    </row>
    <row r="97" spans="1:6" ht="15.75" x14ac:dyDescent="0.25">
      <c r="A97" s="43"/>
      <c r="B97" s="2332" t="s">
        <v>8990</v>
      </c>
      <c r="C97" s="2332"/>
      <c r="D97" s="42"/>
      <c r="E97" s="1280"/>
      <c r="F97" s="42"/>
    </row>
    <row r="98" spans="1:6" ht="78.75" x14ac:dyDescent="0.25">
      <c r="A98" s="43">
        <v>3</v>
      </c>
      <c r="B98" s="44" t="s">
        <v>23</v>
      </c>
      <c r="C98" s="42" t="s">
        <v>25057</v>
      </c>
      <c r="D98" s="42" t="s">
        <v>541</v>
      </c>
      <c r="E98" s="1281">
        <v>200000</v>
      </c>
      <c r="F98" s="42" t="s">
        <v>1259</v>
      </c>
    </row>
    <row r="99" spans="1:6" ht="78.75" x14ac:dyDescent="0.25">
      <c r="A99" s="43">
        <v>4</v>
      </c>
      <c r="B99" s="42" t="s">
        <v>1662</v>
      </c>
      <c r="C99" s="42" t="s">
        <v>25058</v>
      </c>
      <c r="D99" s="42" t="s">
        <v>25222</v>
      </c>
      <c r="E99" s="1280">
        <v>100000</v>
      </c>
      <c r="F99" s="42" t="s">
        <v>1259</v>
      </c>
    </row>
    <row r="100" spans="1:6" ht="110.25" x14ac:dyDescent="0.25">
      <c r="A100" s="43">
        <v>5</v>
      </c>
      <c r="B100" s="44" t="s">
        <v>6956</v>
      </c>
      <c r="C100" s="42" t="s">
        <v>25059</v>
      </c>
      <c r="D100" s="42" t="s">
        <v>25223</v>
      </c>
      <c r="E100" s="1280">
        <v>41379.31</v>
      </c>
      <c r="F100" s="42" t="s">
        <v>1259</v>
      </c>
    </row>
    <row r="101" spans="1:6" ht="15.75" x14ac:dyDescent="0.25">
      <c r="A101" s="43"/>
      <c r="B101" s="2332" t="s">
        <v>40</v>
      </c>
      <c r="C101" s="2332"/>
      <c r="D101" s="42"/>
      <c r="E101" s="1280"/>
      <c r="F101" s="42"/>
    </row>
    <row r="102" spans="1:6" ht="94.5" x14ac:dyDescent="0.25">
      <c r="A102" s="43">
        <v>6</v>
      </c>
      <c r="B102" s="44" t="s">
        <v>41</v>
      </c>
      <c r="C102" s="42" t="s">
        <v>25060</v>
      </c>
      <c r="D102" s="44" t="s">
        <v>43</v>
      </c>
      <c r="E102" s="1281">
        <v>568965.47999999952</v>
      </c>
      <c r="F102" s="42" t="s">
        <v>13</v>
      </c>
    </row>
    <row r="103" spans="1:6" ht="15.75" x14ac:dyDescent="0.25">
      <c r="A103" s="43"/>
      <c r="B103" s="2332" t="s">
        <v>34</v>
      </c>
      <c r="C103" s="2332"/>
      <c r="D103" s="44"/>
      <c r="E103" s="1281"/>
      <c r="F103" s="42"/>
    </row>
    <row r="104" spans="1:6" ht="47.25" x14ac:dyDescent="0.25">
      <c r="A104" s="43">
        <v>7</v>
      </c>
      <c r="B104" s="44" t="s">
        <v>309</v>
      </c>
      <c r="C104" s="42" t="s">
        <v>25062</v>
      </c>
      <c r="D104" s="44" t="s">
        <v>554</v>
      </c>
      <c r="E104" s="1282">
        <v>586206.93999999994</v>
      </c>
      <c r="F104" s="42" t="s">
        <v>13</v>
      </c>
    </row>
    <row r="105" spans="1:6" ht="78.75" x14ac:dyDescent="0.25">
      <c r="A105" s="43">
        <v>8</v>
      </c>
      <c r="B105" s="44" t="s">
        <v>342</v>
      </c>
      <c r="C105" s="42" t="s">
        <v>25063</v>
      </c>
      <c r="D105" s="44" t="s">
        <v>25224</v>
      </c>
      <c r="E105" s="1280">
        <v>200000</v>
      </c>
      <c r="F105" s="42" t="s">
        <v>13</v>
      </c>
    </row>
    <row r="106" spans="1:6" ht="15.75" x14ac:dyDescent="0.25">
      <c r="A106" s="43"/>
      <c r="B106" s="2332" t="s">
        <v>112</v>
      </c>
      <c r="C106" s="2332"/>
      <c r="D106" s="44"/>
      <c r="E106" s="1280"/>
      <c r="F106" s="42"/>
    </row>
    <row r="107" spans="1:6" ht="47.25" x14ac:dyDescent="0.25">
      <c r="A107" s="43">
        <v>9</v>
      </c>
      <c r="B107" s="42" t="s">
        <v>25225</v>
      </c>
      <c r="C107" s="42" t="s">
        <v>25226</v>
      </c>
      <c r="D107" s="1283" t="s">
        <v>25227</v>
      </c>
      <c r="E107" s="1281">
        <v>500000</v>
      </c>
      <c r="F107" s="42" t="s">
        <v>13</v>
      </c>
    </row>
    <row r="108" spans="1:6" ht="15.75" x14ac:dyDescent="0.25">
      <c r="A108" s="43"/>
      <c r="B108" s="2328" t="s">
        <v>19538</v>
      </c>
      <c r="C108" s="2328"/>
      <c r="D108" s="1283"/>
      <c r="E108" s="1281"/>
      <c r="F108" s="42"/>
    </row>
    <row r="109" spans="1:6" ht="94.5" x14ac:dyDescent="0.25">
      <c r="A109" s="43">
        <v>10</v>
      </c>
      <c r="B109" s="42" t="s">
        <v>25150</v>
      </c>
      <c r="C109" s="44" t="s">
        <v>25228</v>
      </c>
      <c r="D109" s="1283" t="s">
        <v>25229</v>
      </c>
      <c r="E109" s="1281">
        <v>8500000</v>
      </c>
      <c r="F109" s="42" t="s">
        <v>13</v>
      </c>
    </row>
    <row r="110" spans="1:6" ht="15.75" x14ac:dyDescent="0.25">
      <c r="A110" s="43"/>
      <c r="B110" s="2352" t="s">
        <v>248</v>
      </c>
      <c r="C110" s="2352"/>
      <c r="D110" s="182"/>
      <c r="E110" s="1258">
        <v>11379310.349999998</v>
      </c>
      <c r="F110" s="182"/>
    </row>
  </sheetData>
  <mergeCells count="19">
    <mergeCell ref="A90:F90"/>
    <mergeCell ref="A91:F91"/>
    <mergeCell ref="B110:C110"/>
    <mergeCell ref="B94:C94"/>
    <mergeCell ref="B97:C97"/>
    <mergeCell ref="B101:C101"/>
    <mergeCell ref="B103:C103"/>
    <mergeCell ref="B106:C106"/>
    <mergeCell ref="B108:C108"/>
    <mergeCell ref="A92:F92"/>
    <mergeCell ref="B48:C48"/>
    <mergeCell ref="B74:C74"/>
    <mergeCell ref="B81:D81"/>
    <mergeCell ref="A1:F1"/>
    <mergeCell ref="A2:F2"/>
    <mergeCell ref="A3:F3"/>
    <mergeCell ref="B5:D5"/>
    <mergeCell ref="B9:D9"/>
    <mergeCell ref="B20:C20"/>
  </mergeCells>
  <pageMargins left="0.7" right="0.7" top="0.75" bottom="0.75" header="0.3" footer="0.3"/>
  <pageSetup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0"/>
  <sheetViews>
    <sheetView topLeftCell="A71" workbookViewId="0">
      <selection activeCell="B72" sqref="B72"/>
    </sheetView>
  </sheetViews>
  <sheetFormatPr defaultRowHeight="15.75" x14ac:dyDescent="0.25"/>
  <cols>
    <col min="1" max="1" width="9.140625" style="128"/>
    <col min="2" max="2" width="18.28515625" style="128" customWidth="1"/>
    <col min="3" max="3" width="42.5703125" style="128" customWidth="1"/>
    <col min="4" max="4" width="17.5703125" style="128" customWidth="1"/>
    <col min="5" max="5" width="21.85546875" style="128" customWidth="1"/>
    <col min="6" max="6" width="11.28515625" style="128" customWidth="1"/>
    <col min="7" max="16384" width="9.140625" style="128"/>
  </cols>
  <sheetData>
    <row r="1" spans="1:6" x14ac:dyDescent="0.25">
      <c r="A1" s="2345" t="s">
        <v>0</v>
      </c>
      <c r="B1" s="2345"/>
      <c r="C1" s="2345"/>
      <c r="D1" s="2345"/>
      <c r="E1" s="2345"/>
      <c r="F1" s="2345"/>
    </row>
    <row r="2" spans="1:6" x14ac:dyDescent="0.25">
      <c r="A2" s="2345" t="s">
        <v>25406</v>
      </c>
      <c r="B2" s="2345"/>
      <c r="C2" s="2345"/>
      <c r="D2" s="2345"/>
      <c r="E2" s="2345"/>
      <c r="F2" s="2345"/>
    </row>
    <row r="3" spans="1:6" x14ac:dyDescent="0.25">
      <c r="A3" s="2345" t="s">
        <v>281</v>
      </c>
      <c r="B3" s="2345"/>
      <c r="C3" s="2345"/>
      <c r="D3" s="2345"/>
      <c r="E3" s="2345"/>
      <c r="F3" s="2345"/>
    </row>
    <row r="4" spans="1:6" ht="31.5" x14ac:dyDescent="0.25">
      <c r="A4" s="96" t="s">
        <v>3</v>
      </c>
      <c r="B4" s="96" t="s">
        <v>4</v>
      </c>
      <c r="C4" s="96" t="s">
        <v>5</v>
      </c>
      <c r="D4" s="96" t="s">
        <v>6948</v>
      </c>
      <c r="E4" s="233" t="s">
        <v>2786</v>
      </c>
      <c r="F4" s="96" t="s">
        <v>8</v>
      </c>
    </row>
    <row r="5" spans="1:6" x14ac:dyDescent="0.25">
      <c r="A5" s="2"/>
      <c r="B5" s="2384" t="s">
        <v>9531</v>
      </c>
      <c r="C5" s="2384"/>
      <c r="D5" s="533"/>
      <c r="E5" s="138"/>
      <c r="F5" s="96"/>
    </row>
    <row r="6" spans="1:6" ht="47.25" x14ac:dyDescent="0.25">
      <c r="A6" s="2">
        <v>1</v>
      </c>
      <c r="B6" s="49" t="s">
        <v>4143</v>
      </c>
      <c r="C6" s="2" t="s">
        <v>25407</v>
      </c>
      <c r="D6" s="49" t="s">
        <v>12</v>
      </c>
      <c r="E6" s="144">
        <v>1684991.8</v>
      </c>
      <c r="F6" s="10" t="s">
        <v>272</v>
      </c>
    </row>
    <row r="7" spans="1:6" ht="141.75" x14ac:dyDescent="0.25">
      <c r="A7" s="2">
        <v>2</v>
      </c>
      <c r="B7" s="49" t="s">
        <v>295</v>
      </c>
      <c r="C7" s="2" t="s">
        <v>25408</v>
      </c>
      <c r="D7" s="49" t="s">
        <v>16</v>
      </c>
      <c r="E7" s="144">
        <v>600000</v>
      </c>
      <c r="F7" s="10" t="s">
        <v>272</v>
      </c>
    </row>
    <row r="8" spans="1:6" ht="31.5" x14ac:dyDescent="0.25">
      <c r="A8" s="2">
        <v>3</v>
      </c>
      <c r="B8" s="49" t="s">
        <v>17</v>
      </c>
      <c r="C8" s="2" t="s">
        <v>25409</v>
      </c>
      <c r="D8" s="49" t="s">
        <v>19</v>
      </c>
      <c r="E8" s="144">
        <v>133567</v>
      </c>
      <c r="F8" s="10" t="s">
        <v>272</v>
      </c>
    </row>
    <row r="9" spans="1:6" ht="94.5" x14ac:dyDescent="0.25">
      <c r="A9" s="2">
        <v>5</v>
      </c>
      <c r="B9" s="49" t="s">
        <v>23</v>
      </c>
      <c r="C9" s="2" t="s">
        <v>25410</v>
      </c>
      <c r="D9" s="49" t="s">
        <v>25</v>
      </c>
      <c r="E9" s="144">
        <v>1635793</v>
      </c>
      <c r="F9" s="10" t="s">
        <v>272</v>
      </c>
    </row>
    <row r="10" spans="1:6" x14ac:dyDescent="0.25">
      <c r="A10" s="2"/>
      <c r="B10" s="2373" t="s">
        <v>334</v>
      </c>
      <c r="C10" s="2431"/>
      <c r="D10" s="2374"/>
      <c r="E10" s="138"/>
      <c r="F10" s="96"/>
    </row>
    <row r="11" spans="1:6" ht="110.25" x14ac:dyDescent="0.25">
      <c r="A11" s="2">
        <v>6</v>
      </c>
      <c r="B11" s="49" t="s">
        <v>295</v>
      </c>
      <c r="C11" s="2" t="s">
        <v>25411</v>
      </c>
      <c r="D11" s="49" t="s">
        <v>3235</v>
      </c>
      <c r="E11" s="144">
        <v>650000</v>
      </c>
      <c r="F11" s="10" t="s">
        <v>272</v>
      </c>
    </row>
    <row r="12" spans="1:6" ht="94.5" x14ac:dyDescent="0.25">
      <c r="A12" s="2">
        <v>7</v>
      </c>
      <c r="B12" s="49" t="s">
        <v>23</v>
      </c>
      <c r="C12" s="2" t="s">
        <v>25412</v>
      </c>
      <c r="D12" s="49" t="s">
        <v>541</v>
      </c>
      <c r="E12" s="144">
        <v>950000</v>
      </c>
      <c r="F12" s="10" t="s">
        <v>272</v>
      </c>
    </row>
    <row r="13" spans="1:6" ht="94.5" x14ac:dyDescent="0.25">
      <c r="A13" s="2">
        <v>8</v>
      </c>
      <c r="B13" s="49" t="s">
        <v>299</v>
      </c>
      <c r="C13" s="2" t="s">
        <v>9542</v>
      </c>
      <c r="D13" s="49" t="s">
        <v>2498</v>
      </c>
      <c r="E13" s="144">
        <v>980000</v>
      </c>
      <c r="F13" s="10" t="s">
        <v>272</v>
      </c>
    </row>
    <row r="14" spans="1:6" x14ac:dyDescent="0.25">
      <c r="A14" s="2"/>
      <c r="B14" s="2373" t="s">
        <v>34</v>
      </c>
      <c r="C14" s="2374"/>
      <c r="D14" s="533"/>
      <c r="E14" s="138"/>
      <c r="F14" s="96"/>
    </row>
    <row r="15" spans="1:6" ht="47.25" x14ac:dyDescent="0.25">
      <c r="A15" s="2">
        <v>9</v>
      </c>
      <c r="B15" s="2" t="s">
        <v>309</v>
      </c>
      <c r="C15" s="2" t="s">
        <v>25413</v>
      </c>
      <c r="D15" s="49" t="s">
        <v>341</v>
      </c>
      <c r="E15" s="144">
        <v>5500000</v>
      </c>
      <c r="F15" s="10" t="s">
        <v>272</v>
      </c>
    </row>
    <row r="16" spans="1:6" ht="47.25" x14ac:dyDescent="0.25">
      <c r="A16" s="2">
        <v>10</v>
      </c>
      <c r="B16" s="2" t="s">
        <v>4152</v>
      </c>
      <c r="C16" s="2" t="s">
        <v>25414</v>
      </c>
      <c r="D16" s="49" t="s">
        <v>341</v>
      </c>
      <c r="E16" s="144">
        <v>7800000</v>
      </c>
      <c r="F16" s="10" t="s">
        <v>272</v>
      </c>
    </row>
    <row r="17" spans="1:6" ht="47.25" x14ac:dyDescent="0.25">
      <c r="A17" s="2">
        <v>11</v>
      </c>
      <c r="B17" s="2" t="s">
        <v>4431</v>
      </c>
      <c r="C17" s="2" t="s">
        <v>25415</v>
      </c>
      <c r="D17" s="49" t="s">
        <v>341</v>
      </c>
      <c r="E17" s="144">
        <v>1000000</v>
      </c>
      <c r="F17" s="10"/>
    </row>
    <row r="18" spans="1:6" ht="94.5" x14ac:dyDescent="0.25">
      <c r="A18" s="2"/>
      <c r="B18" s="49" t="s">
        <v>25416</v>
      </c>
      <c r="C18" s="2" t="s">
        <v>25417</v>
      </c>
      <c r="D18" s="49" t="s">
        <v>25418</v>
      </c>
      <c r="E18" s="144">
        <v>1500000</v>
      </c>
      <c r="F18" s="10" t="s">
        <v>272</v>
      </c>
    </row>
    <row r="19" spans="1:6" x14ac:dyDescent="0.25">
      <c r="A19" s="2"/>
      <c r="B19" s="2384" t="s">
        <v>4156</v>
      </c>
      <c r="C19" s="2384"/>
      <c r="D19" s="49"/>
      <c r="E19" s="144"/>
      <c r="F19" s="10"/>
    </row>
    <row r="20" spans="1:6" ht="94.5" x14ac:dyDescent="0.25">
      <c r="A20" s="2">
        <v>12</v>
      </c>
      <c r="B20" s="2" t="s">
        <v>4157</v>
      </c>
      <c r="C20" s="2" t="s">
        <v>25419</v>
      </c>
      <c r="D20" s="2" t="s">
        <v>43</v>
      </c>
      <c r="E20" s="144">
        <v>4568965.82</v>
      </c>
      <c r="F20" s="10" t="s">
        <v>13</v>
      </c>
    </row>
    <row r="21" spans="1:6" x14ac:dyDescent="0.25">
      <c r="A21" s="55"/>
      <c r="B21" s="2327" t="s">
        <v>3866</v>
      </c>
      <c r="C21" s="2327"/>
      <c r="D21" s="49"/>
      <c r="E21" s="306"/>
      <c r="F21" s="49"/>
    </row>
    <row r="22" spans="1:6" ht="141.75" x14ac:dyDescent="0.25">
      <c r="A22" s="2">
        <v>13</v>
      </c>
      <c r="B22" s="49" t="s">
        <v>25420</v>
      </c>
      <c r="C22" s="2" t="s">
        <v>25421</v>
      </c>
      <c r="D22" s="49" t="s">
        <v>25422</v>
      </c>
      <c r="E22" s="144">
        <v>1500000</v>
      </c>
      <c r="F22" s="10" t="s">
        <v>13</v>
      </c>
    </row>
    <row r="23" spans="1:6" x14ac:dyDescent="0.25">
      <c r="A23" s="2"/>
      <c r="B23" s="2327" t="s">
        <v>4161</v>
      </c>
      <c r="C23" s="2327"/>
      <c r="D23" s="49"/>
      <c r="E23" s="306"/>
      <c r="F23" s="49"/>
    </row>
    <row r="24" spans="1:6" ht="220.5" x14ac:dyDescent="0.25">
      <c r="A24" s="55">
        <v>14</v>
      </c>
      <c r="B24" s="7" t="s">
        <v>25423</v>
      </c>
      <c r="C24" s="2" t="s">
        <v>25424</v>
      </c>
      <c r="D24" s="7" t="s">
        <v>25425</v>
      </c>
      <c r="E24" s="568">
        <v>500000</v>
      </c>
      <c r="F24" s="242" t="s">
        <v>13</v>
      </c>
    </row>
    <row r="25" spans="1:6" ht="204.75" x14ac:dyDescent="0.25">
      <c r="A25" s="55">
        <v>15</v>
      </c>
      <c r="B25" s="7" t="s">
        <v>25426</v>
      </c>
      <c r="C25" s="2" t="s">
        <v>25427</v>
      </c>
      <c r="D25" s="7" t="s">
        <v>25428</v>
      </c>
      <c r="E25" s="568">
        <v>400000</v>
      </c>
      <c r="F25" s="242" t="s">
        <v>13</v>
      </c>
    </row>
    <row r="26" spans="1:6" ht="204.75" x14ac:dyDescent="0.25">
      <c r="A26" s="55">
        <v>16</v>
      </c>
      <c r="B26" s="7" t="s">
        <v>25429</v>
      </c>
      <c r="C26" s="2" t="s">
        <v>25430</v>
      </c>
      <c r="D26" s="7" t="s">
        <v>25431</v>
      </c>
      <c r="E26" s="568">
        <v>400000</v>
      </c>
      <c r="F26" s="242" t="s">
        <v>13</v>
      </c>
    </row>
    <row r="27" spans="1:6" ht="189" x14ac:dyDescent="0.25">
      <c r="A27" s="55">
        <v>17</v>
      </c>
      <c r="B27" s="7" t="s">
        <v>25432</v>
      </c>
      <c r="C27" s="2" t="s">
        <v>25433</v>
      </c>
      <c r="D27" s="7" t="s">
        <v>25434</v>
      </c>
      <c r="E27" s="568">
        <v>400000</v>
      </c>
      <c r="F27" s="242" t="s">
        <v>13</v>
      </c>
    </row>
    <row r="28" spans="1:6" x14ac:dyDescent="0.25">
      <c r="A28" s="2"/>
      <c r="B28" s="2384" t="s">
        <v>312</v>
      </c>
      <c r="C28" s="2384"/>
      <c r="D28" s="533"/>
      <c r="E28" s="138"/>
      <c r="F28" s="96"/>
    </row>
    <row r="29" spans="1:6" ht="126" x14ac:dyDescent="0.25">
      <c r="A29" s="2">
        <v>18</v>
      </c>
      <c r="B29" s="2" t="s">
        <v>25435</v>
      </c>
      <c r="C29" s="2" t="s">
        <v>25436</v>
      </c>
      <c r="D29" s="2" t="s">
        <v>25437</v>
      </c>
      <c r="E29" s="144">
        <v>460000</v>
      </c>
      <c r="F29" s="10" t="s">
        <v>272</v>
      </c>
    </row>
    <row r="30" spans="1:6" ht="31.5" x14ac:dyDescent="0.25">
      <c r="A30" s="2">
        <v>19</v>
      </c>
      <c r="B30" s="2" t="s">
        <v>25438</v>
      </c>
      <c r="C30" s="2" t="s">
        <v>25439</v>
      </c>
      <c r="D30" s="2" t="s">
        <v>25440</v>
      </c>
      <c r="E30" s="144">
        <v>500000</v>
      </c>
      <c r="F30" s="10" t="s">
        <v>13</v>
      </c>
    </row>
    <row r="31" spans="1:6" ht="110.25" x14ac:dyDescent="0.25">
      <c r="A31" s="2">
        <v>20</v>
      </c>
      <c r="B31" s="2" t="s">
        <v>25441</v>
      </c>
      <c r="C31" s="2" t="s">
        <v>25442</v>
      </c>
      <c r="D31" s="2" t="s">
        <v>25443</v>
      </c>
      <c r="E31" s="144">
        <v>560000</v>
      </c>
      <c r="F31" s="10" t="s">
        <v>13</v>
      </c>
    </row>
    <row r="32" spans="1:6" ht="126" x14ac:dyDescent="0.25">
      <c r="A32" s="2">
        <v>21</v>
      </c>
      <c r="B32" s="2" t="s">
        <v>25444</v>
      </c>
      <c r="C32" s="2" t="s">
        <v>25445</v>
      </c>
      <c r="D32" s="2" t="s">
        <v>25446</v>
      </c>
      <c r="E32" s="144">
        <v>260000</v>
      </c>
      <c r="F32" s="10" t="s">
        <v>13</v>
      </c>
    </row>
    <row r="33" spans="1:6" ht="94.5" x14ac:dyDescent="0.25">
      <c r="A33" s="2">
        <v>22</v>
      </c>
      <c r="B33" s="2" t="s">
        <v>25447</v>
      </c>
      <c r="C33" s="2" t="s">
        <v>25448</v>
      </c>
      <c r="D33" s="2" t="s">
        <v>25449</v>
      </c>
      <c r="E33" s="144">
        <v>560000</v>
      </c>
      <c r="F33" s="10" t="s">
        <v>13</v>
      </c>
    </row>
    <row r="34" spans="1:6" ht="94.5" x14ac:dyDescent="0.25">
      <c r="A34" s="2">
        <v>23</v>
      </c>
      <c r="B34" s="2" t="s">
        <v>25450</v>
      </c>
      <c r="C34" s="2" t="s">
        <v>25451</v>
      </c>
      <c r="D34" s="2" t="s">
        <v>25452</v>
      </c>
      <c r="E34" s="144">
        <v>560000</v>
      </c>
      <c r="F34" s="10" t="s">
        <v>13</v>
      </c>
    </row>
    <row r="35" spans="1:6" ht="94.5" x14ac:dyDescent="0.25">
      <c r="A35" s="2">
        <v>24</v>
      </c>
      <c r="B35" s="2" t="s">
        <v>25453</v>
      </c>
      <c r="C35" s="2" t="s">
        <v>25454</v>
      </c>
      <c r="D35" s="2" t="s">
        <v>25452</v>
      </c>
      <c r="E35" s="144">
        <v>560000</v>
      </c>
      <c r="F35" s="10" t="s">
        <v>13</v>
      </c>
    </row>
    <row r="36" spans="1:6" ht="94.5" x14ac:dyDescent="0.25">
      <c r="A36" s="2">
        <v>25</v>
      </c>
      <c r="B36" s="2" t="s">
        <v>25455</v>
      </c>
      <c r="C36" s="2" t="s">
        <v>25456</v>
      </c>
      <c r="D36" s="2" t="s">
        <v>25452</v>
      </c>
      <c r="E36" s="144">
        <v>560000</v>
      </c>
      <c r="F36" s="10" t="s">
        <v>13</v>
      </c>
    </row>
    <row r="37" spans="1:6" ht="94.5" x14ac:dyDescent="0.25">
      <c r="A37" s="2">
        <v>26</v>
      </c>
      <c r="B37" s="2" t="s">
        <v>25457</v>
      </c>
      <c r="C37" s="2" t="s">
        <v>25458</v>
      </c>
      <c r="D37" s="2" t="s">
        <v>25452</v>
      </c>
      <c r="E37" s="144">
        <v>560000</v>
      </c>
      <c r="F37" s="10" t="s">
        <v>13</v>
      </c>
    </row>
    <row r="38" spans="1:6" ht="94.5" x14ac:dyDescent="0.25">
      <c r="A38" s="2">
        <v>27</v>
      </c>
      <c r="B38" s="2" t="s">
        <v>25459</v>
      </c>
      <c r="C38" s="2" t="s">
        <v>25460</v>
      </c>
      <c r="D38" s="2" t="s">
        <v>25461</v>
      </c>
      <c r="E38" s="144">
        <v>360000</v>
      </c>
      <c r="F38" s="10" t="s">
        <v>13</v>
      </c>
    </row>
    <row r="39" spans="1:6" ht="94.5" x14ac:dyDescent="0.25">
      <c r="A39" s="2">
        <v>28</v>
      </c>
      <c r="B39" s="2" t="s">
        <v>25462</v>
      </c>
      <c r="C39" s="2" t="s">
        <v>25463</v>
      </c>
      <c r="D39" s="2" t="s">
        <v>25452</v>
      </c>
      <c r="E39" s="144">
        <v>560000</v>
      </c>
      <c r="F39" s="10" t="s">
        <v>13</v>
      </c>
    </row>
    <row r="40" spans="1:6" ht="94.5" x14ac:dyDescent="0.25">
      <c r="A40" s="2">
        <v>29</v>
      </c>
      <c r="B40" s="2" t="s">
        <v>25464</v>
      </c>
      <c r="C40" s="2" t="s">
        <v>25465</v>
      </c>
      <c r="D40" s="2" t="s">
        <v>25452</v>
      </c>
      <c r="E40" s="144">
        <v>560000</v>
      </c>
      <c r="F40" s="10" t="s">
        <v>13</v>
      </c>
    </row>
    <row r="41" spans="1:6" ht="94.5" x14ac:dyDescent="0.25">
      <c r="A41" s="2">
        <v>30</v>
      </c>
      <c r="B41" s="2" t="s">
        <v>25466</v>
      </c>
      <c r="C41" s="2" t="s">
        <v>25467</v>
      </c>
      <c r="D41" s="2" t="s">
        <v>25452</v>
      </c>
      <c r="E41" s="144">
        <v>560000</v>
      </c>
      <c r="F41" s="10" t="s">
        <v>13</v>
      </c>
    </row>
    <row r="42" spans="1:6" ht="94.5" x14ac:dyDescent="0.25">
      <c r="A42" s="2">
        <v>31</v>
      </c>
      <c r="B42" s="2" t="s">
        <v>25468</v>
      </c>
      <c r="C42" s="2" t="s">
        <v>25469</v>
      </c>
      <c r="D42" s="2" t="s">
        <v>25470</v>
      </c>
      <c r="E42" s="144">
        <v>560000</v>
      </c>
      <c r="F42" s="10" t="s">
        <v>13</v>
      </c>
    </row>
    <row r="43" spans="1:6" ht="94.5" x14ac:dyDescent="0.25">
      <c r="A43" s="2">
        <v>32</v>
      </c>
      <c r="B43" s="2" t="s">
        <v>25471</v>
      </c>
      <c r="C43" s="2" t="s">
        <v>25472</v>
      </c>
      <c r="D43" s="2" t="s">
        <v>25473</v>
      </c>
      <c r="E43" s="144">
        <v>560000</v>
      </c>
      <c r="F43" s="10" t="s">
        <v>13</v>
      </c>
    </row>
    <row r="44" spans="1:6" ht="141.75" x14ac:dyDescent="0.25">
      <c r="A44" s="2">
        <v>33</v>
      </c>
      <c r="B44" s="2" t="s">
        <v>25474</v>
      </c>
      <c r="C44" s="2" t="s">
        <v>25475</v>
      </c>
      <c r="D44" s="2" t="s">
        <v>25476</v>
      </c>
      <c r="E44" s="144">
        <v>360000</v>
      </c>
      <c r="F44" s="10" t="s">
        <v>13</v>
      </c>
    </row>
    <row r="45" spans="1:6" ht="94.5" x14ac:dyDescent="0.25">
      <c r="A45" s="2">
        <v>34</v>
      </c>
      <c r="B45" s="2" t="s">
        <v>25477</v>
      </c>
      <c r="C45" s="2" t="s">
        <v>25478</v>
      </c>
      <c r="D45" s="2" t="s">
        <v>25452</v>
      </c>
      <c r="E45" s="144">
        <v>560000</v>
      </c>
      <c r="F45" s="10" t="s">
        <v>13</v>
      </c>
    </row>
    <row r="46" spans="1:6" ht="31.5" x14ac:dyDescent="0.25">
      <c r="A46" s="2">
        <v>35</v>
      </c>
      <c r="B46" s="2" t="s">
        <v>25479</v>
      </c>
      <c r="C46" s="2" t="s">
        <v>25480</v>
      </c>
      <c r="D46" s="2" t="s">
        <v>3027</v>
      </c>
      <c r="E46" s="144">
        <v>500000</v>
      </c>
      <c r="F46" s="10" t="s">
        <v>13</v>
      </c>
    </row>
    <row r="47" spans="1:6" ht="94.5" x14ac:dyDescent="0.25">
      <c r="A47" s="2">
        <v>36</v>
      </c>
      <c r="B47" s="2" t="s">
        <v>25481</v>
      </c>
      <c r="C47" s="2" t="s">
        <v>25482</v>
      </c>
      <c r="D47" s="2" t="s">
        <v>25452</v>
      </c>
      <c r="E47" s="144">
        <v>560000</v>
      </c>
      <c r="F47" s="10" t="s">
        <v>13</v>
      </c>
    </row>
    <row r="48" spans="1:6" ht="141.75" x14ac:dyDescent="0.25">
      <c r="A48" s="2">
        <v>37</v>
      </c>
      <c r="B48" s="2" t="s">
        <v>25483</v>
      </c>
      <c r="C48" s="2" t="s">
        <v>25484</v>
      </c>
      <c r="D48" s="2" t="s">
        <v>25485</v>
      </c>
      <c r="E48" s="144">
        <v>460000</v>
      </c>
      <c r="F48" s="10" t="s">
        <v>13</v>
      </c>
    </row>
    <row r="49" spans="1:6" ht="94.5" x14ac:dyDescent="0.25">
      <c r="A49" s="2">
        <v>38</v>
      </c>
      <c r="B49" s="2" t="s">
        <v>25486</v>
      </c>
      <c r="C49" s="2" t="s">
        <v>25487</v>
      </c>
      <c r="D49" s="2" t="s">
        <v>25488</v>
      </c>
      <c r="E49" s="144">
        <v>900000</v>
      </c>
      <c r="F49" s="10" t="s">
        <v>13</v>
      </c>
    </row>
    <row r="50" spans="1:6" ht="94.5" x14ac:dyDescent="0.25">
      <c r="A50" s="2">
        <v>39</v>
      </c>
      <c r="B50" s="2" t="s">
        <v>23053</v>
      </c>
      <c r="C50" s="2" t="s">
        <v>25489</v>
      </c>
      <c r="D50" s="2" t="s">
        <v>25452</v>
      </c>
      <c r="E50" s="144">
        <v>560000</v>
      </c>
      <c r="F50" s="10" t="s">
        <v>13</v>
      </c>
    </row>
    <row r="51" spans="1:6" ht="94.5" x14ac:dyDescent="0.25">
      <c r="A51" s="2">
        <v>40</v>
      </c>
      <c r="B51" s="2" t="s">
        <v>25490</v>
      </c>
      <c r="C51" s="2" t="s">
        <v>25491</v>
      </c>
      <c r="D51" s="2" t="s">
        <v>25452</v>
      </c>
      <c r="E51" s="144">
        <v>560000</v>
      </c>
      <c r="F51" s="10" t="s">
        <v>13</v>
      </c>
    </row>
    <row r="52" spans="1:6" ht="94.5" x14ac:dyDescent="0.25">
      <c r="A52" s="2">
        <v>41</v>
      </c>
      <c r="B52" s="2" t="s">
        <v>25492</v>
      </c>
      <c r="C52" s="2" t="s">
        <v>25493</v>
      </c>
      <c r="D52" s="2" t="s">
        <v>25452</v>
      </c>
      <c r="E52" s="144">
        <v>560000</v>
      </c>
      <c r="F52" s="10" t="s">
        <v>13</v>
      </c>
    </row>
    <row r="53" spans="1:6" ht="94.5" x14ac:dyDescent="0.25">
      <c r="A53" s="2">
        <v>42</v>
      </c>
      <c r="B53" s="2" t="s">
        <v>25494</v>
      </c>
      <c r="C53" s="2" t="s">
        <v>25495</v>
      </c>
      <c r="D53" s="2" t="s">
        <v>25452</v>
      </c>
      <c r="E53" s="144">
        <v>560000</v>
      </c>
      <c r="F53" s="10" t="s">
        <v>13</v>
      </c>
    </row>
    <row r="54" spans="1:6" ht="94.5" x14ac:dyDescent="0.25">
      <c r="A54" s="2">
        <v>43</v>
      </c>
      <c r="B54" s="2" t="s">
        <v>25496</v>
      </c>
      <c r="C54" s="2" t="s">
        <v>25497</v>
      </c>
      <c r="D54" s="2" t="s">
        <v>25452</v>
      </c>
      <c r="E54" s="144">
        <v>560000</v>
      </c>
      <c r="F54" s="10" t="s">
        <v>13</v>
      </c>
    </row>
    <row r="55" spans="1:6" ht="94.5" x14ac:dyDescent="0.25">
      <c r="A55" s="2">
        <v>44</v>
      </c>
      <c r="B55" s="2" t="s">
        <v>25498</v>
      </c>
      <c r="C55" s="2" t="s">
        <v>25499</v>
      </c>
      <c r="D55" s="2" t="s">
        <v>25452</v>
      </c>
      <c r="E55" s="144">
        <v>560000</v>
      </c>
      <c r="F55" s="10" t="s">
        <v>13</v>
      </c>
    </row>
    <row r="56" spans="1:6" ht="94.5" x14ac:dyDescent="0.25">
      <c r="A56" s="2">
        <v>45</v>
      </c>
      <c r="B56" s="2" t="s">
        <v>24216</v>
      </c>
      <c r="C56" s="2" t="s">
        <v>25500</v>
      </c>
      <c r="D56" s="2" t="s">
        <v>25452</v>
      </c>
      <c r="E56" s="144">
        <v>560000</v>
      </c>
      <c r="F56" s="10" t="s">
        <v>13</v>
      </c>
    </row>
    <row r="57" spans="1:6" ht="126" x14ac:dyDescent="0.25">
      <c r="A57" s="2">
        <v>46</v>
      </c>
      <c r="B57" s="2" t="s">
        <v>25501</v>
      </c>
      <c r="C57" s="2" t="s">
        <v>25502</v>
      </c>
      <c r="D57" s="2" t="s">
        <v>25503</v>
      </c>
      <c r="E57" s="144">
        <v>360000</v>
      </c>
      <c r="F57" s="10" t="s">
        <v>13</v>
      </c>
    </row>
    <row r="58" spans="1:6" ht="94.5" x14ac:dyDescent="0.25">
      <c r="A58" s="2">
        <v>47</v>
      </c>
      <c r="B58" s="2" t="s">
        <v>25504</v>
      </c>
      <c r="C58" s="2" t="s">
        <v>25505</v>
      </c>
      <c r="D58" s="2" t="s">
        <v>25452</v>
      </c>
      <c r="E58" s="144">
        <v>560000</v>
      </c>
      <c r="F58" s="10" t="s">
        <v>13</v>
      </c>
    </row>
    <row r="59" spans="1:6" ht="94.5" x14ac:dyDescent="0.25">
      <c r="A59" s="2">
        <v>48</v>
      </c>
      <c r="B59" s="2" t="s">
        <v>12983</v>
      </c>
      <c r="C59" s="2" t="s">
        <v>25506</v>
      </c>
      <c r="D59" s="2" t="s">
        <v>25452</v>
      </c>
      <c r="E59" s="144">
        <v>560000</v>
      </c>
      <c r="F59" s="10" t="s">
        <v>13</v>
      </c>
    </row>
    <row r="60" spans="1:6" ht="126" x14ac:dyDescent="0.25">
      <c r="A60" s="2">
        <v>49</v>
      </c>
      <c r="B60" s="2" t="s">
        <v>25507</v>
      </c>
      <c r="C60" s="2" t="s">
        <v>25508</v>
      </c>
      <c r="D60" s="2" t="s">
        <v>25503</v>
      </c>
      <c r="E60" s="144">
        <v>360000</v>
      </c>
      <c r="F60" s="10" t="s">
        <v>13</v>
      </c>
    </row>
    <row r="61" spans="1:6" ht="94.5" x14ac:dyDescent="0.25">
      <c r="A61" s="2">
        <v>50</v>
      </c>
      <c r="B61" s="2" t="s">
        <v>25509</v>
      </c>
      <c r="C61" s="2" t="s">
        <v>25510</v>
      </c>
      <c r="D61" s="2" t="s">
        <v>25452</v>
      </c>
      <c r="E61" s="144">
        <v>560000</v>
      </c>
      <c r="F61" s="10" t="s">
        <v>13</v>
      </c>
    </row>
    <row r="62" spans="1:6" ht="94.5" x14ac:dyDescent="0.25">
      <c r="A62" s="2">
        <v>51</v>
      </c>
      <c r="B62" s="2" t="s">
        <v>25511</v>
      </c>
      <c r="C62" s="2" t="s">
        <v>25512</v>
      </c>
      <c r="D62" s="2" t="s">
        <v>25452</v>
      </c>
      <c r="E62" s="144">
        <v>560000</v>
      </c>
      <c r="F62" s="10" t="s">
        <v>13</v>
      </c>
    </row>
    <row r="63" spans="1:6" ht="141.75" x14ac:dyDescent="0.25">
      <c r="A63" s="2">
        <v>52</v>
      </c>
      <c r="B63" s="2" t="s">
        <v>25513</v>
      </c>
      <c r="C63" s="2" t="s">
        <v>25514</v>
      </c>
      <c r="D63" s="2" t="s">
        <v>25515</v>
      </c>
      <c r="E63" s="144">
        <v>360000</v>
      </c>
      <c r="F63" s="10" t="s">
        <v>272</v>
      </c>
    </row>
    <row r="64" spans="1:6" ht="94.5" x14ac:dyDescent="0.25">
      <c r="A64" s="2">
        <v>53</v>
      </c>
      <c r="B64" s="2" t="s">
        <v>25516</v>
      </c>
      <c r="C64" s="2" t="s">
        <v>25517</v>
      </c>
      <c r="D64" s="2" t="s">
        <v>25452</v>
      </c>
      <c r="E64" s="144">
        <v>560000</v>
      </c>
      <c r="F64" s="10" t="s">
        <v>13</v>
      </c>
    </row>
    <row r="65" spans="1:6" ht="141.75" x14ac:dyDescent="0.25">
      <c r="A65" s="2">
        <v>54</v>
      </c>
      <c r="B65" s="2" t="s">
        <v>25518</v>
      </c>
      <c r="C65" s="2" t="s">
        <v>25519</v>
      </c>
      <c r="D65" s="2" t="s">
        <v>25520</v>
      </c>
      <c r="E65" s="144">
        <v>460000</v>
      </c>
      <c r="F65" s="10" t="s">
        <v>272</v>
      </c>
    </row>
    <row r="66" spans="1:6" ht="126" x14ac:dyDescent="0.25">
      <c r="A66" s="2">
        <v>55</v>
      </c>
      <c r="B66" s="2" t="s">
        <v>25521</v>
      </c>
      <c r="C66" s="2" t="s">
        <v>25522</v>
      </c>
      <c r="D66" s="2" t="s">
        <v>25446</v>
      </c>
      <c r="E66" s="144">
        <v>260000</v>
      </c>
      <c r="F66" s="10" t="s">
        <v>13</v>
      </c>
    </row>
    <row r="67" spans="1:6" ht="126" x14ac:dyDescent="0.25">
      <c r="A67" s="2">
        <v>56</v>
      </c>
      <c r="B67" s="2" t="s">
        <v>25523</v>
      </c>
      <c r="C67" s="2" t="s">
        <v>25524</v>
      </c>
      <c r="D67" s="2" t="s">
        <v>25503</v>
      </c>
      <c r="E67" s="144">
        <v>360000</v>
      </c>
      <c r="F67" s="10" t="s">
        <v>13</v>
      </c>
    </row>
    <row r="68" spans="1:6" ht="94.5" x14ac:dyDescent="0.25">
      <c r="A68" s="2">
        <v>57</v>
      </c>
      <c r="B68" s="2" t="s">
        <v>25525</v>
      </c>
      <c r="C68" s="2" t="s">
        <v>25526</v>
      </c>
      <c r="D68" s="2" t="s">
        <v>25452</v>
      </c>
      <c r="E68" s="144">
        <v>560000</v>
      </c>
      <c r="F68" s="10" t="s">
        <v>13</v>
      </c>
    </row>
    <row r="69" spans="1:6" ht="94.5" x14ac:dyDescent="0.25">
      <c r="A69" s="2">
        <v>58</v>
      </c>
      <c r="B69" s="2" t="s">
        <v>25527</v>
      </c>
      <c r="C69" s="2" t="s">
        <v>25528</v>
      </c>
      <c r="D69" s="2" t="s">
        <v>25452</v>
      </c>
      <c r="E69" s="144">
        <v>560000</v>
      </c>
      <c r="F69" s="10" t="s">
        <v>13</v>
      </c>
    </row>
    <row r="70" spans="1:6" ht="94.5" x14ac:dyDescent="0.25">
      <c r="A70" s="2">
        <v>59</v>
      </c>
      <c r="B70" s="2" t="s">
        <v>25529</v>
      </c>
      <c r="C70" s="2" t="s">
        <v>25530</v>
      </c>
      <c r="D70" s="2" t="s">
        <v>25531</v>
      </c>
      <c r="E70" s="144">
        <v>560000</v>
      </c>
      <c r="F70" s="10" t="s">
        <v>13</v>
      </c>
    </row>
    <row r="71" spans="1:6" ht="94.5" x14ac:dyDescent="0.25">
      <c r="A71" s="2">
        <v>60</v>
      </c>
      <c r="B71" s="2" t="s">
        <v>25532</v>
      </c>
      <c r="C71" s="2" t="s">
        <v>25533</v>
      </c>
      <c r="D71" s="2" t="s">
        <v>25531</v>
      </c>
      <c r="E71" s="144">
        <v>560000</v>
      </c>
      <c r="F71" s="10" t="s">
        <v>13</v>
      </c>
    </row>
    <row r="72" spans="1:6" ht="126" x14ac:dyDescent="0.25">
      <c r="A72" s="2">
        <v>61</v>
      </c>
      <c r="B72" s="2" t="s">
        <v>22814</v>
      </c>
      <c r="C72" s="2" t="s">
        <v>25534</v>
      </c>
      <c r="D72" s="2" t="s">
        <v>25535</v>
      </c>
      <c r="E72" s="144">
        <v>260000</v>
      </c>
      <c r="F72" s="10" t="s">
        <v>13</v>
      </c>
    </row>
    <row r="73" spans="1:6" ht="126" x14ac:dyDescent="0.25">
      <c r="A73" s="2">
        <v>62</v>
      </c>
      <c r="B73" s="2" t="s">
        <v>25536</v>
      </c>
      <c r="C73" s="2" t="s">
        <v>25537</v>
      </c>
      <c r="D73" s="2" t="s">
        <v>25538</v>
      </c>
      <c r="E73" s="144">
        <v>460000</v>
      </c>
      <c r="F73" s="10" t="s">
        <v>13</v>
      </c>
    </row>
    <row r="74" spans="1:6" ht="94.5" x14ac:dyDescent="0.25">
      <c r="A74" s="2">
        <v>63</v>
      </c>
      <c r="B74" s="2" t="s">
        <v>25539</v>
      </c>
      <c r="C74" s="2" t="s">
        <v>25540</v>
      </c>
      <c r="D74" s="2" t="s">
        <v>25531</v>
      </c>
      <c r="E74" s="144">
        <v>560000</v>
      </c>
      <c r="F74" s="10" t="s">
        <v>13</v>
      </c>
    </row>
    <row r="75" spans="1:6" ht="94.5" x14ac:dyDescent="0.25">
      <c r="A75" s="2">
        <v>64</v>
      </c>
      <c r="B75" s="2" t="s">
        <v>25541</v>
      </c>
      <c r="C75" s="2" t="s">
        <v>25542</v>
      </c>
      <c r="D75" s="2" t="s">
        <v>25531</v>
      </c>
      <c r="E75" s="144">
        <v>560000</v>
      </c>
      <c r="F75" s="10" t="s">
        <v>13</v>
      </c>
    </row>
    <row r="76" spans="1:6" ht="94.5" x14ac:dyDescent="0.25">
      <c r="A76" s="2">
        <v>65</v>
      </c>
      <c r="B76" s="2" t="s">
        <v>23168</v>
      </c>
      <c r="C76" s="2" t="s">
        <v>25543</v>
      </c>
      <c r="D76" s="2" t="s">
        <v>25452</v>
      </c>
      <c r="E76" s="144">
        <v>560000</v>
      </c>
      <c r="F76" s="10" t="s">
        <v>13</v>
      </c>
    </row>
    <row r="77" spans="1:6" ht="94.5" x14ac:dyDescent="0.25">
      <c r="A77" s="2">
        <v>66</v>
      </c>
      <c r="B77" s="2" t="s">
        <v>25544</v>
      </c>
      <c r="C77" s="2" t="s">
        <v>25545</v>
      </c>
      <c r="D77" s="2" t="s">
        <v>25452</v>
      </c>
      <c r="E77" s="144">
        <v>560000</v>
      </c>
      <c r="F77" s="10" t="s">
        <v>13</v>
      </c>
    </row>
    <row r="78" spans="1:6" ht="94.5" x14ac:dyDescent="0.25">
      <c r="A78" s="2">
        <v>67</v>
      </c>
      <c r="B78" s="2" t="s">
        <v>25546</v>
      </c>
      <c r="C78" s="2" t="s">
        <v>25547</v>
      </c>
      <c r="D78" s="2" t="s">
        <v>25452</v>
      </c>
      <c r="E78" s="144">
        <v>560000</v>
      </c>
      <c r="F78" s="10" t="s">
        <v>13</v>
      </c>
    </row>
    <row r="79" spans="1:6" ht="94.5" x14ac:dyDescent="0.25">
      <c r="A79" s="2">
        <v>68</v>
      </c>
      <c r="B79" s="2" t="s">
        <v>25548</v>
      </c>
      <c r="C79" s="2" t="s">
        <v>25549</v>
      </c>
      <c r="D79" s="2" t="s">
        <v>25452</v>
      </c>
      <c r="E79" s="144">
        <v>560000</v>
      </c>
      <c r="F79" s="10" t="s">
        <v>13</v>
      </c>
    </row>
    <row r="80" spans="1:6" x14ac:dyDescent="0.25">
      <c r="A80" s="2"/>
      <c r="B80" s="2373" t="s">
        <v>315</v>
      </c>
      <c r="C80" s="2374"/>
      <c r="D80" s="9"/>
      <c r="E80" s="138"/>
      <c r="F80" s="96"/>
    </row>
    <row r="81" spans="1:6" ht="94.5" x14ac:dyDescent="0.25">
      <c r="A81" s="2">
        <v>69</v>
      </c>
      <c r="B81" s="2" t="s">
        <v>25550</v>
      </c>
      <c r="C81" s="2" t="s">
        <v>25551</v>
      </c>
      <c r="D81" s="2" t="s">
        <v>25552</v>
      </c>
      <c r="E81" s="144">
        <v>500000</v>
      </c>
      <c r="F81" s="10" t="s">
        <v>272</v>
      </c>
    </row>
    <row r="82" spans="1:6" ht="126" x14ac:dyDescent="0.25">
      <c r="A82" s="2">
        <v>70</v>
      </c>
      <c r="B82" s="2" t="s">
        <v>25553</v>
      </c>
      <c r="C82" s="2" t="s">
        <v>25554</v>
      </c>
      <c r="D82" s="2" t="s">
        <v>25555</v>
      </c>
      <c r="E82" s="144">
        <v>1200000</v>
      </c>
      <c r="F82" s="10" t="s">
        <v>13</v>
      </c>
    </row>
    <row r="83" spans="1:6" ht="31.5" x14ac:dyDescent="0.25">
      <c r="A83" s="2">
        <v>71</v>
      </c>
      <c r="B83" s="2" t="s">
        <v>25556</v>
      </c>
      <c r="C83" s="2" t="s">
        <v>25557</v>
      </c>
      <c r="D83" s="2" t="s">
        <v>9096</v>
      </c>
      <c r="E83" s="144">
        <v>1500000</v>
      </c>
      <c r="F83" s="10" t="s">
        <v>13</v>
      </c>
    </row>
    <row r="84" spans="1:6" ht="110.25" x14ac:dyDescent="0.25">
      <c r="A84" s="2">
        <v>72</v>
      </c>
      <c r="B84" s="2" t="s">
        <v>25558</v>
      </c>
      <c r="C84" s="2" t="s">
        <v>25559</v>
      </c>
      <c r="D84" s="2" t="s">
        <v>25560</v>
      </c>
      <c r="E84" s="144">
        <v>800000</v>
      </c>
      <c r="F84" s="10" t="s">
        <v>272</v>
      </c>
    </row>
    <row r="85" spans="1:6" ht="110.25" x14ac:dyDescent="0.25">
      <c r="A85" s="2">
        <v>73</v>
      </c>
      <c r="B85" s="2" t="s">
        <v>25561</v>
      </c>
      <c r="C85" s="2" t="s">
        <v>25562</v>
      </c>
      <c r="D85" s="2" t="s">
        <v>25560</v>
      </c>
      <c r="E85" s="144">
        <v>500000</v>
      </c>
      <c r="F85" s="10" t="s">
        <v>272</v>
      </c>
    </row>
    <row r="86" spans="1:6" ht="31.5" x14ac:dyDescent="0.25">
      <c r="A86" s="2">
        <v>74</v>
      </c>
      <c r="B86" s="2" t="s">
        <v>25563</v>
      </c>
      <c r="C86" s="2" t="s">
        <v>25564</v>
      </c>
      <c r="D86" s="2" t="s">
        <v>3027</v>
      </c>
      <c r="E86" s="144">
        <v>500000</v>
      </c>
      <c r="F86" s="10" t="s">
        <v>13</v>
      </c>
    </row>
    <row r="87" spans="1:6" ht="126" x14ac:dyDescent="0.25">
      <c r="A87" s="2">
        <v>75</v>
      </c>
      <c r="B87" s="2" t="s">
        <v>25565</v>
      </c>
      <c r="C87" s="2" t="s">
        <v>25566</v>
      </c>
      <c r="D87" s="2" t="s">
        <v>25567</v>
      </c>
      <c r="E87" s="144">
        <v>1200000</v>
      </c>
      <c r="F87" s="10" t="s">
        <v>13</v>
      </c>
    </row>
    <row r="88" spans="1:6" ht="157.5" x14ac:dyDescent="0.25">
      <c r="A88" s="2">
        <v>76</v>
      </c>
      <c r="B88" s="2" t="s">
        <v>25568</v>
      </c>
      <c r="C88" s="2" t="s">
        <v>25569</v>
      </c>
      <c r="D88" s="2" t="s">
        <v>25570</v>
      </c>
      <c r="E88" s="144">
        <v>1000000</v>
      </c>
      <c r="F88" s="10" t="s">
        <v>13</v>
      </c>
    </row>
    <row r="89" spans="1:6" ht="157.5" x14ac:dyDescent="0.25">
      <c r="A89" s="2">
        <v>77</v>
      </c>
      <c r="B89" s="2" t="s">
        <v>25571</v>
      </c>
      <c r="C89" s="2" t="s">
        <v>25572</v>
      </c>
      <c r="D89" s="2" t="s">
        <v>25573</v>
      </c>
      <c r="E89" s="144">
        <v>2200000</v>
      </c>
      <c r="F89" s="10" t="s">
        <v>13</v>
      </c>
    </row>
    <row r="90" spans="1:6" ht="126" x14ac:dyDescent="0.25">
      <c r="A90" s="2">
        <v>78</v>
      </c>
      <c r="B90" s="2" t="s">
        <v>25574</v>
      </c>
      <c r="C90" s="2" t="s">
        <v>25575</v>
      </c>
      <c r="D90" s="2" t="s">
        <v>25567</v>
      </c>
      <c r="E90" s="144">
        <v>1200000</v>
      </c>
      <c r="F90" s="10" t="s">
        <v>13</v>
      </c>
    </row>
    <row r="91" spans="1:6" ht="110.25" x14ac:dyDescent="0.25">
      <c r="A91" s="2">
        <v>79</v>
      </c>
      <c r="B91" s="2" t="s">
        <v>25576</v>
      </c>
      <c r="C91" s="2" t="s">
        <v>25577</v>
      </c>
      <c r="D91" s="2" t="s">
        <v>25578</v>
      </c>
      <c r="E91" s="144">
        <v>500000</v>
      </c>
      <c r="F91" s="10" t="s">
        <v>272</v>
      </c>
    </row>
    <row r="92" spans="1:6" ht="31.5" x14ac:dyDescent="0.25">
      <c r="A92" s="2">
        <v>80</v>
      </c>
      <c r="B92" s="2" t="s">
        <v>25579</v>
      </c>
      <c r="C92" s="2" t="s">
        <v>25580</v>
      </c>
      <c r="D92" s="2" t="s">
        <v>3027</v>
      </c>
      <c r="E92" s="144">
        <v>500000</v>
      </c>
      <c r="F92" s="10" t="s">
        <v>13</v>
      </c>
    </row>
    <row r="93" spans="1:6" ht="31.5" x14ac:dyDescent="0.25">
      <c r="A93" s="2">
        <v>81</v>
      </c>
      <c r="B93" s="2" t="s">
        <v>25581</v>
      </c>
      <c r="C93" s="2" t="s">
        <v>25582</v>
      </c>
      <c r="D93" s="2" t="s">
        <v>25583</v>
      </c>
      <c r="E93" s="144">
        <v>300000</v>
      </c>
      <c r="F93" s="10" t="s">
        <v>13</v>
      </c>
    </row>
    <row r="94" spans="1:6" ht="141.75" x14ac:dyDescent="0.25">
      <c r="A94" s="2">
        <v>82</v>
      </c>
      <c r="B94" s="2" t="s">
        <v>25584</v>
      </c>
      <c r="C94" s="2" t="s">
        <v>25585</v>
      </c>
      <c r="D94" s="2" t="s">
        <v>25586</v>
      </c>
      <c r="E94" s="144">
        <v>1200000</v>
      </c>
      <c r="F94" s="10" t="s">
        <v>13</v>
      </c>
    </row>
    <row r="95" spans="1:6" ht="31.5" x14ac:dyDescent="0.25">
      <c r="A95" s="2">
        <v>83</v>
      </c>
      <c r="B95" s="2" t="s">
        <v>25587</v>
      </c>
      <c r="C95" s="2" t="s">
        <v>25588</v>
      </c>
      <c r="D95" s="2" t="s">
        <v>3027</v>
      </c>
      <c r="E95" s="144">
        <v>500000</v>
      </c>
      <c r="F95" s="10" t="s">
        <v>13</v>
      </c>
    </row>
    <row r="96" spans="1:6" ht="31.5" x14ac:dyDescent="0.25">
      <c r="A96" s="2">
        <v>84</v>
      </c>
      <c r="B96" s="2" t="s">
        <v>25589</v>
      </c>
      <c r="C96" s="2" t="s">
        <v>25590</v>
      </c>
      <c r="D96" s="2" t="s">
        <v>3027</v>
      </c>
      <c r="E96" s="144">
        <v>500000</v>
      </c>
      <c r="F96" s="10" t="s">
        <v>13</v>
      </c>
    </row>
    <row r="97" spans="1:6" ht="110.25" x14ac:dyDescent="0.25">
      <c r="A97" s="2">
        <v>85</v>
      </c>
      <c r="B97" s="2" t="s">
        <v>25591</v>
      </c>
      <c r="C97" s="2" t="s">
        <v>25592</v>
      </c>
      <c r="D97" s="2" t="s">
        <v>25593</v>
      </c>
      <c r="E97" s="144">
        <v>500000</v>
      </c>
      <c r="F97" s="10" t="s">
        <v>272</v>
      </c>
    </row>
    <row r="98" spans="1:6" ht="31.5" x14ac:dyDescent="0.25">
      <c r="A98" s="2">
        <v>86</v>
      </c>
      <c r="B98" s="2" t="s">
        <v>25594</v>
      </c>
      <c r="C98" s="2" t="s">
        <v>25595</v>
      </c>
      <c r="D98" s="2" t="s">
        <v>3027</v>
      </c>
      <c r="E98" s="144">
        <v>500000</v>
      </c>
      <c r="F98" s="10" t="s">
        <v>13</v>
      </c>
    </row>
    <row r="99" spans="1:6" ht="47.25" x14ac:dyDescent="0.25">
      <c r="A99" s="2">
        <v>87</v>
      </c>
      <c r="B99" s="2" t="s">
        <v>25596</v>
      </c>
      <c r="C99" s="2" t="s">
        <v>25597</v>
      </c>
      <c r="D99" s="2" t="s">
        <v>25598</v>
      </c>
      <c r="E99" s="144">
        <v>500000</v>
      </c>
      <c r="F99" s="10" t="s">
        <v>13</v>
      </c>
    </row>
    <row r="100" spans="1:6" ht="47.25" x14ac:dyDescent="0.25">
      <c r="A100" s="2">
        <v>88</v>
      </c>
      <c r="B100" s="2" t="s">
        <v>25599</v>
      </c>
      <c r="C100" s="2" t="s">
        <v>25600</v>
      </c>
      <c r="D100" s="2" t="s">
        <v>25598</v>
      </c>
      <c r="E100" s="144">
        <v>500000</v>
      </c>
      <c r="F100" s="10" t="s">
        <v>13</v>
      </c>
    </row>
    <row r="101" spans="1:6" ht="94.5" x14ac:dyDescent="0.25">
      <c r="A101" s="2">
        <v>89</v>
      </c>
      <c r="B101" s="2" t="s">
        <v>25601</v>
      </c>
      <c r="C101" s="2" t="s">
        <v>25602</v>
      </c>
      <c r="D101" s="2" t="s">
        <v>25603</v>
      </c>
      <c r="E101" s="144">
        <v>150000</v>
      </c>
      <c r="F101" s="10" t="s">
        <v>13</v>
      </c>
    </row>
    <row r="102" spans="1:6" ht="47.25" x14ac:dyDescent="0.25">
      <c r="A102" s="2">
        <v>90</v>
      </c>
      <c r="B102" s="2" t="s">
        <v>25604</v>
      </c>
      <c r="C102" s="2" t="s">
        <v>25605</v>
      </c>
      <c r="D102" s="2" t="s">
        <v>25606</v>
      </c>
      <c r="E102" s="144">
        <v>500000</v>
      </c>
      <c r="F102" s="10" t="s">
        <v>13</v>
      </c>
    </row>
    <row r="103" spans="1:6" x14ac:dyDescent="0.25">
      <c r="A103" s="2"/>
      <c r="B103" s="2384" t="s">
        <v>1154</v>
      </c>
      <c r="C103" s="2384"/>
      <c r="D103" s="533"/>
      <c r="E103" s="138"/>
      <c r="F103" s="96"/>
    </row>
    <row r="104" spans="1:6" ht="47.25" x14ac:dyDescent="0.25">
      <c r="A104" s="2">
        <v>91</v>
      </c>
      <c r="B104" s="7" t="s">
        <v>25607</v>
      </c>
      <c r="C104" s="2" t="s">
        <v>25608</v>
      </c>
      <c r="D104" s="7" t="s">
        <v>25609</v>
      </c>
      <c r="E104" s="568">
        <v>400000</v>
      </c>
      <c r="F104" s="242" t="s">
        <v>13</v>
      </c>
    </row>
    <row r="105" spans="1:6" ht="47.25" x14ac:dyDescent="0.25">
      <c r="A105" s="2">
        <v>92</v>
      </c>
      <c r="B105" s="7" t="s">
        <v>25610</v>
      </c>
      <c r="C105" s="2" t="s">
        <v>25611</v>
      </c>
      <c r="D105" s="7" t="s">
        <v>25612</v>
      </c>
      <c r="E105" s="568">
        <v>400000</v>
      </c>
      <c r="F105" s="242" t="s">
        <v>13</v>
      </c>
    </row>
    <row r="106" spans="1:6" ht="47.25" x14ac:dyDescent="0.25">
      <c r="A106" s="2">
        <v>93</v>
      </c>
      <c r="B106" s="7" t="s">
        <v>25613</v>
      </c>
      <c r="C106" s="2" t="s">
        <v>25614</v>
      </c>
      <c r="D106" s="7" t="s">
        <v>25615</v>
      </c>
      <c r="E106" s="568">
        <v>600000</v>
      </c>
      <c r="F106" s="242" t="s">
        <v>13</v>
      </c>
    </row>
    <row r="107" spans="1:6" ht="63" x14ac:dyDescent="0.25">
      <c r="A107" s="2">
        <v>94</v>
      </c>
      <c r="B107" s="7" t="s">
        <v>25616</v>
      </c>
      <c r="C107" s="2" t="s">
        <v>25617</v>
      </c>
      <c r="D107" s="7" t="s">
        <v>25618</v>
      </c>
      <c r="E107" s="568">
        <v>500000</v>
      </c>
      <c r="F107" s="242" t="s">
        <v>13</v>
      </c>
    </row>
    <row r="108" spans="1:6" x14ac:dyDescent="0.25">
      <c r="A108" s="2"/>
      <c r="B108" s="2384" t="s">
        <v>712</v>
      </c>
      <c r="C108" s="2384"/>
      <c r="D108" s="2"/>
      <c r="E108" s="144"/>
      <c r="F108" s="10"/>
    </row>
    <row r="109" spans="1:6" ht="236.25" x14ac:dyDescent="0.25">
      <c r="A109" s="2">
        <v>95</v>
      </c>
      <c r="B109" s="2" t="s">
        <v>2357</v>
      </c>
      <c r="C109" s="2" t="s">
        <v>25619</v>
      </c>
      <c r="D109" s="2" t="s">
        <v>25620</v>
      </c>
      <c r="E109" s="144">
        <v>4677027.2</v>
      </c>
      <c r="F109" s="10" t="s">
        <v>13</v>
      </c>
    </row>
    <row r="110" spans="1:6" ht="78.75" x14ac:dyDescent="0.25">
      <c r="A110" s="2">
        <v>96</v>
      </c>
      <c r="B110" s="2" t="s">
        <v>683</v>
      </c>
      <c r="C110" s="2" t="s">
        <v>25621</v>
      </c>
      <c r="D110" s="2" t="s">
        <v>25622</v>
      </c>
      <c r="E110" s="144">
        <v>1500000</v>
      </c>
      <c r="F110" s="10" t="s">
        <v>13</v>
      </c>
    </row>
    <row r="111" spans="1:6" x14ac:dyDescent="0.25">
      <c r="A111" s="2"/>
      <c r="B111" s="39" t="s">
        <v>248</v>
      </c>
      <c r="C111" s="39"/>
      <c r="D111" s="49"/>
      <c r="E111" s="575">
        <f>SUM(E6:E110)</f>
        <v>81310344.820000008</v>
      </c>
      <c r="F111" s="49"/>
    </row>
    <row r="112" spans="1:6" x14ac:dyDescent="0.25">
      <c r="A112" s="73"/>
      <c r="B112" s="2472" t="s">
        <v>9</v>
      </c>
      <c r="C112" s="2472"/>
      <c r="D112" s="2472"/>
      <c r="E112" s="257"/>
      <c r="F112" s="76"/>
    </row>
    <row r="113" spans="1:6" ht="63" x14ac:dyDescent="0.25">
      <c r="A113" s="73">
        <v>1</v>
      </c>
      <c r="B113" s="69" t="s">
        <v>269</v>
      </c>
      <c r="C113" s="7" t="s">
        <v>25828</v>
      </c>
      <c r="D113" s="69" t="s">
        <v>271</v>
      </c>
      <c r="E113" s="77">
        <v>1000000</v>
      </c>
      <c r="F113" s="76" t="s">
        <v>272</v>
      </c>
    </row>
    <row r="114" spans="1:6" x14ac:dyDescent="0.25">
      <c r="A114" s="73"/>
      <c r="B114" s="70" t="s">
        <v>273</v>
      </c>
      <c r="C114" s="7"/>
      <c r="D114" s="69"/>
      <c r="E114" s="77"/>
      <c r="F114" s="76"/>
    </row>
    <row r="115" spans="1:6" ht="94.5" x14ac:dyDescent="0.25">
      <c r="A115" s="73">
        <v>2</v>
      </c>
      <c r="B115" s="69" t="s">
        <v>274</v>
      </c>
      <c r="C115" s="7" t="s">
        <v>25827</v>
      </c>
      <c r="D115" s="69" t="s">
        <v>276</v>
      </c>
      <c r="E115" s="77">
        <v>4500000</v>
      </c>
      <c r="F115" s="76" t="s">
        <v>277</v>
      </c>
    </row>
    <row r="116" spans="1:6" x14ac:dyDescent="0.25">
      <c r="A116" s="88"/>
      <c r="B116" s="88" t="s">
        <v>248</v>
      </c>
      <c r="C116" s="88"/>
      <c r="D116" s="88"/>
      <c r="E116" s="89">
        <f>E115+E113</f>
        <v>5500000</v>
      </c>
      <c r="F116" s="88"/>
    </row>
    <row r="117" spans="1:6" x14ac:dyDescent="0.25">
      <c r="A117" s="88"/>
      <c r="B117" s="88" t="s">
        <v>324</v>
      </c>
      <c r="C117" s="88"/>
      <c r="D117" s="88"/>
      <c r="E117" s="89">
        <f>E116+E111</f>
        <v>86810344.820000008</v>
      </c>
      <c r="F117" s="88"/>
    </row>
    <row r="121" spans="1:6" x14ac:dyDescent="0.25">
      <c r="A121" s="2858" t="s">
        <v>0</v>
      </c>
      <c r="B121" s="2859"/>
      <c r="C121" s="2859"/>
      <c r="D121" s="2859"/>
      <c r="E121" s="2859"/>
      <c r="F121" s="2860"/>
    </row>
    <row r="122" spans="1:6" x14ac:dyDescent="0.25">
      <c r="A122" s="2858" t="s">
        <v>25406</v>
      </c>
      <c r="B122" s="2859"/>
      <c r="C122" s="2859"/>
      <c r="D122" s="2859"/>
      <c r="E122" s="2859"/>
      <c r="F122" s="2860"/>
    </row>
    <row r="123" spans="1:6" x14ac:dyDescent="0.25">
      <c r="A123" s="2858" t="s">
        <v>281</v>
      </c>
      <c r="B123" s="2859"/>
      <c r="C123" s="2859"/>
      <c r="D123" s="2859"/>
      <c r="E123" s="2859"/>
      <c r="F123" s="2860"/>
    </row>
    <row r="124" spans="1:6" x14ac:dyDescent="0.25">
      <c r="A124" s="280" t="s">
        <v>3</v>
      </c>
      <c r="B124" s="820" t="s">
        <v>283</v>
      </c>
      <c r="C124" s="820" t="s">
        <v>284</v>
      </c>
      <c r="D124" s="820" t="s">
        <v>285</v>
      </c>
      <c r="E124" s="1286" t="s">
        <v>1202</v>
      </c>
      <c r="F124" s="820" t="s">
        <v>287</v>
      </c>
    </row>
    <row r="125" spans="1:6" x14ac:dyDescent="0.25">
      <c r="A125" s="280"/>
      <c r="B125" s="2939" t="s">
        <v>9</v>
      </c>
      <c r="C125" s="2940"/>
      <c r="D125" s="820"/>
      <c r="E125" s="1286"/>
      <c r="F125" s="820"/>
    </row>
    <row r="126" spans="1:6" ht="126" x14ac:dyDescent="0.25">
      <c r="A126" s="193">
        <v>1</v>
      </c>
      <c r="B126" s="156" t="s">
        <v>295</v>
      </c>
      <c r="C126" s="156" t="s">
        <v>25623</v>
      </c>
      <c r="D126" s="156" t="s">
        <v>535</v>
      </c>
      <c r="E126" s="1287">
        <v>10344.83</v>
      </c>
      <c r="F126" s="381" t="s">
        <v>1259</v>
      </c>
    </row>
    <row r="127" spans="1:6" x14ac:dyDescent="0.25">
      <c r="A127" s="193"/>
      <c r="B127" s="2375" t="s">
        <v>25624</v>
      </c>
      <c r="C127" s="2376"/>
      <c r="D127" s="251"/>
      <c r="E127" s="1288"/>
      <c r="F127" s="381"/>
    </row>
    <row r="128" spans="1:6" ht="31.5" x14ac:dyDescent="0.25">
      <c r="A128" s="193">
        <v>2</v>
      </c>
      <c r="B128" s="156" t="s">
        <v>25625</v>
      </c>
      <c r="C128" s="156" t="s">
        <v>25436</v>
      </c>
      <c r="D128" s="156" t="s">
        <v>7672</v>
      </c>
      <c r="E128" s="1287">
        <v>500000</v>
      </c>
      <c r="F128" s="381" t="s">
        <v>13</v>
      </c>
    </row>
    <row r="129" spans="1:6" x14ac:dyDescent="0.25">
      <c r="A129" s="193"/>
      <c r="B129" s="2375" t="s">
        <v>25626</v>
      </c>
      <c r="C129" s="2376"/>
      <c r="D129" s="251"/>
      <c r="E129" s="1288"/>
      <c r="F129" s="381"/>
    </row>
    <row r="130" spans="1:6" ht="47.25" x14ac:dyDescent="0.25">
      <c r="A130" s="193">
        <v>3</v>
      </c>
      <c r="B130" s="156" t="s">
        <v>25587</v>
      </c>
      <c r="C130" s="156" t="s">
        <v>25559</v>
      </c>
      <c r="D130" s="156" t="s">
        <v>1736</v>
      </c>
      <c r="E130" s="1287">
        <v>500000</v>
      </c>
      <c r="F130" s="381" t="s">
        <v>1269</v>
      </c>
    </row>
    <row r="131" spans="1:6" ht="173.25" x14ac:dyDescent="0.25">
      <c r="A131" s="193">
        <v>4</v>
      </c>
      <c r="B131" s="156" t="s">
        <v>25627</v>
      </c>
      <c r="C131" s="156" t="s">
        <v>25562</v>
      </c>
      <c r="D131" s="182" t="s">
        <v>25628</v>
      </c>
      <c r="E131" s="1287">
        <v>800000</v>
      </c>
      <c r="F131" s="381" t="s">
        <v>3166</v>
      </c>
    </row>
    <row r="132" spans="1:6" x14ac:dyDescent="0.25">
      <c r="A132" s="193"/>
      <c r="B132" s="2375" t="s">
        <v>40</v>
      </c>
      <c r="C132" s="2376"/>
      <c r="D132" s="251"/>
      <c r="E132" s="1288"/>
      <c r="F132" s="381"/>
    </row>
    <row r="133" spans="1:6" ht="94.5" x14ac:dyDescent="0.25">
      <c r="A133" s="193">
        <v>5</v>
      </c>
      <c r="B133" s="156" t="s">
        <v>41</v>
      </c>
      <c r="C133" s="156" t="s">
        <v>25419</v>
      </c>
      <c r="D133" s="156" t="s">
        <v>302</v>
      </c>
      <c r="E133" s="1287">
        <v>568965.51</v>
      </c>
      <c r="F133" s="381" t="s">
        <v>1259</v>
      </c>
    </row>
    <row r="134" spans="1:6" x14ac:dyDescent="0.25">
      <c r="A134" s="193"/>
      <c r="B134" s="2941" t="s">
        <v>1834</v>
      </c>
      <c r="C134" s="2942"/>
      <c r="D134" s="251"/>
      <c r="E134" s="530">
        <f>SUM(E126:E133)</f>
        <v>2379310.34</v>
      </c>
      <c r="F134" s="251"/>
    </row>
    <row r="135" spans="1:6" ht="18" customHeight="1" x14ac:dyDescent="0.25">
      <c r="A135" s="193"/>
      <c r="B135" s="2375" t="s">
        <v>323</v>
      </c>
      <c r="C135" s="2376"/>
      <c r="D135" s="251"/>
      <c r="E135" s="530"/>
      <c r="F135" s="251"/>
    </row>
    <row r="136" spans="1:6" ht="47.25" x14ac:dyDescent="0.25">
      <c r="A136" s="1196">
        <v>1</v>
      </c>
      <c r="B136" s="365" t="s">
        <v>25629</v>
      </c>
      <c r="C136" s="365" t="s">
        <v>25551</v>
      </c>
      <c r="D136" s="365" t="s">
        <v>16794</v>
      </c>
      <c r="E136" s="1287">
        <v>3000000</v>
      </c>
      <c r="F136" s="399" t="s">
        <v>13</v>
      </c>
    </row>
    <row r="137" spans="1:6" ht="31.5" x14ac:dyDescent="0.25">
      <c r="A137" s="1196">
        <v>2</v>
      </c>
      <c r="B137" s="365" t="s">
        <v>25579</v>
      </c>
      <c r="C137" s="365" t="s">
        <v>25554</v>
      </c>
      <c r="D137" s="365" t="s">
        <v>16794</v>
      </c>
      <c r="E137" s="1287">
        <v>3000000</v>
      </c>
      <c r="F137" s="399" t="s">
        <v>13</v>
      </c>
    </row>
    <row r="138" spans="1:6" ht="31.5" x14ac:dyDescent="0.25">
      <c r="A138" s="1196">
        <v>3</v>
      </c>
      <c r="B138" s="365" t="s">
        <v>25630</v>
      </c>
      <c r="C138" s="365" t="s">
        <v>25557</v>
      </c>
      <c r="D138" s="365" t="s">
        <v>25631</v>
      </c>
      <c r="E138" s="1287">
        <v>3000000</v>
      </c>
      <c r="F138" s="399" t="s">
        <v>13</v>
      </c>
    </row>
    <row r="139" spans="1:6" x14ac:dyDescent="0.25">
      <c r="A139" s="750"/>
      <c r="B139" s="400" t="s">
        <v>248</v>
      </c>
      <c r="C139" s="750"/>
      <c r="D139" s="750"/>
      <c r="E139" s="1289">
        <f>SUM(E136:E138)</f>
        <v>9000000</v>
      </c>
      <c r="F139" s="750"/>
    </row>
    <row r="140" spans="1:6" ht="31.5" x14ac:dyDescent="0.25">
      <c r="A140" s="88"/>
      <c r="B140" s="400" t="s">
        <v>324</v>
      </c>
      <c r="C140" s="88"/>
      <c r="D140" s="88"/>
      <c r="E140" s="89">
        <f>E139+E134</f>
        <v>11379310.34</v>
      </c>
      <c r="F140" s="88"/>
    </row>
  </sheetData>
  <mergeCells count="23">
    <mergeCell ref="B112:D112"/>
    <mergeCell ref="A121:F121"/>
    <mergeCell ref="A122:F122"/>
    <mergeCell ref="A123:F123"/>
    <mergeCell ref="B127:C127"/>
    <mergeCell ref="B129:C129"/>
    <mergeCell ref="B135:C135"/>
    <mergeCell ref="B125:C125"/>
    <mergeCell ref="B132:C132"/>
    <mergeCell ref="B134:C134"/>
    <mergeCell ref="B108:C108"/>
    <mergeCell ref="B19:C19"/>
    <mergeCell ref="B21:C21"/>
    <mergeCell ref="B23:C23"/>
    <mergeCell ref="B28:C28"/>
    <mergeCell ref="B80:C80"/>
    <mergeCell ref="B103:C103"/>
    <mergeCell ref="B14:C14"/>
    <mergeCell ref="A1:F1"/>
    <mergeCell ref="A2:F2"/>
    <mergeCell ref="A3:F3"/>
    <mergeCell ref="B5:C5"/>
    <mergeCell ref="B10:D10"/>
  </mergeCells>
  <pageMargins left="0.7" right="0.7" top="0.75" bottom="0.75" header="0.3" footer="0.3"/>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1"/>
  <sheetViews>
    <sheetView topLeftCell="A109" workbookViewId="0">
      <selection activeCell="C152" sqref="C152"/>
    </sheetView>
  </sheetViews>
  <sheetFormatPr defaultRowHeight="15.75" x14ac:dyDescent="0.25"/>
  <cols>
    <col min="1" max="1" width="8.5703125" style="128" customWidth="1"/>
    <col min="2" max="2" width="16.140625" style="128" customWidth="1"/>
    <col min="3" max="3" width="42.7109375" style="128" customWidth="1"/>
    <col min="4" max="4" width="16.5703125" style="128" customWidth="1"/>
    <col min="5" max="5" width="25.140625" style="128" customWidth="1"/>
    <col min="6" max="6" width="10.85546875" style="128" customWidth="1"/>
    <col min="7" max="16384" width="9.140625" style="128"/>
  </cols>
  <sheetData>
    <row r="1" spans="1:6" x14ac:dyDescent="0.25">
      <c r="A1" s="2360" t="s">
        <v>0</v>
      </c>
      <c r="B1" s="2360"/>
      <c r="C1" s="2360"/>
      <c r="D1" s="2360"/>
      <c r="E1" s="2360"/>
      <c r="F1" s="2360"/>
    </row>
    <row r="2" spans="1:6" x14ac:dyDescent="0.25">
      <c r="A2" s="2360" t="s">
        <v>25632</v>
      </c>
      <c r="B2" s="2360"/>
      <c r="C2" s="2360"/>
      <c r="D2" s="2360"/>
      <c r="E2" s="2360"/>
      <c r="F2" s="2360"/>
    </row>
    <row r="3" spans="1:6" x14ac:dyDescent="0.25">
      <c r="A3" s="2360" t="s">
        <v>281</v>
      </c>
      <c r="B3" s="2360"/>
      <c r="C3" s="2360"/>
      <c r="D3" s="2360"/>
      <c r="E3" s="2360"/>
      <c r="F3" s="2360"/>
    </row>
    <row r="4" spans="1:6" ht="31.5" x14ac:dyDescent="0.25">
      <c r="A4" s="410" t="s">
        <v>3</v>
      </c>
      <c r="B4" s="96" t="s">
        <v>283</v>
      </c>
      <c r="C4" s="96" t="s">
        <v>284</v>
      </c>
      <c r="D4" s="9" t="s">
        <v>5291</v>
      </c>
      <c r="E4" s="138" t="s">
        <v>286</v>
      </c>
      <c r="F4" s="219" t="s">
        <v>287</v>
      </c>
    </row>
    <row r="5" spans="1:6" x14ac:dyDescent="0.25">
      <c r="A5" s="131"/>
      <c r="B5" s="2427" t="s">
        <v>9</v>
      </c>
      <c r="C5" s="2427"/>
      <c r="D5" s="2427"/>
      <c r="E5" s="189"/>
      <c r="F5" s="71"/>
    </row>
    <row r="6" spans="1:6" ht="47.25" x14ac:dyDescent="0.25">
      <c r="A6" s="131">
        <v>1</v>
      </c>
      <c r="B6" s="75" t="s">
        <v>289</v>
      </c>
      <c r="C6" s="75" t="s">
        <v>25633</v>
      </c>
      <c r="D6" s="69" t="s">
        <v>329</v>
      </c>
      <c r="E6" s="187">
        <v>1874300</v>
      </c>
      <c r="F6" s="71" t="s">
        <v>272</v>
      </c>
    </row>
    <row r="7" spans="1:6" ht="157.5" x14ac:dyDescent="0.25">
      <c r="A7" s="131">
        <v>2</v>
      </c>
      <c r="B7" s="75" t="s">
        <v>25634</v>
      </c>
      <c r="C7" s="75" t="s">
        <v>25635</v>
      </c>
      <c r="D7" s="69" t="s">
        <v>488</v>
      </c>
      <c r="E7" s="187">
        <v>671920.69</v>
      </c>
      <c r="F7" s="71" t="s">
        <v>272</v>
      </c>
    </row>
    <row r="8" spans="1:6" ht="78.75" x14ac:dyDescent="0.25">
      <c r="A8" s="131">
        <v>3</v>
      </c>
      <c r="B8" s="75" t="s">
        <v>25636</v>
      </c>
      <c r="C8" s="75" t="s">
        <v>25637</v>
      </c>
      <c r="D8" s="69" t="s">
        <v>25638</v>
      </c>
      <c r="E8" s="187">
        <v>300000</v>
      </c>
      <c r="F8" s="71" t="s">
        <v>272</v>
      </c>
    </row>
    <row r="9" spans="1:6" ht="47.25" x14ac:dyDescent="0.25">
      <c r="A9" s="131">
        <v>4</v>
      </c>
      <c r="B9" s="75" t="s">
        <v>20</v>
      </c>
      <c r="C9" s="75" t="s">
        <v>25639</v>
      </c>
      <c r="D9" s="69" t="s">
        <v>22</v>
      </c>
      <c r="E9" s="187">
        <v>100000</v>
      </c>
      <c r="F9" s="71" t="s">
        <v>272</v>
      </c>
    </row>
    <row r="10" spans="1:6" ht="78.75" x14ac:dyDescent="0.25">
      <c r="A10" s="131">
        <v>5</v>
      </c>
      <c r="B10" s="75" t="s">
        <v>17</v>
      </c>
      <c r="C10" s="75" t="s">
        <v>25640</v>
      </c>
      <c r="D10" s="69" t="s">
        <v>25641</v>
      </c>
      <c r="E10" s="187">
        <v>14400</v>
      </c>
      <c r="F10" s="71" t="s">
        <v>272</v>
      </c>
    </row>
    <row r="11" spans="1:6" ht="78.75" x14ac:dyDescent="0.25">
      <c r="A11" s="131">
        <v>6</v>
      </c>
      <c r="B11" s="75" t="s">
        <v>290</v>
      </c>
      <c r="C11" s="75" t="s">
        <v>25642</v>
      </c>
      <c r="D11" s="69" t="s">
        <v>25643</v>
      </c>
      <c r="E11" s="187">
        <v>1248000</v>
      </c>
      <c r="F11" s="71" t="s">
        <v>272</v>
      </c>
    </row>
    <row r="12" spans="1:6" x14ac:dyDescent="0.25">
      <c r="A12" s="131"/>
      <c r="B12" s="2408" t="s">
        <v>25644</v>
      </c>
      <c r="C12" s="2408"/>
      <c r="D12" s="2408"/>
      <c r="E12" s="422"/>
      <c r="F12" s="719"/>
    </row>
    <row r="13" spans="1:6" ht="126" x14ac:dyDescent="0.25">
      <c r="A13" s="131">
        <v>7</v>
      </c>
      <c r="B13" s="75" t="s">
        <v>25634</v>
      </c>
      <c r="C13" s="75" t="s">
        <v>25645</v>
      </c>
      <c r="D13" s="69" t="s">
        <v>2063</v>
      </c>
      <c r="E13" s="187">
        <v>804310.34</v>
      </c>
      <c r="F13" s="71" t="s">
        <v>272</v>
      </c>
    </row>
    <row r="14" spans="1:6" ht="63" x14ac:dyDescent="0.25">
      <c r="A14" s="131">
        <v>8</v>
      </c>
      <c r="B14" s="75" t="s">
        <v>290</v>
      </c>
      <c r="C14" s="75" t="s">
        <v>25646</v>
      </c>
      <c r="D14" s="69" t="s">
        <v>25647</v>
      </c>
      <c r="E14" s="187">
        <v>1300000</v>
      </c>
      <c r="F14" s="71" t="s">
        <v>272</v>
      </c>
    </row>
    <row r="15" spans="1:6" ht="78.75" x14ac:dyDescent="0.25">
      <c r="A15" s="131">
        <v>9</v>
      </c>
      <c r="B15" s="75" t="s">
        <v>25648</v>
      </c>
      <c r="C15" s="75" t="s">
        <v>25649</v>
      </c>
      <c r="D15" s="69" t="s">
        <v>25650</v>
      </c>
      <c r="E15" s="187">
        <v>500000</v>
      </c>
      <c r="F15" s="71" t="s">
        <v>272</v>
      </c>
    </row>
    <row r="16" spans="1:6" x14ac:dyDescent="0.25">
      <c r="A16" s="131"/>
      <c r="B16" s="2408" t="s">
        <v>40</v>
      </c>
      <c r="C16" s="2408"/>
      <c r="D16" s="2408"/>
      <c r="E16" s="422"/>
      <c r="F16" s="719"/>
    </row>
    <row r="17" spans="1:6" ht="110.25" x14ac:dyDescent="0.25">
      <c r="A17" s="131">
        <v>10</v>
      </c>
      <c r="B17" s="75" t="s">
        <v>41</v>
      </c>
      <c r="C17" s="75" t="s">
        <v>25651</v>
      </c>
      <c r="D17" s="69" t="s">
        <v>43</v>
      </c>
      <c r="E17" s="186">
        <v>4568965.5199999996</v>
      </c>
      <c r="F17" s="71" t="s">
        <v>272</v>
      </c>
    </row>
    <row r="18" spans="1:6" x14ac:dyDescent="0.25">
      <c r="A18" s="131"/>
      <c r="B18" s="2409" t="s">
        <v>306</v>
      </c>
      <c r="C18" s="2943"/>
      <c r="D18" s="2410"/>
      <c r="E18" s="422"/>
      <c r="F18" s="719"/>
    </row>
    <row r="19" spans="1:6" ht="173.25" x14ac:dyDescent="0.25">
      <c r="A19" s="131">
        <v>11</v>
      </c>
      <c r="B19" s="75" t="s">
        <v>4481</v>
      </c>
      <c r="C19" s="75" t="s">
        <v>25652</v>
      </c>
      <c r="D19" s="69" t="s">
        <v>10281</v>
      </c>
      <c r="E19" s="187">
        <v>1500000</v>
      </c>
      <c r="F19" s="71" t="s">
        <v>272</v>
      </c>
    </row>
    <row r="20" spans="1:6" x14ac:dyDescent="0.25">
      <c r="A20" s="131"/>
      <c r="B20" s="2408" t="s">
        <v>303</v>
      </c>
      <c r="C20" s="2408"/>
      <c r="D20" s="2408"/>
      <c r="E20" s="422"/>
      <c r="F20" s="719"/>
    </row>
    <row r="21" spans="1:6" ht="126" x14ac:dyDescent="0.25">
      <c r="A21" s="131">
        <v>12</v>
      </c>
      <c r="B21" s="75" t="s">
        <v>25653</v>
      </c>
      <c r="C21" s="75" t="s">
        <v>25654</v>
      </c>
      <c r="D21" s="69" t="s">
        <v>25655</v>
      </c>
      <c r="E21" s="187">
        <v>130000</v>
      </c>
      <c r="F21" s="71" t="s">
        <v>13</v>
      </c>
    </row>
    <row r="22" spans="1:6" ht="126" x14ac:dyDescent="0.25">
      <c r="A22" s="131">
        <v>13</v>
      </c>
      <c r="B22" s="75" t="s">
        <v>25656</v>
      </c>
      <c r="C22" s="75" t="s">
        <v>25657</v>
      </c>
      <c r="D22" s="69" t="s">
        <v>25655</v>
      </c>
      <c r="E22" s="187">
        <v>130000</v>
      </c>
      <c r="F22" s="71" t="s">
        <v>13</v>
      </c>
    </row>
    <row r="23" spans="1:6" ht="126" x14ac:dyDescent="0.25">
      <c r="A23" s="131">
        <v>14</v>
      </c>
      <c r="B23" s="75" t="s">
        <v>25658</v>
      </c>
      <c r="C23" s="75" t="s">
        <v>25659</v>
      </c>
      <c r="D23" s="69" t="s">
        <v>25655</v>
      </c>
      <c r="E23" s="187">
        <v>130000</v>
      </c>
      <c r="F23" s="71" t="s">
        <v>13</v>
      </c>
    </row>
    <row r="24" spans="1:6" ht="126" x14ac:dyDescent="0.25">
      <c r="A24" s="131">
        <v>15</v>
      </c>
      <c r="B24" s="75" t="s">
        <v>25660</v>
      </c>
      <c r="C24" s="75" t="s">
        <v>25661</v>
      </c>
      <c r="D24" s="69" t="s">
        <v>25655</v>
      </c>
      <c r="E24" s="187">
        <v>130000</v>
      </c>
      <c r="F24" s="71" t="s">
        <v>13</v>
      </c>
    </row>
    <row r="25" spans="1:6" ht="126" x14ac:dyDescent="0.25">
      <c r="A25" s="131">
        <v>16</v>
      </c>
      <c r="B25" s="75" t="s">
        <v>25662</v>
      </c>
      <c r="C25" s="75" t="s">
        <v>25663</v>
      </c>
      <c r="D25" s="69" t="s">
        <v>25655</v>
      </c>
      <c r="E25" s="187">
        <v>130000</v>
      </c>
      <c r="F25" s="71" t="s">
        <v>13</v>
      </c>
    </row>
    <row r="26" spans="1:6" ht="126" x14ac:dyDescent="0.25">
      <c r="A26" s="131">
        <v>17</v>
      </c>
      <c r="B26" s="75" t="s">
        <v>25664</v>
      </c>
      <c r="C26" s="75" t="s">
        <v>25665</v>
      </c>
      <c r="D26" s="69" t="s">
        <v>25655</v>
      </c>
      <c r="E26" s="187">
        <v>130000</v>
      </c>
      <c r="F26" s="71" t="s">
        <v>13</v>
      </c>
    </row>
    <row r="27" spans="1:6" x14ac:dyDescent="0.25">
      <c r="A27" s="131"/>
      <c r="B27" s="2408" t="s">
        <v>34</v>
      </c>
      <c r="C27" s="2408"/>
      <c r="D27" s="2408"/>
      <c r="E27" s="422"/>
      <c r="F27" s="719"/>
    </row>
    <row r="28" spans="1:6" ht="47.25" x14ac:dyDescent="0.25">
      <c r="A28" s="131">
        <v>18</v>
      </c>
      <c r="B28" s="75" t="s">
        <v>25666</v>
      </c>
      <c r="C28" s="75" t="s">
        <v>25667</v>
      </c>
      <c r="D28" s="69" t="s">
        <v>341</v>
      </c>
      <c r="E28" s="187">
        <v>2500000</v>
      </c>
      <c r="F28" s="71" t="s">
        <v>13</v>
      </c>
    </row>
    <row r="29" spans="1:6" ht="78.75" x14ac:dyDescent="0.25">
      <c r="A29" s="131">
        <v>19</v>
      </c>
      <c r="B29" s="75" t="s">
        <v>25668</v>
      </c>
      <c r="C29" s="75" t="s">
        <v>25669</v>
      </c>
      <c r="D29" s="69" t="s">
        <v>25670</v>
      </c>
      <c r="E29" s="187">
        <v>16301421.07</v>
      </c>
      <c r="F29" s="71" t="s">
        <v>13</v>
      </c>
    </row>
    <row r="30" spans="1:6" x14ac:dyDescent="0.25">
      <c r="A30" s="131"/>
      <c r="B30" s="2408" t="s">
        <v>312</v>
      </c>
      <c r="C30" s="2408"/>
      <c r="D30" s="2408"/>
      <c r="E30" s="422"/>
      <c r="F30" s="719"/>
    </row>
    <row r="31" spans="1:6" ht="63" x14ac:dyDescent="0.25">
      <c r="A31" s="131">
        <v>20</v>
      </c>
      <c r="B31" s="101" t="s">
        <v>25671</v>
      </c>
      <c r="C31" s="101" t="s">
        <v>25672</v>
      </c>
      <c r="D31" s="158" t="s">
        <v>25673</v>
      </c>
      <c r="E31" s="186">
        <v>500000</v>
      </c>
      <c r="F31" s="71" t="s">
        <v>13</v>
      </c>
    </row>
    <row r="32" spans="1:6" ht="31.5" x14ac:dyDescent="0.25">
      <c r="A32" s="131">
        <v>21</v>
      </c>
      <c r="B32" s="101" t="s">
        <v>12718</v>
      </c>
      <c r="C32" s="101" t="s">
        <v>25674</v>
      </c>
      <c r="D32" s="158" t="s">
        <v>25675</v>
      </c>
      <c r="E32" s="186">
        <v>1200000</v>
      </c>
      <c r="F32" s="71" t="s">
        <v>13</v>
      </c>
    </row>
    <row r="33" spans="1:6" ht="31.5" x14ac:dyDescent="0.25">
      <c r="A33" s="131">
        <v>22</v>
      </c>
      <c r="B33" s="101" t="s">
        <v>25676</v>
      </c>
      <c r="C33" s="101" t="s">
        <v>25677</v>
      </c>
      <c r="D33" s="158" t="s">
        <v>25678</v>
      </c>
      <c r="E33" s="186">
        <v>800000</v>
      </c>
      <c r="F33" s="71" t="s">
        <v>13</v>
      </c>
    </row>
    <row r="34" spans="1:6" ht="63" x14ac:dyDescent="0.25">
      <c r="A34" s="131">
        <v>23</v>
      </c>
      <c r="B34" s="101" t="s">
        <v>25679</v>
      </c>
      <c r="C34" s="101" t="s">
        <v>25680</v>
      </c>
      <c r="D34" s="158" t="s">
        <v>25681</v>
      </c>
      <c r="E34" s="186">
        <v>500000</v>
      </c>
      <c r="F34" s="71" t="s">
        <v>13</v>
      </c>
    </row>
    <row r="35" spans="1:6" ht="78.75" x14ac:dyDescent="0.25">
      <c r="A35" s="131">
        <v>24</v>
      </c>
      <c r="B35" s="101" t="s">
        <v>25682</v>
      </c>
      <c r="C35" s="101" t="s">
        <v>25683</v>
      </c>
      <c r="D35" s="158" t="s">
        <v>25684</v>
      </c>
      <c r="E35" s="186">
        <v>500000</v>
      </c>
      <c r="F35" s="71" t="s">
        <v>13</v>
      </c>
    </row>
    <row r="36" spans="1:6" ht="31.5" x14ac:dyDescent="0.25">
      <c r="A36" s="131">
        <v>25</v>
      </c>
      <c r="B36" s="101" t="s">
        <v>25685</v>
      </c>
      <c r="C36" s="101" t="s">
        <v>25686</v>
      </c>
      <c r="D36" s="158" t="s">
        <v>25687</v>
      </c>
      <c r="E36" s="186">
        <v>800000</v>
      </c>
      <c r="F36" s="71" t="s">
        <v>13</v>
      </c>
    </row>
    <row r="37" spans="1:6" ht="31.5" x14ac:dyDescent="0.25">
      <c r="A37" s="131">
        <v>26</v>
      </c>
      <c r="B37" s="101" t="s">
        <v>1922</v>
      </c>
      <c r="C37" s="101" t="s">
        <v>25688</v>
      </c>
      <c r="D37" s="158" t="s">
        <v>25689</v>
      </c>
      <c r="E37" s="186">
        <v>800000</v>
      </c>
      <c r="F37" s="71" t="s">
        <v>13</v>
      </c>
    </row>
    <row r="38" spans="1:6" ht="47.25" x14ac:dyDescent="0.25">
      <c r="A38" s="131">
        <v>27</v>
      </c>
      <c r="B38" s="101" t="s">
        <v>25690</v>
      </c>
      <c r="C38" s="101" t="s">
        <v>25691</v>
      </c>
      <c r="D38" s="158" t="s">
        <v>6895</v>
      </c>
      <c r="E38" s="186">
        <v>800000</v>
      </c>
      <c r="F38" s="71" t="s">
        <v>13</v>
      </c>
    </row>
    <row r="39" spans="1:6" ht="78.75" x14ac:dyDescent="0.25">
      <c r="A39" s="131">
        <v>28</v>
      </c>
      <c r="B39" s="101" t="s">
        <v>25692</v>
      </c>
      <c r="C39" s="101" t="s">
        <v>25693</v>
      </c>
      <c r="D39" s="158" t="s">
        <v>25694</v>
      </c>
      <c r="E39" s="186">
        <v>500000</v>
      </c>
      <c r="F39" s="71" t="s">
        <v>13</v>
      </c>
    </row>
    <row r="40" spans="1:6" ht="31.5" x14ac:dyDescent="0.25">
      <c r="A40" s="131">
        <v>29</v>
      </c>
      <c r="B40" s="101" t="s">
        <v>25695</v>
      </c>
      <c r="C40" s="101" t="s">
        <v>25696</v>
      </c>
      <c r="D40" s="158" t="s">
        <v>18366</v>
      </c>
      <c r="E40" s="186">
        <v>800000</v>
      </c>
      <c r="F40" s="71" t="s">
        <v>13</v>
      </c>
    </row>
    <row r="41" spans="1:6" ht="31.5" x14ac:dyDescent="0.25">
      <c r="A41" s="131">
        <v>30</v>
      </c>
      <c r="B41" s="101" t="s">
        <v>25697</v>
      </c>
      <c r="C41" s="101" t="s">
        <v>25698</v>
      </c>
      <c r="D41" s="158" t="s">
        <v>25699</v>
      </c>
      <c r="E41" s="186">
        <v>800000</v>
      </c>
      <c r="F41" s="71" t="s">
        <v>272</v>
      </c>
    </row>
    <row r="42" spans="1:6" ht="78.75" x14ac:dyDescent="0.25">
      <c r="A42" s="131">
        <v>31</v>
      </c>
      <c r="B42" s="101" t="s">
        <v>25700</v>
      </c>
      <c r="C42" s="101" t="s">
        <v>25701</v>
      </c>
      <c r="D42" s="158" t="s">
        <v>25702</v>
      </c>
      <c r="E42" s="186">
        <v>500000</v>
      </c>
      <c r="F42" s="71" t="s">
        <v>13</v>
      </c>
    </row>
    <row r="43" spans="1:6" ht="47.25" x14ac:dyDescent="0.25">
      <c r="A43" s="131">
        <v>32</v>
      </c>
      <c r="B43" s="101" t="s">
        <v>25703</v>
      </c>
      <c r="C43" s="101" t="s">
        <v>25704</v>
      </c>
      <c r="D43" s="158" t="s">
        <v>25678</v>
      </c>
      <c r="E43" s="186">
        <v>800000</v>
      </c>
      <c r="F43" s="71" t="s">
        <v>13</v>
      </c>
    </row>
    <row r="44" spans="1:6" ht="78.75" x14ac:dyDescent="0.25">
      <c r="A44" s="131">
        <v>33</v>
      </c>
      <c r="B44" s="101" t="s">
        <v>25705</v>
      </c>
      <c r="C44" s="101" t="s">
        <v>25706</v>
      </c>
      <c r="D44" s="158" t="s">
        <v>25707</v>
      </c>
      <c r="E44" s="186">
        <v>500000</v>
      </c>
      <c r="F44" s="71" t="s">
        <v>13</v>
      </c>
    </row>
    <row r="45" spans="1:6" ht="63" x14ac:dyDescent="0.25">
      <c r="A45" s="131">
        <v>34</v>
      </c>
      <c r="B45" s="101" t="s">
        <v>25708</v>
      </c>
      <c r="C45" s="101" t="s">
        <v>25709</v>
      </c>
      <c r="D45" s="158" t="s">
        <v>25673</v>
      </c>
      <c r="E45" s="186">
        <v>500000</v>
      </c>
      <c r="F45" s="71" t="s">
        <v>13</v>
      </c>
    </row>
    <row r="46" spans="1:6" ht="31.5" x14ac:dyDescent="0.25">
      <c r="A46" s="131">
        <v>35</v>
      </c>
      <c r="B46" s="101" t="s">
        <v>8056</v>
      </c>
      <c r="C46" s="101" t="s">
        <v>25710</v>
      </c>
      <c r="D46" s="158" t="s">
        <v>25711</v>
      </c>
      <c r="E46" s="186">
        <v>800000</v>
      </c>
      <c r="F46" s="71" t="s">
        <v>13</v>
      </c>
    </row>
    <row r="47" spans="1:6" ht="63" x14ac:dyDescent="0.25">
      <c r="A47" s="131">
        <v>36</v>
      </c>
      <c r="B47" s="101" t="s">
        <v>25712</v>
      </c>
      <c r="C47" s="101" t="s">
        <v>25713</v>
      </c>
      <c r="D47" s="158" t="s">
        <v>25714</v>
      </c>
      <c r="E47" s="186">
        <v>500000</v>
      </c>
      <c r="F47" s="71" t="s">
        <v>13</v>
      </c>
    </row>
    <row r="48" spans="1:6" ht="47.25" x14ac:dyDescent="0.25">
      <c r="A48" s="131">
        <v>37</v>
      </c>
      <c r="B48" s="101" t="s">
        <v>25715</v>
      </c>
      <c r="C48" s="101" t="s">
        <v>25716</v>
      </c>
      <c r="D48" s="158" t="s">
        <v>25711</v>
      </c>
      <c r="E48" s="186">
        <v>800000</v>
      </c>
      <c r="F48" s="71" t="s">
        <v>13</v>
      </c>
    </row>
    <row r="49" spans="1:6" ht="31.5" x14ac:dyDescent="0.25">
      <c r="A49" s="131">
        <v>38</v>
      </c>
      <c r="B49" s="101" t="s">
        <v>25717</v>
      </c>
      <c r="C49" s="101" t="s">
        <v>25718</v>
      </c>
      <c r="D49" s="158" t="s">
        <v>25719</v>
      </c>
      <c r="E49" s="186">
        <v>1600000</v>
      </c>
      <c r="F49" s="71" t="s">
        <v>13</v>
      </c>
    </row>
    <row r="50" spans="1:6" ht="31.5" x14ac:dyDescent="0.25">
      <c r="A50" s="131">
        <v>39</v>
      </c>
      <c r="B50" s="101" t="s">
        <v>25720</v>
      </c>
      <c r="C50" s="101" t="s">
        <v>25721</v>
      </c>
      <c r="D50" s="158" t="s">
        <v>25711</v>
      </c>
      <c r="E50" s="186">
        <v>800000</v>
      </c>
      <c r="F50" s="71" t="s">
        <v>13</v>
      </c>
    </row>
    <row r="51" spans="1:6" ht="78.75" x14ac:dyDescent="0.25">
      <c r="A51" s="131">
        <v>40</v>
      </c>
      <c r="B51" s="101" t="s">
        <v>25722</v>
      </c>
      <c r="C51" s="101" t="s">
        <v>25723</v>
      </c>
      <c r="D51" s="158" t="s">
        <v>25724</v>
      </c>
      <c r="E51" s="186">
        <v>700000</v>
      </c>
      <c r="F51" s="71" t="s">
        <v>13</v>
      </c>
    </row>
    <row r="52" spans="1:6" ht="31.5" x14ac:dyDescent="0.25">
      <c r="A52" s="131">
        <v>41</v>
      </c>
      <c r="B52" s="101" t="s">
        <v>25725</v>
      </c>
      <c r="C52" s="101" t="s">
        <v>25726</v>
      </c>
      <c r="D52" s="158" t="s">
        <v>15015</v>
      </c>
      <c r="E52" s="186">
        <v>800000</v>
      </c>
      <c r="F52" s="71" t="s">
        <v>13</v>
      </c>
    </row>
    <row r="53" spans="1:6" ht="63" x14ac:dyDescent="0.25">
      <c r="A53" s="131">
        <v>42</v>
      </c>
      <c r="B53" s="101" t="s">
        <v>25727</v>
      </c>
      <c r="C53" s="101" t="s">
        <v>25728</v>
      </c>
      <c r="D53" s="158" t="s">
        <v>25729</v>
      </c>
      <c r="E53" s="186">
        <v>500000</v>
      </c>
      <c r="F53" s="71" t="s">
        <v>13</v>
      </c>
    </row>
    <row r="54" spans="1:6" x14ac:dyDescent="0.25">
      <c r="A54" s="131"/>
      <c r="B54" s="2408" t="s">
        <v>315</v>
      </c>
      <c r="C54" s="2408"/>
      <c r="D54" s="2408"/>
      <c r="E54" s="422"/>
      <c r="F54" s="719"/>
    </row>
    <row r="55" spans="1:6" ht="78.75" x14ac:dyDescent="0.25">
      <c r="A55" s="131">
        <v>43</v>
      </c>
      <c r="B55" s="101" t="s">
        <v>25730</v>
      </c>
      <c r="C55" s="101" t="s">
        <v>25731</v>
      </c>
      <c r="D55" s="158" t="s">
        <v>25732</v>
      </c>
      <c r="E55" s="186">
        <v>1000000</v>
      </c>
      <c r="F55" s="71" t="s">
        <v>272</v>
      </c>
    </row>
    <row r="56" spans="1:6" ht="126" x14ac:dyDescent="0.25">
      <c r="A56" s="131">
        <v>44</v>
      </c>
      <c r="B56" s="101" t="s">
        <v>25733</v>
      </c>
      <c r="C56" s="101" t="s">
        <v>25734</v>
      </c>
      <c r="D56" s="69" t="s">
        <v>25735</v>
      </c>
      <c r="E56" s="186">
        <v>1200000</v>
      </c>
      <c r="F56" s="71" t="s">
        <v>13</v>
      </c>
    </row>
    <row r="57" spans="1:6" ht="63" x14ac:dyDescent="0.25">
      <c r="A57" s="131">
        <v>45</v>
      </c>
      <c r="B57" s="101" t="s">
        <v>25736</v>
      </c>
      <c r="C57" s="101" t="s">
        <v>25737</v>
      </c>
      <c r="D57" s="158" t="s">
        <v>25738</v>
      </c>
      <c r="E57" s="186">
        <v>1600000</v>
      </c>
      <c r="F57" s="71" t="s">
        <v>13</v>
      </c>
    </row>
    <row r="58" spans="1:6" ht="63" x14ac:dyDescent="0.25">
      <c r="A58" s="131">
        <v>46</v>
      </c>
      <c r="B58" s="101" t="s">
        <v>25736</v>
      </c>
      <c r="C58" s="101" t="s">
        <v>25739</v>
      </c>
      <c r="D58" s="158" t="s">
        <v>25740</v>
      </c>
      <c r="E58" s="186">
        <v>300000</v>
      </c>
      <c r="F58" s="71" t="s">
        <v>272</v>
      </c>
    </row>
    <row r="59" spans="1:6" ht="63" x14ac:dyDescent="0.25">
      <c r="A59" s="131">
        <v>47</v>
      </c>
      <c r="B59" s="101" t="s">
        <v>25741</v>
      </c>
      <c r="C59" s="101" t="s">
        <v>25742</v>
      </c>
      <c r="D59" s="158" t="s">
        <v>25743</v>
      </c>
      <c r="E59" s="186">
        <v>1000000</v>
      </c>
      <c r="F59" s="71" t="s">
        <v>13</v>
      </c>
    </row>
    <row r="60" spans="1:6" ht="110.25" x14ac:dyDescent="0.25">
      <c r="A60" s="131">
        <v>48</v>
      </c>
      <c r="B60" s="101" t="s">
        <v>25744</v>
      </c>
      <c r="C60" s="101" t="s">
        <v>25745</v>
      </c>
      <c r="D60" s="158" t="s">
        <v>25746</v>
      </c>
      <c r="E60" s="186">
        <v>1200000</v>
      </c>
      <c r="F60" s="71" t="s">
        <v>272</v>
      </c>
    </row>
    <row r="61" spans="1:6" ht="31.5" x14ac:dyDescent="0.25">
      <c r="A61" s="131">
        <v>49</v>
      </c>
      <c r="B61" s="101" t="s">
        <v>25747</v>
      </c>
      <c r="C61" s="101" t="s">
        <v>25748</v>
      </c>
      <c r="D61" s="158" t="s">
        <v>3027</v>
      </c>
      <c r="E61" s="186">
        <v>800000</v>
      </c>
      <c r="F61" s="71" t="s">
        <v>13</v>
      </c>
    </row>
    <row r="62" spans="1:6" ht="78.75" x14ac:dyDescent="0.25">
      <c r="A62" s="131">
        <v>50</v>
      </c>
      <c r="B62" s="101" t="s">
        <v>25749</v>
      </c>
      <c r="C62" s="101" t="s">
        <v>25750</v>
      </c>
      <c r="D62" s="158" t="s">
        <v>25751</v>
      </c>
      <c r="E62" s="186">
        <v>500000</v>
      </c>
      <c r="F62" s="71" t="s">
        <v>272</v>
      </c>
    </row>
    <row r="63" spans="1:6" ht="94.5" x14ac:dyDescent="0.25">
      <c r="A63" s="131">
        <v>51</v>
      </c>
      <c r="B63" s="101" t="s">
        <v>25752</v>
      </c>
      <c r="C63" s="101" t="s">
        <v>25753</v>
      </c>
      <c r="D63" s="158" t="s">
        <v>25754</v>
      </c>
      <c r="E63" s="186">
        <v>1000000</v>
      </c>
      <c r="F63" s="71" t="s">
        <v>272</v>
      </c>
    </row>
    <row r="64" spans="1:6" ht="141.75" x14ac:dyDescent="0.25">
      <c r="A64" s="131">
        <v>52</v>
      </c>
      <c r="B64" s="101" t="s">
        <v>25755</v>
      </c>
      <c r="C64" s="101" t="s">
        <v>25756</v>
      </c>
      <c r="D64" s="158" t="s">
        <v>25757</v>
      </c>
      <c r="E64" s="186">
        <v>500000</v>
      </c>
      <c r="F64" s="71" t="s">
        <v>13</v>
      </c>
    </row>
    <row r="65" spans="1:6" ht="78.75" x14ac:dyDescent="0.25">
      <c r="A65" s="131">
        <v>53</v>
      </c>
      <c r="B65" s="101" t="s">
        <v>25758</v>
      </c>
      <c r="C65" s="101" t="s">
        <v>25759</v>
      </c>
      <c r="D65" s="158" t="s">
        <v>25760</v>
      </c>
      <c r="E65" s="186">
        <v>1000000</v>
      </c>
      <c r="F65" s="71" t="s">
        <v>272</v>
      </c>
    </row>
    <row r="66" spans="1:6" ht="63" x14ac:dyDescent="0.25">
      <c r="A66" s="131">
        <v>54</v>
      </c>
      <c r="B66" s="101" t="s">
        <v>25761</v>
      </c>
      <c r="C66" s="101" t="s">
        <v>25762</v>
      </c>
      <c r="D66" s="158" t="s">
        <v>25763</v>
      </c>
      <c r="E66" s="186">
        <v>800000</v>
      </c>
      <c r="F66" s="71" t="s">
        <v>13</v>
      </c>
    </row>
    <row r="67" spans="1:6" ht="144.75" x14ac:dyDescent="0.25">
      <c r="A67" s="131">
        <v>55</v>
      </c>
      <c r="B67" s="101" t="s">
        <v>25764</v>
      </c>
      <c r="C67" s="101" t="s">
        <v>25765</v>
      </c>
      <c r="D67" s="69" t="s">
        <v>25766</v>
      </c>
      <c r="E67" s="186">
        <v>1000000</v>
      </c>
      <c r="F67" s="71" t="s">
        <v>272</v>
      </c>
    </row>
    <row r="68" spans="1:6" ht="160.5" x14ac:dyDescent="0.25">
      <c r="A68" s="131">
        <v>56</v>
      </c>
      <c r="B68" s="101" t="s">
        <v>25767</v>
      </c>
      <c r="C68" s="101" t="s">
        <v>25768</v>
      </c>
      <c r="D68" s="69" t="s">
        <v>25769</v>
      </c>
      <c r="E68" s="186">
        <v>1200000</v>
      </c>
      <c r="F68" s="71" t="s">
        <v>1269</v>
      </c>
    </row>
    <row r="69" spans="1:6" ht="110.25" x14ac:dyDescent="0.25">
      <c r="A69" s="131">
        <v>57</v>
      </c>
      <c r="B69" s="101" t="s">
        <v>25770</v>
      </c>
      <c r="C69" s="101" t="s">
        <v>25771</v>
      </c>
      <c r="D69" s="158" t="s">
        <v>25772</v>
      </c>
      <c r="E69" s="186">
        <v>1500000</v>
      </c>
      <c r="F69" s="71" t="s">
        <v>272</v>
      </c>
    </row>
    <row r="70" spans="1:6" ht="144.75" x14ac:dyDescent="0.25">
      <c r="A70" s="131">
        <v>58</v>
      </c>
      <c r="B70" s="101" t="s">
        <v>25773</v>
      </c>
      <c r="C70" s="101" t="s">
        <v>25774</v>
      </c>
      <c r="D70" s="69" t="s">
        <v>25766</v>
      </c>
      <c r="E70" s="186">
        <v>1000000</v>
      </c>
      <c r="F70" s="71" t="s">
        <v>272</v>
      </c>
    </row>
    <row r="71" spans="1:6" ht="113.25" x14ac:dyDescent="0.25">
      <c r="A71" s="131">
        <v>59</v>
      </c>
      <c r="B71" s="101" t="s">
        <v>25775</v>
      </c>
      <c r="C71" s="101" t="s">
        <v>25776</v>
      </c>
      <c r="D71" s="158" t="s">
        <v>25777</v>
      </c>
      <c r="E71" s="186">
        <v>1200000</v>
      </c>
      <c r="F71" s="71" t="s">
        <v>13</v>
      </c>
    </row>
    <row r="72" spans="1:6" ht="47.25" x14ac:dyDescent="0.25">
      <c r="A72" s="131">
        <v>60</v>
      </c>
      <c r="B72" s="101" t="s">
        <v>25778</v>
      </c>
      <c r="C72" s="101" t="s">
        <v>25779</v>
      </c>
      <c r="D72" s="158" t="s">
        <v>8770</v>
      </c>
      <c r="E72" s="186">
        <v>2000000</v>
      </c>
      <c r="F72" s="71" t="s">
        <v>13</v>
      </c>
    </row>
    <row r="73" spans="1:6" ht="78.75" x14ac:dyDescent="0.25">
      <c r="A73" s="131">
        <v>61</v>
      </c>
      <c r="B73" s="101" t="s">
        <v>25780</v>
      </c>
      <c r="C73" s="101" t="s">
        <v>25781</v>
      </c>
      <c r="D73" s="158" t="s">
        <v>25782</v>
      </c>
      <c r="E73" s="186">
        <v>500000</v>
      </c>
      <c r="F73" s="71" t="s">
        <v>13</v>
      </c>
    </row>
    <row r="74" spans="1:6" x14ac:dyDescent="0.25">
      <c r="A74" s="131"/>
      <c r="B74" s="2408" t="s">
        <v>219</v>
      </c>
      <c r="C74" s="2408"/>
      <c r="D74" s="2408"/>
      <c r="E74" s="422"/>
      <c r="F74" s="719"/>
    </row>
    <row r="75" spans="1:6" ht="78.75" x14ac:dyDescent="0.25">
      <c r="A75" s="131">
        <v>62</v>
      </c>
      <c r="B75" s="101" t="s">
        <v>25783</v>
      </c>
      <c r="C75" s="101" t="s">
        <v>25784</v>
      </c>
      <c r="D75" s="158" t="s">
        <v>25785</v>
      </c>
      <c r="E75" s="186">
        <v>300000</v>
      </c>
      <c r="F75" s="71" t="s">
        <v>272</v>
      </c>
    </row>
    <row r="76" spans="1:6" ht="63" x14ac:dyDescent="0.25">
      <c r="A76" s="131">
        <v>63</v>
      </c>
      <c r="B76" s="101" t="s">
        <v>25786</v>
      </c>
      <c r="C76" s="101" t="s">
        <v>25787</v>
      </c>
      <c r="D76" s="158" t="s">
        <v>25788</v>
      </c>
      <c r="E76" s="186">
        <v>800000</v>
      </c>
      <c r="F76" s="71" t="s">
        <v>13</v>
      </c>
    </row>
    <row r="77" spans="1:6" ht="78.75" x14ac:dyDescent="0.25">
      <c r="A77" s="131">
        <v>64</v>
      </c>
      <c r="B77" s="101" t="s">
        <v>25789</v>
      </c>
      <c r="C77" s="101" t="s">
        <v>25790</v>
      </c>
      <c r="D77" s="158" t="s">
        <v>25791</v>
      </c>
      <c r="E77" s="186">
        <v>200000</v>
      </c>
      <c r="F77" s="71" t="s">
        <v>272</v>
      </c>
    </row>
    <row r="78" spans="1:6" ht="63" x14ac:dyDescent="0.25">
      <c r="A78" s="131">
        <v>65</v>
      </c>
      <c r="B78" s="101" t="s">
        <v>25792</v>
      </c>
      <c r="C78" s="101" t="s">
        <v>25793</v>
      </c>
      <c r="D78" s="158" t="s">
        <v>25794</v>
      </c>
      <c r="E78" s="186">
        <v>200000</v>
      </c>
      <c r="F78" s="71" t="s">
        <v>272</v>
      </c>
    </row>
    <row r="79" spans="1:6" ht="78.75" x14ac:dyDescent="0.25">
      <c r="A79" s="131">
        <v>66</v>
      </c>
      <c r="B79" s="101" t="s">
        <v>25795</v>
      </c>
      <c r="C79" s="101" t="s">
        <v>25796</v>
      </c>
      <c r="D79" s="158" t="s">
        <v>25797</v>
      </c>
      <c r="E79" s="186">
        <v>300000</v>
      </c>
      <c r="F79" s="71" t="s">
        <v>272</v>
      </c>
    </row>
    <row r="80" spans="1:6" ht="47.25" x14ac:dyDescent="0.25">
      <c r="A80" s="131">
        <v>67</v>
      </c>
      <c r="B80" s="101" t="s">
        <v>25798</v>
      </c>
      <c r="C80" s="101" t="s">
        <v>25799</v>
      </c>
      <c r="D80" s="158" t="s">
        <v>25800</v>
      </c>
      <c r="E80" s="186">
        <v>750000</v>
      </c>
      <c r="F80" s="71" t="s">
        <v>13</v>
      </c>
    </row>
    <row r="81" spans="1:6" ht="47.25" x14ac:dyDescent="0.25">
      <c r="A81" s="131">
        <v>68</v>
      </c>
      <c r="B81" s="101" t="s">
        <v>25801</v>
      </c>
      <c r="C81" s="101" t="s">
        <v>25802</v>
      </c>
      <c r="D81" s="158" t="s">
        <v>25803</v>
      </c>
      <c r="E81" s="186">
        <v>800000</v>
      </c>
      <c r="F81" s="71" t="s">
        <v>13</v>
      </c>
    </row>
    <row r="82" spans="1:6" ht="47.25" x14ac:dyDescent="0.25">
      <c r="A82" s="131">
        <v>69</v>
      </c>
      <c r="B82" s="101" t="s">
        <v>25804</v>
      </c>
      <c r="C82" s="101" t="s">
        <v>25805</v>
      </c>
      <c r="D82" s="158" t="s">
        <v>25806</v>
      </c>
      <c r="E82" s="186">
        <v>100000</v>
      </c>
      <c r="F82" s="71" t="s">
        <v>13</v>
      </c>
    </row>
    <row r="83" spans="1:6" x14ac:dyDescent="0.25">
      <c r="A83" s="131"/>
      <c r="B83" s="2408" t="s">
        <v>2199</v>
      </c>
      <c r="C83" s="2408"/>
      <c r="D83" s="2408"/>
      <c r="E83" s="422"/>
      <c r="F83" s="719"/>
    </row>
    <row r="84" spans="1:6" ht="409.5" x14ac:dyDescent="0.25">
      <c r="A84" s="131">
        <v>70</v>
      </c>
      <c r="B84" s="101" t="s">
        <v>25807</v>
      </c>
      <c r="C84" s="75" t="s">
        <v>25808</v>
      </c>
      <c r="D84" s="69" t="s">
        <v>25809</v>
      </c>
      <c r="E84" s="187">
        <v>4677027.2</v>
      </c>
      <c r="F84" s="71" t="s">
        <v>13</v>
      </c>
    </row>
    <row r="85" spans="1:6" x14ac:dyDescent="0.25">
      <c r="A85" s="131"/>
      <c r="B85" s="2408" t="s">
        <v>481</v>
      </c>
      <c r="C85" s="2408"/>
      <c r="D85" s="2408"/>
      <c r="E85" s="422"/>
      <c r="F85" s="719"/>
    </row>
    <row r="86" spans="1:6" ht="63" x14ac:dyDescent="0.25">
      <c r="A86" s="131">
        <v>71</v>
      </c>
      <c r="B86" s="101" t="s">
        <v>683</v>
      </c>
      <c r="C86" s="101" t="s">
        <v>25810</v>
      </c>
      <c r="D86" s="158" t="s">
        <v>25811</v>
      </c>
      <c r="E86" s="186">
        <v>3500000</v>
      </c>
      <c r="F86" s="71" t="s">
        <v>13</v>
      </c>
    </row>
    <row r="87" spans="1:6" x14ac:dyDescent="0.25">
      <c r="A87" s="131"/>
      <c r="B87" s="2408" t="s">
        <v>10031</v>
      </c>
      <c r="C87" s="2408"/>
      <c r="D87" s="2408"/>
      <c r="E87" s="422"/>
      <c r="F87" s="719"/>
    </row>
    <row r="88" spans="1:6" ht="63" x14ac:dyDescent="0.25">
      <c r="A88" s="131">
        <v>72</v>
      </c>
      <c r="B88" s="101" t="s">
        <v>25812</v>
      </c>
      <c r="C88" s="101" t="s">
        <v>25813</v>
      </c>
      <c r="D88" s="158" t="s">
        <v>25814</v>
      </c>
      <c r="E88" s="186">
        <v>300000</v>
      </c>
      <c r="F88" s="71" t="s">
        <v>13</v>
      </c>
    </row>
    <row r="89" spans="1:6" x14ac:dyDescent="0.25">
      <c r="A89" s="131"/>
      <c r="B89" s="275" t="s">
        <v>248</v>
      </c>
      <c r="C89" s="75"/>
      <c r="D89" s="131"/>
      <c r="E89" s="449">
        <f>SUM(E6:E88)</f>
        <v>80490344.820000008</v>
      </c>
      <c r="F89" s="719"/>
    </row>
    <row r="90" spans="1:6" x14ac:dyDescent="0.25">
      <c r="A90" s="357"/>
      <c r="B90" s="2427" t="s">
        <v>9</v>
      </c>
      <c r="C90" s="2427"/>
      <c r="D90" s="2427"/>
      <c r="E90" s="189"/>
      <c r="F90" s="71"/>
    </row>
    <row r="91" spans="1:6" ht="63" x14ac:dyDescent="0.25">
      <c r="A91" s="353">
        <v>1</v>
      </c>
      <c r="B91" s="75" t="s">
        <v>269</v>
      </c>
      <c r="C91" s="49" t="s">
        <v>25815</v>
      </c>
      <c r="D91" s="69" t="s">
        <v>271</v>
      </c>
      <c r="E91" s="187">
        <v>1000000</v>
      </c>
      <c r="F91" s="719" t="s">
        <v>272</v>
      </c>
    </row>
    <row r="92" spans="1:6" x14ac:dyDescent="0.25">
      <c r="A92" s="353"/>
      <c r="B92" s="76" t="s">
        <v>273</v>
      </c>
      <c r="C92" s="49"/>
      <c r="D92" s="69"/>
      <c r="E92" s="187"/>
      <c r="F92" s="719"/>
    </row>
    <row r="93" spans="1:6" ht="94.5" x14ac:dyDescent="0.25">
      <c r="A93" s="353">
        <v>2</v>
      </c>
      <c r="B93" s="75" t="s">
        <v>274</v>
      </c>
      <c r="C93" s="49" t="s">
        <v>25816</v>
      </c>
      <c r="D93" s="69" t="s">
        <v>276</v>
      </c>
      <c r="E93" s="187">
        <v>4500000</v>
      </c>
      <c r="F93" s="719" t="s">
        <v>277</v>
      </c>
    </row>
    <row r="94" spans="1:6" x14ac:dyDescent="0.25">
      <c r="A94" s="353"/>
      <c r="B94" s="76" t="s">
        <v>248</v>
      </c>
      <c r="C94" s="75"/>
      <c r="D94" s="69"/>
      <c r="E94" s="189">
        <v>5500000</v>
      </c>
      <c r="F94" s="719"/>
    </row>
    <row r="95" spans="1:6" ht="18.75" customHeight="1" x14ac:dyDescent="0.25">
      <c r="A95" s="353"/>
      <c r="B95" s="2348" t="s">
        <v>323</v>
      </c>
      <c r="C95" s="2350"/>
      <c r="D95" s="69"/>
      <c r="E95" s="189"/>
      <c r="F95" s="719"/>
    </row>
    <row r="96" spans="1:6" ht="47.25" x14ac:dyDescent="0.25">
      <c r="A96" s="161">
        <v>1</v>
      </c>
      <c r="B96" s="101" t="s">
        <v>25817</v>
      </c>
      <c r="C96" s="101" t="s">
        <v>25818</v>
      </c>
      <c r="D96" s="158" t="s">
        <v>25819</v>
      </c>
      <c r="E96" s="186">
        <v>150000</v>
      </c>
      <c r="F96" s="321" t="s">
        <v>13</v>
      </c>
    </row>
    <row r="97" spans="1:6" ht="31.5" x14ac:dyDescent="0.25">
      <c r="A97" s="161">
        <v>2</v>
      </c>
      <c r="B97" s="101" t="s">
        <v>25820</v>
      </c>
      <c r="C97" s="101" t="s">
        <v>25818</v>
      </c>
      <c r="D97" s="158" t="s">
        <v>25819</v>
      </c>
      <c r="E97" s="186">
        <v>200000</v>
      </c>
      <c r="F97" s="321" t="s">
        <v>13</v>
      </c>
    </row>
    <row r="98" spans="1:6" ht="47.25" x14ac:dyDescent="0.25">
      <c r="A98" s="161">
        <v>3</v>
      </c>
      <c r="B98" s="101" t="s">
        <v>25821</v>
      </c>
      <c r="C98" s="101" t="s">
        <v>25822</v>
      </c>
      <c r="D98" s="158" t="s">
        <v>25823</v>
      </c>
      <c r="E98" s="186">
        <v>150000</v>
      </c>
      <c r="F98" s="321" t="s">
        <v>13</v>
      </c>
    </row>
    <row r="99" spans="1:6" ht="63" x14ac:dyDescent="0.25">
      <c r="A99" s="161">
        <v>4</v>
      </c>
      <c r="B99" s="101" t="s">
        <v>25824</v>
      </c>
      <c r="C99" s="101" t="s">
        <v>25825</v>
      </c>
      <c r="D99" s="158" t="s">
        <v>25823</v>
      </c>
      <c r="E99" s="186">
        <v>150000</v>
      </c>
      <c r="F99" s="321" t="s">
        <v>13</v>
      </c>
    </row>
    <row r="100" spans="1:6" ht="31.5" x14ac:dyDescent="0.25">
      <c r="A100" s="161">
        <v>5</v>
      </c>
      <c r="B100" s="101" t="s">
        <v>25717</v>
      </c>
      <c r="C100" s="101" t="s">
        <v>25826</v>
      </c>
      <c r="D100" s="158" t="s">
        <v>25823</v>
      </c>
      <c r="E100" s="186">
        <v>170000</v>
      </c>
      <c r="F100" s="321" t="s">
        <v>13</v>
      </c>
    </row>
    <row r="101" spans="1:6" x14ac:dyDescent="0.25">
      <c r="A101" s="831"/>
      <c r="B101" s="831" t="s">
        <v>248</v>
      </c>
      <c r="C101" s="831"/>
      <c r="D101" s="831"/>
      <c r="E101" s="1291">
        <f>SUM(E96:E100)</f>
        <v>820000</v>
      </c>
      <c r="F101" s="831"/>
    </row>
    <row r="102" spans="1:6" ht="18" customHeight="1" x14ac:dyDescent="0.25">
      <c r="A102" s="88"/>
      <c r="B102" s="2576" t="s">
        <v>324</v>
      </c>
      <c r="C102" s="2577"/>
      <c r="D102" s="88"/>
      <c r="E102" s="89">
        <f>E101+E94+E89</f>
        <v>86810344.820000008</v>
      </c>
      <c r="F102" s="88"/>
    </row>
    <row r="106" spans="1:6" x14ac:dyDescent="0.25">
      <c r="A106" s="2752" t="s">
        <v>0</v>
      </c>
      <c r="B106" s="2753"/>
      <c r="C106" s="2753"/>
      <c r="D106" s="2753"/>
      <c r="E106" s="2753"/>
      <c r="F106" s="2754"/>
    </row>
    <row r="107" spans="1:6" x14ac:dyDescent="0.25">
      <c r="A107" s="2585" t="s">
        <v>25632</v>
      </c>
      <c r="B107" s="2585"/>
      <c r="C107" s="2585"/>
      <c r="D107" s="2585"/>
      <c r="E107" s="2585"/>
      <c r="F107" s="2585"/>
    </row>
    <row r="108" spans="1:6" x14ac:dyDescent="0.25">
      <c r="A108" s="2752" t="s">
        <v>281</v>
      </c>
      <c r="B108" s="2753"/>
      <c r="C108" s="2753"/>
      <c r="D108" s="2753"/>
      <c r="E108" s="2753"/>
      <c r="F108" s="2754"/>
    </row>
    <row r="109" spans="1:6" ht="31.5" x14ac:dyDescent="0.25">
      <c r="A109" s="848" t="s">
        <v>18595</v>
      </c>
      <c r="B109" s="437" t="s">
        <v>5559</v>
      </c>
      <c r="C109" s="437" t="s">
        <v>284</v>
      </c>
      <c r="D109" s="437" t="s">
        <v>8474</v>
      </c>
      <c r="E109" s="386" t="s">
        <v>19111</v>
      </c>
      <c r="F109" s="437" t="s">
        <v>1228</v>
      </c>
    </row>
    <row r="110" spans="1:6" x14ac:dyDescent="0.25">
      <c r="A110" s="163"/>
      <c r="B110" s="2330" t="s">
        <v>23595</v>
      </c>
      <c r="C110" s="2331"/>
      <c r="D110" s="383"/>
      <c r="E110" s="383"/>
      <c r="F110" s="383"/>
    </row>
    <row r="111" spans="1:6" ht="189" x14ac:dyDescent="0.25">
      <c r="A111" s="163">
        <v>1</v>
      </c>
      <c r="B111" s="269" t="s">
        <v>295</v>
      </c>
      <c r="C111" s="269" t="s">
        <v>25829</v>
      </c>
      <c r="D111" s="269" t="s">
        <v>25830</v>
      </c>
      <c r="E111" s="48">
        <v>682758.62</v>
      </c>
      <c r="F111" s="269" t="s">
        <v>272</v>
      </c>
    </row>
    <row r="112" spans="1:6" x14ac:dyDescent="0.25">
      <c r="A112" s="163"/>
      <c r="B112" s="2330" t="s">
        <v>25831</v>
      </c>
      <c r="C112" s="2331"/>
      <c r="D112" s="383"/>
      <c r="E112" s="383"/>
      <c r="F112" s="383"/>
    </row>
    <row r="113" spans="1:6" ht="78.75" x14ac:dyDescent="0.25">
      <c r="A113" s="163">
        <v>2</v>
      </c>
      <c r="B113" s="269" t="s">
        <v>14053</v>
      </c>
      <c r="C113" s="269" t="s">
        <v>25832</v>
      </c>
      <c r="D113" s="269" t="s">
        <v>25833</v>
      </c>
      <c r="E113" s="48">
        <v>341379.32</v>
      </c>
      <c r="F113" s="269" t="s">
        <v>25834</v>
      </c>
    </row>
    <row r="114" spans="1:6" x14ac:dyDescent="0.25">
      <c r="A114" s="163"/>
      <c r="B114" s="2381" t="s">
        <v>739</v>
      </c>
      <c r="C114" s="2382"/>
      <c r="D114" s="182"/>
      <c r="E114" s="182"/>
      <c r="F114" s="182"/>
    </row>
    <row r="115" spans="1:6" ht="110.25" x14ac:dyDescent="0.25">
      <c r="A115" s="163">
        <v>3</v>
      </c>
      <c r="B115" s="269" t="s">
        <v>301</v>
      </c>
      <c r="C115" s="269" t="s">
        <v>25651</v>
      </c>
      <c r="D115" s="269" t="s">
        <v>43</v>
      </c>
      <c r="E115" s="48">
        <v>568965.51</v>
      </c>
      <c r="F115" s="269" t="s">
        <v>25834</v>
      </c>
    </row>
    <row r="116" spans="1:6" x14ac:dyDescent="0.25">
      <c r="A116" s="163"/>
      <c r="B116" s="2330" t="s">
        <v>34</v>
      </c>
      <c r="C116" s="2331"/>
      <c r="D116" s="437"/>
      <c r="E116" s="437"/>
      <c r="F116" s="437"/>
    </row>
    <row r="117" spans="1:6" ht="47.25" x14ac:dyDescent="0.25">
      <c r="A117" s="163">
        <v>4</v>
      </c>
      <c r="B117" s="269" t="s">
        <v>309</v>
      </c>
      <c r="C117" s="269" t="s">
        <v>25667</v>
      </c>
      <c r="D117" s="269" t="s">
        <v>341</v>
      </c>
      <c r="E117" s="48">
        <v>3786206.89</v>
      </c>
      <c r="F117" s="269" t="s">
        <v>25834</v>
      </c>
    </row>
    <row r="118" spans="1:6" ht="78.75" x14ac:dyDescent="0.25">
      <c r="A118" s="163">
        <v>5</v>
      </c>
      <c r="B118" s="269" t="s">
        <v>25835</v>
      </c>
      <c r="C118" s="269" t="s">
        <v>25669</v>
      </c>
      <c r="D118" s="269" t="s">
        <v>341</v>
      </c>
      <c r="E118" s="48">
        <v>1000000</v>
      </c>
      <c r="F118" s="269" t="s">
        <v>25834</v>
      </c>
    </row>
    <row r="119" spans="1:6" x14ac:dyDescent="0.25">
      <c r="A119" s="163"/>
      <c r="B119" s="2381" t="s">
        <v>25836</v>
      </c>
      <c r="C119" s="2382"/>
      <c r="D119" s="264"/>
      <c r="E119" s="264"/>
      <c r="F119" s="264"/>
    </row>
    <row r="120" spans="1:6" ht="94.5" x14ac:dyDescent="0.25">
      <c r="A120" s="163">
        <v>6</v>
      </c>
      <c r="B120" s="269" t="s">
        <v>25837</v>
      </c>
      <c r="C120" s="269" t="s">
        <v>25838</v>
      </c>
      <c r="D120" s="269" t="s">
        <v>25839</v>
      </c>
      <c r="E120" s="48">
        <v>5000000</v>
      </c>
      <c r="F120" s="269" t="s">
        <v>1621</v>
      </c>
    </row>
    <row r="121" spans="1:6" x14ac:dyDescent="0.25">
      <c r="A121" s="163"/>
      <c r="B121" s="2330" t="s">
        <v>1834</v>
      </c>
      <c r="C121" s="2331"/>
      <c r="D121" s="437"/>
      <c r="E121" s="50">
        <v>11379310.34</v>
      </c>
      <c r="F121" s="269"/>
    </row>
  </sheetData>
  <mergeCells count="27">
    <mergeCell ref="B116:C116"/>
    <mergeCell ref="B119:C119"/>
    <mergeCell ref="B121:C121"/>
    <mergeCell ref="A106:F106"/>
    <mergeCell ref="A107:F107"/>
    <mergeCell ref="A108:F108"/>
    <mergeCell ref="B110:C110"/>
    <mergeCell ref="B112:C112"/>
    <mergeCell ref="B114:C114"/>
    <mergeCell ref="B102:C102"/>
    <mergeCell ref="B18:D18"/>
    <mergeCell ref="B20:D20"/>
    <mergeCell ref="B27:D27"/>
    <mergeCell ref="B30:D30"/>
    <mergeCell ref="B54:D54"/>
    <mergeCell ref="B74:D74"/>
    <mergeCell ref="B83:D83"/>
    <mergeCell ref="B85:D85"/>
    <mergeCell ref="B87:D87"/>
    <mergeCell ref="B90:D90"/>
    <mergeCell ref="B95:C95"/>
    <mergeCell ref="B16:D16"/>
    <mergeCell ref="A1:F1"/>
    <mergeCell ref="A2:F2"/>
    <mergeCell ref="A3:F3"/>
    <mergeCell ref="B5:D5"/>
    <mergeCell ref="B12:D12"/>
  </mergeCells>
  <pageMargins left="0.7" right="0.7" top="0.75" bottom="0.75" header="0.3" footer="0.3"/>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topLeftCell="A104" workbookViewId="0">
      <selection activeCell="D81" sqref="D81"/>
    </sheetView>
  </sheetViews>
  <sheetFormatPr defaultRowHeight="15.75" x14ac:dyDescent="0.25"/>
  <cols>
    <col min="1" max="1" width="9.140625" style="128"/>
    <col min="2" max="2" width="19.28515625" style="128" customWidth="1"/>
    <col min="3" max="3" width="43.42578125" style="128" customWidth="1"/>
    <col min="4" max="4" width="17.42578125" style="128" customWidth="1"/>
    <col min="5" max="5" width="19.42578125" style="128" customWidth="1"/>
    <col min="6" max="6" width="11.7109375" style="128" customWidth="1"/>
    <col min="7" max="16384" width="9.140625" style="128"/>
  </cols>
  <sheetData>
    <row r="1" spans="1:6" x14ac:dyDescent="0.25">
      <c r="A1" s="2345" t="s">
        <v>0</v>
      </c>
      <c r="B1" s="2345"/>
      <c r="C1" s="2345"/>
      <c r="D1" s="2345"/>
      <c r="E1" s="2345"/>
      <c r="F1" s="2345"/>
    </row>
    <row r="2" spans="1:6" x14ac:dyDescent="0.25">
      <c r="A2" s="2345" t="s">
        <v>25840</v>
      </c>
      <c r="B2" s="2345"/>
      <c r="C2" s="2345"/>
      <c r="D2" s="2345"/>
      <c r="E2" s="2345"/>
      <c r="F2" s="2345"/>
    </row>
    <row r="3" spans="1:6" x14ac:dyDescent="0.25">
      <c r="A3" s="2345" t="s">
        <v>281</v>
      </c>
      <c r="B3" s="2345"/>
      <c r="C3" s="2345"/>
      <c r="D3" s="2345"/>
      <c r="E3" s="2345"/>
      <c r="F3" s="2345"/>
    </row>
    <row r="4" spans="1:6" ht="31.5" x14ac:dyDescent="0.25">
      <c r="A4" s="410" t="s">
        <v>3</v>
      </c>
      <c r="B4" s="9" t="s">
        <v>283</v>
      </c>
      <c r="C4" s="9" t="s">
        <v>284</v>
      </c>
      <c r="D4" s="96" t="s">
        <v>5291</v>
      </c>
      <c r="E4" s="138" t="s">
        <v>286</v>
      </c>
      <c r="F4" s="219" t="s">
        <v>287</v>
      </c>
    </row>
    <row r="5" spans="1:6" x14ac:dyDescent="0.25">
      <c r="A5" s="131"/>
      <c r="B5" s="2418" t="s">
        <v>9</v>
      </c>
      <c r="C5" s="2418"/>
      <c r="D5" s="2418"/>
      <c r="E5" s="189"/>
      <c r="F5" s="71"/>
    </row>
    <row r="6" spans="1:6" ht="47.25" x14ac:dyDescent="0.25">
      <c r="A6" s="131">
        <v>1</v>
      </c>
      <c r="B6" s="69" t="s">
        <v>3454</v>
      </c>
      <c r="C6" s="69" t="s">
        <v>25841</v>
      </c>
      <c r="D6" s="69" t="s">
        <v>12</v>
      </c>
      <c r="E6" s="187">
        <v>850000</v>
      </c>
      <c r="F6" s="71" t="s">
        <v>277</v>
      </c>
    </row>
    <row r="7" spans="1:6" ht="126" x14ac:dyDescent="0.25">
      <c r="A7" s="131">
        <v>2</v>
      </c>
      <c r="B7" s="69" t="s">
        <v>295</v>
      </c>
      <c r="C7" s="69" t="s">
        <v>25842</v>
      </c>
      <c r="D7" s="69" t="s">
        <v>25843</v>
      </c>
      <c r="E7" s="187">
        <v>1100000</v>
      </c>
      <c r="F7" s="71" t="s">
        <v>277</v>
      </c>
    </row>
    <row r="8" spans="1:6" ht="31.5" x14ac:dyDescent="0.25">
      <c r="A8" s="131">
        <v>3</v>
      </c>
      <c r="B8" s="69" t="s">
        <v>17</v>
      </c>
      <c r="C8" s="69" t="s">
        <v>25844</v>
      </c>
      <c r="D8" s="69" t="s">
        <v>537</v>
      </c>
      <c r="E8" s="187">
        <v>30000</v>
      </c>
      <c r="F8" s="71" t="s">
        <v>277</v>
      </c>
    </row>
    <row r="9" spans="1:6" ht="31.5" x14ac:dyDescent="0.25">
      <c r="A9" s="131">
        <v>4</v>
      </c>
      <c r="B9" s="69" t="s">
        <v>20</v>
      </c>
      <c r="C9" s="69" t="s">
        <v>25845</v>
      </c>
      <c r="D9" s="69" t="s">
        <v>539</v>
      </c>
      <c r="E9" s="187">
        <v>48000</v>
      </c>
      <c r="F9" s="71" t="s">
        <v>277</v>
      </c>
    </row>
    <row r="10" spans="1:6" ht="94.5" x14ac:dyDescent="0.25">
      <c r="A10" s="131">
        <v>5</v>
      </c>
      <c r="B10" s="69" t="s">
        <v>23</v>
      </c>
      <c r="C10" s="69" t="s">
        <v>25846</v>
      </c>
      <c r="D10" s="69" t="s">
        <v>541</v>
      </c>
      <c r="E10" s="187">
        <v>2180620</v>
      </c>
      <c r="F10" s="71" t="s">
        <v>277</v>
      </c>
    </row>
    <row r="11" spans="1:6" x14ac:dyDescent="0.25">
      <c r="A11" s="131"/>
      <c r="B11" s="2351" t="s">
        <v>8605</v>
      </c>
      <c r="C11" s="2351"/>
      <c r="D11" s="2351"/>
      <c r="E11" s="71"/>
      <c r="F11" s="71"/>
    </row>
    <row r="12" spans="1:6" ht="110.25" x14ac:dyDescent="0.25">
      <c r="A12" s="131">
        <v>6</v>
      </c>
      <c r="B12" s="69" t="s">
        <v>295</v>
      </c>
      <c r="C12" s="69" t="s">
        <v>25847</v>
      </c>
      <c r="D12" s="69" t="s">
        <v>544</v>
      </c>
      <c r="E12" s="187">
        <v>547414.34</v>
      </c>
      <c r="F12" s="71" t="s">
        <v>277</v>
      </c>
    </row>
    <row r="13" spans="1:6" ht="94.5" x14ac:dyDescent="0.25">
      <c r="A13" s="131">
        <v>7</v>
      </c>
      <c r="B13" s="69" t="s">
        <v>23</v>
      </c>
      <c r="C13" s="69" t="s">
        <v>25848</v>
      </c>
      <c r="D13" s="69" t="s">
        <v>541</v>
      </c>
      <c r="E13" s="187">
        <v>1056896</v>
      </c>
      <c r="F13" s="71" t="s">
        <v>277</v>
      </c>
    </row>
    <row r="14" spans="1:6" ht="94.5" x14ac:dyDescent="0.25">
      <c r="A14" s="131">
        <v>8</v>
      </c>
      <c r="B14" s="69" t="s">
        <v>299</v>
      </c>
      <c r="C14" s="69" t="s">
        <v>25849</v>
      </c>
      <c r="D14" s="69" t="s">
        <v>1244</v>
      </c>
      <c r="E14" s="187">
        <v>1000000</v>
      </c>
      <c r="F14" s="71" t="s">
        <v>277</v>
      </c>
    </row>
    <row r="15" spans="1:6" x14ac:dyDescent="0.25">
      <c r="A15" s="131"/>
      <c r="B15" s="2351" t="s">
        <v>739</v>
      </c>
      <c r="C15" s="2351"/>
      <c r="D15" s="2351"/>
      <c r="E15" s="70"/>
      <c r="F15" s="70"/>
    </row>
    <row r="16" spans="1:6" ht="94.5" x14ac:dyDescent="0.25">
      <c r="A16" s="131">
        <v>9</v>
      </c>
      <c r="B16" s="69" t="s">
        <v>301</v>
      </c>
      <c r="C16" s="69" t="s">
        <v>25850</v>
      </c>
      <c r="D16" s="69" t="s">
        <v>43</v>
      </c>
      <c r="E16" s="187">
        <v>4568965.5199999996</v>
      </c>
      <c r="F16" s="71" t="s">
        <v>277</v>
      </c>
    </row>
    <row r="17" spans="1:6" x14ac:dyDescent="0.25">
      <c r="A17" s="131"/>
      <c r="B17" s="2351" t="s">
        <v>306</v>
      </c>
      <c r="C17" s="2351"/>
      <c r="D17" s="2351"/>
      <c r="E17" s="70"/>
      <c r="F17" s="70"/>
    </row>
    <row r="18" spans="1:6" ht="141.75" x14ac:dyDescent="0.25">
      <c r="A18" s="131">
        <v>10</v>
      </c>
      <c r="B18" s="69" t="s">
        <v>4481</v>
      </c>
      <c r="C18" s="69" t="s">
        <v>25851</v>
      </c>
      <c r="D18" s="69" t="s">
        <v>4483</v>
      </c>
      <c r="E18" s="187">
        <v>886206.9</v>
      </c>
      <c r="F18" s="71" t="s">
        <v>277</v>
      </c>
    </row>
    <row r="19" spans="1:6" x14ac:dyDescent="0.25">
      <c r="A19" s="131"/>
      <c r="B19" s="2351" t="s">
        <v>34</v>
      </c>
      <c r="C19" s="2351"/>
      <c r="D19" s="2351"/>
      <c r="E19" s="70"/>
      <c r="F19" s="70"/>
    </row>
    <row r="20" spans="1:6" ht="47.25" x14ac:dyDescent="0.25">
      <c r="A20" s="131">
        <v>11</v>
      </c>
      <c r="B20" s="69" t="s">
        <v>309</v>
      </c>
      <c r="C20" s="69" t="s">
        <v>25852</v>
      </c>
      <c r="D20" s="69" t="s">
        <v>554</v>
      </c>
      <c r="E20" s="187">
        <v>7842242.1100000003</v>
      </c>
      <c r="F20" s="71" t="s">
        <v>277</v>
      </c>
    </row>
    <row r="21" spans="1:6" ht="47.25" x14ac:dyDescent="0.25">
      <c r="A21" s="131">
        <v>12</v>
      </c>
      <c r="B21" s="69" t="s">
        <v>342</v>
      </c>
      <c r="C21" s="69" t="s">
        <v>25853</v>
      </c>
      <c r="D21" s="69" t="s">
        <v>554</v>
      </c>
      <c r="E21" s="187">
        <f>8472972.26+1250000</f>
        <v>9722972.2599999998</v>
      </c>
      <c r="F21" s="71" t="s">
        <v>277</v>
      </c>
    </row>
    <row r="22" spans="1:6" x14ac:dyDescent="0.25">
      <c r="A22" s="131"/>
      <c r="B22" s="2351" t="s">
        <v>312</v>
      </c>
      <c r="C22" s="2351"/>
      <c r="D22" s="2351"/>
      <c r="E22" s="70"/>
      <c r="F22" s="70"/>
    </row>
    <row r="23" spans="1:6" ht="110.25" x14ac:dyDescent="0.25">
      <c r="A23" s="131">
        <v>13</v>
      </c>
      <c r="B23" s="69" t="s">
        <v>25854</v>
      </c>
      <c r="C23" s="69" t="s">
        <v>25855</v>
      </c>
      <c r="D23" s="69" t="s">
        <v>25856</v>
      </c>
      <c r="E23" s="187">
        <v>1000000</v>
      </c>
      <c r="F23" s="71" t="s">
        <v>1294</v>
      </c>
    </row>
    <row r="24" spans="1:6" ht="47.25" x14ac:dyDescent="0.25">
      <c r="A24" s="131">
        <v>14</v>
      </c>
      <c r="B24" s="69" t="s">
        <v>25857</v>
      </c>
      <c r="C24" s="69" t="s">
        <v>25858</v>
      </c>
      <c r="D24" s="69" t="s">
        <v>202</v>
      </c>
      <c r="E24" s="187">
        <v>850000</v>
      </c>
      <c r="F24" s="71" t="s">
        <v>1294</v>
      </c>
    </row>
    <row r="25" spans="1:6" ht="47.25" x14ac:dyDescent="0.25">
      <c r="A25" s="131">
        <v>15</v>
      </c>
      <c r="B25" s="69" t="s">
        <v>25859</v>
      </c>
      <c r="C25" s="69" t="s">
        <v>25860</v>
      </c>
      <c r="D25" s="69" t="s">
        <v>202</v>
      </c>
      <c r="E25" s="187">
        <v>850000</v>
      </c>
      <c r="F25" s="71" t="s">
        <v>1294</v>
      </c>
    </row>
    <row r="26" spans="1:6" ht="110.25" x14ac:dyDescent="0.25">
      <c r="A26" s="131">
        <v>16</v>
      </c>
      <c r="B26" s="69" t="s">
        <v>25861</v>
      </c>
      <c r="C26" s="69" t="s">
        <v>25862</v>
      </c>
      <c r="D26" s="69" t="s">
        <v>25863</v>
      </c>
      <c r="E26" s="187">
        <v>1000000</v>
      </c>
      <c r="F26" s="71" t="s">
        <v>1294</v>
      </c>
    </row>
    <row r="27" spans="1:6" ht="94.5" x14ac:dyDescent="0.25">
      <c r="A27" s="131">
        <v>17</v>
      </c>
      <c r="B27" s="69" t="s">
        <v>25864</v>
      </c>
      <c r="C27" s="69" t="s">
        <v>25865</v>
      </c>
      <c r="D27" s="69" t="s">
        <v>25866</v>
      </c>
      <c r="E27" s="187">
        <v>1200000</v>
      </c>
      <c r="F27" s="71" t="s">
        <v>1294</v>
      </c>
    </row>
    <row r="28" spans="1:6" ht="47.25" x14ac:dyDescent="0.25">
      <c r="A28" s="131">
        <v>18</v>
      </c>
      <c r="B28" s="69" t="s">
        <v>25867</v>
      </c>
      <c r="C28" s="69" t="s">
        <v>25868</v>
      </c>
      <c r="D28" s="69" t="s">
        <v>3154</v>
      </c>
      <c r="E28" s="187">
        <v>300000</v>
      </c>
      <c r="F28" s="71" t="s">
        <v>1294</v>
      </c>
    </row>
    <row r="29" spans="1:6" ht="47.25" x14ac:dyDescent="0.25">
      <c r="A29" s="131">
        <v>19</v>
      </c>
      <c r="B29" s="69" t="s">
        <v>25869</v>
      </c>
      <c r="C29" s="69" t="s">
        <v>25870</v>
      </c>
      <c r="D29" s="69" t="s">
        <v>25871</v>
      </c>
      <c r="E29" s="187">
        <v>300000</v>
      </c>
      <c r="F29" s="71" t="s">
        <v>1294</v>
      </c>
    </row>
    <row r="30" spans="1:6" ht="110.25" x14ac:dyDescent="0.25">
      <c r="A30" s="131">
        <v>20</v>
      </c>
      <c r="B30" s="69" t="s">
        <v>25872</v>
      </c>
      <c r="C30" s="69" t="s">
        <v>25873</v>
      </c>
      <c r="D30" s="69" t="s">
        <v>25874</v>
      </c>
      <c r="E30" s="187">
        <v>1000000</v>
      </c>
      <c r="F30" s="71" t="s">
        <v>1294</v>
      </c>
    </row>
    <row r="31" spans="1:6" ht="47.25" x14ac:dyDescent="0.25">
      <c r="A31" s="131">
        <v>21</v>
      </c>
      <c r="B31" s="69" t="s">
        <v>25875</v>
      </c>
      <c r="C31" s="69" t="s">
        <v>25876</v>
      </c>
      <c r="D31" s="69" t="s">
        <v>202</v>
      </c>
      <c r="E31" s="187">
        <v>850000</v>
      </c>
      <c r="F31" s="71" t="s">
        <v>1294</v>
      </c>
    </row>
    <row r="32" spans="1:6" ht="94.5" x14ac:dyDescent="0.25">
      <c r="A32" s="131">
        <v>22</v>
      </c>
      <c r="B32" s="69" t="s">
        <v>25877</v>
      </c>
      <c r="C32" s="69" t="s">
        <v>25878</v>
      </c>
      <c r="D32" s="69" t="s">
        <v>25879</v>
      </c>
      <c r="E32" s="187">
        <v>1200000</v>
      </c>
      <c r="F32" s="71" t="s">
        <v>1294</v>
      </c>
    </row>
    <row r="33" spans="1:6" ht="47.25" x14ac:dyDescent="0.25">
      <c r="A33" s="131">
        <v>23</v>
      </c>
      <c r="B33" s="69" t="s">
        <v>25880</v>
      </c>
      <c r="C33" s="69" t="s">
        <v>25881</v>
      </c>
      <c r="D33" s="69" t="s">
        <v>349</v>
      </c>
      <c r="E33" s="187">
        <v>1800000</v>
      </c>
      <c r="F33" s="71" t="s">
        <v>1294</v>
      </c>
    </row>
    <row r="34" spans="1:6" ht="110.25" x14ac:dyDescent="0.25">
      <c r="A34" s="131">
        <v>24</v>
      </c>
      <c r="B34" s="69" t="s">
        <v>25882</v>
      </c>
      <c r="C34" s="69" t="s">
        <v>25883</v>
      </c>
      <c r="D34" s="69" t="s">
        <v>25884</v>
      </c>
      <c r="E34" s="187">
        <v>1000000</v>
      </c>
      <c r="F34" s="71" t="s">
        <v>1294</v>
      </c>
    </row>
    <row r="35" spans="1:6" ht="110.25" x14ac:dyDescent="0.25">
      <c r="A35" s="131">
        <v>25</v>
      </c>
      <c r="B35" s="69" t="s">
        <v>25885</v>
      </c>
      <c r="C35" s="69" t="s">
        <v>25886</v>
      </c>
      <c r="D35" s="69" t="s">
        <v>25887</v>
      </c>
      <c r="E35" s="187">
        <v>2100000</v>
      </c>
      <c r="F35" s="71" t="s">
        <v>1294</v>
      </c>
    </row>
    <row r="36" spans="1:6" ht="110.25" x14ac:dyDescent="0.25">
      <c r="A36" s="131">
        <v>26</v>
      </c>
      <c r="B36" s="69" t="s">
        <v>25888</v>
      </c>
      <c r="C36" s="69" t="s">
        <v>25889</v>
      </c>
      <c r="D36" s="69" t="s">
        <v>25890</v>
      </c>
      <c r="E36" s="187">
        <v>1000000</v>
      </c>
      <c r="F36" s="71" t="s">
        <v>1294</v>
      </c>
    </row>
    <row r="37" spans="1:6" ht="47.25" x14ac:dyDescent="0.25">
      <c r="A37" s="131">
        <v>27</v>
      </c>
      <c r="B37" s="69" t="s">
        <v>25891</v>
      </c>
      <c r="C37" s="69" t="s">
        <v>25892</v>
      </c>
      <c r="D37" s="69" t="s">
        <v>202</v>
      </c>
      <c r="E37" s="187">
        <v>850000</v>
      </c>
      <c r="F37" s="71" t="s">
        <v>1294</v>
      </c>
    </row>
    <row r="38" spans="1:6" ht="126" x14ac:dyDescent="0.25">
      <c r="A38" s="131">
        <v>28</v>
      </c>
      <c r="B38" s="69" t="s">
        <v>25893</v>
      </c>
      <c r="C38" s="69" t="s">
        <v>25894</v>
      </c>
      <c r="D38" s="69" t="s">
        <v>25895</v>
      </c>
      <c r="E38" s="187">
        <v>1000000</v>
      </c>
      <c r="F38" s="71" t="s">
        <v>1294</v>
      </c>
    </row>
    <row r="39" spans="1:6" ht="110.25" x14ac:dyDescent="0.25">
      <c r="A39" s="131">
        <v>29</v>
      </c>
      <c r="B39" s="69" t="s">
        <v>25896</v>
      </c>
      <c r="C39" s="69" t="s">
        <v>25897</v>
      </c>
      <c r="D39" s="69" t="s">
        <v>25898</v>
      </c>
      <c r="E39" s="187">
        <v>1000000</v>
      </c>
      <c r="F39" s="71" t="s">
        <v>1294</v>
      </c>
    </row>
    <row r="40" spans="1:6" ht="47.25" x14ac:dyDescent="0.25">
      <c r="A40" s="131">
        <v>30</v>
      </c>
      <c r="B40" s="69" t="s">
        <v>25899</v>
      </c>
      <c r="C40" s="69" t="s">
        <v>25900</v>
      </c>
      <c r="D40" s="69" t="s">
        <v>202</v>
      </c>
      <c r="E40" s="187">
        <v>850000</v>
      </c>
      <c r="F40" s="71" t="s">
        <v>1294</v>
      </c>
    </row>
    <row r="41" spans="1:6" ht="110.25" x14ac:dyDescent="0.25">
      <c r="A41" s="131">
        <v>31</v>
      </c>
      <c r="B41" s="69" t="s">
        <v>25901</v>
      </c>
      <c r="C41" s="69" t="s">
        <v>25902</v>
      </c>
      <c r="D41" s="69" t="s">
        <v>25903</v>
      </c>
      <c r="E41" s="187">
        <v>1000000</v>
      </c>
      <c r="F41" s="71" t="s">
        <v>1294</v>
      </c>
    </row>
    <row r="42" spans="1:6" ht="47.25" x14ac:dyDescent="0.25">
      <c r="A42" s="131">
        <v>32</v>
      </c>
      <c r="B42" s="69" t="s">
        <v>25904</v>
      </c>
      <c r="C42" s="69" t="s">
        <v>25905</v>
      </c>
      <c r="D42" s="69" t="s">
        <v>202</v>
      </c>
      <c r="E42" s="187">
        <v>850000</v>
      </c>
      <c r="F42" s="71" t="s">
        <v>1294</v>
      </c>
    </row>
    <row r="43" spans="1:6" ht="47.25" x14ac:dyDescent="0.25">
      <c r="A43" s="131">
        <v>33</v>
      </c>
      <c r="B43" s="69" t="s">
        <v>25906</v>
      </c>
      <c r="C43" s="69" t="s">
        <v>25907</v>
      </c>
      <c r="D43" s="69" t="s">
        <v>202</v>
      </c>
      <c r="E43" s="187">
        <v>850000</v>
      </c>
      <c r="F43" s="71" t="s">
        <v>1294</v>
      </c>
    </row>
    <row r="44" spans="1:6" x14ac:dyDescent="0.25">
      <c r="A44" s="131"/>
      <c r="B44" s="2934" t="s">
        <v>315</v>
      </c>
      <c r="C44" s="2934"/>
      <c r="D44" s="2934"/>
      <c r="E44" s="130"/>
      <c r="F44" s="130"/>
    </row>
    <row r="45" spans="1:6" ht="141.75" x14ac:dyDescent="0.25">
      <c r="A45" s="131">
        <v>34</v>
      </c>
      <c r="B45" s="69" t="s">
        <v>25908</v>
      </c>
      <c r="C45" s="69" t="s">
        <v>25909</v>
      </c>
      <c r="D45" s="69" t="s">
        <v>25910</v>
      </c>
      <c r="E45" s="187">
        <v>2000000</v>
      </c>
      <c r="F45" s="71" t="s">
        <v>1294</v>
      </c>
    </row>
    <row r="46" spans="1:6" ht="94.5" x14ac:dyDescent="0.25">
      <c r="A46" s="131">
        <v>35</v>
      </c>
      <c r="B46" s="69" t="s">
        <v>25911</v>
      </c>
      <c r="C46" s="69" t="s">
        <v>25912</v>
      </c>
      <c r="D46" s="69" t="s">
        <v>25913</v>
      </c>
      <c r="E46" s="187">
        <v>1200000</v>
      </c>
      <c r="F46" s="71" t="s">
        <v>1294</v>
      </c>
    </row>
    <row r="47" spans="1:6" ht="47.25" x14ac:dyDescent="0.25">
      <c r="A47" s="131">
        <v>36</v>
      </c>
      <c r="B47" s="69" t="s">
        <v>25914</v>
      </c>
      <c r="C47" s="69" t="s">
        <v>25915</v>
      </c>
      <c r="D47" s="69" t="s">
        <v>349</v>
      </c>
      <c r="E47" s="187">
        <v>1700000</v>
      </c>
      <c r="F47" s="71" t="s">
        <v>1294</v>
      </c>
    </row>
    <row r="48" spans="1:6" ht="47.25" x14ac:dyDescent="0.25">
      <c r="A48" s="131">
        <v>37</v>
      </c>
      <c r="B48" s="69" t="s">
        <v>25916</v>
      </c>
      <c r="C48" s="69" t="s">
        <v>25917</v>
      </c>
      <c r="D48" s="69" t="s">
        <v>25918</v>
      </c>
      <c r="E48" s="187">
        <v>400000</v>
      </c>
      <c r="F48" s="71" t="s">
        <v>1294</v>
      </c>
    </row>
    <row r="49" spans="1:6" ht="47.25" x14ac:dyDescent="0.25">
      <c r="A49" s="131">
        <v>38</v>
      </c>
      <c r="B49" s="69" t="s">
        <v>25919</v>
      </c>
      <c r="C49" s="69" t="s">
        <v>25920</v>
      </c>
      <c r="D49" s="69" t="s">
        <v>202</v>
      </c>
      <c r="E49" s="187">
        <v>850000</v>
      </c>
      <c r="F49" s="71" t="s">
        <v>1294</v>
      </c>
    </row>
    <row r="50" spans="1:6" ht="110.25" x14ac:dyDescent="0.25">
      <c r="A50" s="131">
        <v>39</v>
      </c>
      <c r="B50" s="69" t="s">
        <v>25921</v>
      </c>
      <c r="C50" s="69" t="s">
        <v>25922</v>
      </c>
      <c r="D50" s="69" t="s">
        <v>25923</v>
      </c>
      <c r="E50" s="187">
        <v>1300000</v>
      </c>
      <c r="F50" s="71" t="s">
        <v>1294</v>
      </c>
    </row>
    <row r="51" spans="1:6" ht="47.25" x14ac:dyDescent="0.25">
      <c r="A51" s="131">
        <v>40</v>
      </c>
      <c r="B51" s="69" t="s">
        <v>25924</v>
      </c>
      <c r="C51" s="69" t="s">
        <v>25925</v>
      </c>
      <c r="D51" s="69" t="s">
        <v>202</v>
      </c>
      <c r="E51" s="187">
        <v>850000</v>
      </c>
      <c r="F51" s="71" t="s">
        <v>1294</v>
      </c>
    </row>
    <row r="52" spans="1:6" ht="126" x14ac:dyDescent="0.25">
      <c r="A52" s="131">
        <v>41</v>
      </c>
      <c r="B52" s="69" t="s">
        <v>25926</v>
      </c>
      <c r="C52" s="69" t="s">
        <v>25927</v>
      </c>
      <c r="D52" s="69" t="s">
        <v>25928</v>
      </c>
      <c r="E52" s="187">
        <v>1400000</v>
      </c>
      <c r="F52" s="71" t="s">
        <v>1294</v>
      </c>
    </row>
    <row r="53" spans="1:6" ht="47.25" x14ac:dyDescent="0.25">
      <c r="A53" s="131">
        <v>42</v>
      </c>
      <c r="B53" s="69" t="s">
        <v>25929</v>
      </c>
      <c r="C53" s="69" t="s">
        <v>25930</v>
      </c>
      <c r="D53" s="69" t="s">
        <v>202</v>
      </c>
      <c r="E53" s="187">
        <v>850000</v>
      </c>
      <c r="F53" s="71" t="s">
        <v>1294</v>
      </c>
    </row>
    <row r="54" spans="1:6" ht="47.25" x14ac:dyDescent="0.25">
      <c r="A54" s="131">
        <v>43</v>
      </c>
      <c r="B54" s="69" t="s">
        <v>25931</v>
      </c>
      <c r="C54" s="69" t="s">
        <v>25932</v>
      </c>
      <c r="D54" s="69" t="s">
        <v>202</v>
      </c>
      <c r="E54" s="187">
        <v>850000</v>
      </c>
      <c r="F54" s="71" t="s">
        <v>1294</v>
      </c>
    </row>
    <row r="55" spans="1:6" x14ac:dyDescent="0.25">
      <c r="A55" s="131"/>
      <c r="B55" s="2351" t="s">
        <v>219</v>
      </c>
      <c r="C55" s="2351"/>
      <c r="D55" s="2351"/>
      <c r="E55" s="70"/>
      <c r="F55" s="70"/>
    </row>
    <row r="56" spans="1:6" ht="78.75" x14ac:dyDescent="0.25">
      <c r="A56" s="131">
        <v>44</v>
      </c>
      <c r="B56" s="69" t="s">
        <v>25933</v>
      </c>
      <c r="C56" s="69" t="s">
        <v>25934</v>
      </c>
      <c r="D56" s="69" t="s">
        <v>25935</v>
      </c>
      <c r="E56" s="187">
        <v>650000</v>
      </c>
      <c r="F56" s="71" t="s">
        <v>1294</v>
      </c>
    </row>
    <row r="57" spans="1:6" ht="31.5" x14ac:dyDescent="0.25">
      <c r="A57" s="131">
        <v>45</v>
      </c>
      <c r="B57" s="69" t="s">
        <v>25936</v>
      </c>
      <c r="C57" s="69" t="s">
        <v>25937</v>
      </c>
      <c r="D57" s="69" t="s">
        <v>25938</v>
      </c>
      <c r="E57" s="187">
        <v>1000000</v>
      </c>
      <c r="F57" s="71" t="s">
        <v>1294</v>
      </c>
    </row>
    <row r="58" spans="1:6" x14ac:dyDescent="0.25">
      <c r="A58" s="131"/>
      <c r="B58" s="2351" t="s">
        <v>481</v>
      </c>
      <c r="C58" s="2351"/>
      <c r="D58" s="2351"/>
      <c r="E58" s="70"/>
      <c r="F58" s="70"/>
    </row>
    <row r="59" spans="1:6" ht="63" x14ac:dyDescent="0.25">
      <c r="A59" s="131">
        <v>46</v>
      </c>
      <c r="B59" s="69" t="s">
        <v>683</v>
      </c>
      <c r="C59" s="69" t="s">
        <v>25939</v>
      </c>
      <c r="D59" s="69" t="s">
        <v>25940</v>
      </c>
      <c r="E59" s="187">
        <v>3500000</v>
      </c>
      <c r="F59" s="71" t="s">
        <v>1294</v>
      </c>
    </row>
    <row r="60" spans="1:6" x14ac:dyDescent="0.25">
      <c r="A60" s="131"/>
      <c r="B60" s="2351" t="s">
        <v>2199</v>
      </c>
      <c r="C60" s="2351"/>
      <c r="D60" s="2351"/>
      <c r="E60" s="70"/>
      <c r="F60" s="70"/>
    </row>
    <row r="61" spans="1:6" ht="236.25" x14ac:dyDescent="0.25">
      <c r="A61" s="131">
        <v>47</v>
      </c>
      <c r="B61" s="69" t="s">
        <v>25941</v>
      </c>
      <c r="C61" s="69" t="s">
        <v>25942</v>
      </c>
      <c r="D61" s="69" t="s">
        <v>25943</v>
      </c>
      <c r="E61" s="187">
        <v>1169256.8</v>
      </c>
      <c r="F61" s="71" t="s">
        <v>1294</v>
      </c>
    </row>
    <row r="62" spans="1:6" ht="236.25" x14ac:dyDescent="0.25">
      <c r="A62" s="131">
        <v>48</v>
      </c>
      <c r="B62" s="69" t="s">
        <v>25944</v>
      </c>
      <c r="C62" s="69" t="s">
        <v>25945</v>
      </c>
      <c r="D62" s="69" t="s">
        <v>25943</v>
      </c>
      <c r="E62" s="187">
        <v>1169256.8</v>
      </c>
      <c r="F62" s="71" t="s">
        <v>1294</v>
      </c>
    </row>
    <row r="63" spans="1:6" ht="236.25" x14ac:dyDescent="0.25">
      <c r="A63" s="131">
        <v>49</v>
      </c>
      <c r="B63" s="69" t="s">
        <v>25946</v>
      </c>
      <c r="C63" s="69" t="s">
        <v>25947</v>
      </c>
      <c r="D63" s="69" t="s">
        <v>25943</v>
      </c>
      <c r="E63" s="187">
        <v>1169256.8</v>
      </c>
      <c r="F63" s="71" t="s">
        <v>1294</v>
      </c>
    </row>
    <row r="64" spans="1:6" ht="236.25" x14ac:dyDescent="0.25">
      <c r="A64" s="131">
        <v>50</v>
      </c>
      <c r="B64" s="69" t="s">
        <v>25948</v>
      </c>
      <c r="C64" s="69" t="s">
        <v>25949</v>
      </c>
      <c r="D64" s="69" t="s">
        <v>25943</v>
      </c>
      <c r="E64" s="187">
        <v>1169256.8</v>
      </c>
      <c r="F64" s="71" t="s">
        <v>1294</v>
      </c>
    </row>
    <row r="65" spans="1:6" x14ac:dyDescent="0.25">
      <c r="A65" s="131"/>
      <c r="B65" s="130" t="s">
        <v>9003</v>
      </c>
      <c r="C65" s="131"/>
      <c r="D65" s="131"/>
      <c r="E65" s="477">
        <v>71910344.329999998</v>
      </c>
      <c r="F65" s="719"/>
    </row>
    <row r="66" spans="1:6" x14ac:dyDescent="0.25">
      <c r="A66" s="357"/>
      <c r="B66" s="2427" t="s">
        <v>9</v>
      </c>
      <c r="C66" s="2427"/>
      <c r="D66" s="2427"/>
      <c r="E66" s="358"/>
      <c r="F66" s="359"/>
    </row>
    <row r="67" spans="1:6" ht="63" x14ac:dyDescent="0.25">
      <c r="A67" s="353">
        <v>1</v>
      </c>
      <c r="B67" s="69" t="s">
        <v>269</v>
      </c>
      <c r="C67" s="7" t="s">
        <v>25950</v>
      </c>
      <c r="D67" s="69" t="s">
        <v>271</v>
      </c>
      <c r="E67" s="187">
        <v>1000000</v>
      </c>
      <c r="F67" s="131" t="s">
        <v>272</v>
      </c>
    </row>
    <row r="68" spans="1:6" x14ac:dyDescent="0.25">
      <c r="A68" s="353"/>
      <c r="B68" s="70" t="s">
        <v>273</v>
      </c>
      <c r="C68" s="7"/>
      <c r="D68" s="69"/>
      <c r="E68" s="187"/>
      <c r="F68" s="131"/>
    </row>
    <row r="69" spans="1:6" ht="94.5" x14ac:dyDescent="0.25">
      <c r="A69" s="353">
        <v>2</v>
      </c>
      <c r="B69" s="69" t="s">
        <v>274</v>
      </c>
      <c r="C69" s="7" t="s">
        <v>25951</v>
      </c>
      <c r="D69" s="69" t="s">
        <v>276</v>
      </c>
      <c r="E69" s="187">
        <v>4500000</v>
      </c>
      <c r="F69" s="131" t="s">
        <v>277</v>
      </c>
    </row>
    <row r="70" spans="1:6" x14ac:dyDescent="0.25">
      <c r="A70" s="353"/>
      <c r="B70" s="70" t="s">
        <v>248</v>
      </c>
      <c r="C70" s="69"/>
      <c r="D70" s="69"/>
      <c r="E70" s="189">
        <v>5500000</v>
      </c>
      <c r="F70" s="131"/>
    </row>
    <row r="71" spans="1:6" ht="15.75" customHeight="1" x14ac:dyDescent="0.25">
      <c r="A71" s="353"/>
      <c r="B71" s="2348" t="s">
        <v>323</v>
      </c>
      <c r="C71" s="2350"/>
      <c r="D71" s="69"/>
      <c r="E71" s="189"/>
      <c r="F71" s="131"/>
    </row>
    <row r="72" spans="1:6" ht="31.5" x14ac:dyDescent="0.25">
      <c r="A72" s="161"/>
      <c r="B72" s="158" t="s">
        <v>25952</v>
      </c>
      <c r="C72" s="158" t="s">
        <v>25953</v>
      </c>
      <c r="D72" s="158" t="s">
        <v>25954</v>
      </c>
      <c r="E72" s="186">
        <v>700000</v>
      </c>
      <c r="F72" s="321" t="s">
        <v>1294</v>
      </c>
    </row>
    <row r="73" spans="1:6" ht="31.5" x14ac:dyDescent="0.25">
      <c r="A73" s="161"/>
      <c r="B73" s="158" t="s">
        <v>25955</v>
      </c>
      <c r="C73" s="158" t="s">
        <v>25956</v>
      </c>
      <c r="D73" s="158" t="s">
        <v>25954</v>
      </c>
      <c r="E73" s="186">
        <v>700000</v>
      </c>
      <c r="F73" s="321" t="s">
        <v>1294</v>
      </c>
    </row>
    <row r="74" spans="1:6" x14ac:dyDescent="0.25">
      <c r="A74" s="161"/>
      <c r="B74" s="735" t="s">
        <v>4995</v>
      </c>
      <c r="C74" s="963"/>
      <c r="D74" s="963"/>
      <c r="E74" s="963"/>
      <c r="F74" s="933"/>
    </row>
    <row r="75" spans="1:6" ht="47.25" x14ac:dyDescent="0.25">
      <c r="A75" s="161"/>
      <c r="B75" s="158" t="s">
        <v>25957</v>
      </c>
      <c r="C75" s="158" t="s">
        <v>25958</v>
      </c>
      <c r="D75" s="158" t="s">
        <v>25959</v>
      </c>
      <c r="E75" s="186">
        <v>8000000</v>
      </c>
      <c r="F75" s="321" t="s">
        <v>1294</v>
      </c>
    </row>
    <row r="76" spans="1:6" x14ac:dyDescent="0.25">
      <c r="A76" s="576"/>
      <c r="B76" s="576" t="s">
        <v>248</v>
      </c>
      <c r="C76" s="576"/>
      <c r="D76" s="576"/>
      <c r="E76" s="1293">
        <f>SUM(E72:E75)</f>
        <v>9400000</v>
      </c>
      <c r="F76" s="1292"/>
    </row>
    <row r="77" spans="1:6" ht="15" customHeight="1" x14ac:dyDescent="0.25">
      <c r="A77" s="88"/>
      <c r="B77" s="2576" t="s">
        <v>324</v>
      </c>
      <c r="C77" s="2577"/>
      <c r="D77" s="88"/>
      <c r="E77" s="89">
        <f>E76+E70+E65</f>
        <v>86810344.329999998</v>
      </c>
      <c r="F77" s="88"/>
    </row>
    <row r="82" spans="1:6" x14ac:dyDescent="0.25">
      <c r="A82" s="2771" t="s">
        <v>0</v>
      </c>
      <c r="B82" s="2771"/>
      <c r="C82" s="2771"/>
      <c r="D82" s="2771"/>
      <c r="E82" s="2771"/>
      <c r="F82" s="2771"/>
    </row>
    <row r="83" spans="1:6" x14ac:dyDescent="0.25">
      <c r="A83" s="2771" t="s">
        <v>25960</v>
      </c>
      <c r="B83" s="2771"/>
      <c r="C83" s="2771"/>
      <c r="D83" s="2771"/>
      <c r="E83" s="2771"/>
      <c r="F83" s="2771"/>
    </row>
    <row r="84" spans="1:6" x14ac:dyDescent="0.25">
      <c r="A84" s="2771" t="s">
        <v>281</v>
      </c>
      <c r="B84" s="2771"/>
      <c r="C84" s="2771"/>
      <c r="D84" s="2771"/>
      <c r="E84" s="2771"/>
      <c r="F84" s="2771"/>
    </row>
    <row r="85" spans="1:6" ht="31.5" x14ac:dyDescent="0.25">
      <c r="A85" s="416" t="s">
        <v>282</v>
      </c>
      <c r="B85" s="437" t="s">
        <v>283</v>
      </c>
      <c r="C85" s="437" t="s">
        <v>284</v>
      </c>
      <c r="D85" s="437" t="s">
        <v>285</v>
      </c>
      <c r="E85" s="361" t="s">
        <v>286</v>
      </c>
      <c r="F85" s="437" t="s">
        <v>4467</v>
      </c>
    </row>
    <row r="86" spans="1:6" x14ac:dyDescent="0.25">
      <c r="A86" s="417"/>
      <c r="B86" s="2332" t="s">
        <v>269</v>
      </c>
      <c r="C86" s="2332"/>
      <c r="D86" s="2332"/>
      <c r="E86" s="361"/>
      <c r="F86" s="437"/>
    </row>
    <row r="87" spans="1:6" ht="47.25" x14ac:dyDescent="0.25">
      <c r="A87" s="417">
        <v>1</v>
      </c>
      <c r="B87" s="182" t="s">
        <v>289</v>
      </c>
      <c r="C87" s="182" t="s">
        <v>25841</v>
      </c>
      <c r="D87" s="182" t="s">
        <v>329</v>
      </c>
      <c r="E87" s="438">
        <v>332758</v>
      </c>
      <c r="F87" s="42" t="s">
        <v>277</v>
      </c>
    </row>
    <row r="88" spans="1:6" ht="126" x14ac:dyDescent="0.25">
      <c r="A88" s="417">
        <v>2</v>
      </c>
      <c r="B88" s="182" t="s">
        <v>295</v>
      </c>
      <c r="C88" s="182" t="s">
        <v>25842</v>
      </c>
      <c r="D88" s="182" t="s">
        <v>488</v>
      </c>
      <c r="E88" s="438">
        <v>150000</v>
      </c>
      <c r="F88" s="42" t="s">
        <v>277</v>
      </c>
    </row>
    <row r="89" spans="1:6" ht="94.5" x14ac:dyDescent="0.25">
      <c r="A89" s="417">
        <v>3</v>
      </c>
      <c r="B89" s="182" t="s">
        <v>23</v>
      </c>
      <c r="C89" s="182" t="s">
        <v>25846</v>
      </c>
      <c r="D89" s="182" t="s">
        <v>541</v>
      </c>
      <c r="E89" s="438">
        <v>200000</v>
      </c>
      <c r="F89" s="42" t="s">
        <v>277</v>
      </c>
    </row>
    <row r="90" spans="1:6" x14ac:dyDescent="0.25">
      <c r="A90" s="417"/>
      <c r="B90" s="2328" t="s">
        <v>25961</v>
      </c>
      <c r="C90" s="2328"/>
      <c r="D90" s="2328"/>
      <c r="E90" s="438"/>
      <c r="F90" s="42"/>
    </row>
    <row r="91" spans="1:6" ht="110.25" x14ac:dyDescent="0.25">
      <c r="A91" s="417">
        <v>4</v>
      </c>
      <c r="B91" s="182" t="s">
        <v>295</v>
      </c>
      <c r="C91" s="182" t="s">
        <v>25847</v>
      </c>
      <c r="D91" s="182" t="s">
        <v>336</v>
      </c>
      <c r="E91" s="438">
        <v>41379</v>
      </c>
      <c r="F91" s="42" t="s">
        <v>277</v>
      </c>
    </row>
    <row r="92" spans="1:6" ht="94.5" x14ac:dyDescent="0.25">
      <c r="A92" s="417">
        <v>5</v>
      </c>
      <c r="B92" s="182" t="s">
        <v>23</v>
      </c>
      <c r="C92" s="182" t="s">
        <v>25848</v>
      </c>
      <c r="D92" s="182" t="s">
        <v>541</v>
      </c>
      <c r="E92" s="438">
        <v>200000</v>
      </c>
      <c r="F92" s="42" t="s">
        <v>277</v>
      </c>
    </row>
    <row r="93" spans="1:6" ht="78.75" x14ac:dyDescent="0.25">
      <c r="A93" s="417">
        <v>6</v>
      </c>
      <c r="B93" s="182" t="s">
        <v>14053</v>
      </c>
      <c r="C93" s="182" t="s">
        <v>25849</v>
      </c>
      <c r="D93" s="182" t="s">
        <v>25962</v>
      </c>
      <c r="E93" s="438">
        <v>100000</v>
      </c>
      <c r="F93" s="42" t="s">
        <v>277</v>
      </c>
    </row>
    <row r="94" spans="1:6" x14ac:dyDescent="0.25">
      <c r="A94" s="417"/>
      <c r="B94" s="2328" t="s">
        <v>301</v>
      </c>
      <c r="C94" s="2328"/>
      <c r="D94" s="182"/>
      <c r="E94" s="438"/>
      <c r="F94" s="42"/>
    </row>
    <row r="95" spans="1:6" ht="94.5" x14ac:dyDescent="0.25">
      <c r="A95" s="417">
        <v>7</v>
      </c>
      <c r="B95" s="269" t="s">
        <v>301</v>
      </c>
      <c r="C95" s="182" t="s">
        <v>25850</v>
      </c>
      <c r="D95" s="269" t="s">
        <v>43</v>
      </c>
      <c r="E95" s="438">
        <v>568965</v>
      </c>
      <c r="F95" s="42" t="s">
        <v>277</v>
      </c>
    </row>
    <row r="96" spans="1:6" x14ac:dyDescent="0.25">
      <c r="A96" s="417"/>
      <c r="B96" s="2332" t="s">
        <v>25963</v>
      </c>
      <c r="C96" s="2332"/>
      <c r="D96" s="269"/>
      <c r="E96" s="438"/>
      <c r="F96" s="42"/>
    </row>
    <row r="97" spans="1:6" ht="47.25" x14ac:dyDescent="0.25">
      <c r="A97" s="417">
        <v>8</v>
      </c>
      <c r="B97" s="269" t="s">
        <v>309</v>
      </c>
      <c r="C97" s="182" t="s">
        <v>25852</v>
      </c>
      <c r="D97" s="269" t="s">
        <v>554</v>
      </c>
      <c r="E97" s="151">
        <v>2000000</v>
      </c>
      <c r="F97" s="42" t="s">
        <v>277</v>
      </c>
    </row>
    <row r="98" spans="1:6" ht="47.25" x14ac:dyDescent="0.25">
      <c r="A98" s="417">
        <v>9</v>
      </c>
      <c r="B98" s="269" t="s">
        <v>342</v>
      </c>
      <c r="C98" s="182" t="s">
        <v>25853</v>
      </c>
      <c r="D98" s="269" t="s">
        <v>554</v>
      </c>
      <c r="E98" s="151">
        <v>1886208.34</v>
      </c>
      <c r="F98" s="42" t="s">
        <v>277</v>
      </c>
    </row>
    <row r="99" spans="1:6" x14ac:dyDescent="0.25">
      <c r="A99" s="417"/>
      <c r="B99" s="2332" t="s">
        <v>20418</v>
      </c>
      <c r="C99" s="2332"/>
      <c r="D99" s="269"/>
      <c r="E99" s="151"/>
      <c r="F99" s="42"/>
    </row>
    <row r="100" spans="1:6" ht="47.25" x14ac:dyDescent="0.25">
      <c r="A100" s="417">
        <v>10</v>
      </c>
      <c r="B100" s="182" t="s">
        <v>25964</v>
      </c>
      <c r="C100" s="182" t="s">
        <v>25855</v>
      </c>
      <c r="D100" s="182" t="s">
        <v>15792</v>
      </c>
      <c r="E100" s="438">
        <v>2500000</v>
      </c>
      <c r="F100" s="42" t="s">
        <v>1290</v>
      </c>
    </row>
    <row r="101" spans="1:6" x14ac:dyDescent="0.25">
      <c r="A101" s="417"/>
      <c r="B101" s="2328" t="s">
        <v>18789</v>
      </c>
      <c r="C101" s="2328"/>
      <c r="D101" s="182"/>
      <c r="E101" s="438"/>
      <c r="F101" s="42"/>
    </row>
    <row r="102" spans="1:6" ht="47.25" x14ac:dyDescent="0.25">
      <c r="A102" s="417">
        <v>11</v>
      </c>
      <c r="B102" s="182" t="s">
        <v>25965</v>
      </c>
      <c r="C102" s="182" t="s">
        <v>25966</v>
      </c>
      <c r="D102" s="269" t="s">
        <v>1915</v>
      </c>
      <c r="E102" s="438">
        <v>1700000</v>
      </c>
      <c r="F102" s="42" t="s">
        <v>1290</v>
      </c>
    </row>
    <row r="103" spans="1:6" ht="47.25" x14ac:dyDescent="0.25">
      <c r="A103" s="417">
        <v>12</v>
      </c>
      <c r="B103" s="182" t="s">
        <v>25967</v>
      </c>
      <c r="C103" s="182" t="s">
        <v>25968</v>
      </c>
      <c r="D103" s="269" t="s">
        <v>25969</v>
      </c>
      <c r="E103" s="438">
        <v>1700000</v>
      </c>
      <c r="F103" s="42" t="s">
        <v>1290</v>
      </c>
    </row>
    <row r="104" spans="1:6" x14ac:dyDescent="0.25">
      <c r="A104" s="417"/>
      <c r="B104" s="416" t="s">
        <v>704</v>
      </c>
      <c r="C104" s="417"/>
      <c r="D104" s="417"/>
      <c r="E104" s="1131">
        <f>SUM(E87:E103)</f>
        <v>11379310.34</v>
      </c>
      <c r="F104" s="417"/>
    </row>
  </sheetData>
  <mergeCells count="25">
    <mergeCell ref="B101:C101"/>
    <mergeCell ref="A84:F84"/>
    <mergeCell ref="B86:D86"/>
    <mergeCell ref="B90:D90"/>
    <mergeCell ref="B94:C94"/>
    <mergeCell ref="B96:C96"/>
    <mergeCell ref="B99:C99"/>
    <mergeCell ref="A83:F83"/>
    <mergeCell ref="B17:D17"/>
    <mergeCell ref="B19:D19"/>
    <mergeCell ref="B22:D22"/>
    <mergeCell ref="B44:D44"/>
    <mergeCell ref="B55:D55"/>
    <mergeCell ref="B58:D58"/>
    <mergeCell ref="B60:D60"/>
    <mergeCell ref="B66:D66"/>
    <mergeCell ref="B71:C71"/>
    <mergeCell ref="B77:C77"/>
    <mergeCell ref="A82:F82"/>
    <mergeCell ref="B15:D15"/>
    <mergeCell ref="A1:F1"/>
    <mergeCell ref="A2:F2"/>
    <mergeCell ref="A3:F3"/>
    <mergeCell ref="B5:D5"/>
    <mergeCell ref="B11:D11"/>
  </mergeCells>
  <pageMargins left="0.7" right="0.7" top="0.75" bottom="0.75" header="0.3" footer="0.3"/>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1"/>
  <sheetViews>
    <sheetView topLeftCell="A63" workbookViewId="0">
      <selection activeCell="E65" sqref="E65"/>
    </sheetView>
  </sheetViews>
  <sheetFormatPr defaultRowHeight="15.75" x14ac:dyDescent="0.25"/>
  <cols>
    <col min="1" max="1" width="9.140625" style="128"/>
    <col min="2" max="2" width="12.85546875" style="128" customWidth="1"/>
    <col min="3" max="3" width="42.42578125" style="128" customWidth="1"/>
    <col min="4" max="4" width="19.42578125" style="128" customWidth="1"/>
    <col min="5" max="5" width="22.285156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25970</v>
      </c>
      <c r="B2" s="2345"/>
      <c r="C2" s="2345"/>
      <c r="D2" s="2345"/>
      <c r="E2" s="2345"/>
      <c r="F2" s="2345"/>
    </row>
    <row r="3" spans="1:6" x14ac:dyDescent="0.25">
      <c r="A3" s="2345" t="s">
        <v>281</v>
      </c>
      <c r="B3" s="2345"/>
      <c r="C3" s="2345"/>
      <c r="D3" s="2345"/>
      <c r="E3" s="2345"/>
      <c r="F3" s="2345"/>
    </row>
    <row r="4" spans="1:6" ht="31.5" x14ac:dyDescent="0.25">
      <c r="A4" s="410" t="s">
        <v>3</v>
      </c>
      <c r="B4" s="96" t="s">
        <v>283</v>
      </c>
      <c r="C4" s="96" t="s">
        <v>284</v>
      </c>
      <c r="D4" s="96" t="s">
        <v>5291</v>
      </c>
      <c r="E4" s="138" t="s">
        <v>286</v>
      </c>
      <c r="F4" s="219" t="s">
        <v>287</v>
      </c>
    </row>
    <row r="5" spans="1:6" x14ac:dyDescent="0.25">
      <c r="A5" s="131"/>
      <c r="B5" s="2418" t="s">
        <v>9</v>
      </c>
      <c r="C5" s="2418"/>
      <c r="D5" s="2418"/>
      <c r="E5" s="189"/>
      <c r="F5" s="71"/>
    </row>
    <row r="6" spans="1:6" ht="63" x14ac:dyDescent="0.25">
      <c r="A6" s="131">
        <v>1</v>
      </c>
      <c r="B6" s="75" t="s">
        <v>289</v>
      </c>
      <c r="C6" s="75" t="s">
        <v>25971</v>
      </c>
      <c r="D6" s="75" t="s">
        <v>25972</v>
      </c>
      <c r="E6" s="74">
        <v>1413514</v>
      </c>
      <c r="F6" s="71" t="s">
        <v>272</v>
      </c>
    </row>
    <row r="7" spans="1:6" ht="141.75" x14ac:dyDescent="0.25">
      <c r="A7" s="131">
        <v>2</v>
      </c>
      <c r="B7" s="75" t="s">
        <v>295</v>
      </c>
      <c r="C7" s="75" t="s">
        <v>25973</v>
      </c>
      <c r="D7" s="75" t="s">
        <v>25974</v>
      </c>
      <c r="E7" s="74">
        <v>1547106.67</v>
      </c>
      <c r="F7" s="71" t="s">
        <v>272</v>
      </c>
    </row>
    <row r="8" spans="1:6" ht="78.75" x14ac:dyDescent="0.25">
      <c r="A8" s="131">
        <v>3</v>
      </c>
      <c r="B8" s="75" t="s">
        <v>23</v>
      </c>
      <c r="C8" s="75" t="s">
        <v>25975</v>
      </c>
      <c r="D8" s="75" t="s">
        <v>19378</v>
      </c>
      <c r="E8" s="74">
        <v>1248000</v>
      </c>
      <c r="F8" s="71" t="s">
        <v>272</v>
      </c>
    </row>
    <row r="9" spans="1:6" x14ac:dyDescent="0.25">
      <c r="A9" s="131"/>
      <c r="B9" s="2934" t="s">
        <v>334</v>
      </c>
      <c r="C9" s="2934"/>
      <c r="D9" s="2934"/>
      <c r="E9" s="541"/>
      <c r="F9" s="719"/>
    </row>
    <row r="10" spans="1:6" ht="110.25" x14ac:dyDescent="0.25">
      <c r="A10" s="131">
        <v>4</v>
      </c>
      <c r="B10" s="75" t="s">
        <v>295</v>
      </c>
      <c r="C10" s="75" t="s">
        <v>25976</v>
      </c>
      <c r="D10" s="75" t="s">
        <v>3852</v>
      </c>
      <c r="E10" s="74">
        <v>656310.34</v>
      </c>
      <c r="F10" s="71" t="s">
        <v>272</v>
      </c>
    </row>
    <row r="11" spans="1:6" ht="78.75" x14ac:dyDescent="0.25">
      <c r="A11" s="131">
        <v>5</v>
      </c>
      <c r="B11" s="75" t="s">
        <v>23</v>
      </c>
      <c r="C11" s="75" t="s">
        <v>25977</v>
      </c>
      <c r="D11" s="75" t="s">
        <v>19378</v>
      </c>
      <c r="E11" s="74">
        <v>1248000</v>
      </c>
      <c r="F11" s="71" t="s">
        <v>272</v>
      </c>
    </row>
    <row r="12" spans="1:6" ht="78.75" x14ac:dyDescent="0.25">
      <c r="A12" s="131">
        <v>6</v>
      </c>
      <c r="B12" s="75" t="s">
        <v>299</v>
      </c>
      <c r="C12" s="75" t="s">
        <v>25978</v>
      </c>
      <c r="D12" s="75" t="s">
        <v>33</v>
      </c>
      <c r="E12" s="74">
        <v>700000</v>
      </c>
      <c r="F12" s="71" t="s">
        <v>272</v>
      </c>
    </row>
    <row r="13" spans="1:6" x14ac:dyDescent="0.25">
      <c r="A13" s="131"/>
      <c r="B13" s="2934" t="s">
        <v>40</v>
      </c>
      <c r="C13" s="2934"/>
      <c r="D13" s="2934"/>
      <c r="E13" s="541"/>
      <c r="F13" s="719"/>
    </row>
    <row r="14" spans="1:6" ht="94.5" x14ac:dyDescent="0.25">
      <c r="A14" s="131">
        <v>7</v>
      </c>
      <c r="B14" s="75" t="s">
        <v>301</v>
      </c>
      <c r="C14" s="75" t="s">
        <v>25979</v>
      </c>
      <c r="D14" s="75" t="s">
        <v>43</v>
      </c>
      <c r="E14" s="74">
        <v>4568965.5199999996</v>
      </c>
      <c r="F14" s="71" t="s">
        <v>272</v>
      </c>
    </row>
    <row r="15" spans="1:6" x14ac:dyDescent="0.25">
      <c r="A15" s="131"/>
      <c r="B15" s="2934" t="s">
        <v>306</v>
      </c>
      <c r="C15" s="2934"/>
      <c r="D15" s="2934"/>
      <c r="E15" s="541"/>
      <c r="F15" s="719"/>
    </row>
    <row r="16" spans="1:6" ht="126" x14ac:dyDescent="0.25">
      <c r="A16" s="131">
        <v>8</v>
      </c>
      <c r="B16" s="75" t="s">
        <v>2066</v>
      </c>
      <c r="C16" s="75" t="s">
        <v>25980</v>
      </c>
      <c r="D16" s="75" t="s">
        <v>25981</v>
      </c>
      <c r="E16" s="74">
        <v>1736206.9</v>
      </c>
      <c r="F16" s="71" t="s">
        <v>272</v>
      </c>
    </row>
    <row r="17" spans="1:6" x14ac:dyDescent="0.25">
      <c r="A17" s="131"/>
      <c r="B17" s="2934" t="s">
        <v>34</v>
      </c>
      <c r="C17" s="2934"/>
      <c r="D17" s="2934"/>
      <c r="E17" s="541"/>
      <c r="F17" s="719"/>
    </row>
    <row r="18" spans="1:6" ht="63" x14ac:dyDescent="0.25">
      <c r="A18" s="131">
        <v>9</v>
      </c>
      <c r="B18" s="75" t="s">
        <v>309</v>
      </c>
      <c r="C18" s="75" t="s">
        <v>25982</v>
      </c>
      <c r="D18" s="75" t="s">
        <v>5365</v>
      </c>
      <c r="E18" s="74">
        <v>6202586.21</v>
      </c>
      <c r="F18" s="71" t="s">
        <v>272</v>
      </c>
    </row>
    <row r="19" spans="1:6" ht="63" x14ac:dyDescent="0.25">
      <c r="A19" s="131">
        <v>10</v>
      </c>
      <c r="B19" s="75" t="s">
        <v>342</v>
      </c>
      <c r="C19" s="75" t="s">
        <v>25983</v>
      </c>
      <c r="D19" s="75" t="s">
        <v>14944</v>
      </c>
      <c r="E19" s="74">
        <v>11000000</v>
      </c>
      <c r="F19" s="71" t="s">
        <v>272</v>
      </c>
    </row>
    <row r="20" spans="1:6" x14ac:dyDescent="0.25">
      <c r="A20" s="131"/>
      <c r="B20" s="2934" t="s">
        <v>112</v>
      </c>
      <c r="C20" s="2934"/>
      <c r="D20" s="2934"/>
      <c r="E20" s="541"/>
      <c r="F20" s="719"/>
    </row>
    <row r="21" spans="1:6" ht="47.25" x14ac:dyDescent="0.25">
      <c r="A21" s="131">
        <v>11</v>
      </c>
      <c r="B21" s="75" t="s">
        <v>25984</v>
      </c>
      <c r="C21" s="75" t="s">
        <v>25985</v>
      </c>
      <c r="D21" s="75" t="s">
        <v>25986</v>
      </c>
      <c r="E21" s="74">
        <v>3000000</v>
      </c>
      <c r="F21" s="71" t="s">
        <v>13</v>
      </c>
    </row>
    <row r="22" spans="1:6" ht="126" x14ac:dyDescent="0.25">
      <c r="A22" s="131">
        <v>12</v>
      </c>
      <c r="B22" s="75" t="s">
        <v>25984</v>
      </c>
      <c r="C22" s="75" t="s">
        <v>25987</v>
      </c>
      <c r="D22" s="75" t="s">
        <v>25988</v>
      </c>
      <c r="E22" s="74">
        <v>500000</v>
      </c>
      <c r="F22" s="71" t="s">
        <v>13</v>
      </c>
    </row>
    <row r="23" spans="1:6" ht="47.25" x14ac:dyDescent="0.25">
      <c r="A23" s="131">
        <v>13</v>
      </c>
      <c r="B23" s="75" t="s">
        <v>25989</v>
      </c>
      <c r="C23" s="75" t="s">
        <v>25990</v>
      </c>
      <c r="D23" s="75" t="s">
        <v>25991</v>
      </c>
      <c r="E23" s="74">
        <v>3000000</v>
      </c>
      <c r="F23" s="71" t="s">
        <v>13</v>
      </c>
    </row>
    <row r="24" spans="1:6" ht="63" x14ac:dyDescent="0.25">
      <c r="A24" s="131">
        <v>14</v>
      </c>
      <c r="B24" s="75" t="s">
        <v>21280</v>
      </c>
      <c r="C24" s="75" t="s">
        <v>25992</v>
      </c>
      <c r="D24" s="75" t="s">
        <v>25993</v>
      </c>
      <c r="E24" s="74">
        <v>2000000</v>
      </c>
      <c r="F24" s="71" t="s">
        <v>272</v>
      </c>
    </row>
    <row r="25" spans="1:6" ht="63" x14ac:dyDescent="0.25">
      <c r="A25" s="131">
        <v>15</v>
      </c>
      <c r="B25" s="75" t="s">
        <v>25994</v>
      </c>
      <c r="C25" s="75" t="s">
        <v>25995</v>
      </c>
      <c r="D25" s="75" t="s">
        <v>25996</v>
      </c>
      <c r="E25" s="74">
        <v>3000000</v>
      </c>
      <c r="F25" s="71" t="s">
        <v>13</v>
      </c>
    </row>
    <row r="26" spans="1:6" ht="63" x14ac:dyDescent="0.25">
      <c r="A26" s="131">
        <v>16</v>
      </c>
      <c r="B26" s="75" t="s">
        <v>25997</v>
      </c>
      <c r="C26" s="75" t="s">
        <v>25998</v>
      </c>
      <c r="D26" s="75" t="s">
        <v>25999</v>
      </c>
      <c r="E26" s="74">
        <v>2400000</v>
      </c>
      <c r="F26" s="71" t="s">
        <v>13</v>
      </c>
    </row>
    <row r="27" spans="1:6" ht="78.75" x14ac:dyDescent="0.25">
      <c r="A27" s="131">
        <v>17</v>
      </c>
      <c r="B27" s="75" t="s">
        <v>25997</v>
      </c>
      <c r="C27" s="75" t="s">
        <v>26000</v>
      </c>
      <c r="D27" s="75" t="s">
        <v>26001</v>
      </c>
      <c r="E27" s="74">
        <v>1000701.08</v>
      </c>
      <c r="F27" s="71" t="s">
        <v>13</v>
      </c>
    </row>
    <row r="28" spans="1:6" ht="63" x14ac:dyDescent="0.25">
      <c r="A28" s="131">
        <v>18</v>
      </c>
      <c r="B28" s="75" t="s">
        <v>26002</v>
      </c>
      <c r="C28" s="75" t="s">
        <v>26003</v>
      </c>
      <c r="D28" s="75" t="s">
        <v>26004</v>
      </c>
      <c r="E28" s="74">
        <v>1200000</v>
      </c>
      <c r="F28" s="71" t="s">
        <v>13</v>
      </c>
    </row>
    <row r="29" spans="1:6" ht="63" x14ac:dyDescent="0.25">
      <c r="A29" s="131">
        <v>19</v>
      </c>
      <c r="B29" s="75" t="s">
        <v>26005</v>
      </c>
      <c r="C29" s="75" t="s">
        <v>26006</v>
      </c>
      <c r="D29" s="75" t="s">
        <v>26007</v>
      </c>
      <c r="E29" s="74">
        <v>5200000</v>
      </c>
      <c r="F29" s="71" t="s">
        <v>13</v>
      </c>
    </row>
    <row r="30" spans="1:6" x14ac:dyDescent="0.25">
      <c r="A30" s="131"/>
      <c r="B30" s="2934" t="s">
        <v>19538</v>
      </c>
      <c r="C30" s="2934"/>
      <c r="D30" s="2934"/>
      <c r="E30" s="541"/>
      <c r="F30" s="719"/>
    </row>
    <row r="31" spans="1:6" ht="47.25" x14ac:dyDescent="0.25">
      <c r="A31" s="131">
        <v>20</v>
      </c>
      <c r="B31" s="75" t="s">
        <v>26008</v>
      </c>
      <c r="C31" s="75" t="s">
        <v>26009</v>
      </c>
      <c r="D31" s="75" t="s">
        <v>26010</v>
      </c>
      <c r="E31" s="74">
        <v>3000000</v>
      </c>
      <c r="F31" s="71" t="s">
        <v>13</v>
      </c>
    </row>
    <row r="32" spans="1:6" ht="47.25" x14ac:dyDescent="0.25">
      <c r="A32" s="131">
        <v>21</v>
      </c>
      <c r="B32" s="75" t="s">
        <v>26011</v>
      </c>
      <c r="C32" s="75" t="s">
        <v>26012</v>
      </c>
      <c r="D32" s="75" t="s">
        <v>26013</v>
      </c>
      <c r="E32" s="74">
        <v>2000000</v>
      </c>
      <c r="F32" s="71" t="s">
        <v>13</v>
      </c>
    </row>
    <row r="33" spans="1:6" ht="47.25" x14ac:dyDescent="0.25">
      <c r="A33" s="131">
        <v>22</v>
      </c>
      <c r="B33" s="75" t="s">
        <v>26014</v>
      </c>
      <c r="C33" s="75" t="s">
        <v>26015</v>
      </c>
      <c r="D33" s="75" t="s">
        <v>26007</v>
      </c>
      <c r="E33" s="74">
        <v>5200000</v>
      </c>
      <c r="F33" s="71" t="s">
        <v>13</v>
      </c>
    </row>
    <row r="34" spans="1:6" x14ac:dyDescent="0.25">
      <c r="A34" s="131"/>
      <c r="B34" s="2934" t="s">
        <v>8266</v>
      </c>
      <c r="C34" s="2934"/>
      <c r="D34" s="2934"/>
      <c r="E34" s="541"/>
      <c r="F34" s="719"/>
    </row>
    <row r="35" spans="1:6" ht="63" x14ac:dyDescent="0.25">
      <c r="A35" s="131">
        <v>23</v>
      </c>
      <c r="B35" s="75" t="s">
        <v>26016</v>
      </c>
      <c r="C35" s="75" t="s">
        <v>26017</v>
      </c>
      <c r="D35" s="75" t="s">
        <v>26018</v>
      </c>
      <c r="E35" s="74">
        <v>2700000</v>
      </c>
      <c r="F35" s="71" t="s">
        <v>13</v>
      </c>
    </row>
    <row r="36" spans="1:6" ht="63" x14ac:dyDescent="0.25">
      <c r="A36" s="131">
        <v>24</v>
      </c>
      <c r="B36" s="75" t="s">
        <v>26019</v>
      </c>
      <c r="C36" s="75" t="s">
        <v>26020</v>
      </c>
      <c r="D36" s="75" t="s">
        <v>26021</v>
      </c>
      <c r="E36" s="74">
        <v>2176200</v>
      </c>
      <c r="F36" s="71" t="s">
        <v>13</v>
      </c>
    </row>
    <row r="37" spans="1:6" ht="63" x14ac:dyDescent="0.25">
      <c r="A37" s="131">
        <v>25</v>
      </c>
      <c r="B37" s="75" t="s">
        <v>26022</v>
      </c>
      <c r="C37" s="75" t="s">
        <v>26023</v>
      </c>
      <c r="D37" s="75" t="s">
        <v>26024</v>
      </c>
      <c r="E37" s="74">
        <v>1499800</v>
      </c>
      <c r="F37" s="71" t="s">
        <v>13</v>
      </c>
    </row>
    <row r="38" spans="1:6" ht="63" x14ac:dyDescent="0.25">
      <c r="A38" s="131">
        <v>26</v>
      </c>
      <c r="B38" s="75" t="s">
        <v>26025</v>
      </c>
      <c r="C38" s="75" t="s">
        <v>26026</v>
      </c>
      <c r="D38" s="75" t="s">
        <v>26027</v>
      </c>
      <c r="E38" s="74">
        <v>2699800</v>
      </c>
      <c r="F38" s="71" t="s">
        <v>13</v>
      </c>
    </row>
    <row r="39" spans="1:6" ht="47.25" x14ac:dyDescent="0.25">
      <c r="A39" s="131">
        <v>27</v>
      </c>
      <c r="B39" s="75" t="s">
        <v>26028</v>
      </c>
      <c r="C39" s="75" t="s">
        <v>26029</v>
      </c>
      <c r="D39" s="75" t="s">
        <v>26030</v>
      </c>
      <c r="E39" s="74">
        <v>2999920</v>
      </c>
      <c r="F39" s="71" t="s">
        <v>13</v>
      </c>
    </row>
    <row r="40" spans="1:6" x14ac:dyDescent="0.25">
      <c r="A40" s="131"/>
      <c r="B40" s="2934" t="s">
        <v>481</v>
      </c>
      <c r="C40" s="2934"/>
      <c r="D40" s="2934"/>
      <c r="E40" s="541"/>
      <c r="F40" s="719"/>
    </row>
    <row r="41" spans="1:6" ht="63" x14ac:dyDescent="0.25">
      <c r="A41" s="131">
        <v>28</v>
      </c>
      <c r="B41" s="75" t="s">
        <v>26031</v>
      </c>
      <c r="C41" s="75" t="s">
        <v>26032</v>
      </c>
      <c r="D41" s="152" t="s">
        <v>26033</v>
      </c>
      <c r="E41" s="74">
        <v>1000000</v>
      </c>
      <c r="F41" s="71" t="s">
        <v>13</v>
      </c>
    </row>
    <row r="42" spans="1:6" x14ac:dyDescent="0.25">
      <c r="A42" s="131"/>
      <c r="B42" s="2934" t="s">
        <v>8455</v>
      </c>
      <c r="C42" s="2934"/>
      <c r="D42" s="2934"/>
      <c r="E42" s="541"/>
      <c r="F42" s="719"/>
    </row>
    <row r="43" spans="1:6" x14ac:dyDescent="0.25">
      <c r="A43" s="131"/>
      <c r="B43" s="275"/>
      <c r="C43" s="275"/>
      <c r="D43" s="275"/>
      <c r="E43" s="541"/>
      <c r="F43" s="719"/>
    </row>
    <row r="44" spans="1:6" ht="252" x14ac:dyDescent="0.25">
      <c r="A44" s="131">
        <v>29</v>
      </c>
      <c r="B44" s="75" t="s">
        <v>5552</v>
      </c>
      <c r="C44" s="75" t="s">
        <v>26034</v>
      </c>
      <c r="D44" s="69" t="s">
        <v>26035</v>
      </c>
      <c r="E44" s="74">
        <v>4677027.2</v>
      </c>
      <c r="F44" s="71" t="s">
        <v>13</v>
      </c>
    </row>
    <row r="45" spans="1:6" x14ac:dyDescent="0.25">
      <c r="A45" s="131"/>
      <c r="B45" s="2351" t="s">
        <v>303</v>
      </c>
      <c r="C45" s="2351"/>
      <c r="D45" s="2351"/>
      <c r="E45" s="74"/>
      <c r="F45" s="71"/>
    </row>
    <row r="46" spans="1:6" ht="47.25" x14ac:dyDescent="0.25">
      <c r="A46" s="131">
        <v>30</v>
      </c>
      <c r="B46" s="75" t="s">
        <v>13442</v>
      </c>
      <c r="C46" s="75" t="s">
        <v>26036</v>
      </c>
      <c r="D46" s="69" t="s">
        <v>26037</v>
      </c>
      <c r="E46" s="74">
        <v>136206.9</v>
      </c>
      <c r="F46" s="71" t="s">
        <v>13</v>
      </c>
    </row>
    <row r="47" spans="1:6" ht="47.25" x14ac:dyDescent="0.25">
      <c r="A47" s="131">
        <v>31</v>
      </c>
      <c r="B47" s="75" t="s">
        <v>26038</v>
      </c>
      <c r="C47" s="75" t="s">
        <v>26039</v>
      </c>
      <c r="D47" s="69" t="s">
        <v>26037</v>
      </c>
      <c r="E47" s="74">
        <v>100000</v>
      </c>
      <c r="F47" s="71" t="s">
        <v>13</v>
      </c>
    </row>
    <row r="48" spans="1:6" ht="47.25" x14ac:dyDescent="0.25">
      <c r="A48" s="131">
        <v>32</v>
      </c>
      <c r="B48" s="75" t="s">
        <v>21280</v>
      </c>
      <c r="C48" s="75" t="s">
        <v>26040</v>
      </c>
      <c r="D48" s="69" t="s">
        <v>26037</v>
      </c>
      <c r="E48" s="74">
        <v>100000</v>
      </c>
      <c r="F48" s="71" t="s">
        <v>13</v>
      </c>
    </row>
    <row r="49" spans="1:6" ht="47.25" x14ac:dyDescent="0.25">
      <c r="A49" s="131">
        <v>33</v>
      </c>
      <c r="B49" s="156" t="s">
        <v>26011</v>
      </c>
      <c r="C49" s="75" t="s">
        <v>26041</v>
      </c>
      <c r="D49" s="69" t="s">
        <v>26037</v>
      </c>
      <c r="E49" s="74">
        <v>100000</v>
      </c>
      <c r="F49" s="71" t="s">
        <v>13</v>
      </c>
    </row>
    <row r="50" spans="1:6" ht="47.25" x14ac:dyDescent="0.25">
      <c r="A50" s="131">
        <v>34</v>
      </c>
      <c r="B50" s="156" t="s">
        <v>25997</v>
      </c>
      <c r="C50" s="75" t="s">
        <v>26042</v>
      </c>
      <c r="D50" s="69" t="s">
        <v>26037</v>
      </c>
      <c r="E50" s="74">
        <v>100000</v>
      </c>
      <c r="F50" s="71" t="s">
        <v>13</v>
      </c>
    </row>
    <row r="51" spans="1:6" ht="47.25" x14ac:dyDescent="0.25">
      <c r="A51" s="131">
        <v>35</v>
      </c>
      <c r="B51" s="156" t="s">
        <v>26043</v>
      </c>
      <c r="C51" s="75" t="s">
        <v>26044</v>
      </c>
      <c r="D51" s="69" t="s">
        <v>26037</v>
      </c>
      <c r="E51" s="74">
        <v>100000</v>
      </c>
      <c r="F51" s="71" t="s">
        <v>13</v>
      </c>
    </row>
    <row r="52" spans="1:6" ht="63" x14ac:dyDescent="0.25">
      <c r="A52" s="131">
        <v>36</v>
      </c>
      <c r="B52" s="156" t="s">
        <v>26045</v>
      </c>
      <c r="C52" s="75" t="s">
        <v>26046</v>
      </c>
      <c r="D52" s="69" t="s">
        <v>26037</v>
      </c>
      <c r="E52" s="74">
        <v>150000</v>
      </c>
      <c r="F52" s="71" t="s">
        <v>13</v>
      </c>
    </row>
    <row r="53" spans="1:6" ht="47.25" x14ac:dyDescent="0.25">
      <c r="A53" s="131">
        <v>37</v>
      </c>
      <c r="B53" s="156" t="s">
        <v>26047</v>
      </c>
      <c r="C53" s="75" t="s">
        <v>26048</v>
      </c>
      <c r="D53" s="69" t="s">
        <v>26037</v>
      </c>
      <c r="E53" s="74">
        <v>100000</v>
      </c>
      <c r="F53" s="71" t="s">
        <v>13</v>
      </c>
    </row>
    <row r="54" spans="1:6" ht="47.25" x14ac:dyDescent="0.25">
      <c r="A54" s="131">
        <v>38</v>
      </c>
      <c r="B54" s="156" t="s">
        <v>26008</v>
      </c>
      <c r="C54" s="75" t="s">
        <v>26049</v>
      </c>
      <c r="D54" s="69" t="s">
        <v>26037</v>
      </c>
      <c r="E54" s="74">
        <v>100000</v>
      </c>
      <c r="F54" s="71" t="s">
        <v>13</v>
      </c>
    </row>
    <row r="55" spans="1:6" ht="47.25" x14ac:dyDescent="0.25">
      <c r="A55" s="131">
        <v>39</v>
      </c>
      <c r="B55" s="156" t="s">
        <v>16069</v>
      </c>
      <c r="C55" s="75" t="s">
        <v>26050</v>
      </c>
      <c r="D55" s="69" t="s">
        <v>26037</v>
      </c>
      <c r="E55" s="74">
        <v>150000</v>
      </c>
      <c r="F55" s="71" t="s">
        <v>13</v>
      </c>
    </row>
    <row r="56" spans="1:6" ht="63" x14ac:dyDescent="0.25">
      <c r="A56" s="131">
        <v>40</v>
      </c>
      <c r="B56" s="156" t="s">
        <v>26051</v>
      </c>
      <c r="C56" s="75" t="s">
        <v>26052</v>
      </c>
      <c r="D56" s="69" t="s">
        <v>26037</v>
      </c>
      <c r="E56" s="74">
        <v>150000</v>
      </c>
      <c r="F56" s="71" t="s">
        <v>13</v>
      </c>
    </row>
    <row r="57" spans="1:6" ht="47.25" x14ac:dyDescent="0.25">
      <c r="A57" s="131">
        <v>41</v>
      </c>
      <c r="B57" s="75" t="s">
        <v>26002</v>
      </c>
      <c r="C57" s="75" t="s">
        <v>26053</v>
      </c>
      <c r="D57" s="69" t="s">
        <v>26037</v>
      </c>
      <c r="E57" s="74">
        <v>100000</v>
      </c>
      <c r="F57" s="71" t="s">
        <v>13</v>
      </c>
    </row>
    <row r="58" spans="1:6" ht="47.25" x14ac:dyDescent="0.25">
      <c r="A58" s="131">
        <v>42</v>
      </c>
      <c r="B58" s="75" t="s">
        <v>26054</v>
      </c>
      <c r="C58" s="75" t="s">
        <v>26055</v>
      </c>
      <c r="D58" s="69" t="s">
        <v>26037</v>
      </c>
      <c r="E58" s="74">
        <v>100000</v>
      </c>
      <c r="F58" s="71" t="s">
        <v>13</v>
      </c>
    </row>
    <row r="59" spans="1:6" ht="47.25" x14ac:dyDescent="0.25">
      <c r="A59" s="131">
        <v>43</v>
      </c>
      <c r="B59" s="75" t="s">
        <v>25984</v>
      </c>
      <c r="C59" s="75" t="s">
        <v>26056</v>
      </c>
      <c r="D59" s="69" t="s">
        <v>26037</v>
      </c>
      <c r="E59" s="74">
        <v>150000</v>
      </c>
      <c r="F59" s="71" t="s">
        <v>13</v>
      </c>
    </row>
    <row r="60" spans="1:6" ht="47.25" x14ac:dyDescent="0.25">
      <c r="A60" s="131">
        <v>44</v>
      </c>
      <c r="B60" s="75" t="s">
        <v>26057</v>
      </c>
      <c r="C60" s="75" t="s">
        <v>26058</v>
      </c>
      <c r="D60" s="69" t="s">
        <v>26037</v>
      </c>
      <c r="E60" s="74">
        <v>100000</v>
      </c>
      <c r="F60" s="71" t="s">
        <v>13</v>
      </c>
    </row>
    <row r="61" spans="1:6" x14ac:dyDescent="0.25">
      <c r="A61" s="131"/>
      <c r="B61" s="275" t="s">
        <v>248</v>
      </c>
      <c r="C61" s="529"/>
      <c r="D61" s="529"/>
      <c r="E61" s="477">
        <f>SUM(E6:E60)</f>
        <v>81310344.820000008</v>
      </c>
      <c r="F61" s="719"/>
    </row>
    <row r="62" spans="1:6" x14ac:dyDescent="0.25">
      <c r="A62" s="357"/>
      <c r="B62" s="2427" t="s">
        <v>9</v>
      </c>
      <c r="C62" s="2427"/>
      <c r="D62" s="2427"/>
      <c r="E62" s="358"/>
      <c r="F62" s="359"/>
    </row>
    <row r="63" spans="1:6" ht="63" x14ac:dyDescent="0.25">
      <c r="A63" s="353">
        <v>1</v>
      </c>
      <c r="B63" s="69" t="s">
        <v>269</v>
      </c>
      <c r="C63" s="7" t="s">
        <v>26059</v>
      </c>
      <c r="D63" s="69" t="s">
        <v>271</v>
      </c>
      <c r="E63" s="187">
        <v>1000000</v>
      </c>
      <c r="F63" s="131" t="s">
        <v>272</v>
      </c>
    </row>
    <row r="64" spans="1:6" x14ac:dyDescent="0.25">
      <c r="A64" s="353"/>
      <c r="B64" s="70" t="s">
        <v>273</v>
      </c>
      <c r="C64" s="7"/>
      <c r="D64" s="69"/>
      <c r="E64" s="187"/>
      <c r="F64" s="131"/>
    </row>
    <row r="65" spans="1:6" ht="94.5" x14ac:dyDescent="0.25">
      <c r="A65" s="353">
        <v>2</v>
      </c>
      <c r="B65" s="69" t="s">
        <v>274</v>
      </c>
      <c r="C65" s="7" t="s">
        <v>26060</v>
      </c>
      <c r="D65" s="69" t="s">
        <v>276</v>
      </c>
      <c r="E65" s="187">
        <v>4500000</v>
      </c>
      <c r="F65" s="131" t="s">
        <v>277</v>
      </c>
    </row>
    <row r="66" spans="1:6" x14ac:dyDescent="0.25">
      <c r="A66" s="353"/>
      <c r="B66" s="70" t="s">
        <v>248</v>
      </c>
      <c r="C66" s="69"/>
      <c r="D66" s="69"/>
      <c r="E66" s="189">
        <v>5500000</v>
      </c>
      <c r="F66" s="131"/>
    </row>
    <row r="67" spans="1:6" x14ac:dyDescent="0.25">
      <c r="A67" s="88"/>
      <c r="B67" s="88" t="s">
        <v>324</v>
      </c>
      <c r="C67" s="88"/>
      <c r="D67" s="88"/>
      <c r="E67" s="89">
        <f>E66+E61</f>
        <v>86810344.820000008</v>
      </c>
      <c r="F67" s="88"/>
    </row>
    <row r="71" spans="1:6" x14ac:dyDescent="0.25">
      <c r="A71" s="2752" t="s">
        <v>0</v>
      </c>
      <c r="B71" s="2753"/>
      <c r="C71" s="2753"/>
      <c r="D71" s="2753"/>
      <c r="E71" s="2753"/>
      <c r="F71" s="2754"/>
    </row>
    <row r="72" spans="1:6" x14ac:dyDescent="0.25">
      <c r="A72" s="2752" t="s">
        <v>26061</v>
      </c>
      <c r="B72" s="2753"/>
      <c r="C72" s="2753"/>
      <c r="D72" s="2753"/>
      <c r="E72" s="2753"/>
      <c r="F72" s="2754"/>
    </row>
    <row r="73" spans="1:6" x14ac:dyDescent="0.25">
      <c r="A73" s="2752" t="s">
        <v>281</v>
      </c>
      <c r="B73" s="2753"/>
      <c r="C73" s="2753"/>
      <c r="D73" s="2753"/>
      <c r="E73" s="2753"/>
      <c r="F73" s="2754"/>
    </row>
    <row r="74" spans="1:6" ht="31.5" x14ac:dyDescent="0.25">
      <c r="A74" s="416" t="s">
        <v>3</v>
      </c>
      <c r="B74" s="437" t="s">
        <v>283</v>
      </c>
      <c r="C74" s="437" t="s">
        <v>284</v>
      </c>
      <c r="D74" s="437" t="s">
        <v>285</v>
      </c>
      <c r="E74" s="386" t="s">
        <v>1202</v>
      </c>
      <c r="F74" s="45" t="s">
        <v>287</v>
      </c>
    </row>
    <row r="75" spans="1:6" x14ac:dyDescent="0.25">
      <c r="A75" s="417"/>
      <c r="B75" s="2381" t="s">
        <v>9</v>
      </c>
      <c r="C75" s="2382"/>
      <c r="D75" s="264"/>
      <c r="E75" s="270"/>
      <c r="F75" s="38"/>
    </row>
    <row r="76" spans="1:6" ht="141.75" x14ac:dyDescent="0.25">
      <c r="A76" s="417">
        <v>1</v>
      </c>
      <c r="B76" s="182" t="s">
        <v>295</v>
      </c>
      <c r="C76" s="182" t="s">
        <v>26062</v>
      </c>
      <c r="D76" s="182" t="s">
        <v>25974</v>
      </c>
      <c r="E76" s="46">
        <v>400000</v>
      </c>
      <c r="F76" s="42" t="s">
        <v>135</v>
      </c>
    </row>
    <row r="77" spans="1:6" ht="78.75" x14ac:dyDescent="0.25">
      <c r="A77" s="417">
        <v>2</v>
      </c>
      <c r="B77" s="182" t="s">
        <v>23</v>
      </c>
      <c r="C77" s="182" t="s">
        <v>25975</v>
      </c>
      <c r="D77" s="182" t="s">
        <v>9154</v>
      </c>
      <c r="E77" s="46">
        <v>282758.62</v>
      </c>
      <c r="F77" s="42" t="s">
        <v>135</v>
      </c>
    </row>
    <row r="78" spans="1:6" x14ac:dyDescent="0.25">
      <c r="A78" s="417"/>
      <c r="B78" s="2381" t="s">
        <v>334</v>
      </c>
      <c r="C78" s="2435"/>
      <c r="D78" s="2382"/>
      <c r="E78" s="46"/>
      <c r="F78" s="42"/>
    </row>
    <row r="79" spans="1:6" ht="110.25" x14ac:dyDescent="0.25">
      <c r="A79" s="417">
        <v>3</v>
      </c>
      <c r="B79" s="182" t="s">
        <v>295</v>
      </c>
      <c r="C79" s="182" t="s">
        <v>25976</v>
      </c>
      <c r="D79" s="182" t="s">
        <v>544</v>
      </c>
      <c r="E79" s="46">
        <v>191379.32</v>
      </c>
      <c r="F79" s="42" t="s">
        <v>135</v>
      </c>
    </row>
    <row r="80" spans="1:6" ht="78.75" x14ac:dyDescent="0.25">
      <c r="A80" s="417">
        <v>4</v>
      </c>
      <c r="B80" s="182" t="s">
        <v>23</v>
      </c>
      <c r="C80" s="182" t="s">
        <v>25977</v>
      </c>
      <c r="D80" s="182" t="s">
        <v>9154</v>
      </c>
      <c r="E80" s="46">
        <v>150000</v>
      </c>
      <c r="F80" s="42" t="s">
        <v>135</v>
      </c>
    </row>
    <row r="81" spans="1:6" x14ac:dyDescent="0.25">
      <c r="A81" s="417"/>
      <c r="B81" s="2381" t="s">
        <v>40</v>
      </c>
      <c r="C81" s="2382"/>
      <c r="D81" s="182"/>
      <c r="E81" s="46"/>
      <c r="F81" s="42"/>
    </row>
    <row r="82" spans="1:6" ht="94.5" x14ac:dyDescent="0.25">
      <c r="A82" s="417">
        <v>5</v>
      </c>
      <c r="B82" s="182" t="s">
        <v>41</v>
      </c>
      <c r="C82" s="182" t="s">
        <v>25979</v>
      </c>
      <c r="D82" s="182" t="s">
        <v>43</v>
      </c>
      <c r="E82" s="46">
        <v>568965.51</v>
      </c>
      <c r="F82" s="42" t="s">
        <v>135</v>
      </c>
    </row>
    <row r="83" spans="1:6" x14ac:dyDescent="0.25">
      <c r="A83" s="417"/>
      <c r="B83" s="2381" t="s">
        <v>306</v>
      </c>
      <c r="C83" s="2382"/>
      <c r="D83" s="182"/>
      <c r="E83" s="46"/>
      <c r="F83" s="42"/>
    </row>
    <row r="84" spans="1:6" ht="126" x14ac:dyDescent="0.25">
      <c r="A84" s="417">
        <v>6</v>
      </c>
      <c r="B84" s="182" t="s">
        <v>307</v>
      </c>
      <c r="C84" s="182" t="s">
        <v>25980</v>
      </c>
      <c r="D84" s="182" t="s">
        <v>26063</v>
      </c>
      <c r="E84" s="46">
        <v>227586.2</v>
      </c>
      <c r="F84" s="42" t="s">
        <v>135</v>
      </c>
    </row>
    <row r="85" spans="1:6" x14ac:dyDescent="0.25">
      <c r="A85" s="417"/>
      <c r="B85" s="2381" t="s">
        <v>303</v>
      </c>
      <c r="C85" s="2382"/>
      <c r="D85" s="182"/>
      <c r="E85" s="46"/>
      <c r="F85" s="42"/>
    </row>
    <row r="86" spans="1:6" ht="346.5" x14ac:dyDescent="0.25">
      <c r="A86" s="1294">
        <v>7</v>
      </c>
      <c r="B86" s="182" t="s">
        <v>696</v>
      </c>
      <c r="C86" s="182" t="s">
        <v>26064</v>
      </c>
      <c r="D86" s="182" t="s">
        <v>26065</v>
      </c>
      <c r="E86" s="46">
        <v>227586.2</v>
      </c>
      <c r="F86" s="42" t="s">
        <v>135</v>
      </c>
    </row>
    <row r="87" spans="1:6" x14ac:dyDescent="0.25">
      <c r="A87" s="1294"/>
      <c r="B87" s="2381" t="s">
        <v>34</v>
      </c>
      <c r="C87" s="2382"/>
      <c r="D87" s="182"/>
      <c r="E87" s="46"/>
      <c r="F87" s="42"/>
    </row>
    <row r="88" spans="1:6" ht="78.75" x14ac:dyDescent="0.25">
      <c r="A88" s="417">
        <v>8</v>
      </c>
      <c r="B88" s="182" t="s">
        <v>26066</v>
      </c>
      <c r="C88" s="42" t="s">
        <v>26067</v>
      </c>
      <c r="D88" s="182" t="s">
        <v>26068</v>
      </c>
      <c r="E88" s="46">
        <v>2331034.4900000002</v>
      </c>
      <c r="F88" s="42" t="s">
        <v>135</v>
      </c>
    </row>
    <row r="89" spans="1:6" x14ac:dyDescent="0.25">
      <c r="A89" s="417"/>
      <c r="B89" s="2381" t="s">
        <v>312</v>
      </c>
      <c r="C89" s="2382"/>
      <c r="D89" s="182"/>
      <c r="E89" s="46"/>
      <c r="F89" s="42"/>
    </row>
    <row r="90" spans="1:6" ht="63" x14ac:dyDescent="0.25">
      <c r="A90" s="417">
        <v>9</v>
      </c>
      <c r="B90" s="182" t="s">
        <v>26005</v>
      </c>
      <c r="C90" s="182" t="s">
        <v>26069</v>
      </c>
      <c r="D90" s="182" t="s">
        <v>26070</v>
      </c>
      <c r="E90" s="46">
        <v>1000000</v>
      </c>
      <c r="F90" s="42" t="s">
        <v>135</v>
      </c>
    </row>
    <row r="91" spans="1:6" x14ac:dyDescent="0.25">
      <c r="A91" s="417"/>
      <c r="B91" s="2381" t="s">
        <v>315</v>
      </c>
      <c r="C91" s="2382"/>
      <c r="D91" s="182"/>
      <c r="E91" s="46"/>
      <c r="F91" s="42"/>
    </row>
    <row r="92" spans="1:6" ht="63" x14ac:dyDescent="0.25">
      <c r="A92" s="417">
        <v>10</v>
      </c>
      <c r="B92" s="182" t="s">
        <v>26014</v>
      </c>
      <c r="C92" s="182" t="s">
        <v>26015</v>
      </c>
      <c r="D92" s="182" t="s">
        <v>26071</v>
      </c>
      <c r="E92" s="46">
        <v>1000000</v>
      </c>
      <c r="F92" s="42" t="s">
        <v>135</v>
      </c>
    </row>
    <row r="93" spans="1:6" x14ac:dyDescent="0.25">
      <c r="A93" s="417"/>
      <c r="B93" s="2381" t="s">
        <v>25836</v>
      </c>
      <c r="C93" s="2382"/>
      <c r="D93" s="182"/>
      <c r="E93" s="46"/>
      <c r="F93" s="42"/>
    </row>
    <row r="94" spans="1:6" ht="78.75" x14ac:dyDescent="0.25">
      <c r="A94" s="417">
        <v>11</v>
      </c>
      <c r="B94" s="182" t="s">
        <v>26072</v>
      </c>
      <c r="C94" s="182" t="s">
        <v>26073</v>
      </c>
      <c r="D94" s="182" t="s">
        <v>26074</v>
      </c>
      <c r="E94" s="46">
        <v>1500000</v>
      </c>
      <c r="F94" s="42" t="s">
        <v>13</v>
      </c>
    </row>
    <row r="95" spans="1:6" ht="78.75" x14ac:dyDescent="0.25">
      <c r="A95" s="417">
        <v>12</v>
      </c>
      <c r="B95" s="182" t="s">
        <v>26075</v>
      </c>
      <c r="C95" s="182" t="s">
        <v>26076</v>
      </c>
      <c r="D95" s="182" t="s">
        <v>26077</v>
      </c>
      <c r="E95" s="46">
        <v>1500000</v>
      </c>
      <c r="F95" s="42" t="s">
        <v>13</v>
      </c>
    </row>
    <row r="96" spans="1:6" x14ac:dyDescent="0.25">
      <c r="A96" s="417"/>
      <c r="B96" s="2381" t="s">
        <v>248</v>
      </c>
      <c r="C96" s="2435"/>
      <c r="D96" s="2382"/>
      <c r="E96" s="479">
        <f>SUM(E76:E95)</f>
        <v>9379310.3399999999</v>
      </c>
      <c r="F96" s="42"/>
    </row>
    <row r="97" spans="1:6" ht="15.75" customHeight="1" x14ac:dyDescent="0.25">
      <c r="A97" s="417"/>
      <c r="B97" s="2381" t="s">
        <v>323</v>
      </c>
      <c r="C97" s="2435"/>
      <c r="D97" s="1169"/>
      <c r="E97" s="479"/>
      <c r="F97" s="42"/>
    </row>
    <row r="98" spans="1:6" x14ac:dyDescent="0.25">
      <c r="A98" s="417"/>
      <c r="B98" s="2381" t="s">
        <v>4995</v>
      </c>
      <c r="C98" s="2382"/>
      <c r="D98" s="182"/>
      <c r="E98" s="46"/>
      <c r="F98" s="38"/>
    </row>
    <row r="99" spans="1:6" ht="94.5" x14ac:dyDescent="0.25">
      <c r="A99" s="417">
        <v>13</v>
      </c>
      <c r="B99" s="182" t="s">
        <v>26078</v>
      </c>
      <c r="C99" s="182" t="s">
        <v>26079</v>
      </c>
      <c r="D99" s="7" t="s">
        <v>26080</v>
      </c>
      <c r="E99" s="46">
        <v>2000000</v>
      </c>
      <c r="F99" s="38" t="s">
        <v>13</v>
      </c>
    </row>
    <row r="100" spans="1:6" x14ac:dyDescent="0.25">
      <c r="A100" s="88"/>
      <c r="B100" s="88" t="s">
        <v>248</v>
      </c>
      <c r="C100" s="88"/>
      <c r="D100" s="88"/>
      <c r="E100" s="479">
        <v>2000000</v>
      </c>
      <c r="F100" s="88"/>
    </row>
    <row r="101" spans="1:6" x14ac:dyDescent="0.25">
      <c r="A101" s="88"/>
      <c r="B101" s="88" t="s">
        <v>324</v>
      </c>
      <c r="C101" s="88"/>
      <c r="D101" s="88"/>
      <c r="E101" s="404">
        <f>E100+E96</f>
        <v>11379310.34</v>
      </c>
      <c r="F101" s="88"/>
    </row>
  </sheetData>
  <mergeCells count="30">
    <mergeCell ref="B96:D96"/>
    <mergeCell ref="B98:C98"/>
    <mergeCell ref="B97:C97"/>
    <mergeCell ref="B40:D40"/>
    <mergeCell ref="B81:C81"/>
    <mergeCell ref="B89:C89"/>
    <mergeCell ref="B91:C91"/>
    <mergeCell ref="B93:C93"/>
    <mergeCell ref="B87:C87"/>
    <mergeCell ref="B42:D42"/>
    <mergeCell ref="B45:D45"/>
    <mergeCell ref="B62:D62"/>
    <mergeCell ref="A71:F71"/>
    <mergeCell ref="A72:F72"/>
    <mergeCell ref="A73:F73"/>
    <mergeCell ref="B75:C75"/>
    <mergeCell ref="B78:D78"/>
    <mergeCell ref="B83:C83"/>
    <mergeCell ref="B85:C85"/>
    <mergeCell ref="A1:F1"/>
    <mergeCell ref="A2:F2"/>
    <mergeCell ref="A3:F3"/>
    <mergeCell ref="B5:D5"/>
    <mergeCell ref="B9:D9"/>
    <mergeCell ref="B13:D13"/>
    <mergeCell ref="B17:D17"/>
    <mergeCell ref="B20:D20"/>
    <mergeCell ref="B30:D30"/>
    <mergeCell ref="B34:D34"/>
    <mergeCell ref="B15:D15"/>
  </mergeCells>
  <pageMargins left="0.7" right="0.7" top="0.75" bottom="0.75" header="0.3" footer="0.3"/>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0"/>
  <sheetViews>
    <sheetView topLeftCell="A106" workbookViewId="0">
      <selection activeCell="D86" sqref="D86"/>
    </sheetView>
  </sheetViews>
  <sheetFormatPr defaultRowHeight="15.75" x14ac:dyDescent="0.25"/>
  <cols>
    <col min="1" max="1" width="8.85546875" style="128" customWidth="1"/>
    <col min="2" max="2" width="13.5703125" style="128" customWidth="1"/>
    <col min="3" max="3" width="43.7109375" style="128" customWidth="1"/>
    <col min="4" max="4" width="18.140625" style="128" customWidth="1"/>
    <col min="5" max="5" width="21.57031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26248</v>
      </c>
      <c r="B2" s="2345"/>
      <c r="C2" s="2345"/>
      <c r="D2" s="2345"/>
      <c r="E2" s="2345"/>
      <c r="F2" s="2345"/>
    </row>
    <row r="3" spans="1:6" x14ac:dyDescent="0.25">
      <c r="A3" s="2345" t="s">
        <v>281</v>
      </c>
      <c r="B3" s="2345"/>
      <c r="C3" s="2345"/>
      <c r="D3" s="2345"/>
      <c r="E3" s="2345"/>
      <c r="F3" s="2345"/>
    </row>
    <row r="4" spans="1:6" ht="31.5" x14ac:dyDescent="0.25">
      <c r="A4" s="130" t="s">
        <v>282</v>
      </c>
      <c r="B4" s="70" t="s">
        <v>5559</v>
      </c>
      <c r="C4" s="70" t="s">
        <v>284</v>
      </c>
      <c r="D4" s="70" t="s">
        <v>4426</v>
      </c>
      <c r="E4" s="189" t="s">
        <v>4708</v>
      </c>
      <c r="F4" s="71" t="s">
        <v>1228</v>
      </c>
    </row>
    <row r="5" spans="1:6" x14ac:dyDescent="0.25">
      <c r="A5" s="130"/>
      <c r="B5" s="2348" t="s">
        <v>23595</v>
      </c>
      <c r="C5" s="2349"/>
      <c r="D5" s="2350"/>
      <c r="E5" s="189"/>
      <c r="F5" s="71"/>
    </row>
    <row r="6" spans="1:6" ht="47.25" x14ac:dyDescent="0.25">
      <c r="A6" s="131">
        <v>1</v>
      </c>
      <c r="B6" s="69" t="s">
        <v>289</v>
      </c>
      <c r="C6" s="69" t="s">
        <v>26249</v>
      </c>
      <c r="D6" s="69" t="s">
        <v>329</v>
      </c>
      <c r="E6" s="187">
        <v>1838424</v>
      </c>
      <c r="F6" s="71" t="s">
        <v>272</v>
      </c>
    </row>
    <row r="7" spans="1:6" ht="31.5" x14ac:dyDescent="0.25">
      <c r="A7" s="131">
        <v>2</v>
      </c>
      <c r="B7" s="69" t="s">
        <v>1655</v>
      </c>
      <c r="C7" s="69" t="s">
        <v>26250</v>
      </c>
      <c r="D7" s="69" t="s">
        <v>26251</v>
      </c>
      <c r="E7" s="187">
        <v>218988</v>
      </c>
      <c r="F7" s="71" t="s">
        <v>272</v>
      </c>
    </row>
    <row r="8" spans="1:6" ht="47.25" x14ac:dyDescent="0.25">
      <c r="A8" s="131">
        <v>3</v>
      </c>
      <c r="B8" s="69" t="s">
        <v>1657</v>
      </c>
      <c r="C8" s="69" t="s">
        <v>26252</v>
      </c>
      <c r="D8" s="69" t="s">
        <v>5938</v>
      </c>
      <c r="E8" s="187">
        <v>65350</v>
      </c>
      <c r="F8" s="71" t="s">
        <v>272</v>
      </c>
    </row>
    <row r="9" spans="1:6" ht="126" x14ac:dyDescent="0.25">
      <c r="A9" s="131">
        <v>4</v>
      </c>
      <c r="B9" s="69" t="s">
        <v>295</v>
      </c>
      <c r="C9" s="69" t="s">
        <v>26253</v>
      </c>
      <c r="D9" s="69" t="s">
        <v>22751</v>
      </c>
      <c r="E9" s="187">
        <v>1801310.69</v>
      </c>
      <c r="F9" s="71" t="s">
        <v>272</v>
      </c>
    </row>
    <row r="10" spans="1:6" ht="78.75" x14ac:dyDescent="0.25">
      <c r="A10" s="131">
        <v>5</v>
      </c>
      <c r="B10" s="69" t="s">
        <v>23</v>
      </c>
      <c r="C10" s="69" t="s">
        <v>26254</v>
      </c>
      <c r="D10" s="69" t="s">
        <v>3056</v>
      </c>
      <c r="E10" s="187">
        <v>284548</v>
      </c>
      <c r="F10" s="71" t="s">
        <v>277</v>
      </c>
    </row>
    <row r="11" spans="1:6" x14ac:dyDescent="0.25">
      <c r="A11" s="131"/>
      <c r="B11" s="2348" t="s">
        <v>8484</v>
      </c>
      <c r="C11" s="2349"/>
      <c r="D11" s="2350"/>
      <c r="E11" s="187"/>
      <c r="F11" s="71"/>
    </row>
    <row r="12" spans="1:6" ht="110.25" x14ac:dyDescent="0.25">
      <c r="A12" s="131">
        <v>6</v>
      </c>
      <c r="B12" s="69" t="s">
        <v>295</v>
      </c>
      <c r="C12" s="69" t="s">
        <v>26255</v>
      </c>
      <c r="D12" s="69" t="s">
        <v>2063</v>
      </c>
      <c r="E12" s="187">
        <v>300000</v>
      </c>
      <c r="F12" s="71" t="s">
        <v>272</v>
      </c>
    </row>
    <row r="13" spans="1:6" ht="78.75" x14ac:dyDescent="0.25">
      <c r="A13" s="131">
        <v>7</v>
      </c>
      <c r="B13" s="69" t="s">
        <v>23</v>
      </c>
      <c r="C13" s="69" t="s">
        <v>26256</v>
      </c>
      <c r="D13" s="69" t="s">
        <v>3056</v>
      </c>
      <c r="E13" s="187">
        <v>600000</v>
      </c>
      <c r="F13" s="71" t="s">
        <v>272</v>
      </c>
    </row>
    <row r="14" spans="1:6" ht="78.75" x14ac:dyDescent="0.25">
      <c r="A14" s="131">
        <v>8</v>
      </c>
      <c r="B14" s="69" t="s">
        <v>299</v>
      </c>
      <c r="C14" s="69" t="s">
        <v>26257</v>
      </c>
      <c r="D14" s="69" t="s">
        <v>26258</v>
      </c>
      <c r="E14" s="187">
        <v>1704310.3446</v>
      </c>
      <c r="F14" s="71" t="s">
        <v>272</v>
      </c>
    </row>
    <row r="15" spans="1:6" x14ac:dyDescent="0.25">
      <c r="A15" s="131"/>
      <c r="B15" s="2348" t="s">
        <v>481</v>
      </c>
      <c r="C15" s="2349"/>
      <c r="D15" s="2350"/>
      <c r="E15" s="187"/>
      <c r="F15" s="71"/>
    </row>
    <row r="16" spans="1:6" ht="47.25" x14ac:dyDescent="0.25">
      <c r="A16" s="131">
        <v>9</v>
      </c>
      <c r="B16" s="69" t="s">
        <v>944</v>
      </c>
      <c r="C16" s="69" t="s">
        <v>26259</v>
      </c>
      <c r="D16" s="69" t="s">
        <v>26260</v>
      </c>
      <c r="E16" s="187">
        <v>2000000</v>
      </c>
      <c r="F16" s="71" t="s">
        <v>13</v>
      </c>
    </row>
    <row r="17" spans="1:6" ht="267.75" x14ac:dyDescent="0.25">
      <c r="A17" s="131">
        <v>10</v>
      </c>
      <c r="B17" s="69" t="s">
        <v>26261</v>
      </c>
      <c r="C17" s="69" t="s">
        <v>26262</v>
      </c>
      <c r="D17" s="75" t="s">
        <v>26263</v>
      </c>
      <c r="E17" s="187">
        <v>1169256.8</v>
      </c>
      <c r="F17" s="71" t="s">
        <v>1294</v>
      </c>
    </row>
    <row r="18" spans="1:6" ht="267.75" x14ac:dyDescent="0.25">
      <c r="A18" s="131">
        <v>11</v>
      </c>
      <c r="B18" s="69" t="s">
        <v>26264</v>
      </c>
      <c r="C18" s="69" t="s">
        <v>26265</v>
      </c>
      <c r="D18" s="75" t="s">
        <v>26263</v>
      </c>
      <c r="E18" s="187">
        <v>1169256.8</v>
      </c>
      <c r="F18" s="71" t="s">
        <v>13</v>
      </c>
    </row>
    <row r="19" spans="1:6" ht="267.75" x14ac:dyDescent="0.25">
      <c r="A19" s="131">
        <v>12</v>
      </c>
      <c r="B19" s="69" t="s">
        <v>26266</v>
      </c>
      <c r="C19" s="69" t="s">
        <v>26267</v>
      </c>
      <c r="D19" s="75" t="s">
        <v>26263</v>
      </c>
      <c r="E19" s="187">
        <v>1169256.8</v>
      </c>
      <c r="F19" s="71" t="s">
        <v>13</v>
      </c>
    </row>
    <row r="20" spans="1:6" ht="267.75" x14ac:dyDescent="0.25">
      <c r="A20" s="131">
        <v>13</v>
      </c>
      <c r="B20" s="69" t="s">
        <v>26268</v>
      </c>
      <c r="C20" s="69" t="s">
        <v>26269</v>
      </c>
      <c r="D20" s="75" t="s">
        <v>26263</v>
      </c>
      <c r="E20" s="187">
        <v>1169256.8</v>
      </c>
      <c r="F20" s="71" t="s">
        <v>13</v>
      </c>
    </row>
    <row r="21" spans="1:6" x14ac:dyDescent="0.25">
      <c r="A21" s="131"/>
      <c r="B21" s="2348" t="s">
        <v>739</v>
      </c>
      <c r="C21" s="2349"/>
      <c r="D21" s="2350"/>
      <c r="E21" s="187"/>
      <c r="F21" s="71"/>
    </row>
    <row r="22" spans="1:6" ht="94.5" x14ac:dyDescent="0.25">
      <c r="A22" s="131">
        <v>14</v>
      </c>
      <c r="B22" s="69" t="s">
        <v>301</v>
      </c>
      <c r="C22" s="69" t="s">
        <v>26270</v>
      </c>
      <c r="D22" s="69" t="s">
        <v>19779</v>
      </c>
      <c r="E22" s="187">
        <v>4568965.5199999996</v>
      </c>
      <c r="F22" s="71" t="s">
        <v>3166</v>
      </c>
    </row>
    <row r="23" spans="1:6" x14ac:dyDescent="0.25">
      <c r="A23" s="131"/>
      <c r="B23" s="2348" t="s">
        <v>4995</v>
      </c>
      <c r="C23" s="2349"/>
      <c r="D23" s="2350"/>
      <c r="E23" s="187"/>
      <c r="F23" s="71"/>
    </row>
    <row r="24" spans="1:6" ht="315" x14ac:dyDescent="0.25">
      <c r="A24" s="131">
        <v>15</v>
      </c>
      <c r="B24" s="69" t="s">
        <v>26271</v>
      </c>
      <c r="C24" s="69" t="s">
        <v>26272</v>
      </c>
      <c r="D24" s="69" t="s">
        <v>26273</v>
      </c>
      <c r="E24" s="187">
        <v>658600</v>
      </c>
      <c r="F24" s="71" t="s">
        <v>13</v>
      </c>
    </row>
    <row r="25" spans="1:6" x14ac:dyDescent="0.25">
      <c r="A25" s="131"/>
      <c r="B25" s="70" t="s">
        <v>34</v>
      </c>
      <c r="C25" s="69"/>
      <c r="D25" s="69"/>
      <c r="E25" s="187"/>
      <c r="F25" s="71"/>
    </row>
    <row r="26" spans="1:6" ht="47.25" x14ac:dyDescent="0.25">
      <c r="A26" s="131">
        <v>16</v>
      </c>
      <c r="B26" s="69" t="s">
        <v>22800</v>
      </c>
      <c r="C26" s="69" t="s">
        <v>26274</v>
      </c>
      <c r="D26" s="69" t="s">
        <v>554</v>
      </c>
      <c r="E26" s="187">
        <v>5800000</v>
      </c>
      <c r="F26" s="71" t="s">
        <v>277</v>
      </c>
    </row>
    <row r="27" spans="1:6" ht="47.25" x14ac:dyDescent="0.25">
      <c r="A27" s="131">
        <v>17</v>
      </c>
      <c r="B27" s="69" t="s">
        <v>342</v>
      </c>
      <c r="C27" s="69" t="s">
        <v>26275</v>
      </c>
      <c r="D27" s="69" t="s">
        <v>554</v>
      </c>
      <c r="E27" s="187">
        <v>11700000</v>
      </c>
      <c r="F27" s="71" t="s">
        <v>277</v>
      </c>
    </row>
    <row r="28" spans="1:6" x14ac:dyDescent="0.25">
      <c r="A28" s="131"/>
      <c r="B28" s="2351" t="s">
        <v>312</v>
      </c>
      <c r="C28" s="2351"/>
      <c r="D28" s="69"/>
      <c r="E28" s="187"/>
      <c r="F28" s="71"/>
    </row>
    <row r="29" spans="1:6" ht="78.75" x14ac:dyDescent="0.25">
      <c r="A29" s="131">
        <v>18</v>
      </c>
      <c r="B29" s="69" t="s">
        <v>26276</v>
      </c>
      <c r="C29" s="69" t="s">
        <v>26277</v>
      </c>
      <c r="D29" s="69" t="s">
        <v>26278</v>
      </c>
      <c r="E29" s="187">
        <v>200000</v>
      </c>
      <c r="F29" s="71" t="s">
        <v>277</v>
      </c>
    </row>
    <row r="30" spans="1:6" ht="63" x14ac:dyDescent="0.25">
      <c r="A30" s="131">
        <v>19</v>
      </c>
      <c r="B30" s="69" t="s">
        <v>26279</v>
      </c>
      <c r="C30" s="69" t="s">
        <v>26280</v>
      </c>
      <c r="D30" s="69" t="s">
        <v>26281</v>
      </c>
      <c r="E30" s="187">
        <v>900000</v>
      </c>
      <c r="F30" s="71" t="s">
        <v>277</v>
      </c>
    </row>
    <row r="31" spans="1:6" ht="63" x14ac:dyDescent="0.25">
      <c r="A31" s="131">
        <v>20</v>
      </c>
      <c r="B31" s="69" t="s">
        <v>26282</v>
      </c>
      <c r="C31" s="69" t="s">
        <v>26283</v>
      </c>
      <c r="D31" s="69" t="s">
        <v>26284</v>
      </c>
      <c r="E31" s="187">
        <v>500000</v>
      </c>
      <c r="F31" s="71" t="s">
        <v>277</v>
      </c>
    </row>
    <row r="32" spans="1:6" ht="47.25" x14ac:dyDescent="0.25">
      <c r="A32" s="131">
        <v>21</v>
      </c>
      <c r="B32" s="69" t="s">
        <v>26285</v>
      </c>
      <c r="C32" s="69" t="s">
        <v>26286</v>
      </c>
      <c r="D32" s="69" t="s">
        <v>26287</v>
      </c>
      <c r="E32" s="187">
        <v>900000</v>
      </c>
      <c r="F32" s="71" t="s">
        <v>1294</v>
      </c>
    </row>
    <row r="33" spans="1:6" ht="47.25" x14ac:dyDescent="0.25">
      <c r="A33" s="131">
        <v>22</v>
      </c>
      <c r="B33" s="69" t="s">
        <v>26288</v>
      </c>
      <c r="C33" s="69" t="s">
        <v>26289</v>
      </c>
      <c r="D33" s="69" t="s">
        <v>20885</v>
      </c>
      <c r="E33" s="187">
        <v>500000</v>
      </c>
      <c r="F33" s="71" t="s">
        <v>1294</v>
      </c>
    </row>
    <row r="34" spans="1:6" ht="47.25" x14ac:dyDescent="0.25">
      <c r="A34" s="131">
        <v>23</v>
      </c>
      <c r="B34" s="69" t="s">
        <v>26290</v>
      </c>
      <c r="C34" s="69" t="s">
        <v>26291</v>
      </c>
      <c r="D34" s="69" t="s">
        <v>17619</v>
      </c>
      <c r="E34" s="187">
        <v>900000</v>
      </c>
      <c r="F34" s="71" t="s">
        <v>13</v>
      </c>
    </row>
    <row r="35" spans="1:6" ht="47.25" x14ac:dyDescent="0.25">
      <c r="A35" s="131">
        <v>24</v>
      </c>
      <c r="B35" s="69" t="s">
        <v>26292</v>
      </c>
      <c r="C35" s="69" t="s">
        <v>26293</v>
      </c>
      <c r="D35" s="69" t="s">
        <v>20885</v>
      </c>
      <c r="E35" s="187">
        <v>500000</v>
      </c>
      <c r="F35" s="71" t="s">
        <v>1294</v>
      </c>
    </row>
    <row r="36" spans="1:6" ht="63" x14ac:dyDescent="0.25">
      <c r="A36" s="131">
        <v>25</v>
      </c>
      <c r="B36" s="69" t="s">
        <v>26294</v>
      </c>
      <c r="C36" s="69" t="s">
        <v>26295</v>
      </c>
      <c r="D36" s="69" t="s">
        <v>26296</v>
      </c>
      <c r="E36" s="187">
        <v>900000</v>
      </c>
      <c r="F36" s="71" t="s">
        <v>1294</v>
      </c>
    </row>
    <row r="37" spans="1:6" ht="47.25" x14ac:dyDescent="0.25">
      <c r="A37" s="131">
        <v>26</v>
      </c>
      <c r="B37" s="69" t="s">
        <v>26297</v>
      </c>
      <c r="C37" s="69" t="s">
        <v>26298</v>
      </c>
      <c r="D37" s="69" t="s">
        <v>22810</v>
      </c>
      <c r="E37" s="187">
        <v>1000000</v>
      </c>
      <c r="F37" s="71" t="s">
        <v>1294</v>
      </c>
    </row>
    <row r="38" spans="1:6" ht="63" x14ac:dyDescent="0.25">
      <c r="A38" s="131">
        <v>27</v>
      </c>
      <c r="B38" s="69" t="s">
        <v>26299</v>
      </c>
      <c r="C38" s="69" t="s">
        <v>26300</v>
      </c>
      <c r="D38" s="69" t="s">
        <v>26301</v>
      </c>
      <c r="E38" s="187">
        <v>1000000</v>
      </c>
      <c r="F38" s="71" t="s">
        <v>1294</v>
      </c>
    </row>
    <row r="39" spans="1:6" ht="47.25" x14ac:dyDescent="0.25">
      <c r="A39" s="131">
        <v>28</v>
      </c>
      <c r="B39" s="69" t="s">
        <v>26302</v>
      </c>
      <c r="C39" s="69" t="s">
        <v>26303</v>
      </c>
      <c r="D39" s="69" t="s">
        <v>26304</v>
      </c>
      <c r="E39" s="187">
        <v>500407.33299999998</v>
      </c>
      <c r="F39" s="71" t="s">
        <v>1294</v>
      </c>
    </row>
    <row r="40" spans="1:6" x14ac:dyDescent="0.25">
      <c r="A40" s="131"/>
      <c r="B40" s="2351" t="s">
        <v>26305</v>
      </c>
      <c r="C40" s="2351"/>
      <c r="D40" s="69"/>
      <c r="E40" s="187"/>
      <c r="F40" s="71"/>
    </row>
    <row r="41" spans="1:6" ht="78.75" x14ac:dyDescent="0.25">
      <c r="A41" s="131">
        <v>29</v>
      </c>
      <c r="B41" s="69" t="s">
        <v>26306</v>
      </c>
      <c r="C41" s="69" t="s">
        <v>26307</v>
      </c>
      <c r="D41" s="69" t="s">
        <v>26308</v>
      </c>
      <c r="E41" s="187">
        <v>4000000</v>
      </c>
      <c r="F41" s="71" t="s">
        <v>1294</v>
      </c>
    </row>
    <row r="42" spans="1:6" ht="63" x14ac:dyDescent="0.25">
      <c r="A42" s="131">
        <v>30</v>
      </c>
      <c r="B42" s="69" t="s">
        <v>26309</v>
      </c>
      <c r="C42" s="69" t="s">
        <v>26307</v>
      </c>
      <c r="D42" s="69" t="s">
        <v>26310</v>
      </c>
      <c r="E42" s="187">
        <v>500000</v>
      </c>
      <c r="F42" s="71" t="s">
        <v>277</v>
      </c>
    </row>
    <row r="43" spans="1:6" ht="63" x14ac:dyDescent="0.25">
      <c r="A43" s="131">
        <v>31</v>
      </c>
      <c r="B43" s="69" t="s">
        <v>26306</v>
      </c>
      <c r="C43" s="69" t="s">
        <v>26307</v>
      </c>
      <c r="D43" s="69" t="s">
        <v>26311</v>
      </c>
      <c r="E43" s="187">
        <v>500000</v>
      </c>
      <c r="F43" s="71" t="s">
        <v>272</v>
      </c>
    </row>
    <row r="44" spans="1:6" ht="63" x14ac:dyDescent="0.25">
      <c r="A44" s="131">
        <v>32</v>
      </c>
      <c r="B44" s="69" t="s">
        <v>26306</v>
      </c>
      <c r="C44" s="69" t="s">
        <v>26307</v>
      </c>
      <c r="D44" s="69" t="s">
        <v>26312</v>
      </c>
      <c r="E44" s="187">
        <v>500000</v>
      </c>
      <c r="F44" s="71" t="s">
        <v>4853</v>
      </c>
    </row>
    <row r="45" spans="1:6" ht="63" x14ac:dyDescent="0.25">
      <c r="A45" s="131">
        <v>33</v>
      </c>
      <c r="B45" s="69" t="s">
        <v>26306</v>
      </c>
      <c r="C45" s="69" t="s">
        <v>26307</v>
      </c>
      <c r="D45" s="69" t="s">
        <v>26313</v>
      </c>
      <c r="E45" s="187">
        <v>2500000</v>
      </c>
      <c r="F45" s="71" t="s">
        <v>13</v>
      </c>
    </row>
    <row r="46" spans="1:6" ht="63" x14ac:dyDescent="0.25">
      <c r="A46" s="131">
        <v>34</v>
      </c>
      <c r="B46" s="69" t="s">
        <v>26306</v>
      </c>
      <c r="C46" s="69" t="s">
        <v>26307</v>
      </c>
      <c r="D46" s="69" t="s">
        <v>26314</v>
      </c>
      <c r="E46" s="187">
        <v>1000000</v>
      </c>
      <c r="F46" s="71" t="s">
        <v>13</v>
      </c>
    </row>
    <row r="47" spans="1:6" ht="63" x14ac:dyDescent="0.25">
      <c r="A47" s="131">
        <v>35</v>
      </c>
      <c r="B47" s="69" t="s">
        <v>26306</v>
      </c>
      <c r="C47" s="69" t="s">
        <v>26307</v>
      </c>
      <c r="D47" s="69" t="s">
        <v>26315</v>
      </c>
      <c r="E47" s="187">
        <v>270000</v>
      </c>
      <c r="F47" s="71" t="s">
        <v>13</v>
      </c>
    </row>
    <row r="48" spans="1:6" ht="47.25" x14ac:dyDescent="0.25">
      <c r="A48" s="131">
        <v>36</v>
      </c>
      <c r="B48" s="69" t="s">
        <v>26316</v>
      </c>
      <c r="C48" s="69" t="s">
        <v>26317</v>
      </c>
      <c r="D48" s="69" t="s">
        <v>9096</v>
      </c>
      <c r="E48" s="187">
        <v>3000000</v>
      </c>
      <c r="F48" s="71" t="s">
        <v>13</v>
      </c>
    </row>
    <row r="49" spans="1:6" ht="47.25" x14ac:dyDescent="0.25">
      <c r="A49" s="131">
        <v>37</v>
      </c>
      <c r="B49" s="69" t="s">
        <v>26316</v>
      </c>
      <c r="C49" s="69" t="s">
        <v>26317</v>
      </c>
      <c r="D49" s="69" t="s">
        <v>19071</v>
      </c>
      <c r="E49" s="187">
        <v>4000000</v>
      </c>
      <c r="F49" s="71" t="s">
        <v>13</v>
      </c>
    </row>
    <row r="50" spans="1:6" ht="47.25" x14ac:dyDescent="0.25">
      <c r="A50" s="131">
        <v>38</v>
      </c>
      <c r="B50" s="69" t="s">
        <v>26316</v>
      </c>
      <c r="C50" s="69" t="s">
        <v>26317</v>
      </c>
      <c r="D50" s="69" t="s">
        <v>26318</v>
      </c>
      <c r="E50" s="187">
        <v>1500000</v>
      </c>
      <c r="F50" s="71" t="s">
        <v>13</v>
      </c>
    </row>
    <row r="51" spans="1:6" ht="47.25" x14ac:dyDescent="0.25">
      <c r="A51" s="131">
        <v>39</v>
      </c>
      <c r="B51" s="69" t="s">
        <v>26316</v>
      </c>
      <c r="C51" s="69" t="s">
        <v>26317</v>
      </c>
      <c r="D51" s="69" t="s">
        <v>26319</v>
      </c>
      <c r="E51" s="187">
        <v>500000</v>
      </c>
      <c r="F51" s="71" t="s">
        <v>13</v>
      </c>
    </row>
    <row r="52" spans="1:6" ht="47.25" x14ac:dyDescent="0.25">
      <c r="A52" s="131">
        <v>40</v>
      </c>
      <c r="B52" s="69" t="s">
        <v>26316</v>
      </c>
      <c r="C52" s="69" t="s">
        <v>26317</v>
      </c>
      <c r="D52" s="69" t="s">
        <v>26320</v>
      </c>
      <c r="E52" s="187">
        <v>500000</v>
      </c>
      <c r="F52" s="71" t="s">
        <v>13</v>
      </c>
    </row>
    <row r="53" spans="1:6" ht="47.25" x14ac:dyDescent="0.25">
      <c r="A53" s="131">
        <v>41</v>
      </c>
      <c r="B53" s="69" t="s">
        <v>26321</v>
      </c>
      <c r="C53" s="69" t="s">
        <v>26317</v>
      </c>
      <c r="D53" s="69" t="s">
        <v>26322</v>
      </c>
      <c r="E53" s="187">
        <v>500000</v>
      </c>
      <c r="F53" s="71" t="s">
        <v>13</v>
      </c>
    </row>
    <row r="54" spans="1:6" ht="31.5" x14ac:dyDescent="0.25">
      <c r="A54" s="131">
        <v>42</v>
      </c>
      <c r="B54" s="69" t="s">
        <v>26323</v>
      </c>
      <c r="C54" s="69" t="s">
        <v>26324</v>
      </c>
      <c r="D54" s="69" t="s">
        <v>9096</v>
      </c>
      <c r="E54" s="187">
        <v>3000000</v>
      </c>
      <c r="F54" s="71" t="s">
        <v>13</v>
      </c>
    </row>
    <row r="55" spans="1:6" ht="31.5" x14ac:dyDescent="0.25">
      <c r="A55" s="131">
        <v>43</v>
      </c>
      <c r="B55" s="69" t="s">
        <v>26323</v>
      </c>
      <c r="C55" s="69" t="s">
        <v>26324</v>
      </c>
      <c r="D55" s="69" t="s">
        <v>19071</v>
      </c>
      <c r="E55" s="187">
        <v>4000000</v>
      </c>
      <c r="F55" s="71" t="s">
        <v>13</v>
      </c>
    </row>
    <row r="56" spans="1:6" ht="47.25" x14ac:dyDescent="0.25">
      <c r="A56" s="131">
        <v>44</v>
      </c>
      <c r="B56" s="69" t="s">
        <v>26323</v>
      </c>
      <c r="C56" s="69" t="s">
        <v>26324</v>
      </c>
      <c r="D56" s="69" t="s">
        <v>26318</v>
      </c>
      <c r="E56" s="187">
        <v>1500000</v>
      </c>
      <c r="F56" s="71" t="s">
        <v>13</v>
      </c>
    </row>
    <row r="57" spans="1:6" ht="47.25" x14ac:dyDescent="0.25">
      <c r="A57" s="131">
        <v>45</v>
      </c>
      <c r="B57" s="69" t="s">
        <v>26323</v>
      </c>
      <c r="C57" s="69" t="s">
        <v>26324</v>
      </c>
      <c r="D57" s="69" t="s">
        <v>26319</v>
      </c>
      <c r="E57" s="187">
        <v>500000</v>
      </c>
      <c r="F57" s="71" t="s">
        <v>13</v>
      </c>
    </row>
    <row r="58" spans="1:6" ht="47.25" x14ac:dyDescent="0.25">
      <c r="A58" s="131">
        <v>46</v>
      </c>
      <c r="B58" s="69" t="s">
        <v>26323</v>
      </c>
      <c r="C58" s="69" t="s">
        <v>26324</v>
      </c>
      <c r="D58" s="69" t="s">
        <v>26320</v>
      </c>
      <c r="E58" s="187">
        <v>500000</v>
      </c>
      <c r="F58" s="71" t="s">
        <v>13</v>
      </c>
    </row>
    <row r="59" spans="1:6" ht="47.25" x14ac:dyDescent="0.25">
      <c r="A59" s="131">
        <v>47</v>
      </c>
      <c r="B59" s="69" t="s">
        <v>26323</v>
      </c>
      <c r="C59" s="69" t="s">
        <v>26324</v>
      </c>
      <c r="D59" s="69" t="s">
        <v>26325</v>
      </c>
      <c r="E59" s="187">
        <v>500000</v>
      </c>
      <c r="F59" s="71" t="s">
        <v>13</v>
      </c>
    </row>
    <row r="60" spans="1:6" ht="47.25" x14ac:dyDescent="0.25">
      <c r="A60" s="131">
        <v>48</v>
      </c>
      <c r="B60" s="69" t="s">
        <v>26326</v>
      </c>
      <c r="C60" s="69" t="s">
        <v>26327</v>
      </c>
      <c r="D60" s="69" t="s">
        <v>26328</v>
      </c>
      <c r="E60" s="187">
        <v>1000000</v>
      </c>
      <c r="F60" s="71" t="s">
        <v>13</v>
      </c>
    </row>
    <row r="61" spans="1:6" ht="78.75" x14ac:dyDescent="0.25">
      <c r="A61" s="131">
        <v>49</v>
      </c>
      <c r="B61" s="69" t="s">
        <v>26329</v>
      </c>
      <c r="C61" s="69" t="s">
        <v>26330</v>
      </c>
      <c r="D61" s="69" t="s">
        <v>26331</v>
      </c>
      <c r="E61" s="187">
        <v>900000</v>
      </c>
      <c r="F61" s="71" t="s">
        <v>13</v>
      </c>
    </row>
    <row r="62" spans="1:6" ht="31.5" x14ac:dyDescent="0.25">
      <c r="A62" s="131">
        <v>50</v>
      </c>
      <c r="B62" s="69" t="s">
        <v>26332</v>
      </c>
      <c r="C62" s="69" t="s">
        <v>26333</v>
      </c>
      <c r="D62" s="69" t="s">
        <v>26334</v>
      </c>
      <c r="E62" s="187">
        <v>550000</v>
      </c>
      <c r="F62" s="71" t="s">
        <v>13</v>
      </c>
    </row>
    <row r="63" spans="1:6" ht="31.5" x14ac:dyDescent="0.25">
      <c r="A63" s="131">
        <v>51</v>
      </c>
      <c r="B63" s="69" t="s">
        <v>26335</v>
      </c>
      <c r="C63" s="69" t="s">
        <v>26336</v>
      </c>
      <c r="D63" s="69" t="s">
        <v>26337</v>
      </c>
      <c r="E63" s="187">
        <v>270000</v>
      </c>
      <c r="F63" s="71" t="s">
        <v>13</v>
      </c>
    </row>
    <row r="64" spans="1:6" x14ac:dyDescent="0.25">
      <c r="A64" s="131"/>
      <c r="B64" s="2348" t="s">
        <v>1154</v>
      </c>
      <c r="C64" s="2350"/>
      <c r="D64" s="69"/>
      <c r="E64" s="187"/>
      <c r="F64" s="71"/>
    </row>
    <row r="65" spans="1:6" ht="126" x14ac:dyDescent="0.25">
      <c r="A65" s="131">
        <v>52</v>
      </c>
      <c r="B65" s="69" t="s">
        <v>26338</v>
      </c>
      <c r="C65" s="69" t="s">
        <v>26339</v>
      </c>
      <c r="D65" s="69" t="s">
        <v>26340</v>
      </c>
      <c r="E65" s="187">
        <v>100000</v>
      </c>
      <c r="F65" s="71" t="s">
        <v>1294</v>
      </c>
    </row>
    <row r="66" spans="1:6" ht="126" x14ac:dyDescent="0.25">
      <c r="A66" s="131">
        <v>53</v>
      </c>
      <c r="B66" s="69" t="s">
        <v>26341</v>
      </c>
      <c r="C66" s="69" t="s">
        <v>26342</v>
      </c>
      <c r="D66" s="69" t="s">
        <v>26340</v>
      </c>
      <c r="E66" s="187">
        <v>100000</v>
      </c>
      <c r="F66" s="71" t="s">
        <v>1294</v>
      </c>
    </row>
    <row r="67" spans="1:6" ht="78.75" x14ac:dyDescent="0.25">
      <c r="A67" s="131">
        <v>54</v>
      </c>
      <c r="B67" s="69" t="s">
        <v>26343</v>
      </c>
      <c r="C67" s="69" t="s">
        <v>26344</v>
      </c>
      <c r="D67" s="69" t="s">
        <v>26345</v>
      </c>
      <c r="E67" s="187">
        <v>700000</v>
      </c>
      <c r="F67" s="71" t="s">
        <v>277</v>
      </c>
    </row>
    <row r="68" spans="1:6" ht="126" x14ac:dyDescent="0.25">
      <c r="A68" s="131">
        <v>55</v>
      </c>
      <c r="B68" s="69" t="s">
        <v>26343</v>
      </c>
      <c r="C68" s="69" t="s">
        <v>26344</v>
      </c>
      <c r="D68" s="69" t="s">
        <v>26340</v>
      </c>
      <c r="E68" s="187">
        <v>100000</v>
      </c>
      <c r="F68" s="71" t="s">
        <v>1290</v>
      </c>
    </row>
    <row r="69" spans="1:6" ht="94.5" x14ac:dyDescent="0.25">
      <c r="A69" s="131">
        <v>56</v>
      </c>
      <c r="B69" s="69" t="s">
        <v>26346</v>
      </c>
      <c r="C69" s="69" t="s">
        <v>26347</v>
      </c>
      <c r="D69" s="69" t="s">
        <v>26348</v>
      </c>
      <c r="E69" s="187">
        <v>700000</v>
      </c>
      <c r="F69" s="71" t="s">
        <v>272</v>
      </c>
    </row>
    <row r="70" spans="1:6" ht="63" x14ac:dyDescent="0.25">
      <c r="A70" s="131">
        <v>57</v>
      </c>
      <c r="B70" s="69" t="s">
        <v>26349</v>
      </c>
      <c r="C70" s="69" t="s">
        <v>26350</v>
      </c>
      <c r="D70" s="69" t="s">
        <v>26351</v>
      </c>
      <c r="E70" s="187">
        <v>800000</v>
      </c>
      <c r="F70" s="71" t="s">
        <v>277</v>
      </c>
    </row>
    <row r="71" spans="1:6" ht="141.75" x14ac:dyDescent="0.25">
      <c r="A71" s="131">
        <v>58</v>
      </c>
      <c r="B71" s="69" t="s">
        <v>26352</v>
      </c>
      <c r="C71" s="69" t="s">
        <v>26353</v>
      </c>
      <c r="D71" s="69" t="s">
        <v>26354</v>
      </c>
      <c r="E71" s="187">
        <v>1536206.8663999999</v>
      </c>
      <c r="F71" s="71" t="s">
        <v>272</v>
      </c>
    </row>
    <row r="72" spans="1:6" ht="78.75" x14ac:dyDescent="0.25">
      <c r="A72" s="131">
        <v>59</v>
      </c>
      <c r="B72" s="69" t="s">
        <v>26355</v>
      </c>
      <c r="C72" s="69" t="s">
        <v>26356</v>
      </c>
      <c r="D72" s="69" t="s">
        <v>26357</v>
      </c>
      <c r="E72" s="187">
        <v>1266206.8663999999</v>
      </c>
      <c r="F72" s="71" t="s">
        <v>272</v>
      </c>
    </row>
    <row r="73" spans="1:6" x14ac:dyDescent="0.25">
      <c r="A73" s="131"/>
      <c r="B73" s="69"/>
      <c r="C73" s="69"/>
      <c r="D73" s="69"/>
      <c r="E73" s="189">
        <f>SUM(E6:E72)</f>
        <v>81310344.8204</v>
      </c>
      <c r="F73" s="69"/>
    </row>
    <row r="74" spans="1:6" x14ac:dyDescent="0.25">
      <c r="A74" s="357"/>
      <c r="B74" s="2427" t="s">
        <v>9</v>
      </c>
      <c r="C74" s="2427"/>
      <c r="D74" s="2427"/>
      <c r="E74" s="358"/>
      <c r="F74" s="71"/>
    </row>
    <row r="75" spans="1:6" ht="63" x14ac:dyDescent="0.25">
      <c r="A75" s="353">
        <v>1</v>
      </c>
      <c r="B75" s="69" t="s">
        <v>269</v>
      </c>
      <c r="C75" s="7" t="s">
        <v>26358</v>
      </c>
      <c r="D75" s="69" t="s">
        <v>271</v>
      </c>
      <c r="E75" s="187">
        <v>1000000</v>
      </c>
      <c r="F75" s="541" t="s">
        <v>272</v>
      </c>
    </row>
    <row r="76" spans="1:6" x14ac:dyDescent="0.25">
      <c r="A76" s="353"/>
      <c r="B76" s="70" t="s">
        <v>273</v>
      </c>
      <c r="C76" s="7"/>
      <c r="D76" s="69"/>
      <c r="E76" s="187"/>
      <c r="F76" s="541"/>
    </row>
    <row r="77" spans="1:6" ht="94.5" x14ac:dyDescent="0.25">
      <c r="A77" s="353">
        <v>2</v>
      </c>
      <c r="B77" s="69" t="s">
        <v>274</v>
      </c>
      <c r="C77" s="7" t="s">
        <v>26359</v>
      </c>
      <c r="D77" s="69" t="s">
        <v>276</v>
      </c>
      <c r="E77" s="187">
        <v>4500000</v>
      </c>
      <c r="F77" s="541" t="s">
        <v>277</v>
      </c>
    </row>
    <row r="78" spans="1:6" x14ac:dyDescent="0.25">
      <c r="A78" s="353"/>
      <c r="B78" s="70" t="s">
        <v>248</v>
      </c>
      <c r="C78" s="69"/>
      <c r="D78" s="69"/>
      <c r="E78" s="189">
        <v>5500000</v>
      </c>
      <c r="F78" s="541"/>
    </row>
    <row r="79" spans="1:6" x14ac:dyDescent="0.25">
      <c r="A79" s="88"/>
      <c r="B79" s="88" t="s">
        <v>324</v>
      </c>
      <c r="C79" s="88"/>
      <c r="D79" s="88"/>
      <c r="E79" s="89">
        <f>E78+E73</f>
        <v>86810344.8204</v>
      </c>
      <c r="F79" s="88"/>
    </row>
    <row r="83" spans="1:6" x14ac:dyDescent="0.25">
      <c r="A83" s="2352" t="s">
        <v>0</v>
      </c>
      <c r="B83" s="2352"/>
      <c r="C83" s="2352"/>
      <c r="D83" s="2352"/>
      <c r="E83" s="2352"/>
      <c r="F83" s="2352"/>
    </row>
    <row r="84" spans="1:6" x14ac:dyDescent="0.25">
      <c r="A84" s="2352" t="s">
        <v>26360</v>
      </c>
      <c r="B84" s="2352"/>
      <c r="C84" s="2352"/>
      <c r="D84" s="2352"/>
      <c r="E84" s="2352"/>
      <c r="F84" s="2352"/>
    </row>
    <row r="85" spans="1:6" x14ac:dyDescent="0.25">
      <c r="A85" s="2352" t="s">
        <v>281</v>
      </c>
      <c r="B85" s="2352"/>
      <c r="C85" s="2352"/>
      <c r="D85" s="2352"/>
      <c r="E85" s="2352"/>
      <c r="F85" s="2352"/>
    </row>
    <row r="86" spans="1:6" ht="31.5" x14ac:dyDescent="0.25">
      <c r="A86" s="264" t="s">
        <v>282</v>
      </c>
      <c r="B86" s="437" t="s">
        <v>5559</v>
      </c>
      <c r="C86" s="437" t="s">
        <v>20569</v>
      </c>
      <c r="D86" s="437" t="s">
        <v>8474</v>
      </c>
      <c r="E86" s="428" t="s">
        <v>286</v>
      </c>
      <c r="F86" s="437" t="s">
        <v>1228</v>
      </c>
    </row>
    <row r="87" spans="1:6" x14ac:dyDescent="0.25">
      <c r="A87" s="182"/>
      <c r="B87" s="2332" t="s">
        <v>269</v>
      </c>
      <c r="C87" s="2332"/>
      <c r="D87" s="437"/>
      <c r="E87" s="428"/>
      <c r="F87" s="437"/>
    </row>
    <row r="88" spans="1:6" ht="47.25" x14ac:dyDescent="0.25">
      <c r="A88" s="43">
        <v>1</v>
      </c>
      <c r="B88" s="182" t="s">
        <v>2060</v>
      </c>
      <c r="C88" s="182" t="s">
        <v>26249</v>
      </c>
      <c r="D88" s="182" t="s">
        <v>329</v>
      </c>
      <c r="E88" s="157">
        <v>570000</v>
      </c>
      <c r="F88" s="44" t="s">
        <v>272</v>
      </c>
    </row>
    <row r="89" spans="1:6" ht="126" x14ac:dyDescent="0.25">
      <c r="A89" s="43">
        <v>2</v>
      </c>
      <c r="B89" s="182" t="s">
        <v>295</v>
      </c>
      <c r="C89" s="182" t="s">
        <v>26361</v>
      </c>
      <c r="D89" s="182" t="s">
        <v>488</v>
      </c>
      <c r="E89" s="157">
        <v>112758.62</v>
      </c>
      <c r="F89" s="44" t="s">
        <v>272</v>
      </c>
    </row>
    <row r="90" spans="1:6" x14ac:dyDescent="0.25">
      <c r="A90" s="43"/>
      <c r="B90" s="2328" t="s">
        <v>12054</v>
      </c>
      <c r="C90" s="2328"/>
      <c r="D90" s="182"/>
      <c r="E90" s="157"/>
      <c r="F90" s="44"/>
    </row>
    <row r="91" spans="1:6" ht="110.25" x14ac:dyDescent="0.25">
      <c r="A91" s="43">
        <v>3</v>
      </c>
      <c r="B91" s="182" t="s">
        <v>295</v>
      </c>
      <c r="C91" s="182" t="s">
        <v>26362</v>
      </c>
      <c r="D91" s="182" t="s">
        <v>26363</v>
      </c>
      <c r="E91" s="157">
        <v>200000</v>
      </c>
      <c r="F91" s="44" t="s">
        <v>272</v>
      </c>
    </row>
    <row r="92" spans="1:6" ht="94.5" x14ac:dyDescent="0.25">
      <c r="A92" s="43">
        <v>4</v>
      </c>
      <c r="B92" s="182" t="s">
        <v>23</v>
      </c>
      <c r="C92" s="182" t="s">
        <v>26364</v>
      </c>
      <c r="D92" s="182" t="s">
        <v>26365</v>
      </c>
      <c r="E92" s="157">
        <v>100000</v>
      </c>
      <c r="F92" s="44" t="s">
        <v>272</v>
      </c>
    </row>
    <row r="93" spans="1:6" ht="78.75" x14ac:dyDescent="0.25">
      <c r="A93" s="43">
        <v>5</v>
      </c>
      <c r="B93" s="182" t="s">
        <v>26366</v>
      </c>
      <c r="C93" s="182" t="s">
        <v>26367</v>
      </c>
      <c r="D93" s="182" t="s">
        <v>25962</v>
      </c>
      <c r="E93" s="157">
        <v>41379.82</v>
      </c>
      <c r="F93" s="44" t="s">
        <v>272</v>
      </c>
    </row>
    <row r="94" spans="1:6" x14ac:dyDescent="0.25">
      <c r="A94" s="43"/>
      <c r="B94" s="2328" t="s">
        <v>301</v>
      </c>
      <c r="C94" s="2328"/>
      <c r="D94" s="182"/>
      <c r="E94" s="157"/>
      <c r="F94" s="44"/>
    </row>
    <row r="95" spans="1:6" ht="94.5" x14ac:dyDescent="0.25">
      <c r="A95" s="43">
        <v>6</v>
      </c>
      <c r="B95" s="269" t="s">
        <v>301</v>
      </c>
      <c r="C95" s="182" t="s">
        <v>26270</v>
      </c>
      <c r="D95" s="269" t="s">
        <v>43</v>
      </c>
      <c r="E95" s="153">
        <v>568965.62</v>
      </c>
      <c r="F95" s="44" t="s">
        <v>272</v>
      </c>
    </row>
    <row r="96" spans="1:6" x14ac:dyDescent="0.25">
      <c r="A96" s="43"/>
      <c r="B96" s="2332" t="s">
        <v>25963</v>
      </c>
      <c r="C96" s="2332"/>
      <c r="D96" s="269"/>
      <c r="E96" s="153"/>
      <c r="F96" s="44"/>
    </row>
    <row r="97" spans="1:6" ht="47.25" x14ac:dyDescent="0.25">
      <c r="A97" s="43">
        <v>7</v>
      </c>
      <c r="B97" s="269" t="s">
        <v>26368</v>
      </c>
      <c r="C97" s="182" t="s">
        <v>26274</v>
      </c>
      <c r="D97" s="269" t="s">
        <v>554</v>
      </c>
      <c r="E97" s="153">
        <v>1600000</v>
      </c>
      <c r="F97" s="44" t="s">
        <v>272</v>
      </c>
    </row>
    <row r="98" spans="1:6" ht="47.25" x14ac:dyDescent="0.25">
      <c r="A98" s="43">
        <v>8</v>
      </c>
      <c r="B98" s="269" t="s">
        <v>342</v>
      </c>
      <c r="C98" s="182" t="s">
        <v>26275</v>
      </c>
      <c r="D98" s="269" t="s">
        <v>554</v>
      </c>
      <c r="E98" s="153">
        <v>2382758.62</v>
      </c>
      <c r="F98" s="44" t="s">
        <v>272</v>
      </c>
    </row>
    <row r="99" spans="1:6" x14ac:dyDescent="0.25">
      <c r="A99" s="43"/>
      <c r="B99" s="2332" t="s">
        <v>26369</v>
      </c>
      <c r="C99" s="2332"/>
      <c r="D99" s="269"/>
      <c r="E99" s="153"/>
      <c r="F99" s="44"/>
    </row>
    <row r="100" spans="1:6" ht="47.25" x14ac:dyDescent="0.25">
      <c r="A100" s="43">
        <v>9</v>
      </c>
      <c r="B100" s="269" t="s">
        <v>11995</v>
      </c>
      <c r="C100" s="182" t="s">
        <v>26370</v>
      </c>
      <c r="D100" s="269" t="s">
        <v>26371</v>
      </c>
      <c r="E100" s="153">
        <v>1000000</v>
      </c>
      <c r="F100" s="44" t="s">
        <v>13</v>
      </c>
    </row>
    <row r="101" spans="1:6" ht="47.25" x14ac:dyDescent="0.25">
      <c r="A101" s="43">
        <v>10</v>
      </c>
      <c r="B101" s="269" t="s">
        <v>26372</v>
      </c>
      <c r="C101" s="182" t="s">
        <v>26373</v>
      </c>
      <c r="D101" s="269" t="s">
        <v>26374</v>
      </c>
      <c r="E101" s="153">
        <v>3000000</v>
      </c>
      <c r="F101" s="44" t="s">
        <v>13</v>
      </c>
    </row>
    <row r="102" spans="1:6" ht="47.25" x14ac:dyDescent="0.25">
      <c r="A102" s="43">
        <v>11</v>
      </c>
      <c r="B102" s="269" t="s">
        <v>26375</v>
      </c>
      <c r="C102" s="182" t="s">
        <v>26376</v>
      </c>
      <c r="D102" s="269" t="s">
        <v>26377</v>
      </c>
      <c r="E102" s="153">
        <v>150000</v>
      </c>
      <c r="F102" s="44" t="s">
        <v>13</v>
      </c>
    </row>
    <row r="103" spans="1:6" ht="47.25" x14ac:dyDescent="0.25">
      <c r="A103" s="43">
        <v>12</v>
      </c>
      <c r="B103" s="269" t="s">
        <v>26378</v>
      </c>
      <c r="C103" s="182" t="s">
        <v>26379</v>
      </c>
      <c r="D103" s="269" t="s">
        <v>26380</v>
      </c>
      <c r="E103" s="153">
        <v>1000000</v>
      </c>
      <c r="F103" s="44" t="s">
        <v>13</v>
      </c>
    </row>
    <row r="104" spans="1:6" ht="47.25" x14ac:dyDescent="0.25">
      <c r="A104" s="43">
        <v>13</v>
      </c>
      <c r="B104" s="269" t="s">
        <v>26381</v>
      </c>
      <c r="C104" s="182" t="s">
        <v>26382</v>
      </c>
      <c r="D104" s="269" t="s">
        <v>26383</v>
      </c>
      <c r="E104" s="153">
        <v>75000</v>
      </c>
      <c r="F104" s="44" t="s">
        <v>13</v>
      </c>
    </row>
    <row r="105" spans="1:6" ht="47.25" x14ac:dyDescent="0.25">
      <c r="A105" s="43">
        <v>14</v>
      </c>
      <c r="B105" s="269" t="s">
        <v>26384</v>
      </c>
      <c r="C105" s="182" t="s">
        <v>26385</v>
      </c>
      <c r="D105" s="269" t="s">
        <v>26386</v>
      </c>
      <c r="E105" s="153">
        <v>150000</v>
      </c>
      <c r="F105" s="44" t="s">
        <v>13</v>
      </c>
    </row>
    <row r="106" spans="1:6" x14ac:dyDescent="0.25">
      <c r="A106" s="43"/>
      <c r="B106" s="2332" t="s">
        <v>307</v>
      </c>
      <c r="C106" s="2332"/>
      <c r="D106" s="269"/>
      <c r="E106" s="153"/>
      <c r="F106" s="44"/>
    </row>
    <row r="107" spans="1:6" ht="141.75" x14ac:dyDescent="0.25">
      <c r="A107" s="43">
        <v>15</v>
      </c>
      <c r="B107" s="182" t="s">
        <v>26387</v>
      </c>
      <c r="C107" s="182" t="s">
        <v>26353</v>
      </c>
      <c r="D107" s="182" t="s">
        <v>26388</v>
      </c>
      <c r="E107" s="157">
        <v>227586.2</v>
      </c>
      <c r="F107" s="44" t="s">
        <v>272</v>
      </c>
    </row>
    <row r="108" spans="1:6" x14ac:dyDescent="0.25">
      <c r="A108" s="43"/>
      <c r="B108" s="2328" t="s">
        <v>696</v>
      </c>
      <c r="C108" s="2328"/>
      <c r="D108" s="182"/>
      <c r="E108" s="157"/>
      <c r="F108" s="44"/>
    </row>
    <row r="109" spans="1:6" ht="78.75" x14ac:dyDescent="0.25">
      <c r="A109" s="43">
        <v>16</v>
      </c>
      <c r="B109" s="182" t="s">
        <v>26389</v>
      </c>
      <c r="C109" s="182" t="s">
        <v>26390</v>
      </c>
      <c r="D109" s="182" t="s">
        <v>26391</v>
      </c>
      <c r="E109" s="157">
        <v>200861.46</v>
      </c>
      <c r="F109" s="44" t="s">
        <v>272</v>
      </c>
    </row>
    <row r="110" spans="1:6" x14ac:dyDescent="0.25">
      <c r="A110" s="43"/>
      <c r="B110" s="437" t="s">
        <v>9003</v>
      </c>
      <c r="C110" s="269"/>
      <c r="D110" s="269"/>
      <c r="E110" s="428">
        <v>11379310.34</v>
      </c>
      <c r="F110" s="269"/>
    </row>
  </sheetData>
  <mergeCells count="22">
    <mergeCell ref="B23:D23"/>
    <mergeCell ref="B28:C28"/>
    <mergeCell ref="B96:C96"/>
    <mergeCell ref="B99:C99"/>
    <mergeCell ref="B40:C40"/>
    <mergeCell ref="B64:C64"/>
    <mergeCell ref="B74:D74"/>
    <mergeCell ref="B106:C106"/>
    <mergeCell ref="B108:C108"/>
    <mergeCell ref="A83:F83"/>
    <mergeCell ref="A84:F84"/>
    <mergeCell ref="A85:F85"/>
    <mergeCell ref="B87:C87"/>
    <mergeCell ref="B90:C90"/>
    <mergeCell ref="B94:C94"/>
    <mergeCell ref="B21:D21"/>
    <mergeCell ref="A1:F1"/>
    <mergeCell ref="A2:F2"/>
    <mergeCell ref="A3:F3"/>
    <mergeCell ref="B5:D5"/>
    <mergeCell ref="B11:D11"/>
    <mergeCell ref="B15:D15"/>
  </mergeCells>
  <pageMargins left="0.7" right="0.7" top="0.75" bottom="0.75" header="0.3" footer="0.3"/>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2"/>
  <sheetViews>
    <sheetView topLeftCell="A71" workbookViewId="0">
      <selection activeCell="D85" sqref="D85"/>
    </sheetView>
  </sheetViews>
  <sheetFormatPr defaultRowHeight="15" x14ac:dyDescent="0.25"/>
  <cols>
    <col min="1" max="1" width="8.42578125" customWidth="1"/>
    <col min="2" max="2" width="18.140625" customWidth="1"/>
    <col min="3" max="3" width="43.42578125" customWidth="1"/>
    <col min="4" max="4" width="22.140625" customWidth="1"/>
    <col min="5" max="5" width="20.140625" customWidth="1"/>
    <col min="6" max="6" width="10.28515625" customWidth="1"/>
  </cols>
  <sheetData>
    <row r="1" spans="1:6" ht="15.75" x14ac:dyDescent="0.25">
      <c r="A1" s="2345" t="s">
        <v>0</v>
      </c>
      <c r="B1" s="2345"/>
      <c r="C1" s="2345"/>
      <c r="D1" s="2345"/>
      <c r="E1" s="2345"/>
      <c r="F1" s="2345"/>
    </row>
    <row r="2" spans="1:6" ht="15.75" x14ac:dyDescent="0.25">
      <c r="A2" s="2345" t="s">
        <v>26392</v>
      </c>
      <c r="B2" s="2345"/>
      <c r="C2" s="2345"/>
      <c r="D2" s="2345"/>
      <c r="E2" s="2345"/>
      <c r="F2" s="2345"/>
    </row>
    <row r="3" spans="1:6" ht="15.75" x14ac:dyDescent="0.25">
      <c r="A3" s="2345" t="s">
        <v>281</v>
      </c>
      <c r="B3" s="2345"/>
      <c r="C3" s="2345"/>
      <c r="D3" s="2345"/>
      <c r="E3" s="2345"/>
      <c r="F3" s="2345"/>
    </row>
    <row r="4" spans="1:6" ht="15.75" x14ac:dyDescent="0.25">
      <c r="A4" s="410" t="s">
        <v>3</v>
      </c>
      <c r="B4" s="9" t="s">
        <v>283</v>
      </c>
      <c r="C4" s="9" t="s">
        <v>284</v>
      </c>
      <c r="D4" s="96" t="s">
        <v>5291</v>
      </c>
      <c r="E4" s="1274" t="s">
        <v>286</v>
      </c>
      <c r="F4" s="219" t="s">
        <v>287</v>
      </c>
    </row>
    <row r="5" spans="1:6" ht="15.75" x14ac:dyDescent="0.25">
      <c r="A5" s="131"/>
      <c r="B5" s="2418" t="s">
        <v>9</v>
      </c>
      <c r="C5" s="2418"/>
      <c r="D5" s="2418"/>
      <c r="E5" s="1295"/>
      <c r="F5" s="71"/>
    </row>
    <row r="6" spans="1:6" ht="47.25" x14ac:dyDescent="0.25">
      <c r="A6" s="131">
        <v>1</v>
      </c>
      <c r="B6" s="69" t="s">
        <v>289</v>
      </c>
      <c r="C6" s="69" t="s">
        <v>26393</v>
      </c>
      <c r="D6" s="69" t="s">
        <v>26394</v>
      </c>
      <c r="E6" s="1296">
        <v>1200000</v>
      </c>
      <c r="F6" s="130" t="s">
        <v>277</v>
      </c>
    </row>
    <row r="7" spans="1:6" ht="94.5" x14ac:dyDescent="0.25">
      <c r="A7" s="131">
        <v>2</v>
      </c>
      <c r="B7" s="69" t="s">
        <v>1660</v>
      </c>
      <c r="C7" s="69" t="s">
        <v>26395</v>
      </c>
      <c r="D7" s="69" t="s">
        <v>488</v>
      </c>
      <c r="E7" s="1296">
        <v>1908620</v>
      </c>
      <c r="F7" s="130" t="s">
        <v>277</v>
      </c>
    </row>
    <row r="8" spans="1:6" ht="78.75" x14ac:dyDescent="0.25">
      <c r="A8" s="131">
        <v>3</v>
      </c>
      <c r="B8" s="69" t="s">
        <v>23</v>
      </c>
      <c r="C8" s="69" t="s">
        <v>26396</v>
      </c>
      <c r="D8" s="69" t="s">
        <v>3056</v>
      </c>
      <c r="E8" s="1296">
        <v>1100000</v>
      </c>
      <c r="F8" s="130" t="s">
        <v>277</v>
      </c>
    </row>
    <row r="9" spans="1:6" ht="15.75" x14ac:dyDescent="0.25">
      <c r="A9" s="131"/>
      <c r="B9" s="2348" t="s">
        <v>334</v>
      </c>
      <c r="C9" s="2349"/>
      <c r="D9" s="2350"/>
      <c r="E9" s="1296"/>
      <c r="F9" s="719"/>
    </row>
    <row r="10" spans="1:6" ht="94.5" x14ac:dyDescent="0.25">
      <c r="A10" s="131">
        <v>4</v>
      </c>
      <c r="B10" s="69" t="s">
        <v>1660</v>
      </c>
      <c r="C10" s="69" t="s">
        <v>26397</v>
      </c>
      <c r="D10" s="69" t="s">
        <v>2063</v>
      </c>
      <c r="E10" s="1296">
        <v>604310.1</v>
      </c>
      <c r="F10" s="130" t="s">
        <v>277</v>
      </c>
    </row>
    <row r="11" spans="1:6" ht="47.25" x14ac:dyDescent="0.25">
      <c r="A11" s="131">
        <v>5</v>
      </c>
      <c r="B11" s="69" t="s">
        <v>290</v>
      </c>
      <c r="C11" s="69" t="s">
        <v>26398</v>
      </c>
      <c r="D11" s="69" t="s">
        <v>5943</v>
      </c>
      <c r="E11" s="1296">
        <v>1000000</v>
      </c>
      <c r="F11" s="130" t="s">
        <v>277</v>
      </c>
    </row>
    <row r="12" spans="1:6" ht="63" x14ac:dyDescent="0.25">
      <c r="A12" s="131">
        <v>6</v>
      </c>
      <c r="B12" s="69" t="s">
        <v>299</v>
      </c>
      <c r="C12" s="69" t="s">
        <v>26399</v>
      </c>
      <c r="D12" s="69" t="s">
        <v>10278</v>
      </c>
      <c r="E12" s="1296">
        <v>1000000</v>
      </c>
      <c r="F12" s="130" t="s">
        <v>277</v>
      </c>
    </row>
    <row r="13" spans="1:6" ht="15.75" x14ac:dyDescent="0.25">
      <c r="A13" s="131"/>
      <c r="B13" s="2351" t="s">
        <v>34</v>
      </c>
      <c r="C13" s="2351"/>
      <c r="D13" s="2351"/>
      <c r="E13" s="1296"/>
      <c r="F13" s="130"/>
    </row>
    <row r="14" spans="1:6" ht="47.25" x14ac:dyDescent="0.25">
      <c r="A14" s="131">
        <v>7</v>
      </c>
      <c r="B14" s="69" t="s">
        <v>309</v>
      </c>
      <c r="C14" s="69" t="s">
        <v>26400</v>
      </c>
      <c r="D14" s="69" t="s">
        <v>554</v>
      </c>
      <c r="E14" s="1297">
        <v>7301422</v>
      </c>
      <c r="F14" s="130" t="s">
        <v>277</v>
      </c>
    </row>
    <row r="15" spans="1:6" ht="31.5" x14ac:dyDescent="0.25">
      <c r="A15" s="131">
        <v>8</v>
      </c>
      <c r="B15" s="69" t="s">
        <v>342</v>
      </c>
      <c r="C15" s="69" t="s">
        <v>26401</v>
      </c>
      <c r="D15" s="69" t="s">
        <v>554</v>
      </c>
      <c r="E15" s="1296">
        <v>10000000</v>
      </c>
      <c r="F15" s="130" t="s">
        <v>277</v>
      </c>
    </row>
    <row r="16" spans="1:6" ht="15.75" x14ac:dyDescent="0.25">
      <c r="A16" s="131"/>
      <c r="B16" s="2351" t="s">
        <v>306</v>
      </c>
      <c r="C16" s="2351"/>
      <c r="D16" s="2351"/>
      <c r="E16" s="1298"/>
      <c r="F16" s="719"/>
    </row>
    <row r="17" spans="1:6" ht="126" x14ac:dyDescent="0.25">
      <c r="A17" s="131">
        <v>9</v>
      </c>
      <c r="B17" s="69" t="s">
        <v>307</v>
      </c>
      <c r="C17" s="69" t="s">
        <v>26402</v>
      </c>
      <c r="D17" s="69" t="s">
        <v>10281</v>
      </c>
      <c r="E17" s="1298">
        <v>1500000</v>
      </c>
      <c r="F17" s="130" t="s">
        <v>277</v>
      </c>
    </row>
    <row r="18" spans="1:6" ht="15.75" x14ac:dyDescent="0.25">
      <c r="A18" s="131"/>
      <c r="B18" s="2351" t="s">
        <v>40</v>
      </c>
      <c r="C18" s="2351"/>
      <c r="D18" s="2351"/>
      <c r="E18" s="1299"/>
      <c r="F18" s="719"/>
    </row>
    <row r="19" spans="1:6" ht="78.75" x14ac:dyDescent="0.25">
      <c r="A19" s="131">
        <v>10</v>
      </c>
      <c r="B19" s="69" t="s">
        <v>41</v>
      </c>
      <c r="C19" s="69" t="s">
        <v>26403</v>
      </c>
      <c r="D19" s="69" t="s">
        <v>43</v>
      </c>
      <c r="E19" s="1298">
        <v>4568965.5199999996</v>
      </c>
      <c r="F19" s="130" t="s">
        <v>277</v>
      </c>
    </row>
    <row r="20" spans="1:6" ht="15.75" x14ac:dyDescent="0.25">
      <c r="A20" s="131"/>
      <c r="B20" s="2351" t="s">
        <v>26404</v>
      </c>
      <c r="C20" s="2351"/>
      <c r="D20" s="2351"/>
      <c r="E20" s="1298"/>
      <c r="F20" s="719"/>
    </row>
    <row r="21" spans="1:6" ht="47.25" x14ac:dyDescent="0.25">
      <c r="A21" s="131">
        <v>11</v>
      </c>
      <c r="B21" s="69" t="s">
        <v>3442</v>
      </c>
      <c r="C21" s="69" t="s">
        <v>26405</v>
      </c>
      <c r="D21" s="69" t="s">
        <v>13455</v>
      </c>
      <c r="E21" s="1298">
        <v>3500000</v>
      </c>
      <c r="F21" s="719" t="s">
        <v>1294</v>
      </c>
    </row>
    <row r="22" spans="1:6" ht="15.75" x14ac:dyDescent="0.25">
      <c r="A22" s="131"/>
      <c r="B22" s="2351" t="s">
        <v>3840</v>
      </c>
      <c r="C22" s="2351"/>
      <c r="D22" s="2351"/>
      <c r="E22" s="1298"/>
      <c r="F22" s="719"/>
    </row>
    <row r="23" spans="1:6" ht="31.5" x14ac:dyDescent="0.25">
      <c r="A23" s="131">
        <v>12</v>
      </c>
      <c r="B23" s="69" t="s">
        <v>26406</v>
      </c>
      <c r="C23" s="69" t="s">
        <v>26407</v>
      </c>
      <c r="D23" s="69" t="s">
        <v>26408</v>
      </c>
      <c r="E23" s="1298">
        <v>8000000</v>
      </c>
      <c r="F23" s="719" t="s">
        <v>1294</v>
      </c>
    </row>
    <row r="24" spans="1:6" ht="15.75" x14ac:dyDescent="0.25">
      <c r="A24" s="131"/>
      <c r="B24" s="2351" t="s">
        <v>312</v>
      </c>
      <c r="C24" s="2351"/>
      <c r="D24" s="2351"/>
      <c r="E24" s="1296"/>
      <c r="F24" s="719"/>
    </row>
    <row r="25" spans="1:6" ht="78.75" x14ac:dyDescent="0.25">
      <c r="A25" s="131">
        <v>13</v>
      </c>
      <c r="B25" s="69" t="s">
        <v>26409</v>
      </c>
      <c r="C25" s="69" t="s">
        <v>26410</v>
      </c>
      <c r="D25" s="69" t="s">
        <v>26411</v>
      </c>
      <c r="E25" s="1298">
        <v>1000000</v>
      </c>
      <c r="F25" s="719" t="s">
        <v>1294</v>
      </c>
    </row>
    <row r="26" spans="1:6" ht="78.75" x14ac:dyDescent="0.25">
      <c r="A26" s="131">
        <v>14</v>
      </c>
      <c r="B26" s="69" t="s">
        <v>26412</v>
      </c>
      <c r="C26" s="69" t="s">
        <v>26413</v>
      </c>
      <c r="D26" s="69" t="s">
        <v>26411</v>
      </c>
      <c r="E26" s="1296">
        <v>1000000</v>
      </c>
      <c r="F26" s="719" t="s">
        <v>1294</v>
      </c>
    </row>
    <row r="27" spans="1:6" ht="78.75" x14ac:dyDescent="0.25">
      <c r="A27" s="131">
        <v>15</v>
      </c>
      <c r="B27" s="69" t="s">
        <v>26414</v>
      </c>
      <c r="C27" s="69" t="s">
        <v>26415</v>
      </c>
      <c r="D27" s="69" t="s">
        <v>26411</v>
      </c>
      <c r="E27" s="1296">
        <v>1000000</v>
      </c>
      <c r="F27" s="719" t="s">
        <v>1294</v>
      </c>
    </row>
    <row r="28" spans="1:6" ht="31.5" x14ac:dyDescent="0.25">
      <c r="A28" s="131">
        <v>16</v>
      </c>
      <c r="B28" s="69" t="s">
        <v>26416</v>
      </c>
      <c r="C28" s="69" t="s">
        <v>26417</v>
      </c>
      <c r="D28" s="69" t="s">
        <v>3027</v>
      </c>
      <c r="E28" s="1296">
        <v>500000</v>
      </c>
      <c r="F28" s="719" t="s">
        <v>1294</v>
      </c>
    </row>
    <row r="29" spans="1:6" ht="31.5" x14ac:dyDescent="0.25">
      <c r="A29" s="131">
        <v>17</v>
      </c>
      <c r="B29" s="69" t="s">
        <v>26418</v>
      </c>
      <c r="C29" s="69" t="s">
        <v>26419</v>
      </c>
      <c r="D29" s="69" t="s">
        <v>7672</v>
      </c>
      <c r="E29" s="1296">
        <v>500000</v>
      </c>
      <c r="F29" s="719" t="s">
        <v>1294</v>
      </c>
    </row>
    <row r="30" spans="1:6" ht="78.75" x14ac:dyDescent="0.25">
      <c r="A30" s="131">
        <v>18</v>
      </c>
      <c r="B30" s="69" t="s">
        <v>23164</v>
      </c>
      <c r="C30" s="69" t="s">
        <v>26420</v>
      </c>
      <c r="D30" s="69" t="s">
        <v>26411</v>
      </c>
      <c r="E30" s="1296">
        <v>1000000</v>
      </c>
      <c r="F30" s="719" t="s">
        <v>1294</v>
      </c>
    </row>
    <row r="31" spans="1:6" ht="31.5" x14ac:dyDescent="0.25">
      <c r="A31" s="131">
        <v>19</v>
      </c>
      <c r="B31" s="69" t="s">
        <v>26421</v>
      </c>
      <c r="C31" s="69" t="s">
        <v>26422</v>
      </c>
      <c r="D31" s="69" t="s">
        <v>3027</v>
      </c>
      <c r="E31" s="1296">
        <v>500000</v>
      </c>
      <c r="F31" s="719" t="s">
        <v>1294</v>
      </c>
    </row>
    <row r="32" spans="1:6" ht="31.5" x14ac:dyDescent="0.25">
      <c r="A32" s="131">
        <v>20</v>
      </c>
      <c r="B32" s="69" t="s">
        <v>26423</v>
      </c>
      <c r="C32" s="69" t="s">
        <v>26424</v>
      </c>
      <c r="D32" s="69" t="s">
        <v>8770</v>
      </c>
      <c r="E32" s="1296">
        <v>1000000</v>
      </c>
      <c r="F32" s="719" t="s">
        <v>1294</v>
      </c>
    </row>
    <row r="33" spans="1:6" ht="31.5" x14ac:dyDescent="0.25">
      <c r="A33" s="131">
        <v>21</v>
      </c>
      <c r="B33" s="69" t="s">
        <v>26425</v>
      </c>
      <c r="C33" s="69" t="s">
        <v>26426</v>
      </c>
      <c r="D33" s="69" t="s">
        <v>15088</v>
      </c>
      <c r="E33" s="1296">
        <v>1000000</v>
      </c>
      <c r="F33" s="719" t="s">
        <v>1294</v>
      </c>
    </row>
    <row r="34" spans="1:6" ht="31.5" x14ac:dyDescent="0.25">
      <c r="A34" s="131">
        <v>22</v>
      </c>
      <c r="B34" s="69" t="s">
        <v>26427</v>
      </c>
      <c r="C34" s="69" t="s">
        <v>26428</v>
      </c>
      <c r="D34" s="69" t="s">
        <v>7672</v>
      </c>
      <c r="E34" s="1296">
        <v>500000</v>
      </c>
      <c r="F34" s="719" t="s">
        <v>1294</v>
      </c>
    </row>
    <row r="35" spans="1:6" ht="31.5" x14ac:dyDescent="0.25">
      <c r="A35" s="131">
        <v>23</v>
      </c>
      <c r="B35" s="69" t="s">
        <v>26429</v>
      </c>
      <c r="C35" s="69" t="s">
        <v>26430</v>
      </c>
      <c r="D35" s="69" t="s">
        <v>7672</v>
      </c>
      <c r="E35" s="1296">
        <v>500000</v>
      </c>
      <c r="F35" s="71" t="s">
        <v>277</v>
      </c>
    </row>
    <row r="36" spans="1:6" ht="31.5" x14ac:dyDescent="0.25">
      <c r="A36" s="131">
        <v>24</v>
      </c>
      <c r="B36" s="69" t="s">
        <v>26431</v>
      </c>
      <c r="C36" s="69" t="s">
        <v>26432</v>
      </c>
      <c r="D36" s="69" t="s">
        <v>7672</v>
      </c>
      <c r="E36" s="1296">
        <v>500000</v>
      </c>
      <c r="F36" s="719" t="s">
        <v>1294</v>
      </c>
    </row>
    <row r="37" spans="1:6" ht="31.5" x14ac:dyDescent="0.25">
      <c r="A37" s="131">
        <v>25</v>
      </c>
      <c r="B37" s="69" t="s">
        <v>26433</v>
      </c>
      <c r="C37" s="69" t="s">
        <v>26434</v>
      </c>
      <c r="D37" s="69" t="s">
        <v>7672</v>
      </c>
      <c r="E37" s="1296">
        <v>500000</v>
      </c>
      <c r="F37" s="719" t="s">
        <v>1294</v>
      </c>
    </row>
    <row r="38" spans="1:6" ht="31.5" x14ac:dyDescent="0.25">
      <c r="A38" s="131">
        <v>26</v>
      </c>
      <c r="B38" s="69" t="s">
        <v>26435</v>
      </c>
      <c r="C38" s="69" t="s">
        <v>26436</v>
      </c>
      <c r="D38" s="69" t="s">
        <v>26437</v>
      </c>
      <c r="E38" s="1296">
        <v>1000000</v>
      </c>
      <c r="F38" s="719" t="s">
        <v>1294</v>
      </c>
    </row>
    <row r="39" spans="1:6" ht="15.75" x14ac:dyDescent="0.25">
      <c r="A39" s="131"/>
      <c r="B39" s="2351" t="s">
        <v>315</v>
      </c>
      <c r="C39" s="2351"/>
      <c r="D39" s="2351"/>
      <c r="E39" s="1298"/>
      <c r="F39" s="719"/>
    </row>
    <row r="40" spans="1:6" ht="63" x14ac:dyDescent="0.25">
      <c r="A40" s="131">
        <v>27</v>
      </c>
      <c r="B40" s="69" t="s">
        <v>26438</v>
      </c>
      <c r="C40" s="69" t="s">
        <v>26439</v>
      </c>
      <c r="D40" s="69" t="s">
        <v>26440</v>
      </c>
      <c r="E40" s="1298">
        <v>1000000</v>
      </c>
      <c r="F40" s="130" t="s">
        <v>277</v>
      </c>
    </row>
    <row r="41" spans="1:6" ht="47.25" x14ac:dyDescent="0.25">
      <c r="A41" s="131">
        <v>28</v>
      </c>
      <c r="B41" s="69" t="s">
        <v>26441</v>
      </c>
      <c r="C41" s="69" t="s">
        <v>26442</v>
      </c>
      <c r="D41" s="69" t="s">
        <v>26443</v>
      </c>
      <c r="E41" s="1298">
        <v>800000</v>
      </c>
      <c r="F41" s="130" t="s">
        <v>277</v>
      </c>
    </row>
    <row r="42" spans="1:6" ht="31.5" x14ac:dyDescent="0.25">
      <c r="A42" s="131">
        <v>29</v>
      </c>
      <c r="B42" s="69" t="s">
        <v>26444</v>
      </c>
      <c r="C42" s="69" t="s">
        <v>26445</v>
      </c>
      <c r="D42" s="69" t="s">
        <v>26446</v>
      </c>
      <c r="E42" s="1298">
        <v>1000000</v>
      </c>
      <c r="F42" s="719" t="s">
        <v>1294</v>
      </c>
    </row>
    <row r="43" spans="1:6" ht="31.5" x14ac:dyDescent="0.25">
      <c r="A43" s="131">
        <v>30</v>
      </c>
      <c r="B43" s="69" t="s">
        <v>26447</v>
      </c>
      <c r="C43" s="69" t="s">
        <v>26448</v>
      </c>
      <c r="D43" s="69" t="s">
        <v>26449</v>
      </c>
      <c r="E43" s="1298">
        <v>1000000</v>
      </c>
      <c r="F43" s="130" t="s">
        <v>277</v>
      </c>
    </row>
    <row r="44" spans="1:6" ht="63" x14ac:dyDescent="0.25">
      <c r="A44" s="131">
        <v>31</v>
      </c>
      <c r="B44" s="69" t="s">
        <v>26450</v>
      </c>
      <c r="C44" s="69" t="s">
        <v>26451</v>
      </c>
      <c r="D44" s="69" t="s">
        <v>26452</v>
      </c>
      <c r="E44" s="1298">
        <v>1000000</v>
      </c>
      <c r="F44" s="130" t="s">
        <v>277</v>
      </c>
    </row>
    <row r="45" spans="1:6" ht="47.25" x14ac:dyDescent="0.25">
      <c r="A45" s="131">
        <v>32</v>
      </c>
      <c r="B45" s="69" t="s">
        <v>26453</v>
      </c>
      <c r="C45" s="69" t="s">
        <v>26454</v>
      </c>
      <c r="D45" s="69" t="s">
        <v>26455</v>
      </c>
      <c r="E45" s="1298">
        <v>800000</v>
      </c>
      <c r="F45" s="130" t="s">
        <v>277</v>
      </c>
    </row>
    <row r="46" spans="1:6" ht="31.5" x14ac:dyDescent="0.25">
      <c r="A46" s="131">
        <v>33</v>
      </c>
      <c r="B46" s="69" t="s">
        <v>26456</v>
      </c>
      <c r="C46" s="69" t="s">
        <v>26457</v>
      </c>
      <c r="D46" s="69" t="s">
        <v>8770</v>
      </c>
      <c r="E46" s="1298">
        <v>1000000</v>
      </c>
      <c r="F46" s="719" t="s">
        <v>1294</v>
      </c>
    </row>
    <row r="47" spans="1:6" ht="173.25" x14ac:dyDescent="0.25">
      <c r="A47" s="131">
        <v>34</v>
      </c>
      <c r="B47" s="69" t="s">
        <v>26458</v>
      </c>
      <c r="C47" s="69" t="s">
        <v>26459</v>
      </c>
      <c r="D47" s="69" t="s">
        <v>26460</v>
      </c>
      <c r="E47" s="1298">
        <v>3300000</v>
      </c>
      <c r="F47" s="130" t="s">
        <v>277</v>
      </c>
    </row>
    <row r="48" spans="1:6" ht="63" x14ac:dyDescent="0.25">
      <c r="A48" s="131">
        <v>35</v>
      </c>
      <c r="B48" s="69" t="s">
        <v>26461</v>
      </c>
      <c r="C48" s="69" t="s">
        <v>26462</v>
      </c>
      <c r="D48" s="69" t="s">
        <v>26463</v>
      </c>
      <c r="E48" s="1298">
        <v>1000000</v>
      </c>
      <c r="F48" s="130" t="s">
        <v>277</v>
      </c>
    </row>
    <row r="49" spans="1:6" ht="47.25" x14ac:dyDescent="0.25">
      <c r="A49" s="131">
        <v>36</v>
      </c>
      <c r="B49" s="69" t="s">
        <v>26464</v>
      </c>
      <c r="C49" s="69" t="s">
        <v>26465</v>
      </c>
      <c r="D49" s="69" t="s">
        <v>26466</v>
      </c>
      <c r="E49" s="1298">
        <v>1000000</v>
      </c>
      <c r="F49" s="130" t="s">
        <v>277</v>
      </c>
    </row>
    <row r="50" spans="1:6" ht="31.5" x14ac:dyDescent="0.25">
      <c r="A50" s="131">
        <v>37</v>
      </c>
      <c r="B50" s="69" t="s">
        <v>26467</v>
      </c>
      <c r="C50" s="69" t="s">
        <v>26468</v>
      </c>
      <c r="D50" s="69" t="s">
        <v>26469</v>
      </c>
      <c r="E50" s="1298">
        <v>1000000</v>
      </c>
      <c r="F50" s="130" t="s">
        <v>277</v>
      </c>
    </row>
    <row r="51" spans="1:6" ht="63" x14ac:dyDescent="0.25">
      <c r="A51" s="131">
        <v>38</v>
      </c>
      <c r="B51" s="69" t="s">
        <v>26470</v>
      </c>
      <c r="C51" s="69" t="s">
        <v>26471</v>
      </c>
      <c r="D51" s="69" t="s">
        <v>26472</v>
      </c>
      <c r="E51" s="1298">
        <v>1000000</v>
      </c>
      <c r="F51" s="130" t="s">
        <v>277</v>
      </c>
    </row>
    <row r="52" spans="1:6" ht="63" x14ac:dyDescent="0.25">
      <c r="A52" s="131">
        <v>39</v>
      </c>
      <c r="B52" s="69" t="s">
        <v>26473</v>
      </c>
      <c r="C52" s="69" t="s">
        <v>26474</v>
      </c>
      <c r="D52" s="69" t="s">
        <v>26475</v>
      </c>
      <c r="E52" s="1298">
        <v>1500000</v>
      </c>
      <c r="F52" s="130" t="s">
        <v>277</v>
      </c>
    </row>
    <row r="53" spans="1:6" ht="63" x14ac:dyDescent="0.25">
      <c r="A53" s="131">
        <v>40</v>
      </c>
      <c r="B53" s="69" t="s">
        <v>26476</v>
      </c>
      <c r="C53" s="69" t="s">
        <v>26477</v>
      </c>
      <c r="D53" s="69" t="s">
        <v>26478</v>
      </c>
      <c r="E53" s="1298">
        <v>600000</v>
      </c>
      <c r="F53" s="130" t="s">
        <v>277</v>
      </c>
    </row>
    <row r="54" spans="1:6" ht="63" x14ac:dyDescent="0.25">
      <c r="A54" s="131">
        <v>41</v>
      </c>
      <c r="B54" s="69" t="s">
        <v>26479</v>
      </c>
      <c r="C54" s="69" t="s">
        <v>26480</v>
      </c>
      <c r="D54" s="69" t="s">
        <v>26481</v>
      </c>
      <c r="E54" s="1298">
        <v>1000000</v>
      </c>
      <c r="F54" s="130" t="s">
        <v>277</v>
      </c>
    </row>
    <row r="55" spans="1:6" ht="63" x14ac:dyDescent="0.25">
      <c r="A55" s="131">
        <v>42</v>
      </c>
      <c r="B55" s="69" t="s">
        <v>26482</v>
      </c>
      <c r="C55" s="69" t="s">
        <v>26483</v>
      </c>
      <c r="D55" s="69" t="s">
        <v>26484</v>
      </c>
      <c r="E55" s="1298">
        <v>1000000</v>
      </c>
      <c r="F55" s="130" t="s">
        <v>277</v>
      </c>
    </row>
    <row r="56" spans="1:6" ht="31.5" x14ac:dyDescent="0.25">
      <c r="A56" s="131">
        <v>43</v>
      </c>
      <c r="B56" s="69" t="s">
        <v>26485</v>
      </c>
      <c r="C56" s="69" t="s">
        <v>26486</v>
      </c>
      <c r="D56" s="69" t="s">
        <v>8770</v>
      </c>
      <c r="E56" s="1298">
        <v>1000000</v>
      </c>
      <c r="F56" s="719" t="s">
        <v>1294</v>
      </c>
    </row>
    <row r="57" spans="1:6" ht="31.5" x14ac:dyDescent="0.25">
      <c r="A57" s="131">
        <v>44</v>
      </c>
      <c r="B57" s="69" t="s">
        <v>26487</v>
      </c>
      <c r="C57" s="69" t="s">
        <v>26488</v>
      </c>
      <c r="D57" s="69" t="s">
        <v>8770</v>
      </c>
      <c r="E57" s="1298">
        <v>1000000</v>
      </c>
      <c r="F57" s="719" t="s">
        <v>1294</v>
      </c>
    </row>
    <row r="58" spans="1:6" ht="31.5" x14ac:dyDescent="0.25">
      <c r="A58" s="131">
        <v>45</v>
      </c>
      <c r="B58" s="69" t="s">
        <v>26489</v>
      </c>
      <c r="C58" s="69" t="s">
        <v>26490</v>
      </c>
      <c r="D58" s="69" t="s">
        <v>8770</v>
      </c>
      <c r="E58" s="1298">
        <v>1000000</v>
      </c>
      <c r="F58" s="719" t="s">
        <v>1294</v>
      </c>
    </row>
    <row r="59" spans="1:6" ht="47.25" x14ac:dyDescent="0.25">
      <c r="A59" s="131">
        <v>46</v>
      </c>
      <c r="B59" s="69" t="s">
        <v>26491</v>
      </c>
      <c r="C59" s="69" t="s">
        <v>26492</v>
      </c>
      <c r="D59" s="69" t="s">
        <v>26493</v>
      </c>
      <c r="E59" s="1298">
        <v>500000</v>
      </c>
      <c r="F59" s="130" t="s">
        <v>277</v>
      </c>
    </row>
    <row r="60" spans="1:6" ht="15.75" x14ac:dyDescent="0.25">
      <c r="A60" s="131"/>
      <c r="B60" s="2351" t="s">
        <v>219</v>
      </c>
      <c r="C60" s="2351"/>
      <c r="D60" s="2351"/>
      <c r="E60" s="1298"/>
      <c r="F60" s="719"/>
    </row>
    <row r="61" spans="1:6" ht="47.25" x14ac:dyDescent="0.25">
      <c r="A61" s="131">
        <v>47</v>
      </c>
      <c r="B61" s="69" t="s">
        <v>26494</v>
      </c>
      <c r="C61" s="69" t="s">
        <v>26495</v>
      </c>
      <c r="D61" s="69" t="s">
        <v>26496</v>
      </c>
      <c r="E61" s="1298">
        <v>500000</v>
      </c>
      <c r="F61" s="130" t="s">
        <v>277</v>
      </c>
    </row>
    <row r="62" spans="1:6" ht="47.25" x14ac:dyDescent="0.25">
      <c r="A62" s="131">
        <v>48</v>
      </c>
      <c r="B62" s="69" t="s">
        <v>26497</v>
      </c>
      <c r="C62" s="69" t="s">
        <v>26498</v>
      </c>
      <c r="D62" s="69" t="s">
        <v>26496</v>
      </c>
      <c r="E62" s="1298">
        <v>500000</v>
      </c>
      <c r="F62" s="130" t="s">
        <v>277</v>
      </c>
    </row>
    <row r="63" spans="1:6" ht="63" x14ac:dyDescent="0.25">
      <c r="A63" s="131">
        <v>49</v>
      </c>
      <c r="B63" s="69" t="s">
        <v>26499</v>
      </c>
      <c r="C63" s="69" t="s">
        <v>26500</v>
      </c>
      <c r="D63" s="69" t="s">
        <v>26501</v>
      </c>
      <c r="E63" s="1298">
        <v>500000</v>
      </c>
      <c r="F63" s="130" t="s">
        <v>277</v>
      </c>
    </row>
    <row r="64" spans="1:6" ht="110.25" x14ac:dyDescent="0.25">
      <c r="A64" s="131">
        <v>50</v>
      </c>
      <c r="B64" s="69" t="s">
        <v>26502</v>
      </c>
      <c r="C64" s="69" t="s">
        <v>26503</v>
      </c>
      <c r="D64" s="69" t="s">
        <v>26504</v>
      </c>
      <c r="E64" s="1298">
        <v>600000</v>
      </c>
      <c r="F64" s="130" t="s">
        <v>277</v>
      </c>
    </row>
    <row r="65" spans="1:6" ht="47.25" x14ac:dyDescent="0.25">
      <c r="A65" s="131">
        <v>51</v>
      </c>
      <c r="B65" s="69" t="s">
        <v>26505</v>
      </c>
      <c r="C65" s="69" t="s">
        <v>26506</v>
      </c>
      <c r="D65" s="69" t="s">
        <v>26507</v>
      </c>
      <c r="E65" s="1298">
        <v>300000</v>
      </c>
      <c r="F65" s="130" t="s">
        <v>277</v>
      </c>
    </row>
    <row r="66" spans="1:6" ht="31.5" x14ac:dyDescent="0.25">
      <c r="A66" s="131">
        <v>52</v>
      </c>
      <c r="B66" s="69" t="s">
        <v>26508</v>
      </c>
      <c r="C66" s="69" t="s">
        <v>26509</v>
      </c>
      <c r="D66" s="69" t="s">
        <v>26510</v>
      </c>
      <c r="E66" s="1298">
        <v>250000</v>
      </c>
      <c r="F66" s="719" t="s">
        <v>1294</v>
      </c>
    </row>
    <row r="67" spans="1:6" ht="15.75" x14ac:dyDescent="0.25">
      <c r="A67" s="131"/>
      <c r="B67" s="2351" t="s">
        <v>26511</v>
      </c>
      <c r="C67" s="2351"/>
      <c r="D67" s="2351"/>
      <c r="E67" s="1299"/>
      <c r="F67" s="719"/>
    </row>
    <row r="68" spans="1:6" ht="220.5" x14ac:dyDescent="0.25">
      <c r="A68" s="131">
        <v>53</v>
      </c>
      <c r="B68" s="69" t="s">
        <v>26512</v>
      </c>
      <c r="C68" s="69" t="s">
        <v>26513</v>
      </c>
      <c r="D68" s="69" t="s">
        <v>26239</v>
      </c>
      <c r="E68" s="1298">
        <v>4677027.2</v>
      </c>
      <c r="F68" s="719" t="s">
        <v>1294</v>
      </c>
    </row>
    <row r="69" spans="1:6" ht="15.75" x14ac:dyDescent="0.25">
      <c r="A69" s="131"/>
      <c r="B69" s="2351" t="s">
        <v>4987</v>
      </c>
      <c r="C69" s="2351"/>
      <c r="D69" s="2351"/>
      <c r="E69" s="1299"/>
      <c r="F69" s="719"/>
    </row>
    <row r="70" spans="1:6" ht="236.25" x14ac:dyDescent="0.25">
      <c r="A70" s="131">
        <v>54</v>
      </c>
      <c r="B70" s="69" t="s">
        <v>26514</v>
      </c>
      <c r="C70" s="69" t="s">
        <v>26515</v>
      </c>
      <c r="D70" s="69" t="s">
        <v>26516</v>
      </c>
      <c r="E70" s="1298">
        <v>300000</v>
      </c>
      <c r="F70" s="130" t="s">
        <v>277</v>
      </c>
    </row>
    <row r="71" spans="1:6" ht="15.75" x14ac:dyDescent="0.25">
      <c r="A71" s="131"/>
      <c r="B71" s="2351" t="s">
        <v>9003</v>
      </c>
      <c r="C71" s="2351"/>
      <c r="D71" s="2351"/>
      <c r="E71" s="1300">
        <v>81310344.819999993</v>
      </c>
      <c r="F71" s="719"/>
    </row>
    <row r="72" spans="1:6" ht="15.75" x14ac:dyDescent="0.25">
      <c r="A72" s="357"/>
      <c r="B72" s="2427" t="s">
        <v>9</v>
      </c>
      <c r="C72" s="2427"/>
      <c r="D72" s="2427"/>
      <c r="E72" s="358"/>
      <c r="F72" s="71"/>
    </row>
    <row r="73" spans="1:6" ht="63" x14ac:dyDescent="0.25">
      <c r="A73" s="353">
        <v>1</v>
      </c>
      <c r="B73" s="69" t="s">
        <v>269</v>
      </c>
      <c r="C73" s="7" t="s">
        <v>26517</v>
      </c>
      <c r="D73" s="69" t="s">
        <v>271</v>
      </c>
      <c r="E73" s="187">
        <v>1000000</v>
      </c>
      <c r="F73" s="541" t="s">
        <v>272</v>
      </c>
    </row>
    <row r="74" spans="1:6" ht="15.75" x14ac:dyDescent="0.25">
      <c r="A74" s="353"/>
      <c r="B74" s="70" t="s">
        <v>273</v>
      </c>
      <c r="C74" s="7"/>
      <c r="D74" s="69"/>
      <c r="E74" s="187"/>
      <c r="F74" s="541"/>
    </row>
    <row r="75" spans="1:6" ht="63" x14ac:dyDescent="0.25">
      <c r="A75" s="353">
        <v>2</v>
      </c>
      <c r="B75" s="69" t="s">
        <v>274</v>
      </c>
      <c r="C75" s="7" t="s">
        <v>26518</v>
      </c>
      <c r="D75" s="69" t="s">
        <v>276</v>
      </c>
      <c r="E75" s="187">
        <v>4500000</v>
      </c>
      <c r="F75" s="541" t="s">
        <v>277</v>
      </c>
    </row>
    <row r="76" spans="1:6" ht="15.75" x14ac:dyDescent="0.25">
      <c r="A76" s="353"/>
      <c r="B76" s="70" t="s">
        <v>248</v>
      </c>
      <c r="C76" s="69"/>
      <c r="D76" s="69"/>
      <c r="E76" s="189">
        <v>5500000</v>
      </c>
      <c r="F76" s="541"/>
    </row>
    <row r="77" spans="1:6" ht="15.75" x14ac:dyDescent="0.25">
      <c r="A77" s="88"/>
      <c r="B77" s="88" t="s">
        <v>324</v>
      </c>
      <c r="C77" s="88"/>
      <c r="D77" s="88"/>
      <c r="E77" s="89">
        <f>E76+E71</f>
        <v>86810344.819999993</v>
      </c>
      <c r="F77" s="88"/>
    </row>
    <row r="81" spans="1:6" ht="15.75" x14ac:dyDescent="0.25">
      <c r="A81" s="2352" t="s">
        <v>0</v>
      </c>
      <c r="B81" s="2352"/>
      <c r="C81" s="2352"/>
      <c r="D81" s="2352"/>
      <c r="E81" s="2352"/>
      <c r="F81" s="2352"/>
    </row>
    <row r="82" spans="1:6" ht="15.75" x14ac:dyDescent="0.25">
      <c r="A82" s="2352" t="s">
        <v>26519</v>
      </c>
      <c r="B82" s="2352"/>
      <c r="C82" s="2352"/>
      <c r="D82" s="2352"/>
      <c r="E82" s="2352"/>
      <c r="F82" s="2352"/>
    </row>
    <row r="83" spans="1:6" ht="15.75" x14ac:dyDescent="0.25">
      <c r="A83" s="2352" t="s">
        <v>281</v>
      </c>
      <c r="B83" s="2352"/>
      <c r="C83" s="2352"/>
      <c r="D83" s="2352"/>
      <c r="E83" s="2352"/>
      <c r="F83" s="2352"/>
    </row>
    <row r="84" spans="1:6" ht="31.5" x14ac:dyDescent="0.25">
      <c r="A84" s="437" t="s">
        <v>3</v>
      </c>
      <c r="B84" s="437" t="s">
        <v>4</v>
      </c>
      <c r="C84" s="437" t="s">
        <v>5</v>
      </c>
      <c r="D84" s="437" t="s">
        <v>6</v>
      </c>
      <c r="E84" s="428" t="s">
        <v>2786</v>
      </c>
      <c r="F84" s="45" t="s">
        <v>1647</v>
      </c>
    </row>
    <row r="85" spans="1:6" ht="15.75" x14ac:dyDescent="0.25">
      <c r="A85" s="264"/>
      <c r="B85" s="2330" t="s">
        <v>9</v>
      </c>
      <c r="C85" s="2331"/>
      <c r="D85" s="437"/>
      <c r="E85" s="301"/>
      <c r="F85" s="45"/>
    </row>
    <row r="86" spans="1:6" ht="94.5" x14ac:dyDescent="0.25">
      <c r="A86" s="47">
        <v>1</v>
      </c>
      <c r="B86" s="269" t="s">
        <v>295</v>
      </c>
      <c r="C86" s="269" t="s">
        <v>26520</v>
      </c>
      <c r="D86" s="269" t="s">
        <v>26521</v>
      </c>
      <c r="E86" s="150">
        <v>282758</v>
      </c>
      <c r="F86" s="44" t="s">
        <v>26522</v>
      </c>
    </row>
    <row r="87" spans="1:6" ht="78.75" x14ac:dyDescent="0.25">
      <c r="A87" s="47">
        <v>2</v>
      </c>
      <c r="B87" s="269" t="s">
        <v>23</v>
      </c>
      <c r="C87" s="269" t="s">
        <v>26523</v>
      </c>
      <c r="D87" s="269" t="s">
        <v>26524</v>
      </c>
      <c r="E87" s="150">
        <v>400000</v>
      </c>
      <c r="F87" s="44" t="s">
        <v>26522</v>
      </c>
    </row>
    <row r="88" spans="1:6" ht="15.75" x14ac:dyDescent="0.25">
      <c r="A88" s="42"/>
      <c r="B88" s="2328" t="s">
        <v>334</v>
      </c>
      <c r="C88" s="2328"/>
      <c r="D88" s="2328"/>
      <c r="E88" s="92"/>
      <c r="F88" s="42"/>
    </row>
    <row r="89" spans="1:6" ht="94.5" x14ac:dyDescent="0.25">
      <c r="A89" s="47">
        <v>3</v>
      </c>
      <c r="B89" s="269" t="s">
        <v>1660</v>
      </c>
      <c r="C89" s="269" t="s">
        <v>26397</v>
      </c>
      <c r="D89" s="269" t="s">
        <v>26525</v>
      </c>
      <c r="E89" s="150">
        <v>140586.72</v>
      </c>
      <c r="F89" s="44" t="s">
        <v>26522</v>
      </c>
    </row>
    <row r="90" spans="1:6" ht="47.25" x14ac:dyDescent="0.25">
      <c r="A90" s="47">
        <v>4</v>
      </c>
      <c r="B90" s="269" t="s">
        <v>290</v>
      </c>
      <c r="C90" s="269" t="s">
        <v>26398</v>
      </c>
      <c r="D90" s="269" t="s">
        <v>26526</v>
      </c>
      <c r="E90" s="150">
        <v>200000</v>
      </c>
      <c r="F90" s="44" t="s">
        <v>26522</v>
      </c>
    </row>
    <row r="91" spans="1:6" ht="15.75" x14ac:dyDescent="0.25">
      <c r="A91" s="269"/>
      <c r="B91" s="2473" t="s">
        <v>40</v>
      </c>
      <c r="C91" s="2473"/>
      <c r="D91" s="2473"/>
      <c r="E91" s="301"/>
      <c r="F91" s="44"/>
    </row>
    <row r="92" spans="1:6" ht="78.75" x14ac:dyDescent="0.25">
      <c r="A92" s="47">
        <v>5</v>
      </c>
      <c r="B92" s="269" t="s">
        <v>24008</v>
      </c>
      <c r="C92" s="269" t="s">
        <v>26403</v>
      </c>
      <c r="D92" s="269" t="s">
        <v>26527</v>
      </c>
      <c r="E92" s="150">
        <v>568965.62</v>
      </c>
      <c r="F92" s="44" t="s">
        <v>26522</v>
      </c>
    </row>
    <row r="93" spans="1:6" ht="15.75" x14ac:dyDescent="0.25">
      <c r="A93" s="42"/>
      <c r="B93" s="2328" t="s">
        <v>112</v>
      </c>
      <c r="C93" s="2328"/>
      <c r="D93" s="2328"/>
      <c r="E93" s="92"/>
      <c r="F93" s="42"/>
    </row>
    <row r="94" spans="1:6" ht="78.75" x14ac:dyDescent="0.25">
      <c r="A94" s="47">
        <v>6</v>
      </c>
      <c r="B94" s="269" t="s">
        <v>26528</v>
      </c>
      <c r="C94" s="269" t="s">
        <v>26529</v>
      </c>
      <c r="D94" s="269" t="s">
        <v>26530</v>
      </c>
      <c r="E94" s="150">
        <v>677000</v>
      </c>
      <c r="F94" s="44" t="s">
        <v>26522</v>
      </c>
    </row>
    <row r="95" spans="1:6" ht="31.5" x14ac:dyDescent="0.25">
      <c r="A95" s="47">
        <v>7</v>
      </c>
      <c r="B95" s="269" t="s">
        <v>26433</v>
      </c>
      <c r="C95" s="269" t="s">
        <v>26531</v>
      </c>
      <c r="D95" s="269" t="s">
        <v>15015</v>
      </c>
      <c r="E95" s="150">
        <v>500000</v>
      </c>
      <c r="F95" s="44" t="s">
        <v>1517</v>
      </c>
    </row>
    <row r="96" spans="1:6" ht="15.75" x14ac:dyDescent="0.25">
      <c r="A96" s="42"/>
      <c r="B96" s="2328" t="s">
        <v>19538</v>
      </c>
      <c r="C96" s="2328"/>
      <c r="D96" s="2328"/>
      <c r="E96" s="92"/>
      <c r="F96" s="42"/>
    </row>
    <row r="97" spans="1:6" ht="63" x14ac:dyDescent="0.25">
      <c r="A97" s="47">
        <v>8</v>
      </c>
      <c r="B97" s="269" t="s">
        <v>26458</v>
      </c>
      <c r="C97" s="269" t="s">
        <v>26439</v>
      </c>
      <c r="D97" s="269" t="s">
        <v>26532</v>
      </c>
      <c r="E97" s="150">
        <v>7110000</v>
      </c>
      <c r="F97" s="44" t="s">
        <v>1517</v>
      </c>
    </row>
    <row r="98" spans="1:6" ht="63" x14ac:dyDescent="0.25">
      <c r="A98" s="47">
        <v>9</v>
      </c>
      <c r="B98" s="269" t="s">
        <v>26485</v>
      </c>
      <c r="C98" s="269" t="s">
        <v>26442</v>
      </c>
      <c r="D98" s="269" t="s">
        <v>26533</v>
      </c>
      <c r="E98" s="150">
        <v>500000</v>
      </c>
      <c r="F98" s="44" t="s">
        <v>26522</v>
      </c>
    </row>
    <row r="99" spans="1:6" ht="15.75" x14ac:dyDescent="0.25">
      <c r="A99" s="42"/>
      <c r="B99" s="2328" t="s">
        <v>1154</v>
      </c>
      <c r="C99" s="2328"/>
      <c r="D99" s="2328"/>
      <c r="E99" s="92"/>
      <c r="F99" s="42"/>
    </row>
    <row r="100" spans="1:6" ht="63" x14ac:dyDescent="0.25">
      <c r="A100" s="47">
        <v>10</v>
      </c>
      <c r="B100" s="269" t="s">
        <v>26534</v>
      </c>
      <c r="C100" s="269" t="s">
        <v>26495</v>
      </c>
      <c r="D100" s="269" t="s">
        <v>26535</v>
      </c>
      <c r="E100" s="150">
        <v>500000</v>
      </c>
      <c r="F100" s="44" t="s">
        <v>15941</v>
      </c>
    </row>
    <row r="101" spans="1:6" ht="189" x14ac:dyDescent="0.25">
      <c r="A101" s="47">
        <v>11</v>
      </c>
      <c r="B101" s="269" t="s">
        <v>26536</v>
      </c>
      <c r="C101" s="269" t="s">
        <v>26498</v>
      </c>
      <c r="D101" s="269" t="s">
        <v>26537</v>
      </c>
      <c r="E101" s="150">
        <v>500000</v>
      </c>
      <c r="F101" s="44" t="s">
        <v>1269</v>
      </c>
    </row>
    <row r="102" spans="1:6" ht="15.75" x14ac:dyDescent="0.25">
      <c r="A102" s="182"/>
      <c r="B102" s="264" t="s">
        <v>248</v>
      </c>
      <c r="C102" s="182"/>
      <c r="D102" s="182"/>
      <c r="E102" s="436">
        <f>SUM(E86:E101)</f>
        <v>11379310.34</v>
      </c>
      <c r="F102" s="42"/>
    </row>
  </sheetData>
  <mergeCells count="26">
    <mergeCell ref="B96:D96"/>
    <mergeCell ref="B99:D99"/>
    <mergeCell ref="A82:F82"/>
    <mergeCell ref="A83:F83"/>
    <mergeCell ref="B85:C85"/>
    <mergeCell ref="B88:D88"/>
    <mergeCell ref="B91:D91"/>
    <mergeCell ref="B93:D93"/>
    <mergeCell ref="A81:F81"/>
    <mergeCell ref="B16:D16"/>
    <mergeCell ref="B18:D18"/>
    <mergeCell ref="B20:D20"/>
    <mergeCell ref="B22:D22"/>
    <mergeCell ref="B24:D24"/>
    <mergeCell ref="B39:D39"/>
    <mergeCell ref="B60:D60"/>
    <mergeCell ref="B67:D67"/>
    <mergeCell ref="B69:D69"/>
    <mergeCell ref="B71:D71"/>
    <mergeCell ref="B72:D72"/>
    <mergeCell ref="B13:D13"/>
    <mergeCell ref="A1:F1"/>
    <mergeCell ref="A2:F2"/>
    <mergeCell ref="A3:F3"/>
    <mergeCell ref="B5:D5"/>
    <mergeCell ref="B9:D9"/>
  </mergeCells>
  <pageMargins left="0.7" right="0.7" top="0.75" bottom="0.75" header="0.3" footer="0.3"/>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84"/>
  <sheetViews>
    <sheetView topLeftCell="A186" workbookViewId="0">
      <selection activeCell="E135" sqref="E135"/>
    </sheetView>
  </sheetViews>
  <sheetFormatPr defaultRowHeight="15.75" x14ac:dyDescent="0.25"/>
  <cols>
    <col min="1" max="1" width="9.140625" style="128"/>
    <col min="2" max="2" width="17.140625" style="128" customWidth="1"/>
    <col min="3" max="3" width="42.140625" style="128" customWidth="1"/>
    <col min="4" max="4" width="16.28515625" style="128" customWidth="1"/>
    <col min="5" max="5" width="20" style="128" customWidth="1"/>
    <col min="6" max="6" width="11.5703125" style="128" customWidth="1"/>
    <col min="7" max="16384" width="9.140625" style="128"/>
  </cols>
  <sheetData>
    <row r="1" spans="1:6" x14ac:dyDescent="0.25">
      <c r="A1" s="2352" t="s">
        <v>0</v>
      </c>
      <c r="B1" s="2352"/>
      <c r="C1" s="2352"/>
      <c r="D1" s="2352"/>
      <c r="E1" s="2352"/>
      <c r="F1" s="2352"/>
    </row>
    <row r="2" spans="1:6" x14ac:dyDescent="0.25">
      <c r="A2" s="2352" t="s">
        <v>26538</v>
      </c>
      <c r="B2" s="2352"/>
      <c r="C2" s="2352"/>
      <c r="D2" s="2352"/>
      <c r="E2" s="2352"/>
      <c r="F2" s="2352"/>
    </row>
    <row r="3" spans="1:6" x14ac:dyDescent="0.25">
      <c r="A3" s="2352" t="s">
        <v>281</v>
      </c>
      <c r="B3" s="2352"/>
      <c r="C3" s="2352"/>
      <c r="D3" s="2352"/>
      <c r="E3" s="2352"/>
      <c r="F3" s="2352"/>
    </row>
    <row r="4" spans="1:6" ht="31.5" x14ac:dyDescent="0.25">
      <c r="A4" s="270" t="s">
        <v>3</v>
      </c>
      <c r="B4" s="45" t="s">
        <v>283</v>
      </c>
      <c r="C4" s="45" t="s">
        <v>284</v>
      </c>
      <c r="D4" s="45" t="s">
        <v>5291</v>
      </c>
      <c r="E4" s="1301" t="s">
        <v>286</v>
      </c>
      <c r="F4" s="45" t="s">
        <v>287</v>
      </c>
    </row>
    <row r="5" spans="1:6" x14ac:dyDescent="0.25">
      <c r="A5" s="120"/>
      <c r="B5" s="2356" t="s">
        <v>9</v>
      </c>
      <c r="C5" s="2356"/>
      <c r="D5" s="2356"/>
      <c r="E5" s="1302"/>
      <c r="F5" s="116"/>
    </row>
    <row r="6" spans="1:6" ht="47.25" x14ac:dyDescent="0.25">
      <c r="A6" s="277">
        <v>1</v>
      </c>
      <c r="B6" s="156" t="s">
        <v>289</v>
      </c>
      <c r="C6" s="156" t="s">
        <v>26539</v>
      </c>
      <c r="D6" s="123" t="s">
        <v>12</v>
      </c>
      <c r="E6" s="1303">
        <v>3254234</v>
      </c>
      <c r="F6" s="498" t="s">
        <v>1294</v>
      </c>
    </row>
    <row r="7" spans="1:6" ht="157.5" x14ac:dyDescent="0.25">
      <c r="A7" s="277">
        <v>2</v>
      </c>
      <c r="B7" s="156" t="s">
        <v>295</v>
      </c>
      <c r="C7" s="156" t="s">
        <v>26540</v>
      </c>
      <c r="D7" s="123" t="s">
        <v>22751</v>
      </c>
      <c r="E7" s="1303">
        <v>591931</v>
      </c>
      <c r="F7" s="498" t="s">
        <v>1294</v>
      </c>
    </row>
    <row r="8" spans="1:6" ht="63" x14ac:dyDescent="0.25">
      <c r="A8" s="277">
        <v>3</v>
      </c>
      <c r="B8" s="156" t="s">
        <v>17</v>
      </c>
      <c r="C8" s="156" t="s">
        <v>26541</v>
      </c>
      <c r="D8" s="123" t="s">
        <v>26542</v>
      </c>
      <c r="E8" s="1303">
        <v>48000</v>
      </c>
      <c r="F8" s="498" t="s">
        <v>1294</v>
      </c>
    </row>
    <row r="9" spans="1:6" ht="63" x14ac:dyDescent="0.25">
      <c r="A9" s="277">
        <v>4</v>
      </c>
      <c r="B9" s="156" t="s">
        <v>20</v>
      </c>
      <c r="C9" s="156" t="s">
        <v>26543</v>
      </c>
      <c r="D9" s="123" t="s">
        <v>26542</v>
      </c>
      <c r="E9" s="1303">
        <v>82800</v>
      </c>
      <c r="F9" s="498" t="s">
        <v>1294</v>
      </c>
    </row>
    <row r="10" spans="1:6" ht="94.5" x14ac:dyDescent="0.25">
      <c r="A10" s="277">
        <v>5</v>
      </c>
      <c r="B10" s="156" t="s">
        <v>23</v>
      </c>
      <c r="C10" s="156" t="s">
        <v>26544</v>
      </c>
      <c r="D10" s="123" t="s">
        <v>541</v>
      </c>
      <c r="E10" s="1303">
        <v>231655.69</v>
      </c>
      <c r="F10" s="498" t="s">
        <v>1294</v>
      </c>
    </row>
    <row r="11" spans="1:6" x14ac:dyDescent="0.25">
      <c r="A11" s="277"/>
      <c r="B11" s="2356" t="s">
        <v>26545</v>
      </c>
      <c r="C11" s="2356"/>
      <c r="D11" s="123"/>
      <c r="E11" s="845"/>
      <c r="F11" s="498"/>
    </row>
    <row r="12" spans="1:6" ht="126" x14ac:dyDescent="0.25">
      <c r="A12" s="277">
        <v>6</v>
      </c>
      <c r="B12" s="156" t="s">
        <v>295</v>
      </c>
      <c r="C12" s="156" t="s">
        <v>26546</v>
      </c>
      <c r="D12" s="123" t="s">
        <v>336</v>
      </c>
      <c r="E12" s="1304">
        <v>502000</v>
      </c>
      <c r="F12" s="498" t="s">
        <v>1294</v>
      </c>
    </row>
    <row r="13" spans="1:6" ht="94.5" x14ac:dyDescent="0.25">
      <c r="A13" s="277">
        <v>7</v>
      </c>
      <c r="B13" s="156" t="s">
        <v>23</v>
      </c>
      <c r="C13" s="156" t="s">
        <v>26547</v>
      </c>
      <c r="D13" s="123" t="s">
        <v>541</v>
      </c>
      <c r="E13" s="1304">
        <v>1402310.34</v>
      </c>
      <c r="F13" s="498" t="s">
        <v>1294</v>
      </c>
    </row>
    <row r="14" spans="1:6" ht="94.5" x14ac:dyDescent="0.25">
      <c r="A14" s="277">
        <v>9</v>
      </c>
      <c r="B14" s="156" t="s">
        <v>299</v>
      </c>
      <c r="C14" s="156" t="s">
        <v>26548</v>
      </c>
      <c r="D14" s="123" t="s">
        <v>1244</v>
      </c>
      <c r="E14" s="1304">
        <v>700000</v>
      </c>
      <c r="F14" s="498" t="s">
        <v>1294</v>
      </c>
    </row>
    <row r="15" spans="1:6" x14ac:dyDescent="0.25">
      <c r="A15" s="277"/>
      <c r="B15" s="251" t="s">
        <v>301</v>
      </c>
      <c r="C15" s="156"/>
      <c r="D15" s="123"/>
      <c r="E15" s="1304"/>
      <c r="F15" s="498"/>
    </row>
    <row r="16" spans="1:6" ht="110.25" x14ac:dyDescent="0.25">
      <c r="A16" s="277">
        <v>10</v>
      </c>
      <c r="B16" s="149" t="s">
        <v>301</v>
      </c>
      <c r="C16" s="156" t="s">
        <v>26549</v>
      </c>
      <c r="D16" s="121" t="s">
        <v>43</v>
      </c>
      <c r="E16" s="841">
        <v>4568965</v>
      </c>
      <c r="F16" s="498" t="s">
        <v>1294</v>
      </c>
    </row>
    <row r="17" spans="1:6" x14ac:dyDescent="0.25">
      <c r="A17" s="277"/>
      <c r="B17" s="2365" t="s">
        <v>478</v>
      </c>
      <c r="C17" s="2367"/>
      <c r="D17" s="121"/>
      <c r="E17" s="841"/>
      <c r="F17" s="498"/>
    </row>
    <row r="18" spans="1:6" ht="299.25" x14ac:dyDescent="0.25">
      <c r="A18" s="277">
        <v>11</v>
      </c>
      <c r="B18" s="149" t="s">
        <v>26550</v>
      </c>
      <c r="C18" s="156" t="s">
        <v>26551</v>
      </c>
      <c r="D18" s="121" t="s">
        <v>26552</v>
      </c>
      <c r="E18" s="841">
        <v>4677027.2</v>
      </c>
      <c r="F18" s="498" t="s">
        <v>1294</v>
      </c>
    </row>
    <row r="19" spans="1:6" x14ac:dyDescent="0.25">
      <c r="A19" s="277"/>
      <c r="B19" s="382" t="s">
        <v>1194</v>
      </c>
      <c r="C19" s="156"/>
      <c r="D19" s="121"/>
      <c r="E19" s="841"/>
      <c r="F19" s="498"/>
    </row>
    <row r="20" spans="1:6" ht="94.5" x14ac:dyDescent="0.25">
      <c r="A20" s="277">
        <v>12</v>
      </c>
      <c r="B20" s="149" t="s">
        <v>1194</v>
      </c>
      <c r="C20" s="156" t="s">
        <v>26553</v>
      </c>
      <c r="D20" s="121" t="s">
        <v>26554</v>
      </c>
      <c r="E20" s="841">
        <v>3500000</v>
      </c>
      <c r="F20" s="498" t="s">
        <v>1294</v>
      </c>
    </row>
    <row r="21" spans="1:6" x14ac:dyDescent="0.25">
      <c r="A21" s="277"/>
      <c r="B21" s="2358" t="s">
        <v>20664</v>
      </c>
      <c r="C21" s="2358"/>
      <c r="D21" s="121"/>
      <c r="E21" s="841"/>
      <c r="F21" s="498"/>
    </row>
    <row r="22" spans="1:6" ht="78.75" x14ac:dyDescent="0.25">
      <c r="A22" s="277">
        <v>13</v>
      </c>
      <c r="B22" s="156" t="s">
        <v>26555</v>
      </c>
      <c r="C22" s="156" t="s">
        <v>26556</v>
      </c>
      <c r="D22" s="194" t="s">
        <v>26557</v>
      </c>
      <c r="E22" s="841">
        <v>350000</v>
      </c>
      <c r="F22" s="166" t="s">
        <v>4710</v>
      </c>
    </row>
    <row r="23" spans="1:6" ht="47.25" x14ac:dyDescent="0.25">
      <c r="A23" s="277">
        <v>14</v>
      </c>
      <c r="B23" s="156" t="s">
        <v>26558</v>
      </c>
      <c r="C23" s="156" t="s">
        <v>26559</v>
      </c>
      <c r="D23" s="123" t="s">
        <v>26560</v>
      </c>
      <c r="E23" s="841">
        <v>500000</v>
      </c>
      <c r="F23" s="166" t="s">
        <v>1294</v>
      </c>
    </row>
    <row r="24" spans="1:6" ht="94.5" x14ac:dyDescent="0.25">
      <c r="A24" s="277">
        <v>15</v>
      </c>
      <c r="B24" s="156" t="s">
        <v>26561</v>
      </c>
      <c r="C24" s="156" t="s">
        <v>26562</v>
      </c>
      <c r="D24" s="123" t="s">
        <v>26563</v>
      </c>
      <c r="E24" s="841">
        <v>200000</v>
      </c>
      <c r="F24" s="166" t="s">
        <v>4710</v>
      </c>
    </row>
    <row r="25" spans="1:6" ht="126" x14ac:dyDescent="0.25">
      <c r="A25" s="277">
        <v>16</v>
      </c>
      <c r="B25" s="156" t="s">
        <v>26564</v>
      </c>
      <c r="C25" s="156" t="s">
        <v>26565</v>
      </c>
      <c r="D25" s="123" t="s">
        <v>26566</v>
      </c>
      <c r="E25" s="841">
        <v>800000</v>
      </c>
      <c r="F25" s="166" t="s">
        <v>1294</v>
      </c>
    </row>
    <row r="26" spans="1:6" ht="47.25" x14ac:dyDescent="0.25">
      <c r="A26" s="277">
        <v>17</v>
      </c>
      <c r="B26" s="156" t="s">
        <v>26567</v>
      </c>
      <c r="C26" s="156" t="s">
        <v>26568</v>
      </c>
      <c r="D26" s="123" t="s">
        <v>7122</v>
      </c>
      <c r="E26" s="841">
        <v>500000</v>
      </c>
      <c r="F26" s="166" t="s">
        <v>1294</v>
      </c>
    </row>
    <row r="27" spans="1:6" ht="141.75" x14ac:dyDescent="0.25">
      <c r="A27" s="277">
        <v>18</v>
      </c>
      <c r="B27" s="156" t="s">
        <v>26569</v>
      </c>
      <c r="C27" s="156" t="s">
        <v>26570</v>
      </c>
      <c r="D27" s="123" t="s">
        <v>26571</v>
      </c>
      <c r="E27" s="841">
        <v>700000</v>
      </c>
      <c r="F27" s="166" t="s">
        <v>4710</v>
      </c>
    </row>
    <row r="28" spans="1:6" ht="110.25" x14ac:dyDescent="0.25">
      <c r="A28" s="277">
        <v>19</v>
      </c>
      <c r="B28" s="156" t="s">
        <v>26572</v>
      </c>
      <c r="C28" s="156" t="s">
        <v>26573</v>
      </c>
      <c r="D28" s="123" t="s">
        <v>26574</v>
      </c>
      <c r="E28" s="841">
        <v>300000</v>
      </c>
      <c r="F28" s="166" t="s">
        <v>4710</v>
      </c>
    </row>
    <row r="29" spans="1:6" ht="94.5" x14ac:dyDescent="0.25">
      <c r="A29" s="277">
        <v>20</v>
      </c>
      <c r="B29" s="156" t="s">
        <v>22904</v>
      </c>
      <c r="C29" s="156" t="s">
        <v>26575</v>
      </c>
      <c r="D29" s="123" t="s">
        <v>26576</v>
      </c>
      <c r="E29" s="841">
        <v>200000</v>
      </c>
      <c r="F29" s="166" t="s">
        <v>4710</v>
      </c>
    </row>
    <row r="30" spans="1:6" ht="110.25" x14ac:dyDescent="0.25">
      <c r="A30" s="277">
        <v>21</v>
      </c>
      <c r="B30" s="156" t="s">
        <v>26577</v>
      </c>
      <c r="C30" s="156" t="s">
        <v>26578</v>
      </c>
      <c r="D30" s="194" t="s">
        <v>26579</v>
      </c>
      <c r="E30" s="841">
        <v>1000000</v>
      </c>
      <c r="F30" s="166" t="s">
        <v>1294</v>
      </c>
    </row>
    <row r="31" spans="1:6" ht="47.25" x14ac:dyDescent="0.25">
      <c r="A31" s="277">
        <v>22</v>
      </c>
      <c r="B31" s="156" t="s">
        <v>26580</v>
      </c>
      <c r="C31" s="156" t="s">
        <v>26581</v>
      </c>
      <c r="D31" s="123" t="s">
        <v>1331</v>
      </c>
      <c r="E31" s="841">
        <v>500000</v>
      </c>
      <c r="F31" s="166" t="s">
        <v>1294</v>
      </c>
    </row>
    <row r="32" spans="1:6" ht="47.25" x14ac:dyDescent="0.25">
      <c r="A32" s="277">
        <v>23</v>
      </c>
      <c r="B32" s="156" t="s">
        <v>26582</v>
      </c>
      <c r="C32" s="156" t="s">
        <v>26583</v>
      </c>
      <c r="D32" s="123" t="s">
        <v>1331</v>
      </c>
      <c r="E32" s="841">
        <v>500000</v>
      </c>
      <c r="F32" s="166" t="s">
        <v>1294</v>
      </c>
    </row>
    <row r="33" spans="1:6" ht="94.5" x14ac:dyDescent="0.25">
      <c r="A33" s="277">
        <v>24</v>
      </c>
      <c r="B33" s="156" t="s">
        <v>26584</v>
      </c>
      <c r="C33" s="156" t="s">
        <v>26585</v>
      </c>
      <c r="D33" s="123" t="s">
        <v>26586</v>
      </c>
      <c r="E33" s="841">
        <v>300000</v>
      </c>
      <c r="F33" s="166" t="s">
        <v>4710</v>
      </c>
    </row>
    <row r="34" spans="1:6" ht="31.5" x14ac:dyDescent="0.25">
      <c r="A34" s="277">
        <v>25</v>
      </c>
      <c r="B34" s="156" t="s">
        <v>26587</v>
      </c>
      <c r="C34" s="156" t="s">
        <v>26588</v>
      </c>
      <c r="D34" s="123" t="s">
        <v>26589</v>
      </c>
      <c r="E34" s="841">
        <v>300000</v>
      </c>
      <c r="F34" s="166" t="s">
        <v>4710</v>
      </c>
    </row>
    <row r="35" spans="1:6" ht="94.5" x14ac:dyDescent="0.25">
      <c r="A35" s="277">
        <v>26</v>
      </c>
      <c r="B35" s="156" t="s">
        <v>15627</v>
      </c>
      <c r="C35" s="156" t="s">
        <v>26590</v>
      </c>
      <c r="D35" s="123" t="s">
        <v>26591</v>
      </c>
      <c r="E35" s="841">
        <v>300000</v>
      </c>
      <c r="F35" s="166" t="s">
        <v>4710</v>
      </c>
    </row>
    <row r="36" spans="1:6" ht="94.5" x14ac:dyDescent="0.25">
      <c r="A36" s="277">
        <v>27</v>
      </c>
      <c r="B36" s="156" t="s">
        <v>26592</v>
      </c>
      <c r="C36" s="156" t="s">
        <v>26593</v>
      </c>
      <c r="D36" s="123" t="s">
        <v>26591</v>
      </c>
      <c r="E36" s="841">
        <v>300000</v>
      </c>
      <c r="F36" s="166" t="s">
        <v>4710</v>
      </c>
    </row>
    <row r="37" spans="1:6" ht="47.25" x14ac:dyDescent="0.25">
      <c r="A37" s="277">
        <v>28</v>
      </c>
      <c r="B37" s="156" t="s">
        <v>26594</v>
      </c>
      <c r="C37" s="156" t="s">
        <v>26595</v>
      </c>
      <c r="D37" s="123" t="s">
        <v>1331</v>
      </c>
      <c r="E37" s="841">
        <v>500000</v>
      </c>
      <c r="F37" s="166" t="s">
        <v>1294</v>
      </c>
    </row>
    <row r="38" spans="1:6" ht="63" x14ac:dyDescent="0.25">
      <c r="A38" s="277">
        <v>29</v>
      </c>
      <c r="B38" s="156" t="s">
        <v>26596</v>
      </c>
      <c r="C38" s="156" t="s">
        <v>26597</v>
      </c>
      <c r="D38" s="123" t="s">
        <v>26598</v>
      </c>
      <c r="E38" s="841">
        <v>200000</v>
      </c>
      <c r="F38" s="166" t="s">
        <v>4710</v>
      </c>
    </row>
    <row r="39" spans="1:6" ht="78.75" x14ac:dyDescent="0.25">
      <c r="A39" s="277">
        <v>30</v>
      </c>
      <c r="B39" s="156" t="s">
        <v>26599</v>
      </c>
      <c r="C39" s="156" t="s">
        <v>26600</v>
      </c>
      <c r="D39" s="123" t="s">
        <v>26601</v>
      </c>
      <c r="E39" s="841">
        <v>200000</v>
      </c>
      <c r="F39" s="166" t="s">
        <v>4710</v>
      </c>
    </row>
    <row r="40" spans="1:6" ht="78.75" x14ac:dyDescent="0.25">
      <c r="A40" s="277">
        <v>31</v>
      </c>
      <c r="B40" s="156" t="s">
        <v>26602</v>
      </c>
      <c r="C40" s="156" t="s">
        <v>26603</v>
      </c>
      <c r="D40" s="123" t="s">
        <v>26604</v>
      </c>
      <c r="E40" s="841">
        <v>300000</v>
      </c>
      <c r="F40" s="166" t="s">
        <v>4710</v>
      </c>
    </row>
    <row r="41" spans="1:6" ht="94.5" x14ac:dyDescent="0.25">
      <c r="A41" s="277">
        <v>32</v>
      </c>
      <c r="B41" s="156" t="s">
        <v>26605</v>
      </c>
      <c r="C41" s="156" t="s">
        <v>26606</v>
      </c>
      <c r="D41" s="123" t="s">
        <v>26607</v>
      </c>
      <c r="E41" s="841">
        <v>300000</v>
      </c>
      <c r="F41" s="166" t="s">
        <v>4710</v>
      </c>
    </row>
    <row r="42" spans="1:6" ht="31.5" x14ac:dyDescent="0.25">
      <c r="A42" s="277">
        <v>33</v>
      </c>
      <c r="B42" s="156" t="s">
        <v>26608</v>
      </c>
      <c r="C42" s="156" t="s">
        <v>26609</v>
      </c>
      <c r="D42" s="123" t="s">
        <v>26610</v>
      </c>
      <c r="E42" s="841">
        <v>301000</v>
      </c>
      <c r="F42" s="166" t="s">
        <v>4710</v>
      </c>
    </row>
    <row r="43" spans="1:6" ht="126" x14ac:dyDescent="0.25">
      <c r="A43" s="277">
        <v>34</v>
      </c>
      <c r="B43" s="156" t="s">
        <v>25066</v>
      </c>
      <c r="C43" s="156" t="s">
        <v>26611</v>
      </c>
      <c r="D43" s="123" t="s">
        <v>26612</v>
      </c>
      <c r="E43" s="841">
        <v>700000</v>
      </c>
      <c r="F43" s="166" t="s">
        <v>1294</v>
      </c>
    </row>
    <row r="44" spans="1:6" ht="47.25" x14ac:dyDescent="0.25">
      <c r="A44" s="277">
        <v>35</v>
      </c>
      <c r="B44" s="156" t="s">
        <v>26613</v>
      </c>
      <c r="C44" s="156" t="s">
        <v>26614</v>
      </c>
      <c r="D44" s="123" t="s">
        <v>7122</v>
      </c>
      <c r="E44" s="841">
        <v>500000</v>
      </c>
      <c r="F44" s="166" t="s">
        <v>1294</v>
      </c>
    </row>
    <row r="45" spans="1:6" ht="31.5" x14ac:dyDescent="0.25">
      <c r="A45" s="277">
        <v>36</v>
      </c>
      <c r="B45" s="156" t="s">
        <v>26615</v>
      </c>
      <c r="C45" s="156" t="s">
        <v>26616</v>
      </c>
      <c r="D45" s="123" t="s">
        <v>26617</v>
      </c>
      <c r="E45" s="841">
        <v>450000</v>
      </c>
      <c r="F45" s="166" t="s">
        <v>1294</v>
      </c>
    </row>
    <row r="46" spans="1:6" ht="63" x14ac:dyDescent="0.25">
      <c r="A46" s="277">
        <v>37</v>
      </c>
      <c r="B46" s="156" t="s">
        <v>26618</v>
      </c>
      <c r="C46" s="156" t="s">
        <v>26619</v>
      </c>
      <c r="D46" s="123" t="s">
        <v>26620</v>
      </c>
      <c r="E46" s="841">
        <v>250000</v>
      </c>
      <c r="F46" s="166" t="s">
        <v>4710</v>
      </c>
    </row>
    <row r="47" spans="1:6" ht="78.75" x14ac:dyDescent="0.25">
      <c r="A47" s="277">
        <v>38</v>
      </c>
      <c r="B47" s="156" t="s">
        <v>26621</v>
      </c>
      <c r="C47" s="156" t="s">
        <v>26622</v>
      </c>
      <c r="D47" s="123" t="s">
        <v>26623</v>
      </c>
      <c r="E47" s="841">
        <v>350000</v>
      </c>
      <c r="F47" s="166" t="s">
        <v>4710</v>
      </c>
    </row>
    <row r="48" spans="1:6" ht="31.5" x14ac:dyDescent="0.25">
      <c r="A48" s="277">
        <v>39</v>
      </c>
      <c r="B48" s="156" t="s">
        <v>26624</v>
      </c>
      <c r="C48" s="156" t="s">
        <v>26625</v>
      </c>
      <c r="D48" s="123" t="s">
        <v>26626</v>
      </c>
      <c r="E48" s="841">
        <v>400000</v>
      </c>
      <c r="F48" s="166" t="s">
        <v>1294</v>
      </c>
    </row>
    <row r="49" spans="1:6" ht="47.25" x14ac:dyDescent="0.25">
      <c r="A49" s="277">
        <v>40</v>
      </c>
      <c r="B49" s="156" t="s">
        <v>26627</v>
      </c>
      <c r="C49" s="156" t="s">
        <v>26628</v>
      </c>
      <c r="D49" s="123" t="s">
        <v>1331</v>
      </c>
      <c r="E49" s="841">
        <v>500000</v>
      </c>
      <c r="F49" s="166" t="s">
        <v>1294</v>
      </c>
    </row>
    <row r="50" spans="1:6" ht="47.25" x14ac:dyDescent="0.25">
      <c r="A50" s="277">
        <v>41</v>
      </c>
      <c r="B50" s="156" t="s">
        <v>26629</v>
      </c>
      <c r="C50" s="156" t="s">
        <v>26630</v>
      </c>
      <c r="D50" s="123" t="s">
        <v>26631</v>
      </c>
      <c r="E50" s="841">
        <v>500000</v>
      </c>
      <c r="F50" s="166" t="s">
        <v>1294</v>
      </c>
    </row>
    <row r="51" spans="1:6" ht="63" x14ac:dyDescent="0.25">
      <c r="A51" s="277">
        <v>42</v>
      </c>
      <c r="B51" s="156" t="s">
        <v>26632</v>
      </c>
      <c r="C51" s="156" t="s">
        <v>26633</v>
      </c>
      <c r="D51" s="123" t="s">
        <v>26634</v>
      </c>
      <c r="E51" s="841">
        <v>500000</v>
      </c>
      <c r="F51" s="166" t="s">
        <v>4710</v>
      </c>
    </row>
    <row r="52" spans="1:6" ht="47.25" x14ac:dyDescent="0.25">
      <c r="A52" s="277">
        <v>43</v>
      </c>
      <c r="B52" s="156" t="s">
        <v>26635</v>
      </c>
      <c r="C52" s="156" t="s">
        <v>26636</v>
      </c>
      <c r="D52" s="123" t="s">
        <v>1331</v>
      </c>
      <c r="E52" s="841">
        <v>500000</v>
      </c>
      <c r="F52" s="166" t="s">
        <v>1294</v>
      </c>
    </row>
    <row r="53" spans="1:6" ht="47.25" x14ac:dyDescent="0.25">
      <c r="A53" s="277">
        <v>44</v>
      </c>
      <c r="B53" s="156" t="s">
        <v>26637</v>
      </c>
      <c r="C53" s="156" t="s">
        <v>26638</v>
      </c>
      <c r="D53" s="123" t="s">
        <v>6089</v>
      </c>
      <c r="E53" s="841">
        <v>500000</v>
      </c>
      <c r="F53" s="166" t="s">
        <v>1294</v>
      </c>
    </row>
    <row r="54" spans="1:6" ht="94.5" x14ac:dyDescent="0.25">
      <c r="A54" s="277">
        <v>45</v>
      </c>
      <c r="B54" s="156" t="s">
        <v>26639</v>
      </c>
      <c r="C54" s="156" t="s">
        <v>26640</v>
      </c>
      <c r="D54" s="123" t="s">
        <v>26591</v>
      </c>
      <c r="E54" s="841">
        <v>250000</v>
      </c>
      <c r="F54" s="166" t="s">
        <v>4710</v>
      </c>
    </row>
    <row r="55" spans="1:6" ht="63" x14ac:dyDescent="0.25">
      <c r="A55" s="277">
        <v>46</v>
      </c>
      <c r="B55" s="156" t="s">
        <v>26641</v>
      </c>
      <c r="C55" s="156" t="s">
        <v>26642</v>
      </c>
      <c r="D55" s="123" t="s">
        <v>26643</v>
      </c>
      <c r="E55" s="841">
        <v>250000</v>
      </c>
      <c r="F55" s="166" t="s">
        <v>4710</v>
      </c>
    </row>
    <row r="56" spans="1:6" ht="31.5" x14ac:dyDescent="0.25">
      <c r="A56" s="277">
        <v>47</v>
      </c>
      <c r="B56" s="156" t="s">
        <v>26644</v>
      </c>
      <c r="C56" s="156" t="s">
        <v>26645</v>
      </c>
      <c r="D56" s="123" t="s">
        <v>26646</v>
      </c>
      <c r="E56" s="841">
        <v>500000</v>
      </c>
      <c r="F56" s="166" t="s">
        <v>1294</v>
      </c>
    </row>
    <row r="57" spans="1:6" ht="47.25" x14ac:dyDescent="0.25">
      <c r="A57" s="277">
        <v>48</v>
      </c>
      <c r="B57" s="156" t="s">
        <v>26647</v>
      </c>
      <c r="C57" s="156" t="s">
        <v>26648</v>
      </c>
      <c r="D57" s="123" t="s">
        <v>26649</v>
      </c>
      <c r="E57" s="841">
        <v>200000</v>
      </c>
      <c r="F57" s="166" t="s">
        <v>1294</v>
      </c>
    </row>
    <row r="58" spans="1:6" ht="63" x14ac:dyDescent="0.25">
      <c r="A58" s="277">
        <v>49</v>
      </c>
      <c r="B58" s="156" t="s">
        <v>26650</v>
      </c>
      <c r="C58" s="156" t="s">
        <v>26651</v>
      </c>
      <c r="D58" s="123" t="s">
        <v>26652</v>
      </c>
      <c r="E58" s="841">
        <v>200000</v>
      </c>
      <c r="F58" s="166" t="s">
        <v>4710</v>
      </c>
    </row>
    <row r="59" spans="1:6" ht="63" x14ac:dyDescent="0.25">
      <c r="A59" s="277">
        <v>50</v>
      </c>
      <c r="B59" s="156" t="s">
        <v>26653</v>
      </c>
      <c r="C59" s="156" t="s">
        <v>26654</v>
      </c>
      <c r="D59" s="123" t="s">
        <v>26655</v>
      </c>
      <c r="E59" s="841">
        <v>300000</v>
      </c>
      <c r="F59" s="166" t="s">
        <v>4710</v>
      </c>
    </row>
    <row r="60" spans="1:6" ht="157.5" x14ac:dyDescent="0.25">
      <c r="A60" s="277">
        <v>51</v>
      </c>
      <c r="B60" s="156" t="s">
        <v>26656</v>
      </c>
      <c r="C60" s="156" t="s">
        <v>26657</v>
      </c>
      <c r="D60" s="194" t="s">
        <v>26658</v>
      </c>
      <c r="E60" s="841">
        <v>656500</v>
      </c>
      <c r="F60" s="166" t="s">
        <v>4710</v>
      </c>
    </row>
    <row r="61" spans="1:6" ht="63" x14ac:dyDescent="0.25">
      <c r="A61" s="277">
        <v>52</v>
      </c>
      <c r="B61" s="156" t="s">
        <v>26659</v>
      </c>
      <c r="C61" s="156" t="s">
        <v>26660</v>
      </c>
      <c r="D61" s="123" t="s">
        <v>26643</v>
      </c>
      <c r="E61" s="841">
        <v>300000</v>
      </c>
      <c r="F61" s="166" t="s">
        <v>4710</v>
      </c>
    </row>
    <row r="62" spans="1:6" ht="63" x14ac:dyDescent="0.25">
      <c r="A62" s="277">
        <v>53</v>
      </c>
      <c r="B62" s="156" t="s">
        <v>26661</v>
      </c>
      <c r="C62" s="156" t="s">
        <v>26662</v>
      </c>
      <c r="D62" s="123" t="s">
        <v>26663</v>
      </c>
      <c r="E62" s="841">
        <v>250000</v>
      </c>
      <c r="F62" s="166" t="s">
        <v>4710</v>
      </c>
    </row>
    <row r="63" spans="1:6" ht="78.75" x14ac:dyDescent="0.25">
      <c r="A63" s="277">
        <v>54</v>
      </c>
      <c r="B63" s="156" t="s">
        <v>26664</v>
      </c>
      <c r="C63" s="156" t="s">
        <v>26665</v>
      </c>
      <c r="D63" s="123" t="s">
        <v>26666</v>
      </c>
      <c r="E63" s="841">
        <v>250000</v>
      </c>
      <c r="F63" s="166" t="s">
        <v>4710</v>
      </c>
    </row>
    <row r="64" spans="1:6" ht="63" x14ac:dyDescent="0.25">
      <c r="A64" s="277">
        <v>55</v>
      </c>
      <c r="B64" s="156" t="s">
        <v>26667</v>
      </c>
      <c r="C64" s="156" t="s">
        <v>26668</v>
      </c>
      <c r="D64" s="123" t="s">
        <v>26669</v>
      </c>
      <c r="E64" s="841">
        <v>200000</v>
      </c>
      <c r="F64" s="166" t="s">
        <v>4710</v>
      </c>
    </row>
    <row r="65" spans="1:6" ht="78.75" x14ac:dyDescent="0.25">
      <c r="A65" s="277">
        <v>56</v>
      </c>
      <c r="B65" s="156" t="s">
        <v>26670</v>
      </c>
      <c r="C65" s="156" t="s">
        <v>26671</v>
      </c>
      <c r="D65" s="123" t="s">
        <v>26672</v>
      </c>
      <c r="E65" s="841">
        <v>250000</v>
      </c>
      <c r="F65" s="166" t="s">
        <v>4710</v>
      </c>
    </row>
    <row r="66" spans="1:6" ht="78.75" x14ac:dyDescent="0.25">
      <c r="A66" s="277">
        <v>57</v>
      </c>
      <c r="B66" s="156" t="s">
        <v>26673</v>
      </c>
      <c r="C66" s="156" t="s">
        <v>26674</v>
      </c>
      <c r="D66" s="123" t="s">
        <v>26675</v>
      </c>
      <c r="E66" s="841">
        <v>250000</v>
      </c>
      <c r="F66" s="166" t="s">
        <v>4710</v>
      </c>
    </row>
    <row r="67" spans="1:6" ht="78.75" x14ac:dyDescent="0.25">
      <c r="A67" s="277">
        <v>58</v>
      </c>
      <c r="B67" s="156" t="s">
        <v>26676</v>
      </c>
      <c r="C67" s="156" t="s">
        <v>26677</v>
      </c>
      <c r="D67" s="123" t="s">
        <v>26672</v>
      </c>
      <c r="E67" s="841">
        <v>280000</v>
      </c>
      <c r="F67" s="166" t="s">
        <v>4710</v>
      </c>
    </row>
    <row r="68" spans="1:6" ht="78.75" x14ac:dyDescent="0.25">
      <c r="A68" s="277">
        <v>59</v>
      </c>
      <c r="B68" s="156" t="s">
        <v>26678</v>
      </c>
      <c r="C68" s="156" t="s">
        <v>26679</v>
      </c>
      <c r="D68" s="123" t="s">
        <v>26680</v>
      </c>
      <c r="E68" s="841">
        <v>208500</v>
      </c>
      <c r="F68" s="166" t="s">
        <v>4710</v>
      </c>
    </row>
    <row r="69" spans="1:6" ht="47.25" x14ac:dyDescent="0.25">
      <c r="A69" s="277">
        <v>60</v>
      </c>
      <c r="B69" s="156" t="s">
        <v>26681</v>
      </c>
      <c r="C69" s="156" t="s">
        <v>26682</v>
      </c>
      <c r="D69" s="123" t="s">
        <v>7122</v>
      </c>
      <c r="E69" s="841">
        <v>500000</v>
      </c>
      <c r="F69" s="166" t="s">
        <v>1294</v>
      </c>
    </row>
    <row r="70" spans="1:6" ht="110.25" x14ac:dyDescent="0.25">
      <c r="A70" s="277">
        <v>61</v>
      </c>
      <c r="B70" s="156" t="s">
        <v>26683</v>
      </c>
      <c r="C70" s="156" t="s">
        <v>26684</v>
      </c>
      <c r="D70" s="123" t="s">
        <v>26685</v>
      </c>
      <c r="E70" s="841">
        <v>400000</v>
      </c>
      <c r="F70" s="166" t="s">
        <v>4710</v>
      </c>
    </row>
    <row r="71" spans="1:6" ht="47.25" x14ac:dyDescent="0.25">
      <c r="A71" s="277">
        <v>62</v>
      </c>
      <c r="B71" s="156" t="s">
        <v>26686</v>
      </c>
      <c r="C71" s="156" t="s">
        <v>26687</v>
      </c>
      <c r="D71" s="123" t="s">
        <v>1331</v>
      </c>
      <c r="E71" s="841">
        <v>500000</v>
      </c>
      <c r="F71" s="166" t="s">
        <v>1294</v>
      </c>
    </row>
    <row r="72" spans="1:6" ht="47.25" x14ac:dyDescent="0.25">
      <c r="A72" s="277">
        <v>63</v>
      </c>
      <c r="B72" s="156" t="s">
        <v>26688</v>
      </c>
      <c r="C72" s="156" t="s">
        <v>26689</v>
      </c>
      <c r="D72" s="123" t="s">
        <v>7122</v>
      </c>
      <c r="E72" s="841">
        <v>500000</v>
      </c>
      <c r="F72" s="166" t="s">
        <v>1294</v>
      </c>
    </row>
    <row r="73" spans="1:6" ht="47.25" x14ac:dyDescent="0.25">
      <c r="A73" s="277">
        <v>64</v>
      </c>
      <c r="B73" s="156" t="s">
        <v>26690</v>
      </c>
      <c r="C73" s="156" t="s">
        <v>26691</v>
      </c>
      <c r="D73" s="123" t="s">
        <v>26692</v>
      </c>
      <c r="E73" s="841">
        <v>300000</v>
      </c>
      <c r="F73" s="166" t="s">
        <v>4710</v>
      </c>
    </row>
    <row r="74" spans="1:6" ht="31.5" x14ac:dyDescent="0.25">
      <c r="A74" s="277">
        <v>65</v>
      </c>
      <c r="B74" s="156" t="s">
        <v>26693</v>
      </c>
      <c r="C74" s="156" t="s">
        <v>26694</v>
      </c>
      <c r="D74" s="123" t="s">
        <v>26695</v>
      </c>
      <c r="E74" s="841">
        <v>300000</v>
      </c>
      <c r="F74" s="166" t="s">
        <v>1294</v>
      </c>
    </row>
    <row r="75" spans="1:6" ht="31.5" x14ac:dyDescent="0.25">
      <c r="A75" s="277">
        <v>66</v>
      </c>
      <c r="B75" s="156" t="s">
        <v>26696</v>
      </c>
      <c r="C75" s="156" t="s">
        <v>26697</v>
      </c>
      <c r="D75" s="123" t="s">
        <v>26698</v>
      </c>
      <c r="E75" s="841">
        <v>400000</v>
      </c>
      <c r="F75" s="166" t="s">
        <v>4710</v>
      </c>
    </row>
    <row r="76" spans="1:6" ht="47.25" x14ac:dyDescent="0.25">
      <c r="A76" s="277">
        <v>67</v>
      </c>
      <c r="B76" s="156" t="s">
        <v>26699</v>
      </c>
      <c r="C76" s="156" t="s">
        <v>26700</v>
      </c>
      <c r="D76" s="123" t="s">
        <v>7122</v>
      </c>
      <c r="E76" s="841">
        <v>500000</v>
      </c>
      <c r="F76" s="166" t="s">
        <v>1294</v>
      </c>
    </row>
    <row r="77" spans="1:6" ht="47.25" x14ac:dyDescent="0.25">
      <c r="A77" s="277">
        <v>68</v>
      </c>
      <c r="B77" s="156" t="s">
        <v>26701</v>
      </c>
      <c r="C77" s="156" t="s">
        <v>26702</v>
      </c>
      <c r="D77" s="123" t="s">
        <v>1331</v>
      </c>
      <c r="E77" s="841">
        <v>500000</v>
      </c>
      <c r="F77" s="166" t="s">
        <v>1294</v>
      </c>
    </row>
    <row r="78" spans="1:6" ht="78.75" x14ac:dyDescent="0.25">
      <c r="A78" s="277">
        <v>69</v>
      </c>
      <c r="B78" s="156" t="s">
        <v>26703</v>
      </c>
      <c r="C78" s="156" t="s">
        <v>26704</v>
      </c>
      <c r="D78" s="123" t="s">
        <v>26705</v>
      </c>
      <c r="E78" s="841">
        <v>300000</v>
      </c>
      <c r="F78" s="166" t="s">
        <v>4710</v>
      </c>
    </row>
    <row r="79" spans="1:6" ht="78.75" x14ac:dyDescent="0.25">
      <c r="A79" s="277">
        <v>70</v>
      </c>
      <c r="B79" s="156" t="s">
        <v>23778</v>
      </c>
      <c r="C79" s="156" t="s">
        <v>26706</v>
      </c>
      <c r="D79" s="123" t="s">
        <v>26707</v>
      </c>
      <c r="E79" s="841">
        <v>300000</v>
      </c>
      <c r="F79" s="166" t="s">
        <v>4710</v>
      </c>
    </row>
    <row r="80" spans="1:6" ht="94.5" x14ac:dyDescent="0.25">
      <c r="A80" s="277">
        <v>71</v>
      </c>
      <c r="B80" s="156" t="s">
        <v>26708</v>
      </c>
      <c r="C80" s="156" t="s">
        <v>26709</v>
      </c>
      <c r="D80" s="123" t="s">
        <v>26710</v>
      </c>
      <c r="E80" s="841">
        <v>700000</v>
      </c>
      <c r="F80" s="166" t="s">
        <v>4710</v>
      </c>
    </row>
    <row r="81" spans="1:6" ht="47.25" x14ac:dyDescent="0.25">
      <c r="A81" s="277">
        <v>72</v>
      </c>
      <c r="B81" s="156" t="s">
        <v>26711</v>
      </c>
      <c r="C81" s="156" t="s">
        <v>26712</v>
      </c>
      <c r="D81" s="123" t="s">
        <v>7122</v>
      </c>
      <c r="E81" s="841">
        <v>600000</v>
      </c>
      <c r="F81" s="166" t="s">
        <v>1294</v>
      </c>
    </row>
    <row r="82" spans="1:6" ht="47.25" x14ac:dyDescent="0.25">
      <c r="A82" s="277">
        <v>73</v>
      </c>
      <c r="B82" s="156" t="s">
        <v>26713</v>
      </c>
      <c r="C82" s="156" t="s">
        <v>26714</v>
      </c>
      <c r="D82" s="123" t="s">
        <v>26715</v>
      </c>
      <c r="E82" s="841">
        <v>500000</v>
      </c>
      <c r="F82" s="166" t="s">
        <v>1294</v>
      </c>
    </row>
    <row r="83" spans="1:6" ht="31.5" x14ac:dyDescent="0.25">
      <c r="A83" s="277">
        <v>74</v>
      </c>
      <c r="B83" s="156" t="s">
        <v>26716</v>
      </c>
      <c r="C83" s="156" t="s">
        <v>26717</v>
      </c>
      <c r="D83" s="123" t="s">
        <v>26617</v>
      </c>
      <c r="E83" s="841">
        <v>400000</v>
      </c>
      <c r="F83" s="166" t="s">
        <v>4710</v>
      </c>
    </row>
    <row r="84" spans="1:6" ht="47.25" x14ac:dyDescent="0.25">
      <c r="A84" s="277">
        <v>75</v>
      </c>
      <c r="B84" s="156" t="s">
        <v>26718</v>
      </c>
      <c r="C84" s="156" t="s">
        <v>26719</v>
      </c>
      <c r="D84" s="123" t="s">
        <v>7122</v>
      </c>
      <c r="E84" s="841">
        <v>500000</v>
      </c>
      <c r="F84" s="166" t="s">
        <v>1294</v>
      </c>
    </row>
    <row r="85" spans="1:6" ht="47.25" x14ac:dyDescent="0.25">
      <c r="A85" s="277">
        <v>76</v>
      </c>
      <c r="B85" s="156" t="s">
        <v>26720</v>
      </c>
      <c r="C85" s="156" t="s">
        <v>26721</v>
      </c>
      <c r="D85" s="123" t="s">
        <v>7122</v>
      </c>
      <c r="E85" s="841">
        <v>500000</v>
      </c>
      <c r="F85" s="166" t="s">
        <v>1294</v>
      </c>
    </row>
    <row r="86" spans="1:6" ht="47.25" x14ac:dyDescent="0.25">
      <c r="A86" s="277">
        <v>77</v>
      </c>
      <c r="B86" s="156" t="s">
        <v>26722</v>
      </c>
      <c r="C86" s="156" t="s">
        <v>26723</v>
      </c>
      <c r="D86" s="123" t="s">
        <v>7122</v>
      </c>
      <c r="E86" s="841">
        <v>500000</v>
      </c>
      <c r="F86" s="166" t="s">
        <v>1294</v>
      </c>
    </row>
    <row r="87" spans="1:6" ht="78.75" x14ac:dyDescent="0.25">
      <c r="A87" s="277">
        <v>78</v>
      </c>
      <c r="B87" s="156" t="s">
        <v>26724</v>
      </c>
      <c r="C87" s="156" t="s">
        <v>26725</v>
      </c>
      <c r="D87" s="123" t="s">
        <v>26726</v>
      </c>
      <c r="E87" s="841">
        <v>200000</v>
      </c>
      <c r="F87" s="166" t="s">
        <v>4710</v>
      </c>
    </row>
    <row r="88" spans="1:6" ht="78.75" x14ac:dyDescent="0.25">
      <c r="A88" s="277">
        <v>79</v>
      </c>
      <c r="B88" s="156" t="s">
        <v>26727</v>
      </c>
      <c r="C88" s="156" t="s">
        <v>26728</v>
      </c>
      <c r="D88" s="123" t="s">
        <v>26726</v>
      </c>
      <c r="E88" s="841">
        <v>200000</v>
      </c>
      <c r="F88" s="166" t="s">
        <v>4710</v>
      </c>
    </row>
    <row r="89" spans="1:6" ht="47.25" x14ac:dyDescent="0.25">
      <c r="A89" s="277">
        <v>80</v>
      </c>
      <c r="B89" s="156" t="s">
        <v>26729</v>
      </c>
      <c r="C89" s="156" t="s">
        <v>26730</v>
      </c>
      <c r="D89" s="123" t="s">
        <v>7122</v>
      </c>
      <c r="E89" s="841">
        <v>500000</v>
      </c>
      <c r="F89" s="166" t="s">
        <v>1294</v>
      </c>
    </row>
    <row r="90" spans="1:6" ht="78.75" x14ac:dyDescent="0.25">
      <c r="A90" s="277">
        <v>81</v>
      </c>
      <c r="B90" s="156" t="s">
        <v>26731</v>
      </c>
      <c r="C90" s="156" t="s">
        <v>26732</v>
      </c>
      <c r="D90" s="123" t="s">
        <v>26733</v>
      </c>
      <c r="E90" s="841">
        <v>200000</v>
      </c>
      <c r="F90" s="166" t="s">
        <v>4710</v>
      </c>
    </row>
    <row r="91" spans="1:6" ht="78.75" x14ac:dyDescent="0.25">
      <c r="A91" s="277">
        <v>82</v>
      </c>
      <c r="B91" s="156" t="s">
        <v>26734</v>
      </c>
      <c r="C91" s="156" t="s">
        <v>26735</v>
      </c>
      <c r="D91" s="123" t="s">
        <v>26733</v>
      </c>
      <c r="E91" s="841">
        <v>200000</v>
      </c>
      <c r="F91" s="166" t="s">
        <v>4710</v>
      </c>
    </row>
    <row r="92" spans="1:6" ht="78.75" x14ac:dyDescent="0.25">
      <c r="A92" s="277">
        <v>83</v>
      </c>
      <c r="B92" s="156" t="s">
        <v>26736</v>
      </c>
      <c r="C92" s="156" t="s">
        <v>26737</v>
      </c>
      <c r="D92" s="123" t="s">
        <v>26733</v>
      </c>
      <c r="E92" s="841">
        <v>400000</v>
      </c>
      <c r="F92" s="166" t="s">
        <v>4710</v>
      </c>
    </row>
    <row r="93" spans="1:6" ht="94.5" x14ac:dyDescent="0.25">
      <c r="A93" s="277">
        <v>84</v>
      </c>
      <c r="B93" s="156" t="s">
        <v>26738</v>
      </c>
      <c r="C93" s="156" t="s">
        <v>26739</v>
      </c>
      <c r="D93" s="123" t="s">
        <v>26740</v>
      </c>
      <c r="E93" s="841">
        <v>400000</v>
      </c>
      <c r="F93" s="166" t="s">
        <v>4710</v>
      </c>
    </row>
    <row r="94" spans="1:6" x14ac:dyDescent="0.25">
      <c r="A94" s="277"/>
      <c r="B94" s="2358" t="s">
        <v>26741</v>
      </c>
      <c r="C94" s="2358"/>
      <c r="D94" s="123"/>
      <c r="E94" s="841"/>
      <c r="F94" s="166"/>
    </row>
    <row r="95" spans="1:6" ht="47.25" x14ac:dyDescent="0.25">
      <c r="A95" s="277">
        <v>85</v>
      </c>
      <c r="B95" s="156" t="s">
        <v>26742</v>
      </c>
      <c r="C95" s="156" t="s">
        <v>26743</v>
      </c>
      <c r="D95" s="123" t="s">
        <v>7122</v>
      </c>
      <c r="E95" s="841">
        <v>500000</v>
      </c>
      <c r="F95" s="166" t="s">
        <v>1294</v>
      </c>
    </row>
    <row r="96" spans="1:6" ht="94.5" x14ac:dyDescent="0.25">
      <c r="A96" s="277">
        <v>86</v>
      </c>
      <c r="B96" s="156" t="s">
        <v>26744</v>
      </c>
      <c r="C96" s="156" t="s">
        <v>26745</v>
      </c>
      <c r="D96" s="123" t="s">
        <v>26746</v>
      </c>
      <c r="E96" s="841">
        <v>350000</v>
      </c>
      <c r="F96" s="166" t="s">
        <v>4710</v>
      </c>
    </row>
    <row r="97" spans="1:6" ht="78.75" x14ac:dyDescent="0.25">
      <c r="A97" s="277">
        <v>87</v>
      </c>
      <c r="B97" s="156" t="s">
        <v>26747</v>
      </c>
      <c r="C97" s="156" t="s">
        <v>26748</v>
      </c>
      <c r="D97" s="123" t="s">
        <v>26749</v>
      </c>
      <c r="E97" s="841">
        <v>339000</v>
      </c>
      <c r="F97" s="166" t="s">
        <v>4710</v>
      </c>
    </row>
    <row r="98" spans="1:6" ht="47.25" x14ac:dyDescent="0.25">
      <c r="A98" s="277">
        <v>88</v>
      </c>
      <c r="B98" s="156" t="s">
        <v>26750</v>
      </c>
      <c r="C98" s="156" t="s">
        <v>26751</v>
      </c>
      <c r="D98" s="123" t="s">
        <v>7122</v>
      </c>
      <c r="E98" s="841">
        <v>500000</v>
      </c>
      <c r="F98" s="166" t="s">
        <v>1294</v>
      </c>
    </row>
    <row r="99" spans="1:6" ht="63" x14ac:dyDescent="0.25">
      <c r="A99" s="277">
        <v>89</v>
      </c>
      <c r="B99" s="156" t="s">
        <v>26752</v>
      </c>
      <c r="C99" s="156" t="s">
        <v>26753</v>
      </c>
      <c r="D99" s="123" t="s">
        <v>26754</v>
      </c>
      <c r="E99" s="841">
        <v>200000</v>
      </c>
      <c r="F99" s="166" t="s">
        <v>4710</v>
      </c>
    </row>
    <row r="100" spans="1:6" ht="47.25" x14ac:dyDescent="0.25">
      <c r="A100" s="277">
        <v>90</v>
      </c>
      <c r="B100" s="156" t="s">
        <v>26755</v>
      </c>
      <c r="C100" s="156" t="s">
        <v>26756</v>
      </c>
      <c r="D100" s="123" t="s">
        <v>26757</v>
      </c>
      <c r="E100" s="841">
        <v>304000</v>
      </c>
      <c r="F100" s="166" t="s">
        <v>4710</v>
      </c>
    </row>
    <row r="101" spans="1:6" ht="47.25" x14ac:dyDescent="0.25">
      <c r="A101" s="277">
        <v>91</v>
      </c>
      <c r="B101" s="156" t="s">
        <v>26758</v>
      </c>
      <c r="C101" s="156" t="s">
        <v>26759</v>
      </c>
      <c r="D101" s="123" t="s">
        <v>7122</v>
      </c>
      <c r="E101" s="841">
        <v>500000</v>
      </c>
      <c r="F101" s="166" t="s">
        <v>1294</v>
      </c>
    </row>
    <row r="102" spans="1:6" ht="47.25" x14ac:dyDescent="0.25">
      <c r="A102" s="277">
        <v>92</v>
      </c>
      <c r="B102" s="156" t="s">
        <v>26760</v>
      </c>
      <c r="C102" s="156" t="s">
        <v>26761</v>
      </c>
      <c r="D102" s="123" t="s">
        <v>7074</v>
      </c>
      <c r="E102" s="841">
        <v>1000000</v>
      </c>
      <c r="F102" s="166" t="s">
        <v>1294</v>
      </c>
    </row>
    <row r="103" spans="1:6" ht="78.75" x14ac:dyDescent="0.25">
      <c r="A103" s="277">
        <v>93</v>
      </c>
      <c r="B103" s="156" t="s">
        <v>26762</v>
      </c>
      <c r="C103" s="156" t="s">
        <v>26763</v>
      </c>
      <c r="D103" s="123" t="s">
        <v>26764</v>
      </c>
      <c r="E103" s="841">
        <v>300000</v>
      </c>
      <c r="F103" s="166" t="s">
        <v>4710</v>
      </c>
    </row>
    <row r="104" spans="1:6" ht="94.5" x14ac:dyDescent="0.25">
      <c r="A104" s="277">
        <v>94</v>
      </c>
      <c r="B104" s="156" t="s">
        <v>26765</v>
      </c>
      <c r="C104" s="156" t="s">
        <v>26766</v>
      </c>
      <c r="D104" s="123" t="s">
        <v>26767</v>
      </c>
      <c r="E104" s="841">
        <v>200000</v>
      </c>
      <c r="F104" s="166" t="s">
        <v>4710</v>
      </c>
    </row>
    <row r="105" spans="1:6" ht="126" x14ac:dyDescent="0.25">
      <c r="A105" s="277">
        <v>95</v>
      </c>
      <c r="B105" s="156" t="s">
        <v>26768</v>
      </c>
      <c r="C105" s="156" t="s">
        <v>26769</v>
      </c>
      <c r="D105" s="123" t="s">
        <v>26770</v>
      </c>
      <c r="E105" s="841">
        <v>300000</v>
      </c>
      <c r="F105" s="166" t="s">
        <v>4710</v>
      </c>
    </row>
    <row r="106" spans="1:6" ht="126" x14ac:dyDescent="0.25">
      <c r="A106" s="277">
        <v>96</v>
      </c>
      <c r="B106" s="156" t="s">
        <v>26771</v>
      </c>
      <c r="C106" s="156" t="s">
        <v>26772</v>
      </c>
      <c r="D106" s="123" t="s">
        <v>26770</v>
      </c>
      <c r="E106" s="841">
        <v>300000</v>
      </c>
      <c r="F106" s="166" t="s">
        <v>4710</v>
      </c>
    </row>
    <row r="107" spans="1:6" ht="78.75" x14ac:dyDescent="0.25">
      <c r="A107" s="277">
        <v>97</v>
      </c>
      <c r="B107" s="156" t="s">
        <v>26773</v>
      </c>
      <c r="C107" s="156" t="s">
        <v>26774</v>
      </c>
      <c r="D107" s="123" t="s">
        <v>26775</v>
      </c>
      <c r="E107" s="841">
        <v>227500</v>
      </c>
      <c r="F107" s="166" t="s">
        <v>4710</v>
      </c>
    </row>
    <row r="108" spans="1:6" ht="78.75" x14ac:dyDescent="0.25">
      <c r="A108" s="277">
        <v>98</v>
      </c>
      <c r="B108" s="156" t="s">
        <v>26776</v>
      </c>
      <c r="C108" s="156" t="s">
        <v>26777</v>
      </c>
      <c r="D108" s="123" t="s">
        <v>26778</v>
      </c>
      <c r="E108" s="841">
        <v>300000</v>
      </c>
      <c r="F108" s="166" t="s">
        <v>4710</v>
      </c>
    </row>
    <row r="109" spans="1:6" ht="47.25" x14ac:dyDescent="0.25">
      <c r="A109" s="277">
        <v>99</v>
      </c>
      <c r="B109" s="156" t="s">
        <v>26779</v>
      </c>
      <c r="C109" s="156" t="s">
        <v>26780</v>
      </c>
      <c r="D109" s="123" t="s">
        <v>7074</v>
      </c>
      <c r="E109" s="841">
        <v>1000000</v>
      </c>
      <c r="F109" s="166" t="s">
        <v>1294</v>
      </c>
    </row>
    <row r="110" spans="1:6" ht="47.25" x14ac:dyDescent="0.25">
      <c r="A110" s="277">
        <v>100</v>
      </c>
      <c r="B110" s="156" t="s">
        <v>26781</v>
      </c>
      <c r="C110" s="156" t="s">
        <v>26782</v>
      </c>
      <c r="D110" s="123" t="s">
        <v>7122</v>
      </c>
      <c r="E110" s="841">
        <v>600000</v>
      </c>
      <c r="F110" s="166" t="s">
        <v>1294</v>
      </c>
    </row>
    <row r="111" spans="1:6" ht="94.5" x14ac:dyDescent="0.25">
      <c r="A111" s="277">
        <v>101</v>
      </c>
      <c r="B111" s="156" t="s">
        <v>26783</v>
      </c>
      <c r="C111" s="156" t="s">
        <v>26784</v>
      </c>
      <c r="D111" s="123" t="s">
        <v>26785</v>
      </c>
      <c r="E111" s="841">
        <v>200000</v>
      </c>
      <c r="F111" s="166" t="s">
        <v>4710</v>
      </c>
    </row>
    <row r="112" spans="1:6" ht="47.25" x14ac:dyDescent="0.25">
      <c r="A112" s="277">
        <v>102</v>
      </c>
      <c r="B112" s="156" t="s">
        <v>26786</v>
      </c>
      <c r="C112" s="156" t="s">
        <v>26787</v>
      </c>
      <c r="D112" s="123" t="s">
        <v>7122</v>
      </c>
      <c r="E112" s="841">
        <v>500000</v>
      </c>
      <c r="F112" s="166" t="s">
        <v>1294</v>
      </c>
    </row>
    <row r="113" spans="1:6" ht="47.25" x14ac:dyDescent="0.25">
      <c r="A113" s="277">
        <v>103</v>
      </c>
      <c r="B113" s="156" t="s">
        <v>26788</v>
      </c>
      <c r="C113" s="156" t="s">
        <v>26789</v>
      </c>
      <c r="D113" s="123" t="s">
        <v>7122</v>
      </c>
      <c r="E113" s="841">
        <v>500000</v>
      </c>
      <c r="F113" s="166" t="s">
        <v>1294</v>
      </c>
    </row>
    <row r="114" spans="1:6" ht="47.25" x14ac:dyDescent="0.25">
      <c r="A114" s="277">
        <v>104</v>
      </c>
      <c r="B114" s="156" t="s">
        <v>26790</v>
      </c>
      <c r="C114" s="156" t="s">
        <v>26791</v>
      </c>
      <c r="D114" s="123" t="s">
        <v>7122</v>
      </c>
      <c r="E114" s="841">
        <v>500000</v>
      </c>
      <c r="F114" s="166" t="s">
        <v>1294</v>
      </c>
    </row>
    <row r="115" spans="1:6" ht="126" x14ac:dyDescent="0.25">
      <c r="A115" s="277">
        <v>105</v>
      </c>
      <c r="B115" s="156" t="s">
        <v>26792</v>
      </c>
      <c r="C115" s="156" t="s">
        <v>26793</v>
      </c>
      <c r="D115" s="123" t="s">
        <v>26794</v>
      </c>
      <c r="E115" s="841">
        <v>485000</v>
      </c>
      <c r="F115" s="166" t="s">
        <v>4710</v>
      </c>
    </row>
    <row r="116" spans="1:6" ht="78.75" x14ac:dyDescent="0.25">
      <c r="A116" s="277">
        <v>106</v>
      </c>
      <c r="B116" s="156" t="s">
        <v>26795</v>
      </c>
      <c r="C116" s="156" t="s">
        <v>26796</v>
      </c>
      <c r="D116" s="123" t="s">
        <v>26797</v>
      </c>
      <c r="E116" s="841">
        <v>401000</v>
      </c>
      <c r="F116" s="166" t="s">
        <v>4710</v>
      </c>
    </row>
    <row r="117" spans="1:6" ht="47.25" x14ac:dyDescent="0.25">
      <c r="A117" s="277">
        <v>107</v>
      </c>
      <c r="B117" s="156" t="s">
        <v>26798</v>
      </c>
      <c r="C117" s="156" t="s">
        <v>26799</v>
      </c>
      <c r="D117" s="123" t="s">
        <v>7122</v>
      </c>
      <c r="E117" s="841">
        <v>600000</v>
      </c>
      <c r="F117" s="166" t="s">
        <v>1294</v>
      </c>
    </row>
    <row r="118" spans="1:6" ht="94.5" x14ac:dyDescent="0.25">
      <c r="A118" s="277">
        <v>108</v>
      </c>
      <c r="B118" s="156" t="s">
        <v>26800</v>
      </c>
      <c r="C118" s="156" t="s">
        <v>26801</v>
      </c>
      <c r="D118" s="123" t="s">
        <v>26802</v>
      </c>
      <c r="E118" s="841">
        <v>410000</v>
      </c>
      <c r="F118" s="166" t="s">
        <v>4710</v>
      </c>
    </row>
    <row r="119" spans="1:6" ht="94.5" x14ac:dyDescent="0.25">
      <c r="A119" s="277">
        <v>109</v>
      </c>
      <c r="B119" s="156" t="s">
        <v>26803</v>
      </c>
      <c r="C119" s="156" t="s">
        <v>26804</v>
      </c>
      <c r="D119" s="194" t="s">
        <v>26805</v>
      </c>
      <c r="E119" s="841">
        <v>1000000</v>
      </c>
      <c r="F119" s="166" t="s">
        <v>4710</v>
      </c>
    </row>
    <row r="120" spans="1:6" ht="94.5" x14ac:dyDescent="0.25">
      <c r="A120" s="277">
        <v>110</v>
      </c>
      <c r="B120" s="156" t="s">
        <v>26806</v>
      </c>
      <c r="C120" s="156" t="s">
        <v>26807</v>
      </c>
      <c r="D120" s="194" t="s">
        <v>26805</v>
      </c>
      <c r="E120" s="841">
        <v>1000000</v>
      </c>
      <c r="F120" s="166" t="s">
        <v>4710</v>
      </c>
    </row>
    <row r="121" spans="1:6" ht="94.5" x14ac:dyDescent="0.25">
      <c r="A121" s="277">
        <v>111</v>
      </c>
      <c r="B121" s="156" t="s">
        <v>26808</v>
      </c>
      <c r="C121" s="156" t="s">
        <v>26809</v>
      </c>
      <c r="D121" s="194" t="s">
        <v>26805</v>
      </c>
      <c r="E121" s="841">
        <v>1000000</v>
      </c>
      <c r="F121" s="166" t="s">
        <v>4710</v>
      </c>
    </row>
    <row r="122" spans="1:6" ht="94.5" x14ac:dyDescent="0.25">
      <c r="A122" s="277">
        <v>112</v>
      </c>
      <c r="B122" s="156" t="s">
        <v>26810</v>
      </c>
      <c r="C122" s="156" t="s">
        <v>26811</v>
      </c>
      <c r="D122" s="194" t="s">
        <v>26805</v>
      </c>
      <c r="E122" s="841">
        <v>1000000</v>
      </c>
      <c r="F122" s="166" t="s">
        <v>4710</v>
      </c>
    </row>
    <row r="123" spans="1:6" ht="94.5" x14ac:dyDescent="0.25">
      <c r="A123" s="277">
        <v>113</v>
      </c>
      <c r="B123" s="156" t="s">
        <v>26812</v>
      </c>
      <c r="C123" s="156" t="s">
        <v>26813</v>
      </c>
      <c r="D123" s="194" t="s">
        <v>26805</v>
      </c>
      <c r="E123" s="841">
        <v>1000000</v>
      </c>
      <c r="F123" s="166" t="s">
        <v>4710</v>
      </c>
    </row>
    <row r="124" spans="1:6" x14ac:dyDescent="0.25">
      <c r="A124" s="277"/>
      <c r="B124" s="251" t="s">
        <v>1461</v>
      </c>
      <c r="C124" s="156"/>
      <c r="D124" s="194"/>
      <c r="E124" s="841"/>
      <c r="F124" s="166"/>
    </row>
    <row r="125" spans="1:6" ht="63" x14ac:dyDescent="0.25">
      <c r="A125" s="277">
        <v>114</v>
      </c>
      <c r="B125" s="156" t="s">
        <v>26814</v>
      </c>
      <c r="C125" s="156" t="s">
        <v>26815</v>
      </c>
      <c r="D125" s="123" t="s">
        <v>26816</v>
      </c>
      <c r="E125" s="841">
        <v>200000</v>
      </c>
      <c r="F125" s="166" t="s">
        <v>4710</v>
      </c>
    </row>
    <row r="126" spans="1:6" ht="78.75" x14ac:dyDescent="0.25">
      <c r="A126" s="277">
        <v>115</v>
      </c>
      <c r="B126" s="156" t="s">
        <v>26817</v>
      </c>
      <c r="C126" s="156" t="s">
        <v>26818</v>
      </c>
      <c r="D126" s="123" t="s">
        <v>26819</v>
      </c>
      <c r="E126" s="841">
        <v>200000</v>
      </c>
      <c r="F126" s="166" t="s">
        <v>4710</v>
      </c>
    </row>
    <row r="127" spans="1:6" ht="126" x14ac:dyDescent="0.25">
      <c r="A127" s="277">
        <v>116</v>
      </c>
      <c r="B127" s="156" t="s">
        <v>26820</v>
      </c>
      <c r="C127" s="156" t="s">
        <v>26821</v>
      </c>
      <c r="D127" s="123" t="s">
        <v>26822</v>
      </c>
      <c r="E127" s="841">
        <v>200000</v>
      </c>
      <c r="F127" s="166" t="s">
        <v>4710</v>
      </c>
    </row>
    <row r="128" spans="1:6" ht="63" x14ac:dyDescent="0.25">
      <c r="A128" s="277">
        <v>117</v>
      </c>
      <c r="B128" s="156" t="s">
        <v>26823</v>
      </c>
      <c r="C128" s="156" t="s">
        <v>26824</v>
      </c>
      <c r="D128" s="123" t="s">
        <v>26825</v>
      </c>
      <c r="E128" s="841">
        <v>100000</v>
      </c>
      <c r="F128" s="166" t="s">
        <v>4710</v>
      </c>
    </row>
    <row r="129" spans="1:6" ht="126" x14ac:dyDescent="0.25">
      <c r="A129" s="277">
        <v>118</v>
      </c>
      <c r="B129" s="156" t="s">
        <v>26826</v>
      </c>
      <c r="C129" s="156" t="s">
        <v>26827</v>
      </c>
      <c r="D129" s="123" t="s">
        <v>26828</v>
      </c>
      <c r="E129" s="841">
        <v>300000</v>
      </c>
      <c r="F129" s="166" t="s">
        <v>4710</v>
      </c>
    </row>
    <row r="130" spans="1:6" ht="78.75" x14ac:dyDescent="0.25">
      <c r="A130" s="277">
        <v>119</v>
      </c>
      <c r="B130" s="156" t="s">
        <v>26829</v>
      </c>
      <c r="C130" s="156" t="s">
        <v>26830</v>
      </c>
      <c r="D130" s="123" t="s">
        <v>26831</v>
      </c>
      <c r="E130" s="841">
        <v>200000</v>
      </c>
      <c r="F130" s="166" t="s">
        <v>4710</v>
      </c>
    </row>
    <row r="131" spans="1:6" ht="78.75" x14ac:dyDescent="0.25">
      <c r="A131" s="277">
        <v>120</v>
      </c>
      <c r="B131" s="156" t="s">
        <v>26832</v>
      </c>
      <c r="C131" s="156" t="s">
        <v>26833</v>
      </c>
      <c r="D131" s="123" t="s">
        <v>26834</v>
      </c>
      <c r="E131" s="841">
        <v>200000</v>
      </c>
      <c r="F131" s="166" t="s">
        <v>4710</v>
      </c>
    </row>
    <row r="132" spans="1:6" ht="110.25" x14ac:dyDescent="0.25">
      <c r="A132" s="277">
        <v>121</v>
      </c>
      <c r="B132" s="156" t="s">
        <v>26835</v>
      </c>
      <c r="C132" s="156" t="s">
        <v>26836</v>
      </c>
      <c r="D132" s="123" t="s">
        <v>26837</v>
      </c>
      <c r="E132" s="841">
        <v>200000</v>
      </c>
      <c r="F132" s="166" t="s">
        <v>4710</v>
      </c>
    </row>
    <row r="133" spans="1:6" x14ac:dyDescent="0.25">
      <c r="A133" s="277"/>
      <c r="B133" s="251" t="s">
        <v>248</v>
      </c>
      <c r="C133" s="277"/>
      <c r="D133" s="123"/>
      <c r="E133" s="898">
        <f>SUM(E6:E132)</f>
        <v>65021423.230000004</v>
      </c>
      <c r="F133" s="833"/>
    </row>
    <row r="134" spans="1:6" x14ac:dyDescent="0.25">
      <c r="A134" s="43"/>
      <c r="B134" s="2328" t="s">
        <v>34</v>
      </c>
      <c r="C134" s="2328"/>
      <c r="D134" s="2328"/>
      <c r="E134" s="43"/>
      <c r="F134" s="464"/>
    </row>
    <row r="135" spans="1:6" ht="47.25" x14ac:dyDescent="0.25">
      <c r="A135" s="43">
        <v>1</v>
      </c>
      <c r="B135" s="269" t="s">
        <v>309</v>
      </c>
      <c r="C135" s="42" t="s">
        <v>26838</v>
      </c>
      <c r="D135" s="269" t="s">
        <v>341</v>
      </c>
      <c r="E135" s="1303">
        <v>6800000</v>
      </c>
      <c r="F135" s="464" t="s">
        <v>1294</v>
      </c>
    </row>
    <row r="136" spans="1:6" ht="47.25" x14ac:dyDescent="0.25">
      <c r="A136" s="43">
        <v>2</v>
      </c>
      <c r="B136" s="269" t="s">
        <v>342</v>
      </c>
      <c r="C136" s="42" t="s">
        <v>26839</v>
      </c>
      <c r="D136" s="269" t="s">
        <v>341</v>
      </c>
      <c r="E136" s="1303">
        <v>9438921.5899999999</v>
      </c>
      <c r="F136" s="464" t="s">
        <v>1294</v>
      </c>
    </row>
    <row r="137" spans="1:6" x14ac:dyDescent="0.25">
      <c r="A137" s="43"/>
      <c r="B137" s="2328" t="s">
        <v>9003</v>
      </c>
      <c r="C137" s="2328"/>
      <c r="D137" s="2328"/>
      <c r="E137" s="1260">
        <f>SUM(E134:E136)</f>
        <v>16238921.59</v>
      </c>
      <c r="F137" s="464"/>
    </row>
    <row r="138" spans="1:6" x14ac:dyDescent="0.25">
      <c r="A138" s="1055"/>
      <c r="B138" s="2820" t="s">
        <v>9</v>
      </c>
      <c r="C138" s="2820"/>
      <c r="D138" s="2820"/>
      <c r="E138" s="1098"/>
      <c r="F138" s="677"/>
    </row>
    <row r="139" spans="1:6" ht="63" x14ac:dyDescent="0.25">
      <c r="A139" s="1056">
        <v>1</v>
      </c>
      <c r="B139" s="149" t="s">
        <v>269</v>
      </c>
      <c r="C139" s="7" t="s">
        <v>26840</v>
      </c>
      <c r="D139" s="149" t="s">
        <v>271</v>
      </c>
      <c r="E139" s="916">
        <v>1000000</v>
      </c>
      <c r="F139" s="277" t="s">
        <v>272</v>
      </c>
    </row>
    <row r="140" spans="1:6" x14ac:dyDescent="0.25">
      <c r="A140" s="1056"/>
      <c r="B140" s="382" t="s">
        <v>273</v>
      </c>
      <c r="C140" s="7"/>
      <c r="D140" s="149"/>
      <c r="E140" s="916"/>
      <c r="F140" s="277"/>
    </row>
    <row r="141" spans="1:6" ht="94.5" x14ac:dyDescent="0.25">
      <c r="A141" s="1056">
        <v>2</v>
      </c>
      <c r="B141" s="149" t="s">
        <v>274</v>
      </c>
      <c r="C141" s="7" t="s">
        <v>26841</v>
      </c>
      <c r="D141" s="149" t="s">
        <v>276</v>
      </c>
      <c r="E141" s="916">
        <v>4500000</v>
      </c>
      <c r="F141" s="277" t="s">
        <v>277</v>
      </c>
    </row>
    <row r="142" spans="1:6" x14ac:dyDescent="0.25">
      <c r="A142" s="1056"/>
      <c r="B142" s="382" t="s">
        <v>248</v>
      </c>
      <c r="C142" s="156"/>
      <c r="D142" s="149"/>
      <c r="E142" s="1099">
        <v>5500000</v>
      </c>
      <c r="F142" s="277"/>
    </row>
    <row r="143" spans="1:6" x14ac:dyDescent="0.25">
      <c r="A143" s="88"/>
      <c r="B143" s="88" t="s">
        <v>324</v>
      </c>
      <c r="C143" s="88"/>
      <c r="D143" s="88"/>
      <c r="E143" s="89">
        <f>E142+E137+E133</f>
        <v>86760344.820000008</v>
      </c>
      <c r="F143" s="88"/>
    </row>
    <row r="147" spans="1:6" x14ac:dyDescent="0.25">
      <c r="A147" s="2352" t="s">
        <v>0</v>
      </c>
      <c r="B147" s="2352"/>
      <c r="C147" s="2352"/>
      <c r="D147" s="2352"/>
      <c r="E147" s="2352"/>
      <c r="F147" s="2352"/>
    </row>
    <row r="148" spans="1:6" x14ac:dyDescent="0.25">
      <c r="A148" s="2352" t="s">
        <v>26842</v>
      </c>
      <c r="B148" s="2352"/>
      <c r="C148" s="2352"/>
      <c r="D148" s="2352"/>
      <c r="E148" s="2352"/>
      <c r="F148" s="2352"/>
    </row>
    <row r="149" spans="1:6" x14ac:dyDescent="0.25">
      <c r="A149" s="2352" t="s">
        <v>281</v>
      </c>
      <c r="B149" s="2352"/>
      <c r="C149" s="2352"/>
      <c r="D149" s="2352"/>
      <c r="E149" s="2352"/>
      <c r="F149" s="2352"/>
    </row>
    <row r="150" spans="1:6" x14ac:dyDescent="0.25">
      <c r="A150" s="264" t="s">
        <v>8292</v>
      </c>
      <c r="B150" s="437" t="s">
        <v>5559</v>
      </c>
      <c r="C150" s="437" t="s">
        <v>284</v>
      </c>
      <c r="D150" s="437" t="s">
        <v>8293</v>
      </c>
      <c r="E150" s="386" t="s">
        <v>708</v>
      </c>
      <c r="F150" s="45" t="s">
        <v>1228</v>
      </c>
    </row>
    <row r="151" spans="1:6" x14ac:dyDescent="0.25">
      <c r="A151" s="647" t="s">
        <v>25046</v>
      </c>
      <c r="B151" s="2554" t="s">
        <v>9</v>
      </c>
      <c r="C151" s="2554"/>
      <c r="D151" s="579"/>
      <c r="E151" s="264"/>
      <c r="F151" s="38"/>
    </row>
    <row r="152" spans="1:6" ht="47.25" x14ac:dyDescent="0.25">
      <c r="A152" s="43">
        <v>1</v>
      </c>
      <c r="B152" s="7" t="s">
        <v>289</v>
      </c>
      <c r="C152" s="7" t="s">
        <v>26539</v>
      </c>
      <c r="D152" s="7" t="s">
        <v>12</v>
      </c>
      <c r="E152" s="56">
        <v>358108.34</v>
      </c>
      <c r="F152" s="49" t="s">
        <v>135</v>
      </c>
    </row>
    <row r="153" spans="1:6" ht="157.5" x14ac:dyDescent="0.25">
      <c r="A153" s="43">
        <v>2</v>
      </c>
      <c r="B153" s="7" t="s">
        <v>295</v>
      </c>
      <c r="C153" s="7" t="s">
        <v>26540</v>
      </c>
      <c r="D153" s="7" t="s">
        <v>22751</v>
      </c>
      <c r="E153" s="56">
        <v>120000</v>
      </c>
      <c r="F153" s="49" t="s">
        <v>135</v>
      </c>
    </row>
    <row r="154" spans="1:6" ht="63" x14ac:dyDescent="0.25">
      <c r="A154" s="43">
        <v>3</v>
      </c>
      <c r="B154" s="7" t="s">
        <v>17</v>
      </c>
      <c r="C154" s="7" t="s">
        <v>26843</v>
      </c>
      <c r="D154" s="7" t="s">
        <v>26542</v>
      </c>
      <c r="E154" s="56">
        <v>3600</v>
      </c>
      <c r="F154" s="49" t="s">
        <v>135</v>
      </c>
    </row>
    <row r="155" spans="1:6" ht="63" x14ac:dyDescent="0.25">
      <c r="A155" s="43">
        <v>4</v>
      </c>
      <c r="B155" s="7" t="s">
        <v>20</v>
      </c>
      <c r="C155" s="7" t="s">
        <v>26844</v>
      </c>
      <c r="D155" s="7" t="s">
        <v>26542</v>
      </c>
      <c r="E155" s="429">
        <v>6050</v>
      </c>
      <c r="F155" s="49" t="s">
        <v>135</v>
      </c>
    </row>
    <row r="156" spans="1:6" ht="94.5" x14ac:dyDescent="0.25">
      <c r="A156" s="43">
        <v>5</v>
      </c>
      <c r="B156" s="7" t="s">
        <v>23</v>
      </c>
      <c r="C156" s="7" t="s">
        <v>26544</v>
      </c>
      <c r="D156" s="7" t="s">
        <v>541</v>
      </c>
      <c r="E156" s="56">
        <v>195000</v>
      </c>
      <c r="F156" s="49" t="s">
        <v>135</v>
      </c>
    </row>
    <row r="157" spans="1:6" x14ac:dyDescent="0.25">
      <c r="A157" s="43"/>
      <c r="B157" s="2381" t="s">
        <v>25047</v>
      </c>
      <c r="C157" s="2435"/>
      <c r="D157" s="2382"/>
      <c r="E157" s="450"/>
      <c r="F157" s="42"/>
    </row>
    <row r="158" spans="1:6" ht="126" x14ac:dyDescent="0.25">
      <c r="A158" s="43">
        <v>6</v>
      </c>
      <c r="B158" s="7" t="s">
        <v>295</v>
      </c>
      <c r="C158" s="7" t="s">
        <v>26546</v>
      </c>
      <c r="D158" s="7" t="s">
        <v>336</v>
      </c>
      <c r="E158" s="429">
        <v>80000</v>
      </c>
      <c r="F158" s="49" t="s">
        <v>135</v>
      </c>
    </row>
    <row r="159" spans="1:6" ht="94.5" x14ac:dyDescent="0.25">
      <c r="A159" s="43">
        <v>7</v>
      </c>
      <c r="B159" s="7" t="s">
        <v>23</v>
      </c>
      <c r="C159" s="7" t="s">
        <v>26547</v>
      </c>
      <c r="D159" s="7" t="s">
        <v>541</v>
      </c>
      <c r="E159" s="429">
        <v>160000</v>
      </c>
      <c r="F159" s="49" t="s">
        <v>135</v>
      </c>
    </row>
    <row r="160" spans="1:6" ht="78.75" x14ac:dyDescent="0.25">
      <c r="A160" s="43">
        <v>8</v>
      </c>
      <c r="B160" s="7" t="s">
        <v>14053</v>
      </c>
      <c r="C160" s="7" t="s">
        <v>26548</v>
      </c>
      <c r="D160" s="7" t="s">
        <v>25962</v>
      </c>
      <c r="E160" s="429">
        <v>101379.32</v>
      </c>
      <c r="F160" s="49" t="s">
        <v>135</v>
      </c>
    </row>
    <row r="161" spans="1:6" x14ac:dyDescent="0.25">
      <c r="A161" s="43"/>
      <c r="B161" s="2474" t="s">
        <v>739</v>
      </c>
      <c r="C161" s="2477"/>
      <c r="D161" s="2477"/>
      <c r="E161" s="450"/>
      <c r="F161" s="42"/>
    </row>
    <row r="162" spans="1:6" ht="110.25" x14ac:dyDescent="0.25">
      <c r="A162" s="43">
        <v>9</v>
      </c>
      <c r="B162" s="7" t="s">
        <v>301</v>
      </c>
      <c r="C162" s="7" t="s">
        <v>26549</v>
      </c>
      <c r="D162" s="7" t="s">
        <v>43</v>
      </c>
      <c r="E162" s="429">
        <v>568965.1</v>
      </c>
      <c r="F162" s="49" t="s">
        <v>1294</v>
      </c>
    </row>
    <row r="163" spans="1:6" x14ac:dyDescent="0.25">
      <c r="A163" s="43" t="s">
        <v>790</v>
      </c>
      <c r="B163" s="2474" t="s">
        <v>34</v>
      </c>
      <c r="C163" s="2477"/>
      <c r="D163" s="2477"/>
      <c r="E163" s="450"/>
      <c r="F163" s="42"/>
    </row>
    <row r="164" spans="1:6" ht="47.25" x14ac:dyDescent="0.25">
      <c r="A164" s="43">
        <v>10</v>
      </c>
      <c r="B164" s="7" t="s">
        <v>309</v>
      </c>
      <c r="C164" s="7" t="s">
        <v>26838</v>
      </c>
      <c r="D164" s="7" t="s">
        <v>341</v>
      </c>
      <c r="E164" s="429">
        <v>1044827.58</v>
      </c>
      <c r="F164" s="49" t="s">
        <v>1294</v>
      </c>
    </row>
    <row r="165" spans="1:6" ht="47.25" x14ac:dyDescent="0.25">
      <c r="A165" s="43">
        <v>11</v>
      </c>
      <c r="B165" s="7" t="s">
        <v>342</v>
      </c>
      <c r="C165" s="7" t="s">
        <v>26839</v>
      </c>
      <c r="D165" s="7" t="s">
        <v>341</v>
      </c>
      <c r="E165" s="429">
        <v>1800000</v>
      </c>
      <c r="F165" s="49" t="s">
        <v>1294</v>
      </c>
    </row>
    <row r="166" spans="1:6" x14ac:dyDescent="0.25">
      <c r="A166" s="43"/>
      <c r="B166" s="2474" t="s">
        <v>112</v>
      </c>
      <c r="C166" s="2477"/>
      <c r="D166" s="2477"/>
      <c r="E166" s="450"/>
      <c r="F166" s="42"/>
    </row>
    <row r="167" spans="1:6" ht="47.25" x14ac:dyDescent="0.25">
      <c r="A167" s="43">
        <v>12</v>
      </c>
      <c r="B167" s="7" t="s">
        <v>26845</v>
      </c>
      <c r="C167" s="7" t="s">
        <v>26846</v>
      </c>
      <c r="D167" s="7" t="s">
        <v>26847</v>
      </c>
      <c r="E167" s="429">
        <v>500000</v>
      </c>
      <c r="F167" s="49" t="s">
        <v>1294</v>
      </c>
    </row>
    <row r="168" spans="1:6" ht="47.25" x14ac:dyDescent="0.25">
      <c r="A168" s="43">
        <v>13</v>
      </c>
      <c r="B168" s="7" t="s">
        <v>26848</v>
      </c>
      <c r="C168" s="7" t="s">
        <v>26849</v>
      </c>
      <c r="D168" s="7" t="s">
        <v>26847</v>
      </c>
      <c r="E168" s="429">
        <v>500000</v>
      </c>
      <c r="F168" s="49" t="s">
        <v>1294</v>
      </c>
    </row>
    <row r="169" spans="1:6" ht="47.25" x14ac:dyDescent="0.25">
      <c r="A169" s="43">
        <v>14</v>
      </c>
      <c r="B169" s="7" t="s">
        <v>26850</v>
      </c>
      <c r="C169" s="7" t="s">
        <v>26851</v>
      </c>
      <c r="D169" s="7" t="s">
        <v>26847</v>
      </c>
      <c r="E169" s="429">
        <v>500000</v>
      </c>
      <c r="F169" s="49" t="s">
        <v>1294</v>
      </c>
    </row>
    <row r="170" spans="1:6" ht="47.25" x14ac:dyDescent="0.25">
      <c r="A170" s="43">
        <v>15</v>
      </c>
      <c r="B170" s="7" t="s">
        <v>26852</v>
      </c>
      <c r="C170" s="7" t="s">
        <v>26853</v>
      </c>
      <c r="D170" s="7" t="s">
        <v>26847</v>
      </c>
      <c r="E170" s="429">
        <v>500000</v>
      </c>
      <c r="F170" s="49" t="s">
        <v>1294</v>
      </c>
    </row>
    <row r="171" spans="1:6" ht="47.25" x14ac:dyDescent="0.25">
      <c r="A171" s="43">
        <v>16</v>
      </c>
      <c r="B171" s="7" t="s">
        <v>26854</v>
      </c>
      <c r="C171" s="7" t="s">
        <v>26855</v>
      </c>
      <c r="D171" s="7" t="s">
        <v>26847</v>
      </c>
      <c r="E171" s="429">
        <v>500000</v>
      </c>
      <c r="F171" s="49" t="s">
        <v>1294</v>
      </c>
    </row>
    <row r="172" spans="1:6" ht="47.25" x14ac:dyDescent="0.25">
      <c r="A172" s="43">
        <v>17</v>
      </c>
      <c r="B172" s="7" t="s">
        <v>26856</v>
      </c>
      <c r="C172" s="7" t="s">
        <v>26857</v>
      </c>
      <c r="D172" s="7" t="s">
        <v>26847</v>
      </c>
      <c r="E172" s="429">
        <v>500000</v>
      </c>
      <c r="F172" s="49" t="s">
        <v>1294</v>
      </c>
    </row>
    <row r="173" spans="1:6" ht="63" x14ac:dyDescent="0.25">
      <c r="A173" s="43">
        <v>18</v>
      </c>
      <c r="B173" s="7" t="s">
        <v>26858</v>
      </c>
      <c r="C173" s="7" t="s">
        <v>26859</v>
      </c>
      <c r="D173" s="7" t="s">
        <v>26860</v>
      </c>
      <c r="E173" s="429">
        <v>400000</v>
      </c>
      <c r="F173" s="49" t="s">
        <v>1294</v>
      </c>
    </row>
    <row r="174" spans="1:6" ht="63" x14ac:dyDescent="0.25">
      <c r="A174" s="43">
        <v>19</v>
      </c>
      <c r="B174" s="7" t="s">
        <v>26861</v>
      </c>
      <c r="C174" s="7" t="s">
        <v>26862</v>
      </c>
      <c r="D174" s="7" t="s">
        <v>26860</v>
      </c>
      <c r="E174" s="429">
        <v>341380</v>
      </c>
      <c r="F174" s="49" t="s">
        <v>1294</v>
      </c>
    </row>
    <row r="175" spans="1:6" x14ac:dyDescent="0.25">
      <c r="A175" s="43"/>
      <c r="B175" s="2328" t="s">
        <v>19538</v>
      </c>
      <c r="C175" s="2328"/>
      <c r="D175" s="2328"/>
      <c r="E175" s="42"/>
      <c r="F175" s="42"/>
    </row>
    <row r="176" spans="1:6" ht="47.25" x14ac:dyDescent="0.25">
      <c r="A176" s="43">
        <v>20</v>
      </c>
      <c r="B176" s="7" t="s">
        <v>26863</v>
      </c>
      <c r="C176" s="7" t="s">
        <v>26864</v>
      </c>
      <c r="D176" s="7" t="s">
        <v>26847</v>
      </c>
      <c r="E176" s="429">
        <v>500000</v>
      </c>
      <c r="F176" s="49" t="s">
        <v>1294</v>
      </c>
    </row>
    <row r="177" spans="1:6" ht="47.25" x14ac:dyDescent="0.25">
      <c r="A177" s="43">
        <v>21</v>
      </c>
      <c r="B177" s="7" t="s">
        <v>26865</v>
      </c>
      <c r="C177" s="7" t="s">
        <v>26866</v>
      </c>
      <c r="D177" s="7" t="s">
        <v>26847</v>
      </c>
      <c r="E177" s="429">
        <v>500000</v>
      </c>
      <c r="F177" s="49" t="s">
        <v>1294</v>
      </c>
    </row>
    <row r="178" spans="1:6" ht="47.25" x14ac:dyDescent="0.25">
      <c r="A178" s="43">
        <v>22</v>
      </c>
      <c r="B178" s="7" t="s">
        <v>26867</v>
      </c>
      <c r="C178" s="7" t="s">
        <v>26868</v>
      </c>
      <c r="D178" s="7" t="s">
        <v>26869</v>
      </c>
      <c r="E178" s="429">
        <v>500000</v>
      </c>
      <c r="F178" s="49" t="s">
        <v>135</v>
      </c>
    </row>
    <row r="179" spans="1:6" ht="47.25" x14ac:dyDescent="0.25">
      <c r="A179" s="43">
        <v>23</v>
      </c>
      <c r="B179" s="7" t="s">
        <v>26870</v>
      </c>
      <c r="C179" s="7" t="s">
        <v>26871</v>
      </c>
      <c r="D179" s="7" t="s">
        <v>26847</v>
      </c>
      <c r="E179" s="429">
        <v>500000</v>
      </c>
      <c r="F179" s="49" t="s">
        <v>1294</v>
      </c>
    </row>
    <row r="180" spans="1:6" ht="47.25" x14ac:dyDescent="0.25">
      <c r="A180" s="43">
        <v>24</v>
      </c>
      <c r="B180" s="7" t="s">
        <v>26872</v>
      </c>
      <c r="C180" s="7" t="s">
        <v>26873</v>
      </c>
      <c r="D180" s="7" t="s">
        <v>26847</v>
      </c>
      <c r="E180" s="429">
        <v>500000</v>
      </c>
      <c r="F180" s="49" t="s">
        <v>1294</v>
      </c>
    </row>
    <row r="181" spans="1:6" ht="110.25" x14ac:dyDescent="0.25">
      <c r="A181" s="43">
        <v>25</v>
      </c>
      <c r="B181" s="7" t="s">
        <v>26874</v>
      </c>
      <c r="C181" s="7" t="s">
        <v>26875</v>
      </c>
      <c r="D181" s="7" t="s">
        <v>26876</v>
      </c>
      <c r="E181" s="429">
        <v>400000</v>
      </c>
      <c r="F181" s="49" t="s">
        <v>135</v>
      </c>
    </row>
    <row r="182" spans="1:6" x14ac:dyDescent="0.25">
      <c r="A182" s="43"/>
      <c r="B182" s="2381" t="s">
        <v>1154</v>
      </c>
      <c r="C182" s="2435"/>
      <c r="D182" s="579"/>
      <c r="E182" s="183"/>
      <c r="F182" s="42"/>
    </row>
    <row r="183" spans="1:6" ht="157.5" x14ac:dyDescent="0.25">
      <c r="A183" s="43">
        <v>26</v>
      </c>
      <c r="B183" s="7" t="s">
        <v>26877</v>
      </c>
      <c r="C183" s="7" t="s">
        <v>26878</v>
      </c>
      <c r="D183" s="7" t="s">
        <v>26879</v>
      </c>
      <c r="E183" s="429">
        <v>300000</v>
      </c>
      <c r="F183" s="49" t="s">
        <v>1294</v>
      </c>
    </row>
    <row r="184" spans="1:6" x14ac:dyDescent="0.25">
      <c r="A184" s="43"/>
      <c r="B184" s="264" t="s">
        <v>248</v>
      </c>
      <c r="C184" s="182"/>
      <c r="D184" s="182"/>
      <c r="E184" s="463">
        <v>11379310.34</v>
      </c>
      <c r="F184" s="42"/>
    </row>
  </sheetData>
  <mergeCells count="21">
    <mergeCell ref="B94:C94"/>
    <mergeCell ref="B21:C21"/>
    <mergeCell ref="B17:C17"/>
    <mergeCell ref="B138:D138"/>
    <mergeCell ref="A147:F147"/>
    <mergeCell ref="B134:D134"/>
    <mergeCell ref="B137:D137"/>
    <mergeCell ref="A1:F1"/>
    <mergeCell ref="A2:F2"/>
    <mergeCell ref="A3:F3"/>
    <mergeCell ref="B5:D5"/>
    <mergeCell ref="B11:C11"/>
    <mergeCell ref="B182:C182"/>
    <mergeCell ref="A148:F148"/>
    <mergeCell ref="A149:F149"/>
    <mergeCell ref="B151:C151"/>
    <mergeCell ref="B157:D157"/>
    <mergeCell ref="B175:D175"/>
    <mergeCell ref="B161:D161"/>
    <mergeCell ref="B163:D163"/>
    <mergeCell ref="B166:D166"/>
  </mergeCells>
  <pageMargins left="0.7" right="0.7" top="0.75" bottom="0.75" header="0.3" footer="0.3"/>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7"/>
  <sheetViews>
    <sheetView topLeftCell="A75" workbookViewId="0">
      <selection activeCell="D80" sqref="D80"/>
    </sheetView>
  </sheetViews>
  <sheetFormatPr defaultRowHeight="15" x14ac:dyDescent="0.25"/>
  <cols>
    <col min="1" max="1" width="7.28515625" customWidth="1"/>
    <col min="2" max="2" width="21.7109375" customWidth="1"/>
    <col min="3" max="3" width="43" customWidth="1"/>
    <col min="4" max="4" width="20.140625" customWidth="1"/>
    <col min="5" max="5" width="19.7109375" customWidth="1"/>
    <col min="6" max="6" width="10.28515625" customWidth="1"/>
  </cols>
  <sheetData>
    <row r="1" spans="1:6" ht="15.75" x14ac:dyDescent="0.25">
      <c r="A1" s="2345" t="s">
        <v>0</v>
      </c>
      <c r="B1" s="2345"/>
      <c r="C1" s="2345"/>
      <c r="D1" s="2345"/>
      <c r="E1" s="2345"/>
      <c r="F1" s="2345"/>
    </row>
    <row r="2" spans="1:6" ht="15.75" x14ac:dyDescent="0.25">
      <c r="A2" s="2345" t="s">
        <v>26880</v>
      </c>
      <c r="B2" s="2345"/>
      <c r="C2" s="2345"/>
      <c r="D2" s="2345"/>
      <c r="E2" s="2345"/>
      <c r="F2" s="2345"/>
    </row>
    <row r="3" spans="1:6" ht="15.75" x14ac:dyDescent="0.25">
      <c r="A3" s="2345" t="s">
        <v>281</v>
      </c>
      <c r="B3" s="2345"/>
      <c r="C3" s="2345"/>
      <c r="D3" s="2345"/>
      <c r="E3" s="2345"/>
      <c r="F3" s="2345"/>
    </row>
    <row r="4" spans="1:6" ht="31.5" x14ac:dyDescent="0.25">
      <c r="A4" s="130" t="s">
        <v>282</v>
      </c>
      <c r="B4" s="70" t="s">
        <v>5559</v>
      </c>
      <c r="C4" s="70" t="s">
        <v>284</v>
      </c>
      <c r="D4" s="70" t="s">
        <v>8293</v>
      </c>
      <c r="E4" s="480" t="s">
        <v>4708</v>
      </c>
      <c r="F4" s="719" t="s">
        <v>287</v>
      </c>
    </row>
    <row r="5" spans="1:6" ht="15.75" x14ac:dyDescent="0.25">
      <c r="A5" s="131"/>
      <c r="B5" s="2351" t="s">
        <v>24794</v>
      </c>
      <c r="C5" s="2351"/>
      <c r="D5" s="76"/>
      <c r="E5" s="480"/>
      <c r="F5" s="719"/>
    </row>
    <row r="6" spans="1:6" ht="47.25" x14ac:dyDescent="0.25">
      <c r="A6" s="131">
        <v>1</v>
      </c>
      <c r="B6" s="69" t="s">
        <v>6952</v>
      </c>
      <c r="C6" s="69" t="s">
        <v>26881</v>
      </c>
      <c r="D6" s="69" t="s">
        <v>12</v>
      </c>
      <c r="E6" s="187">
        <v>1500000</v>
      </c>
      <c r="F6" s="719" t="s">
        <v>272</v>
      </c>
    </row>
    <row r="7" spans="1:6" ht="110.25" x14ac:dyDescent="0.25">
      <c r="A7" s="131">
        <v>2</v>
      </c>
      <c r="B7" s="69" t="s">
        <v>6956</v>
      </c>
      <c r="C7" s="69" t="s">
        <v>26882</v>
      </c>
      <c r="D7" s="69" t="s">
        <v>23293</v>
      </c>
      <c r="E7" s="187">
        <v>1620165.69</v>
      </c>
      <c r="F7" s="719" t="s">
        <v>272</v>
      </c>
    </row>
    <row r="8" spans="1:6" ht="31.5" x14ac:dyDescent="0.25">
      <c r="A8" s="131">
        <v>3</v>
      </c>
      <c r="B8" s="69" t="s">
        <v>17</v>
      </c>
      <c r="C8" s="69" t="s">
        <v>26883</v>
      </c>
      <c r="D8" s="69" t="s">
        <v>26884</v>
      </c>
      <c r="E8" s="187">
        <v>20000</v>
      </c>
      <c r="F8" s="719" t="s">
        <v>272</v>
      </c>
    </row>
    <row r="9" spans="1:6" ht="31.5" x14ac:dyDescent="0.25">
      <c r="A9" s="131">
        <v>4</v>
      </c>
      <c r="B9" s="69" t="s">
        <v>20</v>
      </c>
      <c r="C9" s="69" t="s">
        <v>26885</v>
      </c>
      <c r="D9" s="69" t="s">
        <v>26886</v>
      </c>
      <c r="E9" s="187">
        <v>68455</v>
      </c>
      <c r="F9" s="719" t="s">
        <v>272</v>
      </c>
    </row>
    <row r="10" spans="1:6" ht="78.75" x14ac:dyDescent="0.25">
      <c r="A10" s="131">
        <v>5</v>
      </c>
      <c r="B10" s="69" t="s">
        <v>23</v>
      </c>
      <c r="C10" s="69" t="s">
        <v>26887</v>
      </c>
      <c r="D10" s="69" t="s">
        <v>23294</v>
      </c>
      <c r="E10" s="187">
        <v>1000000</v>
      </c>
      <c r="F10" s="719" t="s">
        <v>272</v>
      </c>
    </row>
    <row r="11" spans="1:6" ht="15.75" x14ac:dyDescent="0.25">
      <c r="A11" s="131"/>
      <c r="B11" s="2351" t="s">
        <v>19777</v>
      </c>
      <c r="C11" s="2351"/>
      <c r="D11" s="69"/>
      <c r="E11" s="188"/>
      <c r="F11" s="719"/>
    </row>
    <row r="12" spans="1:6" ht="110.25" x14ac:dyDescent="0.25">
      <c r="A12" s="131">
        <v>6</v>
      </c>
      <c r="B12" s="69" t="s">
        <v>8983</v>
      </c>
      <c r="C12" s="69" t="s">
        <v>26888</v>
      </c>
      <c r="D12" s="69" t="s">
        <v>26889</v>
      </c>
      <c r="E12" s="187">
        <v>4568965.5199999996</v>
      </c>
      <c r="F12" s="719" t="s">
        <v>272</v>
      </c>
    </row>
    <row r="13" spans="1:6" ht="15.75" x14ac:dyDescent="0.25">
      <c r="A13" s="131"/>
      <c r="B13" s="2351" t="s">
        <v>24801</v>
      </c>
      <c r="C13" s="2351"/>
      <c r="D13" s="219"/>
      <c r="E13" s="138"/>
      <c r="F13" s="719"/>
    </row>
    <row r="14" spans="1:6" ht="63" x14ac:dyDescent="0.25">
      <c r="A14" s="131">
        <v>7</v>
      </c>
      <c r="B14" s="69" t="s">
        <v>721</v>
      </c>
      <c r="C14" s="69" t="s">
        <v>26890</v>
      </c>
      <c r="D14" s="69" t="s">
        <v>23295</v>
      </c>
      <c r="E14" s="187">
        <v>922352.03</v>
      </c>
      <c r="F14" s="719" t="s">
        <v>272</v>
      </c>
    </row>
    <row r="15" spans="1:6" ht="78.75" x14ac:dyDescent="0.25">
      <c r="A15" s="131">
        <v>8</v>
      </c>
      <c r="B15" s="69" t="s">
        <v>729</v>
      </c>
      <c r="C15" s="69" t="s">
        <v>26891</v>
      </c>
      <c r="D15" s="69" t="s">
        <v>23186</v>
      </c>
      <c r="E15" s="187">
        <v>621818.63</v>
      </c>
      <c r="F15" s="719" t="s">
        <v>272</v>
      </c>
    </row>
    <row r="16" spans="1:6" ht="63" x14ac:dyDescent="0.25">
      <c r="A16" s="131">
        <v>9</v>
      </c>
      <c r="B16" s="69" t="s">
        <v>22311</v>
      </c>
      <c r="C16" s="69" t="s">
        <v>26892</v>
      </c>
      <c r="D16" s="69" t="s">
        <v>23189</v>
      </c>
      <c r="E16" s="187">
        <v>1060130.68</v>
      </c>
      <c r="F16" s="719" t="s">
        <v>272</v>
      </c>
    </row>
    <row r="17" spans="1:6" ht="15.75" x14ac:dyDescent="0.25">
      <c r="A17" s="131"/>
      <c r="B17" s="2351" t="s">
        <v>34</v>
      </c>
      <c r="C17" s="2351"/>
      <c r="D17" s="103"/>
      <c r="E17" s="1305"/>
      <c r="F17" s="719"/>
    </row>
    <row r="18" spans="1:6" ht="31.5" x14ac:dyDescent="0.25">
      <c r="A18" s="131">
        <v>10</v>
      </c>
      <c r="B18" s="69" t="s">
        <v>309</v>
      </c>
      <c r="C18" s="69" t="s">
        <v>26893</v>
      </c>
      <c r="D18" s="69" t="s">
        <v>341</v>
      </c>
      <c r="E18" s="187">
        <v>4668164.62</v>
      </c>
      <c r="F18" s="719" t="s">
        <v>272</v>
      </c>
    </row>
    <row r="19" spans="1:6" ht="31.5" x14ac:dyDescent="0.25">
      <c r="A19" s="131">
        <v>11</v>
      </c>
      <c r="B19" s="69" t="s">
        <v>26894</v>
      </c>
      <c r="C19" s="69" t="s">
        <v>26895</v>
      </c>
      <c r="D19" s="69" t="s">
        <v>341</v>
      </c>
      <c r="E19" s="187">
        <v>12000000</v>
      </c>
      <c r="F19" s="719" t="s">
        <v>272</v>
      </c>
    </row>
    <row r="20" spans="1:6" ht="63" x14ac:dyDescent="0.25">
      <c r="A20" s="131">
        <v>12</v>
      </c>
      <c r="B20" s="69" t="s">
        <v>26896</v>
      </c>
      <c r="C20" s="69" t="s">
        <v>26897</v>
      </c>
      <c r="D20" s="69" t="s">
        <v>26898</v>
      </c>
      <c r="E20" s="187">
        <v>534421.59</v>
      </c>
      <c r="F20" s="719" t="s">
        <v>272</v>
      </c>
    </row>
    <row r="21" spans="1:6" ht="15.75" x14ac:dyDescent="0.25">
      <c r="A21" s="131"/>
      <c r="B21" s="2351" t="s">
        <v>26899</v>
      </c>
      <c r="C21" s="2351"/>
      <c r="D21" s="321"/>
      <c r="E21" s="1305"/>
      <c r="F21" s="719"/>
    </row>
    <row r="22" spans="1:6" ht="110.25" x14ac:dyDescent="0.25">
      <c r="A22" s="131">
        <v>13</v>
      </c>
      <c r="B22" s="69" t="s">
        <v>741</v>
      </c>
      <c r="C22" s="69" t="s">
        <v>26900</v>
      </c>
      <c r="D22" s="1306" t="s">
        <v>26901</v>
      </c>
      <c r="E22" s="186">
        <v>736206.9</v>
      </c>
      <c r="F22" s="719" t="s">
        <v>13</v>
      </c>
    </row>
    <row r="23" spans="1:6" ht="15.75" x14ac:dyDescent="0.25">
      <c r="A23" s="131"/>
      <c r="B23" s="2351" t="s">
        <v>26902</v>
      </c>
      <c r="C23" s="2351"/>
      <c r="D23" s="321"/>
      <c r="E23" s="1305"/>
      <c r="F23" s="719"/>
    </row>
    <row r="24" spans="1:6" ht="126" x14ac:dyDescent="0.25">
      <c r="A24" s="131">
        <v>14</v>
      </c>
      <c r="B24" s="69" t="s">
        <v>26903</v>
      </c>
      <c r="C24" s="69" t="s">
        <v>26904</v>
      </c>
      <c r="D24" s="158" t="s">
        <v>26905</v>
      </c>
      <c r="E24" s="186">
        <v>112680.96000000001</v>
      </c>
      <c r="F24" s="719" t="s">
        <v>13</v>
      </c>
    </row>
    <row r="25" spans="1:6" ht="15.75" x14ac:dyDescent="0.25">
      <c r="A25" s="131"/>
      <c r="B25" s="2351" t="s">
        <v>26906</v>
      </c>
      <c r="C25" s="2351"/>
      <c r="D25" s="321"/>
      <c r="E25" s="1305"/>
      <c r="F25" s="719"/>
    </row>
    <row r="26" spans="1:6" ht="252" x14ac:dyDescent="0.25">
      <c r="A26" s="131">
        <v>15</v>
      </c>
      <c r="B26" s="69" t="s">
        <v>26907</v>
      </c>
      <c r="C26" s="158" t="s">
        <v>26908</v>
      </c>
      <c r="D26" s="158" t="s">
        <v>26909</v>
      </c>
      <c r="E26" s="187">
        <v>4677027.2</v>
      </c>
      <c r="F26" s="719" t="s">
        <v>13</v>
      </c>
    </row>
    <row r="27" spans="1:6" ht="15.75" x14ac:dyDescent="0.25">
      <c r="A27" s="131"/>
      <c r="B27" s="2351" t="s">
        <v>26910</v>
      </c>
      <c r="C27" s="2351"/>
      <c r="D27" s="246"/>
      <c r="E27" s="1305"/>
      <c r="F27" s="719"/>
    </row>
    <row r="28" spans="1:6" ht="110.25" x14ac:dyDescent="0.25">
      <c r="A28" s="131">
        <v>16</v>
      </c>
      <c r="B28" s="158" t="s">
        <v>1194</v>
      </c>
      <c r="C28" s="158" t="s">
        <v>26911</v>
      </c>
      <c r="D28" s="336" t="s">
        <v>26912</v>
      </c>
      <c r="E28" s="186">
        <v>2000000</v>
      </c>
      <c r="F28" s="1292" t="s">
        <v>13</v>
      </c>
    </row>
    <row r="29" spans="1:6" ht="15.75" x14ac:dyDescent="0.25">
      <c r="A29" s="131"/>
      <c r="B29" s="2351" t="s">
        <v>26913</v>
      </c>
      <c r="C29" s="2351"/>
      <c r="D29" s="321"/>
      <c r="E29" s="1305"/>
      <c r="F29" s="719"/>
    </row>
    <row r="30" spans="1:6" ht="31.5" x14ac:dyDescent="0.25">
      <c r="A30" s="131">
        <v>17</v>
      </c>
      <c r="B30" s="69" t="s">
        <v>26914</v>
      </c>
      <c r="C30" s="69" t="s">
        <v>26915</v>
      </c>
      <c r="D30" s="158" t="s">
        <v>26916</v>
      </c>
      <c r="E30" s="186">
        <v>500000</v>
      </c>
      <c r="F30" s="719" t="s">
        <v>13</v>
      </c>
    </row>
    <row r="31" spans="1:6" ht="15.75" x14ac:dyDescent="0.25">
      <c r="A31" s="131"/>
      <c r="B31" s="2351" t="s">
        <v>312</v>
      </c>
      <c r="C31" s="2351"/>
      <c r="D31" s="69"/>
      <c r="E31" s="188"/>
      <c r="F31" s="719"/>
    </row>
    <row r="32" spans="1:6" ht="78.75" x14ac:dyDescent="0.25">
      <c r="A32" s="131">
        <v>18</v>
      </c>
      <c r="B32" s="69" t="s">
        <v>26917</v>
      </c>
      <c r="C32" s="158" t="s">
        <v>26918</v>
      </c>
      <c r="D32" s="69" t="s">
        <v>26919</v>
      </c>
      <c r="E32" s="187">
        <v>5000000</v>
      </c>
      <c r="F32" s="719" t="s">
        <v>13</v>
      </c>
    </row>
    <row r="33" spans="1:6" ht="31.5" x14ac:dyDescent="0.25">
      <c r="A33" s="131">
        <v>19</v>
      </c>
      <c r="B33" s="69" t="s">
        <v>26920</v>
      </c>
      <c r="C33" s="158" t="s">
        <v>26921</v>
      </c>
      <c r="D33" s="158" t="s">
        <v>26922</v>
      </c>
      <c r="E33" s="186">
        <v>1500000</v>
      </c>
      <c r="F33" s="719" t="s">
        <v>13</v>
      </c>
    </row>
    <row r="34" spans="1:6" ht="31.5" x14ac:dyDescent="0.25">
      <c r="A34" s="131">
        <v>20</v>
      </c>
      <c r="B34" s="69" t="s">
        <v>26923</v>
      </c>
      <c r="C34" s="158" t="s">
        <v>26924</v>
      </c>
      <c r="D34" s="158" t="s">
        <v>26922</v>
      </c>
      <c r="E34" s="186">
        <v>1500000</v>
      </c>
      <c r="F34" s="719" t="s">
        <v>13</v>
      </c>
    </row>
    <row r="35" spans="1:6" ht="47.25" x14ac:dyDescent="0.25">
      <c r="A35" s="131">
        <v>21</v>
      </c>
      <c r="B35" s="69" t="s">
        <v>26925</v>
      </c>
      <c r="C35" s="158" t="s">
        <v>26926</v>
      </c>
      <c r="D35" s="158" t="s">
        <v>26927</v>
      </c>
      <c r="E35" s="186">
        <v>3000000</v>
      </c>
      <c r="F35" s="719" t="s">
        <v>1294</v>
      </c>
    </row>
    <row r="36" spans="1:6" ht="63" x14ac:dyDescent="0.25">
      <c r="A36" s="131">
        <v>22</v>
      </c>
      <c r="B36" s="69" t="s">
        <v>26928</v>
      </c>
      <c r="C36" s="158" t="s">
        <v>26929</v>
      </c>
      <c r="D36" s="158" t="s">
        <v>26930</v>
      </c>
      <c r="E36" s="186">
        <v>500000</v>
      </c>
      <c r="F36" s="719" t="s">
        <v>272</v>
      </c>
    </row>
    <row r="37" spans="1:6" ht="78.75" x14ac:dyDescent="0.25">
      <c r="A37" s="131">
        <v>23</v>
      </c>
      <c r="B37" s="69" t="s">
        <v>26931</v>
      </c>
      <c r="C37" s="158" t="s">
        <v>26932</v>
      </c>
      <c r="D37" s="69" t="s">
        <v>26933</v>
      </c>
      <c r="E37" s="187">
        <v>5000000</v>
      </c>
      <c r="F37" s="719" t="s">
        <v>13</v>
      </c>
    </row>
    <row r="38" spans="1:6" ht="15.75" x14ac:dyDescent="0.25">
      <c r="A38" s="131"/>
      <c r="B38" s="2351" t="s">
        <v>26305</v>
      </c>
      <c r="C38" s="2351"/>
      <c r="D38" s="321"/>
      <c r="E38" s="1305"/>
      <c r="F38" s="719"/>
    </row>
    <row r="39" spans="1:6" ht="78.75" x14ac:dyDescent="0.25">
      <c r="A39" s="131">
        <v>24</v>
      </c>
      <c r="B39" s="69" t="s">
        <v>26934</v>
      </c>
      <c r="C39" s="69" t="s">
        <v>26935</v>
      </c>
      <c r="D39" s="69" t="s">
        <v>26936</v>
      </c>
      <c r="E39" s="187">
        <v>5000000</v>
      </c>
      <c r="F39" s="719" t="s">
        <v>13</v>
      </c>
    </row>
    <row r="40" spans="1:6" ht="47.25" x14ac:dyDescent="0.25">
      <c r="A40" s="131">
        <v>25</v>
      </c>
      <c r="B40" s="69" t="s">
        <v>26937</v>
      </c>
      <c r="C40" s="69" t="s">
        <v>26938</v>
      </c>
      <c r="D40" s="69" t="s">
        <v>26939</v>
      </c>
      <c r="E40" s="187">
        <v>2000000</v>
      </c>
      <c r="F40" s="719" t="s">
        <v>13</v>
      </c>
    </row>
    <row r="41" spans="1:6" ht="47.25" x14ac:dyDescent="0.25">
      <c r="A41" s="131">
        <v>26</v>
      </c>
      <c r="B41" s="69" t="s">
        <v>26940</v>
      </c>
      <c r="C41" s="69" t="s">
        <v>26941</v>
      </c>
      <c r="D41" s="69" t="s">
        <v>26942</v>
      </c>
      <c r="E41" s="187">
        <v>5000000</v>
      </c>
      <c r="F41" s="719" t="s">
        <v>13</v>
      </c>
    </row>
    <row r="42" spans="1:6" ht="47.25" x14ac:dyDescent="0.25">
      <c r="A42" s="131">
        <v>27</v>
      </c>
      <c r="B42" s="69" t="s">
        <v>26943</v>
      </c>
      <c r="C42" s="69" t="s">
        <v>26944</v>
      </c>
      <c r="D42" s="69" t="s">
        <v>26945</v>
      </c>
      <c r="E42" s="187">
        <v>4000000</v>
      </c>
      <c r="F42" s="719" t="s">
        <v>13</v>
      </c>
    </row>
    <row r="43" spans="1:6" ht="78.75" x14ac:dyDescent="0.25">
      <c r="A43" s="131">
        <v>28</v>
      </c>
      <c r="B43" s="69" t="s">
        <v>26946</v>
      </c>
      <c r="C43" s="69" t="s">
        <v>26947</v>
      </c>
      <c r="D43" s="69" t="s">
        <v>26936</v>
      </c>
      <c r="E43" s="187">
        <v>5000000</v>
      </c>
      <c r="F43" s="719" t="s">
        <v>13</v>
      </c>
    </row>
    <row r="44" spans="1:6" ht="78.75" x14ac:dyDescent="0.25">
      <c r="A44" s="131">
        <v>29</v>
      </c>
      <c r="B44" s="69" t="s">
        <v>26948</v>
      </c>
      <c r="C44" s="69" t="s">
        <v>26949</v>
      </c>
      <c r="D44" s="69" t="s">
        <v>26936</v>
      </c>
      <c r="E44" s="187">
        <v>5000000</v>
      </c>
      <c r="F44" s="719" t="s">
        <v>13</v>
      </c>
    </row>
    <row r="45" spans="1:6" ht="15.75" x14ac:dyDescent="0.25">
      <c r="A45" s="131"/>
      <c r="B45" s="2351" t="s">
        <v>26950</v>
      </c>
      <c r="C45" s="2351"/>
      <c r="D45" s="69"/>
      <c r="E45" s="188"/>
      <c r="F45" s="719"/>
    </row>
    <row r="46" spans="1:6" ht="63" x14ac:dyDescent="0.25">
      <c r="A46" s="131">
        <v>30</v>
      </c>
      <c r="B46" s="69" t="s">
        <v>26951</v>
      </c>
      <c r="C46" s="158" t="s">
        <v>26952</v>
      </c>
      <c r="D46" s="158" t="s">
        <v>26953</v>
      </c>
      <c r="E46" s="186">
        <v>1100000</v>
      </c>
      <c r="F46" s="1292" t="s">
        <v>13</v>
      </c>
    </row>
    <row r="47" spans="1:6" ht="31.5" x14ac:dyDescent="0.25">
      <c r="A47" s="131">
        <v>31</v>
      </c>
      <c r="B47" s="69" t="s">
        <v>26954</v>
      </c>
      <c r="C47" s="158" t="s">
        <v>26955</v>
      </c>
      <c r="D47" s="158" t="s">
        <v>26956</v>
      </c>
      <c r="E47" s="186">
        <v>1100000</v>
      </c>
      <c r="F47" s="1292" t="s">
        <v>13</v>
      </c>
    </row>
    <row r="48" spans="1:6" ht="15.75" x14ac:dyDescent="0.25">
      <c r="A48" s="131"/>
      <c r="B48" s="96" t="s">
        <v>248</v>
      </c>
      <c r="C48" s="69"/>
      <c r="D48" s="1172"/>
      <c r="E48" s="138">
        <f>SUM(E6:E47)</f>
        <v>81310388.819999993</v>
      </c>
      <c r="F48" s="719"/>
    </row>
    <row r="49" spans="1:6" ht="15.75" x14ac:dyDescent="0.25">
      <c r="A49" s="357"/>
      <c r="B49" s="2427" t="s">
        <v>9</v>
      </c>
      <c r="C49" s="2427"/>
      <c r="D49" s="2427"/>
      <c r="E49" s="358"/>
      <c r="F49" s="359"/>
    </row>
    <row r="50" spans="1:6" ht="63" x14ac:dyDescent="0.25">
      <c r="A50" s="353">
        <v>1</v>
      </c>
      <c r="B50" s="69" t="s">
        <v>269</v>
      </c>
      <c r="C50" s="7" t="s">
        <v>26957</v>
      </c>
      <c r="D50" s="69" t="s">
        <v>271</v>
      </c>
      <c r="E50" s="187">
        <v>1000000</v>
      </c>
      <c r="F50" s="131" t="s">
        <v>272</v>
      </c>
    </row>
    <row r="51" spans="1:6" ht="15.75" x14ac:dyDescent="0.25">
      <c r="A51" s="353"/>
      <c r="B51" s="70" t="s">
        <v>273</v>
      </c>
      <c r="C51" s="7"/>
      <c r="D51" s="69"/>
      <c r="E51" s="187"/>
      <c r="F51" s="131"/>
    </row>
    <row r="52" spans="1:6" ht="78.75" x14ac:dyDescent="0.25">
      <c r="A52" s="353">
        <v>2</v>
      </c>
      <c r="B52" s="69" t="s">
        <v>274</v>
      </c>
      <c r="C52" s="7" t="s">
        <v>26958</v>
      </c>
      <c r="D52" s="69" t="s">
        <v>276</v>
      </c>
      <c r="E52" s="187">
        <v>4500000</v>
      </c>
      <c r="F52" s="131" t="s">
        <v>277</v>
      </c>
    </row>
    <row r="53" spans="1:6" ht="15.75" x14ac:dyDescent="0.25">
      <c r="A53" s="130"/>
      <c r="B53" s="70" t="s">
        <v>248</v>
      </c>
      <c r="C53" s="70"/>
      <c r="D53" s="70"/>
      <c r="E53" s="189">
        <v>5500000</v>
      </c>
      <c r="F53" s="130"/>
    </row>
    <row r="54" spans="1:6" ht="15.75" x14ac:dyDescent="0.25">
      <c r="A54" s="88"/>
      <c r="B54" s="88" t="s">
        <v>324</v>
      </c>
      <c r="C54" s="88"/>
      <c r="D54" s="88"/>
      <c r="E54" s="89">
        <f>E53+E48</f>
        <v>86810388.819999993</v>
      </c>
      <c r="F54" s="88"/>
    </row>
    <row r="58" spans="1:6" ht="15.75" x14ac:dyDescent="0.25">
      <c r="A58" s="2944" t="s">
        <v>0</v>
      </c>
      <c r="B58" s="2945"/>
      <c r="C58" s="2945"/>
      <c r="D58" s="2945"/>
      <c r="E58" s="2945"/>
      <c r="F58" s="2946"/>
    </row>
    <row r="59" spans="1:6" ht="15.75" x14ac:dyDescent="0.25">
      <c r="A59" s="2944" t="s">
        <v>26959</v>
      </c>
      <c r="B59" s="2945"/>
      <c r="C59" s="2945"/>
      <c r="D59" s="2945"/>
      <c r="E59" s="2945"/>
      <c r="F59" s="2946"/>
    </row>
    <row r="60" spans="1:6" ht="15.75" x14ac:dyDescent="0.25">
      <c r="A60" s="2944" t="s">
        <v>281</v>
      </c>
      <c r="B60" s="2945"/>
      <c r="C60" s="2945"/>
      <c r="D60" s="2945"/>
      <c r="E60" s="2945"/>
      <c r="F60" s="2946"/>
    </row>
    <row r="61" spans="1:6" ht="15.75" x14ac:dyDescent="0.25">
      <c r="A61" s="1868" t="s">
        <v>3</v>
      </c>
      <c r="B61" s="1760" t="s">
        <v>283</v>
      </c>
      <c r="C61" s="1760" t="s">
        <v>284</v>
      </c>
      <c r="D61" s="1760" t="s">
        <v>285</v>
      </c>
      <c r="E61" s="1860" t="s">
        <v>286</v>
      </c>
      <c r="F61" s="1778" t="s">
        <v>287</v>
      </c>
    </row>
    <row r="62" spans="1:6" ht="15.75" x14ac:dyDescent="0.25">
      <c r="A62" s="1868"/>
      <c r="B62" s="2456" t="s">
        <v>9</v>
      </c>
      <c r="C62" s="2457"/>
      <c r="D62" s="2459"/>
      <c r="E62" s="1860"/>
      <c r="F62" s="1778"/>
    </row>
    <row r="63" spans="1:6" ht="63" x14ac:dyDescent="0.25">
      <c r="A63" s="1869">
        <v>1</v>
      </c>
      <c r="B63" s="7" t="s">
        <v>6956</v>
      </c>
      <c r="C63" s="7" t="s">
        <v>26882</v>
      </c>
      <c r="D63" s="7" t="s">
        <v>23295</v>
      </c>
      <c r="E63" s="568">
        <v>182758.62</v>
      </c>
      <c r="F63" s="1870" t="s">
        <v>272</v>
      </c>
    </row>
    <row r="64" spans="1:6" ht="78.75" x14ac:dyDescent="0.25">
      <c r="A64" s="1869">
        <v>2</v>
      </c>
      <c r="B64" s="7" t="s">
        <v>23</v>
      </c>
      <c r="C64" s="7" t="s">
        <v>26887</v>
      </c>
      <c r="D64" s="7" t="s">
        <v>23294</v>
      </c>
      <c r="E64" s="568">
        <v>500000</v>
      </c>
      <c r="F64" s="1870" t="s">
        <v>272</v>
      </c>
    </row>
    <row r="65" spans="1:6" ht="15.75" x14ac:dyDescent="0.25">
      <c r="A65" s="1869"/>
      <c r="B65" s="2388" t="s">
        <v>739</v>
      </c>
      <c r="C65" s="2390"/>
      <c r="D65" s="7"/>
      <c r="E65" s="568"/>
      <c r="F65" s="1870"/>
    </row>
    <row r="66" spans="1:6" ht="94.5" x14ac:dyDescent="0.25">
      <c r="A66" s="1869">
        <v>3</v>
      </c>
      <c r="B66" s="7" t="s">
        <v>4844</v>
      </c>
      <c r="C66" s="7" t="s">
        <v>26888</v>
      </c>
      <c r="D66" s="7" t="s">
        <v>302</v>
      </c>
      <c r="E66" s="568">
        <v>568965.51</v>
      </c>
      <c r="F66" s="1870" t="s">
        <v>272</v>
      </c>
    </row>
    <row r="67" spans="1:6" ht="15.75" x14ac:dyDescent="0.25">
      <c r="A67" s="1869"/>
      <c r="B67" s="2388" t="s">
        <v>9882</v>
      </c>
      <c r="C67" s="2389"/>
      <c r="D67" s="2390"/>
      <c r="E67" s="570"/>
      <c r="F67" s="1870"/>
    </row>
    <row r="68" spans="1:6" ht="63" x14ac:dyDescent="0.25">
      <c r="A68" s="1869">
        <v>4</v>
      </c>
      <c r="B68" s="7" t="s">
        <v>721</v>
      </c>
      <c r="C68" s="7" t="s">
        <v>26890</v>
      </c>
      <c r="D68" s="7" t="s">
        <v>23295</v>
      </c>
      <c r="E68" s="568">
        <v>141379.32</v>
      </c>
      <c r="F68" s="1870" t="s">
        <v>272</v>
      </c>
    </row>
    <row r="69" spans="1:6" ht="78.75" x14ac:dyDescent="0.25">
      <c r="A69" s="1869">
        <v>5</v>
      </c>
      <c r="B69" s="7" t="s">
        <v>729</v>
      </c>
      <c r="C69" s="7" t="s">
        <v>26891</v>
      </c>
      <c r="D69" s="7" t="s">
        <v>23186</v>
      </c>
      <c r="E69" s="568">
        <v>200000</v>
      </c>
      <c r="F69" s="1870" t="s">
        <v>272</v>
      </c>
    </row>
    <row r="70" spans="1:6" ht="15.75" x14ac:dyDescent="0.25">
      <c r="A70" s="1869"/>
      <c r="B70" s="2388" t="s">
        <v>26960</v>
      </c>
      <c r="C70" s="2390"/>
      <c r="D70" s="55"/>
      <c r="E70" s="570"/>
      <c r="F70" s="1870"/>
    </row>
    <row r="71" spans="1:6" ht="31.5" x14ac:dyDescent="0.25">
      <c r="A71" s="1869">
        <v>6</v>
      </c>
      <c r="B71" s="7" t="s">
        <v>309</v>
      </c>
      <c r="C71" s="7" t="s">
        <v>26893</v>
      </c>
      <c r="D71" s="7" t="s">
        <v>341</v>
      </c>
      <c r="E71" s="568">
        <v>600000</v>
      </c>
      <c r="F71" s="1870" t="s">
        <v>272</v>
      </c>
    </row>
    <row r="72" spans="1:6" ht="31.5" x14ac:dyDescent="0.25">
      <c r="A72" s="1869">
        <v>7</v>
      </c>
      <c r="B72" s="7" t="s">
        <v>26894</v>
      </c>
      <c r="C72" s="7" t="s">
        <v>26895</v>
      </c>
      <c r="D72" s="7" t="s">
        <v>341</v>
      </c>
      <c r="E72" s="568">
        <v>400000</v>
      </c>
      <c r="F72" s="1870" t="s">
        <v>272</v>
      </c>
    </row>
    <row r="73" spans="1:6" ht="15.75" x14ac:dyDescent="0.25">
      <c r="A73" s="1869"/>
      <c r="B73" s="2388" t="s">
        <v>26961</v>
      </c>
      <c r="C73" s="2390"/>
      <c r="D73" s="994"/>
      <c r="E73" s="570"/>
      <c r="F73" s="1870"/>
    </row>
    <row r="74" spans="1:6" ht="204.75" x14ac:dyDescent="0.25">
      <c r="A74" s="1869">
        <v>8</v>
      </c>
      <c r="B74" s="7" t="s">
        <v>26914</v>
      </c>
      <c r="C74" s="7" t="s">
        <v>26962</v>
      </c>
      <c r="D74" s="1756" t="s">
        <v>41975</v>
      </c>
      <c r="E74" s="568">
        <v>6086000</v>
      </c>
      <c r="F74" s="1870" t="s">
        <v>272</v>
      </c>
    </row>
    <row r="75" spans="1:6" ht="15.75" x14ac:dyDescent="0.25">
      <c r="A75" s="1869"/>
      <c r="B75" s="2388" t="s">
        <v>3349</v>
      </c>
      <c r="C75" s="2390"/>
      <c r="D75" s="994"/>
      <c r="E75" s="570"/>
      <c r="F75" s="1870"/>
    </row>
    <row r="76" spans="1:6" ht="63" x14ac:dyDescent="0.25">
      <c r="A76" s="1869">
        <v>9</v>
      </c>
      <c r="B76" s="7" t="s">
        <v>26940</v>
      </c>
      <c r="C76" s="7" t="s">
        <v>26941</v>
      </c>
      <c r="D76" s="1755" t="s">
        <v>26963</v>
      </c>
      <c r="E76" s="568">
        <v>2700206.89</v>
      </c>
      <c r="F76" s="1870" t="s">
        <v>272</v>
      </c>
    </row>
    <row r="77" spans="1:6" ht="15.75" x14ac:dyDescent="0.25">
      <c r="A77" s="1869"/>
      <c r="B77" s="2947" t="s">
        <v>1834</v>
      </c>
      <c r="C77" s="2948"/>
      <c r="D77" s="1795"/>
      <c r="E77" s="1871">
        <v>11379310.34</v>
      </c>
      <c r="F77" s="1870"/>
    </row>
  </sheetData>
  <mergeCells count="26">
    <mergeCell ref="B75:C75"/>
    <mergeCell ref="B77:C77"/>
    <mergeCell ref="A60:F60"/>
    <mergeCell ref="B62:D62"/>
    <mergeCell ref="B65:C65"/>
    <mergeCell ref="B67:D67"/>
    <mergeCell ref="B70:C70"/>
    <mergeCell ref="B73:C73"/>
    <mergeCell ref="A59:F59"/>
    <mergeCell ref="B17:C17"/>
    <mergeCell ref="B21:C21"/>
    <mergeCell ref="B23:C23"/>
    <mergeCell ref="B25:C25"/>
    <mergeCell ref="B27:C27"/>
    <mergeCell ref="B29:C29"/>
    <mergeCell ref="B31:C31"/>
    <mergeCell ref="B38:C38"/>
    <mergeCell ref="B45:C45"/>
    <mergeCell ref="A58:F58"/>
    <mergeCell ref="B49:D49"/>
    <mergeCell ref="B13:C13"/>
    <mergeCell ref="A1:F1"/>
    <mergeCell ref="A2:F2"/>
    <mergeCell ref="A3:F3"/>
    <mergeCell ref="B5:C5"/>
    <mergeCell ref="B11:C11"/>
  </mergeCells>
  <pageMargins left="0.7" right="0.7" top="0.75" bottom="0.75" header="0.3" footer="0.3"/>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7"/>
  <sheetViews>
    <sheetView topLeftCell="A85" workbookViewId="0">
      <selection activeCell="F93" sqref="F93"/>
    </sheetView>
  </sheetViews>
  <sheetFormatPr defaultRowHeight="15.75" x14ac:dyDescent="0.25"/>
  <cols>
    <col min="1" max="1" width="8.5703125" style="128" customWidth="1"/>
    <col min="2" max="2" width="17.42578125" style="128" customWidth="1"/>
    <col min="3" max="3" width="42" style="128" customWidth="1"/>
    <col min="4" max="4" width="17.28515625" style="128" customWidth="1"/>
    <col min="5" max="5" width="20.28515625" style="128" customWidth="1"/>
    <col min="6" max="6" width="10.5703125" style="128" customWidth="1"/>
    <col min="7" max="16384" width="9.140625" style="128"/>
  </cols>
  <sheetData>
    <row r="1" spans="1:6" x14ac:dyDescent="0.25">
      <c r="A1" s="2384" t="s">
        <v>26964</v>
      </c>
      <c r="B1" s="2384"/>
      <c r="C1" s="2384"/>
      <c r="D1" s="2384"/>
      <c r="E1" s="2384"/>
      <c r="F1" s="2384"/>
    </row>
    <row r="2" spans="1:6" x14ac:dyDescent="0.25">
      <c r="A2" s="2384" t="s">
        <v>26965</v>
      </c>
      <c r="B2" s="2384"/>
      <c r="C2" s="2384"/>
      <c r="D2" s="2384"/>
      <c r="E2" s="2384"/>
      <c r="F2" s="2384"/>
    </row>
    <row r="3" spans="1:6" x14ac:dyDescent="0.25">
      <c r="A3" s="2345" t="s">
        <v>281</v>
      </c>
      <c r="B3" s="2345"/>
      <c r="C3" s="2345"/>
      <c r="D3" s="2345"/>
      <c r="E3" s="2345"/>
      <c r="F3" s="2345"/>
    </row>
    <row r="4" spans="1:6" ht="31.5" x14ac:dyDescent="0.25">
      <c r="A4" s="806" t="s">
        <v>3</v>
      </c>
      <c r="B4" s="9" t="s">
        <v>283</v>
      </c>
      <c r="C4" s="96" t="s">
        <v>284</v>
      </c>
      <c r="D4" s="96" t="s">
        <v>5291</v>
      </c>
      <c r="E4" s="233" t="s">
        <v>286</v>
      </c>
      <c r="F4" s="96" t="s">
        <v>287</v>
      </c>
    </row>
    <row r="5" spans="1:6" x14ac:dyDescent="0.25">
      <c r="A5" s="806"/>
      <c r="B5" s="2351" t="s">
        <v>9</v>
      </c>
      <c r="C5" s="2351"/>
      <c r="D5" s="2351"/>
      <c r="E5" s="424"/>
      <c r="F5" s="70"/>
    </row>
    <row r="6" spans="1:6" ht="47.25" x14ac:dyDescent="0.25">
      <c r="A6" s="410">
        <v>1</v>
      </c>
      <c r="B6" s="69" t="s">
        <v>26966</v>
      </c>
      <c r="C6" s="75" t="s">
        <v>26967</v>
      </c>
      <c r="D6" s="75" t="s">
        <v>6820</v>
      </c>
      <c r="E6" s="734">
        <v>1054000</v>
      </c>
      <c r="F6" s="76" t="s">
        <v>277</v>
      </c>
    </row>
    <row r="7" spans="1:6" ht="63" x14ac:dyDescent="0.25">
      <c r="A7" s="410">
        <v>2</v>
      </c>
      <c r="B7" s="69" t="s">
        <v>17</v>
      </c>
      <c r="C7" s="75" t="s">
        <v>26968</v>
      </c>
      <c r="D7" s="75" t="s">
        <v>24516</v>
      </c>
      <c r="E7" s="734">
        <v>45360</v>
      </c>
      <c r="F7" s="76" t="s">
        <v>277</v>
      </c>
    </row>
    <row r="8" spans="1:6" ht="63" x14ac:dyDescent="0.25">
      <c r="A8" s="131">
        <v>3</v>
      </c>
      <c r="B8" s="69" t="s">
        <v>20</v>
      </c>
      <c r="C8" s="75" t="s">
        <v>26969</v>
      </c>
      <c r="D8" s="75" t="s">
        <v>24518</v>
      </c>
      <c r="E8" s="734">
        <v>59400</v>
      </c>
      <c r="F8" s="76" t="s">
        <v>277</v>
      </c>
    </row>
    <row r="9" spans="1:6" ht="204.75" x14ac:dyDescent="0.25">
      <c r="A9" s="131">
        <v>4</v>
      </c>
      <c r="B9" s="69" t="s">
        <v>295</v>
      </c>
      <c r="C9" s="75" t="s">
        <v>26970</v>
      </c>
      <c r="D9" s="75" t="s">
        <v>24520</v>
      </c>
      <c r="E9" s="734">
        <v>2049860.69</v>
      </c>
      <c r="F9" s="76" t="s">
        <v>277</v>
      </c>
    </row>
    <row r="10" spans="1:6" ht="31.5" x14ac:dyDescent="0.25">
      <c r="A10" s="131">
        <v>5</v>
      </c>
      <c r="B10" s="69" t="s">
        <v>729</v>
      </c>
      <c r="C10" s="75" t="s">
        <v>26971</v>
      </c>
      <c r="D10" s="75" t="s">
        <v>729</v>
      </c>
      <c r="E10" s="734">
        <v>1000000</v>
      </c>
      <c r="F10" s="76" t="s">
        <v>277</v>
      </c>
    </row>
    <row r="11" spans="1:6" x14ac:dyDescent="0.25">
      <c r="A11" s="131"/>
      <c r="B11" s="2351" t="s">
        <v>8605</v>
      </c>
      <c r="C11" s="2351"/>
      <c r="D11" s="2351"/>
      <c r="E11" s="424"/>
      <c r="F11" s="70"/>
    </row>
    <row r="12" spans="1:6" ht="126" x14ac:dyDescent="0.25">
      <c r="A12" s="131">
        <v>6</v>
      </c>
      <c r="B12" s="69" t="s">
        <v>295</v>
      </c>
      <c r="C12" s="75" t="s">
        <v>26972</v>
      </c>
      <c r="D12" s="75" t="s">
        <v>26973</v>
      </c>
      <c r="E12" s="734">
        <v>604310.34</v>
      </c>
      <c r="F12" s="76" t="s">
        <v>277</v>
      </c>
    </row>
    <row r="13" spans="1:6" ht="78.75" x14ac:dyDescent="0.25">
      <c r="A13" s="131">
        <v>7</v>
      </c>
      <c r="B13" s="69" t="s">
        <v>729</v>
      </c>
      <c r="C13" s="75" t="s">
        <v>26974</v>
      </c>
      <c r="D13" s="75" t="s">
        <v>26975</v>
      </c>
      <c r="E13" s="734">
        <v>1000000</v>
      </c>
      <c r="F13" s="76" t="s">
        <v>277</v>
      </c>
    </row>
    <row r="14" spans="1:6" ht="94.5" x14ac:dyDescent="0.25">
      <c r="A14" s="131">
        <v>8</v>
      </c>
      <c r="B14" s="69" t="s">
        <v>299</v>
      </c>
      <c r="C14" s="75" t="s">
        <v>26976</v>
      </c>
      <c r="D14" s="75" t="s">
        <v>26977</v>
      </c>
      <c r="E14" s="734">
        <v>1000000</v>
      </c>
      <c r="F14" s="76" t="s">
        <v>277</v>
      </c>
    </row>
    <row r="15" spans="1:6" x14ac:dyDescent="0.25">
      <c r="A15" s="131"/>
      <c r="B15" s="2351" t="s">
        <v>34</v>
      </c>
      <c r="C15" s="2351"/>
      <c r="D15" s="2351"/>
      <c r="E15" s="185"/>
      <c r="F15" s="76"/>
    </row>
    <row r="16" spans="1:6" ht="94.5" x14ac:dyDescent="0.25">
      <c r="A16" s="131">
        <v>9</v>
      </c>
      <c r="B16" s="69" t="s">
        <v>7892</v>
      </c>
      <c r="C16" s="75" t="s">
        <v>26978</v>
      </c>
      <c r="D16" s="75" t="s">
        <v>26979</v>
      </c>
      <c r="E16" s="734">
        <v>14992800.27</v>
      </c>
      <c r="F16" s="76" t="s">
        <v>277</v>
      </c>
    </row>
    <row r="17" spans="1:6" x14ac:dyDescent="0.25">
      <c r="A17" s="131"/>
      <c r="B17" s="2351" t="s">
        <v>11311</v>
      </c>
      <c r="C17" s="2351"/>
      <c r="D17" s="2351"/>
      <c r="E17" s="424"/>
      <c r="F17" s="70"/>
    </row>
    <row r="18" spans="1:6" ht="47.25" x14ac:dyDescent="0.25">
      <c r="A18" s="131">
        <v>10</v>
      </c>
      <c r="B18" s="69" t="s">
        <v>12041</v>
      </c>
      <c r="C18" s="75" t="s">
        <v>26980</v>
      </c>
      <c r="D18" s="75" t="s">
        <v>14649</v>
      </c>
      <c r="E18" s="734">
        <v>4000000</v>
      </c>
      <c r="F18" s="76" t="s">
        <v>1294</v>
      </c>
    </row>
    <row r="19" spans="1:6" x14ac:dyDescent="0.25">
      <c r="A19" s="131"/>
      <c r="B19" s="2351" t="s">
        <v>477</v>
      </c>
      <c r="C19" s="2351"/>
      <c r="D19" s="2351"/>
      <c r="E19" s="424"/>
      <c r="F19" s="70"/>
    </row>
    <row r="20" spans="1:6" ht="299.25" x14ac:dyDescent="0.25">
      <c r="A20" s="69">
        <v>11</v>
      </c>
      <c r="B20" s="69" t="s">
        <v>26981</v>
      </c>
      <c r="C20" s="75" t="s">
        <v>26982</v>
      </c>
      <c r="D20" s="158" t="s">
        <v>26909</v>
      </c>
      <c r="E20" s="734">
        <v>4677027.2</v>
      </c>
      <c r="F20" s="76" t="s">
        <v>1294</v>
      </c>
    </row>
    <row r="21" spans="1:6" x14ac:dyDescent="0.25">
      <c r="A21" s="131"/>
      <c r="B21" s="2351" t="s">
        <v>8161</v>
      </c>
      <c r="C21" s="2351"/>
      <c r="D21" s="2351"/>
      <c r="E21" s="424"/>
      <c r="F21" s="70"/>
    </row>
    <row r="22" spans="1:6" ht="47.25" x14ac:dyDescent="0.25">
      <c r="A22" s="131">
        <v>12</v>
      </c>
      <c r="B22" s="69" t="s">
        <v>26983</v>
      </c>
      <c r="C22" s="75" t="s">
        <v>26984</v>
      </c>
      <c r="D22" s="75" t="s">
        <v>17645</v>
      </c>
      <c r="E22" s="734">
        <v>2000000</v>
      </c>
      <c r="F22" s="76" t="s">
        <v>277</v>
      </c>
    </row>
    <row r="23" spans="1:6" ht="283.5" x14ac:dyDescent="0.25">
      <c r="A23" s="131">
        <v>13</v>
      </c>
      <c r="B23" s="69" t="s">
        <v>26985</v>
      </c>
      <c r="C23" s="75" t="s">
        <v>26986</v>
      </c>
      <c r="D23" s="75" t="s">
        <v>26987</v>
      </c>
      <c r="E23" s="734">
        <v>1700000</v>
      </c>
      <c r="F23" s="76" t="s">
        <v>277</v>
      </c>
    </row>
    <row r="24" spans="1:6" ht="267.75" x14ac:dyDescent="0.25">
      <c r="A24" s="131">
        <v>14</v>
      </c>
      <c r="B24" s="69" t="s">
        <v>26988</v>
      </c>
      <c r="C24" s="75" t="s">
        <v>26989</v>
      </c>
      <c r="D24" s="10" t="s">
        <v>26990</v>
      </c>
      <c r="E24" s="734">
        <v>9400000</v>
      </c>
      <c r="F24" s="76" t="s">
        <v>277</v>
      </c>
    </row>
    <row r="25" spans="1:6" ht="141.75" x14ac:dyDescent="0.25">
      <c r="A25" s="131">
        <v>15</v>
      </c>
      <c r="B25" s="69" t="s">
        <v>26991</v>
      </c>
      <c r="C25" s="75" t="s">
        <v>26992</v>
      </c>
      <c r="D25" s="75" t="s">
        <v>26993</v>
      </c>
      <c r="E25" s="734">
        <v>2500000</v>
      </c>
      <c r="F25" s="76" t="s">
        <v>277</v>
      </c>
    </row>
    <row r="26" spans="1:6" ht="47.25" x14ac:dyDescent="0.25">
      <c r="A26" s="131"/>
      <c r="B26" s="79" t="s">
        <v>8085</v>
      </c>
      <c r="C26" s="379"/>
      <c r="D26" s="379"/>
      <c r="E26" s="379"/>
      <c r="F26" s="64"/>
    </row>
    <row r="27" spans="1:6" ht="126" x14ac:dyDescent="0.25">
      <c r="A27" s="131">
        <v>16</v>
      </c>
      <c r="B27" s="69" t="s">
        <v>26994</v>
      </c>
      <c r="C27" s="69" t="s">
        <v>26995</v>
      </c>
      <c r="D27" s="69" t="s">
        <v>26996</v>
      </c>
      <c r="E27" s="188">
        <v>2486207</v>
      </c>
      <c r="F27" s="70" t="s">
        <v>277</v>
      </c>
    </row>
    <row r="28" spans="1:6" ht="126" x14ac:dyDescent="0.25">
      <c r="A28" s="131">
        <v>17</v>
      </c>
      <c r="B28" s="69" t="s">
        <v>26997</v>
      </c>
      <c r="C28" s="69" t="s">
        <v>26998</v>
      </c>
      <c r="D28" s="75" t="s">
        <v>26999</v>
      </c>
      <c r="E28" s="734">
        <v>2200000</v>
      </c>
      <c r="F28" s="76" t="s">
        <v>13</v>
      </c>
    </row>
    <row r="29" spans="1:6" ht="110.25" x14ac:dyDescent="0.25">
      <c r="A29" s="131">
        <v>18</v>
      </c>
      <c r="B29" s="69" t="s">
        <v>27000</v>
      </c>
      <c r="C29" s="69" t="s">
        <v>27001</v>
      </c>
      <c r="D29" s="75" t="s">
        <v>27002</v>
      </c>
      <c r="E29" s="734">
        <v>2200000</v>
      </c>
      <c r="F29" s="76" t="s">
        <v>13</v>
      </c>
    </row>
    <row r="30" spans="1:6" ht="110.25" x14ac:dyDescent="0.25">
      <c r="A30" s="131">
        <v>19</v>
      </c>
      <c r="B30" s="69" t="s">
        <v>27003</v>
      </c>
      <c r="C30" s="69" t="s">
        <v>27004</v>
      </c>
      <c r="D30" s="75" t="s">
        <v>27005</v>
      </c>
      <c r="E30" s="734">
        <v>2200000</v>
      </c>
      <c r="F30" s="76" t="s">
        <v>13</v>
      </c>
    </row>
    <row r="31" spans="1:6" ht="126" x14ac:dyDescent="0.25">
      <c r="A31" s="131">
        <v>20</v>
      </c>
      <c r="B31" s="69" t="s">
        <v>27006</v>
      </c>
      <c r="C31" s="69" t="s">
        <v>27007</v>
      </c>
      <c r="D31" s="75" t="s">
        <v>27008</v>
      </c>
      <c r="E31" s="734">
        <v>1700000</v>
      </c>
      <c r="F31" s="76" t="s">
        <v>13</v>
      </c>
    </row>
    <row r="32" spans="1:6" ht="94.5" x14ac:dyDescent="0.25">
      <c r="A32" s="131">
        <v>21</v>
      </c>
      <c r="B32" s="69" t="s">
        <v>27009</v>
      </c>
      <c r="C32" s="69" t="s">
        <v>27010</v>
      </c>
      <c r="D32" s="75" t="s">
        <v>27011</v>
      </c>
      <c r="E32" s="734">
        <v>2000000</v>
      </c>
      <c r="F32" s="76" t="s">
        <v>13</v>
      </c>
    </row>
    <row r="33" spans="1:6" ht="110.25" x14ac:dyDescent="0.25">
      <c r="A33" s="131">
        <v>22</v>
      </c>
      <c r="B33" s="69" t="s">
        <v>27012</v>
      </c>
      <c r="C33" s="69" t="s">
        <v>27013</v>
      </c>
      <c r="D33" s="75" t="s">
        <v>27014</v>
      </c>
      <c r="E33" s="734">
        <v>2200000</v>
      </c>
      <c r="F33" s="76" t="s">
        <v>13</v>
      </c>
    </row>
    <row r="34" spans="1:6" ht="126" x14ac:dyDescent="0.25">
      <c r="A34" s="131">
        <v>23</v>
      </c>
      <c r="B34" s="69" t="s">
        <v>27015</v>
      </c>
      <c r="C34" s="69" t="s">
        <v>27016</v>
      </c>
      <c r="D34" s="75" t="s">
        <v>27008</v>
      </c>
      <c r="E34" s="734">
        <v>1700000</v>
      </c>
      <c r="F34" s="76" t="s">
        <v>13</v>
      </c>
    </row>
    <row r="35" spans="1:6" ht="110.25" x14ac:dyDescent="0.25">
      <c r="A35" s="131">
        <v>24</v>
      </c>
      <c r="B35" s="69" t="s">
        <v>27017</v>
      </c>
      <c r="C35" s="69" t="s">
        <v>27018</v>
      </c>
      <c r="D35" s="75" t="s">
        <v>27019</v>
      </c>
      <c r="E35" s="734">
        <v>2200000</v>
      </c>
      <c r="F35" s="76" t="s">
        <v>13</v>
      </c>
    </row>
    <row r="36" spans="1:6" ht="110.25" x14ac:dyDescent="0.25">
      <c r="A36" s="131">
        <v>25</v>
      </c>
      <c r="B36" s="69" t="s">
        <v>27020</v>
      </c>
      <c r="C36" s="69" t="s">
        <v>27021</v>
      </c>
      <c r="D36" s="75" t="s">
        <v>27019</v>
      </c>
      <c r="E36" s="734">
        <v>2200000</v>
      </c>
      <c r="F36" s="76" t="s">
        <v>13</v>
      </c>
    </row>
    <row r="37" spans="1:6" ht="110.25" x14ac:dyDescent="0.25">
      <c r="A37" s="131">
        <v>26</v>
      </c>
      <c r="B37" s="69" t="s">
        <v>27022</v>
      </c>
      <c r="C37" s="69" t="s">
        <v>27023</v>
      </c>
      <c r="D37" s="75" t="s">
        <v>27024</v>
      </c>
      <c r="E37" s="734">
        <v>2200000</v>
      </c>
      <c r="F37" s="76" t="s">
        <v>13</v>
      </c>
    </row>
    <row r="38" spans="1:6" ht="63" x14ac:dyDescent="0.25">
      <c r="A38" s="131">
        <v>27</v>
      </c>
      <c r="B38" s="69" t="s">
        <v>27025</v>
      </c>
      <c r="C38" s="69" t="s">
        <v>27026</v>
      </c>
      <c r="D38" s="75" t="s">
        <v>27027</v>
      </c>
      <c r="E38" s="734">
        <v>1000000</v>
      </c>
      <c r="F38" s="76" t="s">
        <v>13</v>
      </c>
    </row>
    <row r="39" spans="1:6" ht="94.5" x14ac:dyDescent="0.25">
      <c r="A39" s="131">
        <v>28</v>
      </c>
      <c r="B39" s="69" t="s">
        <v>27028</v>
      </c>
      <c r="C39" s="69" t="s">
        <v>27029</v>
      </c>
      <c r="D39" s="75" t="s">
        <v>27011</v>
      </c>
      <c r="E39" s="734">
        <v>2000000</v>
      </c>
      <c r="F39" s="76" t="s">
        <v>13</v>
      </c>
    </row>
    <row r="40" spans="1:6" ht="31.5" x14ac:dyDescent="0.25">
      <c r="A40" s="131">
        <v>29</v>
      </c>
      <c r="B40" s="69" t="s">
        <v>27030</v>
      </c>
      <c r="C40" s="69" t="s">
        <v>27031</v>
      </c>
      <c r="D40" s="75" t="s">
        <v>27032</v>
      </c>
      <c r="E40" s="734">
        <v>900000</v>
      </c>
      <c r="F40" s="76" t="s">
        <v>13</v>
      </c>
    </row>
    <row r="41" spans="1:6" x14ac:dyDescent="0.25">
      <c r="A41" s="131"/>
      <c r="B41" s="2351" t="s">
        <v>306</v>
      </c>
      <c r="C41" s="2351"/>
      <c r="D41" s="2351"/>
      <c r="E41" s="734"/>
      <c r="F41" s="76"/>
    </row>
    <row r="42" spans="1:6" ht="126" x14ac:dyDescent="0.25">
      <c r="A42" s="131">
        <v>30</v>
      </c>
      <c r="B42" s="69" t="s">
        <v>307</v>
      </c>
      <c r="C42" s="69" t="s">
        <v>27033</v>
      </c>
      <c r="D42" s="75" t="s">
        <v>27034</v>
      </c>
      <c r="E42" s="734">
        <v>1736206.9</v>
      </c>
      <c r="F42" s="76" t="s">
        <v>277</v>
      </c>
    </row>
    <row r="43" spans="1:6" x14ac:dyDescent="0.25">
      <c r="A43" s="131"/>
      <c r="B43" s="2351" t="s">
        <v>303</v>
      </c>
      <c r="C43" s="2351"/>
      <c r="D43" s="2351"/>
      <c r="E43" s="734"/>
      <c r="F43" s="76"/>
    </row>
    <row r="44" spans="1:6" ht="126" x14ac:dyDescent="0.25">
      <c r="A44" s="131">
        <v>31</v>
      </c>
      <c r="B44" s="69" t="s">
        <v>27035</v>
      </c>
      <c r="C44" s="75" t="s">
        <v>27036</v>
      </c>
      <c r="D44" s="75" t="s">
        <v>27037</v>
      </c>
      <c r="E44" s="734">
        <v>500000</v>
      </c>
      <c r="F44" s="76" t="s">
        <v>13</v>
      </c>
    </row>
    <row r="45" spans="1:6" ht="47.25" x14ac:dyDescent="0.25">
      <c r="A45" s="131">
        <v>32</v>
      </c>
      <c r="B45" s="69" t="s">
        <v>27038</v>
      </c>
      <c r="C45" s="75" t="s">
        <v>27039</v>
      </c>
      <c r="D45" s="75" t="s">
        <v>27040</v>
      </c>
      <c r="E45" s="734">
        <v>100000</v>
      </c>
      <c r="F45" s="76" t="s">
        <v>13</v>
      </c>
    </row>
    <row r="46" spans="1:6" ht="47.25" x14ac:dyDescent="0.25">
      <c r="A46" s="131">
        <v>33</v>
      </c>
      <c r="B46" s="69" t="s">
        <v>27041</v>
      </c>
      <c r="C46" s="75" t="s">
        <v>27042</v>
      </c>
      <c r="D46" s="75" t="s">
        <v>27040</v>
      </c>
      <c r="E46" s="734">
        <v>100000</v>
      </c>
      <c r="F46" s="76" t="s">
        <v>13</v>
      </c>
    </row>
    <row r="47" spans="1:6" ht="47.25" x14ac:dyDescent="0.25">
      <c r="A47" s="131">
        <v>34</v>
      </c>
      <c r="B47" s="69" t="s">
        <v>27015</v>
      </c>
      <c r="C47" s="75" t="s">
        <v>27043</v>
      </c>
      <c r="D47" s="75" t="s">
        <v>27040</v>
      </c>
      <c r="E47" s="734">
        <v>100000</v>
      </c>
      <c r="F47" s="76" t="s">
        <v>13</v>
      </c>
    </row>
    <row r="48" spans="1:6" ht="47.25" x14ac:dyDescent="0.25">
      <c r="A48" s="131">
        <v>35</v>
      </c>
      <c r="B48" s="69" t="s">
        <v>27044</v>
      </c>
      <c r="C48" s="75" t="s">
        <v>27045</v>
      </c>
      <c r="D48" s="75" t="s">
        <v>27040</v>
      </c>
      <c r="E48" s="734">
        <v>100000</v>
      </c>
      <c r="F48" s="76" t="s">
        <v>13</v>
      </c>
    </row>
    <row r="49" spans="1:6" ht="47.25" x14ac:dyDescent="0.25">
      <c r="A49" s="131">
        <v>36</v>
      </c>
      <c r="B49" s="69" t="s">
        <v>26983</v>
      </c>
      <c r="C49" s="75" t="s">
        <v>27046</v>
      </c>
      <c r="D49" s="75" t="s">
        <v>27040</v>
      </c>
      <c r="E49" s="734">
        <v>100000</v>
      </c>
      <c r="F49" s="76" t="s">
        <v>13</v>
      </c>
    </row>
    <row r="50" spans="1:6" ht="236.25" x14ac:dyDescent="0.25">
      <c r="A50" s="131">
        <v>37</v>
      </c>
      <c r="B50" s="69" t="s">
        <v>27047</v>
      </c>
      <c r="C50" s="75" t="s">
        <v>27048</v>
      </c>
      <c r="D50" s="75" t="s">
        <v>27049</v>
      </c>
      <c r="E50" s="734">
        <v>736206.9</v>
      </c>
      <c r="F50" s="76" t="s">
        <v>13</v>
      </c>
    </row>
    <row r="51" spans="1:6" x14ac:dyDescent="0.25">
      <c r="A51" s="131"/>
      <c r="B51" s="2351" t="s">
        <v>739</v>
      </c>
      <c r="C51" s="2351"/>
      <c r="D51" s="2351"/>
      <c r="E51" s="734"/>
      <c r="F51" s="76"/>
    </row>
    <row r="52" spans="1:6" ht="63" x14ac:dyDescent="0.25">
      <c r="A52" s="131">
        <v>38</v>
      </c>
      <c r="B52" s="69" t="s">
        <v>301</v>
      </c>
      <c r="C52" s="75" t="s">
        <v>27050</v>
      </c>
      <c r="D52" s="75" t="s">
        <v>24622</v>
      </c>
      <c r="E52" s="734">
        <v>4568965.5199999996</v>
      </c>
      <c r="F52" s="76" t="s">
        <v>277</v>
      </c>
    </row>
    <row r="53" spans="1:6" x14ac:dyDescent="0.25">
      <c r="A53" s="529"/>
      <c r="B53" s="70" t="s">
        <v>248</v>
      </c>
      <c r="C53" s="2351"/>
      <c r="D53" s="2351"/>
      <c r="E53" s="185">
        <f>SUM(E6:E52)</f>
        <v>81310344.820000008</v>
      </c>
      <c r="F53" s="76"/>
    </row>
    <row r="54" spans="1:6" x14ac:dyDescent="0.25">
      <c r="A54" s="1311"/>
      <c r="B54" s="2950" t="s">
        <v>9</v>
      </c>
      <c r="C54" s="2951"/>
      <c r="D54" s="2952"/>
      <c r="E54" s="1312"/>
      <c r="F54" s="1313"/>
    </row>
    <row r="55" spans="1:6" ht="63" x14ac:dyDescent="0.25">
      <c r="A55" s="1314">
        <v>1</v>
      </c>
      <c r="B55" s="158" t="s">
        <v>269</v>
      </c>
      <c r="C55" s="78" t="s">
        <v>27051</v>
      </c>
      <c r="D55" s="158" t="s">
        <v>271</v>
      </c>
      <c r="E55" s="186">
        <v>1000000</v>
      </c>
      <c r="F55" s="1315" t="s">
        <v>272</v>
      </c>
    </row>
    <row r="56" spans="1:6" x14ac:dyDescent="0.25">
      <c r="A56" s="1314"/>
      <c r="B56" s="336" t="s">
        <v>273</v>
      </c>
      <c r="C56" s="78"/>
      <c r="D56" s="158"/>
      <c r="E56" s="186"/>
      <c r="F56" s="1315"/>
    </row>
    <row r="57" spans="1:6" ht="94.5" x14ac:dyDescent="0.25">
      <c r="A57" s="1314">
        <v>2</v>
      </c>
      <c r="B57" s="158" t="s">
        <v>274</v>
      </c>
      <c r="C57" s="78" t="s">
        <v>27052</v>
      </c>
      <c r="D57" s="158" t="s">
        <v>276</v>
      </c>
      <c r="E57" s="186">
        <v>4500000</v>
      </c>
      <c r="F57" s="1315" t="s">
        <v>277</v>
      </c>
    </row>
    <row r="58" spans="1:6" x14ac:dyDescent="0.25">
      <c r="A58" s="1314"/>
      <c r="B58" s="336" t="s">
        <v>248</v>
      </c>
      <c r="C58" s="158"/>
      <c r="D58" s="158"/>
      <c r="E58" s="520">
        <v>5500000</v>
      </c>
      <c r="F58" s="1315"/>
    </row>
    <row r="59" spans="1:6" x14ac:dyDescent="0.25">
      <c r="A59" s="88"/>
      <c r="B59" s="88" t="s">
        <v>324</v>
      </c>
      <c r="C59" s="88"/>
      <c r="D59" s="88"/>
      <c r="E59" s="89">
        <f>E58+E53</f>
        <v>86810344.820000008</v>
      </c>
      <c r="F59" s="88"/>
    </row>
    <row r="63" spans="1:6" x14ac:dyDescent="0.25">
      <c r="A63" s="2585" t="s">
        <v>0</v>
      </c>
      <c r="B63" s="2585"/>
      <c r="C63" s="2585"/>
      <c r="D63" s="2585"/>
      <c r="E63" s="2585"/>
      <c r="F63" s="2585"/>
    </row>
    <row r="64" spans="1:6" x14ac:dyDescent="0.25">
      <c r="A64" s="2585" t="s">
        <v>27053</v>
      </c>
      <c r="B64" s="2585"/>
      <c r="C64" s="2585"/>
      <c r="D64" s="2585"/>
      <c r="E64" s="2585"/>
      <c r="F64" s="2585"/>
    </row>
    <row r="65" spans="1:6" x14ac:dyDescent="0.25">
      <c r="A65" s="2585" t="s">
        <v>281</v>
      </c>
      <c r="B65" s="2585"/>
      <c r="C65" s="2585"/>
      <c r="D65" s="2585"/>
      <c r="E65" s="2585"/>
      <c r="F65" s="2585"/>
    </row>
    <row r="66" spans="1:6" x14ac:dyDescent="0.25">
      <c r="A66" s="264" t="s">
        <v>8292</v>
      </c>
      <c r="B66" s="437" t="s">
        <v>5559</v>
      </c>
      <c r="C66" s="437" t="s">
        <v>284</v>
      </c>
      <c r="D66" s="437" t="s">
        <v>8293</v>
      </c>
      <c r="E66" s="386" t="s">
        <v>708</v>
      </c>
      <c r="F66" s="45" t="s">
        <v>1228</v>
      </c>
    </row>
    <row r="67" spans="1:6" x14ac:dyDescent="0.25">
      <c r="A67" s="851" t="s">
        <v>25046</v>
      </c>
      <c r="B67" s="1023" t="s">
        <v>27054</v>
      </c>
      <c r="C67" s="1023"/>
      <c r="D67" s="1024"/>
      <c r="E67" s="416"/>
      <c r="F67" s="166"/>
    </row>
    <row r="68" spans="1:6" ht="126" x14ac:dyDescent="0.25">
      <c r="A68" s="43">
        <v>1</v>
      </c>
      <c r="B68" s="182" t="s">
        <v>295</v>
      </c>
      <c r="C68" s="182" t="s">
        <v>26970</v>
      </c>
      <c r="D68" s="182" t="s">
        <v>27055</v>
      </c>
      <c r="E68" s="450">
        <v>482758.62</v>
      </c>
      <c r="F68" s="42" t="s">
        <v>19461</v>
      </c>
    </row>
    <row r="69" spans="1:6" ht="94.5" x14ac:dyDescent="0.25">
      <c r="A69" s="43">
        <v>2</v>
      </c>
      <c r="B69" s="182" t="s">
        <v>729</v>
      </c>
      <c r="C69" s="182" t="s">
        <v>27056</v>
      </c>
      <c r="D69" s="182" t="s">
        <v>541</v>
      </c>
      <c r="E69" s="450">
        <v>200000</v>
      </c>
      <c r="F69" s="42" t="s">
        <v>19461</v>
      </c>
    </row>
    <row r="70" spans="1:6" x14ac:dyDescent="0.25">
      <c r="A70" s="163"/>
      <c r="B70" s="2731" t="s">
        <v>27057</v>
      </c>
      <c r="C70" s="2949"/>
      <c r="D70" s="2732"/>
      <c r="E70" s="450"/>
      <c r="F70" s="42"/>
    </row>
    <row r="71" spans="1:6" ht="173.25" x14ac:dyDescent="0.25">
      <c r="A71" s="43">
        <v>3</v>
      </c>
      <c r="B71" s="182" t="s">
        <v>295</v>
      </c>
      <c r="C71" s="182" t="s">
        <v>26972</v>
      </c>
      <c r="D71" s="450" t="s">
        <v>27058</v>
      </c>
      <c r="E71" s="1316">
        <v>141379.32</v>
      </c>
      <c r="F71" s="164" t="s">
        <v>19461</v>
      </c>
    </row>
    <row r="72" spans="1:6" ht="78.75" x14ac:dyDescent="0.25">
      <c r="A72" s="43">
        <v>4</v>
      </c>
      <c r="B72" s="182" t="s">
        <v>729</v>
      </c>
      <c r="C72" s="182" t="s">
        <v>26974</v>
      </c>
      <c r="D72" s="182" t="s">
        <v>26975</v>
      </c>
      <c r="E72" s="450">
        <v>200000</v>
      </c>
      <c r="F72" s="42" t="s">
        <v>19461</v>
      </c>
    </row>
    <row r="73" spans="1:6" x14ac:dyDescent="0.25">
      <c r="A73" s="163"/>
      <c r="B73" s="2474" t="s">
        <v>739</v>
      </c>
      <c r="C73" s="2477"/>
      <c r="D73" s="2477"/>
      <c r="E73" s="450"/>
      <c r="F73" s="42"/>
    </row>
    <row r="74" spans="1:6" ht="63" x14ac:dyDescent="0.25">
      <c r="A74" s="43">
        <v>5</v>
      </c>
      <c r="B74" s="182" t="s">
        <v>301</v>
      </c>
      <c r="C74" s="182" t="s">
        <v>27050</v>
      </c>
      <c r="D74" s="182" t="s">
        <v>24622</v>
      </c>
      <c r="E74" s="450">
        <v>568965.51</v>
      </c>
      <c r="F74" s="42" t="s">
        <v>19461</v>
      </c>
    </row>
    <row r="75" spans="1:6" x14ac:dyDescent="0.25">
      <c r="A75" s="163"/>
      <c r="B75" s="2766" t="s">
        <v>112</v>
      </c>
      <c r="C75" s="2953"/>
      <c r="D75" s="2953"/>
      <c r="E75" s="450"/>
      <c r="F75" s="42"/>
    </row>
    <row r="76" spans="1:6" ht="141.75" x14ac:dyDescent="0.25">
      <c r="A76" s="43">
        <v>6</v>
      </c>
      <c r="B76" s="182" t="s">
        <v>27059</v>
      </c>
      <c r="C76" s="182" t="s">
        <v>27060</v>
      </c>
      <c r="D76" s="182" t="s">
        <v>27061</v>
      </c>
      <c r="E76" s="450">
        <v>300000</v>
      </c>
      <c r="F76" s="42" t="s">
        <v>277</v>
      </c>
    </row>
    <row r="77" spans="1:6" ht="110.25" x14ac:dyDescent="0.25">
      <c r="A77" s="43">
        <v>7</v>
      </c>
      <c r="B77" s="182" t="s">
        <v>27059</v>
      </c>
      <c r="C77" s="182" t="s">
        <v>27062</v>
      </c>
      <c r="D77" s="182" t="s">
        <v>27063</v>
      </c>
      <c r="E77" s="450">
        <v>2200000</v>
      </c>
      <c r="F77" s="42" t="s">
        <v>1294</v>
      </c>
    </row>
    <row r="78" spans="1:6" ht="126" x14ac:dyDescent="0.25">
      <c r="A78" s="43">
        <v>8</v>
      </c>
      <c r="B78" s="182" t="s">
        <v>27064</v>
      </c>
      <c r="C78" s="182" t="s">
        <v>27065</v>
      </c>
      <c r="D78" s="182" t="s">
        <v>27066</v>
      </c>
      <c r="E78" s="450">
        <v>2500000</v>
      </c>
      <c r="F78" s="42" t="s">
        <v>1294</v>
      </c>
    </row>
    <row r="79" spans="1:6" ht="126" x14ac:dyDescent="0.25">
      <c r="A79" s="43">
        <v>9</v>
      </c>
      <c r="B79" s="182" t="s">
        <v>27067</v>
      </c>
      <c r="C79" s="182" t="s">
        <v>27068</v>
      </c>
      <c r="D79" s="182" t="s">
        <v>27069</v>
      </c>
      <c r="E79" s="450">
        <v>2000000</v>
      </c>
      <c r="F79" s="42" t="s">
        <v>13</v>
      </c>
    </row>
    <row r="80" spans="1:6" x14ac:dyDescent="0.25">
      <c r="A80" s="43"/>
      <c r="B80" s="2381" t="s">
        <v>219</v>
      </c>
      <c r="C80" s="2382"/>
      <c r="D80" s="182"/>
      <c r="E80" s="182"/>
      <c r="F80" s="42"/>
    </row>
    <row r="81" spans="1:6" ht="252" x14ac:dyDescent="0.25">
      <c r="A81" s="43">
        <v>10</v>
      </c>
      <c r="B81" s="182" t="s">
        <v>27070</v>
      </c>
      <c r="C81" s="182" t="s">
        <v>27071</v>
      </c>
      <c r="D81" s="182" t="s">
        <v>27072</v>
      </c>
      <c r="E81" s="450">
        <v>500000</v>
      </c>
      <c r="F81" s="42" t="s">
        <v>13</v>
      </c>
    </row>
    <row r="82" spans="1:6" x14ac:dyDescent="0.25">
      <c r="A82" s="43"/>
      <c r="B82" s="2553" t="s">
        <v>248</v>
      </c>
      <c r="C82" s="2555"/>
      <c r="D82" s="182"/>
      <c r="E82" s="463">
        <f>SUM(E68:E81)</f>
        <v>9093103.4499999993</v>
      </c>
      <c r="F82" s="42"/>
    </row>
    <row r="83" spans="1:6" ht="19.5" customHeight="1" x14ac:dyDescent="0.25">
      <c r="A83" s="43"/>
      <c r="B83" s="2381" t="s">
        <v>323</v>
      </c>
      <c r="C83" s="2435"/>
      <c r="D83" s="469"/>
      <c r="E83" s="463"/>
      <c r="F83" s="42"/>
    </row>
    <row r="84" spans="1:6" x14ac:dyDescent="0.25">
      <c r="A84" s="163" t="s">
        <v>790</v>
      </c>
      <c r="B84" s="2954" t="s">
        <v>34</v>
      </c>
      <c r="C84" s="2955"/>
      <c r="D84" s="2956"/>
      <c r="E84" s="450"/>
      <c r="F84" s="38"/>
    </row>
    <row r="85" spans="1:6" ht="141.75" x14ac:dyDescent="0.25">
      <c r="A85" s="43">
        <v>4</v>
      </c>
      <c r="B85" s="182" t="s">
        <v>27073</v>
      </c>
      <c r="C85" s="182" t="s">
        <v>27074</v>
      </c>
      <c r="D85" s="182" t="s">
        <v>27075</v>
      </c>
      <c r="E85" s="450">
        <v>2286206.89</v>
      </c>
      <c r="F85" s="38" t="s">
        <v>19461</v>
      </c>
    </row>
    <row r="86" spans="1:6" x14ac:dyDescent="0.25">
      <c r="A86" s="88"/>
      <c r="B86" s="88" t="s">
        <v>248</v>
      </c>
      <c r="C86" s="88"/>
      <c r="D86" s="88"/>
      <c r="E86" s="463">
        <v>2286206.89</v>
      </c>
      <c r="F86" s="88"/>
    </row>
    <row r="87" spans="1:6" x14ac:dyDescent="0.25">
      <c r="A87" s="88"/>
      <c r="B87" s="88" t="s">
        <v>324</v>
      </c>
      <c r="C87" s="88"/>
      <c r="D87" s="88"/>
      <c r="E87" s="404">
        <f>E86+E82</f>
        <v>11379310.34</v>
      </c>
      <c r="F87" s="88"/>
    </row>
  </sheetData>
  <mergeCells count="24">
    <mergeCell ref="B73:D73"/>
    <mergeCell ref="B75:D75"/>
    <mergeCell ref="B80:C80"/>
    <mergeCell ref="B82:C82"/>
    <mergeCell ref="B84:D84"/>
    <mergeCell ref="B83:C83"/>
    <mergeCell ref="B70:D70"/>
    <mergeCell ref="B17:D17"/>
    <mergeCell ref="B19:D19"/>
    <mergeCell ref="B21:D21"/>
    <mergeCell ref="B41:D41"/>
    <mergeCell ref="B43:D43"/>
    <mergeCell ref="B51:D51"/>
    <mergeCell ref="C53:D53"/>
    <mergeCell ref="B54:D54"/>
    <mergeCell ref="A63:F63"/>
    <mergeCell ref="A64:F64"/>
    <mergeCell ref="A65:F65"/>
    <mergeCell ref="B15:D15"/>
    <mergeCell ref="A1:F1"/>
    <mergeCell ref="A2:F2"/>
    <mergeCell ref="A3:F3"/>
    <mergeCell ref="B5:D5"/>
    <mergeCell ref="B11:D11"/>
  </mergeCells>
  <pageMargins left="0.7" right="0.7" top="0.75" bottom="0.75" header="0.3" footer="0.3"/>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0"/>
  <sheetViews>
    <sheetView topLeftCell="A139" workbookViewId="0">
      <selection activeCell="C109" sqref="C109"/>
    </sheetView>
  </sheetViews>
  <sheetFormatPr defaultRowHeight="15.75" x14ac:dyDescent="0.25"/>
  <cols>
    <col min="1" max="1" width="8.28515625" style="128" customWidth="1"/>
    <col min="2" max="2" width="18" style="128" customWidth="1"/>
    <col min="3" max="3" width="42.42578125" style="128" customWidth="1"/>
    <col min="4" max="4" width="17.7109375" style="128" customWidth="1"/>
    <col min="5" max="5" width="19.42578125" style="128" customWidth="1"/>
    <col min="6" max="6" width="12.5703125" style="128" customWidth="1"/>
    <col min="7" max="16384" width="9.140625" style="128"/>
  </cols>
  <sheetData>
    <row r="1" spans="1:6" x14ac:dyDescent="0.25">
      <c r="A1" s="2345" t="s">
        <v>0</v>
      </c>
      <c r="B1" s="2345"/>
      <c r="C1" s="2345"/>
      <c r="D1" s="2345"/>
      <c r="E1" s="2345"/>
      <c r="F1" s="2345"/>
    </row>
    <row r="2" spans="1:6" x14ac:dyDescent="0.25">
      <c r="A2" s="2345" t="s">
        <v>27076</v>
      </c>
      <c r="B2" s="2345"/>
      <c r="C2" s="2345"/>
      <c r="D2" s="2345"/>
      <c r="E2" s="2345"/>
      <c r="F2" s="2345"/>
    </row>
    <row r="3" spans="1:6" x14ac:dyDescent="0.25">
      <c r="A3" s="2345" t="s">
        <v>281</v>
      </c>
      <c r="B3" s="2345"/>
      <c r="C3" s="2345"/>
      <c r="D3" s="2345"/>
      <c r="E3" s="2345"/>
      <c r="F3" s="2345"/>
    </row>
    <row r="4" spans="1:6" ht="31.5" x14ac:dyDescent="0.25">
      <c r="A4" s="9" t="s">
        <v>3</v>
      </c>
      <c r="B4" s="9" t="s">
        <v>283</v>
      </c>
      <c r="C4" s="9" t="s">
        <v>284</v>
      </c>
      <c r="D4" s="96" t="s">
        <v>5291</v>
      </c>
      <c r="E4" s="138" t="s">
        <v>286</v>
      </c>
      <c r="F4" s="219" t="s">
        <v>287</v>
      </c>
    </row>
    <row r="5" spans="1:6" x14ac:dyDescent="0.25">
      <c r="A5" s="69"/>
      <c r="B5" s="2472" t="s">
        <v>9</v>
      </c>
      <c r="C5" s="2472"/>
      <c r="D5" s="2472"/>
      <c r="E5" s="189"/>
      <c r="F5" s="71"/>
    </row>
    <row r="6" spans="1:6" ht="47.25" x14ac:dyDescent="0.25">
      <c r="A6" s="69">
        <v>1</v>
      </c>
      <c r="B6" s="69" t="s">
        <v>289</v>
      </c>
      <c r="C6" s="69" t="s">
        <v>27077</v>
      </c>
      <c r="D6" s="75" t="s">
        <v>329</v>
      </c>
      <c r="E6" s="187">
        <v>2100000</v>
      </c>
      <c r="F6" s="71" t="s">
        <v>272</v>
      </c>
    </row>
    <row r="7" spans="1:6" ht="126" x14ac:dyDescent="0.25">
      <c r="A7" s="69">
        <v>2</v>
      </c>
      <c r="B7" s="69" t="s">
        <v>295</v>
      </c>
      <c r="C7" s="69" t="s">
        <v>27078</v>
      </c>
      <c r="D7" s="75" t="s">
        <v>535</v>
      </c>
      <c r="E7" s="187">
        <v>1589421</v>
      </c>
      <c r="F7" s="71" t="s">
        <v>272</v>
      </c>
    </row>
    <row r="8" spans="1:6" ht="31.5" x14ac:dyDescent="0.25">
      <c r="A8" s="69">
        <v>3</v>
      </c>
      <c r="B8" s="69" t="s">
        <v>17</v>
      </c>
      <c r="C8" s="69" t="s">
        <v>27079</v>
      </c>
      <c r="D8" s="75" t="s">
        <v>537</v>
      </c>
      <c r="E8" s="187">
        <v>28800</v>
      </c>
      <c r="F8" s="71" t="s">
        <v>272</v>
      </c>
    </row>
    <row r="9" spans="1:6" ht="31.5" x14ac:dyDescent="0.25">
      <c r="A9" s="69">
        <v>4</v>
      </c>
      <c r="B9" s="69" t="s">
        <v>20</v>
      </c>
      <c r="C9" s="69" t="s">
        <v>27080</v>
      </c>
      <c r="D9" s="75" t="s">
        <v>539</v>
      </c>
      <c r="E9" s="187">
        <v>62400</v>
      </c>
      <c r="F9" s="71" t="s">
        <v>272</v>
      </c>
    </row>
    <row r="10" spans="1:6" ht="94.5" x14ac:dyDescent="0.25">
      <c r="A10" s="69">
        <v>5</v>
      </c>
      <c r="B10" s="69" t="s">
        <v>23</v>
      </c>
      <c r="C10" s="69" t="s">
        <v>27081</v>
      </c>
      <c r="D10" s="75" t="s">
        <v>541</v>
      </c>
      <c r="E10" s="187">
        <v>428000</v>
      </c>
      <c r="F10" s="71" t="s">
        <v>272</v>
      </c>
    </row>
    <row r="11" spans="1:6" x14ac:dyDescent="0.25">
      <c r="A11" s="69"/>
      <c r="B11" s="2351" t="s">
        <v>790</v>
      </c>
      <c r="C11" s="2351"/>
      <c r="D11" s="2351"/>
      <c r="E11" s="71"/>
      <c r="F11" s="70"/>
    </row>
    <row r="12" spans="1:6" ht="110.25" x14ac:dyDescent="0.25">
      <c r="A12" s="69">
        <v>6</v>
      </c>
      <c r="B12" s="69" t="s">
        <v>295</v>
      </c>
      <c r="C12" s="69" t="s">
        <v>27082</v>
      </c>
      <c r="D12" s="75" t="s">
        <v>336</v>
      </c>
      <c r="E12" s="187">
        <v>724896.81</v>
      </c>
      <c r="F12" s="71" t="s">
        <v>272</v>
      </c>
    </row>
    <row r="13" spans="1:6" ht="94.5" x14ac:dyDescent="0.25">
      <c r="A13" s="69">
        <v>7</v>
      </c>
      <c r="B13" s="69" t="s">
        <v>23</v>
      </c>
      <c r="C13" s="69" t="s">
        <v>27083</v>
      </c>
      <c r="D13" s="75" t="s">
        <v>541</v>
      </c>
      <c r="E13" s="187">
        <v>979413.5</v>
      </c>
      <c r="F13" s="71" t="s">
        <v>272</v>
      </c>
    </row>
    <row r="14" spans="1:6" ht="94.5" x14ac:dyDescent="0.25">
      <c r="A14" s="69">
        <v>8</v>
      </c>
      <c r="B14" s="69" t="s">
        <v>299</v>
      </c>
      <c r="C14" s="69" t="s">
        <v>27084</v>
      </c>
      <c r="D14" s="75" t="s">
        <v>1244</v>
      </c>
      <c r="E14" s="187">
        <v>900000</v>
      </c>
      <c r="F14" s="71" t="s">
        <v>272</v>
      </c>
    </row>
    <row r="15" spans="1:6" x14ac:dyDescent="0.25">
      <c r="A15" s="69"/>
      <c r="B15" s="2351" t="s">
        <v>40</v>
      </c>
      <c r="C15" s="2351"/>
      <c r="D15" s="2351"/>
      <c r="E15" s="71"/>
      <c r="F15" s="70"/>
    </row>
    <row r="16" spans="1:6" ht="94.5" x14ac:dyDescent="0.25">
      <c r="A16" s="69">
        <v>9</v>
      </c>
      <c r="B16" s="69" t="s">
        <v>41</v>
      </c>
      <c r="C16" s="69" t="s">
        <v>27085</v>
      </c>
      <c r="D16" s="75" t="s">
        <v>43</v>
      </c>
      <c r="E16" s="187">
        <v>4568965.5199999996</v>
      </c>
      <c r="F16" s="71" t="s">
        <v>272</v>
      </c>
    </row>
    <row r="17" spans="1:6" x14ac:dyDescent="0.25">
      <c r="A17" s="69"/>
      <c r="B17" s="2351" t="s">
        <v>306</v>
      </c>
      <c r="C17" s="2351"/>
      <c r="D17" s="2351"/>
      <c r="E17" s="71"/>
      <c r="F17" s="70"/>
    </row>
    <row r="18" spans="1:6" ht="47.25" x14ac:dyDescent="0.25">
      <c r="A18" s="69">
        <v>10</v>
      </c>
      <c r="B18" s="75" t="s">
        <v>27086</v>
      </c>
      <c r="C18" s="69" t="s">
        <v>27087</v>
      </c>
      <c r="D18" s="75" t="s">
        <v>27088</v>
      </c>
      <c r="E18" s="74">
        <v>217026</v>
      </c>
      <c r="F18" s="71" t="s">
        <v>272</v>
      </c>
    </row>
    <row r="19" spans="1:6" ht="47.25" x14ac:dyDescent="0.25">
      <c r="A19" s="69">
        <v>11</v>
      </c>
      <c r="B19" s="75" t="s">
        <v>27089</v>
      </c>
      <c r="C19" s="69" t="s">
        <v>27090</v>
      </c>
      <c r="D19" s="75" t="s">
        <v>27088</v>
      </c>
      <c r="E19" s="74">
        <v>217026</v>
      </c>
      <c r="F19" s="71" t="s">
        <v>272</v>
      </c>
    </row>
    <row r="20" spans="1:6" ht="47.25" x14ac:dyDescent="0.25">
      <c r="A20" s="69">
        <v>12</v>
      </c>
      <c r="B20" s="75" t="s">
        <v>27091</v>
      </c>
      <c r="C20" s="69" t="s">
        <v>27092</v>
      </c>
      <c r="D20" s="75" t="s">
        <v>27088</v>
      </c>
      <c r="E20" s="74">
        <v>217026</v>
      </c>
      <c r="F20" s="71" t="s">
        <v>272</v>
      </c>
    </row>
    <row r="21" spans="1:6" ht="47.25" x14ac:dyDescent="0.25">
      <c r="A21" s="69">
        <v>13</v>
      </c>
      <c r="B21" s="75" t="s">
        <v>27093</v>
      </c>
      <c r="C21" s="69" t="s">
        <v>27094</v>
      </c>
      <c r="D21" s="75" t="s">
        <v>27088</v>
      </c>
      <c r="E21" s="74">
        <v>217026</v>
      </c>
      <c r="F21" s="71" t="s">
        <v>272</v>
      </c>
    </row>
    <row r="22" spans="1:6" ht="47.25" x14ac:dyDescent="0.25">
      <c r="A22" s="69">
        <v>14</v>
      </c>
      <c r="B22" s="75" t="s">
        <v>27095</v>
      </c>
      <c r="C22" s="69" t="s">
        <v>27096</v>
      </c>
      <c r="D22" s="75" t="s">
        <v>27088</v>
      </c>
      <c r="E22" s="74">
        <v>217026</v>
      </c>
      <c r="F22" s="71" t="s">
        <v>272</v>
      </c>
    </row>
    <row r="23" spans="1:6" ht="47.25" x14ac:dyDescent="0.25">
      <c r="A23" s="69">
        <v>15</v>
      </c>
      <c r="B23" s="75" t="s">
        <v>27097</v>
      </c>
      <c r="C23" s="69" t="s">
        <v>27098</v>
      </c>
      <c r="D23" s="75" t="s">
        <v>27088</v>
      </c>
      <c r="E23" s="74">
        <v>217026</v>
      </c>
      <c r="F23" s="71" t="s">
        <v>272</v>
      </c>
    </row>
    <row r="24" spans="1:6" ht="47.25" x14ac:dyDescent="0.25">
      <c r="A24" s="69">
        <v>16</v>
      </c>
      <c r="B24" s="75" t="s">
        <v>27099</v>
      </c>
      <c r="C24" s="69" t="s">
        <v>27100</v>
      </c>
      <c r="D24" s="75" t="s">
        <v>27088</v>
      </c>
      <c r="E24" s="74">
        <v>217026</v>
      </c>
      <c r="F24" s="71" t="s">
        <v>272</v>
      </c>
    </row>
    <row r="25" spans="1:6" ht="47.25" x14ac:dyDescent="0.25">
      <c r="A25" s="69">
        <v>17</v>
      </c>
      <c r="B25" s="75" t="s">
        <v>27101</v>
      </c>
      <c r="C25" s="69" t="s">
        <v>27102</v>
      </c>
      <c r="D25" s="75" t="s">
        <v>27088</v>
      </c>
      <c r="E25" s="74">
        <v>217026</v>
      </c>
      <c r="F25" s="71" t="s">
        <v>272</v>
      </c>
    </row>
    <row r="26" spans="1:6" x14ac:dyDescent="0.25">
      <c r="A26" s="69"/>
      <c r="B26" s="2351" t="s">
        <v>303</v>
      </c>
      <c r="C26" s="2351"/>
      <c r="D26" s="2351"/>
      <c r="E26" s="71"/>
      <c r="F26" s="70"/>
    </row>
    <row r="27" spans="1:6" ht="47.25" x14ac:dyDescent="0.25">
      <c r="A27" s="69">
        <v>18</v>
      </c>
      <c r="B27" s="69" t="s">
        <v>27103</v>
      </c>
      <c r="C27" s="69" t="s">
        <v>27104</v>
      </c>
      <c r="D27" s="75" t="s">
        <v>5586</v>
      </c>
      <c r="E27" s="187">
        <v>59869</v>
      </c>
      <c r="F27" s="71" t="s">
        <v>13</v>
      </c>
    </row>
    <row r="28" spans="1:6" ht="47.25" x14ac:dyDescent="0.25">
      <c r="A28" s="69">
        <v>19</v>
      </c>
      <c r="B28" s="69" t="s">
        <v>4068</v>
      </c>
      <c r="C28" s="69" t="s">
        <v>27105</v>
      </c>
      <c r="D28" s="75" t="s">
        <v>5586</v>
      </c>
      <c r="E28" s="187">
        <v>59869</v>
      </c>
      <c r="F28" s="71" t="s">
        <v>13</v>
      </c>
    </row>
    <row r="29" spans="1:6" ht="47.25" x14ac:dyDescent="0.25">
      <c r="A29" s="69">
        <v>20</v>
      </c>
      <c r="B29" s="69" t="s">
        <v>27106</v>
      </c>
      <c r="C29" s="69" t="s">
        <v>27107</v>
      </c>
      <c r="D29" s="75" t="s">
        <v>5586</v>
      </c>
      <c r="E29" s="187">
        <v>59869</v>
      </c>
      <c r="F29" s="71" t="s">
        <v>13</v>
      </c>
    </row>
    <row r="30" spans="1:6" ht="47.25" x14ac:dyDescent="0.25">
      <c r="A30" s="69">
        <v>21</v>
      </c>
      <c r="B30" s="69" t="s">
        <v>27108</v>
      </c>
      <c r="C30" s="69" t="s">
        <v>27109</v>
      </c>
      <c r="D30" s="75" t="s">
        <v>5586</v>
      </c>
      <c r="E30" s="187">
        <v>59869</v>
      </c>
      <c r="F30" s="71" t="s">
        <v>13</v>
      </c>
    </row>
    <row r="31" spans="1:6" ht="47.25" x14ac:dyDescent="0.25">
      <c r="A31" s="69">
        <v>22</v>
      </c>
      <c r="B31" s="69" t="s">
        <v>27110</v>
      </c>
      <c r="C31" s="69" t="s">
        <v>27111</v>
      </c>
      <c r="D31" s="75" t="s">
        <v>5586</v>
      </c>
      <c r="E31" s="187">
        <v>59869</v>
      </c>
      <c r="F31" s="71" t="s">
        <v>13</v>
      </c>
    </row>
    <row r="32" spans="1:6" ht="47.25" x14ac:dyDescent="0.25">
      <c r="A32" s="69">
        <v>23</v>
      </c>
      <c r="B32" s="69" t="s">
        <v>27112</v>
      </c>
      <c r="C32" s="69" t="s">
        <v>27113</v>
      </c>
      <c r="D32" s="75" t="s">
        <v>5586</v>
      </c>
      <c r="E32" s="187">
        <v>59869</v>
      </c>
      <c r="F32" s="71" t="s">
        <v>13</v>
      </c>
    </row>
    <row r="33" spans="1:6" ht="47.25" x14ac:dyDescent="0.25">
      <c r="A33" s="69">
        <v>24</v>
      </c>
      <c r="B33" s="69" t="s">
        <v>27114</v>
      </c>
      <c r="C33" s="69" t="s">
        <v>27115</v>
      </c>
      <c r="D33" s="75" t="s">
        <v>5586</v>
      </c>
      <c r="E33" s="187">
        <v>59869</v>
      </c>
      <c r="F33" s="71" t="s">
        <v>13</v>
      </c>
    </row>
    <row r="34" spans="1:6" ht="47.25" x14ac:dyDescent="0.25">
      <c r="A34" s="69">
        <v>25</v>
      </c>
      <c r="B34" s="69" t="s">
        <v>27116</v>
      </c>
      <c r="C34" s="69" t="s">
        <v>27117</v>
      </c>
      <c r="D34" s="75" t="s">
        <v>5586</v>
      </c>
      <c r="E34" s="187">
        <v>59869</v>
      </c>
      <c r="F34" s="71" t="s">
        <v>13</v>
      </c>
    </row>
    <row r="35" spans="1:6" ht="47.25" x14ac:dyDescent="0.25">
      <c r="A35" s="69">
        <v>26</v>
      </c>
      <c r="B35" s="69" t="s">
        <v>27118</v>
      </c>
      <c r="C35" s="69" t="s">
        <v>27119</v>
      </c>
      <c r="D35" s="75" t="s">
        <v>5586</v>
      </c>
      <c r="E35" s="187">
        <v>59869</v>
      </c>
      <c r="F35" s="71" t="s">
        <v>13</v>
      </c>
    </row>
    <row r="36" spans="1:6" ht="47.25" x14ac:dyDescent="0.25">
      <c r="A36" s="69">
        <v>27</v>
      </c>
      <c r="B36" s="69" t="s">
        <v>27120</v>
      </c>
      <c r="C36" s="69" t="s">
        <v>27121</v>
      </c>
      <c r="D36" s="75" t="s">
        <v>5586</v>
      </c>
      <c r="E36" s="187">
        <v>59869</v>
      </c>
      <c r="F36" s="71" t="s">
        <v>13</v>
      </c>
    </row>
    <row r="37" spans="1:6" ht="47.25" x14ac:dyDescent="0.25">
      <c r="A37" s="69">
        <v>28</v>
      </c>
      <c r="B37" s="69" t="s">
        <v>27122</v>
      </c>
      <c r="C37" s="69" t="s">
        <v>27123</v>
      </c>
      <c r="D37" s="75" t="s">
        <v>5586</v>
      </c>
      <c r="E37" s="187">
        <v>59869</v>
      </c>
      <c r="F37" s="71" t="s">
        <v>13</v>
      </c>
    </row>
    <row r="38" spans="1:6" ht="47.25" x14ac:dyDescent="0.25">
      <c r="A38" s="69">
        <v>29</v>
      </c>
      <c r="B38" s="69" t="s">
        <v>27124</v>
      </c>
      <c r="C38" s="69" t="s">
        <v>27125</v>
      </c>
      <c r="D38" s="75" t="s">
        <v>5586</v>
      </c>
      <c r="E38" s="187">
        <v>59869</v>
      </c>
      <c r="F38" s="71" t="s">
        <v>13</v>
      </c>
    </row>
    <row r="39" spans="1:6" ht="47.25" x14ac:dyDescent="0.25">
      <c r="A39" s="69">
        <v>30</v>
      </c>
      <c r="B39" s="69" t="s">
        <v>27126</v>
      </c>
      <c r="C39" s="69" t="s">
        <v>27127</v>
      </c>
      <c r="D39" s="75" t="s">
        <v>5586</v>
      </c>
      <c r="E39" s="187">
        <v>59869</v>
      </c>
      <c r="F39" s="71" t="s">
        <v>13</v>
      </c>
    </row>
    <row r="40" spans="1:6" ht="47.25" x14ac:dyDescent="0.25">
      <c r="A40" s="69">
        <v>31</v>
      </c>
      <c r="B40" s="69" t="s">
        <v>27128</v>
      </c>
      <c r="C40" s="69" t="s">
        <v>27129</v>
      </c>
      <c r="D40" s="75" t="s">
        <v>5586</v>
      </c>
      <c r="E40" s="187">
        <v>59869</v>
      </c>
      <c r="F40" s="71" t="s">
        <v>13</v>
      </c>
    </row>
    <row r="41" spans="1:6" ht="47.25" x14ac:dyDescent="0.25">
      <c r="A41" s="69">
        <v>32</v>
      </c>
      <c r="B41" s="69" t="s">
        <v>27130</v>
      </c>
      <c r="C41" s="69" t="s">
        <v>27131</v>
      </c>
      <c r="D41" s="75" t="s">
        <v>5586</v>
      </c>
      <c r="E41" s="187">
        <v>59869</v>
      </c>
      <c r="F41" s="71" t="s">
        <v>13</v>
      </c>
    </row>
    <row r="42" spans="1:6" ht="47.25" x14ac:dyDescent="0.25">
      <c r="A42" s="69">
        <v>33</v>
      </c>
      <c r="B42" s="69" t="s">
        <v>27132</v>
      </c>
      <c r="C42" s="69" t="s">
        <v>27133</v>
      </c>
      <c r="D42" s="75" t="s">
        <v>5586</v>
      </c>
      <c r="E42" s="187">
        <v>59869</v>
      </c>
      <c r="F42" s="71" t="s">
        <v>13</v>
      </c>
    </row>
    <row r="43" spans="1:6" ht="47.25" x14ac:dyDescent="0.25">
      <c r="A43" s="69">
        <v>34</v>
      </c>
      <c r="B43" s="69" t="s">
        <v>27134</v>
      </c>
      <c r="C43" s="69" t="s">
        <v>27135</v>
      </c>
      <c r="D43" s="75" t="s">
        <v>5586</v>
      </c>
      <c r="E43" s="187">
        <v>59869</v>
      </c>
      <c r="F43" s="71" t="s">
        <v>13</v>
      </c>
    </row>
    <row r="44" spans="1:6" ht="47.25" x14ac:dyDescent="0.25">
      <c r="A44" s="69">
        <v>35</v>
      </c>
      <c r="B44" s="69" t="s">
        <v>27136</v>
      </c>
      <c r="C44" s="69" t="s">
        <v>27137</v>
      </c>
      <c r="D44" s="75" t="s">
        <v>5586</v>
      </c>
      <c r="E44" s="187">
        <v>59869</v>
      </c>
      <c r="F44" s="71" t="s">
        <v>13</v>
      </c>
    </row>
    <row r="45" spans="1:6" ht="47.25" x14ac:dyDescent="0.25">
      <c r="A45" s="69">
        <v>36</v>
      </c>
      <c r="B45" s="69" t="s">
        <v>27138</v>
      </c>
      <c r="C45" s="69" t="s">
        <v>27139</v>
      </c>
      <c r="D45" s="75" t="s">
        <v>5586</v>
      </c>
      <c r="E45" s="187">
        <v>59869</v>
      </c>
      <c r="F45" s="71" t="s">
        <v>13</v>
      </c>
    </row>
    <row r="46" spans="1:6" ht="47.25" x14ac:dyDescent="0.25">
      <c r="A46" s="69">
        <v>37</v>
      </c>
      <c r="B46" s="69" t="s">
        <v>27140</v>
      </c>
      <c r="C46" s="69" t="s">
        <v>27141</v>
      </c>
      <c r="D46" s="75" t="s">
        <v>5586</v>
      </c>
      <c r="E46" s="187">
        <v>59869</v>
      </c>
      <c r="F46" s="71" t="s">
        <v>13</v>
      </c>
    </row>
    <row r="47" spans="1:6" ht="47.25" x14ac:dyDescent="0.25">
      <c r="A47" s="69">
        <v>38</v>
      </c>
      <c r="B47" s="69" t="s">
        <v>27142</v>
      </c>
      <c r="C47" s="69" t="s">
        <v>27143</v>
      </c>
      <c r="D47" s="75" t="s">
        <v>5586</v>
      </c>
      <c r="E47" s="187">
        <v>59869</v>
      </c>
      <c r="F47" s="71" t="s">
        <v>13</v>
      </c>
    </row>
    <row r="48" spans="1:6" ht="47.25" x14ac:dyDescent="0.25">
      <c r="A48" s="69">
        <v>39</v>
      </c>
      <c r="B48" s="69" t="s">
        <v>27144</v>
      </c>
      <c r="C48" s="69" t="s">
        <v>27145</v>
      </c>
      <c r="D48" s="75" t="s">
        <v>5586</v>
      </c>
      <c r="E48" s="187">
        <v>59869</v>
      </c>
      <c r="F48" s="71" t="s">
        <v>13</v>
      </c>
    </row>
    <row r="49" spans="1:6" ht="47.25" x14ac:dyDescent="0.25">
      <c r="A49" s="69">
        <v>40</v>
      </c>
      <c r="B49" s="69" t="s">
        <v>27146</v>
      </c>
      <c r="C49" s="69" t="s">
        <v>27147</v>
      </c>
      <c r="D49" s="75" t="s">
        <v>5586</v>
      </c>
      <c r="E49" s="187">
        <v>59869</v>
      </c>
      <c r="F49" s="71" t="s">
        <v>13</v>
      </c>
    </row>
    <row r="50" spans="1:6" ht="47.25" x14ac:dyDescent="0.25">
      <c r="A50" s="69">
        <v>41</v>
      </c>
      <c r="B50" s="69" t="s">
        <v>27148</v>
      </c>
      <c r="C50" s="69" t="s">
        <v>27149</v>
      </c>
      <c r="D50" s="75" t="s">
        <v>5586</v>
      </c>
      <c r="E50" s="187">
        <v>59869</v>
      </c>
      <c r="F50" s="71" t="s">
        <v>13</v>
      </c>
    </row>
    <row r="51" spans="1:6" ht="47.25" x14ac:dyDescent="0.25">
      <c r="A51" s="69">
        <v>42</v>
      </c>
      <c r="B51" s="69" t="s">
        <v>27150</v>
      </c>
      <c r="C51" s="69" t="s">
        <v>27151</v>
      </c>
      <c r="D51" s="75" t="s">
        <v>5586</v>
      </c>
      <c r="E51" s="187">
        <v>59869</v>
      </c>
      <c r="F51" s="71" t="s">
        <v>13</v>
      </c>
    </row>
    <row r="52" spans="1:6" ht="47.25" x14ac:dyDescent="0.25">
      <c r="A52" s="69">
        <v>43</v>
      </c>
      <c r="B52" s="69" t="s">
        <v>27152</v>
      </c>
      <c r="C52" s="69" t="s">
        <v>27153</v>
      </c>
      <c r="D52" s="75" t="s">
        <v>5586</v>
      </c>
      <c r="E52" s="187">
        <v>59869</v>
      </c>
      <c r="F52" s="71" t="s">
        <v>13</v>
      </c>
    </row>
    <row r="53" spans="1:6" ht="47.25" x14ac:dyDescent="0.25">
      <c r="A53" s="69">
        <v>44</v>
      </c>
      <c r="B53" s="69" t="s">
        <v>27154</v>
      </c>
      <c r="C53" s="69" t="s">
        <v>27155</v>
      </c>
      <c r="D53" s="75" t="s">
        <v>5586</v>
      </c>
      <c r="E53" s="187">
        <v>59869</v>
      </c>
      <c r="F53" s="71" t="s">
        <v>13</v>
      </c>
    </row>
    <row r="54" spans="1:6" ht="47.25" x14ac:dyDescent="0.25">
      <c r="A54" s="69">
        <v>45</v>
      </c>
      <c r="B54" s="69" t="s">
        <v>27156</v>
      </c>
      <c r="C54" s="69" t="s">
        <v>27157</v>
      </c>
      <c r="D54" s="75" t="s">
        <v>5586</v>
      </c>
      <c r="E54" s="187">
        <v>59869</v>
      </c>
      <c r="F54" s="71" t="s">
        <v>13</v>
      </c>
    </row>
    <row r="55" spans="1:6" ht="47.25" x14ac:dyDescent="0.25">
      <c r="A55" s="69">
        <v>46</v>
      </c>
      <c r="B55" s="69" t="s">
        <v>27158</v>
      </c>
      <c r="C55" s="69" t="s">
        <v>27159</v>
      </c>
      <c r="D55" s="75" t="s">
        <v>5586</v>
      </c>
      <c r="E55" s="187">
        <v>59869</v>
      </c>
      <c r="F55" s="71" t="s">
        <v>13</v>
      </c>
    </row>
    <row r="56" spans="1:6" x14ac:dyDescent="0.25">
      <c r="A56" s="69"/>
      <c r="B56" s="2351" t="s">
        <v>34</v>
      </c>
      <c r="C56" s="2351"/>
      <c r="D56" s="2351"/>
      <c r="E56" s="71"/>
      <c r="F56" s="70"/>
    </row>
    <row r="57" spans="1:6" ht="47.25" x14ac:dyDescent="0.25">
      <c r="A57" s="69">
        <v>47</v>
      </c>
      <c r="B57" s="69" t="s">
        <v>309</v>
      </c>
      <c r="C57" s="69" t="s">
        <v>27160</v>
      </c>
      <c r="D57" s="75" t="s">
        <v>341</v>
      </c>
      <c r="E57" s="187">
        <v>7202586</v>
      </c>
      <c r="F57" s="71" t="s">
        <v>272</v>
      </c>
    </row>
    <row r="58" spans="1:6" ht="47.25" x14ac:dyDescent="0.25">
      <c r="A58" s="69">
        <v>48</v>
      </c>
      <c r="B58" s="69" t="s">
        <v>342</v>
      </c>
      <c r="C58" s="69" t="s">
        <v>27161</v>
      </c>
      <c r="D58" s="75" t="s">
        <v>341</v>
      </c>
      <c r="E58" s="187">
        <v>10000000</v>
      </c>
      <c r="F58" s="71" t="s">
        <v>272</v>
      </c>
    </row>
    <row r="59" spans="1:6" x14ac:dyDescent="0.25">
      <c r="A59" s="69"/>
      <c r="B59" s="2351" t="s">
        <v>112</v>
      </c>
      <c r="C59" s="2351"/>
      <c r="D59" s="2351"/>
      <c r="E59" s="71"/>
      <c r="F59" s="70"/>
    </row>
    <row r="60" spans="1:6" ht="47.25" x14ac:dyDescent="0.25">
      <c r="A60" s="69">
        <v>49</v>
      </c>
      <c r="B60" s="69" t="s">
        <v>27162</v>
      </c>
      <c r="C60" s="69" t="s">
        <v>27163</v>
      </c>
      <c r="D60" s="75" t="s">
        <v>13950</v>
      </c>
      <c r="E60" s="187">
        <v>1900000</v>
      </c>
      <c r="F60" s="71" t="s">
        <v>13</v>
      </c>
    </row>
    <row r="61" spans="1:6" ht="47.25" x14ac:dyDescent="0.25">
      <c r="A61" s="69">
        <v>50</v>
      </c>
      <c r="B61" s="69" t="s">
        <v>27164</v>
      </c>
      <c r="C61" s="69" t="s">
        <v>27165</v>
      </c>
      <c r="D61" s="75" t="s">
        <v>27166</v>
      </c>
      <c r="E61" s="187">
        <v>950000</v>
      </c>
      <c r="F61" s="71" t="s">
        <v>13</v>
      </c>
    </row>
    <row r="62" spans="1:6" ht="47.25" x14ac:dyDescent="0.25">
      <c r="A62" s="69">
        <v>51</v>
      </c>
      <c r="B62" s="69" t="s">
        <v>27167</v>
      </c>
      <c r="C62" s="69" t="s">
        <v>27168</v>
      </c>
      <c r="D62" s="75" t="s">
        <v>27169</v>
      </c>
      <c r="E62" s="187">
        <v>1900000</v>
      </c>
      <c r="F62" s="71" t="s">
        <v>13</v>
      </c>
    </row>
    <row r="63" spans="1:6" ht="63" x14ac:dyDescent="0.25">
      <c r="A63" s="69">
        <v>52</v>
      </c>
      <c r="B63" s="69" t="s">
        <v>27170</v>
      </c>
      <c r="C63" s="69" t="s">
        <v>27171</v>
      </c>
      <c r="D63" s="75" t="s">
        <v>27172</v>
      </c>
      <c r="E63" s="187">
        <v>4362348.4000000004</v>
      </c>
      <c r="F63" s="71" t="s">
        <v>13</v>
      </c>
    </row>
    <row r="64" spans="1:6" ht="63" x14ac:dyDescent="0.25">
      <c r="A64" s="69">
        <v>53</v>
      </c>
      <c r="B64" s="69" t="s">
        <v>27173</v>
      </c>
      <c r="C64" s="69" t="s">
        <v>27174</v>
      </c>
      <c r="D64" s="75" t="s">
        <v>27172</v>
      </c>
      <c r="E64" s="187">
        <v>4362348.4000000004</v>
      </c>
      <c r="F64" s="71" t="s">
        <v>13</v>
      </c>
    </row>
    <row r="65" spans="1:6" ht="47.25" x14ac:dyDescent="0.25">
      <c r="A65" s="69">
        <v>54</v>
      </c>
      <c r="B65" s="69" t="s">
        <v>27175</v>
      </c>
      <c r="C65" s="69" t="s">
        <v>27176</v>
      </c>
      <c r="D65" s="75" t="s">
        <v>2934</v>
      </c>
      <c r="E65" s="187">
        <v>950000</v>
      </c>
      <c r="F65" s="71" t="s">
        <v>13</v>
      </c>
    </row>
    <row r="66" spans="1:6" ht="47.25" x14ac:dyDescent="0.25">
      <c r="A66" s="69">
        <v>55</v>
      </c>
      <c r="B66" s="69" t="s">
        <v>27177</v>
      </c>
      <c r="C66" s="69" t="s">
        <v>27178</v>
      </c>
      <c r="D66" s="75" t="s">
        <v>2934</v>
      </c>
      <c r="E66" s="187">
        <v>950000</v>
      </c>
      <c r="F66" s="71" t="s">
        <v>13</v>
      </c>
    </row>
    <row r="67" spans="1:6" ht="47.25" x14ac:dyDescent="0.25">
      <c r="A67" s="69">
        <v>56</v>
      </c>
      <c r="B67" s="69" t="s">
        <v>27128</v>
      </c>
      <c r="C67" s="69" t="s">
        <v>27179</v>
      </c>
      <c r="D67" s="75" t="s">
        <v>2934</v>
      </c>
      <c r="E67" s="187">
        <v>950000</v>
      </c>
      <c r="F67" s="71" t="s">
        <v>13</v>
      </c>
    </row>
    <row r="68" spans="1:6" ht="47.25" x14ac:dyDescent="0.25">
      <c r="A68" s="69">
        <v>57</v>
      </c>
      <c r="B68" s="69" t="s">
        <v>27180</v>
      </c>
      <c r="C68" s="69" t="s">
        <v>27181</v>
      </c>
      <c r="D68" s="75" t="s">
        <v>2934</v>
      </c>
      <c r="E68" s="187">
        <v>950000</v>
      </c>
      <c r="F68" s="71" t="s">
        <v>13</v>
      </c>
    </row>
    <row r="69" spans="1:6" ht="47.25" x14ac:dyDescent="0.25">
      <c r="A69" s="69">
        <v>58</v>
      </c>
      <c r="B69" s="69" t="s">
        <v>27182</v>
      </c>
      <c r="C69" s="69" t="s">
        <v>27183</v>
      </c>
      <c r="D69" s="75" t="s">
        <v>2934</v>
      </c>
      <c r="E69" s="187">
        <v>950000</v>
      </c>
      <c r="F69" s="71" t="s">
        <v>13</v>
      </c>
    </row>
    <row r="70" spans="1:6" ht="110.25" x14ac:dyDescent="0.25">
      <c r="A70" s="69">
        <v>59</v>
      </c>
      <c r="B70" s="69" t="s">
        <v>27184</v>
      </c>
      <c r="C70" s="69" t="s">
        <v>27185</v>
      </c>
      <c r="D70" s="75" t="s">
        <v>27186</v>
      </c>
      <c r="E70" s="187">
        <v>2100000</v>
      </c>
      <c r="F70" s="71" t="s">
        <v>13</v>
      </c>
    </row>
    <row r="71" spans="1:6" ht="47.25" x14ac:dyDescent="0.25">
      <c r="A71" s="69">
        <v>60</v>
      </c>
      <c r="B71" s="69" t="s">
        <v>27103</v>
      </c>
      <c r="C71" s="69" t="s">
        <v>27187</v>
      </c>
      <c r="D71" s="75" t="s">
        <v>2934</v>
      </c>
      <c r="E71" s="187">
        <v>950000</v>
      </c>
      <c r="F71" s="71" t="s">
        <v>13</v>
      </c>
    </row>
    <row r="72" spans="1:6" ht="110.25" x14ac:dyDescent="0.25">
      <c r="A72" s="69">
        <v>61</v>
      </c>
      <c r="B72" s="69" t="s">
        <v>27188</v>
      </c>
      <c r="C72" s="69" t="s">
        <v>27189</v>
      </c>
      <c r="D72" s="75" t="s">
        <v>27190</v>
      </c>
      <c r="E72" s="187">
        <v>1175862</v>
      </c>
      <c r="F72" s="71" t="s">
        <v>13</v>
      </c>
    </row>
    <row r="73" spans="1:6" ht="47.25" x14ac:dyDescent="0.25">
      <c r="A73" s="69">
        <v>62</v>
      </c>
      <c r="B73" s="69" t="s">
        <v>27191</v>
      </c>
      <c r="C73" s="69" t="s">
        <v>27192</v>
      </c>
      <c r="D73" s="75" t="s">
        <v>27193</v>
      </c>
      <c r="E73" s="187">
        <v>1900000</v>
      </c>
      <c r="F73" s="71" t="s">
        <v>13</v>
      </c>
    </row>
    <row r="74" spans="1:6" ht="110.25" x14ac:dyDescent="0.25">
      <c r="A74" s="69">
        <v>63</v>
      </c>
      <c r="B74" s="69" t="s">
        <v>27194</v>
      </c>
      <c r="C74" s="69" t="s">
        <v>27195</v>
      </c>
      <c r="D74" s="75" t="s">
        <v>27196</v>
      </c>
      <c r="E74" s="187">
        <v>800000</v>
      </c>
      <c r="F74" s="71" t="s">
        <v>13</v>
      </c>
    </row>
    <row r="75" spans="1:6" ht="47.25" x14ac:dyDescent="0.25">
      <c r="A75" s="69">
        <v>64</v>
      </c>
      <c r="B75" s="69" t="s">
        <v>27197</v>
      </c>
      <c r="C75" s="69" t="s">
        <v>27198</v>
      </c>
      <c r="D75" s="75" t="s">
        <v>2934</v>
      </c>
      <c r="E75" s="187">
        <v>950000</v>
      </c>
      <c r="F75" s="71" t="s">
        <v>13</v>
      </c>
    </row>
    <row r="76" spans="1:6" ht="47.25" x14ac:dyDescent="0.25">
      <c r="A76" s="69">
        <v>65</v>
      </c>
      <c r="B76" s="69" t="s">
        <v>27199</v>
      </c>
      <c r="C76" s="69" t="s">
        <v>27200</v>
      </c>
      <c r="D76" s="75" t="s">
        <v>2934</v>
      </c>
      <c r="E76" s="187">
        <v>950000</v>
      </c>
      <c r="F76" s="71" t="s">
        <v>13</v>
      </c>
    </row>
    <row r="77" spans="1:6" ht="47.25" x14ac:dyDescent="0.25">
      <c r="A77" s="69">
        <v>66</v>
      </c>
      <c r="B77" s="69" t="s">
        <v>27201</v>
      </c>
      <c r="C77" s="69" t="s">
        <v>27202</v>
      </c>
      <c r="D77" s="75" t="s">
        <v>19518</v>
      </c>
      <c r="E77" s="187">
        <v>950000</v>
      </c>
      <c r="F77" s="71" t="s">
        <v>13</v>
      </c>
    </row>
    <row r="78" spans="1:6" ht="110.25" x14ac:dyDescent="0.25">
      <c r="A78" s="69">
        <v>67</v>
      </c>
      <c r="B78" s="69" t="s">
        <v>27203</v>
      </c>
      <c r="C78" s="69" t="s">
        <v>27204</v>
      </c>
      <c r="D78" s="75" t="s">
        <v>27205</v>
      </c>
      <c r="E78" s="187">
        <v>1600000</v>
      </c>
      <c r="F78" s="71" t="s">
        <v>13</v>
      </c>
    </row>
    <row r="79" spans="1:6" ht="47.25" x14ac:dyDescent="0.25">
      <c r="A79" s="69">
        <v>68</v>
      </c>
      <c r="B79" s="69" t="s">
        <v>27206</v>
      </c>
      <c r="C79" s="69" t="s">
        <v>27207</v>
      </c>
      <c r="D79" s="75" t="s">
        <v>16527</v>
      </c>
      <c r="E79" s="187">
        <v>200000</v>
      </c>
      <c r="F79" s="71" t="s">
        <v>13</v>
      </c>
    </row>
    <row r="80" spans="1:6" ht="47.25" x14ac:dyDescent="0.25">
      <c r="A80" s="69">
        <v>69</v>
      </c>
      <c r="B80" s="69" t="s">
        <v>27208</v>
      </c>
      <c r="C80" s="69" t="s">
        <v>27209</v>
      </c>
      <c r="D80" s="75" t="s">
        <v>27210</v>
      </c>
      <c r="E80" s="187">
        <v>100000</v>
      </c>
      <c r="F80" s="71" t="s">
        <v>13</v>
      </c>
    </row>
    <row r="81" spans="1:6" ht="47.25" x14ac:dyDescent="0.25">
      <c r="A81" s="69">
        <v>70</v>
      </c>
      <c r="B81" s="69" t="s">
        <v>27211</v>
      </c>
      <c r="C81" s="69" t="s">
        <v>27212</v>
      </c>
      <c r="D81" s="75" t="s">
        <v>19518</v>
      </c>
      <c r="E81" s="187">
        <v>950000</v>
      </c>
      <c r="F81" s="71" t="s">
        <v>13</v>
      </c>
    </row>
    <row r="82" spans="1:6" ht="47.25" x14ac:dyDescent="0.25">
      <c r="A82" s="69">
        <v>71</v>
      </c>
      <c r="B82" s="69" t="s">
        <v>27213</v>
      </c>
      <c r="C82" s="69" t="s">
        <v>27214</v>
      </c>
      <c r="D82" s="75" t="s">
        <v>27215</v>
      </c>
      <c r="E82" s="187">
        <v>500000</v>
      </c>
      <c r="F82" s="71" t="s">
        <v>13</v>
      </c>
    </row>
    <row r="83" spans="1:6" ht="63" x14ac:dyDescent="0.25">
      <c r="A83" s="69">
        <v>72</v>
      </c>
      <c r="B83" s="69" t="s">
        <v>27140</v>
      </c>
      <c r="C83" s="69" t="s">
        <v>27216</v>
      </c>
      <c r="D83" s="75" t="s">
        <v>27217</v>
      </c>
      <c r="E83" s="187">
        <v>100000</v>
      </c>
      <c r="F83" s="71" t="s">
        <v>13</v>
      </c>
    </row>
    <row r="84" spans="1:6" ht="47.25" x14ac:dyDescent="0.25">
      <c r="A84" s="69">
        <v>73</v>
      </c>
      <c r="B84" s="69" t="s">
        <v>27218</v>
      </c>
      <c r="C84" s="69" t="s">
        <v>27219</v>
      </c>
      <c r="D84" s="75" t="s">
        <v>27220</v>
      </c>
      <c r="E84" s="187">
        <v>2000000</v>
      </c>
      <c r="F84" s="71" t="s">
        <v>13</v>
      </c>
    </row>
    <row r="85" spans="1:6" x14ac:dyDescent="0.25">
      <c r="A85" s="69"/>
      <c r="B85" s="2351" t="s">
        <v>19538</v>
      </c>
      <c r="C85" s="2351"/>
      <c r="D85" s="2351"/>
      <c r="E85" s="71"/>
      <c r="F85" s="70"/>
    </row>
    <row r="86" spans="1:6" ht="47.25" x14ac:dyDescent="0.25">
      <c r="A86" s="69">
        <v>74</v>
      </c>
      <c r="B86" s="69" t="s">
        <v>27221</v>
      </c>
      <c r="C86" s="69" t="s">
        <v>27222</v>
      </c>
      <c r="D86" s="75" t="s">
        <v>2934</v>
      </c>
      <c r="E86" s="187">
        <v>950000</v>
      </c>
      <c r="F86" s="71" t="s">
        <v>13</v>
      </c>
    </row>
    <row r="87" spans="1:6" ht="47.25" x14ac:dyDescent="0.25">
      <c r="A87" s="69">
        <v>75</v>
      </c>
      <c r="B87" s="69" t="s">
        <v>27223</v>
      </c>
      <c r="C87" s="69" t="s">
        <v>27224</v>
      </c>
      <c r="D87" s="75" t="s">
        <v>27225</v>
      </c>
      <c r="E87" s="187">
        <v>200000</v>
      </c>
      <c r="F87" s="71" t="s">
        <v>13</v>
      </c>
    </row>
    <row r="88" spans="1:6" x14ac:dyDescent="0.25">
      <c r="A88" s="158"/>
      <c r="B88" s="2565" t="s">
        <v>2940</v>
      </c>
      <c r="C88" s="2565"/>
      <c r="D88" s="2565"/>
      <c r="E88" s="321"/>
      <c r="F88" s="336"/>
    </row>
    <row r="89" spans="1:6" ht="110.25" x14ac:dyDescent="0.25">
      <c r="A89" s="69">
        <v>76</v>
      </c>
      <c r="B89" s="69" t="s">
        <v>27226</v>
      </c>
      <c r="C89" s="69" t="s">
        <v>27227</v>
      </c>
      <c r="D89" s="75" t="s">
        <v>27228</v>
      </c>
      <c r="E89" s="187">
        <v>1400000</v>
      </c>
      <c r="F89" s="71" t="s">
        <v>272</v>
      </c>
    </row>
    <row r="90" spans="1:6" x14ac:dyDescent="0.25">
      <c r="A90" s="69"/>
      <c r="B90" s="2351" t="s">
        <v>219</v>
      </c>
      <c r="C90" s="2351"/>
      <c r="D90" s="2351"/>
      <c r="E90" s="71"/>
      <c r="F90" s="70"/>
    </row>
    <row r="91" spans="1:6" ht="110.25" x14ac:dyDescent="0.25">
      <c r="A91" s="69">
        <v>77</v>
      </c>
      <c r="B91" s="69" t="s">
        <v>27229</v>
      </c>
      <c r="C91" s="69" t="s">
        <v>27230</v>
      </c>
      <c r="D91" s="75" t="s">
        <v>27231</v>
      </c>
      <c r="E91" s="187">
        <v>650000</v>
      </c>
      <c r="F91" s="71" t="s">
        <v>272</v>
      </c>
    </row>
    <row r="92" spans="1:6" ht="126" x14ac:dyDescent="0.25">
      <c r="A92" s="69">
        <v>78</v>
      </c>
      <c r="B92" s="69" t="s">
        <v>27232</v>
      </c>
      <c r="C92" s="69" t="s">
        <v>27233</v>
      </c>
      <c r="D92" s="75" t="s">
        <v>27234</v>
      </c>
      <c r="E92" s="187">
        <v>1300000</v>
      </c>
      <c r="F92" s="71" t="s">
        <v>272</v>
      </c>
    </row>
    <row r="93" spans="1:6" ht="94.5" x14ac:dyDescent="0.25">
      <c r="A93" s="69">
        <v>79</v>
      </c>
      <c r="B93" s="69" t="s">
        <v>27235</v>
      </c>
      <c r="C93" s="69" t="s">
        <v>27236</v>
      </c>
      <c r="D93" s="75" t="s">
        <v>27237</v>
      </c>
      <c r="E93" s="187">
        <v>1150000</v>
      </c>
      <c r="F93" s="71" t="s">
        <v>13</v>
      </c>
    </row>
    <row r="94" spans="1:6" ht="47.25" x14ac:dyDescent="0.25">
      <c r="A94" s="69">
        <v>80</v>
      </c>
      <c r="B94" s="69" t="s">
        <v>27238</v>
      </c>
      <c r="C94" s="69" t="s">
        <v>27239</v>
      </c>
      <c r="D94" s="75" t="s">
        <v>27240</v>
      </c>
      <c r="E94" s="187">
        <v>1000000</v>
      </c>
      <c r="F94" s="71" t="s">
        <v>13</v>
      </c>
    </row>
    <row r="95" spans="1:6" x14ac:dyDescent="0.25">
      <c r="A95" s="69"/>
      <c r="B95" s="2351" t="s">
        <v>2199</v>
      </c>
      <c r="C95" s="2351"/>
      <c r="D95" s="2351"/>
      <c r="E95" s="71"/>
      <c r="F95" s="70"/>
    </row>
    <row r="96" spans="1:6" ht="31.5" x14ac:dyDescent="0.25">
      <c r="A96" s="69">
        <v>81</v>
      </c>
      <c r="B96" s="69" t="s">
        <v>27241</v>
      </c>
      <c r="C96" s="69" t="s">
        <v>27242</v>
      </c>
      <c r="D96" s="75" t="s">
        <v>27243</v>
      </c>
      <c r="E96" s="187">
        <v>1169256.8</v>
      </c>
      <c r="F96" s="71" t="s">
        <v>13</v>
      </c>
    </row>
    <row r="97" spans="1:6" ht="31.5" x14ac:dyDescent="0.25">
      <c r="A97" s="69">
        <v>82</v>
      </c>
      <c r="B97" s="69" t="s">
        <v>27244</v>
      </c>
      <c r="C97" s="69" t="s">
        <v>27245</v>
      </c>
      <c r="D97" s="75" t="s">
        <v>27243</v>
      </c>
      <c r="E97" s="187">
        <v>1169256.8</v>
      </c>
      <c r="F97" s="71" t="s">
        <v>13</v>
      </c>
    </row>
    <row r="98" spans="1:6" ht="31.5" x14ac:dyDescent="0.25">
      <c r="A98" s="69">
        <v>83</v>
      </c>
      <c r="B98" s="69" t="s">
        <v>27246</v>
      </c>
      <c r="C98" s="69" t="s">
        <v>27247</v>
      </c>
      <c r="D98" s="75" t="s">
        <v>27243</v>
      </c>
      <c r="E98" s="187">
        <v>1169256.8</v>
      </c>
      <c r="F98" s="71" t="s">
        <v>13</v>
      </c>
    </row>
    <row r="99" spans="1:6" ht="31.5" x14ac:dyDescent="0.25">
      <c r="A99" s="69">
        <v>84</v>
      </c>
      <c r="B99" s="69" t="s">
        <v>27248</v>
      </c>
      <c r="C99" s="69" t="s">
        <v>27249</v>
      </c>
      <c r="D99" s="75" t="s">
        <v>27243</v>
      </c>
      <c r="E99" s="187">
        <v>1169256.8</v>
      </c>
      <c r="F99" s="71" t="s">
        <v>13</v>
      </c>
    </row>
    <row r="100" spans="1:6" x14ac:dyDescent="0.25">
      <c r="A100" s="69"/>
      <c r="B100" s="2351" t="s">
        <v>481</v>
      </c>
      <c r="C100" s="2351"/>
      <c r="D100" s="2351"/>
      <c r="E100" s="71"/>
      <c r="F100" s="70"/>
    </row>
    <row r="101" spans="1:6" ht="63" x14ac:dyDescent="0.25">
      <c r="A101" s="69">
        <v>85</v>
      </c>
      <c r="B101" s="69" t="s">
        <v>683</v>
      </c>
      <c r="C101" s="69" t="s">
        <v>27250</v>
      </c>
      <c r="D101" s="75" t="s">
        <v>27251</v>
      </c>
      <c r="E101" s="187">
        <v>4000000</v>
      </c>
      <c r="F101" s="71" t="s">
        <v>13</v>
      </c>
    </row>
    <row r="102" spans="1:6" x14ac:dyDescent="0.25">
      <c r="A102" s="69"/>
      <c r="B102" s="70" t="s">
        <v>3514</v>
      </c>
      <c r="C102" s="69"/>
      <c r="D102" s="75"/>
      <c r="E102" s="189">
        <f>SUM(E6:E101)</f>
        <v>80834477.829999983</v>
      </c>
      <c r="F102" s="71"/>
    </row>
    <row r="103" spans="1:6" x14ac:dyDescent="0.25">
      <c r="A103" s="357"/>
      <c r="B103" s="2427" t="s">
        <v>9</v>
      </c>
      <c r="C103" s="2427"/>
      <c r="D103" s="2427"/>
      <c r="E103" s="358"/>
      <c r="F103" s="359"/>
    </row>
    <row r="104" spans="1:6" ht="63" x14ac:dyDescent="0.25">
      <c r="A104" s="353">
        <v>1</v>
      </c>
      <c r="B104" s="69" t="s">
        <v>269</v>
      </c>
      <c r="C104" s="7" t="s">
        <v>27252</v>
      </c>
      <c r="D104" s="69" t="s">
        <v>271</v>
      </c>
      <c r="E104" s="187">
        <v>1000000</v>
      </c>
      <c r="F104" s="131" t="s">
        <v>272</v>
      </c>
    </row>
    <row r="105" spans="1:6" x14ac:dyDescent="0.25">
      <c r="A105" s="353"/>
      <c r="B105" s="70" t="s">
        <v>273</v>
      </c>
      <c r="C105" s="7"/>
      <c r="D105" s="69"/>
      <c r="E105" s="187"/>
      <c r="F105" s="131"/>
    </row>
    <row r="106" spans="1:6" ht="94.5" x14ac:dyDescent="0.25">
      <c r="A106" s="353">
        <v>2</v>
      </c>
      <c r="B106" s="69" t="s">
        <v>274</v>
      </c>
      <c r="C106" s="7" t="s">
        <v>27253</v>
      </c>
      <c r="D106" s="69" t="s">
        <v>276</v>
      </c>
      <c r="E106" s="187">
        <v>4500000</v>
      </c>
      <c r="F106" s="131" t="s">
        <v>277</v>
      </c>
    </row>
    <row r="107" spans="1:6" x14ac:dyDescent="0.25">
      <c r="A107" s="353"/>
      <c r="B107" s="70" t="s">
        <v>248</v>
      </c>
      <c r="C107" s="69"/>
      <c r="D107" s="69"/>
      <c r="E107" s="189">
        <v>5500000</v>
      </c>
      <c r="F107" s="131"/>
    </row>
    <row r="108" spans="1:6" ht="16.5" customHeight="1" x14ac:dyDescent="0.25">
      <c r="A108" s="353"/>
      <c r="B108" s="2348" t="s">
        <v>323</v>
      </c>
      <c r="C108" s="2350"/>
      <c r="D108" s="69"/>
      <c r="E108" s="189"/>
      <c r="F108" s="131"/>
    </row>
    <row r="109" spans="1:6" ht="47.25" x14ac:dyDescent="0.25">
      <c r="A109" s="158">
        <v>76</v>
      </c>
      <c r="B109" s="158" t="s">
        <v>27254</v>
      </c>
      <c r="C109" s="158" t="s">
        <v>27255</v>
      </c>
      <c r="D109" s="101" t="s">
        <v>27256</v>
      </c>
      <c r="E109" s="186">
        <v>475862</v>
      </c>
      <c r="F109" s="321" t="s">
        <v>13</v>
      </c>
    </row>
    <row r="110" spans="1:6" x14ac:dyDescent="0.25">
      <c r="A110" s="88"/>
      <c r="B110" s="70" t="s">
        <v>248</v>
      </c>
      <c r="C110" s="88"/>
      <c r="D110" s="88"/>
      <c r="E110" s="520">
        <v>475862</v>
      </c>
      <c r="F110" s="88"/>
    </row>
    <row r="111" spans="1:6" ht="18.75" customHeight="1" x14ac:dyDescent="0.25">
      <c r="A111" s="88"/>
      <c r="B111" s="2373" t="s">
        <v>324</v>
      </c>
      <c r="C111" s="2374"/>
      <c r="D111" s="88"/>
      <c r="E111" s="89">
        <f>E110+E107+E102</f>
        <v>86810339.829999983</v>
      </c>
      <c r="F111" s="88"/>
    </row>
    <row r="115" spans="1:6" x14ac:dyDescent="0.25">
      <c r="A115" s="2957" t="s">
        <v>0</v>
      </c>
      <c r="B115" s="2957"/>
      <c r="C115" s="2957"/>
      <c r="D115" s="2957"/>
      <c r="E115" s="2957"/>
      <c r="F115" s="2957"/>
    </row>
    <row r="116" spans="1:6" x14ac:dyDescent="0.25">
      <c r="A116" s="2352" t="s">
        <v>27076</v>
      </c>
      <c r="B116" s="2352"/>
      <c r="C116" s="2352"/>
      <c r="D116" s="2352"/>
      <c r="E116" s="2352"/>
      <c r="F116" s="2352"/>
    </row>
    <row r="117" spans="1:6" x14ac:dyDescent="0.25">
      <c r="A117" s="2957" t="s">
        <v>281</v>
      </c>
      <c r="B117" s="2957"/>
      <c r="C117" s="2957"/>
      <c r="D117" s="2957"/>
      <c r="E117" s="2957"/>
      <c r="F117" s="2957"/>
    </row>
    <row r="118" spans="1:6" ht="31.5" x14ac:dyDescent="0.25">
      <c r="A118" s="280" t="s">
        <v>8292</v>
      </c>
      <c r="B118" s="820" t="s">
        <v>5559</v>
      </c>
      <c r="C118" s="382" t="s">
        <v>284</v>
      </c>
      <c r="D118" s="382" t="s">
        <v>4426</v>
      </c>
      <c r="E118" s="386" t="s">
        <v>708</v>
      </c>
      <c r="F118" s="382" t="s">
        <v>1228</v>
      </c>
    </row>
    <row r="119" spans="1:6" x14ac:dyDescent="0.25">
      <c r="A119" s="2851" t="s">
        <v>27257</v>
      </c>
      <c r="B119" s="2851"/>
      <c r="C119" s="2851"/>
      <c r="D119" s="2851"/>
      <c r="E119" s="416"/>
      <c r="F119" s="280"/>
    </row>
    <row r="120" spans="1:6" ht="126" x14ac:dyDescent="0.25">
      <c r="A120" s="193">
        <v>1</v>
      </c>
      <c r="B120" s="156" t="s">
        <v>295</v>
      </c>
      <c r="C120" s="156" t="s">
        <v>27258</v>
      </c>
      <c r="D120" s="156" t="s">
        <v>488</v>
      </c>
      <c r="E120" s="450">
        <v>300000</v>
      </c>
      <c r="F120" s="123" t="s">
        <v>135</v>
      </c>
    </row>
    <row r="121" spans="1:6" ht="94.5" x14ac:dyDescent="0.25">
      <c r="A121" s="193">
        <v>2</v>
      </c>
      <c r="B121" s="156" t="s">
        <v>23</v>
      </c>
      <c r="C121" s="156" t="s">
        <v>27259</v>
      </c>
      <c r="D121" s="156" t="s">
        <v>541</v>
      </c>
      <c r="E121" s="450">
        <v>382758.62</v>
      </c>
      <c r="F121" s="123" t="s">
        <v>135</v>
      </c>
    </row>
    <row r="122" spans="1:6" x14ac:dyDescent="0.25">
      <c r="A122" s="193"/>
      <c r="B122" s="2820" t="s">
        <v>25047</v>
      </c>
      <c r="C122" s="2820"/>
      <c r="D122" s="2820"/>
      <c r="E122" s="450"/>
      <c r="F122" s="123"/>
    </row>
    <row r="123" spans="1:6" ht="110.25" x14ac:dyDescent="0.25">
      <c r="A123" s="193">
        <v>3</v>
      </c>
      <c r="B123" s="156" t="s">
        <v>295</v>
      </c>
      <c r="C123" s="156" t="s">
        <v>27260</v>
      </c>
      <c r="D123" s="156" t="s">
        <v>336</v>
      </c>
      <c r="E123" s="450">
        <v>101379.32</v>
      </c>
      <c r="F123" s="123" t="s">
        <v>135</v>
      </c>
    </row>
    <row r="124" spans="1:6" ht="94.5" x14ac:dyDescent="0.25">
      <c r="A124" s="193">
        <v>4</v>
      </c>
      <c r="B124" s="156" t="s">
        <v>23</v>
      </c>
      <c r="C124" s="156" t="s">
        <v>27261</v>
      </c>
      <c r="D124" s="156" t="s">
        <v>541</v>
      </c>
      <c r="E124" s="450">
        <v>140000</v>
      </c>
      <c r="F124" s="123" t="s">
        <v>135</v>
      </c>
    </row>
    <row r="125" spans="1:6" ht="78.75" x14ac:dyDescent="0.25">
      <c r="A125" s="193">
        <v>5</v>
      </c>
      <c r="B125" s="156" t="s">
        <v>14053</v>
      </c>
      <c r="C125" s="156" t="s">
        <v>27262</v>
      </c>
      <c r="D125" s="156" t="s">
        <v>25962</v>
      </c>
      <c r="E125" s="450">
        <v>100000</v>
      </c>
      <c r="F125" s="123" t="s">
        <v>135</v>
      </c>
    </row>
    <row r="126" spans="1:6" x14ac:dyDescent="0.25">
      <c r="A126" s="193"/>
      <c r="B126" s="2475" t="s">
        <v>739</v>
      </c>
      <c r="C126" s="2429"/>
      <c r="D126" s="2429"/>
      <c r="E126" s="450"/>
      <c r="F126" s="123"/>
    </row>
    <row r="127" spans="1:6" ht="94.5" x14ac:dyDescent="0.25">
      <c r="A127" s="193">
        <v>6</v>
      </c>
      <c r="B127" s="156" t="s">
        <v>41</v>
      </c>
      <c r="C127" s="156" t="s">
        <v>27263</v>
      </c>
      <c r="D127" s="156" t="s">
        <v>43</v>
      </c>
      <c r="E127" s="450">
        <v>568965.51</v>
      </c>
      <c r="F127" s="123" t="s">
        <v>135</v>
      </c>
    </row>
    <row r="128" spans="1:6" x14ac:dyDescent="0.25">
      <c r="A128" s="193" t="s">
        <v>790</v>
      </c>
      <c r="B128" s="2851" t="s">
        <v>34</v>
      </c>
      <c r="C128" s="2872"/>
      <c r="D128" s="2872"/>
      <c r="E128" s="450"/>
      <c r="F128" s="123"/>
    </row>
    <row r="129" spans="1:6" ht="47.25" x14ac:dyDescent="0.25">
      <c r="A129" s="193">
        <v>7</v>
      </c>
      <c r="B129" s="156" t="s">
        <v>309</v>
      </c>
      <c r="C129" s="156" t="s">
        <v>27264</v>
      </c>
      <c r="D129" s="156" t="s">
        <v>341</v>
      </c>
      <c r="E129" s="450">
        <v>853350.72</v>
      </c>
      <c r="F129" s="123" t="s">
        <v>135</v>
      </c>
    </row>
    <row r="130" spans="1:6" ht="47.25" x14ac:dyDescent="0.25">
      <c r="A130" s="193">
        <v>8</v>
      </c>
      <c r="B130" s="156" t="s">
        <v>342</v>
      </c>
      <c r="C130" s="156" t="s">
        <v>27265</v>
      </c>
      <c r="D130" s="156" t="s">
        <v>341</v>
      </c>
      <c r="E130" s="450">
        <v>1000000</v>
      </c>
      <c r="F130" s="123" t="s">
        <v>135</v>
      </c>
    </row>
    <row r="131" spans="1:6" x14ac:dyDescent="0.25">
      <c r="A131" s="193"/>
      <c r="B131" s="2375" t="s">
        <v>112</v>
      </c>
      <c r="C131" s="2376"/>
      <c r="D131" s="156"/>
      <c r="E131" s="450"/>
      <c r="F131" s="123"/>
    </row>
    <row r="132" spans="1:6" ht="47.25" x14ac:dyDescent="0.25">
      <c r="A132" s="193">
        <v>9</v>
      </c>
      <c r="B132" s="156" t="s">
        <v>27164</v>
      </c>
      <c r="C132" s="156" t="s">
        <v>27266</v>
      </c>
      <c r="D132" s="156" t="s">
        <v>27267</v>
      </c>
      <c r="E132" s="450">
        <v>1900000</v>
      </c>
      <c r="F132" s="123" t="s">
        <v>13</v>
      </c>
    </row>
    <row r="133" spans="1:6" ht="47.25" x14ac:dyDescent="0.25">
      <c r="A133" s="193">
        <v>10</v>
      </c>
      <c r="B133" s="156" t="s">
        <v>27268</v>
      </c>
      <c r="C133" s="156" t="s">
        <v>27269</v>
      </c>
      <c r="D133" s="156" t="s">
        <v>4824</v>
      </c>
      <c r="E133" s="450">
        <v>950000</v>
      </c>
      <c r="F133" s="123" t="s">
        <v>13</v>
      </c>
    </row>
    <row r="134" spans="1:6" ht="110.25" x14ac:dyDescent="0.25">
      <c r="A134" s="193">
        <v>11</v>
      </c>
      <c r="B134" s="156" t="s">
        <v>27218</v>
      </c>
      <c r="C134" s="156" t="s">
        <v>27270</v>
      </c>
      <c r="D134" s="156" t="s">
        <v>27271</v>
      </c>
      <c r="E134" s="450">
        <v>1587648</v>
      </c>
      <c r="F134" s="123" t="s">
        <v>135</v>
      </c>
    </row>
    <row r="135" spans="1:6" x14ac:dyDescent="0.25">
      <c r="A135" s="193"/>
      <c r="B135" s="2357" t="s">
        <v>19538</v>
      </c>
      <c r="C135" s="2357"/>
      <c r="D135" s="2357"/>
      <c r="E135" s="164"/>
      <c r="F135" s="123"/>
    </row>
    <row r="136" spans="1:6" ht="47.25" x14ac:dyDescent="0.25">
      <c r="A136" s="193">
        <v>12</v>
      </c>
      <c r="B136" s="156" t="s">
        <v>27272</v>
      </c>
      <c r="C136" s="156" t="s">
        <v>27273</v>
      </c>
      <c r="D136" s="156" t="s">
        <v>1915</v>
      </c>
      <c r="E136" s="450">
        <v>1900000</v>
      </c>
      <c r="F136" s="123" t="s">
        <v>13</v>
      </c>
    </row>
    <row r="137" spans="1:6" x14ac:dyDescent="0.25">
      <c r="A137" s="193"/>
      <c r="B137" s="2357" t="s">
        <v>1154</v>
      </c>
      <c r="C137" s="2357"/>
      <c r="D137" s="2357"/>
      <c r="E137" s="183"/>
      <c r="F137" s="123"/>
    </row>
    <row r="138" spans="1:6" ht="110.25" x14ac:dyDescent="0.25">
      <c r="A138" s="193">
        <v>13</v>
      </c>
      <c r="B138" s="156" t="s">
        <v>27235</v>
      </c>
      <c r="C138" s="156" t="s">
        <v>27274</v>
      </c>
      <c r="D138" s="156" t="s">
        <v>27275</v>
      </c>
      <c r="E138" s="450">
        <v>819986</v>
      </c>
      <c r="F138" s="123" t="s">
        <v>135</v>
      </c>
    </row>
    <row r="139" spans="1:6" ht="110.25" x14ac:dyDescent="0.25">
      <c r="A139" s="193">
        <v>14</v>
      </c>
      <c r="B139" s="156" t="s">
        <v>27238</v>
      </c>
      <c r="C139" s="156" t="s">
        <v>27276</v>
      </c>
      <c r="D139" s="156" t="s">
        <v>27275</v>
      </c>
      <c r="E139" s="450">
        <v>775223</v>
      </c>
      <c r="F139" s="123" t="s">
        <v>135</v>
      </c>
    </row>
    <row r="140" spans="1:6" x14ac:dyDescent="0.25">
      <c r="A140" s="277"/>
      <c r="B140" s="251" t="s">
        <v>248</v>
      </c>
      <c r="C140" s="156"/>
      <c r="D140" s="156"/>
      <c r="E140" s="474">
        <v>11379310.34</v>
      </c>
      <c r="F140" s="277"/>
    </row>
  </sheetData>
  <mergeCells count="28">
    <mergeCell ref="B131:C131"/>
    <mergeCell ref="B135:D135"/>
    <mergeCell ref="B137:D137"/>
    <mergeCell ref="A116:F116"/>
    <mergeCell ref="A117:F117"/>
    <mergeCell ref="A119:D119"/>
    <mergeCell ref="B122:D122"/>
    <mergeCell ref="B126:D126"/>
    <mergeCell ref="B128:D128"/>
    <mergeCell ref="A115:F115"/>
    <mergeCell ref="B17:D17"/>
    <mergeCell ref="B26:D26"/>
    <mergeCell ref="B56:D56"/>
    <mergeCell ref="B59:D59"/>
    <mergeCell ref="B85:D85"/>
    <mergeCell ref="B88:D88"/>
    <mergeCell ref="B90:D90"/>
    <mergeCell ref="B95:D95"/>
    <mergeCell ref="B100:D100"/>
    <mergeCell ref="B103:D103"/>
    <mergeCell ref="B111:C111"/>
    <mergeCell ref="B108:C108"/>
    <mergeCell ref="B15:D15"/>
    <mergeCell ref="A1:F1"/>
    <mergeCell ref="A2:F2"/>
    <mergeCell ref="A3:F3"/>
    <mergeCell ref="B5:D5"/>
    <mergeCell ref="B11:D11"/>
  </mergeCells>
  <pageMargins left="0.7" right="0.7" top="0.75" bottom="0.75" header="0.3" footer="0.3"/>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0"/>
  <sheetViews>
    <sheetView topLeftCell="A90" workbookViewId="0">
      <selection activeCell="D68" sqref="D68"/>
    </sheetView>
  </sheetViews>
  <sheetFormatPr defaultRowHeight="15.75" x14ac:dyDescent="0.25"/>
  <cols>
    <col min="1" max="1" width="8.42578125" style="128" customWidth="1"/>
    <col min="2" max="2" width="15.28515625" style="128" customWidth="1"/>
    <col min="3" max="3" width="41.5703125" style="128" customWidth="1"/>
    <col min="4" max="4" width="17.42578125" style="128" customWidth="1"/>
    <col min="5" max="5" width="19.425781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27277</v>
      </c>
      <c r="B2" s="2345"/>
      <c r="C2" s="2345"/>
      <c r="D2" s="2345"/>
      <c r="E2" s="2345"/>
      <c r="F2" s="2345"/>
    </row>
    <row r="3" spans="1:6" x14ac:dyDescent="0.25">
      <c r="A3" s="2345" t="s">
        <v>281</v>
      </c>
      <c r="B3" s="2345"/>
      <c r="C3" s="2345"/>
      <c r="D3" s="2345"/>
      <c r="E3" s="2345"/>
      <c r="F3" s="2345"/>
    </row>
    <row r="4" spans="1:6" ht="31.5" x14ac:dyDescent="0.25">
      <c r="A4" s="410" t="s">
        <v>3</v>
      </c>
      <c r="B4" s="9" t="s">
        <v>283</v>
      </c>
      <c r="C4" s="96" t="s">
        <v>284</v>
      </c>
      <c r="D4" s="96" t="s">
        <v>5291</v>
      </c>
      <c r="E4" s="138" t="s">
        <v>286</v>
      </c>
      <c r="F4" s="219" t="s">
        <v>287</v>
      </c>
    </row>
    <row r="5" spans="1:6" x14ac:dyDescent="0.25">
      <c r="A5" s="131"/>
      <c r="B5" s="2418" t="s">
        <v>9</v>
      </c>
      <c r="C5" s="2418"/>
      <c r="D5" s="2418"/>
      <c r="E5" s="189"/>
      <c r="F5" s="71"/>
    </row>
    <row r="6" spans="1:6" ht="47.25" x14ac:dyDescent="0.25">
      <c r="A6" s="131">
        <v>1</v>
      </c>
      <c r="B6" s="69" t="s">
        <v>289</v>
      </c>
      <c r="C6" s="75" t="s">
        <v>27278</v>
      </c>
      <c r="D6" s="75" t="s">
        <v>27279</v>
      </c>
      <c r="E6" s="1317">
        <v>1785000</v>
      </c>
      <c r="F6" s="71" t="s">
        <v>13</v>
      </c>
    </row>
    <row r="7" spans="1:6" ht="126" x14ac:dyDescent="0.25">
      <c r="A7" s="131">
        <v>2</v>
      </c>
      <c r="B7" s="69" t="s">
        <v>295</v>
      </c>
      <c r="C7" s="75" t="s">
        <v>27280</v>
      </c>
      <c r="D7" s="75" t="s">
        <v>710</v>
      </c>
      <c r="E7" s="187">
        <v>1209220.69</v>
      </c>
      <c r="F7" s="71" t="s">
        <v>13</v>
      </c>
    </row>
    <row r="8" spans="1:6" ht="31.5" x14ac:dyDescent="0.25">
      <c r="A8" s="131">
        <v>3</v>
      </c>
      <c r="B8" s="69" t="s">
        <v>17</v>
      </c>
      <c r="C8" s="75" t="s">
        <v>27281</v>
      </c>
      <c r="D8" s="75" t="s">
        <v>19</v>
      </c>
      <c r="E8" s="1317">
        <v>14400</v>
      </c>
      <c r="F8" s="71" t="s">
        <v>13</v>
      </c>
    </row>
    <row r="9" spans="1:6" ht="94.5" x14ac:dyDescent="0.25">
      <c r="A9" s="131">
        <v>4</v>
      </c>
      <c r="B9" s="69" t="s">
        <v>23</v>
      </c>
      <c r="C9" s="75" t="s">
        <v>27282</v>
      </c>
      <c r="D9" s="75" t="s">
        <v>3056</v>
      </c>
      <c r="E9" s="1317">
        <v>1200000</v>
      </c>
      <c r="F9" s="71" t="s">
        <v>13</v>
      </c>
    </row>
    <row r="10" spans="1:6" x14ac:dyDescent="0.25">
      <c r="A10" s="131"/>
      <c r="B10" s="2934" t="s">
        <v>334</v>
      </c>
      <c r="C10" s="2934"/>
      <c r="D10" s="2934"/>
      <c r="E10" s="422"/>
      <c r="F10" s="719"/>
    </row>
    <row r="11" spans="1:6" ht="110.25" x14ac:dyDescent="0.25">
      <c r="A11" s="131">
        <v>5</v>
      </c>
      <c r="B11" s="69" t="s">
        <v>295</v>
      </c>
      <c r="C11" s="75" t="s">
        <v>27283</v>
      </c>
      <c r="D11" s="75" t="s">
        <v>2063</v>
      </c>
      <c r="E11" s="1317">
        <v>604310.35</v>
      </c>
      <c r="F11" s="71" t="s">
        <v>13</v>
      </c>
    </row>
    <row r="12" spans="1:6" ht="94.5" x14ac:dyDescent="0.25">
      <c r="A12" s="131">
        <v>6</v>
      </c>
      <c r="B12" s="69" t="s">
        <v>23</v>
      </c>
      <c r="C12" s="75" t="s">
        <v>27284</v>
      </c>
      <c r="D12" s="75" t="s">
        <v>3056</v>
      </c>
      <c r="E12" s="1317">
        <v>900000</v>
      </c>
      <c r="F12" s="71" t="s">
        <v>13</v>
      </c>
    </row>
    <row r="13" spans="1:6" ht="78.75" x14ac:dyDescent="0.25">
      <c r="A13" s="131">
        <v>7</v>
      </c>
      <c r="B13" s="69" t="s">
        <v>299</v>
      </c>
      <c r="C13" s="75" t="s">
        <v>27285</v>
      </c>
      <c r="D13" s="75" t="s">
        <v>5298</v>
      </c>
      <c r="E13" s="1317">
        <v>1100000</v>
      </c>
      <c r="F13" s="71" t="s">
        <v>13</v>
      </c>
    </row>
    <row r="14" spans="1:6" x14ac:dyDescent="0.25">
      <c r="A14" s="131"/>
      <c r="B14" s="2934" t="s">
        <v>40</v>
      </c>
      <c r="C14" s="2934"/>
      <c r="D14" s="2934"/>
      <c r="E14" s="422"/>
      <c r="F14" s="719"/>
    </row>
    <row r="15" spans="1:6" ht="94.5" x14ac:dyDescent="0.25">
      <c r="A15" s="131">
        <v>8</v>
      </c>
      <c r="B15" s="69" t="s">
        <v>301</v>
      </c>
      <c r="C15" s="75" t="s">
        <v>27286</v>
      </c>
      <c r="D15" s="75" t="s">
        <v>43</v>
      </c>
      <c r="E15" s="1318">
        <v>4568968.5199999996</v>
      </c>
      <c r="F15" s="71" t="s">
        <v>13</v>
      </c>
    </row>
    <row r="16" spans="1:6" x14ac:dyDescent="0.25">
      <c r="A16" s="131"/>
      <c r="B16" s="2934" t="s">
        <v>34</v>
      </c>
      <c r="C16" s="2934"/>
      <c r="D16" s="2934"/>
      <c r="E16" s="422"/>
      <c r="F16" s="719"/>
    </row>
    <row r="17" spans="1:6" ht="78.75" x14ac:dyDescent="0.25">
      <c r="A17" s="131">
        <v>9</v>
      </c>
      <c r="B17" s="69" t="s">
        <v>309</v>
      </c>
      <c r="C17" s="75" t="s">
        <v>27287</v>
      </c>
      <c r="D17" s="75" t="s">
        <v>10717</v>
      </c>
      <c r="E17" s="1317">
        <v>7202586.2000000002</v>
      </c>
      <c r="F17" s="71" t="s">
        <v>13</v>
      </c>
    </row>
    <row r="18" spans="1:6" ht="78.75" x14ac:dyDescent="0.25">
      <c r="A18" s="131">
        <v>10</v>
      </c>
      <c r="B18" s="69" t="s">
        <v>342</v>
      </c>
      <c r="C18" s="75" t="s">
        <v>27288</v>
      </c>
      <c r="D18" s="75" t="s">
        <v>27289</v>
      </c>
      <c r="E18" s="1317">
        <v>10000000</v>
      </c>
      <c r="F18" s="71" t="s">
        <v>13</v>
      </c>
    </row>
    <row r="19" spans="1:6" x14ac:dyDescent="0.25">
      <c r="A19" s="131"/>
      <c r="B19" s="2934" t="s">
        <v>312</v>
      </c>
      <c r="C19" s="2934"/>
      <c r="D19" s="2934"/>
      <c r="E19" s="422"/>
      <c r="F19" s="719"/>
    </row>
    <row r="20" spans="1:6" ht="110.25" x14ac:dyDescent="0.25">
      <c r="A20" s="161">
        <v>12</v>
      </c>
      <c r="B20" s="1319" t="s">
        <v>27290</v>
      </c>
      <c r="C20" s="101" t="s">
        <v>27291</v>
      </c>
      <c r="D20" s="101" t="s">
        <v>27292</v>
      </c>
      <c r="E20" s="211">
        <v>1000000</v>
      </c>
      <c r="F20" s="321" t="s">
        <v>13</v>
      </c>
    </row>
    <row r="21" spans="1:6" ht="141.75" x14ac:dyDescent="0.25">
      <c r="A21" s="131">
        <v>13</v>
      </c>
      <c r="B21" s="69" t="s">
        <v>27293</v>
      </c>
      <c r="C21" s="75" t="s">
        <v>27294</v>
      </c>
      <c r="D21" s="75" t="s">
        <v>27295</v>
      </c>
      <c r="E21" s="187">
        <v>1200000</v>
      </c>
      <c r="F21" s="71" t="s">
        <v>13</v>
      </c>
    </row>
    <row r="22" spans="1:6" ht="141.75" x14ac:dyDescent="0.25">
      <c r="A22" s="131">
        <v>14</v>
      </c>
      <c r="B22" s="69" t="s">
        <v>27296</v>
      </c>
      <c r="C22" s="75" t="s">
        <v>27297</v>
      </c>
      <c r="D22" s="75" t="s">
        <v>27298</v>
      </c>
      <c r="E22" s="187">
        <v>1200000</v>
      </c>
      <c r="F22" s="71" t="s">
        <v>13</v>
      </c>
    </row>
    <row r="23" spans="1:6" ht="94.5" x14ac:dyDescent="0.25">
      <c r="A23" s="131">
        <v>15</v>
      </c>
      <c r="B23" s="69" t="s">
        <v>27299</v>
      </c>
      <c r="C23" s="75" t="s">
        <v>27300</v>
      </c>
      <c r="D23" s="75" t="s">
        <v>27301</v>
      </c>
      <c r="E23" s="187">
        <v>1200000</v>
      </c>
      <c r="F23" s="71" t="s">
        <v>13</v>
      </c>
    </row>
    <row r="24" spans="1:6" ht="126" x14ac:dyDescent="0.25">
      <c r="A24" s="131">
        <v>16</v>
      </c>
      <c r="B24" s="69" t="s">
        <v>27302</v>
      </c>
      <c r="C24" s="75" t="s">
        <v>27303</v>
      </c>
      <c r="D24" s="75" t="s">
        <v>27304</v>
      </c>
      <c r="E24" s="187">
        <v>1200000</v>
      </c>
      <c r="F24" s="71" t="s">
        <v>13</v>
      </c>
    </row>
    <row r="25" spans="1:6" x14ac:dyDescent="0.25">
      <c r="A25" s="131"/>
      <c r="B25" s="2934" t="s">
        <v>315</v>
      </c>
      <c r="C25" s="2934"/>
      <c r="D25" s="2934"/>
      <c r="E25" s="422"/>
      <c r="F25" s="719"/>
    </row>
    <row r="26" spans="1:6" ht="189" x14ac:dyDescent="0.25">
      <c r="A26" s="131">
        <v>17</v>
      </c>
      <c r="B26" s="69" t="s">
        <v>27305</v>
      </c>
      <c r="C26" s="75" t="s">
        <v>27306</v>
      </c>
      <c r="D26" s="75" t="s">
        <v>27307</v>
      </c>
      <c r="E26" s="422">
        <v>1900000</v>
      </c>
      <c r="F26" s="71" t="s">
        <v>5827</v>
      </c>
    </row>
    <row r="27" spans="1:6" ht="236.25" x14ac:dyDescent="0.25">
      <c r="A27" s="131">
        <v>18</v>
      </c>
      <c r="B27" s="69" t="s">
        <v>27308</v>
      </c>
      <c r="C27" s="75" t="s">
        <v>27309</v>
      </c>
      <c r="D27" s="75" t="s">
        <v>27310</v>
      </c>
      <c r="E27" s="422">
        <v>1600000</v>
      </c>
      <c r="F27" s="71" t="s">
        <v>5827</v>
      </c>
    </row>
    <row r="28" spans="1:6" ht="189" x14ac:dyDescent="0.25">
      <c r="A28" s="131">
        <v>19</v>
      </c>
      <c r="B28" s="69" t="s">
        <v>27311</v>
      </c>
      <c r="C28" s="75" t="s">
        <v>27312</v>
      </c>
      <c r="D28" s="75" t="s">
        <v>27313</v>
      </c>
      <c r="E28" s="422">
        <v>5841420</v>
      </c>
      <c r="F28" s="71" t="s">
        <v>5827</v>
      </c>
    </row>
    <row r="29" spans="1:6" ht="78.75" x14ac:dyDescent="0.25">
      <c r="A29" s="131">
        <v>20</v>
      </c>
      <c r="B29" s="69" t="s">
        <v>27314</v>
      </c>
      <c r="C29" s="75" t="s">
        <v>27315</v>
      </c>
      <c r="D29" s="75" t="s">
        <v>27316</v>
      </c>
      <c r="E29" s="422">
        <v>2500000</v>
      </c>
      <c r="F29" s="71" t="s">
        <v>13</v>
      </c>
    </row>
    <row r="30" spans="1:6" ht="141.75" x14ac:dyDescent="0.25">
      <c r="A30" s="131">
        <v>21</v>
      </c>
      <c r="B30" s="69" t="s">
        <v>27317</v>
      </c>
      <c r="C30" s="75" t="s">
        <v>27318</v>
      </c>
      <c r="D30" s="75" t="s">
        <v>27319</v>
      </c>
      <c r="E30" s="187">
        <v>2000000</v>
      </c>
      <c r="F30" s="71" t="s">
        <v>13</v>
      </c>
    </row>
    <row r="31" spans="1:6" ht="78.75" x14ac:dyDescent="0.25">
      <c r="A31" s="131">
        <v>22</v>
      </c>
      <c r="B31" s="69" t="s">
        <v>27320</v>
      </c>
      <c r="C31" s="75" t="s">
        <v>27321</v>
      </c>
      <c r="D31" s="75" t="s">
        <v>27322</v>
      </c>
      <c r="E31" s="422">
        <v>2500000</v>
      </c>
      <c r="F31" s="71" t="s">
        <v>13</v>
      </c>
    </row>
    <row r="32" spans="1:6" ht="78.75" x14ac:dyDescent="0.25">
      <c r="A32" s="131">
        <v>23</v>
      </c>
      <c r="B32" s="69" t="s">
        <v>27323</v>
      </c>
      <c r="C32" s="75" t="s">
        <v>27324</v>
      </c>
      <c r="D32" s="75" t="s">
        <v>27325</v>
      </c>
      <c r="E32" s="187">
        <v>5000000</v>
      </c>
      <c r="F32" s="71" t="s">
        <v>13</v>
      </c>
    </row>
    <row r="33" spans="1:6" ht="78.75" x14ac:dyDescent="0.25">
      <c r="A33" s="131">
        <v>24</v>
      </c>
      <c r="B33" s="69" t="s">
        <v>27326</v>
      </c>
      <c r="C33" s="75" t="s">
        <v>27327</v>
      </c>
      <c r="D33" s="75" t="s">
        <v>27328</v>
      </c>
      <c r="E33" s="187">
        <v>2500000</v>
      </c>
      <c r="F33" s="71" t="s">
        <v>13</v>
      </c>
    </row>
    <row r="34" spans="1:6" ht="78.75" x14ac:dyDescent="0.25">
      <c r="A34" s="131">
        <v>25</v>
      </c>
      <c r="B34" s="69" t="s">
        <v>27329</v>
      </c>
      <c r="C34" s="75" t="s">
        <v>27330</v>
      </c>
      <c r="D34" s="75" t="s">
        <v>27331</v>
      </c>
      <c r="E34" s="187">
        <v>1600000</v>
      </c>
      <c r="F34" s="71" t="s">
        <v>13</v>
      </c>
    </row>
    <row r="35" spans="1:6" x14ac:dyDescent="0.25">
      <c r="A35" s="131"/>
      <c r="B35" s="2934" t="s">
        <v>219</v>
      </c>
      <c r="C35" s="2934"/>
      <c r="D35" s="2934"/>
      <c r="E35" s="422"/>
      <c r="F35" s="719"/>
    </row>
    <row r="36" spans="1:6" ht="283.5" x14ac:dyDescent="0.25">
      <c r="A36" s="131">
        <v>26</v>
      </c>
      <c r="B36" s="69" t="s">
        <v>27332</v>
      </c>
      <c r="C36" s="75" t="s">
        <v>27333</v>
      </c>
      <c r="D36" s="75" t="s">
        <v>27334</v>
      </c>
      <c r="E36" s="422">
        <v>1000000</v>
      </c>
      <c r="F36" s="71" t="s">
        <v>1259</v>
      </c>
    </row>
    <row r="37" spans="1:6" ht="94.5" x14ac:dyDescent="0.25">
      <c r="A37" s="131">
        <v>27</v>
      </c>
      <c r="B37" s="69" t="s">
        <v>27335</v>
      </c>
      <c r="C37" s="75" t="s">
        <v>27336</v>
      </c>
      <c r="D37" s="75" t="s">
        <v>27337</v>
      </c>
      <c r="E37" s="422">
        <v>5500000</v>
      </c>
      <c r="F37" s="71" t="s">
        <v>5827</v>
      </c>
    </row>
    <row r="38" spans="1:6" ht="47.25" x14ac:dyDescent="0.25">
      <c r="A38" s="131">
        <v>28</v>
      </c>
      <c r="B38" s="69" t="s">
        <v>27338</v>
      </c>
      <c r="C38" s="75" t="s">
        <v>27339</v>
      </c>
      <c r="D38" s="75" t="s">
        <v>27340</v>
      </c>
      <c r="E38" s="422">
        <v>1000000</v>
      </c>
      <c r="F38" s="71" t="s">
        <v>13</v>
      </c>
    </row>
    <row r="39" spans="1:6" ht="47.25" x14ac:dyDescent="0.25">
      <c r="A39" s="131">
        <v>29</v>
      </c>
      <c r="B39" s="69" t="s">
        <v>27341</v>
      </c>
      <c r="C39" s="75" t="s">
        <v>27342</v>
      </c>
      <c r="D39" s="75" t="s">
        <v>27343</v>
      </c>
      <c r="E39" s="422">
        <v>1000000</v>
      </c>
      <c r="F39" s="71" t="s">
        <v>13</v>
      </c>
    </row>
    <row r="40" spans="1:6" ht="31.5" x14ac:dyDescent="0.25">
      <c r="A40" s="131">
        <v>30</v>
      </c>
      <c r="B40" s="69" t="s">
        <v>27344</v>
      </c>
      <c r="C40" s="75" t="s">
        <v>27345</v>
      </c>
      <c r="D40" s="75" t="s">
        <v>25788</v>
      </c>
      <c r="E40" s="422">
        <v>1000000</v>
      </c>
      <c r="F40" s="71" t="s">
        <v>13</v>
      </c>
    </row>
    <row r="41" spans="1:6" ht="47.25" x14ac:dyDescent="0.25">
      <c r="A41" s="131">
        <v>31</v>
      </c>
      <c r="B41" s="69" t="s">
        <v>27346</v>
      </c>
      <c r="C41" s="75" t="s">
        <v>27347</v>
      </c>
      <c r="D41" s="75" t="s">
        <v>27348</v>
      </c>
      <c r="E41" s="422">
        <v>500000</v>
      </c>
      <c r="F41" s="71"/>
    </row>
    <row r="42" spans="1:6" ht="63" x14ac:dyDescent="0.25">
      <c r="A42" s="131">
        <v>32</v>
      </c>
      <c r="B42" s="69" t="s">
        <v>27349</v>
      </c>
      <c r="C42" s="75" t="s">
        <v>27350</v>
      </c>
      <c r="D42" s="75" t="s">
        <v>27351</v>
      </c>
      <c r="E42" s="422">
        <v>1000000</v>
      </c>
      <c r="F42" s="71" t="s">
        <v>13</v>
      </c>
    </row>
    <row r="43" spans="1:6" x14ac:dyDescent="0.25">
      <c r="A43" s="131"/>
      <c r="B43" s="2934" t="s">
        <v>306</v>
      </c>
      <c r="C43" s="2934"/>
      <c r="D43" s="2934"/>
      <c r="E43" s="422"/>
      <c r="F43" s="719"/>
    </row>
    <row r="44" spans="1:6" ht="189" x14ac:dyDescent="0.25">
      <c r="A44" s="131">
        <v>33</v>
      </c>
      <c r="B44" s="69" t="s">
        <v>549</v>
      </c>
      <c r="C44" s="75" t="s">
        <v>27352</v>
      </c>
      <c r="D44" s="75" t="s">
        <v>27353</v>
      </c>
      <c r="E44" s="422">
        <v>1302155.17</v>
      </c>
      <c r="F44" s="71" t="s">
        <v>13</v>
      </c>
    </row>
    <row r="45" spans="1:6" x14ac:dyDescent="0.25">
      <c r="A45" s="131"/>
      <c r="B45" s="2934" t="s">
        <v>303</v>
      </c>
      <c r="C45" s="2934"/>
      <c r="D45" s="2934"/>
      <c r="E45" s="422"/>
      <c r="F45" s="719"/>
    </row>
    <row r="46" spans="1:6" ht="409.5" x14ac:dyDescent="0.25">
      <c r="A46" s="131">
        <v>34</v>
      </c>
      <c r="B46" s="69" t="s">
        <v>27354</v>
      </c>
      <c r="C46" s="75" t="s">
        <v>27355</v>
      </c>
      <c r="D46" s="75" t="s">
        <v>27356</v>
      </c>
      <c r="E46" s="422">
        <v>1302155.17</v>
      </c>
      <c r="F46" s="719" t="s">
        <v>13</v>
      </c>
    </row>
    <row r="47" spans="1:6" x14ac:dyDescent="0.25">
      <c r="A47" s="131"/>
      <c r="B47" s="76" t="s">
        <v>2199</v>
      </c>
      <c r="C47" s="75"/>
      <c r="D47" s="75"/>
      <c r="E47" s="422"/>
      <c r="F47" s="71"/>
    </row>
    <row r="48" spans="1:6" ht="299.25" x14ac:dyDescent="0.25">
      <c r="A48" s="131">
        <v>35</v>
      </c>
      <c r="B48" s="69" t="s">
        <v>27357</v>
      </c>
      <c r="C48" s="75" t="s">
        <v>27358</v>
      </c>
      <c r="D48" s="75" t="s">
        <v>27359</v>
      </c>
      <c r="E48" s="422">
        <v>3507770.4</v>
      </c>
      <c r="F48" s="71" t="s">
        <v>13</v>
      </c>
    </row>
    <row r="49" spans="1:6" x14ac:dyDescent="0.25">
      <c r="A49" s="131"/>
      <c r="B49" s="2934" t="s">
        <v>481</v>
      </c>
      <c r="C49" s="2934"/>
      <c r="D49" s="2934"/>
      <c r="E49" s="422"/>
      <c r="F49" s="719"/>
    </row>
    <row r="50" spans="1:6" ht="47.25" x14ac:dyDescent="0.25">
      <c r="A50" s="131">
        <v>36</v>
      </c>
      <c r="B50" s="69" t="s">
        <v>944</v>
      </c>
      <c r="C50" s="75" t="s">
        <v>27360</v>
      </c>
      <c r="D50" s="75" t="s">
        <v>27361</v>
      </c>
      <c r="E50" s="187">
        <v>3500000</v>
      </c>
      <c r="F50" s="71" t="s">
        <v>13</v>
      </c>
    </row>
    <row r="51" spans="1:6" x14ac:dyDescent="0.25">
      <c r="A51" s="131"/>
      <c r="B51" s="2934" t="s">
        <v>10031</v>
      </c>
      <c r="C51" s="2934"/>
      <c r="D51" s="2934"/>
      <c r="E51" s="422"/>
      <c r="F51" s="719"/>
    </row>
    <row r="52" spans="1:6" ht="157.5" x14ac:dyDescent="0.25">
      <c r="A52" s="131">
        <v>37</v>
      </c>
      <c r="B52" s="69" t="s">
        <v>27362</v>
      </c>
      <c r="C52" s="75" t="s">
        <v>27363</v>
      </c>
      <c r="D52" s="75" t="s">
        <v>27364</v>
      </c>
      <c r="E52" s="422">
        <v>872358.32</v>
      </c>
      <c r="F52" s="71" t="s">
        <v>13</v>
      </c>
    </row>
    <row r="53" spans="1:6" x14ac:dyDescent="0.25">
      <c r="A53" s="131"/>
      <c r="B53" s="130" t="s">
        <v>248</v>
      </c>
      <c r="C53" s="529"/>
      <c r="D53" s="529"/>
      <c r="E53" s="449">
        <f>SUM(E6:E52)</f>
        <v>81310344.819999993</v>
      </c>
      <c r="F53" s="719"/>
    </row>
    <row r="54" spans="1:6" x14ac:dyDescent="0.25">
      <c r="A54" s="357"/>
      <c r="B54" s="2493" t="s">
        <v>9</v>
      </c>
      <c r="C54" s="2494"/>
      <c r="D54" s="2495"/>
      <c r="E54" s="358"/>
      <c r="F54" s="359"/>
    </row>
    <row r="55" spans="1:6" ht="63" x14ac:dyDescent="0.25">
      <c r="A55" s="353">
        <v>1</v>
      </c>
      <c r="B55" s="69" t="s">
        <v>269</v>
      </c>
      <c r="C55" s="7" t="s">
        <v>27365</v>
      </c>
      <c r="D55" s="69" t="s">
        <v>271</v>
      </c>
      <c r="E55" s="187">
        <v>1000000</v>
      </c>
      <c r="F55" s="131" t="s">
        <v>272</v>
      </c>
    </row>
    <row r="56" spans="1:6" x14ac:dyDescent="0.25">
      <c r="A56" s="353"/>
      <c r="B56" s="70" t="s">
        <v>273</v>
      </c>
      <c r="C56" s="7"/>
      <c r="D56" s="69"/>
      <c r="E56" s="187"/>
      <c r="F56" s="131"/>
    </row>
    <row r="57" spans="1:6" ht="94.5" x14ac:dyDescent="0.25">
      <c r="A57" s="353">
        <v>2</v>
      </c>
      <c r="B57" s="69" t="s">
        <v>274</v>
      </c>
      <c r="C57" s="7" t="s">
        <v>27366</v>
      </c>
      <c r="D57" s="69" t="s">
        <v>276</v>
      </c>
      <c r="E57" s="187">
        <v>4500000</v>
      </c>
      <c r="F57" s="131" t="s">
        <v>277</v>
      </c>
    </row>
    <row r="58" spans="1:6" x14ac:dyDescent="0.25">
      <c r="A58" s="353"/>
      <c r="B58" s="70" t="s">
        <v>248</v>
      </c>
      <c r="C58" s="69"/>
      <c r="D58" s="69"/>
      <c r="E58" s="189">
        <v>5500000</v>
      </c>
      <c r="F58" s="131"/>
    </row>
    <row r="59" spans="1:6" x14ac:dyDescent="0.25">
      <c r="A59" s="88"/>
      <c r="B59" s="88" t="s">
        <v>324</v>
      </c>
      <c r="C59" s="88"/>
      <c r="D59" s="88"/>
      <c r="E59" s="89">
        <f>E58+E53</f>
        <v>86810344.819999993</v>
      </c>
      <c r="F59" s="88"/>
    </row>
    <row r="63" spans="1:6" x14ac:dyDescent="0.25">
      <c r="A63" s="2961" t="s">
        <v>0</v>
      </c>
      <c r="B63" s="2962"/>
      <c r="C63" s="2962"/>
      <c r="D63" s="2962"/>
      <c r="E63" s="2962"/>
      <c r="F63" s="2963"/>
    </row>
    <row r="64" spans="1:6" x14ac:dyDescent="0.25">
      <c r="A64" s="2961" t="s">
        <v>27277</v>
      </c>
      <c r="B64" s="2962"/>
      <c r="C64" s="2962"/>
      <c r="D64" s="2962"/>
      <c r="E64" s="2962"/>
      <c r="F64" s="2963"/>
    </row>
    <row r="65" spans="1:6" x14ac:dyDescent="0.25">
      <c r="A65" s="2961" t="s">
        <v>2</v>
      </c>
      <c r="B65" s="2962"/>
      <c r="C65" s="2962"/>
      <c r="D65" s="2962"/>
      <c r="E65" s="2962"/>
      <c r="F65" s="2963"/>
    </row>
    <row r="66" spans="1:6" ht="31.5" x14ac:dyDescent="0.25">
      <c r="A66" s="831" t="s">
        <v>8292</v>
      </c>
      <c r="B66" s="420" t="s">
        <v>5559</v>
      </c>
      <c r="C66" s="420" t="s">
        <v>284</v>
      </c>
      <c r="D66" s="420" t="s">
        <v>8293</v>
      </c>
      <c r="E66" s="1321" t="s">
        <v>708</v>
      </c>
      <c r="F66" s="1322" t="s">
        <v>1228</v>
      </c>
    </row>
    <row r="67" spans="1:6" x14ac:dyDescent="0.25">
      <c r="A67" s="1175" t="s">
        <v>27367</v>
      </c>
      <c r="B67" s="1176"/>
      <c r="C67" s="1176"/>
      <c r="D67" s="1177"/>
      <c r="E67" s="831"/>
      <c r="F67" s="1309"/>
    </row>
    <row r="68" spans="1:6" ht="126" x14ac:dyDescent="0.25">
      <c r="A68" s="1196">
        <v>1</v>
      </c>
      <c r="B68" s="365" t="s">
        <v>295</v>
      </c>
      <c r="C68" s="372" t="s">
        <v>27368</v>
      </c>
      <c r="D68" s="365" t="s">
        <v>710</v>
      </c>
      <c r="E68" s="671">
        <v>182758.62</v>
      </c>
      <c r="F68" s="1310" t="s">
        <v>272</v>
      </c>
    </row>
    <row r="69" spans="1:6" ht="94.5" x14ac:dyDescent="0.25">
      <c r="A69" s="1196">
        <v>2</v>
      </c>
      <c r="B69" s="365" t="s">
        <v>23</v>
      </c>
      <c r="C69" s="372" t="s">
        <v>27282</v>
      </c>
      <c r="D69" s="365" t="s">
        <v>541</v>
      </c>
      <c r="E69" s="671">
        <v>500000</v>
      </c>
      <c r="F69" s="1310" t="s">
        <v>272</v>
      </c>
    </row>
    <row r="70" spans="1:6" x14ac:dyDescent="0.25">
      <c r="A70" s="1196"/>
      <c r="B70" s="2958" t="s">
        <v>25047</v>
      </c>
      <c r="C70" s="2958"/>
      <c r="D70" s="2958"/>
      <c r="E70" s="671"/>
      <c r="F70" s="1310"/>
    </row>
    <row r="71" spans="1:6" ht="110.25" x14ac:dyDescent="0.25">
      <c r="A71" s="1196">
        <v>3</v>
      </c>
      <c r="B71" s="365" t="s">
        <v>295</v>
      </c>
      <c r="C71" s="372" t="s">
        <v>27283</v>
      </c>
      <c r="D71" s="365" t="s">
        <v>336</v>
      </c>
      <c r="E71" s="671">
        <v>91379.32</v>
      </c>
      <c r="F71" s="1310" t="s">
        <v>272</v>
      </c>
    </row>
    <row r="72" spans="1:6" ht="94.5" x14ac:dyDescent="0.25">
      <c r="A72" s="1196">
        <v>4</v>
      </c>
      <c r="B72" s="365" t="s">
        <v>27369</v>
      </c>
      <c r="C72" s="372" t="s">
        <v>27285</v>
      </c>
      <c r="D72" s="365" t="s">
        <v>1244</v>
      </c>
      <c r="E72" s="671">
        <v>250000</v>
      </c>
      <c r="F72" s="1310" t="s">
        <v>272</v>
      </c>
    </row>
    <row r="73" spans="1:6" x14ac:dyDescent="0.25">
      <c r="A73" s="1196"/>
      <c r="B73" s="2445" t="s">
        <v>739</v>
      </c>
      <c r="C73" s="2801"/>
      <c r="D73" s="2801"/>
      <c r="E73" s="671"/>
      <c r="F73" s="1310"/>
    </row>
    <row r="74" spans="1:6" ht="94.5" x14ac:dyDescent="0.25">
      <c r="A74" s="1196">
        <v>5</v>
      </c>
      <c r="B74" s="365" t="s">
        <v>301</v>
      </c>
      <c r="C74" s="372" t="s">
        <v>27286</v>
      </c>
      <c r="D74" s="365" t="s">
        <v>43</v>
      </c>
      <c r="E74" s="671">
        <v>568965.51</v>
      </c>
      <c r="F74" s="1310" t="s">
        <v>13</v>
      </c>
    </row>
    <row r="75" spans="1:6" x14ac:dyDescent="0.25">
      <c r="A75" s="1196"/>
      <c r="B75" s="2958" t="s">
        <v>25048</v>
      </c>
      <c r="C75" s="2959"/>
      <c r="D75" s="2959"/>
      <c r="E75" s="671"/>
      <c r="F75" s="1310"/>
    </row>
    <row r="76" spans="1:6" ht="141.75" x14ac:dyDescent="0.25">
      <c r="A76" s="1196">
        <v>6</v>
      </c>
      <c r="B76" s="365" t="s">
        <v>549</v>
      </c>
      <c r="C76" s="372" t="s">
        <v>27352</v>
      </c>
      <c r="D76" s="365" t="s">
        <v>27370</v>
      </c>
      <c r="E76" s="671">
        <v>586206.89</v>
      </c>
      <c r="F76" s="1310" t="s">
        <v>13</v>
      </c>
    </row>
    <row r="77" spans="1:6" x14ac:dyDescent="0.25">
      <c r="A77" s="1196"/>
      <c r="B77" s="2958" t="s">
        <v>8968</v>
      </c>
      <c r="C77" s="2959"/>
      <c r="D77" s="2959"/>
      <c r="E77" s="671"/>
      <c r="F77" s="1310"/>
    </row>
    <row r="78" spans="1:6" ht="252" x14ac:dyDescent="0.25">
      <c r="A78" s="1196">
        <v>7</v>
      </c>
      <c r="B78" s="365" t="s">
        <v>18062</v>
      </c>
      <c r="C78" s="372" t="s">
        <v>27355</v>
      </c>
      <c r="D78" s="365" t="s">
        <v>27371</v>
      </c>
      <c r="E78" s="671">
        <v>600000</v>
      </c>
      <c r="F78" s="1310" t="s">
        <v>13</v>
      </c>
    </row>
    <row r="79" spans="1:6" x14ac:dyDescent="0.25">
      <c r="A79" s="1196"/>
      <c r="B79" s="2958" t="s">
        <v>112</v>
      </c>
      <c r="C79" s="2959"/>
      <c r="D79" s="2959"/>
      <c r="E79" s="671"/>
      <c r="F79" s="1310"/>
    </row>
    <row r="80" spans="1:6" ht="157.5" x14ac:dyDescent="0.25">
      <c r="A80" s="1196">
        <v>8</v>
      </c>
      <c r="B80" s="372" t="s">
        <v>17639</v>
      </c>
      <c r="C80" s="372" t="s">
        <v>27372</v>
      </c>
      <c r="D80" s="372" t="s">
        <v>27373</v>
      </c>
      <c r="E80" s="1323">
        <v>1200000</v>
      </c>
      <c r="F80" s="1310" t="s">
        <v>13</v>
      </c>
    </row>
    <row r="81" spans="1:6" ht="157.5" x14ac:dyDescent="0.25">
      <c r="A81" s="1196">
        <v>9</v>
      </c>
      <c r="B81" s="372" t="s">
        <v>27374</v>
      </c>
      <c r="C81" s="372" t="s">
        <v>27375</v>
      </c>
      <c r="D81" s="372" t="s">
        <v>27373</v>
      </c>
      <c r="E81" s="1323">
        <v>1200000</v>
      </c>
      <c r="F81" s="1310" t="s">
        <v>13</v>
      </c>
    </row>
    <row r="82" spans="1:6" ht="157.5" x14ac:dyDescent="0.25">
      <c r="A82" s="1196"/>
      <c r="B82" s="372" t="s">
        <v>27376</v>
      </c>
      <c r="C82" s="372" t="s">
        <v>27377</v>
      </c>
      <c r="D82" s="372" t="s">
        <v>27373</v>
      </c>
      <c r="E82" s="1323">
        <v>1200000</v>
      </c>
      <c r="F82" s="1310" t="s">
        <v>13</v>
      </c>
    </row>
    <row r="83" spans="1:6" ht="157.5" x14ac:dyDescent="0.25">
      <c r="A83" s="1196">
        <v>10</v>
      </c>
      <c r="B83" s="372" t="s">
        <v>27378</v>
      </c>
      <c r="C83" s="372" t="s">
        <v>27379</v>
      </c>
      <c r="D83" s="372" t="s">
        <v>27373</v>
      </c>
      <c r="E83" s="1323">
        <v>1200000</v>
      </c>
      <c r="F83" s="1310" t="s">
        <v>13</v>
      </c>
    </row>
    <row r="84" spans="1:6" ht="157.5" x14ac:dyDescent="0.25">
      <c r="A84" s="1196">
        <v>11</v>
      </c>
      <c r="B84" s="365" t="s">
        <v>27380</v>
      </c>
      <c r="C84" s="372" t="s">
        <v>27381</v>
      </c>
      <c r="D84" s="372" t="s">
        <v>27373</v>
      </c>
      <c r="E84" s="1323">
        <v>1200000</v>
      </c>
      <c r="F84" s="1310" t="s">
        <v>13</v>
      </c>
    </row>
    <row r="85" spans="1:6" ht="63" x14ac:dyDescent="0.25">
      <c r="A85" s="1196">
        <v>12</v>
      </c>
      <c r="B85" s="365" t="s">
        <v>27382</v>
      </c>
      <c r="C85" s="372" t="s">
        <v>27383</v>
      </c>
      <c r="D85" s="372" t="s">
        <v>27384</v>
      </c>
      <c r="E85" s="1323">
        <v>1100000</v>
      </c>
      <c r="F85" s="1310" t="s">
        <v>13</v>
      </c>
    </row>
    <row r="86" spans="1:6" x14ac:dyDescent="0.25">
      <c r="A86" s="1196"/>
      <c r="B86" s="2960" t="s">
        <v>1154</v>
      </c>
      <c r="C86" s="2960"/>
      <c r="D86" s="2960"/>
      <c r="E86" s="1324"/>
      <c r="F86" s="1310"/>
    </row>
    <row r="87" spans="1:6" ht="63" x14ac:dyDescent="0.25">
      <c r="A87" s="1196">
        <v>13</v>
      </c>
      <c r="B87" s="365" t="s">
        <v>27344</v>
      </c>
      <c r="C87" s="372" t="s">
        <v>27385</v>
      </c>
      <c r="D87" s="372" t="s">
        <v>27386</v>
      </c>
      <c r="E87" s="1325">
        <v>500000</v>
      </c>
      <c r="F87" s="1310" t="s">
        <v>13</v>
      </c>
    </row>
    <row r="88" spans="1:6" ht="63" x14ac:dyDescent="0.25">
      <c r="A88" s="1196">
        <v>14</v>
      </c>
      <c r="B88" s="372" t="s">
        <v>27387</v>
      </c>
      <c r="C88" s="372" t="s">
        <v>27388</v>
      </c>
      <c r="D88" s="372" t="s">
        <v>27386</v>
      </c>
      <c r="E88" s="1325">
        <v>500000</v>
      </c>
      <c r="F88" s="1310" t="s">
        <v>13</v>
      </c>
    </row>
    <row r="89" spans="1:6" ht="63" x14ac:dyDescent="0.25">
      <c r="A89" s="1196">
        <v>15</v>
      </c>
      <c r="B89" s="372" t="s">
        <v>27389</v>
      </c>
      <c r="C89" s="372" t="s">
        <v>27390</v>
      </c>
      <c r="D89" s="372" t="s">
        <v>27386</v>
      </c>
      <c r="E89" s="1325">
        <v>500000</v>
      </c>
      <c r="F89" s="1310" t="s">
        <v>13</v>
      </c>
    </row>
    <row r="90" spans="1:6" x14ac:dyDescent="0.25">
      <c r="A90" s="1310"/>
      <c r="B90" s="400" t="s">
        <v>27391</v>
      </c>
      <c r="C90" s="421"/>
      <c r="D90" s="365"/>
      <c r="E90" s="906">
        <f>SUM(E68:E89)</f>
        <v>11379310.34</v>
      </c>
      <c r="F90" s="1310"/>
    </row>
  </sheetData>
  <mergeCells count="24">
    <mergeCell ref="B45:D45"/>
    <mergeCell ref="B75:D75"/>
    <mergeCell ref="B86:D86"/>
    <mergeCell ref="B49:D49"/>
    <mergeCell ref="B51:D51"/>
    <mergeCell ref="B54:D54"/>
    <mergeCell ref="A63:F63"/>
    <mergeCell ref="A64:F64"/>
    <mergeCell ref="A65:F65"/>
    <mergeCell ref="B70:D70"/>
    <mergeCell ref="B73:D73"/>
    <mergeCell ref="B77:D77"/>
    <mergeCell ref="B79:D79"/>
    <mergeCell ref="A1:F1"/>
    <mergeCell ref="A2:F2"/>
    <mergeCell ref="A3:F3"/>
    <mergeCell ref="B5:D5"/>
    <mergeCell ref="B10:D10"/>
    <mergeCell ref="B14:D14"/>
    <mergeCell ref="B19:D19"/>
    <mergeCell ref="B25:D25"/>
    <mergeCell ref="B35:D35"/>
    <mergeCell ref="B43:D43"/>
    <mergeCell ref="B16:D16"/>
  </mergeCells>
  <pageMargins left="0.7" right="0.7" top="0.75" bottom="0.75" header="0.3" footer="0.3"/>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5"/>
  <sheetViews>
    <sheetView topLeftCell="A129" workbookViewId="0">
      <selection activeCell="D95" sqref="D95"/>
    </sheetView>
  </sheetViews>
  <sheetFormatPr defaultRowHeight="15.75" x14ac:dyDescent="0.25"/>
  <cols>
    <col min="1" max="1" width="9.140625" style="128"/>
    <col min="2" max="2" width="15.7109375" style="128" customWidth="1"/>
    <col min="3" max="3" width="42.42578125" style="128" customWidth="1"/>
    <col min="4" max="4" width="16.42578125" style="128" customWidth="1"/>
    <col min="5" max="5" width="21.28515625" style="128"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27392</v>
      </c>
      <c r="B2" s="2345"/>
      <c r="C2" s="2345"/>
      <c r="D2" s="2345"/>
      <c r="E2" s="2345"/>
      <c r="F2" s="2345"/>
    </row>
    <row r="3" spans="1:6" x14ac:dyDescent="0.25">
      <c r="A3" s="2345" t="s">
        <v>281</v>
      </c>
      <c r="B3" s="2345"/>
      <c r="C3" s="2345"/>
      <c r="D3" s="2345"/>
      <c r="E3" s="2345"/>
      <c r="F3" s="2345"/>
    </row>
    <row r="4" spans="1:6" ht="31.5" x14ac:dyDescent="0.25">
      <c r="A4" s="219" t="s">
        <v>3</v>
      </c>
      <c r="B4" s="9" t="s">
        <v>283</v>
      </c>
      <c r="C4" s="96" t="s">
        <v>284</v>
      </c>
      <c r="D4" s="9" t="s">
        <v>5291</v>
      </c>
      <c r="E4" s="138" t="s">
        <v>286</v>
      </c>
      <c r="F4" s="65" t="s">
        <v>287</v>
      </c>
    </row>
    <row r="5" spans="1:6" x14ac:dyDescent="0.25">
      <c r="A5" s="72"/>
      <c r="B5" s="2348" t="s">
        <v>9</v>
      </c>
      <c r="C5" s="2349"/>
      <c r="D5" s="2350"/>
      <c r="E5" s="189"/>
      <c r="F5" s="201"/>
    </row>
    <row r="6" spans="1:6" ht="47.25" x14ac:dyDescent="0.25">
      <c r="A6" s="72">
        <v>1</v>
      </c>
      <c r="B6" s="69" t="s">
        <v>10267</v>
      </c>
      <c r="C6" s="75" t="s">
        <v>27393</v>
      </c>
      <c r="D6" s="69" t="s">
        <v>22521</v>
      </c>
      <c r="E6" s="74">
        <v>1750000</v>
      </c>
      <c r="F6" s="1116" t="s">
        <v>272</v>
      </c>
    </row>
    <row r="7" spans="1:6" ht="157.5" x14ac:dyDescent="0.25">
      <c r="A7" s="72">
        <v>2</v>
      </c>
      <c r="B7" s="69" t="s">
        <v>295</v>
      </c>
      <c r="C7" s="75" t="s">
        <v>27394</v>
      </c>
      <c r="D7" s="69" t="s">
        <v>710</v>
      </c>
      <c r="E7" s="74">
        <v>1545420.69</v>
      </c>
      <c r="F7" s="201" t="s">
        <v>272</v>
      </c>
    </row>
    <row r="8" spans="1:6" ht="47.25" x14ac:dyDescent="0.25">
      <c r="A8" s="72">
        <v>3</v>
      </c>
      <c r="B8" s="69" t="s">
        <v>1655</v>
      </c>
      <c r="C8" s="75" t="s">
        <v>27395</v>
      </c>
      <c r="D8" s="69" t="s">
        <v>20199</v>
      </c>
      <c r="E8" s="74">
        <v>112400</v>
      </c>
      <c r="F8" s="201" t="s">
        <v>272</v>
      </c>
    </row>
    <row r="9" spans="1:6" ht="47.25" x14ac:dyDescent="0.25">
      <c r="A9" s="72">
        <v>4</v>
      </c>
      <c r="B9" s="69" t="s">
        <v>1657</v>
      </c>
      <c r="C9" s="75" t="s">
        <v>27396</v>
      </c>
      <c r="D9" s="69" t="s">
        <v>5938</v>
      </c>
      <c r="E9" s="74">
        <v>78800</v>
      </c>
      <c r="F9" s="201" t="s">
        <v>272</v>
      </c>
    </row>
    <row r="10" spans="1:6" ht="94.5" x14ac:dyDescent="0.25">
      <c r="A10" s="72">
        <v>5</v>
      </c>
      <c r="B10" s="69" t="s">
        <v>729</v>
      </c>
      <c r="C10" s="75" t="s">
        <v>27397</v>
      </c>
      <c r="D10" s="69" t="s">
        <v>3056</v>
      </c>
      <c r="E10" s="74">
        <v>722000</v>
      </c>
      <c r="F10" s="201" t="s">
        <v>272</v>
      </c>
    </row>
    <row r="11" spans="1:6" x14ac:dyDescent="0.25">
      <c r="A11" s="72"/>
      <c r="B11" s="2348" t="s">
        <v>334</v>
      </c>
      <c r="C11" s="2349"/>
      <c r="D11" s="2350"/>
      <c r="E11" s="72"/>
      <c r="F11" s="201"/>
    </row>
    <row r="12" spans="1:6" ht="126" x14ac:dyDescent="0.25">
      <c r="A12" s="72">
        <v>6</v>
      </c>
      <c r="B12" s="303" t="s">
        <v>721</v>
      </c>
      <c r="C12" s="152" t="s">
        <v>27398</v>
      </c>
      <c r="D12" s="303" t="s">
        <v>27399</v>
      </c>
      <c r="E12" s="74">
        <v>380000</v>
      </c>
      <c r="F12" s="1116" t="s">
        <v>272</v>
      </c>
    </row>
    <row r="13" spans="1:6" ht="94.5" x14ac:dyDescent="0.25">
      <c r="A13" s="72">
        <v>7</v>
      </c>
      <c r="B13" s="303" t="s">
        <v>729</v>
      </c>
      <c r="C13" s="152" t="s">
        <v>27400</v>
      </c>
      <c r="D13" s="303" t="s">
        <v>19378</v>
      </c>
      <c r="E13" s="74">
        <v>540130.69999999995</v>
      </c>
      <c r="F13" s="201" t="s">
        <v>272</v>
      </c>
    </row>
    <row r="14" spans="1:6" ht="94.5" x14ac:dyDescent="0.25">
      <c r="A14" s="72">
        <v>8</v>
      </c>
      <c r="B14" s="303" t="s">
        <v>3544</v>
      </c>
      <c r="C14" s="152" t="s">
        <v>27401</v>
      </c>
      <c r="D14" s="303" t="s">
        <v>19387</v>
      </c>
      <c r="E14" s="74">
        <v>1684179.64</v>
      </c>
      <c r="F14" s="201" t="s">
        <v>272</v>
      </c>
    </row>
    <row r="15" spans="1:6" x14ac:dyDescent="0.25">
      <c r="A15" s="72"/>
      <c r="B15" s="70" t="s">
        <v>34</v>
      </c>
      <c r="C15" s="75"/>
      <c r="D15" s="69"/>
      <c r="E15" s="72"/>
      <c r="F15" s="201"/>
    </row>
    <row r="16" spans="1:6" ht="78.75" x14ac:dyDescent="0.25">
      <c r="A16" s="72">
        <v>9</v>
      </c>
      <c r="B16" s="303" t="s">
        <v>35</v>
      </c>
      <c r="C16" s="152" t="s">
        <v>27402</v>
      </c>
      <c r="D16" s="303" t="s">
        <v>310</v>
      </c>
      <c r="E16" s="74">
        <v>12500000</v>
      </c>
      <c r="F16" s="1116" t="s">
        <v>272</v>
      </c>
    </row>
    <row r="17" spans="1:6" ht="78.75" x14ac:dyDescent="0.25">
      <c r="A17" s="72">
        <v>10</v>
      </c>
      <c r="B17" s="303" t="s">
        <v>311</v>
      </c>
      <c r="C17" s="152" t="s">
        <v>27403</v>
      </c>
      <c r="D17" s="303" t="s">
        <v>310</v>
      </c>
      <c r="E17" s="74">
        <v>13383620.689999999</v>
      </c>
      <c r="F17" s="1116" t="s">
        <v>272</v>
      </c>
    </row>
    <row r="18" spans="1:6" x14ac:dyDescent="0.25">
      <c r="A18" s="72"/>
      <c r="B18" s="2348" t="s">
        <v>312</v>
      </c>
      <c r="C18" s="2349"/>
      <c r="D18" s="2350"/>
      <c r="E18" s="72"/>
      <c r="F18" s="201"/>
    </row>
    <row r="19" spans="1:6" ht="110.25" x14ac:dyDescent="0.25">
      <c r="A19" s="72">
        <v>11</v>
      </c>
      <c r="B19" s="69" t="s">
        <v>27404</v>
      </c>
      <c r="C19" s="75" t="s">
        <v>27405</v>
      </c>
      <c r="D19" s="69" t="s">
        <v>27406</v>
      </c>
      <c r="E19" s="74">
        <v>750000</v>
      </c>
      <c r="F19" s="201" t="s">
        <v>13</v>
      </c>
    </row>
    <row r="20" spans="1:6" ht="110.25" x14ac:dyDescent="0.25">
      <c r="A20" s="72">
        <v>12</v>
      </c>
      <c r="B20" s="69" t="s">
        <v>27404</v>
      </c>
      <c r="C20" s="75" t="s">
        <v>27407</v>
      </c>
      <c r="D20" s="69" t="s">
        <v>27408</v>
      </c>
      <c r="E20" s="74">
        <v>450000</v>
      </c>
      <c r="F20" s="201" t="s">
        <v>13</v>
      </c>
    </row>
    <row r="21" spans="1:6" ht="110.25" x14ac:dyDescent="0.25">
      <c r="A21" s="72">
        <v>13</v>
      </c>
      <c r="B21" s="69" t="s">
        <v>27409</v>
      </c>
      <c r="C21" s="75" t="s">
        <v>27410</v>
      </c>
      <c r="D21" s="69" t="s">
        <v>27408</v>
      </c>
      <c r="E21" s="74">
        <v>450000</v>
      </c>
      <c r="F21" s="201" t="s">
        <v>13</v>
      </c>
    </row>
    <row r="22" spans="1:6" ht="126" x14ac:dyDescent="0.25">
      <c r="A22" s="72">
        <v>14</v>
      </c>
      <c r="B22" s="69" t="s">
        <v>27411</v>
      </c>
      <c r="C22" s="75" t="s">
        <v>27412</v>
      </c>
      <c r="D22" s="69" t="s">
        <v>27413</v>
      </c>
      <c r="E22" s="74">
        <v>410000</v>
      </c>
      <c r="F22" s="201" t="s">
        <v>272</v>
      </c>
    </row>
    <row r="23" spans="1:6" ht="110.25" x14ac:dyDescent="0.25">
      <c r="A23" s="72">
        <v>15</v>
      </c>
      <c r="B23" s="69" t="s">
        <v>27414</v>
      </c>
      <c r="C23" s="75" t="s">
        <v>27415</v>
      </c>
      <c r="D23" s="69" t="s">
        <v>27408</v>
      </c>
      <c r="E23" s="74">
        <v>450000</v>
      </c>
      <c r="F23" s="201" t="s">
        <v>13</v>
      </c>
    </row>
    <row r="24" spans="1:6" ht="110.25" x14ac:dyDescent="0.25">
      <c r="A24" s="72">
        <v>16</v>
      </c>
      <c r="B24" s="69" t="s">
        <v>27416</v>
      </c>
      <c r="C24" s="75" t="s">
        <v>27417</v>
      </c>
      <c r="D24" s="69" t="s">
        <v>27406</v>
      </c>
      <c r="E24" s="74">
        <v>750000</v>
      </c>
      <c r="F24" s="201" t="s">
        <v>13</v>
      </c>
    </row>
    <row r="25" spans="1:6" ht="110.25" x14ac:dyDescent="0.25">
      <c r="A25" s="72">
        <v>17</v>
      </c>
      <c r="B25" s="69" t="s">
        <v>27418</v>
      </c>
      <c r="C25" s="75" t="s">
        <v>27419</v>
      </c>
      <c r="D25" s="69" t="s">
        <v>27406</v>
      </c>
      <c r="E25" s="74">
        <v>750000</v>
      </c>
      <c r="F25" s="201" t="s">
        <v>13</v>
      </c>
    </row>
    <row r="26" spans="1:6" ht="110.25" x14ac:dyDescent="0.25">
      <c r="A26" s="72">
        <v>18</v>
      </c>
      <c r="B26" s="69" t="s">
        <v>27420</v>
      </c>
      <c r="C26" s="75" t="s">
        <v>27421</v>
      </c>
      <c r="D26" s="69" t="s">
        <v>27408</v>
      </c>
      <c r="E26" s="74">
        <v>450000</v>
      </c>
      <c r="F26" s="201" t="s">
        <v>13</v>
      </c>
    </row>
    <row r="27" spans="1:6" ht="110.25" x14ac:dyDescent="0.25">
      <c r="A27" s="72">
        <v>19</v>
      </c>
      <c r="B27" s="69" t="s">
        <v>27422</v>
      </c>
      <c r="C27" s="75" t="s">
        <v>27423</v>
      </c>
      <c r="D27" s="69" t="s">
        <v>27406</v>
      </c>
      <c r="E27" s="74">
        <v>750000</v>
      </c>
      <c r="F27" s="201" t="s">
        <v>13</v>
      </c>
    </row>
    <row r="28" spans="1:6" ht="110.25" x14ac:dyDescent="0.25">
      <c r="A28" s="72">
        <v>20</v>
      </c>
      <c r="B28" s="69" t="s">
        <v>26577</v>
      </c>
      <c r="C28" s="75" t="s">
        <v>27424</v>
      </c>
      <c r="D28" s="69" t="s">
        <v>27408</v>
      </c>
      <c r="E28" s="74">
        <v>450000</v>
      </c>
      <c r="F28" s="201" t="s">
        <v>13</v>
      </c>
    </row>
    <row r="29" spans="1:6" ht="126" x14ac:dyDescent="0.25">
      <c r="A29" s="72">
        <v>21</v>
      </c>
      <c r="B29" s="69" t="s">
        <v>27425</v>
      </c>
      <c r="C29" s="75" t="s">
        <v>27426</v>
      </c>
      <c r="D29" s="69" t="s">
        <v>27427</v>
      </c>
      <c r="E29" s="74">
        <v>250000</v>
      </c>
      <c r="F29" s="201" t="s">
        <v>13</v>
      </c>
    </row>
    <row r="30" spans="1:6" ht="110.25" x14ac:dyDescent="0.25">
      <c r="A30" s="72">
        <v>22</v>
      </c>
      <c r="B30" s="69" t="s">
        <v>27428</v>
      </c>
      <c r="C30" s="75" t="s">
        <v>27429</v>
      </c>
      <c r="D30" s="69" t="s">
        <v>27430</v>
      </c>
      <c r="E30" s="74">
        <v>750000</v>
      </c>
      <c r="F30" s="201" t="s">
        <v>13</v>
      </c>
    </row>
    <row r="31" spans="1:6" ht="110.25" x14ac:dyDescent="0.25">
      <c r="A31" s="72">
        <v>23</v>
      </c>
      <c r="B31" s="69" t="s">
        <v>27428</v>
      </c>
      <c r="C31" s="75" t="s">
        <v>27431</v>
      </c>
      <c r="D31" s="69" t="s">
        <v>27408</v>
      </c>
      <c r="E31" s="74">
        <v>450000</v>
      </c>
      <c r="F31" s="201" t="s">
        <v>13</v>
      </c>
    </row>
    <row r="32" spans="1:6" ht="110.25" x14ac:dyDescent="0.25">
      <c r="A32" s="72">
        <v>24</v>
      </c>
      <c r="B32" s="69" t="s">
        <v>27432</v>
      </c>
      <c r="C32" s="75" t="s">
        <v>27433</v>
      </c>
      <c r="D32" s="69" t="s">
        <v>27434</v>
      </c>
      <c r="E32" s="74">
        <v>300000</v>
      </c>
      <c r="F32" s="201" t="s">
        <v>272</v>
      </c>
    </row>
    <row r="33" spans="1:6" ht="110.25" x14ac:dyDescent="0.25">
      <c r="A33" s="72">
        <v>25</v>
      </c>
      <c r="B33" s="69" t="s">
        <v>27435</v>
      </c>
      <c r="C33" s="75" t="s">
        <v>27436</v>
      </c>
      <c r="D33" s="69" t="s">
        <v>27408</v>
      </c>
      <c r="E33" s="74">
        <v>450000</v>
      </c>
      <c r="F33" s="201" t="s">
        <v>13</v>
      </c>
    </row>
    <row r="34" spans="1:6" ht="110.25" x14ac:dyDescent="0.25">
      <c r="A34" s="72">
        <v>26</v>
      </c>
      <c r="B34" s="69" t="s">
        <v>27437</v>
      </c>
      <c r="C34" s="75" t="s">
        <v>27438</v>
      </c>
      <c r="D34" s="69" t="s">
        <v>27406</v>
      </c>
      <c r="E34" s="74">
        <v>750000</v>
      </c>
      <c r="F34" s="201" t="s">
        <v>13</v>
      </c>
    </row>
    <row r="35" spans="1:6" ht="110.25" x14ac:dyDescent="0.25">
      <c r="A35" s="72">
        <v>27</v>
      </c>
      <c r="B35" s="69" t="s">
        <v>27439</v>
      </c>
      <c r="C35" s="75" t="s">
        <v>27440</v>
      </c>
      <c r="D35" s="69" t="s">
        <v>27408</v>
      </c>
      <c r="E35" s="74">
        <v>450000</v>
      </c>
      <c r="F35" s="201" t="s">
        <v>13</v>
      </c>
    </row>
    <row r="36" spans="1:6" ht="110.25" x14ac:dyDescent="0.25">
      <c r="A36" s="72">
        <v>28</v>
      </c>
      <c r="B36" s="69" t="s">
        <v>27441</v>
      </c>
      <c r="C36" s="75" t="s">
        <v>27442</v>
      </c>
      <c r="D36" s="69" t="s">
        <v>27408</v>
      </c>
      <c r="E36" s="74">
        <v>450000</v>
      </c>
      <c r="F36" s="201" t="s">
        <v>13</v>
      </c>
    </row>
    <row r="37" spans="1:6" ht="110.25" x14ac:dyDescent="0.25">
      <c r="A37" s="72">
        <v>29</v>
      </c>
      <c r="B37" s="69" t="s">
        <v>27441</v>
      </c>
      <c r="C37" s="75" t="s">
        <v>27443</v>
      </c>
      <c r="D37" s="69" t="s">
        <v>27406</v>
      </c>
      <c r="E37" s="74">
        <v>750000</v>
      </c>
      <c r="F37" s="201" t="s">
        <v>13</v>
      </c>
    </row>
    <row r="38" spans="1:6" ht="78.75" x14ac:dyDescent="0.25">
      <c r="A38" s="72">
        <v>30</v>
      </c>
      <c r="B38" s="69" t="s">
        <v>27444</v>
      </c>
      <c r="C38" s="75" t="s">
        <v>27445</v>
      </c>
      <c r="D38" s="69" t="s">
        <v>27446</v>
      </c>
      <c r="E38" s="74">
        <v>541593.48</v>
      </c>
      <c r="F38" s="201" t="s">
        <v>272</v>
      </c>
    </row>
    <row r="39" spans="1:6" ht="94.5" x14ac:dyDescent="0.25">
      <c r="A39" s="72">
        <v>31</v>
      </c>
      <c r="B39" s="69" t="s">
        <v>27447</v>
      </c>
      <c r="C39" s="75" t="s">
        <v>27448</v>
      </c>
      <c r="D39" s="69" t="s">
        <v>27449</v>
      </c>
      <c r="E39" s="74">
        <v>200000</v>
      </c>
      <c r="F39" s="201" t="s">
        <v>272</v>
      </c>
    </row>
    <row r="40" spans="1:6" ht="110.25" x14ac:dyDescent="0.25">
      <c r="A40" s="72">
        <v>32</v>
      </c>
      <c r="B40" s="69" t="s">
        <v>27450</v>
      </c>
      <c r="C40" s="75" t="s">
        <v>27451</v>
      </c>
      <c r="D40" s="69" t="s">
        <v>27408</v>
      </c>
      <c r="E40" s="74">
        <v>450000</v>
      </c>
      <c r="F40" s="201" t="s">
        <v>13</v>
      </c>
    </row>
    <row r="41" spans="1:6" ht="126" x14ac:dyDescent="0.25">
      <c r="A41" s="72">
        <v>33</v>
      </c>
      <c r="B41" s="69" t="s">
        <v>27452</v>
      </c>
      <c r="C41" s="75" t="s">
        <v>27453</v>
      </c>
      <c r="D41" s="69" t="s">
        <v>27427</v>
      </c>
      <c r="E41" s="74">
        <v>250000</v>
      </c>
      <c r="F41" s="201" t="s">
        <v>13</v>
      </c>
    </row>
    <row r="42" spans="1:6" ht="126" x14ac:dyDescent="0.25">
      <c r="A42" s="72">
        <v>34</v>
      </c>
      <c r="B42" s="69" t="s">
        <v>27454</v>
      </c>
      <c r="C42" s="75" t="s">
        <v>27455</v>
      </c>
      <c r="D42" s="69" t="s">
        <v>27427</v>
      </c>
      <c r="E42" s="74">
        <v>250000</v>
      </c>
      <c r="F42" s="201" t="s">
        <v>13</v>
      </c>
    </row>
    <row r="43" spans="1:6" ht="110.25" x14ac:dyDescent="0.25">
      <c r="A43" s="72">
        <v>35</v>
      </c>
      <c r="B43" s="69" t="s">
        <v>27456</v>
      </c>
      <c r="C43" s="75" t="s">
        <v>27457</v>
      </c>
      <c r="D43" s="69" t="s">
        <v>27406</v>
      </c>
      <c r="E43" s="74">
        <v>750000</v>
      </c>
      <c r="F43" s="201" t="s">
        <v>13</v>
      </c>
    </row>
    <row r="44" spans="1:6" ht="110.25" x14ac:dyDescent="0.25">
      <c r="A44" s="72">
        <v>36</v>
      </c>
      <c r="B44" s="69" t="s">
        <v>27458</v>
      </c>
      <c r="C44" s="75" t="s">
        <v>27459</v>
      </c>
      <c r="D44" s="69" t="s">
        <v>27460</v>
      </c>
      <c r="E44" s="74">
        <v>1500000</v>
      </c>
      <c r="F44" s="201" t="s">
        <v>13</v>
      </c>
    </row>
    <row r="45" spans="1:6" ht="110.25" x14ac:dyDescent="0.25">
      <c r="A45" s="72">
        <v>37</v>
      </c>
      <c r="B45" s="69" t="s">
        <v>27461</v>
      </c>
      <c r="C45" s="75" t="s">
        <v>27462</v>
      </c>
      <c r="D45" s="69" t="s">
        <v>27408</v>
      </c>
      <c r="E45" s="74">
        <v>450000</v>
      </c>
      <c r="F45" s="201" t="s">
        <v>13</v>
      </c>
    </row>
    <row r="46" spans="1:6" ht="110.25" x14ac:dyDescent="0.25">
      <c r="A46" s="72">
        <v>38</v>
      </c>
      <c r="B46" s="69" t="s">
        <v>26421</v>
      </c>
      <c r="C46" s="75" t="s">
        <v>27463</v>
      </c>
      <c r="D46" s="69" t="s">
        <v>27408</v>
      </c>
      <c r="E46" s="74">
        <v>450000</v>
      </c>
      <c r="F46" s="201" t="s">
        <v>13</v>
      </c>
    </row>
    <row r="47" spans="1:6" ht="110.25" x14ac:dyDescent="0.25">
      <c r="A47" s="72">
        <v>39</v>
      </c>
      <c r="B47" s="69" t="s">
        <v>27464</v>
      </c>
      <c r="C47" s="75" t="s">
        <v>27463</v>
      </c>
      <c r="D47" s="69" t="s">
        <v>27408</v>
      </c>
      <c r="E47" s="74">
        <v>450000</v>
      </c>
      <c r="F47" s="201" t="s">
        <v>13</v>
      </c>
    </row>
    <row r="48" spans="1:6" ht="110.25" x14ac:dyDescent="0.25">
      <c r="A48" s="72">
        <v>40</v>
      </c>
      <c r="B48" s="69" t="s">
        <v>27465</v>
      </c>
      <c r="C48" s="75" t="s">
        <v>27466</v>
      </c>
      <c r="D48" s="69" t="s">
        <v>27408</v>
      </c>
      <c r="E48" s="74">
        <v>450000</v>
      </c>
      <c r="F48" s="201" t="s">
        <v>13</v>
      </c>
    </row>
    <row r="49" spans="1:6" ht="110.25" x14ac:dyDescent="0.25">
      <c r="A49" s="72">
        <v>41</v>
      </c>
      <c r="B49" s="69" t="s">
        <v>27467</v>
      </c>
      <c r="C49" s="75" t="s">
        <v>27468</v>
      </c>
      <c r="D49" s="69" t="s">
        <v>27408</v>
      </c>
      <c r="E49" s="74">
        <v>450000</v>
      </c>
      <c r="F49" s="201" t="s">
        <v>13</v>
      </c>
    </row>
    <row r="50" spans="1:6" ht="110.25" x14ac:dyDescent="0.25">
      <c r="A50" s="72">
        <v>42</v>
      </c>
      <c r="B50" s="69" t="s">
        <v>13531</v>
      </c>
      <c r="C50" s="75" t="s">
        <v>27469</v>
      </c>
      <c r="D50" s="69" t="s">
        <v>27406</v>
      </c>
      <c r="E50" s="74">
        <v>750000</v>
      </c>
      <c r="F50" s="201" t="s">
        <v>13</v>
      </c>
    </row>
    <row r="51" spans="1:6" ht="110.25" x14ac:dyDescent="0.25">
      <c r="A51" s="72">
        <v>43</v>
      </c>
      <c r="B51" s="69" t="s">
        <v>27470</v>
      </c>
      <c r="C51" s="75" t="s">
        <v>27471</v>
      </c>
      <c r="D51" s="69" t="s">
        <v>27406</v>
      </c>
      <c r="E51" s="74">
        <v>750000</v>
      </c>
      <c r="F51" s="201" t="s">
        <v>13</v>
      </c>
    </row>
    <row r="52" spans="1:6" ht="110.25" x14ac:dyDescent="0.25">
      <c r="A52" s="72">
        <v>44</v>
      </c>
      <c r="B52" s="69" t="s">
        <v>27472</v>
      </c>
      <c r="C52" s="75" t="s">
        <v>27473</v>
      </c>
      <c r="D52" s="69" t="s">
        <v>27408</v>
      </c>
      <c r="E52" s="74">
        <v>450000</v>
      </c>
      <c r="F52" s="201" t="s">
        <v>13</v>
      </c>
    </row>
    <row r="53" spans="1:6" ht="94.5" x14ac:dyDescent="0.25">
      <c r="A53" s="72">
        <v>45</v>
      </c>
      <c r="B53" s="69" t="s">
        <v>27474</v>
      </c>
      <c r="C53" s="75" t="s">
        <v>27475</v>
      </c>
      <c r="D53" s="69" t="s">
        <v>27476</v>
      </c>
      <c r="E53" s="74">
        <v>400000</v>
      </c>
      <c r="F53" s="201" t="s">
        <v>272</v>
      </c>
    </row>
    <row r="54" spans="1:6" ht="110.25" x14ac:dyDescent="0.25">
      <c r="A54" s="72">
        <v>46</v>
      </c>
      <c r="B54" s="69" t="s">
        <v>27477</v>
      </c>
      <c r="C54" s="75" t="s">
        <v>27478</v>
      </c>
      <c r="D54" s="69" t="s">
        <v>27406</v>
      </c>
      <c r="E54" s="74">
        <v>750000</v>
      </c>
      <c r="F54" s="201" t="s">
        <v>13</v>
      </c>
    </row>
    <row r="55" spans="1:6" ht="110.25" x14ac:dyDescent="0.25">
      <c r="A55" s="72">
        <v>47</v>
      </c>
      <c r="B55" s="69" t="s">
        <v>27479</v>
      </c>
      <c r="C55" s="75" t="s">
        <v>27480</v>
      </c>
      <c r="D55" s="69" t="s">
        <v>27408</v>
      </c>
      <c r="E55" s="74">
        <v>450000</v>
      </c>
      <c r="F55" s="201" t="s">
        <v>13</v>
      </c>
    </row>
    <row r="56" spans="1:6" ht="110.25" x14ac:dyDescent="0.25">
      <c r="A56" s="72">
        <v>48</v>
      </c>
      <c r="B56" s="69" t="s">
        <v>27481</v>
      </c>
      <c r="C56" s="75" t="s">
        <v>27482</v>
      </c>
      <c r="D56" s="69" t="s">
        <v>27408</v>
      </c>
      <c r="E56" s="74">
        <v>450000</v>
      </c>
      <c r="F56" s="201" t="s">
        <v>13</v>
      </c>
    </row>
    <row r="57" spans="1:6" ht="126" x14ac:dyDescent="0.25">
      <c r="A57" s="72">
        <v>49</v>
      </c>
      <c r="B57" s="69" t="s">
        <v>27483</v>
      </c>
      <c r="C57" s="75" t="s">
        <v>27484</v>
      </c>
      <c r="D57" s="69" t="s">
        <v>27485</v>
      </c>
      <c r="E57" s="74">
        <v>530000</v>
      </c>
      <c r="F57" s="201" t="s">
        <v>272</v>
      </c>
    </row>
    <row r="58" spans="1:6" ht="94.5" x14ac:dyDescent="0.25">
      <c r="A58" s="72">
        <v>50</v>
      </c>
      <c r="B58" s="69" t="s">
        <v>27486</v>
      </c>
      <c r="C58" s="75" t="s">
        <v>27487</v>
      </c>
      <c r="D58" s="69" t="s">
        <v>27488</v>
      </c>
      <c r="E58" s="74">
        <v>400000</v>
      </c>
      <c r="F58" s="201" t="s">
        <v>13</v>
      </c>
    </row>
    <row r="59" spans="1:6" ht="110.25" x14ac:dyDescent="0.25">
      <c r="A59" s="72">
        <v>51</v>
      </c>
      <c r="B59" s="69" t="s">
        <v>27489</v>
      </c>
      <c r="C59" s="75" t="s">
        <v>27490</v>
      </c>
      <c r="D59" s="69" t="s">
        <v>27408</v>
      </c>
      <c r="E59" s="74">
        <v>450000</v>
      </c>
      <c r="F59" s="201" t="s">
        <v>13</v>
      </c>
    </row>
    <row r="60" spans="1:6" ht="78.75" x14ac:dyDescent="0.25">
      <c r="A60" s="72">
        <v>52</v>
      </c>
      <c r="B60" s="69" t="s">
        <v>24216</v>
      </c>
      <c r="C60" s="75" t="s">
        <v>27491</v>
      </c>
      <c r="D60" s="69" t="s">
        <v>27492</v>
      </c>
      <c r="E60" s="74">
        <v>700000</v>
      </c>
      <c r="F60" s="201" t="s">
        <v>272</v>
      </c>
    </row>
    <row r="61" spans="1:6" ht="110.25" x14ac:dyDescent="0.25">
      <c r="A61" s="72">
        <v>53</v>
      </c>
      <c r="B61" s="69" t="s">
        <v>27493</v>
      </c>
      <c r="C61" s="75" t="s">
        <v>27494</v>
      </c>
      <c r="D61" s="69" t="s">
        <v>27408</v>
      </c>
      <c r="E61" s="74">
        <v>450000</v>
      </c>
      <c r="F61" s="201" t="s">
        <v>13</v>
      </c>
    </row>
    <row r="62" spans="1:6" ht="110.25" x14ac:dyDescent="0.25">
      <c r="A62" s="72">
        <v>54</v>
      </c>
      <c r="B62" s="69" t="s">
        <v>23746</v>
      </c>
      <c r="C62" s="75" t="s">
        <v>27495</v>
      </c>
      <c r="D62" s="69" t="s">
        <v>27408</v>
      </c>
      <c r="E62" s="74">
        <v>450000</v>
      </c>
      <c r="F62" s="201" t="s">
        <v>13</v>
      </c>
    </row>
    <row r="63" spans="1:6" ht="94.5" x14ac:dyDescent="0.25">
      <c r="A63" s="72">
        <v>55</v>
      </c>
      <c r="B63" s="69" t="s">
        <v>27496</v>
      </c>
      <c r="C63" s="75" t="s">
        <v>27497</v>
      </c>
      <c r="D63" s="69" t="s">
        <v>27498</v>
      </c>
      <c r="E63" s="74">
        <v>300000</v>
      </c>
      <c r="F63" s="201" t="s">
        <v>272</v>
      </c>
    </row>
    <row r="64" spans="1:6" ht="110.25" x14ac:dyDescent="0.25">
      <c r="A64" s="72">
        <v>56</v>
      </c>
      <c r="B64" s="69" t="s">
        <v>27499</v>
      </c>
      <c r="C64" s="75" t="s">
        <v>27500</v>
      </c>
      <c r="D64" s="69" t="s">
        <v>27406</v>
      </c>
      <c r="E64" s="74">
        <v>750000</v>
      </c>
      <c r="F64" s="201" t="s">
        <v>13</v>
      </c>
    </row>
    <row r="65" spans="1:6" ht="110.25" x14ac:dyDescent="0.25">
      <c r="A65" s="72">
        <v>57</v>
      </c>
      <c r="B65" s="69" t="s">
        <v>27501</v>
      </c>
      <c r="C65" s="75" t="s">
        <v>27502</v>
      </c>
      <c r="D65" s="69" t="s">
        <v>27503</v>
      </c>
      <c r="E65" s="74">
        <v>450000</v>
      </c>
      <c r="F65" s="201" t="s">
        <v>13</v>
      </c>
    </row>
    <row r="66" spans="1:6" ht="110.25" x14ac:dyDescent="0.25">
      <c r="A66" s="72">
        <v>58</v>
      </c>
      <c r="B66" s="69" t="s">
        <v>27504</v>
      </c>
      <c r="C66" s="75" t="s">
        <v>27505</v>
      </c>
      <c r="D66" s="69" t="s">
        <v>27406</v>
      </c>
      <c r="E66" s="74">
        <v>750000</v>
      </c>
      <c r="F66" s="201" t="s">
        <v>13</v>
      </c>
    </row>
    <row r="67" spans="1:6" ht="110.25" x14ac:dyDescent="0.25">
      <c r="A67" s="72">
        <v>59</v>
      </c>
      <c r="B67" s="69" t="s">
        <v>27506</v>
      </c>
      <c r="C67" s="75" t="s">
        <v>27507</v>
      </c>
      <c r="D67" s="69" t="s">
        <v>27406</v>
      </c>
      <c r="E67" s="74">
        <v>750000</v>
      </c>
      <c r="F67" s="201" t="s">
        <v>13</v>
      </c>
    </row>
    <row r="68" spans="1:6" x14ac:dyDescent="0.25">
      <c r="A68" s="72"/>
      <c r="B68" s="2346" t="s">
        <v>315</v>
      </c>
      <c r="C68" s="2417"/>
      <c r="D68" s="2347"/>
      <c r="E68" s="72"/>
      <c r="F68" s="201"/>
    </row>
    <row r="69" spans="1:6" ht="110.25" x14ac:dyDescent="0.25">
      <c r="A69" s="72">
        <v>60</v>
      </c>
      <c r="B69" s="69" t="s">
        <v>27508</v>
      </c>
      <c r="C69" s="75" t="s">
        <v>27509</v>
      </c>
      <c r="D69" s="69" t="s">
        <v>27406</v>
      </c>
      <c r="E69" s="82">
        <v>750000</v>
      </c>
      <c r="F69" s="201" t="s">
        <v>13</v>
      </c>
    </row>
    <row r="70" spans="1:6" ht="110.25" x14ac:dyDescent="0.25">
      <c r="A70" s="72">
        <v>61</v>
      </c>
      <c r="B70" s="69" t="s">
        <v>27510</v>
      </c>
      <c r="C70" s="75" t="s">
        <v>27511</v>
      </c>
      <c r="D70" s="69" t="s">
        <v>27406</v>
      </c>
      <c r="E70" s="74">
        <v>750000</v>
      </c>
      <c r="F70" s="201" t="s">
        <v>13</v>
      </c>
    </row>
    <row r="71" spans="1:6" ht="110.25" x14ac:dyDescent="0.25">
      <c r="A71" s="72">
        <v>62</v>
      </c>
      <c r="B71" s="69" t="s">
        <v>27512</v>
      </c>
      <c r="C71" s="75" t="s">
        <v>27513</v>
      </c>
      <c r="D71" s="69" t="s">
        <v>27406</v>
      </c>
      <c r="E71" s="74">
        <v>750000</v>
      </c>
      <c r="F71" s="201" t="s">
        <v>13</v>
      </c>
    </row>
    <row r="72" spans="1:6" ht="110.25" x14ac:dyDescent="0.25">
      <c r="A72" s="72">
        <v>63</v>
      </c>
      <c r="B72" s="69" t="s">
        <v>27514</v>
      </c>
      <c r="C72" s="75" t="s">
        <v>27515</v>
      </c>
      <c r="D72" s="69" t="s">
        <v>27408</v>
      </c>
      <c r="E72" s="74">
        <v>450000</v>
      </c>
      <c r="F72" s="201" t="s">
        <v>13</v>
      </c>
    </row>
    <row r="73" spans="1:6" ht="110.25" x14ac:dyDescent="0.25">
      <c r="A73" s="72">
        <v>64</v>
      </c>
      <c r="B73" s="69" t="s">
        <v>27516</v>
      </c>
      <c r="C73" s="75" t="s">
        <v>27517</v>
      </c>
      <c r="D73" s="69" t="s">
        <v>27406</v>
      </c>
      <c r="E73" s="74">
        <v>750000</v>
      </c>
      <c r="F73" s="201" t="s">
        <v>13</v>
      </c>
    </row>
    <row r="74" spans="1:6" ht="110.25" x14ac:dyDescent="0.25">
      <c r="A74" s="72">
        <v>65</v>
      </c>
      <c r="B74" s="69" t="s">
        <v>27518</v>
      </c>
      <c r="C74" s="75" t="s">
        <v>27519</v>
      </c>
      <c r="D74" s="69" t="s">
        <v>27406</v>
      </c>
      <c r="E74" s="74">
        <v>750000</v>
      </c>
      <c r="F74" s="201" t="s">
        <v>13</v>
      </c>
    </row>
    <row r="75" spans="1:6" x14ac:dyDescent="0.25">
      <c r="A75" s="71"/>
      <c r="B75" s="2348" t="s">
        <v>219</v>
      </c>
      <c r="C75" s="2349"/>
      <c r="D75" s="2350"/>
      <c r="E75" s="72"/>
      <c r="F75" s="201"/>
    </row>
    <row r="76" spans="1:6" ht="110.25" x14ac:dyDescent="0.25">
      <c r="A76" s="72">
        <v>66</v>
      </c>
      <c r="B76" s="69" t="s">
        <v>27520</v>
      </c>
      <c r="C76" s="75" t="s">
        <v>27521</v>
      </c>
      <c r="D76" s="69" t="s">
        <v>27522</v>
      </c>
      <c r="E76" s="74">
        <v>1000000</v>
      </c>
      <c r="F76" s="201" t="s">
        <v>13</v>
      </c>
    </row>
    <row r="77" spans="1:6" ht="141.75" x14ac:dyDescent="0.25">
      <c r="A77" s="72">
        <v>67</v>
      </c>
      <c r="B77" s="69" t="s">
        <v>27523</v>
      </c>
      <c r="C77" s="75" t="s">
        <v>27524</v>
      </c>
      <c r="D77" s="69" t="s">
        <v>27559</v>
      </c>
      <c r="E77" s="74">
        <v>1500000</v>
      </c>
      <c r="F77" s="201" t="s">
        <v>272</v>
      </c>
    </row>
    <row r="78" spans="1:6" ht="126" x14ac:dyDescent="0.25">
      <c r="A78" s="72">
        <v>68</v>
      </c>
      <c r="B78" s="69" t="s">
        <v>27525</v>
      </c>
      <c r="C78" s="75" t="s">
        <v>27526</v>
      </c>
      <c r="D78" s="69" t="s">
        <v>27527</v>
      </c>
      <c r="E78" s="74">
        <v>1000000</v>
      </c>
      <c r="F78" s="201" t="s">
        <v>13</v>
      </c>
    </row>
    <row r="79" spans="1:6" x14ac:dyDescent="0.25">
      <c r="A79" s="72"/>
      <c r="B79" s="2348" t="s">
        <v>306</v>
      </c>
      <c r="C79" s="2349"/>
      <c r="D79" s="2350"/>
      <c r="E79" s="72"/>
      <c r="F79" s="201"/>
    </row>
    <row r="80" spans="1:6" ht="157.5" x14ac:dyDescent="0.25">
      <c r="A80" s="72">
        <v>69</v>
      </c>
      <c r="B80" s="303" t="s">
        <v>3476</v>
      </c>
      <c r="C80" s="75" t="s">
        <v>27528</v>
      </c>
      <c r="D80" s="69" t="s">
        <v>27529</v>
      </c>
      <c r="E80" s="154">
        <v>1736206.9</v>
      </c>
      <c r="F80" s="1116" t="s">
        <v>272</v>
      </c>
    </row>
    <row r="81" spans="1:6" x14ac:dyDescent="0.25">
      <c r="A81" s="72"/>
      <c r="B81" s="2348" t="s">
        <v>40</v>
      </c>
      <c r="C81" s="2349"/>
      <c r="D81" s="2350"/>
      <c r="E81" s="72"/>
      <c r="F81" s="201"/>
    </row>
    <row r="82" spans="1:6" ht="94.5" x14ac:dyDescent="0.25">
      <c r="A82" s="72">
        <v>70</v>
      </c>
      <c r="B82" s="303" t="s">
        <v>301</v>
      </c>
      <c r="C82" s="152" t="s">
        <v>27530</v>
      </c>
      <c r="D82" s="303" t="s">
        <v>27531</v>
      </c>
      <c r="E82" s="74">
        <v>4568965.5199999996</v>
      </c>
      <c r="F82" s="201" t="s">
        <v>272</v>
      </c>
    </row>
    <row r="83" spans="1:6" x14ac:dyDescent="0.25">
      <c r="A83" s="72"/>
      <c r="B83" s="2348" t="s">
        <v>481</v>
      </c>
      <c r="C83" s="2349"/>
      <c r="D83" s="2350"/>
      <c r="E83" s="72"/>
      <c r="F83" s="201"/>
    </row>
    <row r="84" spans="1:6" ht="94.5" x14ac:dyDescent="0.25">
      <c r="A84" s="72">
        <v>71</v>
      </c>
      <c r="B84" s="69" t="s">
        <v>944</v>
      </c>
      <c r="C84" s="75" t="s">
        <v>27532</v>
      </c>
      <c r="D84" s="69" t="s">
        <v>27533</v>
      </c>
      <c r="E84" s="418">
        <v>3500000</v>
      </c>
      <c r="F84" s="201" t="s">
        <v>13</v>
      </c>
    </row>
    <row r="85" spans="1:6" x14ac:dyDescent="0.25">
      <c r="A85" s="72"/>
      <c r="B85" s="2348" t="s">
        <v>8455</v>
      </c>
      <c r="C85" s="2349"/>
      <c r="D85" s="2350"/>
      <c r="E85" s="72"/>
      <c r="F85" s="201"/>
    </row>
    <row r="86" spans="1:6" ht="236.25" x14ac:dyDescent="0.25">
      <c r="A86" s="72">
        <v>72</v>
      </c>
      <c r="B86" s="69" t="s">
        <v>20274</v>
      </c>
      <c r="C86" s="75" t="s">
        <v>27534</v>
      </c>
      <c r="D86" s="69" t="s">
        <v>27535</v>
      </c>
      <c r="E86" s="418">
        <v>4677027.2</v>
      </c>
      <c r="F86" s="201" t="s">
        <v>13</v>
      </c>
    </row>
    <row r="87" spans="1:6" x14ac:dyDescent="0.25">
      <c r="A87" s="72"/>
      <c r="B87" s="70" t="s">
        <v>248</v>
      </c>
      <c r="C87" s="75"/>
      <c r="D87" s="69"/>
      <c r="E87" s="82">
        <f>SUM(E6:E86)</f>
        <v>81310344.819999993</v>
      </c>
      <c r="F87" s="201"/>
    </row>
    <row r="88" spans="1:6" x14ac:dyDescent="0.25">
      <c r="A88" s="357"/>
      <c r="B88" s="2427" t="s">
        <v>9</v>
      </c>
      <c r="C88" s="2427"/>
      <c r="D88" s="2427"/>
      <c r="E88" s="358"/>
      <c r="F88" s="359"/>
    </row>
    <row r="89" spans="1:6" ht="63" x14ac:dyDescent="0.25">
      <c r="A89" s="353">
        <v>1</v>
      </c>
      <c r="B89" s="69" t="s">
        <v>269</v>
      </c>
      <c r="C89" s="7" t="s">
        <v>27536</v>
      </c>
      <c r="D89" s="69" t="s">
        <v>271</v>
      </c>
      <c r="E89" s="187">
        <v>1000000</v>
      </c>
      <c r="F89" s="131" t="s">
        <v>272</v>
      </c>
    </row>
    <row r="90" spans="1:6" x14ac:dyDescent="0.25">
      <c r="A90" s="353"/>
      <c r="B90" s="70" t="s">
        <v>273</v>
      </c>
      <c r="C90" s="7"/>
      <c r="D90" s="69"/>
      <c r="E90" s="187"/>
      <c r="F90" s="131"/>
    </row>
    <row r="91" spans="1:6" ht="94.5" x14ac:dyDescent="0.25">
      <c r="A91" s="353">
        <v>2</v>
      </c>
      <c r="B91" s="69" t="s">
        <v>274</v>
      </c>
      <c r="C91" s="7" t="s">
        <v>27537</v>
      </c>
      <c r="D91" s="69" t="s">
        <v>276</v>
      </c>
      <c r="E91" s="187">
        <v>4500000</v>
      </c>
      <c r="F91" s="131" t="s">
        <v>277</v>
      </c>
    </row>
    <row r="92" spans="1:6" x14ac:dyDescent="0.25">
      <c r="A92" s="353"/>
      <c r="B92" s="70" t="s">
        <v>248</v>
      </c>
      <c r="C92" s="69"/>
      <c r="D92" s="69"/>
      <c r="E92" s="189">
        <v>5500000</v>
      </c>
      <c r="F92" s="131"/>
    </row>
    <row r="93" spans="1:6" x14ac:dyDescent="0.25">
      <c r="A93" s="88"/>
      <c r="B93" s="88" t="s">
        <v>324</v>
      </c>
      <c r="C93" s="88"/>
      <c r="D93" s="88"/>
      <c r="E93" s="89">
        <f>E92+E87</f>
        <v>86810344.819999993</v>
      </c>
      <c r="F93" s="88"/>
    </row>
    <row r="97" spans="1:6" x14ac:dyDescent="0.25">
      <c r="A97" s="2693" t="s">
        <v>0</v>
      </c>
      <c r="B97" s="2693"/>
      <c r="C97" s="2693"/>
      <c r="D97" s="2693"/>
      <c r="E97" s="2693"/>
      <c r="F97" s="2693"/>
    </row>
    <row r="98" spans="1:6" x14ac:dyDescent="0.25">
      <c r="A98" s="2693" t="s">
        <v>27392</v>
      </c>
      <c r="B98" s="2693"/>
      <c r="C98" s="2693"/>
      <c r="D98" s="2693"/>
      <c r="E98" s="2693"/>
      <c r="F98" s="2693"/>
    </row>
    <row r="99" spans="1:6" x14ac:dyDescent="0.25">
      <c r="A99" s="2693" t="s">
        <v>281</v>
      </c>
      <c r="B99" s="2693"/>
      <c r="C99" s="2693"/>
      <c r="D99" s="2693"/>
      <c r="E99" s="2693"/>
      <c r="F99" s="2693"/>
    </row>
    <row r="100" spans="1:6" ht="31.5" x14ac:dyDescent="0.25">
      <c r="A100" s="251" t="s">
        <v>3</v>
      </c>
      <c r="B100" s="251" t="s">
        <v>27538</v>
      </c>
      <c r="C100" s="251" t="s">
        <v>5</v>
      </c>
      <c r="D100" s="251" t="s">
        <v>6</v>
      </c>
      <c r="E100" s="251" t="s">
        <v>2611</v>
      </c>
      <c r="F100" s="115" t="s">
        <v>8</v>
      </c>
    </row>
    <row r="101" spans="1:6" x14ac:dyDescent="0.25">
      <c r="A101" s="367"/>
      <c r="B101" s="2356" t="s">
        <v>27539</v>
      </c>
      <c r="C101" s="2356"/>
      <c r="D101" s="251"/>
      <c r="E101" s="251"/>
      <c r="F101" s="123"/>
    </row>
    <row r="102" spans="1:6" ht="126" x14ac:dyDescent="0.25">
      <c r="A102" s="120">
        <v>1</v>
      </c>
      <c r="B102" s="156" t="s">
        <v>295</v>
      </c>
      <c r="C102" s="156" t="s">
        <v>27394</v>
      </c>
      <c r="D102" s="156" t="s">
        <v>27540</v>
      </c>
      <c r="E102" s="405">
        <v>682758.62</v>
      </c>
      <c r="F102" s="123" t="s">
        <v>272</v>
      </c>
    </row>
    <row r="103" spans="1:6" x14ac:dyDescent="0.25">
      <c r="A103" s="120"/>
      <c r="B103" s="2356" t="s">
        <v>334</v>
      </c>
      <c r="C103" s="2356"/>
      <c r="D103" s="2356"/>
      <c r="E103" s="156"/>
      <c r="F103" s="123"/>
    </row>
    <row r="104" spans="1:6" ht="94.5" x14ac:dyDescent="0.25">
      <c r="A104" s="120">
        <v>2</v>
      </c>
      <c r="B104" s="156" t="s">
        <v>729</v>
      </c>
      <c r="C104" s="156" t="s">
        <v>27400</v>
      </c>
      <c r="D104" s="156" t="s">
        <v>27541</v>
      </c>
      <c r="E104" s="405">
        <v>341379.32</v>
      </c>
      <c r="F104" s="123" t="s">
        <v>272</v>
      </c>
    </row>
    <row r="105" spans="1:6" x14ac:dyDescent="0.25">
      <c r="A105" s="120"/>
      <c r="B105" s="2356" t="s">
        <v>34</v>
      </c>
      <c r="C105" s="2356"/>
      <c r="D105" s="156"/>
      <c r="E105" s="156"/>
      <c r="F105" s="123"/>
    </row>
    <row r="106" spans="1:6" ht="78.75" x14ac:dyDescent="0.25">
      <c r="A106" s="120">
        <v>3</v>
      </c>
      <c r="B106" s="156" t="s">
        <v>309</v>
      </c>
      <c r="C106" s="156" t="s">
        <v>27402</v>
      </c>
      <c r="D106" s="156" t="s">
        <v>5365</v>
      </c>
      <c r="E106" s="405">
        <v>500000</v>
      </c>
      <c r="F106" s="123" t="s">
        <v>272</v>
      </c>
    </row>
    <row r="107" spans="1:6" ht="78.75" x14ac:dyDescent="0.25">
      <c r="A107" s="120">
        <v>4</v>
      </c>
      <c r="B107" s="156" t="s">
        <v>311</v>
      </c>
      <c r="C107" s="156" t="s">
        <v>27403</v>
      </c>
      <c r="D107" s="156" t="s">
        <v>13770</v>
      </c>
      <c r="E107" s="405">
        <v>500000</v>
      </c>
      <c r="F107" s="123" t="s">
        <v>272</v>
      </c>
    </row>
    <row r="108" spans="1:6" x14ac:dyDescent="0.25">
      <c r="A108" s="120"/>
      <c r="B108" s="2356" t="s">
        <v>5895</v>
      </c>
      <c r="C108" s="2356"/>
      <c r="D108" s="156"/>
      <c r="E108" s="156"/>
      <c r="F108" s="123"/>
    </row>
    <row r="109" spans="1:6" ht="110.25" x14ac:dyDescent="0.25">
      <c r="A109" s="120">
        <v>5</v>
      </c>
      <c r="B109" s="156" t="s">
        <v>23936</v>
      </c>
      <c r="C109" s="156" t="s">
        <v>27405</v>
      </c>
      <c r="D109" s="156" t="s">
        <v>27542</v>
      </c>
      <c r="E109" s="405">
        <v>750000</v>
      </c>
      <c r="F109" s="123" t="s">
        <v>13</v>
      </c>
    </row>
    <row r="110" spans="1:6" ht="126" x14ac:dyDescent="0.25">
      <c r="A110" s="120">
        <v>6</v>
      </c>
      <c r="B110" s="156" t="s">
        <v>23936</v>
      </c>
      <c r="C110" s="156" t="s">
        <v>27407</v>
      </c>
      <c r="D110" s="156" t="s">
        <v>27543</v>
      </c>
      <c r="E110" s="450">
        <v>425000</v>
      </c>
      <c r="F110" s="123" t="s">
        <v>6923</v>
      </c>
    </row>
    <row r="111" spans="1:6" ht="110.25" x14ac:dyDescent="0.25">
      <c r="A111" s="120">
        <v>7</v>
      </c>
      <c r="B111" s="156" t="s">
        <v>26577</v>
      </c>
      <c r="C111" s="156" t="s">
        <v>27410</v>
      </c>
      <c r="D111" s="156" t="s">
        <v>27544</v>
      </c>
      <c r="E111" s="450">
        <v>750000</v>
      </c>
      <c r="F111" s="123" t="s">
        <v>13</v>
      </c>
    </row>
    <row r="112" spans="1:6" ht="141.75" x14ac:dyDescent="0.25">
      <c r="A112" s="120">
        <v>8</v>
      </c>
      <c r="B112" s="156" t="s">
        <v>27499</v>
      </c>
      <c r="C112" s="156" t="s">
        <v>27412</v>
      </c>
      <c r="D112" s="156" t="s">
        <v>27545</v>
      </c>
      <c r="E112" s="450">
        <v>700000</v>
      </c>
      <c r="F112" s="123" t="s">
        <v>272</v>
      </c>
    </row>
    <row r="113" spans="1:6" ht="126" x14ac:dyDescent="0.25">
      <c r="A113" s="120">
        <v>9</v>
      </c>
      <c r="B113" s="156" t="s">
        <v>27546</v>
      </c>
      <c r="C113" s="156" t="s">
        <v>27415</v>
      </c>
      <c r="D113" s="156" t="s">
        <v>27547</v>
      </c>
      <c r="E113" s="450">
        <v>433620.69</v>
      </c>
      <c r="F113" s="123" t="s">
        <v>13</v>
      </c>
    </row>
    <row r="114" spans="1:6" ht="110.25" x14ac:dyDescent="0.25">
      <c r="A114" s="120">
        <v>10</v>
      </c>
      <c r="B114" s="156" t="s">
        <v>27548</v>
      </c>
      <c r="C114" s="156" t="s">
        <v>27417</v>
      </c>
      <c r="D114" s="156" t="s">
        <v>27544</v>
      </c>
      <c r="E114" s="405">
        <v>750000</v>
      </c>
      <c r="F114" s="123" t="s">
        <v>13</v>
      </c>
    </row>
    <row r="115" spans="1:6" ht="110.25" x14ac:dyDescent="0.25">
      <c r="A115" s="120">
        <v>11</v>
      </c>
      <c r="B115" s="156" t="s">
        <v>27549</v>
      </c>
      <c r="C115" s="156" t="s">
        <v>27419</v>
      </c>
      <c r="D115" s="156" t="s">
        <v>27550</v>
      </c>
      <c r="E115" s="405">
        <v>1000000</v>
      </c>
      <c r="F115" s="123" t="s">
        <v>272</v>
      </c>
    </row>
    <row r="116" spans="1:6" x14ac:dyDescent="0.25">
      <c r="A116" s="120"/>
      <c r="B116" s="2356" t="s">
        <v>5872</v>
      </c>
      <c r="C116" s="2356"/>
      <c r="D116" s="156"/>
      <c r="E116" s="156"/>
      <c r="F116" s="123"/>
    </row>
    <row r="117" spans="1:6" ht="47.25" x14ac:dyDescent="0.25">
      <c r="A117" s="120">
        <v>12</v>
      </c>
      <c r="B117" s="156" t="s">
        <v>27516</v>
      </c>
      <c r="C117" s="156" t="s">
        <v>27509</v>
      </c>
      <c r="D117" s="156" t="s">
        <v>27551</v>
      </c>
      <c r="E117" s="405">
        <v>750000</v>
      </c>
      <c r="F117" s="123" t="s">
        <v>13</v>
      </c>
    </row>
    <row r="118" spans="1:6" ht="47.25" x14ac:dyDescent="0.25">
      <c r="A118" s="120">
        <v>13</v>
      </c>
      <c r="B118" s="156" t="s">
        <v>27552</v>
      </c>
      <c r="C118" s="156" t="s">
        <v>27511</v>
      </c>
      <c r="D118" s="156" t="s">
        <v>27553</v>
      </c>
      <c r="E118" s="405">
        <v>1500000</v>
      </c>
      <c r="F118" s="123" t="s">
        <v>13</v>
      </c>
    </row>
    <row r="119" spans="1:6" ht="47.25" x14ac:dyDescent="0.25">
      <c r="A119" s="120">
        <v>14</v>
      </c>
      <c r="B119" s="156" t="s">
        <v>27554</v>
      </c>
      <c r="C119" s="156" t="s">
        <v>27513</v>
      </c>
      <c r="D119" s="156" t="s">
        <v>27555</v>
      </c>
      <c r="E119" s="405">
        <v>750000</v>
      </c>
      <c r="F119" s="123" t="s">
        <v>13</v>
      </c>
    </row>
    <row r="120" spans="1:6" ht="47.25" x14ac:dyDescent="0.25">
      <c r="A120" s="120">
        <v>15</v>
      </c>
      <c r="B120" s="156" t="s">
        <v>27556</v>
      </c>
      <c r="C120" s="156" t="s">
        <v>27515</v>
      </c>
      <c r="D120" s="156" t="s">
        <v>27557</v>
      </c>
      <c r="E120" s="405">
        <v>750000</v>
      </c>
      <c r="F120" s="123" t="s">
        <v>13</v>
      </c>
    </row>
    <row r="121" spans="1:6" x14ac:dyDescent="0.25">
      <c r="A121" s="120"/>
      <c r="B121" s="2356" t="s">
        <v>306</v>
      </c>
      <c r="C121" s="2356"/>
      <c r="D121" s="156"/>
      <c r="E121" s="156"/>
      <c r="F121" s="123"/>
    </row>
    <row r="122" spans="1:6" ht="157.5" x14ac:dyDescent="0.25">
      <c r="A122" s="120">
        <v>16</v>
      </c>
      <c r="B122" s="156" t="s">
        <v>27558</v>
      </c>
      <c r="C122" s="156" t="s">
        <v>27528</v>
      </c>
      <c r="D122" s="156" t="s">
        <v>27529</v>
      </c>
      <c r="E122" s="405">
        <v>227586.2</v>
      </c>
      <c r="F122" s="123" t="s">
        <v>272</v>
      </c>
    </row>
    <row r="123" spans="1:6" x14ac:dyDescent="0.25">
      <c r="A123" s="120"/>
      <c r="B123" s="2356" t="s">
        <v>40</v>
      </c>
      <c r="C123" s="2356"/>
      <c r="D123" s="156"/>
      <c r="E123" s="156"/>
      <c r="F123" s="123"/>
    </row>
    <row r="124" spans="1:6" ht="110.25" x14ac:dyDescent="0.25">
      <c r="A124" s="120">
        <v>17</v>
      </c>
      <c r="B124" s="156" t="s">
        <v>301</v>
      </c>
      <c r="C124" s="156" t="s">
        <v>27530</v>
      </c>
      <c r="D124" s="156" t="s">
        <v>302</v>
      </c>
      <c r="E124" s="405">
        <v>568965.51</v>
      </c>
      <c r="F124" s="123" t="s">
        <v>272</v>
      </c>
    </row>
    <row r="125" spans="1:6" x14ac:dyDescent="0.25">
      <c r="A125" s="120"/>
      <c r="B125" s="251" t="s">
        <v>248</v>
      </c>
      <c r="C125" s="251"/>
      <c r="D125" s="251"/>
      <c r="E125" s="913">
        <f>SUM(E102:E124)</f>
        <v>11379310.339999998</v>
      </c>
      <c r="F125" s="123"/>
    </row>
  </sheetData>
  <mergeCells count="23">
    <mergeCell ref="B105:C105"/>
    <mergeCell ref="B108:C108"/>
    <mergeCell ref="B116:C116"/>
    <mergeCell ref="B121:C121"/>
    <mergeCell ref="B123:C123"/>
    <mergeCell ref="B103:D103"/>
    <mergeCell ref="A97:F97"/>
    <mergeCell ref="A98:F98"/>
    <mergeCell ref="A99:F99"/>
    <mergeCell ref="B101:C101"/>
    <mergeCell ref="B88:D88"/>
    <mergeCell ref="B85:D85"/>
    <mergeCell ref="B83:D83"/>
    <mergeCell ref="A1:F1"/>
    <mergeCell ref="A2:F2"/>
    <mergeCell ref="A3:F3"/>
    <mergeCell ref="B5:D5"/>
    <mergeCell ref="B11:D11"/>
    <mergeCell ref="B18:D18"/>
    <mergeCell ref="B68:D68"/>
    <mergeCell ref="B75:D75"/>
    <mergeCell ref="B79:D79"/>
    <mergeCell ref="B81:D81"/>
  </mergeCells>
  <pageMargins left="0.7" right="0.7" top="0.75" bottom="0.75" header="0.3" footer="0.3"/>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5"/>
  <sheetViews>
    <sheetView topLeftCell="A95" workbookViewId="0">
      <selection activeCell="D63" sqref="D63"/>
    </sheetView>
  </sheetViews>
  <sheetFormatPr defaultRowHeight="15.75" x14ac:dyDescent="0.25"/>
  <cols>
    <col min="1" max="1" width="8.140625" style="128" customWidth="1"/>
    <col min="2" max="2" width="15.7109375" style="128" customWidth="1"/>
    <col min="3" max="3" width="42.28515625" style="128" customWidth="1"/>
    <col min="4" max="4" width="19.28515625" style="128" customWidth="1"/>
    <col min="5" max="5" width="22.140625" style="128" customWidth="1"/>
    <col min="6" max="6" width="12.42578125" style="128" customWidth="1"/>
    <col min="7" max="16384" width="9.140625" style="128"/>
  </cols>
  <sheetData>
    <row r="1" spans="1:6" x14ac:dyDescent="0.25">
      <c r="A1" s="2345" t="s">
        <v>0</v>
      </c>
      <c r="B1" s="2345"/>
      <c r="C1" s="2345"/>
      <c r="D1" s="2345"/>
      <c r="E1" s="2345"/>
      <c r="F1" s="2345"/>
    </row>
    <row r="2" spans="1:6" x14ac:dyDescent="0.25">
      <c r="A2" s="2345" t="s">
        <v>27932</v>
      </c>
      <c r="B2" s="2345"/>
      <c r="C2" s="2345"/>
      <c r="D2" s="2345"/>
      <c r="E2" s="2345"/>
      <c r="F2" s="2345"/>
    </row>
    <row r="3" spans="1:6" x14ac:dyDescent="0.25">
      <c r="A3" s="2345" t="s">
        <v>281</v>
      </c>
      <c r="B3" s="2345"/>
      <c r="C3" s="2345"/>
      <c r="D3" s="2345"/>
      <c r="E3" s="2345"/>
      <c r="F3" s="2345"/>
    </row>
    <row r="4" spans="1:6" x14ac:dyDescent="0.25">
      <c r="A4" s="410" t="s">
        <v>3</v>
      </c>
      <c r="B4" s="9" t="s">
        <v>283</v>
      </c>
      <c r="C4" s="9" t="s">
        <v>284</v>
      </c>
      <c r="D4" s="96" t="s">
        <v>5291</v>
      </c>
      <c r="E4" s="138" t="s">
        <v>286</v>
      </c>
      <c r="F4" s="219" t="s">
        <v>287</v>
      </c>
    </row>
    <row r="5" spans="1:6" x14ac:dyDescent="0.25">
      <c r="A5" s="131"/>
      <c r="B5" s="2418" t="s">
        <v>8605</v>
      </c>
      <c r="C5" s="2418"/>
      <c r="D5" s="2418"/>
      <c r="E5" s="424"/>
      <c r="F5" s="71"/>
    </row>
    <row r="6" spans="1:6" ht="110.25" x14ac:dyDescent="0.25">
      <c r="A6" s="131">
        <v>1</v>
      </c>
      <c r="B6" s="69" t="s">
        <v>11140</v>
      </c>
      <c r="C6" s="69" t="s">
        <v>27933</v>
      </c>
      <c r="D6" s="69" t="s">
        <v>544</v>
      </c>
      <c r="E6" s="343">
        <v>887241.11</v>
      </c>
      <c r="F6" s="719" t="s">
        <v>272</v>
      </c>
    </row>
    <row r="7" spans="1:6" ht="78.75" x14ac:dyDescent="0.25">
      <c r="A7" s="131">
        <v>2</v>
      </c>
      <c r="B7" s="69" t="s">
        <v>7599</v>
      </c>
      <c r="C7" s="69" t="s">
        <v>27934</v>
      </c>
      <c r="D7" s="69" t="s">
        <v>541</v>
      </c>
      <c r="E7" s="343">
        <v>900000</v>
      </c>
      <c r="F7" s="719" t="s">
        <v>272</v>
      </c>
    </row>
    <row r="8" spans="1:6" ht="78.75" x14ac:dyDescent="0.25">
      <c r="A8" s="131">
        <v>3</v>
      </c>
      <c r="B8" s="69" t="s">
        <v>7607</v>
      </c>
      <c r="C8" s="69" t="s">
        <v>27935</v>
      </c>
      <c r="D8" s="69" t="s">
        <v>27936</v>
      </c>
      <c r="E8" s="343">
        <v>680000</v>
      </c>
      <c r="F8" s="719" t="s">
        <v>272</v>
      </c>
    </row>
    <row r="9" spans="1:6" ht="47.25" x14ac:dyDescent="0.25">
      <c r="A9" s="131"/>
      <c r="B9" s="79" t="s">
        <v>23595</v>
      </c>
      <c r="C9" s="379"/>
      <c r="D9" s="379"/>
      <c r="E9" s="379"/>
      <c r="F9" s="64"/>
    </row>
    <row r="10" spans="1:6" ht="47.25" x14ac:dyDescent="0.25">
      <c r="A10" s="131">
        <v>4</v>
      </c>
      <c r="B10" s="69" t="s">
        <v>289</v>
      </c>
      <c r="C10" s="69" t="s">
        <v>27937</v>
      </c>
      <c r="D10" s="75" t="s">
        <v>27938</v>
      </c>
      <c r="E10" s="343">
        <v>980000</v>
      </c>
      <c r="F10" s="719" t="s">
        <v>272</v>
      </c>
    </row>
    <row r="11" spans="1:6" ht="126" x14ac:dyDescent="0.25">
      <c r="A11" s="131">
        <v>5</v>
      </c>
      <c r="B11" s="69" t="s">
        <v>295</v>
      </c>
      <c r="C11" s="69" t="s">
        <v>27939</v>
      </c>
      <c r="D11" s="69" t="s">
        <v>535</v>
      </c>
      <c r="E11" s="343">
        <v>960000</v>
      </c>
      <c r="F11" s="719" t="s">
        <v>272</v>
      </c>
    </row>
    <row r="12" spans="1:6" ht="31.5" x14ac:dyDescent="0.25">
      <c r="A12" s="131">
        <v>6</v>
      </c>
      <c r="B12" s="69" t="s">
        <v>17</v>
      </c>
      <c r="C12" s="69" t="s">
        <v>27940</v>
      </c>
      <c r="D12" s="69" t="s">
        <v>537</v>
      </c>
      <c r="E12" s="343">
        <v>135000</v>
      </c>
      <c r="F12" s="719" t="s">
        <v>272</v>
      </c>
    </row>
    <row r="13" spans="1:6" ht="31.5" x14ac:dyDescent="0.25">
      <c r="A13" s="131">
        <v>7</v>
      </c>
      <c r="B13" s="69" t="s">
        <v>20</v>
      </c>
      <c r="C13" s="69" t="s">
        <v>27941</v>
      </c>
      <c r="D13" s="69" t="s">
        <v>539</v>
      </c>
      <c r="E13" s="343">
        <v>45000</v>
      </c>
      <c r="F13" s="719" t="s">
        <v>272</v>
      </c>
    </row>
    <row r="14" spans="1:6" ht="47.25" x14ac:dyDescent="0.25">
      <c r="A14" s="131">
        <v>8</v>
      </c>
      <c r="B14" s="69" t="s">
        <v>7833</v>
      </c>
      <c r="C14" s="69" t="s">
        <v>27942</v>
      </c>
      <c r="D14" s="69" t="s">
        <v>27943</v>
      </c>
      <c r="E14" s="343">
        <v>1814482</v>
      </c>
      <c r="F14" s="719" t="s">
        <v>272</v>
      </c>
    </row>
    <row r="15" spans="1:6" ht="31.5" x14ac:dyDescent="0.25">
      <c r="A15" s="131"/>
      <c r="B15" s="79" t="s">
        <v>481</v>
      </c>
      <c r="C15" s="379"/>
      <c r="D15" s="379"/>
      <c r="E15" s="379"/>
      <c r="F15" s="64"/>
    </row>
    <row r="16" spans="1:6" ht="204.75" x14ac:dyDescent="0.25">
      <c r="A16" s="131">
        <v>9</v>
      </c>
      <c r="B16" s="69" t="s">
        <v>1194</v>
      </c>
      <c r="C16" s="69" t="s">
        <v>27944</v>
      </c>
      <c r="D16" s="69" t="s">
        <v>27945</v>
      </c>
      <c r="E16" s="343">
        <v>3500000</v>
      </c>
      <c r="F16" s="719" t="s">
        <v>13</v>
      </c>
    </row>
    <row r="17" spans="1:6" ht="31.5" x14ac:dyDescent="0.25">
      <c r="A17" s="131"/>
      <c r="B17" s="79" t="s">
        <v>4995</v>
      </c>
      <c r="C17" s="379"/>
      <c r="D17" s="379"/>
      <c r="E17" s="379"/>
      <c r="F17" s="64"/>
    </row>
    <row r="18" spans="1:6" ht="346.5" x14ac:dyDescent="0.25">
      <c r="A18" s="131">
        <v>10</v>
      </c>
      <c r="B18" s="69" t="s">
        <v>27946</v>
      </c>
      <c r="C18" s="69" t="s">
        <v>27947</v>
      </c>
      <c r="D18" s="69" t="s">
        <v>27948</v>
      </c>
      <c r="E18" s="343">
        <v>2000000</v>
      </c>
      <c r="F18" s="719" t="s">
        <v>13</v>
      </c>
    </row>
    <row r="19" spans="1:6" x14ac:dyDescent="0.25">
      <c r="A19" s="131"/>
      <c r="B19" s="79" t="s">
        <v>40</v>
      </c>
      <c r="C19" s="379"/>
      <c r="D19" s="379"/>
      <c r="E19" s="379"/>
      <c r="F19" s="64"/>
    </row>
    <row r="20" spans="1:6" ht="94.5" x14ac:dyDescent="0.25">
      <c r="A20" s="131">
        <v>11</v>
      </c>
      <c r="B20" s="69" t="s">
        <v>41</v>
      </c>
      <c r="C20" s="69" t="s">
        <v>27949</v>
      </c>
      <c r="D20" s="69" t="s">
        <v>43</v>
      </c>
      <c r="E20" s="343">
        <v>4568965.5199999996</v>
      </c>
      <c r="F20" s="719" t="s">
        <v>272</v>
      </c>
    </row>
    <row r="21" spans="1:6" x14ac:dyDescent="0.25">
      <c r="A21" s="131"/>
      <c r="B21" s="79" t="s">
        <v>306</v>
      </c>
      <c r="C21" s="379"/>
      <c r="D21" s="379"/>
      <c r="E21" s="379"/>
      <c r="F21" s="64"/>
    </row>
    <row r="22" spans="1:6" ht="126" x14ac:dyDescent="0.25">
      <c r="A22" s="131">
        <v>12</v>
      </c>
      <c r="B22" s="69" t="s">
        <v>4481</v>
      </c>
      <c r="C22" s="69" t="s">
        <v>27950</v>
      </c>
      <c r="D22" s="69" t="s">
        <v>4483</v>
      </c>
      <c r="E22" s="343">
        <v>1433739</v>
      </c>
      <c r="F22" s="719" t="s">
        <v>272</v>
      </c>
    </row>
    <row r="23" spans="1:6" x14ac:dyDescent="0.25">
      <c r="A23" s="131"/>
      <c r="B23" s="2348" t="s">
        <v>303</v>
      </c>
      <c r="C23" s="2349"/>
      <c r="D23" s="2349"/>
      <c r="E23" s="379"/>
      <c r="F23" s="64"/>
    </row>
    <row r="24" spans="1:6" ht="63" x14ac:dyDescent="0.25">
      <c r="A24" s="131">
        <v>13</v>
      </c>
      <c r="B24" s="69" t="s">
        <v>696</v>
      </c>
      <c r="C24" s="69" t="s">
        <v>27951</v>
      </c>
      <c r="D24" s="69" t="s">
        <v>27952</v>
      </c>
      <c r="E24" s="343">
        <v>300000</v>
      </c>
      <c r="F24" s="719" t="s">
        <v>272</v>
      </c>
    </row>
    <row r="25" spans="1:6" x14ac:dyDescent="0.25">
      <c r="A25" s="131"/>
      <c r="B25" s="79" t="s">
        <v>34</v>
      </c>
      <c r="C25" s="379"/>
      <c r="D25" s="379"/>
      <c r="E25" s="379"/>
      <c r="F25" s="64"/>
    </row>
    <row r="26" spans="1:6" ht="63" x14ac:dyDescent="0.25">
      <c r="A26" s="131">
        <v>14</v>
      </c>
      <c r="B26" s="69" t="s">
        <v>309</v>
      </c>
      <c r="C26" s="69" t="s">
        <v>27953</v>
      </c>
      <c r="D26" s="69" t="s">
        <v>27954</v>
      </c>
      <c r="E26" s="343">
        <v>10500000</v>
      </c>
      <c r="F26" s="719" t="s">
        <v>272</v>
      </c>
    </row>
    <row r="27" spans="1:6" ht="78.75" x14ac:dyDescent="0.25">
      <c r="A27" s="131">
        <v>15</v>
      </c>
      <c r="B27" s="69" t="s">
        <v>311</v>
      </c>
      <c r="C27" s="69" t="s">
        <v>27955</v>
      </c>
      <c r="D27" s="69" t="s">
        <v>27956</v>
      </c>
      <c r="E27" s="343">
        <v>5600000</v>
      </c>
      <c r="F27" s="719" t="s">
        <v>272</v>
      </c>
    </row>
    <row r="28" spans="1:6" ht="110.25" x14ac:dyDescent="0.25">
      <c r="A28" s="131">
        <v>16</v>
      </c>
      <c r="B28" s="69" t="s">
        <v>27957</v>
      </c>
      <c r="C28" s="69" t="s">
        <v>27958</v>
      </c>
      <c r="D28" s="69" t="s">
        <v>27959</v>
      </c>
      <c r="E28" s="343">
        <v>4200000</v>
      </c>
      <c r="F28" s="719" t="s">
        <v>13</v>
      </c>
    </row>
    <row r="29" spans="1:6" x14ac:dyDescent="0.25">
      <c r="A29" s="131"/>
      <c r="B29" s="79" t="s">
        <v>2199</v>
      </c>
      <c r="C29" s="379"/>
      <c r="D29" s="379"/>
      <c r="E29" s="1173"/>
      <c r="F29" s="64"/>
    </row>
    <row r="30" spans="1:6" ht="189" x14ac:dyDescent="0.25">
      <c r="A30" s="131">
        <v>17</v>
      </c>
      <c r="B30" s="69" t="s">
        <v>27960</v>
      </c>
      <c r="C30" s="69" t="s">
        <v>27961</v>
      </c>
      <c r="D30" s="69" t="s">
        <v>25943</v>
      </c>
      <c r="E30" s="343">
        <v>1169256.8</v>
      </c>
      <c r="F30" s="719" t="s">
        <v>13</v>
      </c>
    </row>
    <row r="31" spans="1:6" ht="189" x14ac:dyDescent="0.25">
      <c r="A31" s="131">
        <v>18</v>
      </c>
      <c r="B31" s="69" t="s">
        <v>27962</v>
      </c>
      <c r="C31" s="69" t="s">
        <v>27963</v>
      </c>
      <c r="D31" s="69" t="s">
        <v>25943</v>
      </c>
      <c r="E31" s="343">
        <v>1169256.8</v>
      </c>
      <c r="F31" s="719" t="s">
        <v>13</v>
      </c>
    </row>
    <row r="32" spans="1:6" ht="189" x14ac:dyDescent="0.25">
      <c r="A32" s="131">
        <v>19</v>
      </c>
      <c r="B32" s="69" t="s">
        <v>27964</v>
      </c>
      <c r="C32" s="69" t="s">
        <v>27965</v>
      </c>
      <c r="D32" s="69" t="s">
        <v>25943</v>
      </c>
      <c r="E32" s="343">
        <v>1169256.8</v>
      </c>
      <c r="F32" s="719" t="s">
        <v>13</v>
      </c>
    </row>
    <row r="33" spans="1:6" ht="189" x14ac:dyDescent="0.25">
      <c r="A33" s="131">
        <v>20</v>
      </c>
      <c r="B33" s="69" t="s">
        <v>27966</v>
      </c>
      <c r="C33" s="69" t="s">
        <v>27967</v>
      </c>
      <c r="D33" s="69" t="s">
        <v>25943</v>
      </c>
      <c r="E33" s="343">
        <v>1169256.8</v>
      </c>
      <c r="F33" s="719" t="s">
        <v>13</v>
      </c>
    </row>
    <row r="34" spans="1:6" x14ac:dyDescent="0.25">
      <c r="A34" s="131"/>
      <c r="B34" s="2348" t="s">
        <v>8085</v>
      </c>
      <c r="C34" s="2349"/>
      <c r="D34" s="2349"/>
      <c r="E34" s="379"/>
      <c r="F34" s="64"/>
    </row>
    <row r="35" spans="1:6" ht="47.25" x14ac:dyDescent="0.25">
      <c r="A35" s="131">
        <v>21</v>
      </c>
      <c r="B35" s="69" t="s">
        <v>27968</v>
      </c>
      <c r="C35" s="69" t="s">
        <v>27969</v>
      </c>
      <c r="D35" s="69" t="s">
        <v>27970</v>
      </c>
      <c r="E35" s="343">
        <v>2000000</v>
      </c>
      <c r="F35" s="719" t="s">
        <v>13</v>
      </c>
    </row>
    <row r="36" spans="1:6" ht="63" x14ac:dyDescent="0.25">
      <c r="A36" s="131">
        <v>22</v>
      </c>
      <c r="B36" s="69" t="s">
        <v>27971</v>
      </c>
      <c r="C36" s="69" t="s">
        <v>27972</v>
      </c>
      <c r="D36" s="69" t="s">
        <v>27973</v>
      </c>
      <c r="E36" s="343">
        <v>1000000</v>
      </c>
      <c r="F36" s="719" t="s">
        <v>13</v>
      </c>
    </row>
    <row r="37" spans="1:6" ht="63" x14ac:dyDescent="0.25">
      <c r="A37" s="131">
        <v>23</v>
      </c>
      <c r="B37" s="69" t="s">
        <v>27974</v>
      </c>
      <c r="C37" s="69" t="s">
        <v>27975</v>
      </c>
      <c r="D37" s="69" t="s">
        <v>27976</v>
      </c>
      <c r="E37" s="343">
        <v>1000000</v>
      </c>
      <c r="F37" s="719" t="s">
        <v>13</v>
      </c>
    </row>
    <row r="38" spans="1:6" ht="94.5" x14ac:dyDescent="0.25">
      <c r="A38" s="131">
        <v>24</v>
      </c>
      <c r="B38" s="69" t="s">
        <v>27977</v>
      </c>
      <c r="C38" s="69" t="s">
        <v>27978</v>
      </c>
      <c r="D38" s="69" t="s">
        <v>27979</v>
      </c>
      <c r="E38" s="343">
        <v>1500000</v>
      </c>
      <c r="F38" s="719" t="s">
        <v>272</v>
      </c>
    </row>
    <row r="39" spans="1:6" ht="94.5" x14ac:dyDescent="0.25">
      <c r="A39" s="131">
        <v>25</v>
      </c>
      <c r="B39" s="69" t="s">
        <v>27980</v>
      </c>
      <c r="C39" s="69" t="s">
        <v>27981</v>
      </c>
      <c r="D39" s="69" t="s">
        <v>27982</v>
      </c>
      <c r="E39" s="343">
        <v>1000000</v>
      </c>
      <c r="F39" s="719" t="s">
        <v>272</v>
      </c>
    </row>
    <row r="40" spans="1:6" ht="63" x14ac:dyDescent="0.25">
      <c r="A40" s="131">
        <v>26</v>
      </c>
      <c r="B40" s="69" t="s">
        <v>27983</v>
      </c>
      <c r="C40" s="69" t="s">
        <v>27984</v>
      </c>
      <c r="D40" s="69" t="s">
        <v>27985</v>
      </c>
      <c r="E40" s="343">
        <v>1000000</v>
      </c>
      <c r="F40" s="719" t="s">
        <v>13</v>
      </c>
    </row>
    <row r="41" spans="1:6" ht="47.25" x14ac:dyDescent="0.25">
      <c r="A41" s="131">
        <v>27</v>
      </c>
      <c r="B41" s="69" t="s">
        <v>27986</v>
      </c>
      <c r="C41" s="69" t="s">
        <v>27987</v>
      </c>
      <c r="D41" s="69" t="s">
        <v>4882</v>
      </c>
      <c r="E41" s="343">
        <v>1000000</v>
      </c>
      <c r="F41" s="719" t="s">
        <v>13</v>
      </c>
    </row>
    <row r="42" spans="1:6" ht="94.5" x14ac:dyDescent="0.25">
      <c r="A42" s="131">
        <v>28</v>
      </c>
      <c r="B42" s="69" t="s">
        <v>27988</v>
      </c>
      <c r="C42" s="69" t="s">
        <v>27989</v>
      </c>
      <c r="D42" s="69" t="s">
        <v>27990</v>
      </c>
      <c r="E42" s="343">
        <v>1000000</v>
      </c>
      <c r="F42" s="719" t="s">
        <v>13</v>
      </c>
    </row>
    <row r="43" spans="1:6" ht="94.5" x14ac:dyDescent="0.25">
      <c r="A43" s="131">
        <v>29</v>
      </c>
      <c r="B43" s="69" t="s">
        <v>27991</v>
      </c>
      <c r="C43" s="69" t="s">
        <v>27992</v>
      </c>
      <c r="D43" s="69" t="s">
        <v>27993</v>
      </c>
      <c r="E43" s="343">
        <v>2500000</v>
      </c>
      <c r="F43" s="719" t="s">
        <v>272</v>
      </c>
    </row>
    <row r="44" spans="1:6" ht="110.25" x14ac:dyDescent="0.25">
      <c r="A44" s="131">
        <v>30</v>
      </c>
      <c r="B44" s="69" t="s">
        <v>27994</v>
      </c>
      <c r="C44" s="69" t="s">
        <v>27995</v>
      </c>
      <c r="D44" s="69" t="s">
        <v>27996</v>
      </c>
      <c r="E44" s="343">
        <v>2000000</v>
      </c>
      <c r="F44" s="719" t="s">
        <v>272</v>
      </c>
    </row>
    <row r="45" spans="1:6" ht="94.5" x14ac:dyDescent="0.25">
      <c r="A45" s="131">
        <v>31</v>
      </c>
      <c r="B45" s="69" t="s">
        <v>27997</v>
      </c>
      <c r="C45" s="69" t="s">
        <v>27998</v>
      </c>
      <c r="D45" s="69" t="s">
        <v>27999</v>
      </c>
      <c r="E45" s="343">
        <v>500000</v>
      </c>
      <c r="F45" s="719" t="s">
        <v>272</v>
      </c>
    </row>
    <row r="46" spans="1:6" ht="126" x14ac:dyDescent="0.25">
      <c r="A46" s="131">
        <v>32</v>
      </c>
      <c r="B46" s="69" t="s">
        <v>28000</v>
      </c>
      <c r="C46" s="69" t="s">
        <v>28001</v>
      </c>
      <c r="D46" s="69" t="s">
        <v>28002</v>
      </c>
      <c r="E46" s="343">
        <v>500000</v>
      </c>
      <c r="F46" s="719" t="s">
        <v>13</v>
      </c>
    </row>
    <row r="47" spans="1:6" ht="78.75" x14ac:dyDescent="0.25">
      <c r="A47" s="131">
        <v>33</v>
      </c>
      <c r="B47" s="69" t="s">
        <v>28003</v>
      </c>
      <c r="C47" s="69" t="s">
        <v>28004</v>
      </c>
      <c r="D47" s="69" t="s">
        <v>28005</v>
      </c>
      <c r="E47" s="343">
        <v>500000</v>
      </c>
      <c r="F47" s="719" t="s">
        <v>272</v>
      </c>
    </row>
    <row r="48" spans="1:6" ht="110.25" x14ac:dyDescent="0.25">
      <c r="A48" s="131">
        <v>34</v>
      </c>
      <c r="B48" s="69" t="s">
        <v>27986</v>
      </c>
      <c r="C48" s="69" t="s">
        <v>28006</v>
      </c>
      <c r="D48" s="69" t="s">
        <v>28007</v>
      </c>
      <c r="E48" s="343">
        <v>1500000</v>
      </c>
      <c r="F48" s="719" t="s">
        <v>272</v>
      </c>
    </row>
    <row r="49" spans="1:6" ht="94.5" x14ac:dyDescent="0.25">
      <c r="A49" s="131">
        <v>35</v>
      </c>
      <c r="B49" s="69" t="s">
        <v>28008</v>
      </c>
      <c r="C49" s="69" t="s">
        <v>28009</v>
      </c>
      <c r="D49" s="69" t="s">
        <v>28010</v>
      </c>
      <c r="E49" s="343">
        <v>1500000</v>
      </c>
      <c r="F49" s="719" t="s">
        <v>272</v>
      </c>
    </row>
    <row r="50" spans="1:6" x14ac:dyDescent="0.25">
      <c r="A50" s="131"/>
      <c r="B50" s="2348" t="s">
        <v>8161</v>
      </c>
      <c r="C50" s="2349"/>
      <c r="D50" s="2349"/>
      <c r="E50" s="379"/>
      <c r="F50" s="64"/>
    </row>
    <row r="51" spans="1:6" ht="94.5" x14ac:dyDescent="0.25">
      <c r="A51" s="131">
        <v>36</v>
      </c>
      <c r="B51" s="69" t="s">
        <v>28011</v>
      </c>
      <c r="C51" s="69" t="s">
        <v>28012</v>
      </c>
      <c r="D51" s="69" t="s">
        <v>28013</v>
      </c>
      <c r="E51" s="343">
        <v>1500000</v>
      </c>
      <c r="F51" s="719" t="s">
        <v>272</v>
      </c>
    </row>
    <row r="52" spans="1:6" ht="47.25" x14ac:dyDescent="0.25">
      <c r="A52" s="131">
        <v>37</v>
      </c>
      <c r="B52" s="69" t="s">
        <v>28014</v>
      </c>
      <c r="C52" s="69" t="s">
        <v>28015</v>
      </c>
      <c r="D52" s="69" t="s">
        <v>23234</v>
      </c>
      <c r="E52" s="343">
        <v>2628890</v>
      </c>
      <c r="F52" s="719" t="s">
        <v>13</v>
      </c>
    </row>
    <row r="53" spans="1:6" ht="47.25" x14ac:dyDescent="0.25">
      <c r="A53" s="131">
        <v>38</v>
      </c>
      <c r="B53" s="69" t="s">
        <v>28016</v>
      </c>
      <c r="C53" s="69" t="s">
        <v>28017</v>
      </c>
      <c r="D53" s="69" t="s">
        <v>19078</v>
      </c>
      <c r="E53" s="343">
        <v>3000000</v>
      </c>
      <c r="F53" s="719" t="s">
        <v>13</v>
      </c>
    </row>
    <row r="54" spans="1:6" ht="47.25" x14ac:dyDescent="0.25">
      <c r="A54" s="131">
        <v>39</v>
      </c>
      <c r="B54" s="69" t="s">
        <v>28018</v>
      </c>
      <c r="C54" s="69" t="s">
        <v>28019</v>
      </c>
      <c r="D54" s="69" t="s">
        <v>23234</v>
      </c>
      <c r="E54" s="343">
        <v>2000000</v>
      </c>
      <c r="F54" s="719" t="s">
        <v>13</v>
      </c>
    </row>
    <row r="55" spans="1:6" ht="94.5" x14ac:dyDescent="0.25">
      <c r="A55" s="131">
        <v>40</v>
      </c>
      <c r="B55" s="69" t="s">
        <v>28020</v>
      </c>
      <c r="C55" s="69" t="s">
        <v>28021</v>
      </c>
      <c r="D55" s="69" t="s">
        <v>28010</v>
      </c>
      <c r="E55" s="343">
        <v>1500000</v>
      </c>
      <c r="F55" s="719" t="s">
        <v>272</v>
      </c>
    </row>
    <row r="56" spans="1:6" x14ac:dyDescent="0.25">
      <c r="A56" s="131"/>
      <c r="B56" s="2934" t="s">
        <v>9003</v>
      </c>
      <c r="C56" s="2934"/>
      <c r="D56" s="2934"/>
      <c r="E56" s="425">
        <v>72310344.819999993</v>
      </c>
      <c r="F56" s="719"/>
    </row>
    <row r="57" spans="1:6" x14ac:dyDescent="0.25">
      <c r="A57" s="357"/>
      <c r="B57" s="2427" t="s">
        <v>9</v>
      </c>
      <c r="C57" s="2427"/>
      <c r="D57" s="2427"/>
      <c r="E57" s="358"/>
      <c r="F57" s="359"/>
    </row>
    <row r="58" spans="1:6" ht="63" x14ac:dyDescent="0.25">
      <c r="A58" s="353">
        <v>1</v>
      </c>
      <c r="B58" s="69" t="s">
        <v>269</v>
      </c>
      <c r="C58" s="69" t="s">
        <v>28022</v>
      </c>
      <c r="D58" s="69" t="s">
        <v>271</v>
      </c>
      <c r="E58" s="187">
        <v>1000000</v>
      </c>
      <c r="F58" s="131" t="s">
        <v>272</v>
      </c>
    </row>
    <row r="59" spans="1:6" x14ac:dyDescent="0.25">
      <c r="A59" s="353"/>
      <c r="B59" s="70" t="s">
        <v>273</v>
      </c>
      <c r="C59" s="7"/>
      <c r="D59" s="69"/>
      <c r="E59" s="187"/>
      <c r="F59" s="131"/>
    </row>
    <row r="60" spans="1:6" ht="94.5" x14ac:dyDescent="0.25">
      <c r="A60" s="353">
        <v>2</v>
      </c>
      <c r="B60" s="69" t="s">
        <v>274</v>
      </c>
      <c r="C60" s="69" t="s">
        <v>28023</v>
      </c>
      <c r="D60" s="69" t="s">
        <v>276</v>
      </c>
      <c r="E60" s="187">
        <v>4500000</v>
      </c>
      <c r="F60" s="131" t="s">
        <v>277</v>
      </c>
    </row>
    <row r="61" spans="1:6" x14ac:dyDescent="0.25">
      <c r="A61" s="353"/>
      <c r="B61" s="70" t="s">
        <v>248</v>
      </c>
      <c r="C61" s="69"/>
      <c r="D61" s="69"/>
      <c r="E61" s="189">
        <v>5500000</v>
      </c>
      <c r="F61" s="131"/>
    </row>
    <row r="62" spans="1:6" ht="16.5" customHeight="1" x14ac:dyDescent="0.25">
      <c r="A62" s="353"/>
      <c r="B62" s="2348" t="s">
        <v>323</v>
      </c>
      <c r="C62" s="2350"/>
      <c r="D62" s="69"/>
      <c r="E62" s="189"/>
      <c r="F62" s="131"/>
    </row>
    <row r="63" spans="1:6" ht="47.25" x14ac:dyDescent="0.25">
      <c r="A63" s="161">
        <v>1</v>
      </c>
      <c r="B63" s="158" t="s">
        <v>28024</v>
      </c>
      <c r="C63" s="158" t="s">
        <v>28025</v>
      </c>
      <c r="D63" s="158" t="s">
        <v>28026</v>
      </c>
      <c r="E63" s="210">
        <v>3000000</v>
      </c>
      <c r="F63" s="1292" t="s">
        <v>13</v>
      </c>
    </row>
    <row r="64" spans="1:6" ht="47.25" x14ac:dyDescent="0.25">
      <c r="A64" s="161">
        <v>2</v>
      </c>
      <c r="B64" s="158" t="s">
        <v>28027</v>
      </c>
      <c r="C64" s="158" t="s">
        <v>28028</v>
      </c>
      <c r="D64" s="158" t="s">
        <v>28026</v>
      </c>
      <c r="E64" s="210">
        <v>3000000</v>
      </c>
      <c r="F64" s="1292" t="s">
        <v>13</v>
      </c>
    </row>
    <row r="65" spans="1:6" ht="47.25" x14ac:dyDescent="0.25">
      <c r="A65" s="161">
        <v>3</v>
      </c>
      <c r="B65" s="158" t="s">
        <v>28029</v>
      </c>
      <c r="C65" s="158" t="s">
        <v>28030</v>
      </c>
      <c r="D65" s="158" t="s">
        <v>28026</v>
      </c>
      <c r="E65" s="210">
        <v>3000000</v>
      </c>
      <c r="F65" s="1292" t="s">
        <v>13</v>
      </c>
    </row>
    <row r="66" spans="1:6" x14ac:dyDescent="0.25">
      <c r="A66" s="831"/>
      <c r="B66" s="70" t="s">
        <v>248</v>
      </c>
      <c r="C66" s="831"/>
      <c r="D66" s="831"/>
      <c r="E66" s="1291">
        <f>SUM(E63:E65)</f>
        <v>9000000</v>
      </c>
      <c r="F66" s="1292"/>
    </row>
    <row r="67" spans="1:6" ht="18.75" customHeight="1" x14ac:dyDescent="0.25">
      <c r="A67" s="88"/>
      <c r="B67" s="2576" t="s">
        <v>324</v>
      </c>
      <c r="C67" s="2577"/>
      <c r="D67" s="88"/>
      <c r="E67" s="89">
        <f>E66+E61+E56</f>
        <v>86810344.819999993</v>
      </c>
      <c r="F67" s="88"/>
    </row>
    <row r="71" spans="1:6" x14ac:dyDescent="0.25">
      <c r="A71" s="2352" t="s">
        <v>0</v>
      </c>
      <c r="B71" s="2352"/>
      <c r="C71" s="2352"/>
      <c r="D71" s="2352"/>
      <c r="E71" s="2352"/>
      <c r="F71" s="2352"/>
    </row>
    <row r="72" spans="1:6" x14ac:dyDescent="0.25">
      <c r="A72" s="2352" t="s">
        <v>27932</v>
      </c>
      <c r="B72" s="2352"/>
      <c r="C72" s="2352"/>
      <c r="D72" s="2352"/>
      <c r="E72" s="2352"/>
      <c r="F72" s="2352"/>
    </row>
    <row r="73" spans="1:6" x14ac:dyDescent="0.25">
      <c r="A73" s="2352" t="s">
        <v>281</v>
      </c>
      <c r="B73" s="2352"/>
      <c r="C73" s="2352"/>
      <c r="D73" s="2352"/>
      <c r="E73" s="2352"/>
      <c r="F73" s="2352"/>
    </row>
    <row r="74" spans="1:6" x14ac:dyDescent="0.25">
      <c r="A74" s="1022" t="s">
        <v>3</v>
      </c>
      <c r="B74" s="437" t="s">
        <v>283</v>
      </c>
      <c r="C74" s="437" t="s">
        <v>284</v>
      </c>
      <c r="D74" s="45" t="s">
        <v>5291</v>
      </c>
      <c r="E74" s="301" t="s">
        <v>286</v>
      </c>
      <c r="F74" s="437" t="s">
        <v>287</v>
      </c>
    </row>
    <row r="75" spans="1:6" x14ac:dyDescent="0.25">
      <c r="A75" s="922"/>
      <c r="B75" s="2766" t="s">
        <v>9</v>
      </c>
      <c r="C75" s="2766"/>
      <c r="D75" s="2766"/>
      <c r="E75" s="428"/>
      <c r="F75" s="437"/>
    </row>
    <row r="76" spans="1:6" ht="31.5" x14ac:dyDescent="0.25">
      <c r="A76" s="922">
        <v>1</v>
      </c>
      <c r="B76" s="182" t="s">
        <v>289</v>
      </c>
      <c r="C76" s="182" t="s">
        <v>27937</v>
      </c>
      <c r="D76" s="182" t="s">
        <v>28031</v>
      </c>
      <c r="E76" s="1021">
        <v>220000</v>
      </c>
      <c r="F76" s="417" t="s">
        <v>272</v>
      </c>
    </row>
    <row r="77" spans="1:6" ht="126" x14ac:dyDescent="0.25">
      <c r="A77" s="417">
        <v>2</v>
      </c>
      <c r="B77" s="182" t="s">
        <v>295</v>
      </c>
      <c r="C77" s="182" t="s">
        <v>27939</v>
      </c>
      <c r="D77" s="182" t="s">
        <v>488</v>
      </c>
      <c r="E77" s="1021">
        <v>200758</v>
      </c>
      <c r="F77" s="417" t="s">
        <v>272</v>
      </c>
    </row>
    <row r="78" spans="1:6" ht="47.25" x14ac:dyDescent="0.25">
      <c r="A78" s="417">
        <v>3</v>
      </c>
      <c r="B78" s="182" t="s">
        <v>7833</v>
      </c>
      <c r="C78" s="182" t="s">
        <v>28032</v>
      </c>
      <c r="D78" s="182" t="s">
        <v>27943</v>
      </c>
      <c r="E78" s="1021">
        <v>262000</v>
      </c>
      <c r="F78" s="417" t="s">
        <v>272</v>
      </c>
    </row>
    <row r="79" spans="1:6" x14ac:dyDescent="0.25">
      <c r="A79" s="417"/>
      <c r="B79" s="2328" t="s">
        <v>28033</v>
      </c>
      <c r="C79" s="2328"/>
      <c r="D79" s="182"/>
      <c r="E79" s="1021"/>
      <c r="F79" s="417"/>
    </row>
    <row r="80" spans="1:6" ht="110.25" x14ac:dyDescent="0.25">
      <c r="A80" s="417">
        <v>4</v>
      </c>
      <c r="B80" s="182" t="s">
        <v>11140</v>
      </c>
      <c r="C80" s="182" t="s">
        <v>27933</v>
      </c>
      <c r="D80" s="182" t="s">
        <v>336</v>
      </c>
      <c r="E80" s="1021">
        <v>141378.82999999999</v>
      </c>
      <c r="F80" s="417" t="s">
        <v>272</v>
      </c>
    </row>
    <row r="81" spans="1:6" ht="78.75" x14ac:dyDescent="0.25">
      <c r="A81" s="417">
        <v>5</v>
      </c>
      <c r="B81" s="182" t="s">
        <v>7599</v>
      </c>
      <c r="C81" s="182" t="s">
        <v>27934</v>
      </c>
      <c r="D81" s="182" t="s">
        <v>541</v>
      </c>
      <c r="E81" s="1021">
        <v>200000</v>
      </c>
      <c r="F81" s="417" t="s">
        <v>272</v>
      </c>
    </row>
    <row r="82" spans="1:6" x14ac:dyDescent="0.25">
      <c r="A82" s="417"/>
      <c r="B82" s="264" t="s">
        <v>41</v>
      </c>
      <c r="C82" s="182"/>
      <c r="D82" s="182"/>
      <c r="E82" s="1021"/>
      <c r="F82" s="417"/>
    </row>
    <row r="83" spans="1:6" ht="94.5" x14ac:dyDescent="0.25">
      <c r="A83" s="417">
        <v>6</v>
      </c>
      <c r="B83" s="182" t="s">
        <v>41</v>
      </c>
      <c r="C83" s="182" t="s">
        <v>27949</v>
      </c>
      <c r="D83" s="157" t="s">
        <v>43</v>
      </c>
      <c r="E83" s="1021">
        <v>568965.51</v>
      </c>
      <c r="F83" s="417" t="s">
        <v>272</v>
      </c>
    </row>
    <row r="84" spans="1:6" x14ac:dyDescent="0.25">
      <c r="A84" s="417"/>
      <c r="B84" s="264" t="s">
        <v>552</v>
      </c>
      <c r="C84" s="182"/>
      <c r="D84" s="157"/>
      <c r="E84" s="1021"/>
      <c r="F84" s="417"/>
    </row>
    <row r="85" spans="1:6" ht="63" x14ac:dyDescent="0.25">
      <c r="A85" s="417">
        <v>7</v>
      </c>
      <c r="B85" s="182" t="s">
        <v>7619</v>
      </c>
      <c r="C85" s="182" t="s">
        <v>28034</v>
      </c>
      <c r="D85" s="157" t="s">
        <v>28035</v>
      </c>
      <c r="E85" s="1021">
        <v>1000000</v>
      </c>
      <c r="F85" s="417" t="s">
        <v>272</v>
      </c>
    </row>
    <row r="86" spans="1:6" ht="78.75" x14ac:dyDescent="0.25">
      <c r="A86" s="417">
        <v>8</v>
      </c>
      <c r="B86" s="182" t="s">
        <v>18057</v>
      </c>
      <c r="C86" s="182" t="s">
        <v>28036</v>
      </c>
      <c r="D86" s="157" t="s">
        <v>28037</v>
      </c>
      <c r="E86" s="1021">
        <v>386208</v>
      </c>
      <c r="F86" s="417" t="s">
        <v>272</v>
      </c>
    </row>
    <row r="87" spans="1:6" x14ac:dyDescent="0.25">
      <c r="A87" s="417"/>
      <c r="B87" s="2328" t="s">
        <v>28038</v>
      </c>
      <c r="C87" s="2964"/>
      <c r="D87" s="157"/>
      <c r="E87" s="1021"/>
      <c r="F87" s="417"/>
    </row>
    <row r="88" spans="1:6" ht="126" x14ac:dyDescent="0.25">
      <c r="A88" s="417">
        <v>9</v>
      </c>
      <c r="B88" s="182" t="s">
        <v>28039</v>
      </c>
      <c r="C88" s="182" t="s">
        <v>28040</v>
      </c>
      <c r="D88" s="182" t="s">
        <v>28041</v>
      </c>
      <c r="E88" s="1021">
        <v>2400000</v>
      </c>
      <c r="F88" s="417" t="s">
        <v>272</v>
      </c>
    </row>
    <row r="89" spans="1:6" ht="141.75" x14ac:dyDescent="0.25">
      <c r="A89" s="417">
        <v>10</v>
      </c>
      <c r="B89" s="182" t="s">
        <v>28042</v>
      </c>
      <c r="C89" s="182" t="s">
        <v>28043</v>
      </c>
      <c r="D89" s="182" t="s">
        <v>28044</v>
      </c>
      <c r="E89" s="1021">
        <v>3000000</v>
      </c>
      <c r="F89" s="417" t="s">
        <v>272</v>
      </c>
    </row>
    <row r="90" spans="1:6" x14ac:dyDescent="0.25">
      <c r="A90" s="417"/>
      <c r="B90" s="2328" t="s">
        <v>28045</v>
      </c>
      <c r="C90" s="2964"/>
      <c r="D90" s="182"/>
      <c r="E90" s="1021"/>
      <c r="F90" s="417"/>
    </row>
    <row r="91" spans="1:6" ht="94.5" x14ac:dyDescent="0.25">
      <c r="A91" s="417">
        <v>11</v>
      </c>
      <c r="B91" s="182" t="s">
        <v>28046</v>
      </c>
      <c r="C91" s="182" t="s">
        <v>28019</v>
      </c>
      <c r="D91" s="182" t="s">
        <v>28010</v>
      </c>
      <c r="E91" s="1021">
        <v>1000000</v>
      </c>
      <c r="F91" s="417" t="s">
        <v>272</v>
      </c>
    </row>
    <row r="92" spans="1:6" ht="47.25" x14ac:dyDescent="0.25">
      <c r="A92" s="417">
        <v>12</v>
      </c>
      <c r="B92" s="182" t="s">
        <v>28047</v>
      </c>
      <c r="C92" s="182" t="s">
        <v>28048</v>
      </c>
      <c r="D92" s="182" t="s">
        <v>28049</v>
      </c>
      <c r="E92" s="1021">
        <v>1000000</v>
      </c>
      <c r="F92" s="417" t="s">
        <v>272</v>
      </c>
    </row>
    <row r="93" spans="1:6" x14ac:dyDescent="0.25">
      <c r="A93" s="417"/>
      <c r="B93" s="264" t="s">
        <v>1461</v>
      </c>
      <c r="C93" s="182"/>
      <c r="D93" s="182"/>
      <c r="E93" s="1021"/>
      <c r="F93" s="417"/>
    </row>
    <row r="94" spans="1:6" ht="47.25" x14ac:dyDescent="0.25">
      <c r="A94" s="417">
        <v>13</v>
      </c>
      <c r="B94" s="182" t="s">
        <v>28050</v>
      </c>
      <c r="C94" s="791" t="s">
        <v>28051</v>
      </c>
      <c r="D94" s="182" t="s">
        <v>28052</v>
      </c>
      <c r="E94" s="1021">
        <v>1000000</v>
      </c>
      <c r="F94" s="417" t="s">
        <v>13</v>
      </c>
    </row>
    <row r="95" spans="1:6" x14ac:dyDescent="0.25">
      <c r="A95" s="1328"/>
      <c r="B95" s="753" t="s">
        <v>248</v>
      </c>
      <c r="C95" s="471"/>
      <c r="D95" s="754"/>
      <c r="E95" s="268">
        <f>SUM(E76:E94)</f>
        <v>11379310.34</v>
      </c>
      <c r="F95" s="417"/>
    </row>
  </sheetData>
  <mergeCells count="18">
    <mergeCell ref="B57:D57"/>
    <mergeCell ref="A73:F73"/>
    <mergeCell ref="B75:D75"/>
    <mergeCell ref="B79:C79"/>
    <mergeCell ref="B87:C87"/>
    <mergeCell ref="B90:C90"/>
    <mergeCell ref="A72:F72"/>
    <mergeCell ref="B67:C67"/>
    <mergeCell ref="A71:F71"/>
    <mergeCell ref="B62:C62"/>
    <mergeCell ref="B50:D50"/>
    <mergeCell ref="B56:D56"/>
    <mergeCell ref="A1:F1"/>
    <mergeCell ref="A2:F2"/>
    <mergeCell ref="A3:F3"/>
    <mergeCell ref="B5:D5"/>
    <mergeCell ref="B23:D23"/>
    <mergeCell ref="B34:D34"/>
  </mergeCells>
  <pageMargins left="0.7" right="0.7" top="0.75" bottom="0.75" header="0.3" footer="0.3"/>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7"/>
  <sheetViews>
    <sheetView topLeftCell="A128" workbookViewId="0">
      <selection activeCell="C135" sqref="C135"/>
    </sheetView>
  </sheetViews>
  <sheetFormatPr defaultRowHeight="15.75" x14ac:dyDescent="0.25"/>
  <cols>
    <col min="1" max="1" width="7.42578125" style="128" customWidth="1"/>
    <col min="2" max="2" width="14.7109375" style="128" customWidth="1"/>
    <col min="3" max="3" width="42.28515625" style="128" customWidth="1"/>
    <col min="4" max="4" width="15.140625" style="128" customWidth="1"/>
    <col min="5" max="5" width="21.140625" style="128" customWidth="1"/>
    <col min="6" max="6" width="10.42578125" style="128" customWidth="1"/>
    <col min="7" max="16384" width="9.140625" style="128"/>
  </cols>
  <sheetData>
    <row r="1" spans="1:6" x14ac:dyDescent="0.25">
      <c r="A1" s="2345" t="s">
        <v>0</v>
      </c>
      <c r="B1" s="2345"/>
      <c r="C1" s="2345"/>
      <c r="D1" s="2345"/>
      <c r="E1" s="2345"/>
      <c r="F1" s="2345"/>
    </row>
    <row r="2" spans="1:6" x14ac:dyDescent="0.25">
      <c r="A2" s="2345" t="s">
        <v>25230</v>
      </c>
      <c r="B2" s="2345"/>
      <c r="C2" s="2345"/>
      <c r="D2" s="2345"/>
      <c r="E2" s="2345"/>
      <c r="F2" s="2345"/>
    </row>
    <row r="3" spans="1:6" x14ac:dyDescent="0.25">
      <c r="A3" s="2345" t="s">
        <v>281</v>
      </c>
      <c r="B3" s="2345"/>
      <c r="C3" s="2345"/>
      <c r="D3" s="2345"/>
      <c r="E3" s="2345"/>
      <c r="F3" s="2345"/>
    </row>
    <row r="4" spans="1:6" ht="31.5" x14ac:dyDescent="0.25">
      <c r="A4" s="70" t="s">
        <v>282</v>
      </c>
      <c r="B4" s="70" t="s">
        <v>5559</v>
      </c>
      <c r="C4" s="70" t="s">
        <v>284</v>
      </c>
      <c r="D4" s="70" t="s">
        <v>4426</v>
      </c>
      <c r="E4" s="257" t="s">
        <v>286</v>
      </c>
      <c r="F4" s="76" t="s">
        <v>1228</v>
      </c>
    </row>
    <row r="5" spans="1:6" x14ac:dyDescent="0.25">
      <c r="A5" s="69"/>
      <c r="B5" s="2565" t="s">
        <v>23711</v>
      </c>
      <c r="C5" s="2565"/>
      <c r="D5" s="2565"/>
      <c r="E5" s="257"/>
      <c r="F5" s="246"/>
    </row>
    <row r="6" spans="1:6" ht="47.25" x14ac:dyDescent="0.25">
      <c r="A6" s="69">
        <v>1</v>
      </c>
      <c r="B6" s="69" t="s">
        <v>289</v>
      </c>
      <c r="C6" s="69" t="s">
        <v>25231</v>
      </c>
      <c r="D6" s="69" t="s">
        <v>329</v>
      </c>
      <c r="E6" s="203">
        <v>1500000</v>
      </c>
      <c r="F6" s="75" t="s">
        <v>272</v>
      </c>
    </row>
    <row r="7" spans="1:6" ht="157.5" x14ac:dyDescent="0.25">
      <c r="A7" s="69">
        <v>2</v>
      </c>
      <c r="B7" s="69" t="s">
        <v>295</v>
      </c>
      <c r="C7" s="69" t="s">
        <v>25232</v>
      </c>
      <c r="D7" s="69" t="s">
        <v>488</v>
      </c>
      <c r="E7" s="203">
        <v>80700</v>
      </c>
      <c r="F7" s="75" t="s">
        <v>272</v>
      </c>
    </row>
    <row r="8" spans="1:6" ht="47.25" x14ac:dyDescent="0.25">
      <c r="A8" s="69">
        <v>3</v>
      </c>
      <c r="B8" s="69" t="s">
        <v>17</v>
      </c>
      <c r="C8" s="69" t="s">
        <v>25233</v>
      </c>
      <c r="D8" s="69" t="s">
        <v>537</v>
      </c>
      <c r="E8" s="203">
        <v>45300</v>
      </c>
      <c r="F8" s="75" t="s">
        <v>272</v>
      </c>
    </row>
    <row r="9" spans="1:6" ht="47.25" x14ac:dyDescent="0.25">
      <c r="A9" s="69">
        <v>4</v>
      </c>
      <c r="B9" s="69" t="s">
        <v>20</v>
      </c>
      <c r="C9" s="69" t="s">
        <v>25234</v>
      </c>
      <c r="D9" s="69" t="s">
        <v>539</v>
      </c>
      <c r="E9" s="203">
        <v>90000</v>
      </c>
      <c r="F9" s="75" t="s">
        <v>272</v>
      </c>
    </row>
    <row r="10" spans="1:6" ht="94.5" x14ac:dyDescent="0.25">
      <c r="A10" s="69">
        <v>5</v>
      </c>
      <c r="B10" s="69" t="s">
        <v>23</v>
      </c>
      <c r="C10" s="69" t="s">
        <v>25235</v>
      </c>
      <c r="D10" s="69" t="s">
        <v>541</v>
      </c>
      <c r="E10" s="203">
        <v>2492621</v>
      </c>
      <c r="F10" s="75" t="s">
        <v>272</v>
      </c>
    </row>
    <row r="11" spans="1:6" ht="31.5" x14ac:dyDescent="0.25">
      <c r="A11" s="69"/>
      <c r="B11" s="70" t="s">
        <v>739</v>
      </c>
      <c r="C11" s="69"/>
      <c r="D11" s="69"/>
      <c r="E11" s="203"/>
      <c r="F11" s="75"/>
    </row>
    <row r="12" spans="1:6" ht="126" x14ac:dyDescent="0.25">
      <c r="A12" s="69">
        <v>6</v>
      </c>
      <c r="B12" s="69" t="s">
        <v>4844</v>
      </c>
      <c r="C12" s="69" t="s">
        <v>25236</v>
      </c>
      <c r="D12" s="69" t="s">
        <v>25237</v>
      </c>
      <c r="E12" s="203">
        <v>4568966</v>
      </c>
      <c r="F12" s="75" t="s">
        <v>13</v>
      </c>
    </row>
    <row r="13" spans="1:6" x14ac:dyDescent="0.25">
      <c r="A13" s="69"/>
      <c r="B13" s="2351" t="s">
        <v>334</v>
      </c>
      <c r="C13" s="2351"/>
      <c r="D13" s="69"/>
      <c r="E13" s="203"/>
      <c r="F13" s="75"/>
    </row>
    <row r="14" spans="1:6" ht="141.75" x14ac:dyDescent="0.25">
      <c r="A14" s="69">
        <v>7</v>
      </c>
      <c r="B14" s="69" t="s">
        <v>295</v>
      </c>
      <c r="C14" s="69" t="s">
        <v>25238</v>
      </c>
      <c r="D14" s="69" t="s">
        <v>336</v>
      </c>
      <c r="E14" s="203">
        <v>850000</v>
      </c>
      <c r="F14" s="75" t="s">
        <v>272</v>
      </c>
    </row>
    <row r="15" spans="1:6" ht="94.5" x14ac:dyDescent="0.25">
      <c r="A15" s="69">
        <v>8</v>
      </c>
      <c r="B15" s="69" t="s">
        <v>23</v>
      </c>
      <c r="C15" s="69" t="s">
        <v>25239</v>
      </c>
      <c r="D15" s="69" t="s">
        <v>541</v>
      </c>
      <c r="E15" s="203">
        <v>650000</v>
      </c>
      <c r="F15" s="75" t="s">
        <v>272</v>
      </c>
    </row>
    <row r="16" spans="1:6" ht="94.5" x14ac:dyDescent="0.25">
      <c r="A16" s="69">
        <v>9</v>
      </c>
      <c r="B16" s="69" t="s">
        <v>299</v>
      </c>
      <c r="C16" s="69" t="s">
        <v>25240</v>
      </c>
      <c r="D16" s="69" t="s">
        <v>1244</v>
      </c>
      <c r="E16" s="203">
        <v>1104310.3400000001</v>
      </c>
      <c r="F16" s="75" t="s">
        <v>272</v>
      </c>
    </row>
    <row r="17" spans="1:6" x14ac:dyDescent="0.25">
      <c r="A17" s="69"/>
      <c r="B17" s="2348" t="s">
        <v>303</v>
      </c>
      <c r="C17" s="2350"/>
      <c r="D17" s="69"/>
      <c r="E17" s="203"/>
      <c r="F17" s="75"/>
    </row>
    <row r="18" spans="1:6" ht="393.75" x14ac:dyDescent="0.25">
      <c r="A18" s="69">
        <v>10</v>
      </c>
      <c r="B18" s="69" t="s">
        <v>25241</v>
      </c>
      <c r="C18" s="69" t="s">
        <v>25242</v>
      </c>
      <c r="D18" s="69" t="s">
        <v>25243</v>
      </c>
      <c r="E18" s="203">
        <v>1736206.8</v>
      </c>
      <c r="F18" s="75" t="s">
        <v>13</v>
      </c>
    </row>
    <row r="19" spans="1:6" x14ac:dyDescent="0.25">
      <c r="A19" s="69"/>
      <c r="B19" s="70" t="s">
        <v>11360</v>
      </c>
      <c r="C19" s="69"/>
      <c r="D19" s="69"/>
      <c r="E19" s="203"/>
      <c r="F19" s="75"/>
    </row>
    <row r="20" spans="1:6" ht="173.25" x14ac:dyDescent="0.25">
      <c r="A20" s="69">
        <v>11</v>
      </c>
      <c r="B20" s="69" t="s">
        <v>25244</v>
      </c>
      <c r="C20" s="69" t="s">
        <v>25245</v>
      </c>
      <c r="D20" s="2" t="s">
        <v>25246</v>
      </c>
      <c r="E20" s="203">
        <v>1736205.5</v>
      </c>
      <c r="F20" s="75" t="s">
        <v>13</v>
      </c>
    </row>
    <row r="21" spans="1:6" x14ac:dyDescent="0.25">
      <c r="A21" s="69"/>
      <c r="B21" s="2351" t="s">
        <v>477</v>
      </c>
      <c r="C21" s="2351"/>
      <c r="D21" s="2"/>
      <c r="E21" s="203"/>
      <c r="F21" s="75"/>
    </row>
    <row r="22" spans="1:6" ht="252" x14ac:dyDescent="0.25">
      <c r="A22" s="69">
        <v>12</v>
      </c>
      <c r="B22" s="69" t="s">
        <v>25247</v>
      </c>
      <c r="C22" s="69" t="s">
        <v>25248</v>
      </c>
      <c r="D22" s="69" t="s">
        <v>25249</v>
      </c>
      <c r="E22" s="203">
        <v>1169256.8</v>
      </c>
      <c r="F22" s="75" t="s">
        <v>13</v>
      </c>
    </row>
    <row r="23" spans="1:6" ht="252" x14ac:dyDescent="0.25">
      <c r="A23" s="69">
        <v>13</v>
      </c>
      <c r="B23" s="69" t="s">
        <v>25250</v>
      </c>
      <c r="C23" s="69" t="s">
        <v>25251</v>
      </c>
      <c r="D23" s="69" t="s">
        <v>25249</v>
      </c>
      <c r="E23" s="203">
        <v>1169256.8</v>
      </c>
      <c r="F23" s="75" t="s">
        <v>13</v>
      </c>
    </row>
    <row r="24" spans="1:6" ht="252" x14ac:dyDescent="0.25">
      <c r="A24" s="69">
        <v>14</v>
      </c>
      <c r="B24" s="69" t="s">
        <v>25252</v>
      </c>
      <c r="C24" s="69" t="s">
        <v>25253</v>
      </c>
      <c r="D24" s="69" t="s">
        <v>25249</v>
      </c>
      <c r="E24" s="203">
        <v>1169256.8</v>
      </c>
      <c r="F24" s="75" t="s">
        <v>13</v>
      </c>
    </row>
    <row r="25" spans="1:6" ht="252" x14ac:dyDescent="0.25">
      <c r="A25" s="69">
        <v>15</v>
      </c>
      <c r="B25" s="69" t="s">
        <v>25254</v>
      </c>
      <c r="C25" s="69" t="s">
        <v>25255</v>
      </c>
      <c r="D25" s="69" t="s">
        <v>25249</v>
      </c>
      <c r="E25" s="203">
        <v>1169256.8</v>
      </c>
      <c r="F25" s="75" t="s">
        <v>13</v>
      </c>
    </row>
    <row r="26" spans="1:6" x14ac:dyDescent="0.25">
      <c r="A26" s="69"/>
      <c r="B26" s="70" t="s">
        <v>34</v>
      </c>
      <c r="C26" s="69"/>
      <c r="D26" s="69"/>
      <c r="E26" s="203"/>
      <c r="F26" s="75"/>
    </row>
    <row r="27" spans="1:6" ht="47.25" x14ac:dyDescent="0.25">
      <c r="A27" s="69">
        <v>16</v>
      </c>
      <c r="B27" s="69" t="s">
        <v>309</v>
      </c>
      <c r="C27" s="69" t="s">
        <v>25256</v>
      </c>
      <c r="D27" s="69" t="s">
        <v>554</v>
      </c>
      <c r="E27" s="203">
        <v>3900000</v>
      </c>
      <c r="F27" s="75" t="s">
        <v>13</v>
      </c>
    </row>
    <row r="28" spans="1:6" ht="47.25" x14ac:dyDescent="0.25">
      <c r="A28" s="69">
        <v>17</v>
      </c>
      <c r="B28" s="69" t="s">
        <v>342</v>
      </c>
      <c r="C28" s="69" t="s">
        <v>25257</v>
      </c>
      <c r="D28" s="69" t="s">
        <v>554</v>
      </c>
      <c r="E28" s="203">
        <v>7027007.9800000004</v>
      </c>
      <c r="F28" s="75" t="s">
        <v>13</v>
      </c>
    </row>
    <row r="29" spans="1:6" x14ac:dyDescent="0.25">
      <c r="A29" s="69"/>
      <c r="B29" s="2348" t="s">
        <v>4995</v>
      </c>
      <c r="C29" s="2350"/>
      <c r="D29" s="69"/>
      <c r="E29" s="203"/>
      <c r="F29" s="75"/>
    </row>
    <row r="30" spans="1:6" ht="47.25" x14ac:dyDescent="0.25">
      <c r="A30" s="69">
        <v>18</v>
      </c>
      <c r="B30" s="69" t="s">
        <v>700</v>
      </c>
      <c r="C30" s="69" t="s">
        <v>25258</v>
      </c>
      <c r="D30" s="69" t="s">
        <v>25259</v>
      </c>
      <c r="E30" s="203">
        <v>6000000</v>
      </c>
      <c r="F30" s="75" t="s">
        <v>13</v>
      </c>
    </row>
    <row r="31" spans="1:6" x14ac:dyDescent="0.25">
      <c r="A31" s="69"/>
      <c r="B31" s="2348" t="s">
        <v>481</v>
      </c>
      <c r="C31" s="2350"/>
      <c r="D31" s="69"/>
      <c r="E31" s="203"/>
      <c r="F31" s="75"/>
    </row>
    <row r="32" spans="1:6" ht="78.75" x14ac:dyDescent="0.25">
      <c r="A32" s="69">
        <v>19</v>
      </c>
      <c r="B32" s="69" t="s">
        <v>25260</v>
      </c>
      <c r="C32" s="69" t="s">
        <v>25261</v>
      </c>
      <c r="D32" s="69" t="s">
        <v>12043</v>
      </c>
      <c r="E32" s="203">
        <v>4000000</v>
      </c>
      <c r="F32" s="75" t="s">
        <v>13</v>
      </c>
    </row>
    <row r="33" spans="1:6" x14ac:dyDescent="0.25">
      <c r="A33" s="69"/>
      <c r="B33" s="2348" t="s">
        <v>25262</v>
      </c>
      <c r="C33" s="2350"/>
      <c r="D33" s="69"/>
      <c r="E33" s="203"/>
      <c r="F33" s="75"/>
    </row>
    <row r="34" spans="1:6" ht="63" x14ac:dyDescent="0.25">
      <c r="A34" s="69">
        <v>20</v>
      </c>
      <c r="B34" s="69" t="s">
        <v>25263</v>
      </c>
      <c r="C34" s="69" t="s">
        <v>25264</v>
      </c>
      <c r="D34" s="69" t="s">
        <v>202</v>
      </c>
      <c r="E34" s="203">
        <v>900000</v>
      </c>
      <c r="F34" s="75" t="s">
        <v>13</v>
      </c>
    </row>
    <row r="35" spans="1:6" ht="189" x14ac:dyDescent="0.25">
      <c r="A35" s="69">
        <v>21</v>
      </c>
      <c r="B35" s="69" t="s">
        <v>25265</v>
      </c>
      <c r="C35" s="69" t="s">
        <v>25266</v>
      </c>
      <c r="D35" s="69" t="s">
        <v>25267</v>
      </c>
      <c r="E35" s="203">
        <v>500000</v>
      </c>
      <c r="F35" s="75" t="s">
        <v>13</v>
      </c>
    </row>
    <row r="36" spans="1:6" ht="63" x14ac:dyDescent="0.25">
      <c r="A36" s="69">
        <v>22</v>
      </c>
      <c r="B36" s="69" t="s">
        <v>25268</v>
      </c>
      <c r="C36" s="69" t="s">
        <v>25269</v>
      </c>
      <c r="D36" s="69" t="s">
        <v>25270</v>
      </c>
      <c r="E36" s="203">
        <v>1000000</v>
      </c>
      <c r="F36" s="75" t="s">
        <v>13</v>
      </c>
    </row>
    <row r="37" spans="1:6" ht="63" x14ac:dyDescent="0.25">
      <c r="A37" s="69">
        <v>23</v>
      </c>
      <c r="B37" s="69" t="s">
        <v>25271</v>
      </c>
      <c r="C37" s="69" t="s">
        <v>25272</v>
      </c>
      <c r="D37" s="69" t="s">
        <v>25273</v>
      </c>
      <c r="E37" s="203">
        <v>900000</v>
      </c>
      <c r="F37" s="75" t="s">
        <v>13</v>
      </c>
    </row>
    <row r="38" spans="1:6" ht="47.25" x14ac:dyDescent="0.25">
      <c r="A38" s="69">
        <v>24</v>
      </c>
      <c r="B38" s="69" t="s">
        <v>25274</v>
      </c>
      <c r="C38" s="69" t="s">
        <v>25275</v>
      </c>
      <c r="D38" s="69" t="s">
        <v>25276</v>
      </c>
      <c r="E38" s="203">
        <v>400000</v>
      </c>
      <c r="F38" s="75" t="s">
        <v>13</v>
      </c>
    </row>
    <row r="39" spans="1:6" ht="63" x14ac:dyDescent="0.25">
      <c r="A39" s="69">
        <v>25</v>
      </c>
      <c r="B39" s="69" t="s">
        <v>25277</v>
      </c>
      <c r="C39" s="69" t="s">
        <v>25278</v>
      </c>
      <c r="D39" s="69" t="s">
        <v>25279</v>
      </c>
      <c r="E39" s="203">
        <v>800000</v>
      </c>
      <c r="F39" s="75" t="s">
        <v>13</v>
      </c>
    </row>
    <row r="40" spans="1:6" ht="47.25" x14ac:dyDescent="0.25">
      <c r="A40" s="69">
        <v>26</v>
      </c>
      <c r="B40" s="69" t="s">
        <v>25280</v>
      </c>
      <c r="C40" s="69" t="s">
        <v>25281</v>
      </c>
      <c r="D40" s="69" t="s">
        <v>25282</v>
      </c>
      <c r="E40" s="203">
        <v>900000</v>
      </c>
      <c r="F40" s="75" t="s">
        <v>13</v>
      </c>
    </row>
    <row r="41" spans="1:6" ht="63" x14ac:dyDescent="0.25">
      <c r="A41" s="69">
        <v>27</v>
      </c>
      <c r="B41" s="69" t="s">
        <v>25283</v>
      </c>
      <c r="C41" s="69" t="s">
        <v>25284</v>
      </c>
      <c r="D41" s="69" t="s">
        <v>25273</v>
      </c>
      <c r="E41" s="203">
        <v>900000</v>
      </c>
      <c r="F41" s="75" t="s">
        <v>13</v>
      </c>
    </row>
    <row r="42" spans="1:6" ht="47.25" x14ac:dyDescent="0.25">
      <c r="A42" s="69">
        <v>28</v>
      </c>
      <c r="B42" s="69" t="s">
        <v>25285</v>
      </c>
      <c r="C42" s="69" t="s">
        <v>25286</v>
      </c>
      <c r="D42" s="69" t="s">
        <v>25276</v>
      </c>
      <c r="E42" s="203">
        <v>500000</v>
      </c>
      <c r="F42" s="75" t="s">
        <v>13</v>
      </c>
    </row>
    <row r="43" spans="1:6" ht="63" x14ac:dyDescent="0.25">
      <c r="A43" s="69">
        <v>29</v>
      </c>
      <c r="B43" s="69" t="s">
        <v>25287</v>
      </c>
      <c r="C43" s="69" t="s">
        <v>25288</v>
      </c>
      <c r="D43" s="69" t="s">
        <v>202</v>
      </c>
      <c r="E43" s="203">
        <v>900000</v>
      </c>
      <c r="F43" s="75" t="s">
        <v>13</v>
      </c>
    </row>
    <row r="44" spans="1:6" ht="63" x14ac:dyDescent="0.25">
      <c r="A44" s="69">
        <v>30</v>
      </c>
      <c r="B44" s="69" t="s">
        <v>25289</v>
      </c>
      <c r="C44" s="69" t="s">
        <v>25290</v>
      </c>
      <c r="D44" s="69" t="s">
        <v>25291</v>
      </c>
      <c r="E44" s="203">
        <v>900000</v>
      </c>
      <c r="F44" s="75" t="s">
        <v>13</v>
      </c>
    </row>
    <row r="45" spans="1:6" ht="63" x14ac:dyDescent="0.25">
      <c r="A45" s="69">
        <v>31</v>
      </c>
      <c r="B45" s="69" t="s">
        <v>25292</v>
      </c>
      <c r="C45" s="69" t="s">
        <v>25293</v>
      </c>
      <c r="D45" s="69" t="s">
        <v>22291</v>
      </c>
      <c r="E45" s="203">
        <v>500000</v>
      </c>
      <c r="F45" s="75" t="s">
        <v>13</v>
      </c>
    </row>
    <row r="46" spans="1:6" ht="47.25" x14ac:dyDescent="0.25">
      <c r="A46" s="69">
        <v>32</v>
      </c>
      <c r="B46" s="69" t="s">
        <v>25294</v>
      </c>
      <c r="C46" s="69" t="s">
        <v>25295</v>
      </c>
      <c r="D46" s="69" t="s">
        <v>25296</v>
      </c>
      <c r="E46" s="203">
        <v>300000</v>
      </c>
      <c r="F46" s="75" t="s">
        <v>13</v>
      </c>
    </row>
    <row r="47" spans="1:6" ht="47.25" x14ac:dyDescent="0.25">
      <c r="A47" s="69">
        <v>33</v>
      </c>
      <c r="B47" s="69" t="s">
        <v>25297</v>
      </c>
      <c r="C47" s="69" t="s">
        <v>25298</v>
      </c>
      <c r="D47" s="69" t="s">
        <v>25299</v>
      </c>
      <c r="E47" s="203">
        <v>900000</v>
      </c>
      <c r="F47" s="75" t="s">
        <v>13</v>
      </c>
    </row>
    <row r="48" spans="1:6" ht="47.25" x14ac:dyDescent="0.25">
      <c r="A48" s="69">
        <v>34</v>
      </c>
      <c r="B48" s="69" t="s">
        <v>25300</v>
      </c>
      <c r="C48" s="69" t="s">
        <v>25301</v>
      </c>
      <c r="D48" s="69" t="s">
        <v>25296</v>
      </c>
      <c r="E48" s="203">
        <v>300000</v>
      </c>
      <c r="F48" s="75" t="s">
        <v>13</v>
      </c>
    </row>
    <row r="49" spans="1:6" ht="47.25" x14ac:dyDescent="0.25">
      <c r="A49" s="69">
        <v>35</v>
      </c>
      <c r="B49" s="69" t="s">
        <v>25302</v>
      </c>
      <c r="C49" s="69" t="s">
        <v>25303</v>
      </c>
      <c r="D49" s="69" t="s">
        <v>25304</v>
      </c>
      <c r="E49" s="203">
        <v>400000</v>
      </c>
      <c r="F49" s="75" t="s">
        <v>13</v>
      </c>
    </row>
    <row r="50" spans="1:6" ht="47.25" x14ac:dyDescent="0.25">
      <c r="A50" s="69">
        <v>36</v>
      </c>
      <c r="B50" s="69" t="s">
        <v>25305</v>
      </c>
      <c r="C50" s="69" t="s">
        <v>25306</v>
      </c>
      <c r="D50" s="69" t="s">
        <v>25304</v>
      </c>
      <c r="E50" s="203">
        <v>400000</v>
      </c>
      <c r="F50" s="75" t="s">
        <v>13</v>
      </c>
    </row>
    <row r="51" spans="1:6" ht="47.25" x14ac:dyDescent="0.25">
      <c r="A51" s="69">
        <v>37</v>
      </c>
      <c r="B51" s="69" t="s">
        <v>25307</v>
      </c>
      <c r="C51" s="69" t="s">
        <v>25308</v>
      </c>
      <c r="D51" s="69" t="s">
        <v>25276</v>
      </c>
      <c r="E51" s="203">
        <v>500000</v>
      </c>
      <c r="F51" s="75" t="s">
        <v>13</v>
      </c>
    </row>
    <row r="52" spans="1:6" ht="63" x14ac:dyDescent="0.25">
      <c r="A52" s="69">
        <v>38</v>
      </c>
      <c r="B52" s="69" t="s">
        <v>25309</v>
      </c>
      <c r="C52" s="69" t="s">
        <v>25310</v>
      </c>
      <c r="D52" s="69" t="s">
        <v>8467</v>
      </c>
      <c r="E52" s="203">
        <v>800000</v>
      </c>
      <c r="F52" s="75" t="s">
        <v>13</v>
      </c>
    </row>
    <row r="53" spans="1:6" ht="63" x14ac:dyDescent="0.25">
      <c r="A53" s="69">
        <v>39</v>
      </c>
      <c r="B53" s="69" t="s">
        <v>25311</v>
      </c>
      <c r="C53" s="69" t="s">
        <v>25312</v>
      </c>
      <c r="D53" s="69" t="s">
        <v>3670</v>
      </c>
      <c r="E53" s="203">
        <v>900000</v>
      </c>
      <c r="F53" s="75" t="s">
        <v>13</v>
      </c>
    </row>
    <row r="54" spans="1:6" ht="63" x14ac:dyDescent="0.25">
      <c r="A54" s="69">
        <v>40</v>
      </c>
      <c r="B54" s="69" t="s">
        <v>25313</v>
      </c>
      <c r="C54" s="69" t="s">
        <v>25314</v>
      </c>
      <c r="D54" s="69" t="s">
        <v>3670</v>
      </c>
      <c r="E54" s="203">
        <v>900000</v>
      </c>
      <c r="F54" s="75" t="s">
        <v>13</v>
      </c>
    </row>
    <row r="55" spans="1:6" ht="78.75" x14ac:dyDescent="0.25">
      <c r="A55" s="69">
        <v>41</v>
      </c>
      <c r="B55" s="69" t="s">
        <v>25315</v>
      </c>
      <c r="C55" s="69" t="s">
        <v>25316</v>
      </c>
      <c r="D55" s="69" t="s">
        <v>25317</v>
      </c>
      <c r="E55" s="203">
        <v>900000</v>
      </c>
      <c r="F55" s="75" t="s">
        <v>13</v>
      </c>
    </row>
    <row r="56" spans="1:6" ht="78.75" x14ac:dyDescent="0.25">
      <c r="A56" s="69">
        <v>42</v>
      </c>
      <c r="B56" s="69" t="s">
        <v>25318</v>
      </c>
      <c r="C56" s="69" t="s">
        <v>25319</v>
      </c>
      <c r="D56" s="69" t="s">
        <v>25317</v>
      </c>
      <c r="E56" s="203">
        <v>900000</v>
      </c>
      <c r="F56" s="75" t="s">
        <v>13</v>
      </c>
    </row>
    <row r="57" spans="1:6" ht="94.5" x14ac:dyDescent="0.25">
      <c r="A57" s="69">
        <v>43</v>
      </c>
      <c r="B57" s="69" t="s">
        <v>25274</v>
      </c>
      <c r="C57" s="69" t="s">
        <v>25320</v>
      </c>
      <c r="D57" s="69" t="s">
        <v>25321</v>
      </c>
      <c r="E57" s="203">
        <v>400000</v>
      </c>
      <c r="F57" s="75" t="s">
        <v>13</v>
      </c>
    </row>
    <row r="58" spans="1:6" ht="94.5" x14ac:dyDescent="0.25">
      <c r="A58" s="69">
        <v>44</v>
      </c>
      <c r="B58" s="69" t="s">
        <v>25322</v>
      </c>
      <c r="C58" s="69" t="s">
        <v>25323</v>
      </c>
      <c r="D58" s="69" t="s">
        <v>25324</v>
      </c>
      <c r="E58" s="203">
        <v>500000</v>
      </c>
      <c r="F58" s="75" t="s">
        <v>13</v>
      </c>
    </row>
    <row r="59" spans="1:6" ht="47.25" x14ac:dyDescent="0.25">
      <c r="A59" s="69">
        <v>45</v>
      </c>
      <c r="B59" s="69" t="s">
        <v>25325</v>
      </c>
      <c r="C59" s="69" t="s">
        <v>25326</v>
      </c>
      <c r="D59" s="69" t="s">
        <v>25327</v>
      </c>
      <c r="E59" s="203">
        <v>1200000</v>
      </c>
      <c r="F59" s="75" t="s">
        <v>13</v>
      </c>
    </row>
    <row r="60" spans="1:6" ht="94.5" x14ac:dyDescent="0.25">
      <c r="A60" s="69">
        <v>46</v>
      </c>
      <c r="B60" s="69" t="s">
        <v>25309</v>
      </c>
      <c r="C60" s="69" t="s">
        <v>25328</v>
      </c>
      <c r="D60" s="69" t="s">
        <v>25321</v>
      </c>
      <c r="E60" s="203">
        <v>300000</v>
      </c>
      <c r="F60" s="75" t="s">
        <v>13</v>
      </c>
    </row>
    <row r="61" spans="1:6" ht="94.5" x14ac:dyDescent="0.25">
      <c r="A61" s="69">
        <v>47</v>
      </c>
      <c r="B61" s="69" t="s">
        <v>25329</v>
      </c>
      <c r="C61" s="69" t="s">
        <v>25330</v>
      </c>
      <c r="D61" s="69" t="s">
        <v>25321</v>
      </c>
      <c r="E61" s="203">
        <v>800000</v>
      </c>
      <c r="F61" s="75" t="s">
        <v>13</v>
      </c>
    </row>
    <row r="62" spans="1:6" ht="47.25" x14ac:dyDescent="0.25">
      <c r="A62" s="69">
        <v>48</v>
      </c>
      <c r="B62" s="69" t="s">
        <v>25263</v>
      </c>
      <c r="C62" s="69" t="s">
        <v>25331</v>
      </c>
      <c r="D62" s="69" t="s">
        <v>25296</v>
      </c>
      <c r="E62" s="203">
        <v>300000</v>
      </c>
      <c r="F62" s="75" t="s">
        <v>13</v>
      </c>
    </row>
    <row r="63" spans="1:6" ht="94.5" x14ac:dyDescent="0.25">
      <c r="A63" s="69">
        <v>49</v>
      </c>
      <c r="B63" s="69" t="s">
        <v>25332</v>
      </c>
      <c r="C63" s="69" t="s">
        <v>25333</v>
      </c>
      <c r="D63" s="69" t="s">
        <v>25334</v>
      </c>
      <c r="E63" s="203">
        <v>800000</v>
      </c>
      <c r="F63" s="75" t="s">
        <v>13</v>
      </c>
    </row>
    <row r="64" spans="1:6" ht="47.25" x14ac:dyDescent="0.25">
      <c r="A64" s="69">
        <v>50</v>
      </c>
      <c r="B64" s="69" t="s">
        <v>25335</v>
      </c>
      <c r="C64" s="69" t="s">
        <v>25336</v>
      </c>
      <c r="D64" s="69" t="s">
        <v>25337</v>
      </c>
      <c r="E64" s="203">
        <v>352000</v>
      </c>
      <c r="F64" s="75" t="s">
        <v>13</v>
      </c>
    </row>
    <row r="65" spans="1:6" ht="94.5" x14ac:dyDescent="0.25">
      <c r="A65" s="69">
        <v>51</v>
      </c>
      <c r="B65" s="69" t="s">
        <v>25338</v>
      </c>
      <c r="C65" s="69" t="s">
        <v>25339</v>
      </c>
      <c r="D65" s="69" t="s">
        <v>25340</v>
      </c>
      <c r="E65" s="203">
        <v>500000</v>
      </c>
      <c r="F65" s="75" t="s">
        <v>13</v>
      </c>
    </row>
    <row r="66" spans="1:6" ht="94.5" x14ac:dyDescent="0.25">
      <c r="A66" s="69">
        <v>52</v>
      </c>
      <c r="B66" s="69" t="s">
        <v>25280</v>
      </c>
      <c r="C66" s="69" t="s">
        <v>25341</v>
      </c>
      <c r="D66" s="69" t="s">
        <v>25324</v>
      </c>
      <c r="E66" s="203">
        <v>300000</v>
      </c>
      <c r="F66" s="75" t="s">
        <v>13</v>
      </c>
    </row>
    <row r="67" spans="1:6" ht="63" x14ac:dyDescent="0.25">
      <c r="A67" s="69">
        <v>53</v>
      </c>
      <c r="B67" s="69" t="s">
        <v>25315</v>
      </c>
      <c r="C67" s="69" t="s">
        <v>25342</v>
      </c>
      <c r="D67" s="69" t="s">
        <v>25343</v>
      </c>
      <c r="E67" s="203">
        <v>600000</v>
      </c>
      <c r="F67" s="75" t="s">
        <v>13</v>
      </c>
    </row>
    <row r="68" spans="1:6" ht="63" x14ac:dyDescent="0.25">
      <c r="A68" s="69">
        <v>54</v>
      </c>
      <c r="B68" s="69" t="s">
        <v>25344</v>
      </c>
      <c r="C68" s="69" t="s">
        <v>25345</v>
      </c>
      <c r="D68" s="69" t="s">
        <v>25343</v>
      </c>
      <c r="E68" s="203">
        <v>500000</v>
      </c>
      <c r="F68" s="75" t="s">
        <v>272</v>
      </c>
    </row>
    <row r="69" spans="1:6" ht="63" x14ac:dyDescent="0.25">
      <c r="A69" s="69">
        <v>55</v>
      </c>
      <c r="B69" s="69" t="s">
        <v>25318</v>
      </c>
      <c r="C69" s="69" t="s">
        <v>25346</v>
      </c>
      <c r="D69" s="69" t="s">
        <v>25343</v>
      </c>
      <c r="E69" s="203">
        <v>600000</v>
      </c>
      <c r="F69" s="75" t="s">
        <v>272</v>
      </c>
    </row>
    <row r="70" spans="1:6" ht="110.25" x14ac:dyDescent="0.25">
      <c r="A70" s="69">
        <v>56</v>
      </c>
      <c r="B70" s="69" t="s">
        <v>25347</v>
      </c>
      <c r="C70" s="69" t="s">
        <v>25348</v>
      </c>
      <c r="D70" s="69" t="s">
        <v>25349</v>
      </c>
      <c r="E70" s="203">
        <v>600000</v>
      </c>
      <c r="F70" s="75" t="s">
        <v>13</v>
      </c>
    </row>
    <row r="71" spans="1:6" ht="94.5" x14ac:dyDescent="0.25">
      <c r="A71" s="69">
        <v>57</v>
      </c>
      <c r="B71" s="69" t="s">
        <v>25350</v>
      </c>
      <c r="C71" s="69" t="s">
        <v>25351</v>
      </c>
      <c r="D71" s="69" t="s">
        <v>25352</v>
      </c>
      <c r="E71" s="203">
        <v>300000</v>
      </c>
      <c r="F71" s="75" t="s">
        <v>13</v>
      </c>
    </row>
    <row r="72" spans="1:6" x14ac:dyDescent="0.25">
      <c r="A72" s="69"/>
      <c r="B72" s="2348" t="s">
        <v>25353</v>
      </c>
      <c r="C72" s="2350"/>
      <c r="D72" s="69"/>
      <c r="E72" s="203"/>
      <c r="F72" s="75"/>
    </row>
    <row r="73" spans="1:6" ht="94.5" x14ac:dyDescent="0.25">
      <c r="A73" s="69">
        <v>58</v>
      </c>
      <c r="B73" s="69" t="s">
        <v>25354</v>
      </c>
      <c r="C73" s="69" t="s">
        <v>25355</v>
      </c>
      <c r="D73" s="69" t="s">
        <v>25352</v>
      </c>
      <c r="E73" s="203">
        <v>500000</v>
      </c>
      <c r="F73" s="75" t="s">
        <v>13</v>
      </c>
    </row>
    <row r="74" spans="1:6" ht="94.5" x14ac:dyDescent="0.25">
      <c r="A74" s="69">
        <v>59</v>
      </c>
      <c r="B74" s="69" t="s">
        <v>25356</v>
      </c>
      <c r="C74" s="69" t="s">
        <v>25357</v>
      </c>
      <c r="D74" s="69" t="s">
        <v>25324</v>
      </c>
      <c r="E74" s="203">
        <v>1500000</v>
      </c>
      <c r="F74" s="75" t="s">
        <v>272</v>
      </c>
    </row>
    <row r="75" spans="1:6" ht="63" x14ac:dyDescent="0.25">
      <c r="A75" s="69">
        <v>60</v>
      </c>
      <c r="B75" s="69" t="s">
        <v>25358</v>
      </c>
      <c r="C75" s="69" t="s">
        <v>25359</v>
      </c>
      <c r="D75" s="69" t="s">
        <v>25360</v>
      </c>
      <c r="E75" s="203">
        <v>1000000</v>
      </c>
      <c r="F75" s="75" t="s">
        <v>13</v>
      </c>
    </row>
    <row r="76" spans="1:6" ht="63" x14ac:dyDescent="0.25">
      <c r="A76" s="69">
        <v>61</v>
      </c>
      <c r="B76" s="69" t="s">
        <v>25361</v>
      </c>
      <c r="C76" s="69" t="s">
        <v>25362</v>
      </c>
      <c r="D76" s="69" t="s">
        <v>25363</v>
      </c>
      <c r="E76" s="203">
        <v>1000000</v>
      </c>
      <c r="F76" s="75" t="s">
        <v>13</v>
      </c>
    </row>
    <row r="77" spans="1:6" ht="63" x14ac:dyDescent="0.25">
      <c r="A77" s="69">
        <v>62</v>
      </c>
      <c r="B77" s="69" t="s">
        <v>25364</v>
      </c>
      <c r="C77" s="69" t="s">
        <v>25365</v>
      </c>
      <c r="D77" s="69" t="s">
        <v>25366</v>
      </c>
      <c r="E77" s="203">
        <v>800000</v>
      </c>
      <c r="F77" s="75" t="s">
        <v>13</v>
      </c>
    </row>
    <row r="78" spans="1:6" ht="94.5" x14ac:dyDescent="0.25">
      <c r="A78" s="69">
        <v>63</v>
      </c>
      <c r="B78" s="69" t="s">
        <v>25367</v>
      </c>
      <c r="C78" s="69" t="s">
        <v>25368</v>
      </c>
      <c r="D78" s="69" t="s">
        <v>25352</v>
      </c>
      <c r="E78" s="203">
        <v>1000000</v>
      </c>
      <c r="F78" s="75" t="s">
        <v>13</v>
      </c>
    </row>
    <row r="79" spans="1:6" ht="31.5" x14ac:dyDescent="0.25">
      <c r="A79" s="69">
        <v>64</v>
      </c>
      <c r="B79" s="69" t="s">
        <v>25369</v>
      </c>
      <c r="C79" s="69" t="s">
        <v>25370</v>
      </c>
      <c r="D79" s="69" t="s">
        <v>25371</v>
      </c>
      <c r="E79" s="203">
        <v>1500000</v>
      </c>
      <c r="F79" s="75" t="s">
        <v>13</v>
      </c>
    </row>
    <row r="80" spans="1:6" ht="173.25" x14ac:dyDescent="0.25">
      <c r="A80" s="69">
        <v>65</v>
      </c>
      <c r="B80" s="69" t="s">
        <v>25372</v>
      </c>
      <c r="C80" s="69" t="s">
        <v>25373</v>
      </c>
      <c r="D80" s="69" t="s">
        <v>25374</v>
      </c>
      <c r="E80" s="203">
        <v>800000</v>
      </c>
      <c r="F80" s="75" t="s">
        <v>13</v>
      </c>
    </row>
    <row r="81" spans="1:6" x14ac:dyDescent="0.25">
      <c r="A81" s="69"/>
      <c r="B81" s="70" t="s">
        <v>219</v>
      </c>
      <c r="C81" s="69"/>
      <c r="D81" s="69"/>
      <c r="E81" s="203"/>
      <c r="F81" s="75"/>
    </row>
    <row r="82" spans="1:6" ht="78.75" x14ac:dyDescent="0.25">
      <c r="A82" s="69">
        <v>66</v>
      </c>
      <c r="B82" s="69" t="s">
        <v>25375</v>
      </c>
      <c r="C82" s="69" t="s">
        <v>25376</v>
      </c>
      <c r="D82" s="69" t="s">
        <v>25377</v>
      </c>
      <c r="E82" s="203">
        <v>300000</v>
      </c>
      <c r="F82" s="75" t="s">
        <v>13</v>
      </c>
    </row>
    <row r="83" spans="1:6" ht="78.75" x14ac:dyDescent="0.25">
      <c r="A83" s="69">
        <v>67</v>
      </c>
      <c r="B83" s="69" t="s">
        <v>25378</v>
      </c>
      <c r="C83" s="69" t="s">
        <v>25379</v>
      </c>
      <c r="D83" s="69" t="s">
        <v>25380</v>
      </c>
      <c r="E83" s="203">
        <v>1000000</v>
      </c>
      <c r="F83" s="75" t="s">
        <v>13</v>
      </c>
    </row>
    <row r="84" spans="1:6" ht="141.75" x14ac:dyDescent="0.25">
      <c r="A84" s="69">
        <v>68</v>
      </c>
      <c r="B84" s="69" t="s">
        <v>25381</v>
      </c>
      <c r="C84" s="69" t="s">
        <v>25382</v>
      </c>
      <c r="D84" s="69" t="s">
        <v>25383</v>
      </c>
      <c r="E84" s="203">
        <v>800000</v>
      </c>
      <c r="F84" s="75" t="s">
        <v>13</v>
      </c>
    </row>
    <row r="85" spans="1:6" ht="78.75" x14ac:dyDescent="0.25">
      <c r="A85" s="69">
        <v>69</v>
      </c>
      <c r="B85" s="69" t="s">
        <v>25384</v>
      </c>
      <c r="C85" s="69" t="s">
        <v>25385</v>
      </c>
      <c r="D85" s="69" t="s">
        <v>25386</v>
      </c>
      <c r="E85" s="203">
        <v>500000</v>
      </c>
      <c r="F85" s="75" t="s">
        <v>13</v>
      </c>
    </row>
    <row r="86" spans="1:6" ht="94.5" x14ac:dyDescent="0.25">
      <c r="A86" s="69">
        <v>70</v>
      </c>
      <c r="B86" s="69" t="s">
        <v>25387</v>
      </c>
      <c r="C86" s="69" t="s">
        <v>25388</v>
      </c>
      <c r="D86" s="69" t="s">
        <v>25389</v>
      </c>
      <c r="E86" s="203">
        <v>800000</v>
      </c>
      <c r="F86" s="75" t="s">
        <v>13</v>
      </c>
    </row>
    <row r="87" spans="1:6" ht="78.75" x14ac:dyDescent="0.25">
      <c r="A87" s="69">
        <v>71</v>
      </c>
      <c r="B87" s="69" t="s">
        <v>25390</v>
      </c>
      <c r="C87" s="69" t="s">
        <v>25391</v>
      </c>
      <c r="D87" s="69" t="s">
        <v>25380</v>
      </c>
      <c r="E87" s="203">
        <v>1000000</v>
      </c>
      <c r="F87" s="75" t="s">
        <v>13</v>
      </c>
    </row>
    <row r="88" spans="1:6" ht="126" x14ac:dyDescent="0.25">
      <c r="A88" s="69">
        <v>72</v>
      </c>
      <c r="B88" s="69" t="s">
        <v>25392</v>
      </c>
      <c r="C88" s="69" t="s">
        <v>25393</v>
      </c>
      <c r="D88" s="69" t="s">
        <v>25394</v>
      </c>
      <c r="E88" s="203">
        <v>1000000</v>
      </c>
      <c r="F88" s="75" t="s">
        <v>13</v>
      </c>
    </row>
    <row r="89" spans="1:6" x14ac:dyDescent="0.25">
      <c r="A89" s="69"/>
      <c r="B89" s="70"/>
      <c r="C89" s="69"/>
      <c r="D89" s="70" t="s">
        <v>248</v>
      </c>
      <c r="E89" s="257">
        <f>SUM(E6:E88)</f>
        <v>78310344.820000008</v>
      </c>
      <c r="F89" s="75"/>
    </row>
    <row r="90" spans="1:6" x14ac:dyDescent="0.25">
      <c r="A90" s="73"/>
      <c r="B90" s="2472" t="s">
        <v>9</v>
      </c>
      <c r="C90" s="2472"/>
      <c r="D90" s="2472"/>
      <c r="E90" s="257"/>
      <c r="F90" s="76"/>
    </row>
    <row r="91" spans="1:6" ht="78.75" x14ac:dyDescent="0.25">
      <c r="A91" s="73">
        <v>1</v>
      </c>
      <c r="B91" s="69" t="s">
        <v>269</v>
      </c>
      <c r="C91" s="7" t="s">
        <v>25404</v>
      </c>
      <c r="D91" s="69" t="s">
        <v>271</v>
      </c>
      <c r="E91" s="77">
        <v>1000000</v>
      </c>
      <c r="F91" s="76" t="s">
        <v>272</v>
      </c>
    </row>
    <row r="92" spans="1:6" x14ac:dyDescent="0.25">
      <c r="A92" s="73"/>
      <c r="B92" s="70" t="s">
        <v>273</v>
      </c>
      <c r="C92" s="7"/>
      <c r="D92" s="69"/>
      <c r="E92" s="77"/>
      <c r="F92" s="76"/>
    </row>
    <row r="93" spans="1:6" ht="110.25" x14ac:dyDescent="0.25">
      <c r="A93" s="73">
        <v>2</v>
      </c>
      <c r="B93" s="69" t="s">
        <v>274</v>
      </c>
      <c r="C93" s="7" t="s">
        <v>25405</v>
      </c>
      <c r="D93" s="69" t="s">
        <v>276</v>
      </c>
      <c r="E93" s="77">
        <v>4500000</v>
      </c>
      <c r="F93" s="76" t="s">
        <v>277</v>
      </c>
    </row>
    <row r="94" spans="1:6" x14ac:dyDescent="0.25">
      <c r="A94" s="88"/>
      <c r="B94" s="88" t="s">
        <v>248</v>
      </c>
      <c r="C94" s="88"/>
      <c r="D94" s="88"/>
      <c r="E94" s="89">
        <f>E93+E91</f>
        <v>5500000</v>
      </c>
      <c r="F94" s="88"/>
    </row>
    <row r="95" spans="1:6" x14ac:dyDescent="0.25">
      <c r="A95" s="88"/>
      <c r="B95" s="2353" t="s">
        <v>323</v>
      </c>
      <c r="C95" s="2354"/>
      <c r="D95" s="88"/>
      <c r="E95" s="89"/>
      <c r="F95" s="88"/>
    </row>
    <row r="96" spans="1:6" ht="141.75" x14ac:dyDescent="0.25">
      <c r="A96" s="158">
        <v>60</v>
      </c>
      <c r="B96" s="158" t="s">
        <v>25395</v>
      </c>
      <c r="C96" s="158" t="s">
        <v>25396</v>
      </c>
      <c r="D96" s="158" t="s">
        <v>25397</v>
      </c>
      <c r="E96" s="337">
        <v>1000000</v>
      </c>
      <c r="F96" s="101" t="s">
        <v>13</v>
      </c>
    </row>
    <row r="97" spans="1:6" ht="141.75" x14ac:dyDescent="0.25">
      <c r="A97" s="158">
        <v>62</v>
      </c>
      <c r="B97" s="158" t="s">
        <v>25398</v>
      </c>
      <c r="C97" s="158" t="s">
        <v>25399</v>
      </c>
      <c r="D97" s="158" t="s">
        <v>25400</v>
      </c>
      <c r="E97" s="337">
        <v>1000000</v>
      </c>
      <c r="F97" s="101"/>
    </row>
    <row r="98" spans="1:6" ht="141.75" x14ac:dyDescent="0.25">
      <c r="A98" s="158">
        <v>64</v>
      </c>
      <c r="B98" s="158" t="s">
        <v>25401</v>
      </c>
      <c r="C98" s="158" t="s">
        <v>25402</v>
      </c>
      <c r="D98" s="158" t="s">
        <v>25403</v>
      </c>
      <c r="E98" s="337">
        <v>1000000</v>
      </c>
      <c r="F98" s="101" t="s">
        <v>13</v>
      </c>
    </row>
    <row r="99" spans="1:6" x14ac:dyDescent="0.25">
      <c r="A99" s="1267"/>
      <c r="B99" s="1267" t="s">
        <v>248</v>
      </c>
      <c r="C99" s="1267"/>
      <c r="D99" s="1267"/>
      <c r="E99" s="1284">
        <f>SUM(E96:E98)</f>
        <v>3000000</v>
      </c>
      <c r="F99" s="1285"/>
    </row>
    <row r="100" spans="1:6" ht="20.25" customHeight="1" x14ac:dyDescent="0.25">
      <c r="A100" s="88"/>
      <c r="B100" s="2576" t="s">
        <v>324</v>
      </c>
      <c r="C100" s="2577"/>
      <c r="D100" s="88"/>
      <c r="E100" s="89">
        <f>E99+E94+E89</f>
        <v>86810344.820000008</v>
      </c>
      <c r="F100" s="88"/>
    </row>
    <row r="104" spans="1:6" x14ac:dyDescent="0.25">
      <c r="A104" s="2679" t="s">
        <v>0</v>
      </c>
      <c r="B104" s="2679"/>
      <c r="C104" s="2679"/>
      <c r="D104" s="2679"/>
      <c r="E104" s="2679"/>
      <c r="F104" s="2679"/>
    </row>
    <row r="105" spans="1:6" x14ac:dyDescent="0.25">
      <c r="A105" s="2559" t="s">
        <v>25230</v>
      </c>
      <c r="B105" s="2559"/>
      <c r="C105" s="2559"/>
      <c r="D105" s="2559"/>
      <c r="E105" s="2559"/>
      <c r="F105" s="2559"/>
    </row>
    <row r="106" spans="1:6" x14ac:dyDescent="0.25">
      <c r="A106" s="2679" t="s">
        <v>281</v>
      </c>
      <c r="B106" s="2679"/>
      <c r="C106" s="2679"/>
      <c r="D106" s="2679"/>
      <c r="E106" s="2679"/>
      <c r="F106" s="2679"/>
    </row>
    <row r="107" spans="1:6" x14ac:dyDescent="0.25">
      <c r="A107" s="1868" t="s">
        <v>282</v>
      </c>
      <c r="B107" s="1794" t="s">
        <v>5559</v>
      </c>
      <c r="C107" s="1794" t="s">
        <v>284</v>
      </c>
      <c r="D107" s="1794" t="s">
        <v>4426</v>
      </c>
      <c r="E107" s="1872" t="s">
        <v>286</v>
      </c>
      <c r="F107" s="1794" t="s">
        <v>7998</v>
      </c>
    </row>
    <row r="108" spans="1:6" x14ac:dyDescent="0.25">
      <c r="A108" s="1873"/>
      <c r="B108" s="2965" t="s">
        <v>269</v>
      </c>
      <c r="C108" s="2965"/>
      <c r="D108" s="1794"/>
      <c r="E108" s="1872"/>
      <c r="F108" s="1794"/>
    </row>
    <row r="109" spans="1:6" ht="47.25" x14ac:dyDescent="0.25">
      <c r="A109" s="1873">
        <v>1</v>
      </c>
      <c r="B109" s="1755" t="s">
        <v>289</v>
      </c>
      <c r="C109" s="1786" t="s">
        <v>25235</v>
      </c>
      <c r="D109" s="1755" t="s">
        <v>12</v>
      </c>
      <c r="E109" s="1874">
        <v>682758.62</v>
      </c>
      <c r="F109" s="1786" t="s">
        <v>272</v>
      </c>
    </row>
    <row r="110" spans="1:6" x14ac:dyDescent="0.25">
      <c r="A110" s="1873"/>
      <c r="B110" s="2460" t="s">
        <v>542</v>
      </c>
      <c r="C110" s="2460"/>
      <c r="D110" s="1755"/>
      <c r="E110" s="1874"/>
      <c r="F110" s="1786"/>
    </row>
    <row r="111" spans="1:6" ht="78.75" x14ac:dyDescent="0.25">
      <c r="A111" s="1873">
        <v>2</v>
      </c>
      <c r="B111" s="1755" t="s">
        <v>299</v>
      </c>
      <c r="C111" s="1755" t="s">
        <v>25240</v>
      </c>
      <c r="D111" s="1755" t="s">
        <v>41976</v>
      </c>
      <c r="E111" s="1773">
        <v>327585</v>
      </c>
      <c r="F111" s="1786" t="s">
        <v>272</v>
      </c>
    </row>
    <row r="112" spans="1:6" x14ac:dyDescent="0.25">
      <c r="A112" s="1873"/>
      <c r="B112" s="1760" t="s">
        <v>552</v>
      </c>
      <c r="C112" s="1755"/>
      <c r="D112" s="1755"/>
      <c r="E112" s="1773"/>
      <c r="F112" s="1786"/>
    </row>
    <row r="113" spans="1:6" ht="63" x14ac:dyDescent="0.25">
      <c r="A113" s="1873">
        <v>3</v>
      </c>
      <c r="B113" s="1786" t="s">
        <v>552</v>
      </c>
      <c r="C113" s="1786" t="s">
        <v>25257</v>
      </c>
      <c r="D113" s="1755" t="s">
        <v>41977</v>
      </c>
      <c r="E113" s="1874">
        <v>3982759</v>
      </c>
      <c r="F113" s="1786" t="s">
        <v>272</v>
      </c>
    </row>
    <row r="114" spans="1:6" x14ac:dyDescent="0.25">
      <c r="A114" s="1873"/>
      <c r="B114" s="1760" t="s">
        <v>41</v>
      </c>
      <c r="C114" s="1786"/>
      <c r="D114" s="1755"/>
      <c r="E114" s="1874"/>
      <c r="F114" s="1786"/>
    </row>
    <row r="115" spans="1:6" ht="78.75" x14ac:dyDescent="0.25">
      <c r="A115" s="1873">
        <v>4</v>
      </c>
      <c r="B115" s="1755" t="s">
        <v>41</v>
      </c>
      <c r="C115" s="1755" t="s">
        <v>25236</v>
      </c>
      <c r="D115" s="1755" t="s">
        <v>41978</v>
      </c>
      <c r="E115" s="1773">
        <v>568965.51</v>
      </c>
      <c r="F115" s="1786" t="s">
        <v>272</v>
      </c>
    </row>
    <row r="116" spans="1:6" x14ac:dyDescent="0.25">
      <c r="A116" s="1873"/>
      <c r="B116" s="2460" t="s">
        <v>17811</v>
      </c>
      <c r="C116" s="2460"/>
      <c r="D116" s="1755"/>
      <c r="E116" s="1773"/>
      <c r="F116" s="1786"/>
    </row>
    <row r="117" spans="1:6" ht="78.75" x14ac:dyDescent="0.25">
      <c r="A117" s="1873">
        <v>5</v>
      </c>
      <c r="B117" s="1875" t="s">
        <v>41979</v>
      </c>
      <c r="C117" s="1786" t="s">
        <v>41980</v>
      </c>
      <c r="D117" s="1755" t="s">
        <v>41981</v>
      </c>
      <c r="E117" s="1773">
        <v>800000</v>
      </c>
      <c r="F117" s="1786" t="s">
        <v>13</v>
      </c>
    </row>
    <row r="118" spans="1:6" ht="47.25" x14ac:dyDescent="0.25">
      <c r="A118" s="1873">
        <v>6</v>
      </c>
      <c r="B118" s="1875" t="s">
        <v>41982</v>
      </c>
      <c r="C118" s="1786" t="s">
        <v>41983</v>
      </c>
      <c r="D118" s="1755" t="s">
        <v>41984</v>
      </c>
      <c r="E118" s="1773">
        <v>900000</v>
      </c>
      <c r="F118" s="1786" t="s">
        <v>13</v>
      </c>
    </row>
    <row r="119" spans="1:6" x14ac:dyDescent="0.25">
      <c r="A119" s="1873"/>
      <c r="B119" s="2460" t="s">
        <v>29004</v>
      </c>
      <c r="C119" s="2460"/>
      <c r="D119" s="1755"/>
      <c r="E119" s="1773"/>
      <c r="F119" s="1786"/>
    </row>
    <row r="120" spans="1:6" ht="47.25" x14ac:dyDescent="0.25">
      <c r="A120" s="1873">
        <v>7</v>
      </c>
      <c r="B120" s="1875" t="s">
        <v>41985</v>
      </c>
      <c r="C120" s="1786" t="s">
        <v>41986</v>
      </c>
      <c r="D120" s="1755" t="s">
        <v>41987</v>
      </c>
      <c r="E120" s="1773">
        <v>200000</v>
      </c>
      <c r="F120" s="1786" t="s">
        <v>13</v>
      </c>
    </row>
    <row r="121" spans="1:6" ht="63" x14ac:dyDescent="0.25">
      <c r="A121" s="1873">
        <v>8</v>
      </c>
      <c r="B121" s="1875" t="s">
        <v>41988</v>
      </c>
      <c r="C121" s="1786" t="s">
        <v>41989</v>
      </c>
      <c r="D121" s="1755" t="s">
        <v>41990</v>
      </c>
      <c r="E121" s="1773">
        <v>300000</v>
      </c>
      <c r="F121" s="1786" t="s">
        <v>13</v>
      </c>
    </row>
    <row r="122" spans="1:6" ht="47.25" x14ac:dyDescent="0.25">
      <c r="A122" s="1873">
        <v>9</v>
      </c>
      <c r="B122" s="1875" t="s">
        <v>41991</v>
      </c>
      <c r="C122" s="1786" t="s">
        <v>41992</v>
      </c>
      <c r="D122" s="1755" t="s">
        <v>41993</v>
      </c>
      <c r="E122" s="1773">
        <v>300000</v>
      </c>
      <c r="F122" s="1786" t="s">
        <v>13</v>
      </c>
    </row>
    <row r="123" spans="1:6" ht="63" x14ac:dyDescent="0.25">
      <c r="A123" s="1873">
        <v>10</v>
      </c>
      <c r="B123" s="1875" t="s">
        <v>41994</v>
      </c>
      <c r="C123" s="1786" t="s">
        <v>41995</v>
      </c>
      <c r="D123" s="1755" t="s">
        <v>41996</v>
      </c>
      <c r="E123" s="1773">
        <v>317241.87</v>
      </c>
      <c r="F123" s="1786" t="s">
        <v>13</v>
      </c>
    </row>
    <row r="124" spans="1:6" ht="94.5" x14ac:dyDescent="0.25">
      <c r="A124" s="1873">
        <v>11</v>
      </c>
      <c r="B124" s="1875" t="s">
        <v>41997</v>
      </c>
      <c r="C124" s="1786" t="s">
        <v>41998</v>
      </c>
      <c r="D124" s="1755" t="s">
        <v>41999</v>
      </c>
      <c r="E124" s="1773">
        <v>300000</v>
      </c>
      <c r="F124" s="1786" t="s">
        <v>13</v>
      </c>
    </row>
    <row r="125" spans="1:6" ht="47.25" x14ac:dyDescent="0.25">
      <c r="A125" s="1873">
        <v>12</v>
      </c>
      <c r="B125" s="1755" t="s">
        <v>42000</v>
      </c>
      <c r="C125" s="1786" t="s">
        <v>42001</v>
      </c>
      <c r="D125" s="1755" t="s">
        <v>42002</v>
      </c>
      <c r="E125" s="1773">
        <v>300000</v>
      </c>
      <c r="F125" s="1786" t="s">
        <v>13</v>
      </c>
    </row>
    <row r="126" spans="1:6" ht="18.75" customHeight="1" x14ac:dyDescent="0.25">
      <c r="A126" s="1873"/>
      <c r="B126" s="2456" t="s">
        <v>42003</v>
      </c>
      <c r="C126" s="2459"/>
      <c r="D126" s="1755"/>
      <c r="E126" s="1773"/>
      <c r="F126" s="1786"/>
    </row>
    <row r="127" spans="1:6" ht="31.5" x14ac:dyDescent="0.25">
      <c r="A127" s="1873">
        <v>13</v>
      </c>
      <c r="B127" s="1755" t="s">
        <v>42004</v>
      </c>
      <c r="C127" s="1786" t="s">
        <v>42005</v>
      </c>
      <c r="D127" s="1755" t="s">
        <v>42006</v>
      </c>
      <c r="E127" s="1874">
        <v>100000</v>
      </c>
      <c r="F127" s="1786" t="s">
        <v>13</v>
      </c>
    </row>
    <row r="128" spans="1:6" ht="47.25" x14ac:dyDescent="0.25">
      <c r="A128" s="1873">
        <v>14</v>
      </c>
      <c r="B128" s="1755" t="s">
        <v>42007</v>
      </c>
      <c r="C128" s="1786" t="s">
        <v>42008</v>
      </c>
      <c r="D128" s="1755" t="s">
        <v>42009</v>
      </c>
      <c r="E128" s="1874">
        <v>200000</v>
      </c>
      <c r="F128" s="1786" t="s">
        <v>13</v>
      </c>
    </row>
    <row r="129" spans="1:6" ht="47.25" x14ac:dyDescent="0.25">
      <c r="A129" s="1873">
        <v>15</v>
      </c>
      <c r="B129" s="1755" t="s">
        <v>42010</v>
      </c>
      <c r="C129" s="1786" t="s">
        <v>25382</v>
      </c>
      <c r="D129" s="1755" t="s">
        <v>42011</v>
      </c>
      <c r="E129" s="1874">
        <v>100000</v>
      </c>
      <c r="F129" s="1786" t="s">
        <v>272</v>
      </c>
    </row>
    <row r="130" spans="1:6" ht="94.5" x14ac:dyDescent="0.25">
      <c r="A130" s="1873">
        <v>16</v>
      </c>
      <c r="B130" s="1876" t="s">
        <v>42012</v>
      </c>
      <c r="C130" s="1786" t="s">
        <v>25376</v>
      </c>
      <c r="D130" s="1755" t="s">
        <v>42013</v>
      </c>
      <c r="E130" s="1874">
        <v>200000</v>
      </c>
      <c r="F130" s="1786" t="s">
        <v>272</v>
      </c>
    </row>
    <row r="131" spans="1:6" x14ac:dyDescent="0.25">
      <c r="A131" s="1873"/>
      <c r="B131" s="1760" t="s">
        <v>248</v>
      </c>
      <c r="C131" s="1794"/>
      <c r="D131" s="1760"/>
      <c r="E131" s="1824">
        <f>SUM(E109:E130)</f>
        <v>9579310</v>
      </c>
      <c r="F131" s="1794"/>
    </row>
    <row r="132" spans="1:6" x14ac:dyDescent="0.25">
      <c r="A132" s="1873"/>
      <c r="B132" s="1868" t="s">
        <v>323</v>
      </c>
      <c r="C132" s="1873"/>
      <c r="D132" s="1873"/>
      <c r="E132" s="1878"/>
      <c r="F132" s="1873"/>
    </row>
    <row r="133" spans="1:6" ht="63" x14ac:dyDescent="0.25">
      <c r="A133" s="1873">
        <v>6</v>
      </c>
      <c r="B133" s="1875" t="s">
        <v>42014</v>
      </c>
      <c r="C133" s="1786" t="s">
        <v>41983</v>
      </c>
      <c r="D133" s="1755" t="s">
        <v>41984</v>
      </c>
      <c r="E133" s="1773">
        <v>1800000</v>
      </c>
      <c r="F133" s="1786" t="s">
        <v>13</v>
      </c>
    </row>
    <row r="134" spans="1:6" x14ac:dyDescent="0.25">
      <c r="A134" s="1873"/>
      <c r="B134" s="1868" t="s">
        <v>248</v>
      </c>
      <c r="C134" s="1868"/>
      <c r="D134" s="1868"/>
      <c r="E134" s="1871">
        <f>E133+E131</f>
        <v>11379310</v>
      </c>
      <c r="F134" s="1873"/>
    </row>
    <row r="135" spans="1:6" x14ac:dyDescent="0.25">
      <c r="A135" s="1866"/>
      <c r="B135" s="1866"/>
      <c r="C135" s="1866"/>
      <c r="D135" s="1866"/>
      <c r="E135" s="1877"/>
      <c r="F135" s="1866"/>
    </row>
    <row r="136" spans="1:6" x14ac:dyDescent="0.25">
      <c r="A136" s="1866"/>
      <c r="B136" s="1866"/>
      <c r="C136" s="1866"/>
      <c r="D136" s="1866"/>
      <c r="E136" s="1877"/>
      <c r="F136" s="1866"/>
    </row>
    <row r="137" spans="1:6" x14ac:dyDescent="0.25">
      <c r="A137" s="1866"/>
      <c r="B137" s="1866"/>
      <c r="C137" s="1866"/>
      <c r="D137" s="1866"/>
      <c r="E137" s="1877"/>
      <c r="F137" s="1866"/>
    </row>
  </sheetData>
  <mergeCells count="22">
    <mergeCell ref="B95:C95"/>
    <mergeCell ref="B100:C100"/>
    <mergeCell ref="B21:C21"/>
    <mergeCell ref="B29:C29"/>
    <mergeCell ref="B31:C31"/>
    <mergeCell ref="B33:C33"/>
    <mergeCell ref="B72:C72"/>
    <mergeCell ref="B90:D90"/>
    <mergeCell ref="B17:C17"/>
    <mergeCell ref="A1:F1"/>
    <mergeCell ref="A2:F2"/>
    <mergeCell ref="A3:F3"/>
    <mergeCell ref="B5:D5"/>
    <mergeCell ref="B13:C13"/>
    <mergeCell ref="B119:C119"/>
    <mergeCell ref="B126:C126"/>
    <mergeCell ref="A104:F104"/>
    <mergeCell ref="A105:F105"/>
    <mergeCell ref="A106:F106"/>
    <mergeCell ref="B108:C108"/>
    <mergeCell ref="B110:C110"/>
    <mergeCell ref="B116:C116"/>
  </mergeCells>
  <pageMargins left="0.7" right="0.7" top="0.75" bottom="0.75" header="0.3" footer="0.3"/>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2"/>
  <sheetViews>
    <sheetView topLeftCell="A95" workbookViewId="0">
      <selection activeCell="D146" sqref="D146"/>
    </sheetView>
  </sheetViews>
  <sheetFormatPr defaultRowHeight="15.75" x14ac:dyDescent="0.25"/>
  <cols>
    <col min="1" max="1" width="8.28515625" style="128" customWidth="1"/>
    <col min="2" max="2" width="17.85546875" style="128" customWidth="1"/>
    <col min="3" max="3" width="42.28515625" style="128" customWidth="1"/>
    <col min="4" max="4" width="19.85546875" style="128" customWidth="1"/>
    <col min="5" max="5" width="21.42578125" style="128" customWidth="1"/>
    <col min="6" max="6" width="10" style="128" customWidth="1"/>
    <col min="7" max="16384" width="9.140625" style="128"/>
  </cols>
  <sheetData>
    <row r="1" spans="1:6" x14ac:dyDescent="0.25">
      <c r="A1" s="2591" t="s">
        <v>0</v>
      </c>
      <c r="B1" s="2592"/>
      <c r="C1" s="2592"/>
      <c r="D1" s="2592"/>
      <c r="E1" s="2592"/>
      <c r="F1" s="2593"/>
    </row>
    <row r="2" spans="1:6" x14ac:dyDescent="0.25">
      <c r="A2" s="2345" t="s">
        <v>26081</v>
      </c>
      <c r="B2" s="2345"/>
      <c r="C2" s="2345"/>
      <c r="D2" s="2345"/>
      <c r="E2" s="2345"/>
      <c r="F2" s="2345"/>
    </row>
    <row r="3" spans="1:6" x14ac:dyDescent="0.25">
      <c r="A3" s="2345" t="s">
        <v>281</v>
      </c>
      <c r="B3" s="2345"/>
      <c r="C3" s="2345"/>
      <c r="D3" s="2345"/>
      <c r="E3" s="2345"/>
      <c r="F3" s="2345"/>
    </row>
    <row r="4" spans="1:6" x14ac:dyDescent="0.25">
      <c r="A4" s="410" t="s">
        <v>3</v>
      </c>
      <c r="B4" s="9" t="s">
        <v>283</v>
      </c>
      <c r="C4" s="9" t="s">
        <v>284</v>
      </c>
      <c r="D4" s="96" t="s">
        <v>5291</v>
      </c>
      <c r="E4" s="138" t="s">
        <v>286</v>
      </c>
      <c r="F4" s="219" t="s">
        <v>287</v>
      </c>
    </row>
    <row r="5" spans="1:6" x14ac:dyDescent="0.25">
      <c r="A5" s="131"/>
      <c r="B5" s="2418" t="s">
        <v>9</v>
      </c>
      <c r="C5" s="2418"/>
      <c r="D5" s="2418"/>
      <c r="E5" s="424"/>
      <c r="F5" s="71"/>
    </row>
    <row r="6" spans="1:6" ht="47.25" x14ac:dyDescent="0.25">
      <c r="A6" s="131">
        <v>1</v>
      </c>
      <c r="B6" s="69" t="s">
        <v>289</v>
      </c>
      <c r="C6" s="69" t="s">
        <v>26082</v>
      </c>
      <c r="D6" s="69" t="s">
        <v>329</v>
      </c>
      <c r="E6" s="422">
        <v>1800000</v>
      </c>
      <c r="F6" s="541" t="s">
        <v>272</v>
      </c>
    </row>
    <row r="7" spans="1:6" ht="126" x14ac:dyDescent="0.25">
      <c r="A7" s="131">
        <v>2</v>
      </c>
      <c r="B7" s="69" t="s">
        <v>295</v>
      </c>
      <c r="C7" s="69" t="s">
        <v>26083</v>
      </c>
      <c r="D7" s="69" t="s">
        <v>488</v>
      </c>
      <c r="E7" s="422">
        <v>78622.64</v>
      </c>
      <c r="F7" s="541" t="s">
        <v>272</v>
      </c>
    </row>
    <row r="8" spans="1:6" ht="31.5" x14ac:dyDescent="0.25">
      <c r="A8" s="131">
        <v>3</v>
      </c>
      <c r="B8" s="69" t="s">
        <v>17</v>
      </c>
      <c r="C8" s="69" t="s">
        <v>26084</v>
      </c>
      <c r="D8" s="69" t="s">
        <v>537</v>
      </c>
      <c r="E8" s="422">
        <v>50000</v>
      </c>
      <c r="F8" s="541" t="s">
        <v>272</v>
      </c>
    </row>
    <row r="9" spans="1:6" ht="31.5" x14ac:dyDescent="0.25">
      <c r="A9" s="131">
        <v>4</v>
      </c>
      <c r="B9" s="69" t="s">
        <v>20</v>
      </c>
      <c r="C9" s="69" t="s">
        <v>26085</v>
      </c>
      <c r="D9" s="69" t="s">
        <v>539</v>
      </c>
      <c r="E9" s="422">
        <v>80000</v>
      </c>
      <c r="F9" s="541" t="s">
        <v>272</v>
      </c>
    </row>
    <row r="10" spans="1:6" ht="78.75" x14ac:dyDescent="0.25">
      <c r="A10" s="131">
        <v>5</v>
      </c>
      <c r="B10" s="69" t="s">
        <v>23</v>
      </c>
      <c r="C10" s="69" t="s">
        <v>26086</v>
      </c>
      <c r="D10" s="69" t="s">
        <v>541</v>
      </c>
      <c r="E10" s="422">
        <v>2200000</v>
      </c>
      <c r="F10" s="541" t="s">
        <v>272</v>
      </c>
    </row>
    <row r="11" spans="1:6" x14ac:dyDescent="0.25">
      <c r="A11" s="131"/>
      <c r="B11" s="2934" t="s">
        <v>334</v>
      </c>
      <c r="C11" s="2934"/>
      <c r="D11" s="2934"/>
      <c r="E11" s="343"/>
      <c r="F11" s="541"/>
    </row>
    <row r="12" spans="1:6" ht="110.25" x14ac:dyDescent="0.25">
      <c r="A12" s="131">
        <v>6</v>
      </c>
      <c r="B12" s="69" t="s">
        <v>295</v>
      </c>
      <c r="C12" s="69" t="s">
        <v>26087</v>
      </c>
      <c r="D12" s="69" t="s">
        <v>336</v>
      </c>
      <c r="E12" s="422">
        <v>900000</v>
      </c>
      <c r="F12" s="541" t="s">
        <v>272</v>
      </c>
    </row>
    <row r="13" spans="1:6" ht="78.75" x14ac:dyDescent="0.25">
      <c r="A13" s="131">
        <v>7</v>
      </c>
      <c r="B13" s="69" t="s">
        <v>23</v>
      </c>
      <c r="C13" s="69" t="s">
        <v>26088</v>
      </c>
      <c r="D13" s="69" t="s">
        <v>541</v>
      </c>
      <c r="E13" s="422">
        <v>700000</v>
      </c>
      <c r="F13" s="541" t="s">
        <v>272</v>
      </c>
    </row>
    <row r="14" spans="1:6" ht="78.75" x14ac:dyDescent="0.25">
      <c r="A14" s="131">
        <v>8</v>
      </c>
      <c r="B14" s="69" t="s">
        <v>299</v>
      </c>
      <c r="C14" s="69" t="s">
        <v>26089</v>
      </c>
      <c r="D14" s="69" t="s">
        <v>26090</v>
      </c>
      <c r="E14" s="422">
        <v>1004310.46</v>
      </c>
      <c r="F14" s="541" t="s">
        <v>272</v>
      </c>
    </row>
    <row r="15" spans="1:6" x14ac:dyDescent="0.25">
      <c r="A15" s="131"/>
      <c r="B15" s="2934" t="s">
        <v>34</v>
      </c>
      <c r="C15" s="2934"/>
      <c r="D15" s="2934"/>
      <c r="E15" s="343"/>
      <c r="F15" s="541"/>
    </row>
    <row r="16" spans="1:6" ht="47.25" x14ac:dyDescent="0.25">
      <c r="A16" s="131">
        <v>10</v>
      </c>
      <c r="B16" s="69" t="s">
        <v>342</v>
      </c>
      <c r="C16" s="69" t="s">
        <v>26091</v>
      </c>
      <c r="D16" s="69" t="s">
        <v>554</v>
      </c>
      <c r="E16" s="422">
        <v>10039007</v>
      </c>
      <c r="F16" s="541" t="s">
        <v>13</v>
      </c>
    </row>
    <row r="17" spans="1:6" ht="47.25" x14ac:dyDescent="0.25">
      <c r="A17" s="131">
        <v>11</v>
      </c>
      <c r="B17" s="69" t="s">
        <v>26092</v>
      </c>
      <c r="C17" s="69" t="s">
        <v>26093</v>
      </c>
      <c r="D17" s="69" t="s">
        <v>26094</v>
      </c>
      <c r="E17" s="422">
        <v>4300000</v>
      </c>
      <c r="F17" s="541" t="s">
        <v>13</v>
      </c>
    </row>
    <row r="18" spans="1:6" x14ac:dyDescent="0.25">
      <c r="A18" s="131"/>
      <c r="B18" s="2934" t="s">
        <v>40</v>
      </c>
      <c r="C18" s="2934"/>
      <c r="D18" s="2934"/>
      <c r="E18" s="343"/>
      <c r="F18" s="541"/>
    </row>
    <row r="19" spans="1:6" ht="94.5" x14ac:dyDescent="0.25">
      <c r="A19" s="131">
        <v>12</v>
      </c>
      <c r="B19" s="69" t="s">
        <v>301</v>
      </c>
      <c r="C19" s="69" t="s">
        <v>26095</v>
      </c>
      <c r="D19" s="69" t="s">
        <v>43</v>
      </c>
      <c r="E19" s="422">
        <v>4568965.5199999996</v>
      </c>
      <c r="F19" s="541" t="s">
        <v>13</v>
      </c>
    </row>
    <row r="20" spans="1:6" x14ac:dyDescent="0.25">
      <c r="A20" s="131"/>
      <c r="B20" s="2934" t="s">
        <v>306</v>
      </c>
      <c r="C20" s="2934"/>
      <c r="D20" s="2934"/>
      <c r="E20" s="343"/>
      <c r="F20" s="541"/>
    </row>
    <row r="21" spans="1:6" ht="236.25" x14ac:dyDescent="0.25">
      <c r="A21" s="131">
        <v>13</v>
      </c>
      <c r="B21" s="69" t="s">
        <v>307</v>
      </c>
      <c r="C21" s="69" t="s">
        <v>26096</v>
      </c>
      <c r="D21" s="69" t="s">
        <v>26097</v>
      </c>
      <c r="E21" s="422">
        <v>1736206</v>
      </c>
      <c r="F21" s="541" t="s">
        <v>13</v>
      </c>
    </row>
    <row r="22" spans="1:6" x14ac:dyDescent="0.25">
      <c r="A22" s="131"/>
      <c r="B22" s="2934" t="s">
        <v>303</v>
      </c>
      <c r="C22" s="2934"/>
      <c r="D22" s="2934"/>
      <c r="E22" s="343"/>
      <c r="F22" s="541"/>
    </row>
    <row r="23" spans="1:6" ht="78.75" x14ac:dyDescent="0.25">
      <c r="A23" s="131">
        <v>14</v>
      </c>
      <c r="B23" s="69" t="s">
        <v>26098</v>
      </c>
      <c r="C23" s="69" t="s">
        <v>26099</v>
      </c>
      <c r="D23" s="69" t="s">
        <v>26100</v>
      </c>
      <c r="E23" s="343">
        <v>100000</v>
      </c>
      <c r="F23" s="541" t="s">
        <v>13</v>
      </c>
    </row>
    <row r="24" spans="1:6" ht="78.75" x14ac:dyDescent="0.25">
      <c r="A24" s="131">
        <v>15</v>
      </c>
      <c r="B24" s="69" t="s">
        <v>26101</v>
      </c>
      <c r="C24" s="69" t="s">
        <v>26102</v>
      </c>
      <c r="D24" s="69" t="s">
        <v>26100</v>
      </c>
      <c r="E24" s="343">
        <v>100000</v>
      </c>
      <c r="F24" s="541" t="s">
        <v>13</v>
      </c>
    </row>
    <row r="25" spans="1:6" ht="78.75" x14ac:dyDescent="0.25">
      <c r="A25" s="131">
        <v>16</v>
      </c>
      <c r="B25" s="69" t="s">
        <v>26103</v>
      </c>
      <c r="C25" s="69" t="s">
        <v>26104</v>
      </c>
      <c r="D25" s="69" t="s">
        <v>26100</v>
      </c>
      <c r="E25" s="343">
        <v>100000</v>
      </c>
      <c r="F25" s="541" t="s">
        <v>13</v>
      </c>
    </row>
    <row r="26" spans="1:6" ht="78.75" x14ac:dyDescent="0.25">
      <c r="A26" s="131">
        <v>17</v>
      </c>
      <c r="B26" s="69" t="s">
        <v>26105</v>
      </c>
      <c r="C26" s="69" t="s">
        <v>26106</v>
      </c>
      <c r="D26" s="69" t="s">
        <v>26100</v>
      </c>
      <c r="E26" s="343">
        <v>100000</v>
      </c>
      <c r="F26" s="541" t="s">
        <v>13</v>
      </c>
    </row>
    <row r="27" spans="1:6" ht="78.75" x14ac:dyDescent="0.25">
      <c r="A27" s="131">
        <v>18</v>
      </c>
      <c r="B27" s="69" t="s">
        <v>26107</v>
      </c>
      <c r="C27" s="69" t="s">
        <v>26108</v>
      </c>
      <c r="D27" s="69" t="s">
        <v>26100</v>
      </c>
      <c r="E27" s="343">
        <v>100000</v>
      </c>
      <c r="F27" s="541" t="s">
        <v>13</v>
      </c>
    </row>
    <row r="28" spans="1:6" ht="78.75" x14ac:dyDescent="0.25">
      <c r="A28" s="131">
        <v>19</v>
      </c>
      <c r="B28" s="69" t="s">
        <v>26109</v>
      </c>
      <c r="C28" s="69" t="s">
        <v>26110</v>
      </c>
      <c r="D28" s="69" t="s">
        <v>26100</v>
      </c>
      <c r="E28" s="343">
        <v>100000</v>
      </c>
      <c r="F28" s="541" t="s">
        <v>13</v>
      </c>
    </row>
    <row r="29" spans="1:6" ht="78.75" x14ac:dyDescent="0.25">
      <c r="A29" s="131">
        <v>20</v>
      </c>
      <c r="B29" s="69" t="s">
        <v>26111</v>
      </c>
      <c r="C29" s="69" t="s">
        <v>26112</v>
      </c>
      <c r="D29" s="69" t="s">
        <v>26100</v>
      </c>
      <c r="E29" s="343">
        <v>100000</v>
      </c>
      <c r="F29" s="541" t="s">
        <v>13</v>
      </c>
    </row>
    <row r="30" spans="1:6" ht="78.75" x14ac:dyDescent="0.25">
      <c r="A30" s="131">
        <v>21</v>
      </c>
      <c r="B30" s="69" t="s">
        <v>26113</v>
      </c>
      <c r="C30" s="69" t="s">
        <v>26114</v>
      </c>
      <c r="D30" s="69" t="s">
        <v>26100</v>
      </c>
      <c r="E30" s="343">
        <v>100000</v>
      </c>
      <c r="F30" s="541" t="s">
        <v>13</v>
      </c>
    </row>
    <row r="31" spans="1:6" ht="78.75" x14ac:dyDescent="0.25">
      <c r="A31" s="131">
        <v>22</v>
      </c>
      <c r="B31" s="69" t="s">
        <v>26115</v>
      </c>
      <c r="C31" s="69" t="s">
        <v>26116</v>
      </c>
      <c r="D31" s="69" t="s">
        <v>26100</v>
      </c>
      <c r="E31" s="343">
        <v>100000</v>
      </c>
      <c r="F31" s="541" t="s">
        <v>13</v>
      </c>
    </row>
    <row r="32" spans="1:6" ht="78.75" x14ac:dyDescent="0.25">
      <c r="A32" s="131">
        <v>23</v>
      </c>
      <c r="B32" s="69" t="s">
        <v>26117</v>
      </c>
      <c r="C32" s="69" t="s">
        <v>26118</v>
      </c>
      <c r="D32" s="69" t="s">
        <v>26100</v>
      </c>
      <c r="E32" s="343">
        <v>100000</v>
      </c>
      <c r="F32" s="541" t="s">
        <v>13</v>
      </c>
    </row>
    <row r="33" spans="1:6" ht="78.75" x14ac:dyDescent="0.25">
      <c r="A33" s="131">
        <v>24</v>
      </c>
      <c r="B33" s="69" t="s">
        <v>16069</v>
      </c>
      <c r="C33" s="69" t="s">
        <v>26119</v>
      </c>
      <c r="D33" s="69" t="s">
        <v>26100</v>
      </c>
      <c r="E33" s="343">
        <v>100000</v>
      </c>
      <c r="F33" s="541" t="s">
        <v>13</v>
      </c>
    </row>
    <row r="34" spans="1:6" ht="78.75" x14ac:dyDescent="0.25">
      <c r="A34" s="131">
        <v>25</v>
      </c>
      <c r="B34" s="69" t="s">
        <v>26120</v>
      </c>
      <c r="C34" s="69" t="s">
        <v>26121</v>
      </c>
      <c r="D34" s="69" t="s">
        <v>26100</v>
      </c>
      <c r="E34" s="343">
        <v>100000</v>
      </c>
      <c r="F34" s="541" t="s">
        <v>13</v>
      </c>
    </row>
    <row r="35" spans="1:6" ht="78.75" x14ac:dyDescent="0.25">
      <c r="A35" s="131">
        <v>26</v>
      </c>
      <c r="B35" s="69" t="s">
        <v>26122</v>
      </c>
      <c r="C35" s="69" t="s">
        <v>26123</v>
      </c>
      <c r="D35" s="69" t="s">
        <v>26100</v>
      </c>
      <c r="E35" s="343">
        <v>100000</v>
      </c>
      <c r="F35" s="541" t="s">
        <v>13</v>
      </c>
    </row>
    <row r="36" spans="1:6" ht="78.75" x14ac:dyDescent="0.25">
      <c r="A36" s="131">
        <v>27</v>
      </c>
      <c r="B36" s="69" t="s">
        <v>26124</v>
      </c>
      <c r="C36" s="69" t="s">
        <v>26125</v>
      </c>
      <c r="D36" s="69" t="s">
        <v>26100</v>
      </c>
      <c r="E36" s="343">
        <v>100000</v>
      </c>
      <c r="F36" s="541" t="s">
        <v>13</v>
      </c>
    </row>
    <row r="37" spans="1:6" ht="78.75" x14ac:dyDescent="0.25">
      <c r="A37" s="131">
        <v>28</v>
      </c>
      <c r="B37" s="69" t="s">
        <v>26126</v>
      </c>
      <c r="C37" s="69" t="s">
        <v>26127</v>
      </c>
      <c r="D37" s="69" t="s">
        <v>26100</v>
      </c>
      <c r="E37" s="343">
        <v>100000</v>
      </c>
      <c r="F37" s="541" t="s">
        <v>13</v>
      </c>
    </row>
    <row r="38" spans="1:6" ht="78.75" x14ac:dyDescent="0.25">
      <c r="A38" s="131">
        <v>29</v>
      </c>
      <c r="B38" s="69" t="s">
        <v>26128</v>
      </c>
      <c r="C38" s="69" t="s">
        <v>26129</v>
      </c>
      <c r="D38" s="69" t="s">
        <v>26100</v>
      </c>
      <c r="E38" s="343">
        <v>100000</v>
      </c>
      <c r="F38" s="541" t="s">
        <v>13</v>
      </c>
    </row>
    <row r="39" spans="1:6" ht="78.75" x14ac:dyDescent="0.25">
      <c r="A39" s="131">
        <v>30</v>
      </c>
      <c r="B39" s="69" t="s">
        <v>26130</v>
      </c>
      <c r="C39" s="69" t="s">
        <v>26131</v>
      </c>
      <c r="D39" s="69" t="s">
        <v>26100</v>
      </c>
      <c r="E39" s="343">
        <v>100000</v>
      </c>
      <c r="F39" s="541" t="s">
        <v>13</v>
      </c>
    </row>
    <row r="40" spans="1:6" ht="78.75" x14ac:dyDescent="0.25">
      <c r="A40" s="131">
        <v>31</v>
      </c>
      <c r="B40" s="69" t="s">
        <v>26132</v>
      </c>
      <c r="C40" s="69" t="s">
        <v>26133</v>
      </c>
      <c r="D40" s="69" t="s">
        <v>26100</v>
      </c>
      <c r="E40" s="343">
        <v>36206</v>
      </c>
      <c r="F40" s="541" t="s">
        <v>13</v>
      </c>
    </row>
    <row r="41" spans="1:6" x14ac:dyDescent="0.25">
      <c r="A41" s="131"/>
      <c r="B41" s="2351" t="s">
        <v>312</v>
      </c>
      <c r="C41" s="2351"/>
      <c r="D41" s="2351"/>
      <c r="E41" s="343"/>
      <c r="F41" s="541"/>
    </row>
    <row r="42" spans="1:6" ht="31.5" x14ac:dyDescent="0.25">
      <c r="A42" s="131">
        <v>32</v>
      </c>
      <c r="B42" s="69" t="s">
        <v>26134</v>
      </c>
      <c r="C42" s="69" t="s">
        <v>26135</v>
      </c>
      <c r="D42" s="69" t="s">
        <v>26136</v>
      </c>
      <c r="E42" s="422">
        <v>150000</v>
      </c>
      <c r="F42" s="541" t="s">
        <v>13</v>
      </c>
    </row>
    <row r="43" spans="1:6" ht="94.5" x14ac:dyDescent="0.25">
      <c r="A43" s="131">
        <v>33</v>
      </c>
      <c r="B43" s="69" t="s">
        <v>26137</v>
      </c>
      <c r="C43" s="69" t="s">
        <v>26138</v>
      </c>
      <c r="D43" s="69" t="s">
        <v>26139</v>
      </c>
      <c r="E43" s="343">
        <v>1000000</v>
      </c>
      <c r="F43" s="541" t="s">
        <v>13</v>
      </c>
    </row>
    <row r="44" spans="1:6" ht="78.75" x14ac:dyDescent="0.25">
      <c r="A44" s="131">
        <v>34</v>
      </c>
      <c r="B44" s="69" t="s">
        <v>26140</v>
      </c>
      <c r="C44" s="69" t="s">
        <v>26141</v>
      </c>
      <c r="D44" s="69" t="s">
        <v>26142</v>
      </c>
      <c r="E44" s="343">
        <v>400000</v>
      </c>
      <c r="F44" s="541" t="s">
        <v>272</v>
      </c>
    </row>
    <row r="45" spans="1:6" ht="31.5" x14ac:dyDescent="0.25">
      <c r="A45" s="131">
        <v>35</v>
      </c>
      <c r="B45" s="69" t="s">
        <v>26143</v>
      </c>
      <c r="C45" s="69" t="s">
        <v>26144</v>
      </c>
      <c r="D45" s="69" t="s">
        <v>12048</v>
      </c>
      <c r="E45" s="422">
        <v>1000000</v>
      </c>
      <c r="F45" s="541" t="s">
        <v>272</v>
      </c>
    </row>
    <row r="46" spans="1:6" ht="94.5" x14ac:dyDescent="0.25">
      <c r="A46" s="131">
        <v>36</v>
      </c>
      <c r="B46" s="69" t="s">
        <v>26145</v>
      </c>
      <c r="C46" s="69" t="s">
        <v>26146</v>
      </c>
      <c r="D46" s="69" t="s">
        <v>26147</v>
      </c>
      <c r="E46" s="422">
        <v>600000</v>
      </c>
      <c r="F46" s="541" t="s">
        <v>272</v>
      </c>
    </row>
    <row r="47" spans="1:6" ht="78.75" x14ac:dyDescent="0.25">
      <c r="A47" s="131">
        <v>37</v>
      </c>
      <c r="B47" s="69" t="s">
        <v>26126</v>
      </c>
      <c r="C47" s="69" t="s">
        <v>26148</v>
      </c>
      <c r="D47" s="69" t="s">
        <v>26149</v>
      </c>
      <c r="E47" s="343">
        <v>500000</v>
      </c>
      <c r="F47" s="541" t="s">
        <v>272</v>
      </c>
    </row>
    <row r="48" spans="1:6" ht="47.25" x14ac:dyDescent="0.25">
      <c r="A48" s="131">
        <v>38</v>
      </c>
      <c r="B48" s="69" t="s">
        <v>26150</v>
      </c>
      <c r="C48" s="69" t="s">
        <v>26151</v>
      </c>
      <c r="D48" s="69" t="s">
        <v>26152</v>
      </c>
      <c r="E48" s="343">
        <v>800000</v>
      </c>
      <c r="F48" s="541" t="s">
        <v>272</v>
      </c>
    </row>
    <row r="49" spans="1:6" ht="47.25" x14ac:dyDescent="0.25">
      <c r="A49" s="131">
        <v>39</v>
      </c>
      <c r="B49" s="69" t="s">
        <v>26115</v>
      </c>
      <c r="C49" s="69" t="s">
        <v>26153</v>
      </c>
      <c r="D49" s="69" t="s">
        <v>26154</v>
      </c>
      <c r="E49" s="422">
        <v>1000000</v>
      </c>
      <c r="F49" s="541" t="s">
        <v>13</v>
      </c>
    </row>
    <row r="50" spans="1:6" ht="31.5" x14ac:dyDescent="0.25">
      <c r="A50" s="131">
        <v>40</v>
      </c>
      <c r="B50" s="69" t="s">
        <v>26155</v>
      </c>
      <c r="C50" s="69" t="s">
        <v>26156</v>
      </c>
      <c r="D50" s="69" t="s">
        <v>12049</v>
      </c>
      <c r="E50" s="422">
        <v>1000000</v>
      </c>
      <c r="F50" s="541" t="s">
        <v>13</v>
      </c>
    </row>
    <row r="51" spans="1:6" ht="31.5" x14ac:dyDescent="0.25">
      <c r="A51" s="131">
        <v>41</v>
      </c>
      <c r="B51" s="69" t="s">
        <v>26157</v>
      </c>
      <c r="C51" s="69" t="s">
        <v>26158</v>
      </c>
      <c r="D51" s="69" t="s">
        <v>26159</v>
      </c>
      <c r="E51" s="422">
        <v>1000000</v>
      </c>
      <c r="F51" s="541" t="s">
        <v>13</v>
      </c>
    </row>
    <row r="52" spans="1:6" ht="31.5" x14ac:dyDescent="0.25">
      <c r="A52" s="131">
        <v>42</v>
      </c>
      <c r="B52" s="69" t="s">
        <v>26160</v>
      </c>
      <c r="C52" s="69" t="s">
        <v>26161</v>
      </c>
      <c r="D52" s="69" t="s">
        <v>12049</v>
      </c>
      <c r="E52" s="422">
        <v>1000000</v>
      </c>
      <c r="F52" s="541" t="s">
        <v>13</v>
      </c>
    </row>
    <row r="53" spans="1:6" ht="94.5" x14ac:dyDescent="0.25">
      <c r="A53" s="131">
        <v>43</v>
      </c>
      <c r="B53" s="69" t="s">
        <v>26122</v>
      </c>
      <c r="C53" s="69" t="s">
        <v>26162</v>
      </c>
      <c r="D53" s="69" t="s">
        <v>26139</v>
      </c>
      <c r="E53" s="422">
        <v>500000</v>
      </c>
      <c r="F53" s="541" t="s">
        <v>13</v>
      </c>
    </row>
    <row r="54" spans="1:6" ht="31.5" x14ac:dyDescent="0.25">
      <c r="A54" s="131">
        <v>44</v>
      </c>
      <c r="B54" s="69" t="s">
        <v>26163</v>
      </c>
      <c r="C54" s="69" t="s">
        <v>26164</v>
      </c>
      <c r="D54" s="69" t="s">
        <v>12049</v>
      </c>
      <c r="E54" s="422">
        <v>1000000</v>
      </c>
      <c r="F54" s="541" t="s">
        <v>13</v>
      </c>
    </row>
    <row r="55" spans="1:6" ht="47.25" x14ac:dyDescent="0.25">
      <c r="A55" s="131">
        <v>45</v>
      </c>
      <c r="B55" s="69" t="s">
        <v>26165</v>
      </c>
      <c r="C55" s="69" t="s">
        <v>26166</v>
      </c>
      <c r="D55" s="69" t="s">
        <v>26167</v>
      </c>
      <c r="E55" s="422">
        <v>500000</v>
      </c>
      <c r="F55" s="541" t="s">
        <v>13</v>
      </c>
    </row>
    <row r="56" spans="1:6" ht="31.5" x14ac:dyDescent="0.25">
      <c r="A56" s="131">
        <v>46</v>
      </c>
      <c r="B56" s="69" t="s">
        <v>26168</v>
      </c>
      <c r="C56" s="69" t="s">
        <v>26169</v>
      </c>
      <c r="D56" s="69" t="s">
        <v>26170</v>
      </c>
      <c r="E56" s="422">
        <v>1000000</v>
      </c>
      <c r="F56" s="541" t="s">
        <v>13</v>
      </c>
    </row>
    <row r="57" spans="1:6" ht="47.25" x14ac:dyDescent="0.25">
      <c r="A57" s="131">
        <v>47</v>
      </c>
      <c r="B57" s="69" t="s">
        <v>26111</v>
      </c>
      <c r="C57" s="69" t="s">
        <v>26171</v>
      </c>
      <c r="D57" s="69" t="s">
        <v>26172</v>
      </c>
      <c r="E57" s="422">
        <v>1000000</v>
      </c>
      <c r="F57" s="541" t="s">
        <v>13</v>
      </c>
    </row>
    <row r="58" spans="1:6" ht="47.25" x14ac:dyDescent="0.25">
      <c r="A58" s="131">
        <v>48</v>
      </c>
      <c r="B58" s="69" t="s">
        <v>26173</v>
      </c>
      <c r="C58" s="69" t="s">
        <v>26174</v>
      </c>
      <c r="D58" s="69" t="s">
        <v>26175</v>
      </c>
      <c r="E58" s="422">
        <v>700000</v>
      </c>
      <c r="F58" s="541" t="s">
        <v>13</v>
      </c>
    </row>
    <row r="59" spans="1:6" ht="31.5" x14ac:dyDescent="0.25">
      <c r="A59" s="131">
        <v>49</v>
      </c>
      <c r="B59" s="69" t="s">
        <v>26176</v>
      </c>
      <c r="C59" s="69" t="s">
        <v>26177</v>
      </c>
      <c r="D59" s="69" t="s">
        <v>26178</v>
      </c>
      <c r="E59" s="422">
        <v>1000000</v>
      </c>
      <c r="F59" s="541" t="s">
        <v>13</v>
      </c>
    </row>
    <row r="60" spans="1:6" x14ac:dyDescent="0.25">
      <c r="A60" s="131"/>
      <c r="B60" s="2351" t="s">
        <v>315</v>
      </c>
      <c r="C60" s="2351"/>
      <c r="D60" s="2351"/>
      <c r="E60" s="343"/>
      <c r="F60" s="541"/>
    </row>
    <row r="61" spans="1:6" ht="31.5" x14ac:dyDescent="0.25">
      <c r="A61" s="131">
        <v>50</v>
      </c>
      <c r="B61" s="69" t="s">
        <v>26107</v>
      </c>
      <c r="C61" s="69" t="s">
        <v>26179</v>
      </c>
      <c r="D61" s="69" t="s">
        <v>26180</v>
      </c>
      <c r="E61" s="422">
        <v>1000000</v>
      </c>
      <c r="F61" s="541" t="s">
        <v>13</v>
      </c>
    </row>
    <row r="62" spans="1:6" ht="63" x14ac:dyDescent="0.25">
      <c r="A62" s="131">
        <v>51</v>
      </c>
      <c r="B62" s="69" t="s">
        <v>26181</v>
      </c>
      <c r="C62" s="69" t="s">
        <v>26182</v>
      </c>
      <c r="D62" s="69" t="s">
        <v>26183</v>
      </c>
      <c r="E62" s="422">
        <v>1000000</v>
      </c>
      <c r="F62" s="541" t="s">
        <v>13</v>
      </c>
    </row>
    <row r="63" spans="1:6" ht="78.75" x14ac:dyDescent="0.25">
      <c r="A63" s="131">
        <v>52</v>
      </c>
      <c r="B63" s="69" t="s">
        <v>26184</v>
      </c>
      <c r="C63" s="69" t="s">
        <v>26185</v>
      </c>
      <c r="D63" s="69" t="s">
        <v>26186</v>
      </c>
      <c r="E63" s="188">
        <v>750000</v>
      </c>
      <c r="F63" s="541" t="s">
        <v>13</v>
      </c>
    </row>
    <row r="64" spans="1:6" ht="47.25" x14ac:dyDescent="0.25">
      <c r="A64" s="131">
        <v>53</v>
      </c>
      <c r="B64" s="69" t="s">
        <v>26187</v>
      </c>
      <c r="C64" s="69" t="s">
        <v>26188</v>
      </c>
      <c r="D64" s="69" t="s">
        <v>26189</v>
      </c>
      <c r="E64" s="188">
        <v>400000</v>
      </c>
      <c r="F64" s="541" t="s">
        <v>13</v>
      </c>
    </row>
    <row r="65" spans="1:6" ht="63" x14ac:dyDescent="0.25">
      <c r="A65" s="131">
        <v>54</v>
      </c>
      <c r="B65" s="69" t="s">
        <v>26190</v>
      </c>
      <c r="C65" s="69" t="s">
        <v>26191</v>
      </c>
      <c r="D65" s="69" t="s">
        <v>26192</v>
      </c>
      <c r="E65" s="343">
        <v>800000</v>
      </c>
      <c r="F65" s="541" t="s">
        <v>13</v>
      </c>
    </row>
    <row r="66" spans="1:6" ht="78.75" x14ac:dyDescent="0.25">
      <c r="A66" s="131">
        <v>55</v>
      </c>
      <c r="B66" s="69" t="s">
        <v>26193</v>
      </c>
      <c r="C66" s="69" t="s">
        <v>26194</v>
      </c>
      <c r="D66" s="69" t="s">
        <v>26195</v>
      </c>
      <c r="E66" s="343">
        <v>750000</v>
      </c>
      <c r="F66" s="541" t="s">
        <v>13</v>
      </c>
    </row>
    <row r="67" spans="1:6" ht="78.75" x14ac:dyDescent="0.25">
      <c r="A67" s="131">
        <v>56</v>
      </c>
      <c r="B67" s="69" t="s">
        <v>26196</v>
      </c>
      <c r="C67" s="69" t="s">
        <v>26197</v>
      </c>
      <c r="D67" s="69" t="s">
        <v>26198</v>
      </c>
      <c r="E67" s="422">
        <v>750000</v>
      </c>
      <c r="F67" s="541" t="s">
        <v>13</v>
      </c>
    </row>
    <row r="68" spans="1:6" ht="94.5" x14ac:dyDescent="0.25">
      <c r="A68" s="131">
        <v>57</v>
      </c>
      <c r="B68" s="69" t="s">
        <v>26199</v>
      </c>
      <c r="C68" s="69" t="s">
        <v>26200</v>
      </c>
      <c r="D68" s="69" t="s">
        <v>26201</v>
      </c>
      <c r="E68" s="422">
        <v>600000</v>
      </c>
      <c r="F68" s="541" t="s">
        <v>13</v>
      </c>
    </row>
    <row r="69" spans="1:6" x14ac:dyDescent="0.25">
      <c r="A69" s="131"/>
      <c r="B69" s="2351" t="s">
        <v>2459</v>
      </c>
      <c r="C69" s="2351"/>
      <c r="D69" s="2351"/>
      <c r="E69" s="343"/>
      <c r="F69" s="541"/>
    </row>
    <row r="70" spans="1:6" ht="47.25" x14ac:dyDescent="0.25">
      <c r="A70" s="131">
        <v>58</v>
      </c>
      <c r="B70" s="69" t="s">
        <v>26202</v>
      </c>
      <c r="C70" s="69" t="s">
        <v>26203</v>
      </c>
      <c r="D70" s="69" t="s">
        <v>26204</v>
      </c>
      <c r="E70" s="422">
        <v>5000000</v>
      </c>
      <c r="F70" s="541" t="s">
        <v>13</v>
      </c>
    </row>
    <row r="71" spans="1:6" x14ac:dyDescent="0.25">
      <c r="A71" s="131"/>
      <c r="B71" s="2348" t="s">
        <v>1154</v>
      </c>
      <c r="C71" s="2350"/>
      <c r="D71" s="69"/>
      <c r="E71" s="422"/>
      <c r="F71" s="541"/>
    </row>
    <row r="72" spans="1:6" ht="47.25" x14ac:dyDescent="0.25">
      <c r="A72" s="131">
        <v>59</v>
      </c>
      <c r="B72" s="69" t="s">
        <v>26205</v>
      </c>
      <c r="C72" s="69" t="s">
        <v>26206</v>
      </c>
      <c r="D72" s="69" t="s">
        <v>26207</v>
      </c>
      <c r="E72" s="422">
        <v>1500000</v>
      </c>
      <c r="F72" s="541" t="s">
        <v>13</v>
      </c>
    </row>
    <row r="73" spans="1:6" ht="47.25" x14ac:dyDescent="0.25">
      <c r="A73" s="131">
        <v>60</v>
      </c>
      <c r="B73" s="69" t="s">
        <v>26208</v>
      </c>
      <c r="C73" s="69" t="s">
        <v>26209</v>
      </c>
      <c r="D73" s="69" t="s">
        <v>26207</v>
      </c>
      <c r="E73" s="422">
        <v>1500000</v>
      </c>
      <c r="F73" s="541" t="s">
        <v>13</v>
      </c>
    </row>
    <row r="74" spans="1:6" x14ac:dyDescent="0.25">
      <c r="A74" s="131"/>
      <c r="B74" s="2351" t="s">
        <v>4995</v>
      </c>
      <c r="C74" s="2351"/>
      <c r="D74" s="2351"/>
      <c r="E74" s="343"/>
      <c r="F74" s="541"/>
    </row>
    <row r="75" spans="1:6" ht="78.75" x14ac:dyDescent="0.25">
      <c r="A75" s="131">
        <v>61</v>
      </c>
      <c r="B75" s="69" t="s">
        <v>12051</v>
      </c>
      <c r="C75" s="69" t="s">
        <v>26210</v>
      </c>
      <c r="D75" s="69" t="s">
        <v>26211</v>
      </c>
      <c r="E75" s="422">
        <v>4800000</v>
      </c>
      <c r="F75" s="541" t="s">
        <v>13</v>
      </c>
    </row>
    <row r="76" spans="1:6" ht="47.25" x14ac:dyDescent="0.25">
      <c r="A76" s="131">
        <v>62</v>
      </c>
      <c r="B76" s="69" t="s">
        <v>12052</v>
      </c>
      <c r="C76" s="69" t="s">
        <v>26212</v>
      </c>
      <c r="D76" s="69" t="s">
        <v>26213</v>
      </c>
      <c r="E76" s="422">
        <v>400000</v>
      </c>
      <c r="F76" s="541" t="s">
        <v>13</v>
      </c>
    </row>
    <row r="77" spans="1:6" ht="47.25" x14ac:dyDescent="0.25">
      <c r="A77" s="131">
        <v>63</v>
      </c>
      <c r="B77" s="69" t="s">
        <v>12052</v>
      </c>
      <c r="C77" s="69" t="s">
        <v>26214</v>
      </c>
      <c r="D77" s="69" t="s">
        <v>26215</v>
      </c>
      <c r="E77" s="422">
        <v>440000</v>
      </c>
      <c r="F77" s="541" t="s">
        <v>13</v>
      </c>
    </row>
    <row r="78" spans="1:6" ht="47.25" x14ac:dyDescent="0.25">
      <c r="A78" s="131">
        <v>64</v>
      </c>
      <c r="B78" s="69" t="s">
        <v>12052</v>
      </c>
      <c r="C78" s="69" t="s">
        <v>26216</v>
      </c>
      <c r="D78" s="69" t="s">
        <v>26217</v>
      </c>
      <c r="E78" s="422">
        <v>300000</v>
      </c>
      <c r="F78" s="541" t="s">
        <v>13</v>
      </c>
    </row>
    <row r="79" spans="1:6" ht="47.25" x14ac:dyDescent="0.25">
      <c r="A79" s="131">
        <v>65</v>
      </c>
      <c r="B79" s="69" t="s">
        <v>12052</v>
      </c>
      <c r="C79" s="69" t="s">
        <v>26218</v>
      </c>
      <c r="D79" s="69" t="s">
        <v>26219</v>
      </c>
      <c r="E79" s="422">
        <v>1200000</v>
      </c>
      <c r="F79" s="541" t="s">
        <v>13</v>
      </c>
    </row>
    <row r="80" spans="1:6" ht="47.25" x14ac:dyDescent="0.25">
      <c r="A80" s="131">
        <v>66</v>
      </c>
      <c r="B80" s="69" t="s">
        <v>12052</v>
      </c>
      <c r="C80" s="69" t="s">
        <v>26220</v>
      </c>
      <c r="D80" s="69" t="s">
        <v>26221</v>
      </c>
      <c r="E80" s="422">
        <v>150000</v>
      </c>
      <c r="F80" s="541" t="s">
        <v>13</v>
      </c>
    </row>
    <row r="81" spans="1:6" ht="47.25" x14ac:dyDescent="0.25">
      <c r="A81" s="131">
        <v>67</v>
      </c>
      <c r="B81" s="69" t="s">
        <v>12052</v>
      </c>
      <c r="C81" s="69" t="s">
        <v>26222</v>
      </c>
      <c r="D81" s="69" t="s">
        <v>26223</v>
      </c>
      <c r="E81" s="422">
        <v>500000</v>
      </c>
      <c r="F81" s="541" t="s">
        <v>13</v>
      </c>
    </row>
    <row r="82" spans="1:6" ht="47.25" x14ac:dyDescent="0.25">
      <c r="A82" s="131">
        <v>68</v>
      </c>
      <c r="B82" s="69" t="s">
        <v>12052</v>
      </c>
      <c r="C82" s="69" t="s">
        <v>26224</v>
      </c>
      <c r="D82" s="69" t="s">
        <v>26225</v>
      </c>
      <c r="E82" s="422">
        <v>300000</v>
      </c>
      <c r="F82" s="541" t="s">
        <v>13</v>
      </c>
    </row>
    <row r="83" spans="1:6" ht="47.25" x14ac:dyDescent="0.25">
      <c r="A83" s="131">
        <v>69</v>
      </c>
      <c r="B83" s="69" t="s">
        <v>12052</v>
      </c>
      <c r="C83" s="69" t="s">
        <v>26226</v>
      </c>
      <c r="D83" s="69" t="s">
        <v>26227</v>
      </c>
      <c r="E83" s="422">
        <v>200000</v>
      </c>
      <c r="F83" s="541" t="s">
        <v>13</v>
      </c>
    </row>
    <row r="84" spans="1:6" ht="47.25" x14ac:dyDescent="0.25">
      <c r="A84" s="131">
        <v>70</v>
      </c>
      <c r="B84" s="69" t="s">
        <v>12052</v>
      </c>
      <c r="C84" s="69" t="s">
        <v>26228</v>
      </c>
      <c r="D84" s="69" t="s">
        <v>26229</v>
      </c>
      <c r="E84" s="422">
        <v>200000</v>
      </c>
      <c r="F84" s="541" t="s">
        <v>13</v>
      </c>
    </row>
    <row r="85" spans="1:6" ht="63" x14ac:dyDescent="0.25">
      <c r="A85" s="131">
        <v>71</v>
      </c>
      <c r="B85" s="69" t="s">
        <v>12052</v>
      </c>
      <c r="C85" s="69" t="s">
        <v>26230</v>
      </c>
      <c r="D85" s="69" t="s">
        <v>26231</v>
      </c>
      <c r="E85" s="422">
        <v>550000</v>
      </c>
      <c r="F85" s="541" t="s">
        <v>13</v>
      </c>
    </row>
    <row r="86" spans="1:6" x14ac:dyDescent="0.25">
      <c r="A86" s="131"/>
      <c r="B86" s="2351" t="s">
        <v>8455</v>
      </c>
      <c r="C86" s="2351"/>
      <c r="D86" s="2351"/>
      <c r="E86" s="343"/>
      <c r="F86" s="541"/>
    </row>
    <row r="87" spans="1:6" ht="220.5" x14ac:dyDescent="0.25">
      <c r="A87" s="131">
        <v>72</v>
      </c>
      <c r="B87" s="69" t="s">
        <v>26232</v>
      </c>
      <c r="C87" s="69" t="s">
        <v>26233</v>
      </c>
      <c r="D87" s="69" t="s">
        <v>26234</v>
      </c>
      <c r="E87" s="422">
        <v>1169256.8</v>
      </c>
      <c r="F87" s="541" t="s">
        <v>13</v>
      </c>
    </row>
    <row r="88" spans="1:6" ht="220.5" x14ac:dyDescent="0.25">
      <c r="A88" s="131">
        <v>73</v>
      </c>
      <c r="B88" s="69" t="s">
        <v>26235</v>
      </c>
      <c r="C88" s="69" t="s">
        <v>26236</v>
      </c>
      <c r="D88" s="69" t="s">
        <v>26234</v>
      </c>
      <c r="E88" s="422">
        <v>1169256.8</v>
      </c>
      <c r="F88" s="541" t="s">
        <v>13</v>
      </c>
    </row>
    <row r="89" spans="1:6" ht="236.25" x14ac:dyDescent="0.25">
      <c r="A89" s="131">
        <v>74</v>
      </c>
      <c r="B89" s="69" t="s">
        <v>26237</v>
      </c>
      <c r="C89" s="69" t="s">
        <v>26238</v>
      </c>
      <c r="D89" s="69" t="s">
        <v>26239</v>
      </c>
      <c r="E89" s="422">
        <v>1169256.8</v>
      </c>
      <c r="F89" s="541" t="s">
        <v>13</v>
      </c>
    </row>
    <row r="90" spans="1:6" ht="220.5" x14ac:dyDescent="0.25">
      <c r="A90" s="131">
        <v>75</v>
      </c>
      <c r="B90" s="69" t="s">
        <v>26240</v>
      </c>
      <c r="C90" s="69" t="s">
        <v>26241</v>
      </c>
      <c r="D90" s="69" t="s">
        <v>26234</v>
      </c>
      <c r="E90" s="422">
        <v>1169256.8</v>
      </c>
      <c r="F90" s="541" t="s">
        <v>13</v>
      </c>
    </row>
    <row r="91" spans="1:6" x14ac:dyDescent="0.25">
      <c r="A91" s="131"/>
      <c r="B91" s="2351" t="s">
        <v>481</v>
      </c>
      <c r="C91" s="2351"/>
      <c r="D91" s="2351"/>
      <c r="E91" s="343"/>
      <c r="F91" s="541"/>
    </row>
    <row r="92" spans="1:6" ht="63" x14ac:dyDescent="0.25">
      <c r="A92" s="131">
        <v>76</v>
      </c>
      <c r="B92" s="69" t="s">
        <v>1194</v>
      </c>
      <c r="C92" s="69" t="s">
        <v>26242</v>
      </c>
      <c r="D92" s="69" t="s">
        <v>12043</v>
      </c>
      <c r="E92" s="422">
        <v>4000000</v>
      </c>
      <c r="F92" s="541" t="s">
        <v>13</v>
      </c>
    </row>
    <row r="93" spans="1:6" x14ac:dyDescent="0.25">
      <c r="A93" s="131"/>
      <c r="B93" s="2934" t="s">
        <v>22481</v>
      </c>
      <c r="C93" s="2934"/>
      <c r="D93" s="2934"/>
      <c r="E93" s="343"/>
      <c r="F93" s="541"/>
    </row>
    <row r="94" spans="1:6" ht="47.25" x14ac:dyDescent="0.25">
      <c r="A94" s="131">
        <v>77</v>
      </c>
      <c r="B94" s="69" t="s">
        <v>26243</v>
      </c>
      <c r="C94" s="69" t="s">
        <v>26244</v>
      </c>
      <c r="D94" s="69" t="s">
        <v>26245</v>
      </c>
      <c r="E94" s="422">
        <v>6200000</v>
      </c>
      <c r="F94" s="541" t="s">
        <v>13</v>
      </c>
    </row>
    <row r="95" spans="1:6" x14ac:dyDescent="0.25">
      <c r="A95" s="131"/>
      <c r="B95" s="70" t="s">
        <v>3514</v>
      </c>
      <c r="C95" s="69"/>
      <c r="D95" s="69"/>
      <c r="E95" s="425">
        <f>SUM(E6:E94)</f>
        <v>81310344.819999993</v>
      </c>
      <c r="F95" s="541"/>
    </row>
    <row r="96" spans="1:6" x14ac:dyDescent="0.25">
      <c r="A96" s="357"/>
      <c r="B96" s="2493" t="s">
        <v>9</v>
      </c>
      <c r="C96" s="2494"/>
      <c r="D96" s="2495"/>
      <c r="E96" s="358"/>
      <c r="F96" s="359"/>
    </row>
    <row r="97" spans="1:6" ht="63" x14ac:dyDescent="0.25">
      <c r="A97" s="353">
        <v>1</v>
      </c>
      <c r="B97" s="69" t="s">
        <v>269</v>
      </c>
      <c r="C97" s="7" t="s">
        <v>26246</v>
      </c>
      <c r="D97" s="69" t="s">
        <v>271</v>
      </c>
      <c r="E97" s="187">
        <v>1000000</v>
      </c>
      <c r="F97" s="131" t="s">
        <v>272</v>
      </c>
    </row>
    <row r="98" spans="1:6" x14ac:dyDescent="0.25">
      <c r="A98" s="353"/>
      <c r="B98" s="70" t="s">
        <v>273</v>
      </c>
      <c r="C98" s="7"/>
      <c r="D98" s="69"/>
      <c r="E98" s="187"/>
      <c r="F98" s="131"/>
    </row>
    <row r="99" spans="1:6" ht="94.5" x14ac:dyDescent="0.25">
      <c r="A99" s="353">
        <v>2</v>
      </c>
      <c r="B99" s="69" t="s">
        <v>274</v>
      </c>
      <c r="C99" s="7" t="s">
        <v>26247</v>
      </c>
      <c r="D99" s="69" t="s">
        <v>276</v>
      </c>
      <c r="E99" s="187">
        <v>4500000</v>
      </c>
      <c r="F99" s="131" t="s">
        <v>277</v>
      </c>
    </row>
    <row r="100" spans="1:6" x14ac:dyDescent="0.25">
      <c r="A100" s="353"/>
      <c r="B100" s="70" t="s">
        <v>248</v>
      </c>
      <c r="C100" s="69"/>
      <c r="D100" s="69"/>
      <c r="E100" s="189">
        <v>5500000</v>
      </c>
      <c r="F100" s="131"/>
    </row>
    <row r="101" spans="1:6" x14ac:dyDescent="0.25">
      <c r="A101" s="88"/>
      <c r="B101" s="88" t="s">
        <v>324</v>
      </c>
      <c r="C101" s="88"/>
      <c r="D101" s="88"/>
      <c r="E101" s="89">
        <f>E100+E95</f>
        <v>86810344.819999993</v>
      </c>
      <c r="F101" s="88"/>
    </row>
    <row r="108" spans="1:6" x14ac:dyDescent="0.25">
      <c r="A108" s="2559" t="s">
        <v>0</v>
      </c>
      <c r="B108" s="2559"/>
      <c r="C108" s="2559"/>
      <c r="D108" s="2559"/>
      <c r="E108" s="2559"/>
      <c r="F108" s="2559"/>
    </row>
    <row r="109" spans="1:6" x14ac:dyDescent="0.25">
      <c r="A109" s="2559" t="s">
        <v>26081</v>
      </c>
      <c r="B109" s="2559"/>
      <c r="C109" s="2559"/>
      <c r="D109" s="2559"/>
      <c r="E109" s="2559"/>
      <c r="F109" s="2559"/>
    </row>
    <row r="110" spans="1:6" x14ac:dyDescent="0.25">
      <c r="A110" s="2559" t="s">
        <v>281</v>
      </c>
      <c r="B110" s="2559"/>
      <c r="C110" s="2559"/>
      <c r="D110" s="2559"/>
      <c r="E110" s="2559"/>
      <c r="F110" s="2559"/>
    </row>
    <row r="111" spans="1:6" x14ac:dyDescent="0.25">
      <c r="A111" s="1758" t="s">
        <v>3</v>
      </c>
      <c r="B111" s="1758" t="s">
        <v>5559</v>
      </c>
      <c r="C111" s="1758" t="s">
        <v>284</v>
      </c>
      <c r="D111" s="1758" t="s">
        <v>5291</v>
      </c>
      <c r="E111" s="1808" t="s">
        <v>708</v>
      </c>
      <c r="F111" s="1758" t="s">
        <v>287</v>
      </c>
    </row>
    <row r="112" spans="1:6" x14ac:dyDescent="0.25">
      <c r="A112" s="1756"/>
      <c r="B112" s="2484" t="s">
        <v>9</v>
      </c>
      <c r="C112" s="2511"/>
      <c r="D112" s="2485"/>
      <c r="E112" s="1808"/>
      <c r="F112" s="1756"/>
    </row>
    <row r="113" spans="1:6" ht="126" x14ac:dyDescent="0.25">
      <c r="A113" s="1756">
        <v>1</v>
      </c>
      <c r="B113" s="1756" t="s">
        <v>295</v>
      </c>
      <c r="C113" s="1756" t="s">
        <v>42015</v>
      </c>
      <c r="D113" s="1756" t="s">
        <v>488</v>
      </c>
      <c r="E113" s="1879">
        <v>682758.62</v>
      </c>
      <c r="F113" s="1741" t="s">
        <v>277</v>
      </c>
    </row>
    <row r="114" spans="1:6" x14ac:dyDescent="0.25">
      <c r="A114" s="1756"/>
      <c r="B114" s="2510" t="s">
        <v>42016</v>
      </c>
      <c r="C114" s="2510"/>
      <c r="D114" s="2510"/>
      <c r="E114" s="1879"/>
      <c r="F114" s="1741"/>
    </row>
    <row r="115" spans="1:6" ht="78.75" x14ac:dyDescent="0.25">
      <c r="A115" s="1756">
        <v>2</v>
      </c>
      <c r="B115" s="1756" t="s">
        <v>23</v>
      </c>
      <c r="C115" s="1756" t="s">
        <v>42017</v>
      </c>
      <c r="D115" s="1756" t="s">
        <v>541</v>
      </c>
      <c r="E115" s="1744">
        <v>341379.32</v>
      </c>
      <c r="F115" s="1741" t="s">
        <v>277</v>
      </c>
    </row>
    <row r="116" spans="1:6" x14ac:dyDescent="0.25">
      <c r="A116" s="1756"/>
      <c r="B116" s="2510" t="s">
        <v>42018</v>
      </c>
      <c r="C116" s="2510"/>
      <c r="D116" s="1756"/>
      <c r="E116" s="1744"/>
      <c r="F116" s="1741"/>
    </row>
    <row r="117" spans="1:6" ht="94.5" x14ac:dyDescent="0.25">
      <c r="A117" s="1756">
        <v>3</v>
      </c>
      <c r="B117" s="1755" t="s">
        <v>301</v>
      </c>
      <c r="C117" s="1756" t="s">
        <v>42019</v>
      </c>
      <c r="D117" s="1755" t="s">
        <v>43</v>
      </c>
      <c r="E117" s="1744">
        <v>568965.51</v>
      </c>
      <c r="F117" s="1741" t="s">
        <v>277</v>
      </c>
    </row>
    <row r="118" spans="1:6" x14ac:dyDescent="0.25">
      <c r="A118" s="1756"/>
      <c r="B118" s="2460" t="s">
        <v>306</v>
      </c>
      <c r="C118" s="2460"/>
      <c r="D118" s="1755"/>
      <c r="E118" s="1744"/>
      <c r="F118" s="1741"/>
    </row>
    <row r="119" spans="1:6" ht="126" x14ac:dyDescent="0.25">
      <c r="A119" s="1756">
        <v>4</v>
      </c>
      <c r="B119" s="1755" t="s">
        <v>307</v>
      </c>
      <c r="C119" s="1756" t="s">
        <v>42020</v>
      </c>
      <c r="D119" s="1755" t="s">
        <v>42021</v>
      </c>
      <c r="E119" s="1806">
        <v>227586.2</v>
      </c>
      <c r="F119" s="1741" t="s">
        <v>277</v>
      </c>
    </row>
    <row r="120" spans="1:6" x14ac:dyDescent="0.25">
      <c r="A120" s="1756"/>
      <c r="B120" s="2460" t="s">
        <v>303</v>
      </c>
      <c r="C120" s="2460"/>
      <c r="D120" s="1755"/>
      <c r="E120" s="1806"/>
      <c r="F120" s="1741"/>
    </row>
    <row r="121" spans="1:6" ht="141.75" x14ac:dyDescent="0.25">
      <c r="A121" s="1756">
        <v>5</v>
      </c>
      <c r="B121" s="1755" t="s">
        <v>696</v>
      </c>
      <c r="C121" s="1756" t="s">
        <v>42022</v>
      </c>
      <c r="D121" s="1755" t="s">
        <v>42023</v>
      </c>
      <c r="E121" s="1806">
        <v>227586.2</v>
      </c>
      <c r="F121" s="1741" t="s">
        <v>277</v>
      </c>
    </row>
    <row r="122" spans="1:6" x14ac:dyDescent="0.25">
      <c r="A122" s="1756"/>
      <c r="B122" s="2460" t="s">
        <v>34</v>
      </c>
      <c r="C122" s="2460"/>
      <c r="D122" s="1755"/>
      <c r="E122" s="1806"/>
      <c r="F122" s="1741"/>
    </row>
    <row r="123" spans="1:6" ht="47.25" x14ac:dyDescent="0.25">
      <c r="A123" s="1756">
        <v>6</v>
      </c>
      <c r="B123" s="1755" t="s">
        <v>42024</v>
      </c>
      <c r="C123" s="1756" t="s">
        <v>42025</v>
      </c>
      <c r="D123" s="1755" t="s">
        <v>341</v>
      </c>
      <c r="E123" s="1773">
        <v>2681034.4900000002</v>
      </c>
      <c r="F123" s="1741" t="s">
        <v>277</v>
      </c>
    </row>
    <row r="124" spans="1:6" x14ac:dyDescent="0.25">
      <c r="A124" s="1756"/>
      <c r="B124" s="2460" t="s">
        <v>315</v>
      </c>
      <c r="C124" s="2460"/>
      <c r="D124" s="1755"/>
      <c r="E124" s="1757"/>
      <c r="F124" s="1741"/>
    </row>
    <row r="125" spans="1:6" ht="47.25" x14ac:dyDescent="0.25">
      <c r="A125" s="1756">
        <v>7</v>
      </c>
      <c r="B125" s="1755" t="s">
        <v>42026</v>
      </c>
      <c r="C125" s="1756" t="s">
        <v>42027</v>
      </c>
      <c r="D125" s="1755" t="s">
        <v>8770</v>
      </c>
      <c r="E125" s="1744">
        <v>2000000</v>
      </c>
      <c r="F125" s="1743" t="s">
        <v>13</v>
      </c>
    </row>
    <row r="126" spans="1:6" x14ac:dyDescent="0.25">
      <c r="A126" s="1756"/>
      <c r="B126" s="1756"/>
      <c r="C126" s="1756"/>
      <c r="D126" s="1756"/>
      <c r="E126" s="1808">
        <f>SUM(E113:E125)</f>
        <v>6729310.3399999999</v>
      </c>
      <c r="F126" s="1756"/>
    </row>
    <row r="127" spans="1:6" ht="18" customHeight="1" x14ac:dyDescent="0.25">
      <c r="A127" s="37"/>
      <c r="B127" s="2373" t="s">
        <v>323</v>
      </c>
      <c r="C127" s="2374"/>
      <c r="D127" s="37"/>
      <c r="E127" s="37"/>
      <c r="F127" s="37"/>
    </row>
    <row r="128" spans="1:6" x14ac:dyDescent="0.25">
      <c r="A128" s="1756"/>
      <c r="B128" s="2460" t="s">
        <v>25836</v>
      </c>
      <c r="C128" s="2460"/>
      <c r="D128" s="1755"/>
      <c r="E128" s="1773"/>
      <c r="F128" s="1737"/>
    </row>
    <row r="129" spans="1:6" ht="78.75" x14ac:dyDescent="0.25">
      <c r="A129" s="1756">
        <v>6</v>
      </c>
      <c r="B129" s="1755" t="s">
        <v>42028</v>
      </c>
      <c r="C129" s="1755" t="s">
        <v>42029</v>
      </c>
      <c r="D129" s="1755" t="s">
        <v>42030</v>
      </c>
      <c r="E129" s="1757">
        <v>4650000</v>
      </c>
      <c r="F129" s="1860" t="s">
        <v>13</v>
      </c>
    </row>
    <row r="130" spans="1:6" x14ac:dyDescent="0.25">
      <c r="A130" s="1762"/>
      <c r="B130" s="1835" t="s">
        <v>248</v>
      </c>
      <c r="C130" s="1835"/>
      <c r="D130" s="1835"/>
      <c r="E130" s="1821">
        <f>E129+E126</f>
        <v>11379310.34</v>
      </c>
      <c r="F130" s="1762"/>
    </row>
    <row r="131" spans="1:6" x14ac:dyDescent="0.25">
      <c r="A131" s="1861"/>
      <c r="B131" s="1861"/>
      <c r="C131" s="1861"/>
      <c r="D131" s="1861"/>
      <c r="E131" s="1880"/>
      <c r="F131" s="1861"/>
    </row>
    <row r="132" spans="1:6" x14ac:dyDescent="0.25">
      <c r="A132" s="1861"/>
      <c r="B132" s="1861"/>
      <c r="C132" s="1861"/>
      <c r="D132" s="1861"/>
      <c r="E132" s="1880"/>
      <c r="F132" s="1861"/>
    </row>
  </sheetData>
  <mergeCells count="30">
    <mergeCell ref="B96:D96"/>
    <mergeCell ref="B18:D18"/>
    <mergeCell ref="B20:D20"/>
    <mergeCell ref="B22:D22"/>
    <mergeCell ref="B41:D41"/>
    <mergeCell ref="B60:D60"/>
    <mergeCell ref="B69:D69"/>
    <mergeCell ref="B71:C71"/>
    <mergeCell ref="B74:D74"/>
    <mergeCell ref="B86:D86"/>
    <mergeCell ref="B91:D91"/>
    <mergeCell ref="B93:D93"/>
    <mergeCell ref="B15:D15"/>
    <mergeCell ref="A1:F1"/>
    <mergeCell ref="A2:F2"/>
    <mergeCell ref="A3:F3"/>
    <mergeCell ref="B5:D5"/>
    <mergeCell ref="B11:D11"/>
    <mergeCell ref="A108:F108"/>
    <mergeCell ref="A109:F109"/>
    <mergeCell ref="A110:F110"/>
    <mergeCell ref="B112:D112"/>
    <mergeCell ref="B114:D114"/>
    <mergeCell ref="B116:C116"/>
    <mergeCell ref="B128:C128"/>
    <mergeCell ref="B127:C127"/>
    <mergeCell ref="B118:C118"/>
    <mergeCell ref="B120:C120"/>
    <mergeCell ref="B122:C122"/>
    <mergeCell ref="B124:C124"/>
  </mergeCells>
  <pageMargins left="0.7" right="0.7" top="0.75" bottom="0.75" header="0.3" footer="0.3"/>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8"/>
  <sheetViews>
    <sheetView topLeftCell="A76" workbookViewId="0">
      <selection activeCell="D146" sqref="D146"/>
    </sheetView>
  </sheetViews>
  <sheetFormatPr defaultRowHeight="15" x14ac:dyDescent="0.25"/>
  <cols>
    <col min="2" max="2" width="21.85546875" customWidth="1"/>
    <col min="3" max="3" width="41.85546875" customWidth="1"/>
    <col min="4" max="4" width="19.5703125" customWidth="1"/>
    <col min="5" max="5" width="20.42578125" customWidth="1"/>
    <col min="6" max="6" width="11.5703125" customWidth="1"/>
  </cols>
  <sheetData>
    <row r="1" spans="1:6" ht="15.75" x14ac:dyDescent="0.25">
      <c r="A1" s="2345" t="s">
        <v>0</v>
      </c>
      <c r="B1" s="2345"/>
      <c r="C1" s="2345"/>
      <c r="D1" s="2345"/>
      <c r="E1" s="2345"/>
      <c r="F1" s="2345"/>
    </row>
    <row r="2" spans="1:6" ht="15.75" x14ac:dyDescent="0.25">
      <c r="A2" s="2345" t="s">
        <v>28229</v>
      </c>
      <c r="B2" s="2345"/>
      <c r="C2" s="2345"/>
      <c r="D2" s="2345"/>
      <c r="E2" s="2345"/>
      <c r="F2" s="2345"/>
    </row>
    <row r="3" spans="1:6" ht="15.75" x14ac:dyDescent="0.25">
      <c r="A3" s="2345" t="s">
        <v>281</v>
      </c>
      <c r="B3" s="2345"/>
      <c r="C3" s="2345"/>
      <c r="D3" s="2345"/>
      <c r="E3" s="2345"/>
      <c r="F3" s="2345"/>
    </row>
    <row r="4" spans="1:6" ht="15.75" x14ac:dyDescent="0.25">
      <c r="A4" s="410" t="s">
        <v>3</v>
      </c>
      <c r="B4" s="9" t="s">
        <v>283</v>
      </c>
      <c r="C4" s="9" t="s">
        <v>284</v>
      </c>
      <c r="D4" s="96" t="s">
        <v>5291</v>
      </c>
      <c r="E4" s="138" t="s">
        <v>286</v>
      </c>
      <c r="F4" s="219" t="s">
        <v>287</v>
      </c>
    </row>
    <row r="5" spans="1:6" ht="15.75" x14ac:dyDescent="0.25">
      <c r="A5" s="410"/>
      <c r="B5" s="2384" t="s">
        <v>9260</v>
      </c>
      <c r="C5" s="2384"/>
      <c r="D5" s="2384"/>
      <c r="E5" s="138"/>
      <c r="F5" s="219"/>
    </row>
    <row r="6" spans="1:6" ht="47.25" x14ac:dyDescent="0.25">
      <c r="A6" s="131">
        <v>1</v>
      </c>
      <c r="B6" s="69" t="s">
        <v>289</v>
      </c>
      <c r="C6" s="69" t="s">
        <v>28230</v>
      </c>
      <c r="D6" s="69" t="s">
        <v>12</v>
      </c>
      <c r="E6" s="187">
        <v>2120000</v>
      </c>
      <c r="F6" s="71" t="s">
        <v>272</v>
      </c>
    </row>
    <row r="7" spans="1:6" ht="126" x14ac:dyDescent="0.25">
      <c r="A7" s="131">
        <v>2</v>
      </c>
      <c r="B7" s="69" t="s">
        <v>295</v>
      </c>
      <c r="C7" s="69" t="s">
        <v>28231</v>
      </c>
      <c r="D7" s="69" t="s">
        <v>1232</v>
      </c>
      <c r="E7" s="187">
        <v>900000</v>
      </c>
      <c r="F7" s="71" t="s">
        <v>272</v>
      </c>
    </row>
    <row r="8" spans="1:6" ht="31.5" x14ac:dyDescent="0.25">
      <c r="A8" s="131">
        <v>3</v>
      </c>
      <c r="B8" s="69" t="s">
        <v>17</v>
      </c>
      <c r="C8" s="69" t="s">
        <v>28232</v>
      </c>
      <c r="D8" s="69" t="s">
        <v>537</v>
      </c>
      <c r="E8" s="187">
        <v>20000</v>
      </c>
      <c r="F8" s="71" t="s">
        <v>272</v>
      </c>
    </row>
    <row r="9" spans="1:6" ht="78.75" x14ac:dyDescent="0.25">
      <c r="A9" s="131">
        <v>4</v>
      </c>
      <c r="B9" s="69" t="s">
        <v>23</v>
      </c>
      <c r="C9" s="69" t="s">
        <v>28233</v>
      </c>
      <c r="D9" s="69" t="s">
        <v>541</v>
      </c>
      <c r="E9" s="187">
        <v>1168620.68</v>
      </c>
      <c r="F9" s="71" t="s">
        <v>272</v>
      </c>
    </row>
    <row r="10" spans="1:6" ht="15.75" x14ac:dyDescent="0.25">
      <c r="A10" s="131"/>
      <c r="B10" s="2351" t="s">
        <v>8605</v>
      </c>
      <c r="C10" s="2351"/>
      <c r="D10" s="2351"/>
      <c r="E10" s="187"/>
      <c r="F10" s="71"/>
    </row>
    <row r="11" spans="1:6" ht="110.25" x14ac:dyDescent="0.25">
      <c r="A11" s="131">
        <v>5</v>
      </c>
      <c r="B11" s="69" t="s">
        <v>295</v>
      </c>
      <c r="C11" s="69" t="s">
        <v>28234</v>
      </c>
      <c r="D11" s="69" t="s">
        <v>544</v>
      </c>
      <c r="E11" s="187">
        <v>904310.34</v>
      </c>
      <c r="F11" s="71" t="s">
        <v>272</v>
      </c>
    </row>
    <row r="12" spans="1:6" ht="78.75" x14ac:dyDescent="0.25">
      <c r="A12" s="131">
        <v>6</v>
      </c>
      <c r="B12" s="69" t="s">
        <v>23</v>
      </c>
      <c r="C12" s="69" t="s">
        <v>28235</v>
      </c>
      <c r="D12" s="69" t="s">
        <v>541</v>
      </c>
      <c r="E12" s="187">
        <v>1000000</v>
      </c>
      <c r="F12" s="71" t="s">
        <v>272</v>
      </c>
    </row>
    <row r="13" spans="1:6" ht="78.75" x14ac:dyDescent="0.25">
      <c r="A13" s="131">
        <v>7</v>
      </c>
      <c r="B13" s="69" t="s">
        <v>299</v>
      </c>
      <c r="C13" s="69" t="s">
        <v>28236</v>
      </c>
      <c r="D13" s="69" t="s">
        <v>1244</v>
      </c>
      <c r="E13" s="187">
        <v>700000</v>
      </c>
      <c r="F13" s="71" t="s">
        <v>272</v>
      </c>
    </row>
    <row r="14" spans="1:6" ht="15.75" x14ac:dyDescent="0.25">
      <c r="A14" s="131"/>
      <c r="B14" s="2351" t="s">
        <v>739</v>
      </c>
      <c r="C14" s="2351"/>
      <c r="D14" s="2351"/>
      <c r="E14" s="187"/>
      <c r="F14" s="71"/>
    </row>
    <row r="15" spans="1:6" ht="94.5" x14ac:dyDescent="0.25">
      <c r="A15" s="131">
        <v>8</v>
      </c>
      <c r="B15" s="69" t="s">
        <v>301</v>
      </c>
      <c r="C15" s="69" t="s">
        <v>28237</v>
      </c>
      <c r="D15" s="69" t="s">
        <v>43</v>
      </c>
      <c r="E15" s="187">
        <v>4568965.5199999996</v>
      </c>
      <c r="F15" s="71" t="s">
        <v>272</v>
      </c>
    </row>
    <row r="16" spans="1:6" ht="15.75" x14ac:dyDescent="0.25">
      <c r="A16" s="131"/>
      <c r="B16" s="2351" t="s">
        <v>306</v>
      </c>
      <c r="C16" s="2351"/>
      <c r="D16" s="2351"/>
      <c r="E16" s="187"/>
      <c r="F16" s="71"/>
    </row>
    <row r="17" spans="1:6" ht="126" x14ac:dyDescent="0.25">
      <c r="A17" s="131">
        <v>9</v>
      </c>
      <c r="B17" s="69" t="s">
        <v>28238</v>
      </c>
      <c r="C17" s="69" t="s">
        <v>28239</v>
      </c>
      <c r="D17" s="69" t="s">
        <v>4483</v>
      </c>
      <c r="E17" s="187">
        <v>1736206.9</v>
      </c>
      <c r="F17" s="71" t="s">
        <v>272</v>
      </c>
    </row>
    <row r="18" spans="1:6" ht="15.75" x14ac:dyDescent="0.25">
      <c r="A18" s="131"/>
      <c r="B18" s="2351" t="s">
        <v>303</v>
      </c>
      <c r="C18" s="2351"/>
      <c r="D18" s="2351"/>
      <c r="E18" s="187"/>
      <c r="F18" s="71"/>
    </row>
    <row r="19" spans="1:6" ht="63" x14ac:dyDescent="0.25">
      <c r="A19" s="131">
        <v>10</v>
      </c>
      <c r="B19" s="69" t="s">
        <v>28240</v>
      </c>
      <c r="C19" s="69" t="s">
        <v>28241</v>
      </c>
      <c r="D19" s="69" t="s">
        <v>28242</v>
      </c>
      <c r="E19" s="187">
        <v>100000</v>
      </c>
      <c r="F19" s="71" t="s">
        <v>13</v>
      </c>
    </row>
    <row r="20" spans="1:6" ht="94.5" x14ac:dyDescent="0.25">
      <c r="A20" s="131">
        <v>11</v>
      </c>
      <c r="B20" s="69" t="s">
        <v>28243</v>
      </c>
      <c r="C20" s="69" t="s">
        <v>28244</v>
      </c>
      <c r="D20" s="69" t="s">
        <v>28245</v>
      </c>
      <c r="E20" s="187">
        <v>1036206.9</v>
      </c>
      <c r="F20" s="71" t="s">
        <v>13</v>
      </c>
    </row>
    <row r="21" spans="1:6" ht="63" x14ac:dyDescent="0.25">
      <c r="A21" s="131">
        <v>12</v>
      </c>
      <c r="B21" s="69" t="s">
        <v>28246</v>
      </c>
      <c r="C21" s="69" t="s">
        <v>28247</v>
      </c>
      <c r="D21" s="69" t="s">
        <v>28242</v>
      </c>
      <c r="E21" s="187">
        <v>100000</v>
      </c>
      <c r="F21" s="71" t="s">
        <v>13</v>
      </c>
    </row>
    <row r="22" spans="1:6" ht="63" x14ac:dyDescent="0.25">
      <c r="A22" s="131">
        <v>13</v>
      </c>
      <c r="B22" s="69" t="s">
        <v>28248</v>
      </c>
      <c r="C22" s="69" t="s">
        <v>28249</v>
      </c>
      <c r="D22" s="69" t="s">
        <v>28250</v>
      </c>
      <c r="E22" s="187">
        <v>60000</v>
      </c>
      <c r="F22" s="71" t="s">
        <v>13</v>
      </c>
    </row>
    <row r="23" spans="1:6" ht="63" x14ac:dyDescent="0.25">
      <c r="A23" s="131">
        <v>14</v>
      </c>
      <c r="B23" s="69" t="s">
        <v>28251</v>
      </c>
      <c r="C23" s="69" t="s">
        <v>28252</v>
      </c>
      <c r="D23" s="69" t="s">
        <v>28242</v>
      </c>
      <c r="E23" s="187">
        <v>100000</v>
      </c>
      <c r="F23" s="71" t="s">
        <v>13</v>
      </c>
    </row>
    <row r="24" spans="1:6" ht="63" x14ac:dyDescent="0.25">
      <c r="A24" s="131">
        <v>15</v>
      </c>
      <c r="B24" s="69" t="s">
        <v>28253</v>
      </c>
      <c r="C24" s="69" t="s">
        <v>28254</v>
      </c>
      <c r="D24" s="69" t="s">
        <v>28255</v>
      </c>
      <c r="E24" s="187">
        <v>170000</v>
      </c>
      <c r="F24" s="71" t="s">
        <v>13</v>
      </c>
    </row>
    <row r="25" spans="1:6" ht="63" x14ac:dyDescent="0.25">
      <c r="A25" s="131">
        <v>16</v>
      </c>
      <c r="B25" s="69" t="s">
        <v>9897</v>
      </c>
      <c r="C25" s="69" t="s">
        <v>28256</v>
      </c>
      <c r="D25" s="69" t="s">
        <v>28255</v>
      </c>
      <c r="E25" s="187">
        <v>170000</v>
      </c>
      <c r="F25" s="71" t="s">
        <v>13</v>
      </c>
    </row>
    <row r="26" spans="1:6" ht="15.75" x14ac:dyDescent="0.25">
      <c r="A26" s="131"/>
      <c r="B26" s="2351" t="s">
        <v>34</v>
      </c>
      <c r="C26" s="2351"/>
      <c r="D26" s="2351"/>
      <c r="E26" s="187"/>
      <c r="F26" s="71"/>
    </row>
    <row r="27" spans="1:6" ht="47.25" x14ac:dyDescent="0.25">
      <c r="A27" s="131">
        <v>17</v>
      </c>
      <c r="B27" s="158" t="s">
        <v>309</v>
      </c>
      <c r="C27" s="158" t="s">
        <v>28257</v>
      </c>
      <c r="D27" s="158" t="s">
        <v>554</v>
      </c>
      <c r="E27" s="186">
        <v>4181034.5</v>
      </c>
      <c r="F27" s="321" t="s">
        <v>272</v>
      </c>
    </row>
    <row r="28" spans="1:6" ht="47.25" x14ac:dyDescent="0.25">
      <c r="A28" s="131">
        <v>18</v>
      </c>
      <c r="B28" s="158" t="s">
        <v>311</v>
      </c>
      <c r="C28" s="158" t="s">
        <v>28258</v>
      </c>
      <c r="D28" s="158" t="s">
        <v>554</v>
      </c>
      <c r="E28" s="186">
        <v>13021551.73</v>
      </c>
      <c r="F28" s="321" t="s">
        <v>272</v>
      </c>
    </row>
    <row r="29" spans="1:6" ht="15.75" x14ac:dyDescent="0.25">
      <c r="A29" s="131"/>
      <c r="B29" s="2565" t="s">
        <v>8085</v>
      </c>
      <c r="C29" s="2565"/>
      <c r="D29" s="2565"/>
      <c r="E29" s="186"/>
      <c r="F29" s="321"/>
    </row>
    <row r="30" spans="1:6" ht="110.25" x14ac:dyDescent="0.25">
      <c r="A30" s="131">
        <v>19</v>
      </c>
      <c r="B30" s="158" t="s">
        <v>28259</v>
      </c>
      <c r="C30" s="69" t="s">
        <v>28260</v>
      </c>
      <c r="D30" s="158" t="s">
        <v>28261</v>
      </c>
      <c r="E30" s="186">
        <v>600000</v>
      </c>
      <c r="F30" s="321" t="s">
        <v>272</v>
      </c>
    </row>
    <row r="31" spans="1:6" ht="157.5" x14ac:dyDescent="0.25">
      <c r="A31" s="131">
        <v>20</v>
      </c>
      <c r="B31" s="158" t="s">
        <v>28262</v>
      </c>
      <c r="C31" s="69" t="s">
        <v>28263</v>
      </c>
      <c r="D31" s="158" t="s">
        <v>28264</v>
      </c>
      <c r="E31" s="186">
        <v>600000</v>
      </c>
      <c r="F31" s="321" t="s">
        <v>272</v>
      </c>
    </row>
    <row r="32" spans="1:6" ht="236.25" x14ac:dyDescent="0.25">
      <c r="A32" s="131">
        <v>21</v>
      </c>
      <c r="B32" s="158" t="s">
        <v>28265</v>
      </c>
      <c r="C32" s="69" t="s">
        <v>28266</v>
      </c>
      <c r="D32" s="158" t="s">
        <v>28267</v>
      </c>
      <c r="E32" s="186">
        <v>1900000</v>
      </c>
      <c r="F32" s="321" t="s">
        <v>272</v>
      </c>
    </row>
    <row r="33" spans="1:6" ht="236.25" x14ac:dyDescent="0.25">
      <c r="A33" s="131">
        <v>22</v>
      </c>
      <c r="B33" s="158" t="s">
        <v>28268</v>
      </c>
      <c r="C33" s="69" t="s">
        <v>28269</v>
      </c>
      <c r="D33" s="69" t="s">
        <v>28270</v>
      </c>
      <c r="E33" s="186">
        <v>2100000</v>
      </c>
      <c r="F33" s="321" t="s">
        <v>272</v>
      </c>
    </row>
    <row r="34" spans="1:6" ht="110.25" x14ac:dyDescent="0.25">
      <c r="A34" s="131">
        <v>23</v>
      </c>
      <c r="B34" s="158" t="s">
        <v>28271</v>
      </c>
      <c r="C34" s="69" t="s">
        <v>28272</v>
      </c>
      <c r="D34" s="158" t="s">
        <v>28273</v>
      </c>
      <c r="E34" s="186">
        <v>2400000</v>
      </c>
      <c r="F34" s="321" t="s">
        <v>272</v>
      </c>
    </row>
    <row r="35" spans="1:6" ht="252" x14ac:dyDescent="0.25">
      <c r="A35" s="131">
        <v>24</v>
      </c>
      <c r="B35" s="69" t="s">
        <v>28274</v>
      </c>
      <c r="C35" s="69" t="s">
        <v>28275</v>
      </c>
      <c r="D35" s="69" t="s">
        <v>28276</v>
      </c>
      <c r="E35" s="187">
        <v>2100000</v>
      </c>
      <c r="F35" s="71" t="s">
        <v>13</v>
      </c>
    </row>
    <row r="36" spans="1:6" ht="94.5" x14ac:dyDescent="0.25">
      <c r="A36" s="131">
        <v>25</v>
      </c>
      <c r="B36" s="158" t="s">
        <v>28277</v>
      </c>
      <c r="C36" s="69" t="s">
        <v>28278</v>
      </c>
      <c r="D36" s="158" t="s">
        <v>28279</v>
      </c>
      <c r="E36" s="186">
        <v>700000</v>
      </c>
      <c r="F36" s="321" t="s">
        <v>13</v>
      </c>
    </row>
    <row r="37" spans="1:6" ht="94.5" x14ac:dyDescent="0.25">
      <c r="A37" s="131">
        <v>26</v>
      </c>
      <c r="B37" s="158" t="s">
        <v>28280</v>
      </c>
      <c r="C37" s="69" t="s">
        <v>28281</v>
      </c>
      <c r="D37" s="158" t="s">
        <v>28279</v>
      </c>
      <c r="E37" s="186">
        <v>700000</v>
      </c>
      <c r="F37" s="321" t="s">
        <v>13</v>
      </c>
    </row>
    <row r="38" spans="1:6" ht="126" x14ac:dyDescent="0.25">
      <c r="A38" s="131">
        <v>27</v>
      </c>
      <c r="B38" s="69" t="s">
        <v>12807</v>
      </c>
      <c r="C38" s="69" t="s">
        <v>28282</v>
      </c>
      <c r="D38" s="69" t="s">
        <v>28283</v>
      </c>
      <c r="E38" s="187">
        <v>900000</v>
      </c>
      <c r="F38" s="71" t="s">
        <v>13</v>
      </c>
    </row>
    <row r="39" spans="1:6" ht="31.5" x14ac:dyDescent="0.25">
      <c r="A39" s="131">
        <v>28</v>
      </c>
      <c r="B39" s="69" t="s">
        <v>28284</v>
      </c>
      <c r="C39" s="69" t="s">
        <v>28285</v>
      </c>
      <c r="D39" s="69" t="s">
        <v>28286</v>
      </c>
      <c r="E39" s="187">
        <v>290000</v>
      </c>
      <c r="F39" s="71" t="s">
        <v>13</v>
      </c>
    </row>
    <row r="40" spans="1:6" ht="47.25" x14ac:dyDescent="0.25">
      <c r="A40" s="131">
        <v>29</v>
      </c>
      <c r="B40" s="69" t="s">
        <v>28287</v>
      </c>
      <c r="C40" s="69" t="s">
        <v>28288</v>
      </c>
      <c r="D40" s="69" t="s">
        <v>28289</v>
      </c>
      <c r="E40" s="187">
        <v>300000</v>
      </c>
      <c r="F40" s="71" t="s">
        <v>13</v>
      </c>
    </row>
    <row r="41" spans="1:6" ht="126" x14ac:dyDescent="0.25">
      <c r="A41" s="131">
        <v>30</v>
      </c>
      <c r="B41" s="69" t="s">
        <v>28290</v>
      </c>
      <c r="C41" s="69" t="s">
        <v>28291</v>
      </c>
      <c r="D41" s="69" t="s">
        <v>28292</v>
      </c>
      <c r="E41" s="187">
        <v>1800000</v>
      </c>
      <c r="F41" s="71" t="s">
        <v>13</v>
      </c>
    </row>
    <row r="42" spans="1:6" ht="63" x14ac:dyDescent="0.25">
      <c r="A42" s="131">
        <v>31</v>
      </c>
      <c r="B42" s="69" t="s">
        <v>10560</v>
      </c>
      <c r="C42" s="69" t="s">
        <v>28293</v>
      </c>
      <c r="D42" s="69" t="s">
        <v>28294</v>
      </c>
      <c r="E42" s="187">
        <v>700000</v>
      </c>
      <c r="F42" s="71" t="s">
        <v>13</v>
      </c>
    </row>
    <row r="43" spans="1:6" ht="126" x14ac:dyDescent="0.25">
      <c r="A43" s="131">
        <v>32</v>
      </c>
      <c r="B43" s="69" t="s">
        <v>28295</v>
      </c>
      <c r="C43" s="69" t="s">
        <v>28296</v>
      </c>
      <c r="D43" s="69" t="s">
        <v>28292</v>
      </c>
      <c r="E43" s="187">
        <v>1800000</v>
      </c>
      <c r="F43" s="71" t="s">
        <v>13</v>
      </c>
    </row>
    <row r="44" spans="1:6" ht="126" x14ac:dyDescent="0.25">
      <c r="A44" s="131">
        <v>33</v>
      </c>
      <c r="B44" s="69" t="s">
        <v>28297</v>
      </c>
      <c r="C44" s="69" t="s">
        <v>28298</v>
      </c>
      <c r="D44" s="69" t="s">
        <v>28292</v>
      </c>
      <c r="E44" s="187">
        <v>1800000</v>
      </c>
      <c r="F44" s="71" t="s">
        <v>13</v>
      </c>
    </row>
    <row r="45" spans="1:6" ht="126" x14ac:dyDescent="0.25">
      <c r="A45" s="131">
        <v>34</v>
      </c>
      <c r="B45" s="69" t="s">
        <v>28299</v>
      </c>
      <c r="C45" s="69" t="s">
        <v>28300</v>
      </c>
      <c r="D45" s="69" t="s">
        <v>28301</v>
      </c>
      <c r="E45" s="187">
        <v>900000</v>
      </c>
      <c r="F45" s="71" t="s">
        <v>13</v>
      </c>
    </row>
    <row r="46" spans="1:6" ht="15.75" x14ac:dyDescent="0.25">
      <c r="A46" s="131"/>
      <c r="B46" s="2351" t="s">
        <v>315</v>
      </c>
      <c r="C46" s="2351"/>
      <c r="D46" s="2351"/>
      <c r="E46" s="187"/>
      <c r="F46" s="71"/>
    </row>
    <row r="47" spans="1:6" ht="141.75" x14ac:dyDescent="0.25">
      <c r="A47" s="131">
        <v>35</v>
      </c>
      <c r="B47" s="69" t="s">
        <v>28302</v>
      </c>
      <c r="C47" s="69" t="s">
        <v>28303</v>
      </c>
      <c r="D47" s="69" t="s">
        <v>28304</v>
      </c>
      <c r="E47" s="187">
        <v>500000</v>
      </c>
      <c r="F47" s="71" t="s">
        <v>272</v>
      </c>
    </row>
    <row r="48" spans="1:6" ht="157.5" x14ac:dyDescent="0.25">
      <c r="A48" s="131">
        <v>36</v>
      </c>
      <c r="B48" s="69" t="s">
        <v>28305</v>
      </c>
      <c r="C48" s="69" t="s">
        <v>28306</v>
      </c>
      <c r="D48" s="69" t="s">
        <v>28307</v>
      </c>
      <c r="E48" s="187">
        <v>1500000</v>
      </c>
      <c r="F48" s="71" t="s">
        <v>272</v>
      </c>
    </row>
    <row r="49" spans="1:6" ht="126" x14ac:dyDescent="0.25">
      <c r="A49" s="131">
        <v>37</v>
      </c>
      <c r="B49" s="69" t="s">
        <v>28308</v>
      </c>
      <c r="C49" s="69" t="s">
        <v>28309</v>
      </c>
      <c r="D49" s="69" t="s">
        <v>28310</v>
      </c>
      <c r="E49" s="187">
        <v>1800000</v>
      </c>
      <c r="F49" s="71" t="s">
        <v>13</v>
      </c>
    </row>
    <row r="50" spans="1:6" ht="94.5" x14ac:dyDescent="0.25">
      <c r="A50" s="131">
        <v>38</v>
      </c>
      <c r="B50" s="158" t="s">
        <v>28311</v>
      </c>
      <c r="C50" s="69" t="s">
        <v>28312</v>
      </c>
      <c r="D50" s="158" t="s">
        <v>28313</v>
      </c>
      <c r="E50" s="187">
        <v>700000</v>
      </c>
      <c r="F50" s="71" t="s">
        <v>13</v>
      </c>
    </row>
    <row r="51" spans="1:6" ht="126" x14ac:dyDescent="0.25">
      <c r="A51" s="131">
        <v>39</v>
      </c>
      <c r="B51" s="158" t="s">
        <v>28314</v>
      </c>
      <c r="C51" s="69" t="s">
        <v>28315</v>
      </c>
      <c r="D51" s="69" t="s">
        <v>28292</v>
      </c>
      <c r="E51" s="187">
        <v>1800000</v>
      </c>
      <c r="F51" s="71" t="s">
        <v>13</v>
      </c>
    </row>
    <row r="52" spans="1:6" ht="31.5" x14ac:dyDescent="0.25">
      <c r="A52" s="131">
        <v>40</v>
      </c>
      <c r="B52" s="158" t="s">
        <v>28316</v>
      </c>
      <c r="C52" s="69" t="s">
        <v>28317</v>
      </c>
      <c r="D52" s="69" t="s">
        <v>28318</v>
      </c>
      <c r="E52" s="187">
        <v>350000</v>
      </c>
      <c r="F52" s="71" t="s">
        <v>13</v>
      </c>
    </row>
    <row r="53" spans="1:6" ht="78.75" x14ac:dyDescent="0.25">
      <c r="A53" s="131">
        <v>41</v>
      </c>
      <c r="B53" s="158" t="s">
        <v>28319</v>
      </c>
      <c r="C53" s="69" t="s">
        <v>28320</v>
      </c>
      <c r="D53" s="69" t="s">
        <v>28321</v>
      </c>
      <c r="E53" s="187">
        <v>2500000</v>
      </c>
      <c r="F53" s="71" t="s">
        <v>13</v>
      </c>
    </row>
    <row r="54" spans="1:6" ht="126" x14ac:dyDescent="0.25">
      <c r="A54" s="131">
        <v>42</v>
      </c>
      <c r="B54" s="158" t="s">
        <v>28322</v>
      </c>
      <c r="C54" s="69" t="s">
        <v>28323</v>
      </c>
      <c r="D54" s="69" t="s">
        <v>28301</v>
      </c>
      <c r="E54" s="187">
        <v>900000</v>
      </c>
      <c r="F54" s="71" t="s">
        <v>13</v>
      </c>
    </row>
    <row r="55" spans="1:6" ht="141.75" x14ac:dyDescent="0.25">
      <c r="A55" s="131">
        <v>43</v>
      </c>
      <c r="B55" s="158" t="s">
        <v>28324</v>
      </c>
      <c r="C55" s="69" t="s">
        <v>28325</v>
      </c>
      <c r="D55" s="69" t="s">
        <v>28326</v>
      </c>
      <c r="E55" s="187">
        <v>2000000</v>
      </c>
      <c r="F55" s="71" t="s">
        <v>13</v>
      </c>
    </row>
    <row r="56" spans="1:6" ht="110.25" x14ac:dyDescent="0.25">
      <c r="A56" s="131">
        <v>44</v>
      </c>
      <c r="B56" s="158" t="s">
        <v>28327</v>
      </c>
      <c r="C56" s="69" t="s">
        <v>28328</v>
      </c>
      <c r="D56" s="69" t="s">
        <v>28329</v>
      </c>
      <c r="E56" s="187">
        <v>700000</v>
      </c>
      <c r="F56" s="71" t="s">
        <v>272</v>
      </c>
    </row>
    <row r="57" spans="1:6" ht="15.75" x14ac:dyDescent="0.25">
      <c r="A57" s="131"/>
      <c r="B57" s="2565" t="s">
        <v>3145</v>
      </c>
      <c r="C57" s="2565"/>
      <c r="D57" s="2565"/>
      <c r="E57" s="187"/>
      <c r="F57" s="71"/>
    </row>
    <row r="58" spans="1:6" ht="220.5" x14ac:dyDescent="0.25">
      <c r="A58" s="131">
        <v>45</v>
      </c>
      <c r="B58" s="69" t="s">
        <v>28330</v>
      </c>
      <c r="C58" s="69" t="s">
        <v>28331</v>
      </c>
      <c r="D58" s="69" t="s">
        <v>28332</v>
      </c>
      <c r="E58" s="187">
        <v>1036421.05</v>
      </c>
      <c r="F58" s="71" t="s">
        <v>272</v>
      </c>
    </row>
    <row r="59" spans="1:6" ht="15.75" x14ac:dyDescent="0.25">
      <c r="A59" s="131"/>
      <c r="B59" s="2351" t="s">
        <v>2199</v>
      </c>
      <c r="C59" s="2351"/>
      <c r="D59" s="2351"/>
      <c r="E59" s="187"/>
      <c r="F59" s="71"/>
    </row>
    <row r="60" spans="1:6" ht="220.5" x14ac:dyDescent="0.25">
      <c r="A60" s="131">
        <v>46</v>
      </c>
      <c r="B60" s="69" t="s">
        <v>28333</v>
      </c>
      <c r="C60" s="69" t="s">
        <v>28334</v>
      </c>
      <c r="D60" s="69" t="s">
        <v>28332</v>
      </c>
      <c r="E60" s="187">
        <v>1169256.8</v>
      </c>
      <c r="F60" s="71" t="s">
        <v>13</v>
      </c>
    </row>
    <row r="61" spans="1:6" ht="220.5" x14ac:dyDescent="0.25">
      <c r="A61" s="131">
        <v>47</v>
      </c>
      <c r="B61" s="69" t="s">
        <v>28335</v>
      </c>
      <c r="C61" s="69" t="s">
        <v>28336</v>
      </c>
      <c r="D61" s="69" t="s">
        <v>28332</v>
      </c>
      <c r="E61" s="187">
        <v>1169256.8</v>
      </c>
      <c r="F61" s="71" t="s">
        <v>13</v>
      </c>
    </row>
    <row r="62" spans="1:6" ht="220.5" x14ac:dyDescent="0.25">
      <c r="A62" s="131">
        <v>48</v>
      </c>
      <c r="B62" s="69" t="s">
        <v>28337</v>
      </c>
      <c r="C62" s="69" t="s">
        <v>28338</v>
      </c>
      <c r="D62" s="69" t="s">
        <v>28332</v>
      </c>
      <c r="E62" s="187">
        <v>1169256.8</v>
      </c>
      <c r="F62" s="71" t="s">
        <v>13</v>
      </c>
    </row>
    <row r="63" spans="1:6" ht="220.5" x14ac:dyDescent="0.25">
      <c r="A63" s="131">
        <v>49</v>
      </c>
      <c r="B63" s="69" t="s">
        <v>28339</v>
      </c>
      <c r="C63" s="69" t="s">
        <v>28340</v>
      </c>
      <c r="D63" s="69" t="s">
        <v>28332</v>
      </c>
      <c r="E63" s="187">
        <v>1169256.8</v>
      </c>
      <c r="F63" s="71" t="s">
        <v>13</v>
      </c>
    </row>
    <row r="64" spans="1:6" ht="15.75" x14ac:dyDescent="0.25">
      <c r="A64" s="131"/>
      <c r="B64" s="2351" t="s">
        <v>1154</v>
      </c>
      <c r="C64" s="2351"/>
      <c r="D64" s="2351"/>
      <c r="E64" s="187"/>
      <c r="F64" s="71"/>
    </row>
    <row r="65" spans="1:6" ht="78.75" x14ac:dyDescent="0.25">
      <c r="A65" s="131">
        <v>50</v>
      </c>
      <c r="B65" s="69" t="s">
        <v>28341</v>
      </c>
      <c r="C65" s="69" t="s">
        <v>28342</v>
      </c>
      <c r="D65" s="69" t="s">
        <v>28343</v>
      </c>
      <c r="E65" s="187">
        <v>400000</v>
      </c>
      <c r="F65" s="71" t="s">
        <v>272</v>
      </c>
    </row>
    <row r="66" spans="1:6" ht="110.25" x14ac:dyDescent="0.25">
      <c r="A66" s="131">
        <v>51</v>
      </c>
      <c r="B66" s="69" t="s">
        <v>28344</v>
      </c>
      <c r="C66" s="69" t="s">
        <v>28345</v>
      </c>
      <c r="D66" s="69" t="s">
        <v>28346</v>
      </c>
      <c r="E66" s="187">
        <v>300000</v>
      </c>
      <c r="F66" s="71" t="s">
        <v>272</v>
      </c>
    </row>
    <row r="67" spans="1:6" ht="78.75" x14ac:dyDescent="0.25">
      <c r="A67" s="131">
        <v>52</v>
      </c>
      <c r="B67" s="69" t="s">
        <v>28347</v>
      </c>
      <c r="C67" s="69" t="s">
        <v>28348</v>
      </c>
      <c r="D67" s="69" t="s">
        <v>28349</v>
      </c>
      <c r="E67" s="187">
        <v>700000</v>
      </c>
      <c r="F67" s="71" t="s">
        <v>272</v>
      </c>
    </row>
    <row r="68" spans="1:6" ht="94.5" x14ac:dyDescent="0.25">
      <c r="A68" s="131">
        <v>53</v>
      </c>
      <c r="B68" s="69" t="s">
        <v>28350</v>
      </c>
      <c r="C68" s="69" t="s">
        <v>28351</v>
      </c>
      <c r="D68" s="69" t="s">
        <v>28352</v>
      </c>
      <c r="E68" s="187">
        <v>600000</v>
      </c>
      <c r="F68" s="71" t="s">
        <v>272</v>
      </c>
    </row>
    <row r="69" spans="1:6" ht="204.75" x14ac:dyDescent="0.25">
      <c r="A69" s="131">
        <v>54</v>
      </c>
      <c r="B69" s="69" t="s">
        <v>28353</v>
      </c>
      <c r="C69" s="69" t="s">
        <v>28354</v>
      </c>
      <c r="D69" s="69" t="s">
        <v>28355</v>
      </c>
      <c r="E69" s="187">
        <v>1700000</v>
      </c>
      <c r="F69" s="71" t="s">
        <v>13</v>
      </c>
    </row>
    <row r="70" spans="1:6" ht="141.75" x14ac:dyDescent="0.25">
      <c r="A70" s="131">
        <v>55</v>
      </c>
      <c r="B70" s="69" t="s">
        <v>28356</v>
      </c>
      <c r="C70" s="69" t="s">
        <v>28357</v>
      </c>
      <c r="D70" s="69" t="s">
        <v>28358</v>
      </c>
      <c r="E70" s="187">
        <v>1700000</v>
      </c>
      <c r="F70" s="71" t="s">
        <v>13</v>
      </c>
    </row>
    <row r="71" spans="1:6" ht="15.75" x14ac:dyDescent="0.25">
      <c r="A71" s="131"/>
      <c r="B71" s="2351" t="s">
        <v>481</v>
      </c>
      <c r="C71" s="2351"/>
      <c r="D71" s="2351"/>
      <c r="E71" s="187"/>
      <c r="F71" s="71"/>
    </row>
    <row r="72" spans="1:6" ht="63" x14ac:dyDescent="0.25">
      <c r="A72" s="131">
        <v>56</v>
      </c>
      <c r="B72" s="69" t="s">
        <v>28359</v>
      </c>
      <c r="C72" s="69" t="s">
        <v>28360</v>
      </c>
      <c r="D72" s="69" t="s">
        <v>28361</v>
      </c>
      <c r="E72" s="187">
        <v>3000000</v>
      </c>
      <c r="F72" s="71" t="s">
        <v>13</v>
      </c>
    </row>
    <row r="73" spans="1:6" ht="15.75" x14ac:dyDescent="0.25">
      <c r="A73" s="131"/>
      <c r="B73" s="70" t="s">
        <v>8288</v>
      </c>
      <c r="C73" s="70"/>
      <c r="D73" s="70"/>
      <c r="E73" s="189">
        <f>SUM(E6:E72)</f>
        <v>78510344.819999993</v>
      </c>
      <c r="F73" s="71"/>
    </row>
    <row r="74" spans="1:6" ht="15.75" x14ac:dyDescent="0.25">
      <c r="A74" s="357"/>
      <c r="B74" s="2427" t="s">
        <v>9</v>
      </c>
      <c r="C74" s="2427"/>
      <c r="D74" s="2427"/>
      <c r="E74" s="951"/>
      <c r="F74" s="359"/>
    </row>
    <row r="75" spans="1:6" ht="63" x14ac:dyDescent="0.25">
      <c r="A75" s="353">
        <v>1</v>
      </c>
      <c r="B75" s="69" t="s">
        <v>269</v>
      </c>
      <c r="C75" s="7" t="s">
        <v>28362</v>
      </c>
      <c r="D75" s="69" t="s">
        <v>271</v>
      </c>
      <c r="E75" s="187">
        <v>1000000</v>
      </c>
      <c r="F75" s="131" t="s">
        <v>272</v>
      </c>
    </row>
    <row r="76" spans="1:6" ht="15.75" x14ac:dyDescent="0.25">
      <c r="A76" s="353"/>
      <c r="B76" s="70" t="s">
        <v>273</v>
      </c>
      <c r="C76" s="7"/>
      <c r="D76" s="69"/>
      <c r="E76" s="187"/>
      <c r="F76" s="131"/>
    </row>
    <row r="77" spans="1:6" ht="94.5" x14ac:dyDescent="0.25">
      <c r="A77" s="353">
        <v>2</v>
      </c>
      <c r="B77" s="69" t="s">
        <v>274</v>
      </c>
      <c r="C77" s="7" t="s">
        <v>28363</v>
      </c>
      <c r="D77" s="69" t="s">
        <v>276</v>
      </c>
      <c r="E77" s="187">
        <v>4500000</v>
      </c>
      <c r="F77" s="131" t="s">
        <v>277</v>
      </c>
    </row>
    <row r="78" spans="1:6" ht="15.75" x14ac:dyDescent="0.25">
      <c r="A78" s="353"/>
      <c r="B78" s="70" t="s">
        <v>248</v>
      </c>
      <c r="C78" s="69"/>
      <c r="D78" s="69"/>
      <c r="E78" s="189">
        <v>5500000</v>
      </c>
      <c r="F78" s="131"/>
    </row>
    <row r="79" spans="1:6" ht="15.75" x14ac:dyDescent="0.25">
      <c r="A79" s="1731"/>
      <c r="B79" s="1732" t="s">
        <v>323</v>
      </c>
      <c r="C79" s="1731"/>
      <c r="D79" s="1731"/>
      <c r="E79" s="1731"/>
      <c r="F79" s="1731"/>
    </row>
    <row r="80" spans="1:6" ht="126" x14ac:dyDescent="0.25">
      <c r="A80" s="1731"/>
      <c r="B80" s="1733" t="s">
        <v>41611</v>
      </c>
      <c r="C80" s="1731"/>
      <c r="D80" s="1725" t="s">
        <v>41610</v>
      </c>
      <c r="E80" s="1734">
        <v>2800000</v>
      </c>
      <c r="F80" s="1731"/>
    </row>
    <row r="81" spans="1:6" ht="15.75" x14ac:dyDescent="0.25">
      <c r="A81" s="1731"/>
      <c r="B81" s="1732" t="s">
        <v>324</v>
      </c>
      <c r="C81" s="1731"/>
      <c r="D81" s="1731"/>
      <c r="E81" s="1735">
        <f>E80+E78+E73</f>
        <v>86810344.819999993</v>
      </c>
      <c r="F81" s="1731"/>
    </row>
    <row r="82" spans="1:6" ht="15.75" x14ac:dyDescent="0.25">
      <c r="A82" s="1730"/>
      <c r="B82" s="1730"/>
      <c r="C82" s="1730"/>
      <c r="D82" s="1730"/>
      <c r="E82" s="1730"/>
      <c r="F82" s="1730"/>
    </row>
    <row r="89" spans="1:6" ht="15.75" x14ac:dyDescent="0.25">
      <c r="A89" s="2519" t="s">
        <v>0</v>
      </c>
      <c r="B89" s="2520"/>
      <c r="C89" s="2520"/>
      <c r="D89" s="2520"/>
      <c r="E89" s="2520"/>
      <c r="F89" s="2521"/>
    </row>
    <row r="90" spans="1:6" ht="15.75" x14ac:dyDescent="0.25">
      <c r="A90" s="2519" t="s">
        <v>42031</v>
      </c>
      <c r="B90" s="2520"/>
      <c r="C90" s="2520"/>
      <c r="D90" s="2520"/>
      <c r="E90" s="2520"/>
      <c r="F90" s="2521"/>
    </row>
    <row r="91" spans="1:6" ht="15.75" x14ac:dyDescent="0.25">
      <c r="A91" s="2519" t="s">
        <v>281</v>
      </c>
      <c r="B91" s="2520"/>
      <c r="C91" s="2520"/>
      <c r="D91" s="2520"/>
      <c r="E91" s="2520"/>
      <c r="F91" s="2521"/>
    </row>
    <row r="92" spans="1:6" ht="15.75" x14ac:dyDescent="0.25">
      <c r="A92" s="1811" t="s">
        <v>3</v>
      </c>
      <c r="B92" s="1760" t="s">
        <v>283</v>
      </c>
      <c r="C92" s="1760" t="s">
        <v>284</v>
      </c>
      <c r="D92" s="1760" t="s">
        <v>285</v>
      </c>
      <c r="E92" s="1860" t="s">
        <v>286</v>
      </c>
      <c r="F92" s="1778" t="s">
        <v>287</v>
      </c>
    </row>
    <row r="93" spans="1:6" ht="15.75" x14ac:dyDescent="0.25">
      <c r="A93" s="1756"/>
      <c r="B93" s="2456" t="s">
        <v>23595</v>
      </c>
      <c r="C93" s="2459"/>
      <c r="D93" s="1760"/>
      <c r="E93" s="1760"/>
      <c r="F93" s="1778"/>
    </row>
    <row r="94" spans="1:6" ht="126" x14ac:dyDescent="0.25">
      <c r="A94" s="1756">
        <v>1</v>
      </c>
      <c r="B94" s="1755" t="s">
        <v>295</v>
      </c>
      <c r="C94" s="1755" t="s">
        <v>42032</v>
      </c>
      <c r="D94" s="1755" t="s">
        <v>535</v>
      </c>
      <c r="E94" s="1742">
        <v>282758.62</v>
      </c>
      <c r="F94" s="1743" t="s">
        <v>135</v>
      </c>
    </row>
    <row r="95" spans="1:6" ht="78.75" x14ac:dyDescent="0.25">
      <c r="A95" s="1756">
        <v>2</v>
      </c>
      <c r="B95" s="1755" t="s">
        <v>23</v>
      </c>
      <c r="C95" s="1755" t="s">
        <v>28233</v>
      </c>
      <c r="D95" s="1755" t="s">
        <v>541</v>
      </c>
      <c r="E95" s="1742">
        <v>400000</v>
      </c>
      <c r="F95" s="1743" t="s">
        <v>135</v>
      </c>
    </row>
    <row r="96" spans="1:6" ht="15.75" x14ac:dyDescent="0.25">
      <c r="A96" s="1756"/>
      <c r="B96" s="2456" t="s">
        <v>334</v>
      </c>
      <c r="C96" s="2457"/>
      <c r="D96" s="2459"/>
      <c r="E96" s="1742"/>
      <c r="F96" s="1743"/>
    </row>
    <row r="97" spans="1:6" ht="110.25" x14ac:dyDescent="0.25">
      <c r="A97" s="1756">
        <v>3</v>
      </c>
      <c r="B97" s="1755" t="s">
        <v>295</v>
      </c>
      <c r="C97" s="1755" t="s">
        <v>42033</v>
      </c>
      <c r="D97" s="1755" t="s">
        <v>544</v>
      </c>
      <c r="E97" s="1742">
        <v>41379.32</v>
      </c>
      <c r="F97" s="1743" t="s">
        <v>135</v>
      </c>
    </row>
    <row r="98" spans="1:6" ht="78.75" x14ac:dyDescent="0.25">
      <c r="A98" s="1756">
        <v>4</v>
      </c>
      <c r="B98" s="1755" t="s">
        <v>23</v>
      </c>
      <c r="C98" s="1755" t="s">
        <v>28235</v>
      </c>
      <c r="D98" s="1755" t="s">
        <v>541</v>
      </c>
      <c r="E98" s="1742">
        <v>300000</v>
      </c>
      <c r="F98" s="1743" t="s">
        <v>135</v>
      </c>
    </row>
    <row r="99" spans="1:6" ht="15.75" x14ac:dyDescent="0.25">
      <c r="A99" s="1756"/>
      <c r="B99" s="2456" t="s">
        <v>306</v>
      </c>
      <c r="C99" s="2459"/>
      <c r="D99" s="1755"/>
      <c r="E99" s="1742"/>
      <c r="F99" s="1743"/>
    </row>
    <row r="100" spans="1:6" ht="126" x14ac:dyDescent="0.25">
      <c r="A100" s="1756">
        <v>5</v>
      </c>
      <c r="B100" s="1755" t="s">
        <v>42034</v>
      </c>
      <c r="C100" s="1755" t="s">
        <v>28239</v>
      </c>
      <c r="D100" s="1755" t="s">
        <v>4483</v>
      </c>
      <c r="E100" s="1742">
        <v>227586.2</v>
      </c>
      <c r="F100" s="1743" t="s">
        <v>135</v>
      </c>
    </row>
    <row r="101" spans="1:6" ht="15.75" x14ac:dyDescent="0.25">
      <c r="A101" s="1756"/>
      <c r="B101" s="2456" t="s">
        <v>303</v>
      </c>
      <c r="C101" s="2459"/>
      <c r="D101" s="1755"/>
      <c r="E101" s="1742"/>
      <c r="F101" s="1743"/>
    </row>
    <row r="102" spans="1:6" ht="31.5" x14ac:dyDescent="0.25">
      <c r="A102" s="1756">
        <v>6</v>
      </c>
      <c r="B102" s="1755" t="s">
        <v>42035</v>
      </c>
      <c r="C102" s="1755" t="s">
        <v>42036</v>
      </c>
      <c r="D102" s="1755" t="s">
        <v>30072</v>
      </c>
      <c r="E102" s="1742">
        <v>100000</v>
      </c>
      <c r="F102" s="1743" t="s">
        <v>13</v>
      </c>
    </row>
    <row r="103" spans="1:6" ht="31.5" x14ac:dyDescent="0.25">
      <c r="A103" s="1756">
        <v>7</v>
      </c>
      <c r="B103" s="1881" t="s">
        <v>42037</v>
      </c>
      <c r="C103" s="1755" t="s">
        <v>42038</v>
      </c>
      <c r="D103" s="1755" t="s">
        <v>30072</v>
      </c>
      <c r="E103" s="1742">
        <v>50000</v>
      </c>
      <c r="F103" s="1743" t="s">
        <v>13</v>
      </c>
    </row>
    <row r="104" spans="1:6" ht="31.5" x14ac:dyDescent="0.25">
      <c r="A104" s="1756">
        <v>8</v>
      </c>
      <c r="B104" s="1881" t="s">
        <v>9897</v>
      </c>
      <c r="C104" s="1755" t="s">
        <v>42039</v>
      </c>
      <c r="D104" s="1755" t="s">
        <v>30072</v>
      </c>
      <c r="E104" s="1742">
        <v>77586.2</v>
      </c>
      <c r="F104" s="1743" t="s">
        <v>13</v>
      </c>
    </row>
    <row r="105" spans="1:6" ht="15.75" x14ac:dyDescent="0.25">
      <c r="A105" s="1756"/>
      <c r="B105" s="2456" t="s">
        <v>34</v>
      </c>
      <c r="C105" s="2459"/>
      <c r="D105" s="1755"/>
      <c r="E105" s="1742"/>
      <c r="F105" s="1743"/>
    </row>
    <row r="106" spans="1:6" ht="47.25" x14ac:dyDescent="0.25">
      <c r="A106" s="1756">
        <v>9</v>
      </c>
      <c r="B106" s="1755" t="s">
        <v>309</v>
      </c>
      <c r="C106" s="1755" t="s">
        <v>28257</v>
      </c>
      <c r="D106" s="1755" t="s">
        <v>341</v>
      </c>
      <c r="E106" s="1742">
        <v>2031034.49</v>
      </c>
      <c r="F106" s="1743" t="s">
        <v>135</v>
      </c>
    </row>
    <row r="107" spans="1:6" ht="15.75" x14ac:dyDescent="0.25">
      <c r="A107" s="1756"/>
      <c r="B107" s="2456" t="s">
        <v>312</v>
      </c>
      <c r="C107" s="2459"/>
      <c r="D107" s="1755"/>
      <c r="E107" s="1742"/>
      <c r="F107" s="1743"/>
    </row>
    <row r="108" spans="1:6" ht="110.25" x14ac:dyDescent="0.25">
      <c r="A108" s="1756">
        <v>10</v>
      </c>
      <c r="B108" s="1755" t="s">
        <v>42040</v>
      </c>
      <c r="C108" s="1755" t="s">
        <v>42041</v>
      </c>
      <c r="D108" s="1755" t="s">
        <v>42042</v>
      </c>
      <c r="E108" s="1742">
        <v>700000</v>
      </c>
      <c r="F108" s="1743" t="s">
        <v>13</v>
      </c>
    </row>
    <row r="109" spans="1:6" ht="126" x14ac:dyDescent="0.25">
      <c r="A109" s="1756">
        <v>11</v>
      </c>
      <c r="B109" s="1755" t="s">
        <v>42043</v>
      </c>
      <c r="C109" s="1755" t="s">
        <v>42044</v>
      </c>
      <c r="D109" s="1755" t="s">
        <v>42045</v>
      </c>
      <c r="E109" s="1832">
        <v>1500000</v>
      </c>
      <c r="F109" s="1743" t="s">
        <v>13</v>
      </c>
    </row>
    <row r="110" spans="1:6" ht="110.25" x14ac:dyDescent="0.25">
      <c r="A110" s="1756">
        <v>12</v>
      </c>
      <c r="B110" s="1755" t="s">
        <v>42046</v>
      </c>
      <c r="C110" s="1755" t="s">
        <v>42047</v>
      </c>
      <c r="D110" s="1755" t="s">
        <v>42048</v>
      </c>
      <c r="E110" s="1742">
        <v>100000</v>
      </c>
      <c r="F110" s="1743" t="s">
        <v>13</v>
      </c>
    </row>
    <row r="111" spans="1:6" ht="15.75" x14ac:dyDescent="0.25">
      <c r="A111" s="1756"/>
      <c r="B111" s="2456" t="s">
        <v>315</v>
      </c>
      <c r="C111" s="2459"/>
      <c r="D111" s="1755"/>
      <c r="E111" s="1742"/>
      <c r="F111" s="1743"/>
    </row>
    <row r="112" spans="1:6" ht="31.5" x14ac:dyDescent="0.25">
      <c r="A112" s="1756">
        <v>13</v>
      </c>
      <c r="B112" s="1755" t="s">
        <v>42049</v>
      </c>
      <c r="C112" s="1755" t="s">
        <v>42050</v>
      </c>
      <c r="D112" s="1755" t="s">
        <v>42051</v>
      </c>
      <c r="E112" s="1742">
        <v>300000</v>
      </c>
      <c r="F112" s="1743" t="s">
        <v>13</v>
      </c>
    </row>
    <row r="113" spans="1:6" ht="15.75" x14ac:dyDescent="0.25">
      <c r="A113" s="1756"/>
      <c r="B113" s="2456" t="s">
        <v>1154</v>
      </c>
      <c r="C113" s="2459"/>
      <c r="D113" s="1755"/>
      <c r="E113" s="1742"/>
      <c r="F113" s="1743"/>
    </row>
    <row r="114" spans="1:6" ht="94.5" x14ac:dyDescent="0.25">
      <c r="A114" s="1756">
        <v>14</v>
      </c>
      <c r="B114" s="1755" t="s">
        <v>42052</v>
      </c>
      <c r="C114" s="1755" t="s">
        <v>42053</v>
      </c>
      <c r="D114" s="1755" t="s">
        <v>42054</v>
      </c>
      <c r="E114" s="1742">
        <v>300000</v>
      </c>
      <c r="F114" s="1743" t="s">
        <v>13</v>
      </c>
    </row>
    <row r="115" spans="1:6" ht="110.25" x14ac:dyDescent="0.25">
      <c r="A115" s="1756">
        <v>15</v>
      </c>
      <c r="B115" s="1755" t="s">
        <v>42055</v>
      </c>
      <c r="C115" s="1755" t="s">
        <v>42056</v>
      </c>
      <c r="D115" s="1755" t="s">
        <v>42057</v>
      </c>
      <c r="E115" s="1742">
        <v>60000</v>
      </c>
      <c r="F115" s="1743" t="s">
        <v>13</v>
      </c>
    </row>
    <row r="116" spans="1:6" ht="15.75" x14ac:dyDescent="0.25">
      <c r="A116" s="1756"/>
      <c r="B116" s="2456" t="s">
        <v>40</v>
      </c>
      <c r="C116" s="2459"/>
      <c r="D116" s="1755"/>
      <c r="E116" s="1742"/>
      <c r="F116" s="1743"/>
    </row>
    <row r="117" spans="1:6" ht="94.5" x14ac:dyDescent="0.25">
      <c r="A117" s="1756">
        <v>16</v>
      </c>
      <c r="B117" s="1755" t="s">
        <v>301</v>
      </c>
      <c r="C117" s="1755" t="s">
        <v>28237</v>
      </c>
      <c r="D117" s="1755" t="s">
        <v>43</v>
      </c>
      <c r="E117" s="1742">
        <v>568965.51</v>
      </c>
      <c r="F117" s="1743" t="s">
        <v>1259</v>
      </c>
    </row>
    <row r="118" spans="1:6" ht="15.75" x14ac:dyDescent="0.25">
      <c r="A118" s="1756"/>
      <c r="B118" s="2966" t="s">
        <v>8288</v>
      </c>
      <c r="C118" s="2966"/>
      <c r="D118" s="2966"/>
      <c r="E118" s="1844">
        <f>SUM(E94:E117)</f>
        <v>7039310.3399999999</v>
      </c>
      <c r="F118" s="1778"/>
    </row>
    <row r="119" spans="1:6" ht="16.5" customHeight="1" x14ac:dyDescent="0.25">
      <c r="A119" s="1762"/>
      <c r="B119" s="2484" t="s">
        <v>323</v>
      </c>
      <c r="C119" s="2485"/>
      <c r="D119" s="1762"/>
      <c r="E119" s="1762"/>
      <c r="F119" s="1883"/>
    </row>
    <row r="120" spans="1:6" ht="15.75" x14ac:dyDescent="0.25">
      <c r="A120" s="1756"/>
      <c r="B120" s="2460" t="s">
        <v>25836</v>
      </c>
      <c r="C120" s="2460"/>
      <c r="D120" s="1755"/>
      <c r="E120" s="1742"/>
      <c r="F120" s="1778"/>
    </row>
    <row r="121" spans="1:6" ht="78.75" x14ac:dyDescent="0.25">
      <c r="A121" s="1756">
        <v>14</v>
      </c>
      <c r="B121" s="1755" t="s">
        <v>42058</v>
      </c>
      <c r="C121" s="1755" t="s">
        <v>42064</v>
      </c>
      <c r="D121" s="1755" t="s">
        <v>42059</v>
      </c>
      <c r="E121" s="1742">
        <v>3700000</v>
      </c>
      <c r="F121" s="1778" t="s">
        <v>13</v>
      </c>
    </row>
    <row r="122" spans="1:6" ht="15.75" x14ac:dyDescent="0.25">
      <c r="A122" s="1756"/>
      <c r="B122" s="2460" t="s">
        <v>42060</v>
      </c>
      <c r="C122" s="2460"/>
      <c r="D122" s="1755"/>
      <c r="E122" s="1742"/>
      <c r="F122" s="1778"/>
    </row>
    <row r="123" spans="1:6" ht="47.25" x14ac:dyDescent="0.25">
      <c r="A123" s="1756">
        <v>15</v>
      </c>
      <c r="B123" s="1755" t="s">
        <v>42061</v>
      </c>
      <c r="C123" s="1755" t="s">
        <v>42065</v>
      </c>
      <c r="D123" s="1755" t="s">
        <v>42062</v>
      </c>
      <c r="E123" s="1742">
        <v>320000</v>
      </c>
      <c r="F123" s="1778" t="s">
        <v>13</v>
      </c>
    </row>
    <row r="124" spans="1:6" ht="47.25" x14ac:dyDescent="0.25">
      <c r="A124" s="1756">
        <v>16</v>
      </c>
      <c r="B124" s="1755" t="s">
        <v>42063</v>
      </c>
      <c r="C124" s="1755" t="s">
        <v>42066</v>
      </c>
      <c r="D124" s="1755" t="s">
        <v>42062</v>
      </c>
      <c r="E124" s="1742">
        <v>320000</v>
      </c>
      <c r="F124" s="1778" t="s">
        <v>13</v>
      </c>
    </row>
    <row r="125" spans="1:6" ht="15.75" x14ac:dyDescent="0.25">
      <c r="A125" s="1762"/>
      <c r="B125" s="1835" t="s">
        <v>8288</v>
      </c>
      <c r="C125" s="1762"/>
      <c r="D125" s="1762"/>
      <c r="E125" s="1884">
        <f>SUM(E121:E124)</f>
        <v>4340000</v>
      </c>
      <c r="F125" s="1883"/>
    </row>
    <row r="126" spans="1:6" ht="18" customHeight="1" x14ac:dyDescent="0.25">
      <c r="A126" s="1762"/>
      <c r="B126" s="2484" t="s">
        <v>324</v>
      </c>
      <c r="C126" s="2485"/>
      <c r="D126" s="1758"/>
      <c r="E126" s="1836">
        <f>E125+E118</f>
        <v>11379310.34</v>
      </c>
      <c r="F126" s="1883"/>
    </row>
    <row r="127" spans="1:6" x14ac:dyDescent="0.25">
      <c r="A127" s="1861"/>
      <c r="B127" s="1861"/>
      <c r="C127" s="1861"/>
      <c r="D127" s="1861"/>
      <c r="E127" s="1861"/>
      <c r="F127" s="1863"/>
    </row>
    <row r="128" spans="1:6" x14ac:dyDescent="0.25">
      <c r="A128" s="1861"/>
      <c r="B128" s="1861"/>
      <c r="C128" s="1861"/>
      <c r="D128" s="1861"/>
      <c r="E128" s="1862"/>
      <c r="F128" s="1863"/>
    </row>
  </sheetData>
  <mergeCells count="33">
    <mergeCell ref="B59:D59"/>
    <mergeCell ref="B64:D64"/>
    <mergeCell ref="B71:D71"/>
    <mergeCell ref="B74:D74"/>
    <mergeCell ref="B16:D16"/>
    <mergeCell ref="B18:D18"/>
    <mergeCell ref="B26:D26"/>
    <mergeCell ref="B29:D29"/>
    <mergeCell ref="B46:D46"/>
    <mergeCell ref="B57:D57"/>
    <mergeCell ref="B14:D14"/>
    <mergeCell ref="A1:F1"/>
    <mergeCell ref="A2:F2"/>
    <mergeCell ref="A3:F3"/>
    <mergeCell ref="B5:D5"/>
    <mergeCell ref="B10:D10"/>
    <mergeCell ref="B116:C116"/>
    <mergeCell ref="A89:F89"/>
    <mergeCell ref="A90:F90"/>
    <mergeCell ref="A91:F91"/>
    <mergeCell ref="B93:C93"/>
    <mergeCell ref="B96:D96"/>
    <mergeCell ref="B99:C99"/>
    <mergeCell ref="B101:C101"/>
    <mergeCell ref="B105:C105"/>
    <mergeCell ref="B107:C107"/>
    <mergeCell ref="B111:C111"/>
    <mergeCell ref="B113:C113"/>
    <mergeCell ref="B126:C126"/>
    <mergeCell ref="B118:D118"/>
    <mergeCell ref="B120:C120"/>
    <mergeCell ref="B122:C122"/>
    <mergeCell ref="B119:C119"/>
  </mergeCells>
  <pageMargins left="0.7" right="0.7" top="0.75" bottom="0.75" header="0.3" footer="0.3"/>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5"/>
  <sheetViews>
    <sheetView topLeftCell="A101" workbookViewId="0">
      <selection activeCell="D146" sqref="D146"/>
    </sheetView>
  </sheetViews>
  <sheetFormatPr defaultRowHeight="15" x14ac:dyDescent="0.25"/>
  <cols>
    <col min="1" max="1" width="8.140625" customWidth="1"/>
    <col min="2" max="2" width="20.85546875" customWidth="1"/>
    <col min="3" max="3" width="41.5703125" customWidth="1"/>
    <col min="4" max="4" width="17.5703125" customWidth="1"/>
    <col min="5" max="5" width="22.28515625" customWidth="1"/>
    <col min="6" max="6" width="9.85546875" customWidth="1"/>
  </cols>
  <sheetData>
    <row r="1" spans="1:6" ht="15.75" x14ac:dyDescent="0.25">
      <c r="A1" s="2345" t="s">
        <v>0</v>
      </c>
      <c r="B1" s="2345"/>
      <c r="C1" s="2345"/>
      <c r="D1" s="2345"/>
      <c r="E1" s="2345"/>
      <c r="F1" s="2345"/>
    </row>
    <row r="2" spans="1:6" ht="15.75" x14ac:dyDescent="0.25">
      <c r="A2" s="2345" t="s">
        <v>28551</v>
      </c>
      <c r="B2" s="2345"/>
      <c r="C2" s="2345"/>
      <c r="D2" s="2345"/>
      <c r="E2" s="2345"/>
      <c r="F2" s="2345"/>
    </row>
    <row r="3" spans="1:6" ht="15.75" x14ac:dyDescent="0.25">
      <c r="A3" s="2345" t="s">
        <v>281</v>
      </c>
      <c r="B3" s="2345"/>
      <c r="C3" s="2345"/>
      <c r="D3" s="2345"/>
      <c r="E3" s="2345"/>
      <c r="F3" s="2345"/>
    </row>
    <row r="4" spans="1:6" ht="31.5" x14ac:dyDescent="0.25">
      <c r="A4" s="70" t="s">
        <v>282</v>
      </c>
      <c r="B4" s="70" t="s">
        <v>5559</v>
      </c>
      <c r="C4" s="76" t="s">
        <v>284</v>
      </c>
      <c r="D4" s="70" t="s">
        <v>4426</v>
      </c>
      <c r="E4" s="424" t="s">
        <v>4708</v>
      </c>
      <c r="F4" s="71" t="s">
        <v>1228</v>
      </c>
    </row>
    <row r="5" spans="1:6" ht="15.75" x14ac:dyDescent="0.25">
      <c r="A5" s="69"/>
      <c r="B5" s="2565" t="s">
        <v>9</v>
      </c>
      <c r="C5" s="2565"/>
      <c r="D5" s="2565"/>
      <c r="E5" s="1305"/>
      <c r="F5" s="321"/>
    </row>
    <row r="6" spans="1:6" ht="47.25" x14ac:dyDescent="0.25">
      <c r="A6" s="167">
        <v>1</v>
      </c>
      <c r="B6" s="69" t="s">
        <v>289</v>
      </c>
      <c r="C6" s="75" t="s">
        <v>28552</v>
      </c>
      <c r="D6" s="69" t="s">
        <v>329</v>
      </c>
      <c r="E6" s="188">
        <v>1500380</v>
      </c>
      <c r="F6" s="72" t="s">
        <v>28553</v>
      </c>
    </row>
    <row r="7" spans="1:6" ht="31.5" x14ac:dyDescent="0.25">
      <c r="A7" s="167">
        <v>2</v>
      </c>
      <c r="B7" s="69" t="s">
        <v>17</v>
      </c>
      <c r="C7" s="75" t="s">
        <v>28554</v>
      </c>
      <c r="D7" s="69" t="s">
        <v>537</v>
      </c>
      <c r="E7" s="188">
        <v>64800</v>
      </c>
      <c r="F7" s="72" t="s">
        <v>28553</v>
      </c>
    </row>
    <row r="8" spans="1:6" ht="31.5" x14ac:dyDescent="0.25">
      <c r="A8" s="167">
        <v>3</v>
      </c>
      <c r="B8" s="69" t="s">
        <v>20</v>
      </c>
      <c r="C8" s="75" t="s">
        <v>28555</v>
      </c>
      <c r="D8" s="69" t="s">
        <v>537</v>
      </c>
      <c r="E8" s="188">
        <v>36000</v>
      </c>
      <c r="F8" s="72" t="s">
        <v>28553</v>
      </c>
    </row>
    <row r="9" spans="1:6" ht="126" x14ac:dyDescent="0.25">
      <c r="A9" s="167">
        <v>4</v>
      </c>
      <c r="B9" s="69" t="s">
        <v>1660</v>
      </c>
      <c r="C9" s="75" t="s">
        <v>28556</v>
      </c>
      <c r="D9" s="69" t="s">
        <v>9148</v>
      </c>
      <c r="E9" s="188">
        <v>1619439.69</v>
      </c>
      <c r="F9" s="72" t="s">
        <v>28553</v>
      </c>
    </row>
    <row r="10" spans="1:6" ht="94.5" x14ac:dyDescent="0.25">
      <c r="A10" s="167">
        <v>5</v>
      </c>
      <c r="B10" s="69" t="s">
        <v>23</v>
      </c>
      <c r="C10" s="75" t="s">
        <v>28557</v>
      </c>
      <c r="D10" s="69" t="s">
        <v>541</v>
      </c>
      <c r="E10" s="188">
        <v>988000</v>
      </c>
      <c r="F10" s="72" t="s">
        <v>28553</v>
      </c>
    </row>
    <row r="11" spans="1:6" ht="15.75" x14ac:dyDescent="0.25">
      <c r="A11" s="167"/>
      <c r="B11" s="2348" t="s">
        <v>334</v>
      </c>
      <c r="C11" s="2349"/>
      <c r="D11" s="2350"/>
      <c r="E11" s="188"/>
      <c r="F11" s="72"/>
    </row>
    <row r="12" spans="1:6" ht="110.25" x14ac:dyDescent="0.25">
      <c r="A12" s="167">
        <v>6</v>
      </c>
      <c r="B12" s="69" t="s">
        <v>1660</v>
      </c>
      <c r="C12" s="75" t="s">
        <v>28558</v>
      </c>
      <c r="D12" s="69" t="s">
        <v>336</v>
      </c>
      <c r="E12" s="188">
        <v>504310.34</v>
      </c>
      <c r="F12" s="72" t="s">
        <v>28553</v>
      </c>
    </row>
    <row r="13" spans="1:6" ht="94.5" x14ac:dyDescent="0.25">
      <c r="A13" s="167">
        <v>7</v>
      </c>
      <c r="B13" s="69" t="s">
        <v>23</v>
      </c>
      <c r="C13" s="75" t="s">
        <v>28559</v>
      </c>
      <c r="D13" s="69" t="s">
        <v>541</v>
      </c>
      <c r="E13" s="188">
        <v>1500000</v>
      </c>
      <c r="F13" s="72" t="s">
        <v>28553</v>
      </c>
    </row>
    <row r="14" spans="1:6" ht="94.5" x14ac:dyDescent="0.25">
      <c r="A14" s="167">
        <v>8</v>
      </c>
      <c r="B14" s="69" t="s">
        <v>28560</v>
      </c>
      <c r="C14" s="75" t="s">
        <v>28561</v>
      </c>
      <c r="D14" s="69" t="s">
        <v>1244</v>
      </c>
      <c r="E14" s="188">
        <v>600000</v>
      </c>
      <c r="F14" s="72" t="s">
        <v>28553</v>
      </c>
    </row>
    <row r="15" spans="1:6" ht="15.75" x14ac:dyDescent="0.25">
      <c r="A15" s="167"/>
      <c r="B15" s="2351" t="s">
        <v>34</v>
      </c>
      <c r="C15" s="2351"/>
      <c r="D15" s="69"/>
      <c r="E15" s="188"/>
      <c r="F15" s="72"/>
    </row>
    <row r="16" spans="1:6" ht="47.25" x14ac:dyDescent="0.25">
      <c r="A16" s="167">
        <v>9</v>
      </c>
      <c r="B16" s="69" t="s">
        <v>4431</v>
      </c>
      <c r="C16" s="75" t="s">
        <v>28562</v>
      </c>
      <c r="D16" s="69" t="s">
        <v>554</v>
      </c>
      <c r="E16" s="188">
        <v>1999999.69</v>
      </c>
      <c r="F16" s="72" t="s">
        <v>28553</v>
      </c>
    </row>
    <row r="17" spans="1:6" ht="47.25" x14ac:dyDescent="0.25">
      <c r="A17" s="167">
        <v>10</v>
      </c>
      <c r="B17" s="69" t="s">
        <v>342</v>
      </c>
      <c r="C17" s="75" t="s">
        <v>28563</v>
      </c>
      <c r="D17" s="69" t="s">
        <v>554</v>
      </c>
      <c r="E17" s="188">
        <v>18883621</v>
      </c>
      <c r="F17" s="72" t="s">
        <v>28553</v>
      </c>
    </row>
    <row r="18" spans="1:6" ht="47.25" x14ac:dyDescent="0.25">
      <c r="A18" s="167">
        <v>11</v>
      </c>
      <c r="B18" s="69" t="s">
        <v>309</v>
      </c>
      <c r="C18" s="75" t="s">
        <v>28564</v>
      </c>
      <c r="D18" s="69" t="s">
        <v>554</v>
      </c>
      <c r="E18" s="188">
        <v>5000000</v>
      </c>
      <c r="F18" s="72" t="s">
        <v>28553</v>
      </c>
    </row>
    <row r="19" spans="1:6" ht="15.75" x14ac:dyDescent="0.25">
      <c r="A19" s="167"/>
      <c r="B19" s="2351" t="s">
        <v>24508</v>
      </c>
      <c r="C19" s="2351"/>
      <c r="D19" s="69"/>
      <c r="E19" s="188"/>
      <c r="F19" s="72"/>
    </row>
    <row r="20" spans="1:6" ht="94.5" x14ac:dyDescent="0.25">
      <c r="A20" s="167">
        <v>12</v>
      </c>
      <c r="B20" s="69" t="s">
        <v>301</v>
      </c>
      <c r="C20" s="75" t="s">
        <v>28565</v>
      </c>
      <c r="D20" s="69" t="s">
        <v>43</v>
      </c>
      <c r="E20" s="188">
        <v>4568965.5199999996</v>
      </c>
      <c r="F20" s="72" t="s">
        <v>28553</v>
      </c>
    </row>
    <row r="21" spans="1:6" ht="15.75" x14ac:dyDescent="0.25">
      <c r="A21" s="167"/>
      <c r="B21" s="2351" t="s">
        <v>306</v>
      </c>
      <c r="C21" s="2351"/>
      <c r="D21" s="69"/>
      <c r="E21" s="188"/>
      <c r="F21" s="72"/>
    </row>
    <row r="22" spans="1:6" ht="141.75" x14ac:dyDescent="0.25">
      <c r="A22" s="167">
        <v>13</v>
      </c>
      <c r="B22" s="69" t="s">
        <v>4481</v>
      </c>
      <c r="C22" s="75" t="s">
        <v>28566</v>
      </c>
      <c r="D22" s="69" t="s">
        <v>4483</v>
      </c>
      <c r="E22" s="188">
        <v>1000000</v>
      </c>
      <c r="F22" s="72" t="s">
        <v>28553</v>
      </c>
    </row>
    <row r="23" spans="1:6" ht="15.75" x14ac:dyDescent="0.25">
      <c r="A23" s="167"/>
      <c r="B23" s="2472" t="s">
        <v>303</v>
      </c>
      <c r="C23" s="2472"/>
      <c r="D23" s="69"/>
      <c r="E23" s="188"/>
      <c r="F23" s="72"/>
    </row>
    <row r="24" spans="1:6" ht="31.5" x14ac:dyDescent="0.25">
      <c r="A24" s="167">
        <v>14</v>
      </c>
      <c r="B24" s="69" t="s">
        <v>28567</v>
      </c>
      <c r="C24" s="75" t="s">
        <v>28568</v>
      </c>
      <c r="D24" s="69" t="s">
        <v>4164</v>
      </c>
      <c r="E24" s="188">
        <v>100000</v>
      </c>
      <c r="F24" s="72" t="s">
        <v>5058</v>
      </c>
    </row>
    <row r="25" spans="1:6" ht="31.5" x14ac:dyDescent="0.25">
      <c r="A25" s="167">
        <v>15</v>
      </c>
      <c r="B25" s="69" t="s">
        <v>28569</v>
      </c>
      <c r="C25" s="75" t="s">
        <v>28570</v>
      </c>
      <c r="D25" s="69" t="s">
        <v>4164</v>
      </c>
      <c r="E25" s="188">
        <v>100000</v>
      </c>
      <c r="F25" s="72" t="s">
        <v>5058</v>
      </c>
    </row>
    <row r="26" spans="1:6" ht="31.5" x14ac:dyDescent="0.25">
      <c r="A26" s="167">
        <v>16</v>
      </c>
      <c r="B26" s="69" t="s">
        <v>28571</v>
      </c>
      <c r="C26" s="75" t="s">
        <v>28572</v>
      </c>
      <c r="D26" s="69" t="s">
        <v>4164</v>
      </c>
      <c r="E26" s="188">
        <v>100000</v>
      </c>
      <c r="F26" s="72" t="s">
        <v>5058</v>
      </c>
    </row>
    <row r="27" spans="1:6" ht="31.5" x14ac:dyDescent="0.25">
      <c r="A27" s="167">
        <v>17</v>
      </c>
      <c r="B27" s="69" t="s">
        <v>28573</v>
      </c>
      <c r="C27" s="75" t="s">
        <v>28574</v>
      </c>
      <c r="D27" s="69" t="s">
        <v>4164</v>
      </c>
      <c r="E27" s="188">
        <v>100000</v>
      </c>
      <c r="F27" s="72" t="s">
        <v>5058</v>
      </c>
    </row>
    <row r="28" spans="1:6" ht="31.5" x14ac:dyDescent="0.25">
      <c r="A28" s="167">
        <v>18</v>
      </c>
      <c r="B28" s="69" t="s">
        <v>28575</v>
      </c>
      <c r="C28" s="75" t="s">
        <v>28576</v>
      </c>
      <c r="D28" s="69" t="s">
        <v>4164</v>
      </c>
      <c r="E28" s="188">
        <v>100000</v>
      </c>
      <c r="F28" s="72" t="s">
        <v>5058</v>
      </c>
    </row>
    <row r="29" spans="1:6" ht="31.5" x14ac:dyDescent="0.25">
      <c r="A29" s="167">
        <v>19</v>
      </c>
      <c r="B29" s="69" t="s">
        <v>28577</v>
      </c>
      <c r="C29" s="75" t="s">
        <v>28578</v>
      </c>
      <c r="D29" s="69" t="s">
        <v>4164</v>
      </c>
      <c r="E29" s="188">
        <v>100000</v>
      </c>
      <c r="F29" s="72" t="s">
        <v>5058</v>
      </c>
    </row>
    <row r="30" spans="1:6" ht="31.5" x14ac:dyDescent="0.25">
      <c r="A30" s="167">
        <v>20</v>
      </c>
      <c r="B30" s="69" t="s">
        <v>28579</v>
      </c>
      <c r="C30" s="75" t="s">
        <v>28580</v>
      </c>
      <c r="D30" s="69" t="s">
        <v>4164</v>
      </c>
      <c r="E30" s="188">
        <v>100000</v>
      </c>
      <c r="F30" s="72" t="s">
        <v>5058</v>
      </c>
    </row>
    <row r="31" spans="1:6" ht="31.5" x14ac:dyDescent="0.25">
      <c r="A31" s="167">
        <v>21</v>
      </c>
      <c r="B31" s="69" t="s">
        <v>28581</v>
      </c>
      <c r="C31" s="75" t="s">
        <v>28582</v>
      </c>
      <c r="D31" s="69" t="s">
        <v>4164</v>
      </c>
      <c r="E31" s="188">
        <v>100000</v>
      </c>
      <c r="F31" s="72" t="s">
        <v>5058</v>
      </c>
    </row>
    <row r="32" spans="1:6" ht="31.5" x14ac:dyDescent="0.25">
      <c r="A32" s="167">
        <v>22</v>
      </c>
      <c r="B32" s="69" t="s">
        <v>28583</v>
      </c>
      <c r="C32" s="75" t="s">
        <v>28584</v>
      </c>
      <c r="D32" s="69" t="s">
        <v>4164</v>
      </c>
      <c r="E32" s="188">
        <v>100000</v>
      </c>
      <c r="F32" s="72" t="s">
        <v>5058</v>
      </c>
    </row>
    <row r="33" spans="1:6" ht="31.5" x14ac:dyDescent="0.25">
      <c r="A33" s="167">
        <v>23</v>
      </c>
      <c r="B33" s="69" t="s">
        <v>28585</v>
      </c>
      <c r="C33" s="75" t="s">
        <v>28586</v>
      </c>
      <c r="D33" s="69" t="s">
        <v>4164</v>
      </c>
      <c r="E33" s="188">
        <v>100000</v>
      </c>
      <c r="F33" s="72" t="s">
        <v>5058</v>
      </c>
    </row>
    <row r="34" spans="1:6" ht="15.75" x14ac:dyDescent="0.25">
      <c r="A34" s="167"/>
      <c r="B34" s="2472" t="s">
        <v>28587</v>
      </c>
      <c r="C34" s="2472"/>
      <c r="D34" s="69"/>
      <c r="E34" s="188"/>
      <c r="F34" s="72"/>
    </row>
    <row r="35" spans="1:6" ht="78.75" x14ac:dyDescent="0.25">
      <c r="A35" s="167">
        <v>24</v>
      </c>
      <c r="B35" s="69" t="s">
        <v>28588</v>
      </c>
      <c r="C35" s="75" t="s">
        <v>28589</v>
      </c>
      <c r="D35" s="69" t="s">
        <v>28590</v>
      </c>
      <c r="E35" s="188">
        <v>1200000</v>
      </c>
      <c r="F35" s="72" t="s">
        <v>5058</v>
      </c>
    </row>
    <row r="36" spans="1:6" ht="110.25" x14ac:dyDescent="0.25">
      <c r="A36" s="167">
        <v>25</v>
      </c>
      <c r="B36" s="69" t="s">
        <v>28591</v>
      </c>
      <c r="C36" s="75" t="s">
        <v>28592</v>
      </c>
      <c r="D36" s="69" t="s">
        <v>28593</v>
      </c>
      <c r="E36" s="188">
        <v>800000</v>
      </c>
      <c r="F36" s="72" t="s">
        <v>28594</v>
      </c>
    </row>
    <row r="37" spans="1:6" ht="31.5" x14ac:dyDescent="0.25">
      <c r="A37" s="167">
        <v>26</v>
      </c>
      <c r="B37" s="69" t="s">
        <v>28595</v>
      </c>
      <c r="C37" s="75" t="s">
        <v>28596</v>
      </c>
      <c r="D37" s="69" t="s">
        <v>3316</v>
      </c>
      <c r="E37" s="188">
        <v>2000000</v>
      </c>
      <c r="F37" s="72" t="s">
        <v>5058</v>
      </c>
    </row>
    <row r="38" spans="1:6" ht="31.5" x14ac:dyDescent="0.25">
      <c r="A38" s="167">
        <v>27</v>
      </c>
      <c r="B38" s="69" t="s">
        <v>28597</v>
      </c>
      <c r="C38" s="75" t="s">
        <v>28598</v>
      </c>
      <c r="D38" s="69" t="s">
        <v>28599</v>
      </c>
      <c r="E38" s="188">
        <v>3000000</v>
      </c>
      <c r="F38" s="72" t="s">
        <v>5058</v>
      </c>
    </row>
    <row r="39" spans="1:6" ht="110.25" x14ac:dyDescent="0.25">
      <c r="A39" s="167">
        <v>28</v>
      </c>
      <c r="B39" s="69" t="s">
        <v>28600</v>
      </c>
      <c r="C39" s="75" t="s">
        <v>28601</v>
      </c>
      <c r="D39" s="69" t="s">
        <v>28602</v>
      </c>
      <c r="E39" s="188">
        <v>900000</v>
      </c>
      <c r="F39" s="72" t="s">
        <v>5058</v>
      </c>
    </row>
    <row r="40" spans="1:6" ht="141.75" x14ac:dyDescent="0.25">
      <c r="A40" s="167">
        <v>29</v>
      </c>
      <c r="B40" s="69" t="s">
        <v>28600</v>
      </c>
      <c r="C40" s="75" t="s">
        <v>28603</v>
      </c>
      <c r="D40" s="69" t="s">
        <v>28604</v>
      </c>
      <c r="E40" s="188">
        <v>600000</v>
      </c>
      <c r="F40" s="72" t="s">
        <v>5058</v>
      </c>
    </row>
    <row r="41" spans="1:6" ht="31.5" x14ac:dyDescent="0.25">
      <c r="A41" s="167">
        <v>30</v>
      </c>
      <c r="B41" s="69" t="s">
        <v>28605</v>
      </c>
      <c r="C41" s="75" t="s">
        <v>28606</v>
      </c>
      <c r="D41" s="69" t="s">
        <v>3027</v>
      </c>
      <c r="E41" s="188">
        <v>700000</v>
      </c>
      <c r="F41" s="72" t="s">
        <v>5058</v>
      </c>
    </row>
    <row r="42" spans="1:6" ht="47.25" x14ac:dyDescent="0.25">
      <c r="A42" s="167">
        <v>31</v>
      </c>
      <c r="B42" s="69" t="s">
        <v>28607</v>
      </c>
      <c r="C42" s="75" t="s">
        <v>28608</v>
      </c>
      <c r="D42" s="69" t="s">
        <v>3042</v>
      </c>
      <c r="E42" s="188">
        <v>3000000</v>
      </c>
      <c r="F42" s="72" t="s">
        <v>5058</v>
      </c>
    </row>
    <row r="43" spans="1:6" ht="94.5" x14ac:dyDescent="0.25">
      <c r="A43" s="167">
        <v>32</v>
      </c>
      <c r="B43" s="69" t="s">
        <v>28609</v>
      </c>
      <c r="C43" s="75" t="s">
        <v>28610</v>
      </c>
      <c r="D43" s="69" t="s">
        <v>28611</v>
      </c>
      <c r="E43" s="188">
        <v>600000</v>
      </c>
      <c r="F43" s="72" t="s">
        <v>5058</v>
      </c>
    </row>
    <row r="44" spans="1:6" ht="94.5" x14ac:dyDescent="0.25">
      <c r="A44" s="167">
        <v>33</v>
      </c>
      <c r="B44" s="69" t="s">
        <v>28612</v>
      </c>
      <c r="C44" s="75" t="s">
        <v>28613</v>
      </c>
      <c r="D44" s="69" t="s">
        <v>28614</v>
      </c>
      <c r="E44" s="188">
        <v>1000000</v>
      </c>
      <c r="F44" s="72" t="s">
        <v>5058</v>
      </c>
    </row>
    <row r="45" spans="1:6" ht="31.5" x14ac:dyDescent="0.25">
      <c r="A45" s="167">
        <v>34</v>
      </c>
      <c r="B45" s="69" t="s">
        <v>28615</v>
      </c>
      <c r="C45" s="75" t="s">
        <v>28616</v>
      </c>
      <c r="D45" s="69" t="s">
        <v>3316</v>
      </c>
      <c r="E45" s="188">
        <v>1600000</v>
      </c>
      <c r="F45" s="72" t="s">
        <v>5058</v>
      </c>
    </row>
    <row r="46" spans="1:6" ht="31.5" x14ac:dyDescent="0.25">
      <c r="A46" s="167">
        <v>35</v>
      </c>
      <c r="B46" s="69" t="s">
        <v>28617</v>
      </c>
      <c r="C46" s="75" t="s">
        <v>28618</v>
      </c>
      <c r="D46" s="69" t="s">
        <v>6895</v>
      </c>
      <c r="E46" s="188">
        <v>1000000</v>
      </c>
      <c r="F46" s="72" t="s">
        <v>5058</v>
      </c>
    </row>
    <row r="47" spans="1:6" ht="126" x14ac:dyDescent="0.25">
      <c r="A47" s="167">
        <v>36</v>
      </c>
      <c r="B47" s="69" t="s">
        <v>28619</v>
      </c>
      <c r="C47" s="75" t="s">
        <v>28618</v>
      </c>
      <c r="D47" s="69" t="s">
        <v>28620</v>
      </c>
      <c r="E47" s="188">
        <v>700000</v>
      </c>
      <c r="F47" s="72" t="s">
        <v>1259</v>
      </c>
    </row>
    <row r="48" spans="1:6" ht="15.75" x14ac:dyDescent="0.25">
      <c r="A48" s="167"/>
      <c r="B48" s="2351" t="s">
        <v>8161</v>
      </c>
      <c r="C48" s="2351"/>
      <c r="D48" s="69"/>
      <c r="E48" s="188"/>
      <c r="F48" s="72"/>
    </row>
    <row r="49" spans="1:6" ht="94.5" x14ac:dyDescent="0.25">
      <c r="A49" s="167">
        <v>37</v>
      </c>
      <c r="B49" s="69" t="s">
        <v>28621</v>
      </c>
      <c r="C49" s="75" t="s">
        <v>28622</v>
      </c>
      <c r="D49" s="69" t="s">
        <v>28623</v>
      </c>
      <c r="E49" s="188">
        <v>2000000</v>
      </c>
      <c r="F49" s="72" t="s">
        <v>28594</v>
      </c>
    </row>
    <row r="50" spans="1:6" ht="78.75" x14ac:dyDescent="0.25">
      <c r="A50" s="167">
        <v>38</v>
      </c>
      <c r="B50" s="69" t="s">
        <v>28624</v>
      </c>
      <c r="C50" s="75" t="s">
        <v>28625</v>
      </c>
      <c r="D50" s="69" t="s">
        <v>28626</v>
      </c>
      <c r="E50" s="188">
        <v>800000</v>
      </c>
      <c r="F50" s="72" t="s">
        <v>28594</v>
      </c>
    </row>
    <row r="51" spans="1:6" ht="94.5" x14ac:dyDescent="0.25">
      <c r="A51" s="167">
        <v>39</v>
      </c>
      <c r="B51" s="69" t="s">
        <v>28627</v>
      </c>
      <c r="C51" s="75" t="s">
        <v>28628</v>
      </c>
      <c r="D51" s="69" t="s">
        <v>28629</v>
      </c>
      <c r="E51" s="188">
        <v>2000000</v>
      </c>
      <c r="F51" s="72" t="s">
        <v>28630</v>
      </c>
    </row>
    <row r="52" spans="1:6" ht="31.5" x14ac:dyDescent="0.25">
      <c r="A52" s="167">
        <v>40</v>
      </c>
      <c r="B52" s="69" t="s">
        <v>28631</v>
      </c>
      <c r="C52" s="75" t="s">
        <v>28632</v>
      </c>
      <c r="D52" s="69" t="s">
        <v>28633</v>
      </c>
      <c r="E52" s="188">
        <v>1000000</v>
      </c>
      <c r="F52" s="72" t="s">
        <v>5058</v>
      </c>
    </row>
    <row r="53" spans="1:6" ht="31.5" x14ac:dyDescent="0.25">
      <c r="A53" s="167">
        <v>41</v>
      </c>
      <c r="B53" s="69" t="s">
        <v>28634</v>
      </c>
      <c r="C53" s="75" t="s">
        <v>28635</v>
      </c>
      <c r="D53" s="69" t="s">
        <v>4534</v>
      </c>
      <c r="E53" s="188">
        <v>3500000</v>
      </c>
      <c r="F53" s="72" t="s">
        <v>28594</v>
      </c>
    </row>
    <row r="54" spans="1:6" ht="31.5" x14ac:dyDescent="0.25">
      <c r="A54" s="167">
        <v>42</v>
      </c>
      <c r="B54" s="69" t="s">
        <v>28636</v>
      </c>
      <c r="C54" s="75" t="s">
        <v>28637</v>
      </c>
      <c r="D54" s="69" t="s">
        <v>28410</v>
      </c>
      <c r="E54" s="188">
        <v>1600000</v>
      </c>
      <c r="F54" s="72" t="s">
        <v>5058</v>
      </c>
    </row>
    <row r="55" spans="1:6" ht="31.5" x14ac:dyDescent="0.25">
      <c r="A55" s="167">
        <v>43</v>
      </c>
      <c r="B55" s="69" t="s">
        <v>28638</v>
      </c>
      <c r="C55" s="75" t="s">
        <v>28639</v>
      </c>
      <c r="D55" s="69" t="s">
        <v>3316</v>
      </c>
      <c r="E55" s="188">
        <v>1600000</v>
      </c>
      <c r="F55" s="72" t="s">
        <v>5058</v>
      </c>
    </row>
    <row r="56" spans="1:6" ht="31.5" x14ac:dyDescent="0.25">
      <c r="A56" s="167">
        <v>44</v>
      </c>
      <c r="B56" s="69" t="s">
        <v>28640</v>
      </c>
      <c r="C56" s="75" t="s">
        <v>28641</v>
      </c>
      <c r="D56" s="69" t="s">
        <v>28642</v>
      </c>
      <c r="E56" s="188">
        <v>467800</v>
      </c>
      <c r="F56" s="72" t="s">
        <v>5058</v>
      </c>
    </row>
    <row r="57" spans="1:6" ht="94.5" x14ac:dyDescent="0.25">
      <c r="A57" s="167">
        <v>45</v>
      </c>
      <c r="B57" s="69" t="s">
        <v>28640</v>
      </c>
      <c r="C57" s="75" t="s">
        <v>28643</v>
      </c>
      <c r="D57" s="69" t="s">
        <v>28644</v>
      </c>
      <c r="E57" s="188">
        <v>1500000</v>
      </c>
      <c r="F57" s="72" t="s">
        <v>28594</v>
      </c>
    </row>
    <row r="58" spans="1:6" ht="31.5" x14ac:dyDescent="0.25">
      <c r="A58" s="167">
        <v>46</v>
      </c>
      <c r="B58" s="69" t="s">
        <v>28645</v>
      </c>
      <c r="C58" s="75" t="s">
        <v>28646</v>
      </c>
      <c r="D58" s="69" t="s">
        <v>3316</v>
      </c>
      <c r="E58" s="188">
        <v>1500000</v>
      </c>
      <c r="F58" s="72" t="s">
        <v>5058</v>
      </c>
    </row>
    <row r="59" spans="1:6" ht="15.75" x14ac:dyDescent="0.25">
      <c r="A59" s="167"/>
      <c r="B59" s="2351" t="s">
        <v>219</v>
      </c>
      <c r="C59" s="2351"/>
      <c r="D59" s="69"/>
      <c r="E59" s="188"/>
      <c r="F59" s="72"/>
    </row>
    <row r="60" spans="1:6" ht="31.5" x14ac:dyDescent="0.25">
      <c r="A60" s="167">
        <v>47</v>
      </c>
      <c r="B60" s="69" t="s">
        <v>28647</v>
      </c>
      <c r="C60" s="75" t="s">
        <v>28648</v>
      </c>
      <c r="D60" s="69" t="s">
        <v>28649</v>
      </c>
      <c r="E60" s="188">
        <v>300000</v>
      </c>
      <c r="F60" s="72" t="s">
        <v>5058</v>
      </c>
    </row>
    <row r="61" spans="1:6" ht="78.75" x14ac:dyDescent="0.25">
      <c r="A61" s="167">
        <v>48</v>
      </c>
      <c r="B61" s="69" t="s">
        <v>28647</v>
      </c>
      <c r="C61" s="75" t="s">
        <v>28650</v>
      </c>
      <c r="D61" s="69" t="s">
        <v>28651</v>
      </c>
      <c r="E61" s="188">
        <v>500000</v>
      </c>
      <c r="F61" s="72" t="s">
        <v>5058</v>
      </c>
    </row>
    <row r="62" spans="1:6" ht="15.75" x14ac:dyDescent="0.25">
      <c r="A62" s="167"/>
      <c r="B62" s="2472" t="s">
        <v>477</v>
      </c>
      <c r="C62" s="2472"/>
      <c r="D62" s="70"/>
      <c r="E62" s="424"/>
      <c r="F62" s="72"/>
    </row>
    <row r="63" spans="1:6" ht="252" x14ac:dyDescent="0.25">
      <c r="A63" s="167">
        <v>49</v>
      </c>
      <c r="B63" s="69" t="s">
        <v>28652</v>
      </c>
      <c r="C63" s="75" t="s">
        <v>28653</v>
      </c>
      <c r="D63" s="69" t="s">
        <v>28654</v>
      </c>
      <c r="E63" s="188">
        <v>1169256.8</v>
      </c>
      <c r="F63" s="72" t="s">
        <v>5058</v>
      </c>
    </row>
    <row r="64" spans="1:6" ht="252" x14ac:dyDescent="0.25">
      <c r="A64" s="167">
        <v>50</v>
      </c>
      <c r="B64" s="69" t="s">
        <v>28655</v>
      </c>
      <c r="C64" s="75" t="s">
        <v>28656</v>
      </c>
      <c r="D64" s="69" t="s">
        <v>28654</v>
      </c>
      <c r="E64" s="188">
        <v>1169256.8</v>
      </c>
      <c r="F64" s="72" t="s">
        <v>5058</v>
      </c>
    </row>
    <row r="65" spans="1:6" ht="252" x14ac:dyDescent="0.25">
      <c r="A65" s="167">
        <v>51</v>
      </c>
      <c r="B65" s="69" t="s">
        <v>28657</v>
      </c>
      <c r="C65" s="75" t="s">
        <v>28658</v>
      </c>
      <c r="D65" s="69" t="s">
        <v>28654</v>
      </c>
      <c r="E65" s="188">
        <v>1169256.8</v>
      </c>
      <c r="F65" s="72" t="s">
        <v>5058</v>
      </c>
    </row>
    <row r="66" spans="1:6" ht="252" x14ac:dyDescent="0.25">
      <c r="A66" s="167">
        <v>52</v>
      </c>
      <c r="B66" s="69" t="s">
        <v>28659</v>
      </c>
      <c r="C66" s="75" t="s">
        <v>28660</v>
      </c>
      <c r="D66" s="69" t="s">
        <v>28654</v>
      </c>
      <c r="E66" s="188">
        <v>1169256.8</v>
      </c>
      <c r="F66" s="72" t="s">
        <v>5058</v>
      </c>
    </row>
    <row r="67" spans="1:6" ht="15.75" x14ac:dyDescent="0.25">
      <c r="A67" s="167"/>
      <c r="B67" s="2351" t="s">
        <v>11311</v>
      </c>
      <c r="C67" s="2351"/>
      <c r="D67" s="69"/>
      <c r="E67" s="424"/>
      <c r="F67" s="72"/>
    </row>
    <row r="68" spans="1:6" ht="78.75" x14ac:dyDescent="0.25">
      <c r="A68" s="167">
        <v>53</v>
      </c>
      <c r="B68" s="69" t="s">
        <v>12041</v>
      </c>
      <c r="C68" s="75" t="s">
        <v>28661</v>
      </c>
      <c r="D68" s="69" t="s">
        <v>28662</v>
      </c>
      <c r="E68" s="188">
        <v>3500000</v>
      </c>
      <c r="F68" s="72" t="s">
        <v>5058</v>
      </c>
    </row>
    <row r="69" spans="1:6" ht="15.75" x14ac:dyDescent="0.25">
      <c r="A69" s="167"/>
      <c r="B69" s="69"/>
      <c r="C69" s="75"/>
      <c r="D69" s="70" t="s">
        <v>1834</v>
      </c>
      <c r="E69" s="424">
        <f>SUM(E6:E68)</f>
        <v>81310343.439999983</v>
      </c>
      <c r="F69" s="72"/>
    </row>
    <row r="70" spans="1:6" ht="15.75" x14ac:dyDescent="0.25">
      <c r="A70" s="357"/>
      <c r="B70" s="2427" t="s">
        <v>9</v>
      </c>
      <c r="C70" s="2427"/>
      <c r="D70" s="2427"/>
      <c r="E70" s="358"/>
      <c r="F70" s="359"/>
    </row>
    <row r="71" spans="1:6" ht="63" x14ac:dyDescent="0.25">
      <c r="A71" s="353">
        <v>1</v>
      </c>
      <c r="B71" s="69" t="s">
        <v>269</v>
      </c>
      <c r="C71" s="7" t="s">
        <v>28663</v>
      </c>
      <c r="D71" s="69" t="s">
        <v>271</v>
      </c>
      <c r="E71" s="187">
        <v>1000000</v>
      </c>
      <c r="F71" s="131" t="s">
        <v>272</v>
      </c>
    </row>
    <row r="72" spans="1:6" ht="15.75" x14ac:dyDescent="0.25">
      <c r="A72" s="353"/>
      <c r="B72" s="70" t="s">
        <v>273</v>
      </c>
      <c r="C72" s="7"/>
      <c r="D72" s="69"/>
      <c r="E72" s="187"/>
      <c r="F72" s="131"/>
    </row>
    <row r="73" spans="1:6" ht="94.5" x14ac:dyDescent="0.25">
      <c r="A73" s="353">
        <v>2</v>
      </c>
      <c r="B73" s="69" t="s">
        <v>274</v>
      </c>
      <c r="C73" s="7" t="s">
        <v>28664</v>
      </c>
      <c r="D73" s="69" t="s">
        <v>276</v>
      </c>
      <c r="E73" s="187">
        <v>4500000</v>
      </c>
      <c r="F73" s="131" t="s">
        <v>277</v>
      </c>
    </row>
    <row r="74" spans="1:6" ht="15.75" x14ac:dyDescent="0.25">
      <c r="A74" s="130"/>
      <c r="B74" s="70" t="s">
        <v>248</v>
      </c>
      <c r="C74" s="70"/>
      <c r="D74" s="70"/>
      <c r="E74" s="189">
        <v>5500000</v>
      </c>
      <c r="F74" s="130"/>
    </row>
    <row r="75" spans="1:6" ht="15.75" x14ac:dyDescent="0.25">
      <c r="A75" s="113"/>
      <c r="B75" s="173" t="s">
        <v>324</v>
      </c>
      <c r="C75" s="173"/>
      <c r="D75" s="173"/>
      <c r="E75" s="217">
        <f>E74+E69</f>
        <v>86810343.439999983</v>
      </c>
      <c r="F75" s="113"/>
    </row>
    <row r="76" spans="1:6" ht="15.75" x14ac:dyDescent="0.25">
      <c r="B76" s="1730"/>
      <c r="C76" s="1730"/>
      <c r="D76" s="1730"/>
      <c r="E76" s="1730"/>
    </row>
    <row r="83" spans="1:6" ht="15.75" x14ac:dyDescent="0.25">
      <c r="A83" s="2741" t="s">
        <v>0</v>
      </c>
      <c r="B83" s="2741"/>
      <c r="C83" s="2741"/>
      <c r="D83" s="2741"/>
      <c r="E83" s="2741"/>
      <c r="F83" s="2741"/>
    </row>
    <row r="84" spans="1:6" ht="15.75" x14ac:dyDescent="0.25">
      <c r="A84" s="2741" t="s">
        <v>42067</v>
      </c>
      <c r="B84" s="2741"/>
      <c r="C84" s="2741"/>
      <c r="D84" s="2741"/>
      <c r="E84" s="2741"/>
      <c r="F84" s="2741"/>
    </row>
    <row r="85" spans="1:6" ht="15.75" x14ac:dyDescent="0.25">
      <c r="A85" s="2741" t="s">
        <v>281</v>
      </c>
      <c r="B85" s="2741"/>
      <c r="C85" s="2741"/>
      <c r="D85" s="2741"/>
      <c r="E85" s="2741"/>
      <c r="F85" s="2741"/>
    </row>
    <row r="86" spans="1:6" ht="15.75" x14ac:dyDescent="0.25">
      <c r="A86" s="1868" t="s">
        <v>3</v>
      </c>
      <c r="B86" s="1758" t="s">
        <v>5559</v>
      </c>
      <c r="C86" s="1758" t="s">
        <v>284</v>
      </c>
      <c r="D86" s="1758" t="s">
        <v>10816</v>
      </c>
      <c r="E86" s="1808" t="s">
        <v>708</v>
      </c>
      <c r="F86" s="1758" t="s">
        <v>8</v>
      </c>
    </row>
    <row r="87" spans="1:6" ht="15.75" x14ac:dyDescent="0.25">
      <c r="A87" s="1873"/>
      <c r="B87" s="2484" t="s">
        <v>9</v>
      </c>
      <c r="C87" s="2511"/>
      <c r="D87" s="2485"/>
      <c r="E87" s="1808"/>
      <c r="F87" s="1758"/>
    </row>
    <row r="88" spans="1:6" ht="126" x14ac:dyDescent="0.25">
      <c r="A88" s="1873">
        <v>1</v>
      </c>
      <c r="B88" s="1756" t="s">
        <v>295</v>
      </c>
      <c r="C88" s="1756" t="s">
        <v>42068</v>
      </c>
      <c r="D88" s="1756" t="s">
        <v>9148</v>
      </c>
      <c r="E88" s="1744">
        <v>668965.65</v>
      </c>
      <c r="F88" s="1741" t="s">
        <v>272</v>
      </c>
    </row>
    <row r="89" spans="1:6" ht="15.75" x14ac:dyDescent="0.25">
      <c r="A89" s="1873"/>
      <c r="B89" s="2484" t="s">
        <v>25644</v>
      </c>
      <c r="C89" s="2511"/>
      <c r="D89" s="2485"/>
      <c r="E89" s="1744"/>
      <c r="F89" s="1740"/>
    </row>
    <row r="90" spans="1:6" ht="94.5" x14ac:dyDescent="0.25">
      <c r="A90" s="1873">
        <v>2</v>
      </c>
      <c r="B90" s="1885" t="s">
        <v>42069</v>
      </c>
      <c r="C90" s="1756" t="s">
        <v>42070</v>
      </c>
      <c r="D90" s="1756" t="s">
        <v>3056</v>
      </c>
      <c r="E90" s="1744">
        <v>341379</v>
      </c>
      <c r="F90" s="1741" t="s">
        <v>272</v>
      </c>
    </row>
    <row r="91" spans="1:6" ht="15.75" x14ac:dyDescent="0.25">
      <c r="A91" s="1873"/>
      <c r="B91" s="2484" t="s">
        <v>40</v>
      </c>
      <c r="C91" s="2485"/>
      <c r="D91" s="1756"/>
      <c r="E91" s="1744"/>
      <c r="F91" s="1740"/>
    </row>
    <row r="92" spans="1:6" ht="94.5" x14ac:dyDescent="0.25">
      <c r="A92" s="1873">
        <v>2</v>
      </c>
      <c r="B92" s="1756" t="s">
        <v>301</v>
      </c>
      <c r="C92" s="1756" t="s">
        <v>42071</v>
      </c>
      <c r="D92" s="1756" t="s">
        <v>43</v>
      </c>
      <c r="E92" s="1744">
        <v>568965.51</v>
      </c>
      <c r="F92" s="1741" t="s">
        <v>272</v>
      </c>
    </row>
    <row r="93" spans="1:6" ht="15.75" x14ac:dyDescent="0.25">
      <c r="A93" s="1873"/>
      <c r="B93" s="2484" t="s">
        <v>312</v>
      </c>
      <c r="C93" s="2485"/>
      <c r="D93" s="1756"/>
      <c r="E93" s="1769"/>
      <c r="F93" s="1740"/>
    </row>
    <row r="94" spans="1:6" ht="47.25" x14ac:dyDescent="0.25">
      <c r="A94" s="1873">
        <v>3</v>
      </c>
      <c r="B94" s="1755" t="s">
        <v>42072</v>
      </c>
      <c r="C94" s="1755" t="s">
        <v>42073</v>
      </c>
      <c r="D94" s="1755" t="s">
        <v>42074</v>
      </c>
      <c r="E94" s="1874">
        <v>600000</v>
      </c>
      <c r="F94" s="1787" t="s">
        <v>13</v>
      </c>
    </row>
    <row r="95" spans="1:6" ht="47.25" x14ac:dyDescent="0.25">
      <c r="A95" s="1873">
        <v>4</v>
      </c>
      <c r="B95" s="1755" t="s">
        <v>42072</v>
      </c>
      <c r="C95" s="1755" t="s">
        <v>42073</v>
      </c>
      <c r="D95" s="1755" t="s">
        <v>42075</v>
      </c>
      <c r="E95" s="1874">
        <v>600000</v>
      </c>
      <c r="F95" s="1787" t="s">
        <v>13</v>
      </c>
    </row>
    <row r="96" spans="1:6" ht="31.5" x14ac:dyDescent="0.25">
      <c r="A96" s="1873">
        <v>5</v>
      </c>
      <c r="B96" s="1755" t="s">
        <v>42076</v>
      </c>
      <c r="C96" s="1755" t="s">
        <v>42077</v>
      </c>
      <c r="D96" s="1755" t="s">
        <v>3027</v>
      </c>
      <c r="E96" s="1874">
        <v>850000</v>
      </c>
      <c r="F96" s="1787" t="s">
        <v>13</v>
      </c>
    </row>
    <row r="97" spans="1:6" ht="31.5" x14ac:dyDescent="0.25">
      <c r="A97" s="1873">
        <v>6</v>
      </c>
      <c r="B97" s="1755" t="s">
        <v>42078</v>
      </c>
      <c r="C97" s="1755" t="s">
        <v>42079</v>
      </c>
      <c r="D97" s="1755" t="s">
        <v>3027</v>
      </c>
      <c r="E97" s="1874">
        <v>850000</v>
      </c>
      <c r="F97" s="1787" t="s">
        <v>13</v>
      </c>
    </row>
    <row r="98" spans="1:6" ht="31.5" x14ac:dyDescent="0.25">
      <c r="A98" s="1873">
        <v>7</v>
      </c>
      <c r="B98" s="1755" t="s">
        <v>42080</v>
      </c>
      <c r="C98" s="1755" t="s">
        <v>42081</v>
      </c>
      <c r="D98" s="1755" t="s">
        <v>3316</v>
      </c>
      <c r="E98" s="1874">
        <v>1700000</v>
      </c>
      <c r="F98" s="1787" t="s">
        <v>13</v>
      </c>
    </row>
    <row r="99" spans="1:6" ht="126" x14ac:dyDescent="0.25">
      <c r="A99" s="1873">
        <v>8</v>
      </c>
      <c r="B99" s="1755" t="s">
        <v>1906</v>
      </c>
      <c r="C99" s="1755" t="s">
        <v>42082</v>
      </c>
      <c r="D99" s="1755" t="s">
        <v>42083</v>
      </c>
      <c r="E99" s="1874">
        <v>1200000</v>
      </c>
      <c r="F99" s="1787" t="s">
        <v>13</v>
      </c>
    </row>
    <row r="100" spans="1:6" ht="15.75" x14ac:dyDescent="0.25">
      <c r="A100" s="1873"/>
      <c r="B100" s="2456" t="s">
        <v>315</v>
      </c>
      <c r="C100" s="2459"/>
      <c r="D100" s="1755"/>
      <c r="E100" s="1874"/>
      <c r="F100" s="1886"/>
    </row>
    <row r="101" spans="1:6" ht="141.75" x14ac:dyDescent="0.25">
      <c r="A101" s="1873">
        <v>9</v>
      </c>
      <c r="B101" s="1755" t="s">
        <v>42084</v>
      </c>
      <c r="C101" s="1755" t="s">
        <v>42085</v>
      </c>
      <c r="D101" s="1755" t="s">
        <v>42086</v>
      </c>
      <c r="E101" s="1874">
        <v>2000000</v>
      </c>
      <c r="F101" s="1787" t="s">
        <v>13</v>
      </c>
    </row>
    <row r="102" spans="1:6" ht="31.5" x14ac:dyDescent="0.25">
      <c r="A102" s="1873">
        <v>10</v>
      </c>
      <c r="B102" s="1755" t="s">
        <v>42087</v>
      </c>
      <c r="C102" s="1755" t="s">
        <v>42088</v>
      </c>
      <c r="D102" s="1755" t="s">
        <v>3027</v>
      </c>
      <c r="E102" s="1874">
        <v>1000000</v>
      </c>
      <c r="F102" s="1787" t="s">
        <v>13</v>
      </c>
    </row>
    <row r="103" spans="1:6" ht="15.75" x14ac:dyDescent="0.25">
      <c r="A103" s="1873"/>
      <c r="B103" s="2456" t="s">
        <v>219</v>
      </c>
      <c r="C103" s="2459"/>
      <c r="D103" s="1755"/>
      <c r="E103" s="1874"/>
      <c r="F103" s="1886"/>
    </row>
    <row r="104" spans="1:6" ht="31.5" x14ac:dyDescent="0.25">
      <c r="A104" s="1873">
        <v>11</v>
      </c>
      <c r="B104" s="1755" t="s">
        <v>42089</v>
      </c>
      <c r="C104" s="1755" t="s">
        <v>42090</v>
      </c>
      <c r="D104" s="1755" t="s">
        <v>1507</v>
      </c>
      <c r="E104" s="1887">
        <v>1000000</v>
      </c>
      <c r="F104" s="1787" t="s">
        <v>13</v>
      </c>
    </row>
    <row r="105" spans="1:6" ht="15.75" x14ac:dyDescent="0.25">
      <c r="A105" s="1873"/>
      <c r="B105" s="2456" t="s">
        <v>248</v>
      </c>
      <c r="C105" s="2459"/>
      <c r="D105" s="1755"/>
      <c r="E105" s="1872">
        <f>SUM(E88:E104)</f>
        <v>11379310.16</v>
      </c>
      <c r="F105" s="1786"/>
    </row>
  </sheetData>
  <mergeCells count="25">
    <mergeCell ref="B62:C62"/>
    <mergeCell ref="B67:C67"/>
    <mergeCell ref="B70:D70"/>
    <mergeCell ref="B19:C19"/>
    <mergeCell ref="B21:C21"/>
    <mergeCell ref="B23:C23"/>
    <mergeCell ref="B34:C34"/>
    <mergeCell ref="B48:C48"/>
    <mergeCell ref="B59:C59"/>
    <mergeCell ref="B15:C15"/>
    <mergeCell ref="A1:F1"/>
    <mergeCell ref="A2:F2"/>
    <mergeCell ref="A3:F3"/>
    <mergeCell ref="B5:D5"/>
    <mergeCell ref="B11:D11"/>
    <mergeCell ref="B93:C93"/>
    <mergeCell ref="B100:C100"/>
    <mergeCell ref="B103:C103"/>
    <mergeCell ref="B105:C105"/>
    <mergeCell ref="A83:F83"/>
    <mergeCell ref="A84:F84"/>
    <mergeCell ref="A85:F85"/>
    <mergeCell ref="B87:D87"/>
    <mergeCell ref="B89:D89"/>
    <mergeCell ref="B91:C91"/>
  </mergeCells>
  <pageMargins left="0.7" right="0.7" top="0.75" bottom="0.75" header="0.3" footer="0.3"/>
  <pageSetup orientation="portrait"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7"/>
  <sheetViews>
    <sheetView topLeftCell="A121" workbookViewId="0">
      <selection activeCell="C96" sqref="C96"/>
    </sheetView>
  </sheetViews>
  <sheetFormatPr defaultRowHeight="15.75" x14ac:dyDescent="0.25"/>
  <cols>
    <col min="1" max="1" width="7.140625" style="128" customWidth="1"/>
    <col min="2" max="2" width="17.28515625" style="128" customWidth="1"/>
    <col min="3" max="3" width="42.28515625" style="128" customWidth="1"/>
    <col min="4" max="4" width="16.85546875" style="128" customWidth="1"/>
    <col min="5" max="5" width="19.42578125" style="128" customWidth="1"/>
    <col min="6" max="6" width="13.140625" style="128" customWidth="1"/>
    <col min="7" max="16384" width="9.140625" style="128"/>
  </cols>
  <sheetData>
    <row r="1" spans="1:6" x14ac:dyDescent="0.25">
      <c r="A1" s="2345" t="s">
        <v>0</v>
      </c>
      <c r="B1" s="2345"/>
      <c r="C1" s="2345"/>
      <c r="D1" s="2345"/>
      <c r="E1" s="2345"/>
      <c r="F1" s="2345"/>
    </row>
    <row r="2" spans="1:6" x14ac:dyDescent="0.25">
      <c r="A2" s="2345" t="s">
        <v>28053</v>
      </c>
      <c r="B2" s="2345"/>
      <c r="C2" s="2345"/>
      <c r="D2" s="2345"/>
      <c r="E2" s="2345"/>
      <c r="F2" s="2345"/>
    </row>
    <row r="3" spans="1:6" x14ac:dyDescent="0.25">
      <c r="A3" s="2345" t="s">
        <v>281</v>
      </c>
      <c r="B3" s="2345"/>
      <c r="C3" s="2345"/>
      <c r="D3" s="2345"/>
      <c r="E3" s="2345"/>
      <c r="F3" s="2345"/>
    </row>
    <row r="4" spans="1:6" ht="31.5" x14ac:dyDescent="0.25">
      <c r="A4" s="410" t="s">
        <v>3</v>
      </c>
      <c r="B4" s="9" t="s">
        <v>283</v>
      </c>
      <c r="C4" s="9" t="s">
        <v>284</v>
      </c>
      <c r="D4" s="96" t="s">
        <v>5291</v>
      </c>
      <c r="E4" s="138" t="s">
        <v>286</v>
      </c>
      <c r="F4" s="219" t="s">
        <v>287</v>
      </c>
    </row>
    <row r="5" spans="1:6" x14ac:dyDescent="0.25">
      <c r="A5" s="131"/>
      <c r="B5" s="2418" t="s">
        <v>9</v>
      </c>
      <c r="C5" s="2418"/>
      <c r="D5" s="2418"/>
      <c r="E5" s="189"/>
      <c r="F5" s="71"/>
    </row>
    <row r="6" spans="1:6" ht="47.25" x14ac:dyDescent="0.25">
      <c r="A6" s="131">
        <v>1</v>
      </c>
      <c r="B6" s="303" t="s">
        <v>289</v>
      </c>
      <c r="C6" s="303" t="s">
        <v>28054</v>
      </c>
      <c r="D6" s="303" t="s">
        <v>329</v>
      </c>
      <c r="E6" s="722">
        <v>440000</v>
      </c>
      <c r="F6" s="497" t="s">
        <v>272</v>
      </c>
    </row>
    <row r="7" spans="1:6" ht="141.75" x14ac:dyDescent="0.25">
      <c r="A7" s="131">
        <v>2</v>
      </c>
      <c r="B7" s="303" t="s">
        <v>295</v>
      </c>
      <c r="C7" s="303" t="s">
        <v>28055</v>
      </c>
      <c r="D7" s="303" t="s">
        <v>535</v>
      </c>
      <c r="E7" s="722">
        <v>1697600.78</v>
      </c>
      <c r="F7" s="497" t="s">
        <v>272</v>
      </c>
    </row>
    <row r="8" spans="1:6" ht="94.5" x14ac:dyDescent="0.25">
      <c r="A8" s="131">
        <v>3</v>
      </c>
      <c r="B8" s="303" t="s">
        <v>28056</v>
      </c>
      <c r="C8" s="303" t="s">
        <v>28057</v>
      </c>
      <c r="D8" s="303" t="s">
        <v>28058</v>
      </c>
      <c r="E8" s="722">
        <v>400000</v>
      </c>
      <c r="F8" s="497" t="s">
        <v>272</v>
      </c>
    </row>
    <row r="9" spans="1:6" ht="47.25" x14ac:dyDescent="0.25">
      <c r="A9" s="131">
        <v>4</v>
      </c>
      <c r="B9" s="303" t="s">
        <v>17</v>
      </c>
      <c r="C9" s="303" t="s">
        <v>28059</v>
      </c>
      <c r="D9" s="303" t="s">
        <v>537</v>
      </c>
      <c r="E9" s="722">
        <v>14400</v>
      </c>
      <c r="F9" s="497"/>
    </row>
    <row r="10" spans="1:6" ht="47.25" x14ac:dyDescent="0.25">
      <c r="A10" s="131">
        <v>5</v>
      </c>
      <c r="B10" s="303" t="s">
        <v>20</v>
      </c>
      <c r="C10" s="303" t="s">
        <v>28060</v>
      </c>
      <c r="D10" s="303" t="s">
        <v>539</v>
      </c>
      <c r="E10" s="722">
        <v>100000</v>
      </c>
      <c r="F10" s="497" t="s">
        <v>272</v>
      </c>
    </row>
    <row r="11" spans="1:6" ht="63" x14ac:dyDescent="0.25">
      <c r="A11" s="131">
        <v>6</v>
      </c>
      <c r="B11" s="303" t="s">
        <v>290</v>
      </c>
      <c r="C11" s="303" t="s">
        <v>28061</v>
      </c>
      <c r="D11" s="303" t="s">
        <v>1652</v>
      </c>
      <c r="E11" s="722">
        <v>1248000</v>
      </c>
      <c r="F11" s="497" t="s">
        <v>272</v>
      </c>
    </row>
    <row r="12" spans="1:6" x14ac:dyDescent="0.25">
      <c r="A12" s="131"/>
      <c r="B12" s="2895" t="s">
        <v>8605</v>
      </c>
      <c r="C12" s="2967"/>
      <c r="D12" s="2967"/>
      <c r="E12" s="1329"/>
      <c r="F12" s="1330"/>
    </row>
    <row r="13" spans="1:6" ht="110.25" x14ac:dyDescent="0.25">
      <c r="A13" s="131">
        <v>7</v>
      </c>
      <c r="B13" s="303" t="s">
        <v>295</v>
      </c>
      <c r="C13" s="303" t="s">
        <v>28062</v>
      </c>
      <c r="D13" s="303" t="s">
        <v>544</v>
      </c>
      <c r="E13" s="722">
        <v>500000.34</v>
      </c>
      <c r="F13" s="497" t="s">
        <v>272</v>
      </c>
    </row>
    <row r="14" spans="1:6" ht="63" x14ac:dyDescent="0.25">
      <c r="A14" s="131">
        <v>8</v>
      </c>
      <c r="B14" s="303" t="s">
        <v>290</v>
      </c>
      <c r="C14" s="303" t="s">
        <v>28063</v>
      </c>
      <c r="D14" s="303" t="s">
        <v>1652</v>
      </c>
      <c r="E14" s="722">
        <v>624000</v>
      </c>
      <c r="F14" s="497" t="s">
        <v>272</v>
      </c>
    </row>
    <row r="15" spans="1:6" ht="63" x14ac:dyDescent="0.25">
      <c r="A15" s="131">
        <v>9</v>
      </c>
      <c r="B15" s="303" t="s">
        <v>28064</v>
      </c>
      <c r="C15" s="303" t="s">
        <v>28065</v>
      </c>
      <c r="D15" s="303" t="s">
        <v>28066</v>
      </c>
      <c r="E15" s="722">
        <v>1376000</v>
      </c>
      <c r="F15" s="497"/>
    </row>
    <row r="16" spans="1:6" x14ac:dyDescent="0.25">
      <c r="A16" s="131"/>
      <c r="B16" s="2393" t="s">
        <v>739</v>
      </c>
      <c r="C16" s="2394"/>
      <c r="D16" s="2394"/>
      <c r="E16" s="1331"/>
      <c r="F16" s="1332"/>
    </row>
    <row r="17" spans="1:6" ht="110.25" x14ac:dyDescent="0.25">
      <c r="A17" s="131">
        <v>10</v>
      </c>
      <c r="B17" s="303" t="s">
        <v>301</v>
      </c>
      <c r="C17" s="303" t="s">
        <v>28067</v>
      </c>
      <c r="D17" s="303" t="s">
        <v>43</v>
      </c>
      <c r="E17" s="722">
        <v>4568965.5</v>
      </c>
      <c r="F17" s="497" t="s">
        <v>272</v>
      </c>
    </row>
    <row r="18" spans="1:6" x14ac:dyDescent="0.25">
      <c r="A18" s="131"/>
      <c r="B18" s="2393" t="s">
        <v>306</v>
      </c>
      <c r="C18" s="2394"/>
      <c r="D18" s="2394"/>
      <c r="E18" s="1331"/>
      <c r="F18" s="1332"/>
    </row>
    <row r="19" spans="1:6" ht="157.5" x14ac:dyDescent="0.25">
      <c r="A19" s="131">
        <v>11</v>
      </c>
      <c r="B19" s="303" t="s">
        <v>4481</v>
      </c>
      <c r="C19" s="303" t="s">
        <v>28068</v>
      </c>
      <c r="D19" s="303" t="s">
        <v>4483</v>
      </c>
      <c r="E19" s="722">
        <v>1211765</v>
      </c>
      <c r="F19" s="497" t="s">
        <v>272</v>
      </c>
    </row>
    <row r="20" spans="1:6" x14ac:dyDescent="0.25">
      <c r="A20" s="131"/>
      <c r="B20" s="2393" t="s">
        <v>2199</v>
      </c>
      <c r="C20" s="2394"/>
      <c r="D20" s="2394"/>
      <c r="E20" s="1331"/>
      <c r="F20" s="1332"/>
    </row>
    <row r="21" spans="1:6" ht="252" x14ac:dyDescent="0.25">
      <c r="A21" s="131">
        <v>12</v>
      </c>
      <c r="B21" s="303" t="s">
        <v>28069</v>
      </c>
      <c r="C21" s="303" t="s">
        <v>28070</v>
      </c>
      <c r="D21" s="69" t="s">
        <v>25943</v>
      </c>
      <c r="E21" s="722">
        <v>4677027.2</v>
      </c>
      <c r="F21" s="497" t="s">
        <v>13</v>
      </c>
    </row>
    <row r="22" spans="1:6" x14ac:dyDescent="0.25">
      <c r="A22" s="131"/>
      <c r="B22" s="2393" t="s">
        <v>34</v>
      </c>
      <c r="C22" s="2394"/>
      <c r="D22" s="2394"/>
      <c r="E22" s="1331"/>
      <c r="F22" s="1332"/>
    </row>
    <row r="23" spans="1:6" ht="63" x14ac:dyDescent="0.25">
      <c r="A23" s="131">
        <v>13</v>
      </c>
      <c r="B23" s="303" t="s">
        <v>28071</v>
      </c>
      <c r="C23" s="303" t="s">
        <v>14226</v>
      </c>
      <c r="D23" s="303" t="s">
        <v>7095</v>
      </c>
      <c r="E23" s="722">
        <v>5500000</v>
      </c>
      <c r="F23" s="497" t="s">
        <v>272</v>
      </c>
    </row>
    <row r="24" spans="1:6" ht="47.25" x14ac:dyDescent="0.25">
      <c r="A24" s="131">
        <v>14</v>
      </c>
      <c r="B24" s="303" t="s">
        <v>28072</v>
      </c>
      <c r="C24" s="303" t="s">
        <v>28073</v>
      </c>
      <c r="D24" s="303" t="s">
        <v>7095</v>
      </c>
      <c r="E24" s="722">
        <v>11702586</v>
      </c>
      <c r="F24" s="497" t="s">
        <v>272</v>
      </c>
    </row>
    <row r="25" spans="1:6" x14ac:dyDescent="0.25">
      <c r="A25" s="131"/>
      <c r="B25" s="2393" t="s">
        <v>303</v>
      </c>
      <c r="C25" s="2394"/>
      <c r="D25" s="2394"/>
      <c r="E25" s="1331"/>
      <c r="F25" s="1332"/>
    </row>
    <row r="26" spans="1:6" ht="315" x14ac:dyDescent="0.25">
      <c r="A26" s="131">
        <v>15</v>
      </c>
      <c r="B26" s="303" t="s">
        <v>696</v>
      </c>
      <c r="C26" s="303" t="s">
        <v>28074</v>
      </c>
      <c r="D26" s="303" t="s">
        <v>28075</v>
      </c>
      <c r="E26" s="722">
        <v>300000</v>
      </c>
      <c r="F26" s="497" t="s">
        <v>272</v>
      </c>
    </row>
    <row r="27" spans="1:6" x14ac:dyDescent="0.25">
      <c r="A27" s="131"/>
      <c r="B27" s="2393" t="s">
        <v>481</v>
      </c>
      <c r="C27" s="2394"/>
      <c r="D27" s="2394"/>
      <c r="E27" s="1331"/>
      <c r="F27" s="1332"/>
    </row>
    <row r="28" spans="1:6" ht="47.25" x14ac:dyDescent="0.25">
      <c r="A28" s="131">
        <v>16</v>
      </c>
      <c r="B28" s="303" t="s">
        <v>28076</v>
      </c>
      <c r="C28" s="303" t="s">
        <v>28077</v>
      </c>
      <c r="D28" s="303" t="s">
        <v>13455</v>
      </c>
      <c r="E28" s="722">
        <v>3000000</v>
      </c>
      <c r="F28" s="497" t="s">
        <v>13</v>
      </c>
    </row>
    <row r="29" spans="1:6" x14ac:dyDescent="0.25">
      <c r="A29" s="131"/>
      <c r="B29" s="2393" t="s">
        <v>4995</v>
      </c>
      <c r="C29" s="2394"/>
      <c r="D29" s="2394"/>
      <c r="E29" s="1331"/>
      <c r="F29" s="1332"/>
    </row>
    <row r="30" spans="1:6" ht="63" x14ac:dyDescent="0.25">
      <c r="A30" s="131">
        <v>17</v>
      </c>
      <c r="B30" s="69" t="s">
        <v>4995</v>
      </c>
      <c r="C30" s="303" t="s">
        <v>28078</v>
      </c>
      <c r="D30" s="303" t="s">
        <v>28079</v>
      </c>
      <c r="E30" s="187">
        <v>2000000</v>
      </c>
      <c r="F30" s="497" t="s">
        <v>272</v>
      </c>
    </row>
    <row r="31" spans="1:6" x14ac:dyDescent="0.25">
      <c r="A31" s="131"/>
      <c r="B31" s="2348" t="s">
        <v>312</v>
      </c>
      <c r="C31" s="2349"/>
      <c r="D31" s="2349"/>
      <c r="E31" s="1333"/>
      <c r="F31" s="1334"/>
    </row>
    <row r="32" spans="1:6" ht="31.5" x14ac:dyDescent="0.25">
      <c r="A32" s="131">
        <v>18</v>
      </c>
      <c r="B32" s="69" t="s">
        <v>28080</v>
      </c>
      <c r="C32" s="303" t="s">
        <v>28081</v>
      </c>
      <c r="D32" s="69" t="s">
        <v>7272</v>
      </c>
      <c r="E32" s="187">
        <v>700000</v>
      </c>
      <c r="F32" s="497" t="s">
        <v>272</v>
      </c>
    </row>
    <row r="33" spans="1:6" ht="126" x14ac:dyDescent="0.25">
      <c r="A33" s="131">
        <v>19</v>
      </c>
      <c r="B33" s="69" t="s">
        <v>28082</v>
      </c>
      <c r="C33" s="303" t="s">
        <v>28083</v>
      </c>
      <c r="D33" s="69" t="s">
        <v>28084</v>
      </c>
      <c r="E33" s="187">
        <v>600000</v>
      </c>
      <c r="F33" s="497" t="s">
        <v>272</v>
      </c>
    </row>
    <row r="34" spans="1:6" ht="110.25" x14ac:dyDescent="0.25">
      <c r="A34" s="131">
        <v>20</v>
      </c>
      <c r="B34" s="158" t="s">
        <v>28085</v>
      </c>
      <c r="C34" s="303" t="s">
        <v>28086</v>
      </c>
      <c r="D34" s="158" t="s">
        <v>28087</v>
      </c>
      <c r="E34" s="186">
        <v>750000</v>
      </c>
      <c r="F34" s="526" t="s">
        <v>272</v>
      </c>
    </row>
    <row r="35" spans="1:6" ht="110.25" x14ac:dyDescent="0.25">
      <c r="A35" s="131">
        <v>21</v>
      </c>
      <c r="B35" s="69" t="s">
        <v>28088</v>
      </c>
      <c r="C35" s="303" t="s">
        <v>28089</v>
      </c>
      <c r="D35" s="69" t="s">
        <v>28090</v>
      </c>
      <c r="E35" s="187">
        <v>650000</v>
      </c>
      <c r="F35" s="497" t="s">
        <v>13</v>
      </c>
    </row>
    <row r="36" spans="1:6" ht="126" x14ac:dyDescent="0.25">
      <c r="A36" s="131">
        <v>22</v>
      </c>
      <c r="B36" s="69" t="s">
        <v>28091</v>
      </c>
      <c r="C36" s="303" t="s">
        <v>28092</v>
      </c>
      <c r="D36" s="69" t="s">
        <v>28084</v>
      </c>
      <c r="E36" s="187">
        <v>500000</v>
      </c>
      <c r="F36" s="497" t="s">
        <v>272</v>
      </c>
    </row>
    <row r="37" spans="1:6" ht="110.25" x14ac:dyDescent="0.25">
      <c r="A37" s="131">
        <v>23</v>
      </c>
      <c r="B37" s="69" t="s">
        <v>28093</v>
      </c>
      <c r="C37" s="303" t="s">
        <v>28094</v>
      </c>
      <c r="D37" s="69" t="s">
        <v>28095</v>
      </c>
      <c r="E37" s="187">
        <v>300000</v>
      </c>
      <c r="F37" s="497" t="s">
        <v>272</v>
      </c>
    </row>
    <row r="38" spans="1:6" ht="110.25" x14ac:dyDescent="0.25">
      <c r="A38" s="131">
        <v>24</v>
      </c>
      <c r="B38" s="69" t="s">
        <v>28096</v>
      </c>
      <c r="C38" s="303" t="s">
        <v>28097</v>
      </c>
      <c r="D38" s="69" t="s">
        <v>28098</v>
      </c>
      <c r="E38" s="187">
        <v>700000</v>
      </c>
      <c r="F38" s="497" t="s">
        <v>13</v>
      </c>
    </row>
    <row r="39" spans="1:6" ht="31.5" x14ac:dyDescent="0.25">
      <c r="A39" s="131">
        <v>25</v>
      </c>
      <c r="B39" s="69" t="s">
        <v>28099</v>
      </c>
      <c r="C39" s="303" t="s">
        <v>28100</v>
      </c>
      <c r="D39" s="69" t="s">
        <v>28101</v>
      </c>
      <c r="E39" s="187">
        <v>1000000</v>
      </c>
      <c r="F39" s="497" t="s">
        <v>13</v>
      </c>
    </row>
    <row r="40" spans="1:6" ht="31.5" x14ac:dyDescent="0.25">
      <c r="A40" s="131">
        <v>26</v>
      </c>
      <c r="B40" s="69" t="s">
        <v>28102</v>
      </c>
      <c r="C40" s="303" t="s">
        <v>28103</v>
      </c>
      <c r="D40" s="69" t="s">
        <v>7272</v>
      </c>
      <c r="E40" s="187">
        <v>750000</v>
      </c>
      <c r="F40" s="497" t="s">
        <v>272</v>
      </c>
    </row>
    <row r="41" spans="1:6" ht="31.5" x14ac:dyDescent="0.25">
      <c r="A41" s="131">
        <v>27</v>
      </c>
      <c r="B41" s="69" t="s">
        <v>28104</v>
      </c>
      <c r="C41" s="303" t="s">
        <v>28105</v>
      </c>
      <c r="D41" s="69" t="s">
        <v>28106</v>
      </c>
      <c r="E41" s="187">
        <v>700000</v>
      </c>
      <c r="F41" s="497" t="s">
        <v>13</v>
      </c>
    </row>
    <row r="42" spans="1:6" ht="31.5" x14ac:dyDescent="0.25">
      <c r="A42" s="131">
        <v>28</v>
      </c>
      <c r="B42" s="69" t="s">
        <v>28104</v>
      </c>
      <c r="C42" s="303" t="s">
        <v>28107</v>
      </c>
      <c r="D42" s="69" t="s">
        <v>28108</v>
      </c>
      <c r="E42" s="187">
        <v>250000</v>
      </c>
      <c r="F42" s="497" t="s">
        <v>13</v>
      </c>
    </row>
    <row r="43" spans="1:6" ht="31.5" x14ac:dyDescent="0.25">
      <c r="A43" s="131">
        <v>29</v>
      </c>
      <c r="B43" s="69" t="s">
        <v>28109</v>
      </c>
      <c r="C43" s="303" t="s">
        <v>28110</v>
      </c>
      <c r="D43" s="69" t="s">
        <v>7272</v>
      </c>
      <c r="E43" s="187">
        <v>800000</v>
      </c>
      <c r="F43" s="497" t="s">
        <v>272</v>
      </c>
    </row>
    <row r="44" spans="1:6" ht="31.5" x14ac:dyDescent="0.25">
      <c r="A44" s="131">
        <v>30</v>
      </c>
      <c r="B44" s="69" t="s">
        <v>28111</v>
      </c>
      <c r="C44" s="303" t="s">
        <v>28112</v>
      </c>
      <c r="D44" s="69" t="s">
        <v>7272</v>
      </c>
      <c r="E44" s="187">
        <v>800000</v>
      </c>
      <c r="F44" s="497" t="s">
        <v>13</v>
      </c>
    </row>
    <row r="45" spans="1:6" ht="31.5" x14ac:dyDescent="0.25">
      <c r="A45" s="131">
        <v>31</v>
      </c>
      <c r="B45" s="303" t="s">
        <v>28113</v>
      </c>
      <c r="C45" s="303" t="s">
        <v>28114</v>
      </c>
      <c r="D45" s="303" t="s">
        <v>7272</v>
      </c>
      <c r="E45" s="722">
        <v>850000</v>
      </c>
      <c r="F45" s="497" t="s">
        <v>13</v>
      </c>
    </row>
    <row r="46" spans="1:6" ht="31.5" x14ac:dyDescent="0.25">
      <c r="A46" s="131">
        <v>32</v>
      </c>
      <c r="B46" s="69" t="s">
        <v>25507</v>
      </c>
      <c r="C46" s="303" t="s">
        <v>28115</v>
      </c>
      <c r="D46" s="69" t="s">
        <v>28101</v>
      </c>
      <c r="E46" s="187">
        <v>1400000</v>
      </c>
      <c r="F46" s="497" t="s">
        <v>13</v>
      </c>
    </row>
    <row r="47" spans="1:6" ht="31.5" x14ac:dyDescent="0.25">
      <c r="A47" s="131">
        <v>33</v>
      </c>
      <c r="B47" s="69" t="s">
        <v>28116</v>
      </c>
      <c r="C47" s="303" t="s">
        <v>28117</v>
      </c>
      <c r="D47" s="69" t="s">
        <v>7272</v>
      </c>
      <c r="E47" s="187">
        <v>800000</v>
      </c>
      <c r="F47" s="497" t="s">
        <v>13</v>
      </c>
    </row>
    <row r="48" spans="1:6" ht="110.25" x14ac:dyDescent="0.25">
      <c r="A48" s="131">
        <v>34</v>
      </c>
      <c r="B48" s="78" t="s">
        <v>28118</v>
      </c>
      <c r="C48" s="303" t="s">
        <v>28119</v>
      </c>
      <c r="D48" s="78" t="s">
        <v>28120</v>
      </c>
      <c r="E48" s="521">
        <v>300000</v>
      </c>
      <c r="F48" s="526" t="s">
        <v>13</v>
      </c>
    </row>
    <row r="49" spans="1:6" ht="110.25" x14ac:dyDescent="0.25">
      <c r="A49" s="131">
        <v>35</v>
      </c>
      <c r="B49" s="69" t="s">
        <v>28121</v>
      </c>
      <c r="C49" s="303" t="s">
        <v>28122</v>
      </c>
      <c r="D49" s="69" t="s">
        <v>28098</v>
      </c>
      <c r="E49" s="187">
        <v>700000</v>
      </c>
      <c r="F49" s="497" t="s">
        <v>272</v>
      </c>
    </row>
    <row r="50" spans="1:6" ht="31.5" x14ac:dyDescent="0.25">
      <c r="A50" s="131">
        <v>36</v>
      </c>
      <c r="B50" s="69" t="s">
        <v>4070</v>
      </c>
      <c r="C50" s="303" t="s">
        <v>28123</v>
      </c>
      <c r="D50" s="69" t="s">
        <v>28101</v>
      </c>
      <c r="E50" s="187">
        <v>1400000</v>
      </c>
      <c r="F50" s="497" t="s">
        <v>13</v>
      </c>
    </row>
    <row r="51" spans="1:6" ht="31.5" x14ac:dyDescent="0.25">
      <c r="A51" s="131">
        <v>37</v>
      </c>
      <c r="B51" s="69" t="s">
        <v>28124</v>
      </c>
      <c r="C51" s="303" t="s">
        <v>28125</v>
      </c>
      <c r="D51" s="69" t="s">
        <v>7272</v>
      </c>
      <c r="E51" s="187">
        <v>800000</v>
      </c>
      <c r="F51" s="497" t="s">
        <v>13</v>
      </c>
    </row>
    <row r="52" spans="1:6" ht="31.5" x14ac:dyDescent="0.25">
      <c r="A52" s="131">
        <v>38</v>
      </c>
      <c r="B52" s="69" t="s">
        <v>28126</v>
      </c>
      <c r="C52" s="303" t="s">
        <v>28127</v>
      </c>
      <c r="D52" s="69" t="s">
        <v>7272</v>
      </c>
      <c r="E52" s="187">
        <v>800000</v>
      </c>
      <c r="F52" s="497" t="s">
        <v>272</v>
      </c>
    </row>
    <row r="53" spans="1:6" x14ac:dyDescent="0.25">
      <c r="A53" s="131"/>
      <c r="B53" s="2348" t="s">
        <v>315</v>
      </c>
      <c r="C53" s="2349"/>
      <c r="D53" s="2349"/>
      <c r="E53" s="1333"/>
      <c r="F53" s="64"/>
    </row>
    <row r="54" spans="1:6" ht="47.25" x14ac:dyDescent="0.25">
      <c r="A54" s="131">
        <v>39</v>
      </c>
      <c r="B54" s="69" t="s">
        <v>28128</v>
      </c>
      <c r="C54" s="303" t="s">
        <v>28129</v>
      </c>
      <c r="D54" s="69" t="s">
        <v>7272</v>
      </c>
      <c r="E54" s="187">
        <v>800000</v>
      </c>
      <c r="F54" s="497" t="s">
        <v>13</v>
      </c>
    </row>
    <row r="55" spans="1:6" ht="47.25" x14ac:dyDescent="0.25">
      <c r="A55" s="131">
        <v>40</v>
      </c>
      <c r="B55" s="69" t="s">
        <v>28130</v>
      </c>
      <c r="C55" s="303" t="s">
        <v>28131</v>
      </c>
      <c r="D55" s="69" t="s">
        <v>4534</v>
      </c>
      <c r="E55" s="187">
        <v>1800000</v>
      </c>
      <c r="F55" s="497" t="s">
        <v>272</v>
      </c>
    </row>
    <row r="56" spans="1:6" ht="110.25" x14ac:dyDescent="0.25">
      <c r="A56" s="131">
        <v>41</v>
      </c>
      <c r="B56" s="78" t="s">
        <v>28132</v>
      </c>
      <c r="C56" s="303" t="s">
        <v>28133</v>
      </c>
      <c r="D56" s="78" t="s">
        <v>28120</v>
      </c>
      <c r="E56" s="521">
        <v>200000</v>
      </c>
      <c r="F56" s="526" t="s">
        <v>272</v>
      </c>
    </row>
    <row r="57" spans="1:6" ht="110.25" x14ac:dyDescent="0.25">
      <c r="A57" s="131">
        <v>42</v>
      </c>
      <c r="B57" s="78" t="s">
        <v>28134</v>
      </c>
      <c r="C57" s="303" t="s">
        <v>28135</v>
      </c>
      <c r="D57" s="78" t="s">
        <v>28136</v>
      </c>
      <c r="E57" s="521">
        <v>1500000</v>
      </c>
      <c r="F57" s="526" t="s">
        <v>272</v>
      </c>
    </row>
    <row r="58" spans="1:6" ht="94.5" x14ac:dyDescent="0.25">
      <c r="A58" s="131">
        <v>43</v>
      </c>
      <c r="B58" s="78" t="s">
        <v>28137</v>
      </c>
      <c r="C58" s="303" t="s">
        <v>28138</v>
      </c>
      <c r="D58" s="78" t="s">
        <v>28139</v>
      </c>
      <c r="E58" s="521">
        <v>2400000</v>
      </c>
      <c r="F58" s="526" t="s">
        <v>272</v>
      </c>
    </row>
    <row r="59" spans="1:6" ht="47.25" x14ac:dyDescent="0.25">
      <c r="A59" s="131">
        <v>44</v>
      </c>
      <c r="B59" s="69" t="s">
        <v>28140</v>
      </c>
      <c r="C59" s="303" t="s">
        <v>28141</v>
      </c>
      <c r="D59" s="69" t="s">
        <v>4534</v>
      </c>
      <c r="E59" s="187">
        <v>1800000</v>
      </c>
      <c r="F59" s="497" t="s">
        <v>272</v>
      </c>
    </row>
    <row r="60" spans="1:6" ht="126" x14ac:dyDescent="0.25">
      <c r="A60" s="131">
        <v>45</v>
      </c>
      <c r="B60" s="303" t="s">
        <v>28142</v>
      </c>
      <c r="C60" s="303" t="s">
        <v>28143</v>
      </c>
      <c r="D60" s="303" t="s">
        <v>28144</v>
      </c>
      <c r="E60" s="722">
        <v>500000</v>
      </c>
      <c r="F60" s="497" t="s">
        <v>272</v>
      </c>
    </row>
    <row r="61" spans="1:6" ht="47.25" x14ac:dyDescent="0.25">
      <c r="A61" s="131">
        <v>46</v>
      </c>
      <c r="B61" s="69" t="s">
        <v>28145</v>
      </c>
      <c r="C61" s="303" t="s">
        <v>28146</v>
      </c>
      <c r="D61" s="69" t="s">
        <v>7272</v>
      </c>
      <c r="E61" s="187">
        <v>800000</v>
      </c>
      <c r="F61" s="497" t="s">
        <v>272</v>
      </c>
    </row>
    <row r="62" spans="1:6" ht="31.5" x14ac:dyDescent="0.25">
      <c r="A62" s="131">
        <v>47</v>
      </c>
      <c r="B62" s="69" t="s">
        <v>28147</v>
      </c>
      <c r="C62" s="303" t="s">
        <v>28148</v>
      </c>
      <c r="D62" s="69" t="s">
        <v>7272</v>
      </c>
      <c r="E62" s="187">
        <v>800000</v>
      </c>
      <c r="F62" s="497" t="s">
        <v>272</v>
      </c>
    </row>
    <row r="63" spans="1:6" ht="94.5" x14ac:dyDescent="0.25">
      <c r="A63" s="131">
        <v>48</v>
      </c>
      <c r="B63" s="69" t="s">
        <v>28149</v>
      </c>
      <c r="C63" s="303" t="s">
        <v>28150</v>
      </c>
      <c r="D63" s="69" t="s">
        <v>28151</v>
      </c>
      <c r="E63" s="187">
        <v>1000000</v>
      </c>
      <c r="F63" s="497" t="s">
        <v>272</v>
      </c>
    </row>
    <row r="64" spans="1:6" ht="47.25" x14ac:dyDescent="0.25">
      <c r="A64" s="131">
        <v>49</v>
      </c>
      <c r="B64" s="69" t="s">
        <v>28152</v>
      </c>
      <c r="C64" s="303" t="s">
        <v>28153</v>
      </c>
      <c r="D64" s="69" t="s">
        <v>28154</v>
      </c>
      <c r="E64" s="187">
        <v>2000000</v>
      </c>
      <c r="F64" s="497" t="s">
        <v>272</v>
      </c>
    </row>
    <row r="65" spans="1:6" ht="31.5" x14ac:dyDescent="0.25">
      <c r="A65" s="131">
        <v>50</v>
      </c>
      <c r="B65" s="69" t="s">
        <v>28155</v>
      </c>
      <c r="C65" s="303" t="s">
        <v>28156</v>
      </c>
      <c r="D65" s="69" t="s">
        <v>25763</v>
      </c>
      <c r="E65" s="187">
        <v>800000</v>
      </c>
      <c r="F65" s="497" t="s">
        <v>13</v>
      </c>
    </row>
    <row r="66" spans="1:6" ht="47.25" x14ac:dyDescent="0.25">
      <c r="A66" s="131">
        <v>51</v>
      </c>
      <c r="B66" s="69" t="s">
        <v>28157</v>
      </c>
      <c r="C66" s="303" t="s">
        <v>28158</v>
      </c>
      <c r="D66" s="69" t="s">
        <v>28101</v>
      </c>
      <c r="E66" s="187">
        <v>1300000</v>
      </c>
      <c r="F66" s="497" t="s">
        <v>272</v>
      </c>
    </row>
    <row r="67" spans="1:6" ht="126" x14ac:dyDescent="0.25">
      <c r="A67" s="131">
        <v>52</v>
      </c>
      <c r="B67" s="69" t="s">
        <v>28159</v>
      </c>
      <c r="C67" s="303" t="s">
        <v>28160</v>
      </c>
      <c r="D67" s="69" t="s">
        <v>28161</v>
      </c>
      <c r="E67" s="187">
        <v>1500000</v>
      </c>
      <c r="F67" s="497" t="s">
        <v>13</v>
      </c>
    </row>
    <row r="68" spans="1:6" ht="47.25" x14ac:dyDescent="0.25">
      <c r="A68" s="131">
        <v>53</v>
      </c>
      <c r="B68" s="69" t="s">
        <v>28162</v>
      </c>
      <c r="C68" s="303" t="s">
        <v>28163</v>
      </c>
      <c r="D68" s="69" t="s">
        <v>7272</v>
      </c>
      <c r="E68" s="187">
        <v>850000</v>
      </c>
      <c r="F68" s="497" t="s">
        <v>13</v>
      </c>
    </row>
    <row r="69" spans="1:6" x14ac:dyDescent="0.25">
      <c r="A69" s="131"/>
      <c r="B69" s="2348" t="s">
        <v>219</v>
      </c>
      <c r="C69" s="2349"/>
      <c r="D69" s="2349"/>
      <c r="E69" s="1333"/>
      <c r="F69" s="64"/>
    </row>
    <row r="70" spans="1:6" ht="47.25" x14ac:dyDescent="0.25">
      <c r="A70" s="131">
        <v>54</v>
      </c>
      <c r="B70" s="69" t="s">
        <v>28164</v>
      </c>
      <c r="C70" s="303" t="s">
        <v>28165</v>
      </c>
      <c r="D70" s="69" t="s">
        <v>28166</v>
      </c>
      <c r="E70" s="187">
        <v>800000</v>
      </c>
      <c r="F70" s="497" t="s">
        <v>13</v>
      </c>
    </row>
    <row r="71" spans="1:6" ht="173.25" x14ac:dyDescent="0.25">
      <c r="A71" s="131">
        <v>55</v>
      </c>
      <c r="B71" s="69" t="s">
        <v>28167</v>
      </c>
      <c r="C71" s="303" t="s">
        <v>28168</v>
      </c>
      <c r="D71" s="69" t="s">
        <v>28169</v>
      </c>
      <c r="E71" s="187">
        <v>900000</v>
      </c>
      <c r="F71" s="497" t="s">
        <v>13</v>
      </c>
    </row>
    <row r="72" spans="1:6" ht="47.25" x14ac:dyDescent="0.25">
      <c r="A72" s="131">
        <v>56</v>
      </c>
      <c r="B72" s="69" t="s">
        <v>28170</v>
      </c>
      <c r="C72" s="303" t="s">
        <v>28171</v>
      </c>
      <c r="D72" s="69" t="s">
        <v>28166</v>
      </c>
      <c r="E72" s="187">
        <v>850000</v>
      </c>
      <c r="F72" s="497" t="s">
        <v>13</v>
      </c>
    </row>
    <row r="73" spans="1:6" ht="47.25" x14ac:dyDescent="0.25">
      <c r="A73" s="131">
        <v>57</v>
      </c>
      <c r="B73" s="69" t="s">
        <v>28172</v>
      </c>
      <c r="C73" s="303" t="s">
        <v>28173</v>
      </c>
      <c r="D73" s="69" t="s">
        <v>28166</v>
      </c>
      <c r="E73" s="187">
        <v>850000</v>
      </c>
      <c r="F73" s="497" t="s">
        <v>13</v>
      </c>
    </row>
    <row r="74" spans="1:6" ht="47.25" x14ac:dyDescent="0.25">
      <c r="A74" s="131">
        <v>58</v>
      </c>
      <c r="B74" s="69" t="s">
        <v>28174</v>
      </c>
      <c r="C74" s="303" t="s">
        <v>28175</v>
      </c>
      <c r="D74" s="69" t="s">
        <v>28176</v>
      </c>
      <c r="E74" s="187">
        <v>750000</v>
      </c>
      <c r="F74" s="497" t="s">
        <v>13</v>
      </c>
    </row>
    <row r="75" spans="1:6" ht="94.5" x14ac:dyDescent="0.25">
      <c r="A75" s="131">
        <v>59</v>
      </c>
      <c r="B75" s="69" t="s">
        <v>28177</v>
      </c>
      <c r="C75" s="303" t="s">
        <v>28178</v>
      </c>
      <c r="D75" s="69" t="s">
        <v>28179</v>
      </c>
      <c r="E75" s="187">
        <v>750000</v>
      </c>
      <c r="F75" s="497" t="s">
        <v>272</v>
      </c>
    </row>
    <row r="76" spans="1:6" ht="47.25" x14ac:dyDescent="0.25">
      <c r="A76" s="131">
        <v>60</v>
      </c>
      <c r="B76" s="69" t="s">
        <v>28180</v>
      </c>
      <c r="C76" s="303" t="s">
        <v>28181</v>
      </c>
      <c r="D76" s="69" t="s">
        <v>28182</v>
      </c>
      <c r="E76" s="187">
        <v>750000</v>
      </c>
      <c r="F76" s="497" t="s">
        <v>272</v>
      </c>
    </row>
    <row r="77" spans="1:6" ht="47.25" x14ac:dyDescent="0.25">
      <c r="A77" s="131">
        <v>61</v>
      </c>
      <c r="B77" s="158" t="s">
        <v>28183</v>
      </c>
      <c r="C77" s="303" t="s">
        <v>28184</v>
      </c>
      <c r="D77" s="158" t="s">
        <v>28166</v>
      </c>
      <c r="E77" s="186">
        <v>800000</v>
      </c>
      <c r="F77" s="526" t="s">
        <v>13</v>
      </c>
    </row>
    <row r="78" spans="1:6" ht="110.25" x14ac:dyDescent="0.25">
      <c r="A78" s="131">
        <v>62</v>
      </c>
      <c r="B78" s="69" t="s">
        <v>28185</v>
      </c>
      <c r="C78" s="303" t="s">
        <v>28186</v>
      </c>
      <c r="D78" s="69" t="s">
        <v>28187</v>
      </c>
      <c r="E78" s="187">
        <v>500000</v>
      </c>
      <c r="F78" s="497" t="s">
        <v>13</v>
      </c>
    </row>
    <row r="79" spans="1:6" ht="31.5" x14ac:dyDescent="0.25">
      <c r="A79" s="131">
        <v>63</v>
      </c>
      <c r="B79" s="69" t="s">
        <v>28188</v>
      </c>
      <c r="C79" s="303" t="s">
        <v>28189</v>
      </c>
      <c r="D79" s="69" t="s">
        <v>1507</v>
      </c>
      <c r="E79" s="187">
        <v>700000</v>
      </c>
      <c r="F79" s="497" t="s">
        <v>13</v>
      </c>
    </row>
    <row r="80" spans="1:6" ht="31.5" x14ac:dyDescent="0.25">
      <c r="A80" s="131">
        <v>64</v>
      </c>
      <c r="B80" s="69" t="s">
        <v>28190</v>
      </c>
      <c r="C80" s="303" t="s">
        <v>28191</v>
      </c>
      <c r="D80" s="69" t="s">
        <v>28192</v>
      </c>
      <c r="E80" s="187">
        <v>700000</v>
      </c>
      <c r="F80" s="497" t="s">
        <v>13</v>
      </c>
    </row>
    <row r="81" spans="1:6" x14ac:dyDescent="0.25">
      <c r="A81" s="131"/>
      <c r="B81" s="130" t="s">
        <v>704</v>
      </c>
      <c r="C81" s="131"/>
      <c r="D81" s="131"/>
      <c r="E81" s="449">
        <v>81310344.819999993</v>
      </c>
      <c r="F81" s="719"/>
    </row>
    <row r="82" spans="1:6" x14ac:dyDescent="0.25">
      <c r="A82" s="357"/>
      <c r="B82" s="2427" t="s">
        <v>9</v>
      </c>
      <c r="C82" s="2427"/>
      <c r="D82" s="2427"/>
      <c r="E82" s="358"/>
      <c r="F82" s="359"/>
    </row>
    <row r="83" spans="1:6" ht="63" x14ac:dyDescent="0.25">
      <c r="A83" s="353">
        <v>1</v>
      </c>
      <c r="B83" s="69" t="s">
        <v>269</v>
      </c>
      <c r="C83" s="7" t="s">
        <v>28193</v>
      </c>
      <c r="D83" s="69" t="s">
        <v>271</v>
      </c>
      <c r="E83" s="187">
        <v>1000000</v>
      </c>
      <c r="F83" s="131" t="s">
        <v>272</v>
      </c>
    </row>
    <row r="84" spans="1:6" x14ac:dyDescent="0.25">
      <c r="A84" s="353"/>
      <c r="B84" s="70" t="s">
        <v>273</v>
      </c>
      <c r="C84" s="7"/>
      <c r="D84" s="69"/>
      <c r="E84" s="187"/>
      <c r="F84" s="131"/>
    </row>
    <row r="85" spans="1:6" ht="94.5" x14ac:dyDescent="0.25">
      <c r="A85" s="353">
        <v>2</v>
      </c>
      <c r="B85" s="69" t="s">
        <v>274</v>
      </c>
      <c r="C85" s="7" t="s">
        <v>28194</v>
      </c>
      <c r="D85" s="69" t="s">
        <v>276</v>
      </c>
      <c r="E85" s="187">
        <v>4500000</v>
      </c>
      <c r="F85" s="131" t="s">
        <v>277</v>
      </c>
    </row>
    <row r="86" spans="1:6" x14ac:dyDescent="0.25">
      <c r="A86" s="130"/>
      <c r="B86" s="70" t="s">
        <v>248</v>
      </c>
      <c r="C86" s="70"/>
      <c r="D86" s="70"/>
      <c r="E86" s="189">
        <v>5500000</v>
      </c>
      <c r="F86" s="130"/>
    </row>
    <row r="87" spans="1:6" x14ac:dyDescent="0.25">
      <c r="A87" s="88"/>
      <c r="B87" s="88" t="s">
        <v>324</v>
      </c>
      <c r="C87" s="88"/>
      <c r="D87" s="88"/>
      <c r="E87" s="89">
        <f>E86+E81</f>
        <v>86810344.819999993</v>
      </c>
      <c r="F87" s="88"/>
    </row>
    <row r="91" spans="1:6" x14ac:dyDescent="0.25">
      <c r="A91" s="2352" t="s">
        <v>0</v>
      </c>
      <c r="B91" s="2352"/>
      <c r="C91" s="2352"/>
      <c r="D91" s="2352"/>
      <c r="E91" s="2352"/>
      <c r="F91" s="2352"/>
    </row>
    <row r="92" spans="1:6" x14ac:dyDescent="0.25">
      <c r="A92" s="2352" t="s">
        <v>28195</v>
      </c>
      <c r="B92" s="2352"/>
      <c r="C92" s="2352"/>
      <c r="D92" s="2352"/>
      <c r="E92" s="2352"/>
      <c r="F92" s="2352"/>
    </row>
    <row r="93" spans="1:6" x14ac:dyDescent="0.25">
      <c r="A93" s="2352" t="s">
        <v>281</v>
      </c>
      <c r="B93" s="2352"/>
      <c r="C93" s="2352"/>
      <c r="D93" s="2352"/>
      <c r="E93" s="2352"/>
      <c r="F93" s="2352"/>
    </row>
    <row r="94" spans="1:6" ht="31.5" x14ac:dyDescent="0.25">
      <c r="A94" s="264" t="s">
        <v>8292</v>
      </c>
      <c r="B94" s="437" t="s">
        <v>5559</v>
      </c>
      <c r="C94" s="437" t="s">
        <v>284</v>
      </c>
      <c r="D94" s="437" t="s">
        <v>8293</v>
      </c>
      <c r="E94" s="386" t="s">
        <v>708</v>
      </c>
      <c r="F94" s="437" t="s">
        <v>1228</v>
      </c>
    </row>
    <row r="95" spans="1:6" x14ac:dyDescent="0.25">
      <c r="A95" s="264" t="s">
        <v>25046</v>
      </c>
      <c r="B95" s="2381" t="s">
        <v>9</v>
      </c>
      <c r="C95" s="2435"/>
      <c r="D95" s="2382"/>
      <c r="E95" s="264"/>
      <c r="F95" s="264"/>
    </row>
    <row r="96" spans="1:6" ht="141.75" x14ac:dyDescent="0.25">
      <c r="A96" s="182">
        <v>1</v>
      </c>
      <c r="B96" s="182" t="s">
        <v>295</v>
      </c>
      <c r="C96" s="182" t="s">
        <v>28196</v>
      </c>
      <c r="D96" s="182" t="s">
        <v>9148</v>
      </c>
      <c r="E96" s="450">
        <v>168250</v>
      </c>
      <c r="F96" s="42" t="s">
        <v>10406</v>
      </c>
    </row>
    <row r="97" spans="1:6" ht="94.5" x14ac:dyDescent="0.25">
      <c r="A97" s="182">
        <v>2</v>
      </c>
      <c r="B97" s="182" t="s">
        <v>729</v>
      </c>
      <c r="C97" s="182" t="s">
        <v>28061</v>
      </c>
      <c r="D97" s="182" t="s">
        <v>28197</v>
      </c>
      <c r="E97" s="450">
        <v>168250.01</v>
      </c>
      <c r="F97" s="42" t="s">
        <v>10406</v>
      </c>
    </row>
    <row r="98" spans="1:6" x14ac:dyDescent="0.25">
      <c r="A98" s="182"/>
      <c r="B98" s="2474" t="s">
        <v>25047</v>
      </c>
      <c r="C98" s="2474"/>
      <c r="D98" s="2474"/>
      <c r="E98" s="450"/>
      <c r="F98" s="42"/>
    </row>
    <row r="99" spans="1:6" ht="110.25" x14ac:dyDescent="0.25">
      <c r="A99" s="182">
        <v>3</v>
      </c>
      <c r="B99" s="182" t="s">
        <v>295</v>
      </c>
      <c r="C99" s="182" t="s">
        <v>28062</v>
      </c>
      <c r="D99" s="182" t="s">
        <v>544</v>
      </c>
      <c r="E99" s="450">
        <v>168250</v>
      </c>
      <c r="F99" s="42" t="s">
        <v>10406</v>
      </c>
    </row>
    <row r="100" spans="1:6" ht="94.5" x14ac:dyDescent="0.25">
      <c r="A100" s="182">
        <v>4</v>
      </c>
      <c r="B100" s="182" t="s">
        <v>23</v>
      </c>
      <c r="C100" s="182" t="s">
        <v>28063</v>
      </c>
      <c r="D100" s="182" t="s">
        <v>541</v>
      </c>
      <c r="E100" s="450">
        <v>168250</v>
      </c>
      <c r="F100" s="42" t="s">
        <v>10406</v>
      </c>
    </row>
    <row r="101" spans="1:6" x14ac:dyDescent="0.25">
      <c r="A101" s="182"/>
      <c r="B101" s="2474" t="s">
        <v>739</v>
      </c>
      <c r="C101" s="2477"/>
      <c r="D101" s="2477"/>
      <c r="E101" s="450"/>
      <c r="F101" s="42"/>
    </row>
    <row r="102" spans="1:6" ht="110.25" x14ac:dyDescent="0.25">
      <c r="A102" s="182">
        <v>5</v>
      </c>
      <c r="B102" s="182" t="s">
        <v>301</v>
      </c>
      <c r="C102" s="182" t="s">
        <v>28067</v>
      </c>
      <c r="D102" s="182" t="s">
        <v>43</v>
      </c>
      <c r="E102" s="450">
        <v>568965.51</v>
      </c>
      <c r="F102" s="42" t="s">
        <v>10406</v>
      </c>
    </row>
    <row r="103" spans="1:6" x14ac:dyDescent="0.25">
      <c r="A103" s="182"/>
      <c r="B103" s="2474" t="s">
        <v>2065</v>
      </c>
      <c r="C103" s="2477"/>
      <c r="D103" s="2477"/>
      <c r="E103" s="450"/>
      <c r="F103" s="42"/>
    </row>
    <row r="104" spans="1:6" ht="157.5" x14ac:dyDescent="0.25">
      <c r="A104" s="182">
        <v>6</v>
      </c>
      <c r="B104" s="182" t="s">
        <v>28198</v>
      </c>
      <c r="C104" s="182" t="s">
        <v>28068</v>
      </c>
      <c r="D104" s="182" t="s">
        <v>4483</v>
      </c>
      <c r="E104" s="450">
        <v>227586.2</v>
      </c>
      <c r="F104" s="42" t="s">
        <v>10406</v>
      </c>
    </row>
    <row r="105" spans="1:6" x14ac:dyDescent="0.25">
      <c r="A105" s="182" t="s">
        <v>790</v>
      </c>
      <c r="B105" s="2474" t="s">
        <v>34</v>
      </c>
      <c r="C105" s="2477"/>
      <c r="D105" s="2477"/>
      <c r="E105" s="450"/>
      <c r="F105" s="42"/>
    </row>
    <row r="106" spans="1:6" ht="63" x14ac:dyDescent="0.25">
      <c r="A106" s="182">
        <v>7</v>
      </c>
      <c r="B106" s="182" t="s">
        <v>28071</v>
      </c>
      <c r="C106" s="182" t="s">
        <v>14226</v>
      </c>
      <c r="D106" s="182" t="s">
        <v>7095</v>
      </c>
      <c r="E106" s="450">
        <v>1000000</v>
      </c>
      <c r="F106" s="42" t="s">
        <v>10406</v>
      </c>
    </row>
    <row r="107" spans="1:6" ht="63" x14ac:dyDescent="0.25">
      <c r="A107" s="182">
        <v>8</v>
      </c>
      <c r="B107" s="182" t="s">
        <v>28199</v>
      </c>
      <c r="C107" s="182" t="s">
        <v>14227</v>
      </c>
      <c r="D107" s="182" t="s">
        <v>7095</v>
      </c>
      <c r="E107" s="450">
        <v>2982758.62</v>
      </c>
      <c r="F107" s="42" t="s">
        <v>10406</v>
      </c>
    </row>
    <row r="108" spans="1:6" x14ac:dyDescent="0.25">
      <c r="A108" s="182"/>
      <c r="B108" s="2474" t="s">
        <v>303</v>
      </c>
      <c r="C108" s="2477"/>
      <c r="D108" s="2477"/>
      <c r="E108" s="450"/>
      <c r="F108" s="42"/>
    </row>
    <row r="109" spans="1:6" ht="31.5" x14ac:dyDescent="0.25">
      <c r="A109" s="182">
        <v>9</v>
      </c>
      <c r="B109" s="182" t="s">
        <v>28200</v>
      </c>
      <c r="C109" s="182" t="s">
        <v>28201</v>
      </c>
      <c r="D109" s="182" t="s">
        <v>12139</v>
      </c>
      <c r="E109" s="450">
        <v>25000</v>
      </c>
      <c r="F109" s="42" t="s">
        <v>13</v>
      </c>
    </row>
    <row r="110" spans="1:6" ht="47.25" x14ac:dyDescent="0.25">
      <c r="A110" s="182">
        <v>10</v>
      </c>
      <c r="B110" s="182" t="s">
        <v>28202</v>
      </c>
      <c r="C110" s="182" t="s">
        <v>28203</v>
      </c>
      <c r="D110" s="182" t="s">
        <v>12139</v>
      </c>
      <c r="E110" s="450">
        <v>25000</v>
      </c>
      <c r="F110" s="42" t="s">
        <v>13</v>
      </c>
    </row>
    <row r="111" spans="1:6" ht="47.25" x14ac:dyDescent="0.25">
      <c r="A111" s="182">
        <v>11</v>
      </c>
      <c r="B111" s="182" t="s">
        <v>28204</v>
      </c>
      <c r="C111" s="182" t="s">
        <v>28205</v>
      </c>
      <c r="D111" s="182" t="s">
        <v>12139</v>
      </c>
      <c r="E111" s="450">
        <v>25000</v>
      </c>
      <c r="F111" s="42" t="s">
        <v>13</v>
      </c>
    </row>
    <row r="112" spans="1:6" ht="47.25" x14ac:dyDescent="0.25">
      <c r="A112" s="182">
        <v>12</v>
      </c>
      <c r="B112" s="182" t="s">
        <v>28206</v>
      </c>
      <c r="C112" s="182" t="s">
        <v>28207</v>
      </c>
      <c r="D112" s="182" t="s">
        <v>12139</v>
      </c>
      <c r="E112" s="450">
        <v>25000</v>
      </c>
      <c r="F112" s="42" t="s">
        <v>13</v>
      </c>
    </row>
    <row r="113" spans="1:6" ht="31.5" x14ac:dyDescent="0.25">
      <c r="A113" s="182">
        <v>13</v>
      </c>
      <c r="B113" s="182" t="s">
        <v>28116</v>
      </c>
      <c r="C113" s="182" t="s">
        <v>28208</v>
      </c>
      <c r="D113" s="182" t="s">
        <v>12139</v>
      </c>
      <c r="E113" s="450">
        <v>27000</v>
      </c>
      <c r="F113" s="42" t="s">
        <v>13</v>
      </c>
    </row>
    <row r="114" spans="1:6" ht="31.5" x14ac:dyDescent="0.25">
      <c r="A114" s="182">
        <v>14</v>
      </c>
      <c r="B114" s="182" t="s">
        <v>28085</v>
      </c>
      <c r="C114" s="182" t="s">
        <v>28209</v>
      </c>
      <c r="D114" s="182" t="s">
        <v>12139</v>
      </c>
      <c r="E114" s="450">
        <v>25000</v>
      </c>
      <c r="F114" s="42" t="s">
        <v>13</v>
      </c>
    </row>
    <row r="115" spans="1:6" ht="31.5" x14ac:dyDescent="0.25">
      <c r="A115" s="182">
        <v>15</v>
      </c>
      <c r="B115" s="182" t="s">
        <v>28210</v>
      </c>
      <c r="C115" s="182" t="s">
        <v>28211</v>
      </c>
      <c r="D115" s="182" t="s">
        <v>12139</v>
      </c>
      <c r="E115" s="450">
        <v>25000</v>
      </c>
      <c r="F115" s="42" t="s">
        <v>13</v>
      </c>
    </row>
    <row r="116" spans="1:6" ht="47.25" x14ac:dyDescent="0.25">
      <c r="A116" s="182">
        <v>16</v>
      </c>
      <c r="B116" s="182" t="s">
        <v>28212</v>
      </c>
      <c r="C116" s="182" t="s">
        <v>28213</v>
      </c>
      <c r="D116" s="182" t="s">
        <v>12139</v>
      </c>
      <c r="E116" s="450">
        <v>25000</v>
      </c>
      <c r="F116" s="42" t="s">
        <v>13</v>
      </c>
    </row>
    <row r="117" spans="1:6" ht="47.25" x14ac:dyDescent="0.25">
      <c r="A117" s="182">
        <v>17</v>
      </c>
      <c r="B117" s="182" t="s">
        <v>28214</v>
      </c>
      <c r="C117" s="182" t="s">
        <v>28215</v>
      </c>
      <c r="D117" s="182" t="s">
        <v>12139</v>
      </c>
      <c r="E117" s="450">
        <v>25000</v>
      </c>
      <c r="F117" s="42" t="s">
        <v>13</v>
      </c>
    </row>
    <row r="118" spans="1:6" x14ac:dyDescent="0.25">
      <c r="A118" s="182"/>
      <c r="B118" s="2474" t="s">
        <v>112</v>
      </c>
      <c r="C118" s="2477"/>
      <c r="D118" s="2477"/>
      <c r="E118" s="450"/>
      <c r="F118" s="42"/>
    </row>
    <row r="119" spans="1:6" ht="31.5" x14ac:dyDescent="0.25">
      <c r="A119" s="182">
        <v>18</v>
      </c>
      <c r="B119" s="182" t="s">
        <v>28216</v>
      </c>
      <c r="C119" s="182" t="s">
        <v>28217</v>
      </c>
      <c r="D119" s="182" t="s">
        <v>7272</v>
      </c>
      <c r="E119" s="450">
        <v>1000000</v>
      </c>
      <c r="F119" s="42" t="s">
        <v>13</v>
      </c>
    </row>
    <row r="120" spans="1:6" ht="47.25" x14ac:dyDescent="0.25">
      <c r="A120" s="182">
        <v>19</v>
      </c>
      <c r="B120" s="182" t="s">
        <v>28218</v>
      </c>
      <c r="C120" s="182" t="s">
        <v>28219</v>
      </c>
      <c r="D120" s="182" t="s">
        <v>28220</v>
      </c>
      <c r="E120" s="450">
        <v>900000</v>
      </c>
      <c r="F120" s="42" t="s">
        <v>13</v>
      </c>
    </row>
    <row r="121" spans="1:6" x14ac:dyDescent="0.25">
      <c r="A121" s="42"/>
      <c r="B121" s="2328" t="s">
        <v>19538</v>
      </c>
      <c r="C121" s="2328"/>
      <c r="D121" s="2328"/>
      <c r="E121" s="42"/>
      <c r="F121" s="42"/>
    </row>
    <row r="122" spans="1:6" ht="47.25" x14ac:dyDescent="0.25">
      <c r="A122" s="182">
        <v>20</v>
      </c>
      <c r="B122" s="182" t="s">
        <v>28212</v>
      </c>
      <c r="C122" s="182" t="s">
        <v>28221</v>
      </c>
      <c r="D122" s="182" t="s">
        <v>7272</v>
      </c>
      <c r="E122" s="450">
        <v>1000000</v>
      </c>
      <c r="F122" s="42" t="s">
        <v>13</v>
      </c>
    </row>
    <row r="123" spans="1:6" ht="47.25" x14ac:dyDescent="0.25">
      <c r="A123" s="182">
        <v>21</v>
      </c>
      <c r="B123" s="182" t="s">
        <v>28222</v>
      </c>
      <c r="C123" s="182" t="s">
        <v>28223</v>
      </c>
      <c r="D123" s="182" t="s">
        <v>7272</v>
      </c>
      <c r="E123" s="450">
        <v>1000000</v>
      </c>
      <c r="F123" s="42" t="s">
        <v>13</v>
      </c>
    </row>
    <row r="124" spans="1:6" ht="47.25" x14ac:dyDescent="0.25">
      <c r="A124" s="182">
        <v>22</v>
      </c>
      <c r="B124" s="182" t="s">
        <v>28224</v>
      </c>
      <c r="C124" s="182" t="s">
        <v>28225</v>
      </c>
      <c r="D124" s="182" t="s">
        <v>28220</v>
      </c>
      <c r="E124" s="450">
        <v>900000</v>
      </c>
      <c r="F124" s="42" t="s">
        <v>13</v>
      </c>
    </row>
    <row r="125" spans="1:6" x14ac:dyDescent="0.25">
      <c r="A125" s="42"/>
      <c r="B125" s="2328" t="s">
        <v>1154</v>
      </c>
      <c r="C125" s="2328"/>
      <c r="D125" s="2328"/>
      <c r="E125" s="183"/>
      <c r="F125" s="42"/>
    </row>
    <row r="126" spans="1:6" ht="31.5" x14ac:dyDescent="0.25">
      <c r="A126" s="182">
        <v>23</v>
      </c>
      <c r="B126" s="182" t="s">
        <v>28226</v>
      </c>
      <c r="C126" s="182" t="s">
        <v>28227</v>
      </c>
      <c r="D126" s="182" t="s">
        <v>28228</v>
      </c>
      <c r="E126" s="450">
        <v>900000</v>
      </c>
      <c r="F126" s="42" t="s">
        <v>13</v>
      </c>
    </row>
    <row r="127" spans="1:6" x14ac:dyDescent="0.25">
      <c r="A127" s="182"/>
      <c r="B127" s="264" t="s">
        <v>248</v>
      </c>
      <c r="C127" s="182"/>
      <c r="D127" s="182"/>
      <c r="E127" s="463">
        <v>11379310.34</v>
      </c>
      <c r="F127" s="182"/>
    </row>
  </sheetData>
  <mergeCells count="28">
    <mergeCell ref="B108:D108"/>
    <mergeCell ref="B118:D118"/>
    <mergeCell ref="B121:D121"/>
    <mergeCell ref="B125:D125"/>
    <mergeCell ref="A93:F93"/>
    <mergeCell ref="B95:D95"/>
    <mergeCell ref="B98:D98"/>
    <mergeCell ref="B101:D101"/>
    <mergeCell ref="B103:D103"/>
    <mergeCell ref="B105:D105"/>
    <mergeCell ref="A92:F92"/>
    <mergeCell ref="B18:D18"/>
    <mergeCell ref="B20:D20"/>
    <mergeCell ref="B22:D22"/>
    <mergeCell ref="B25:D25"/>
    <mergeCell ref="B27:D27"/>
    <mergeCell ref="B29:D29"/>
    <mergeCell ref="B31:D31"/>
    <mergeCell ref="B53:D53"/>
    <mergeCell ref="B69:D69"/>
    <mergeCell ref="B82:D82"/>
    <mergeCell ref="A91:F91"/>
    <mergeCell ref="B16:D16"/>
    <mergeCell ref="A1:F1"/>
    <mergeCell ref="A2:F2"/>
    <mergeCell ref="A3:F3"/>
    <mergeCell ref="B5:D5"/>
    <mergeCell ref="B12:D12"/>
  </mergeCells>
  <pageMargins left="0.7" right="0.7" top="0.75" bottom="0.75" header="0.3" footer="0.3"/>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9"/>
  <sheetViews>
    <sheetView topLeftCell="A107" workbookViewId="0">
      <selection activeCell="C124" sqref="C124"/>
    </sheetView>
  </sheetViews>
  <sheetFormatPr defaultRowHeight="15.75" x14ac:dyDescent="0.25"/>
  <cols>
    <col min="1" max="1" width="6.85546875" style="128" customWidth="1"/>
    <col min="2" max="2" width="15" style="128" customWidth="1"/>
    <col min="3" max="3" width="43.140625" style="128" customWidth="1"/>
    <col min="4" max="4" width="17" style="128" customWidth="1"/>
    <col min="5" max="5" width="19.8554687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24513</v>
      </c>
      <c r="B2" s="2345"/>
      <c r="C2" s="2345"/>
      <c r="D2" s="2345"/>
      <c r="E2" s="2345"/>
      <c r="F2" s="2345"/>
    </row>
    <row r="3" spans="1:6" x14ac:dyDescent="0.25">
      <c r="A3" s="2345" t="s">
        <v>281</v>
      </c>
      <c r="B3" s="2345"/>
      <c r="C3" s="2345"/>
      <c r="D3" s="2345"/>
      <c r="E3" s="2345"/>
      <c r="F3" s="2345"/>
    </row>
    <row r="4" spans="1:6" ht="31.5" x14ac:dyDescent="0.25">
      <c r="A4" s="70" t="s">
        <v>282</v>
      </c>
      <c r="B4" s="70" t="s">
        <v>5559</v>
      </c>
      <c r="C4" s="70" t="s">
        <v>284</v>
      </c>
      <c r="D4" s="70" t="s">
        <v>4426</v>
      </c>
      <c r="E4" s="138" t="s">
        <v>286</v>
      </c>
      <c r="F4" s="96" t="s">
        <v>1228</v>
      </c>
    </row>
    <row r="5" spans="1:6" x14ac:dyDescent="0.25">
      <c r="A5" s="70"/>
      <c r="B5" s="2351" t="s">
        <v>23595</v>
      </c>
      <c r="C5" s="2351"/>
      <c r="D5" s="2351"/>
      <c r="E5" s="138"/>
      <c r="F5" s="96"/>
    </row>
    <row r="6" spans="1:6" ht="47.25" x14ac:dyDescent="0.25">
      <c r="A6" s="69">
        <v>1</v>
      </c>
      <c r="B6" s="69" t="s">
        <v>289</v>
      </c>
      <c r="C6" s="69" t="s">
        <v>24514</v>
      </c>
      <c r="D6" s="69" t="s">
        <v>6820</v>
      </c>
      <c r="E6" s="77">
        <v>1400000</v>
      </c>
      <c r="F6" s="10" t="s">
        <v>22012</v>
      </c>
    </row>
    <row r="7" spans="1:6" ht="63" x14ac:dyDescent="0.25">
      <c r="A7" s="69">
        <v>2</v>
      </c>
      <c r="B7" s="69" t="s">
        <v>17</v>
      </c>
      <c r="C7" s="69" t="s">
        <v>24515</v>
      </c>
      <c r="D7" s="69" t="s">
        <v>24516</v>
      </c>
      <c r="E7" s="77">
        <v>30000</v>
      </c>
      <c r="F7" s="10" t="s">
        <v>22012</v>
      </c>
    </row>
    <row r="8" spans="1:6" ht="63" x14ac:dyDescent="0.25">
      <c r="A8" s="69">
        <v>3</v>
      </c>
      <c r="B8" s="69" t="s">
        <v>20</v>
      </c>
      <c r="C8" s="69" t="s">
        <v>24517</v>
      </c>
      <c r="D8" s="69" t="s">
        <v>24518</v>
      </c>
      <c r="E8" s="77">
        <v>60000</v>
      </c>
      <c r="F8" s="10" t="s">
        <v>22012</v>
      </c>
    </row>
    <row r="9" spans="1:6" ht="204.75" x14ac:dyDescent="0.25">
      <c r="A9" s="69">
        <v>4</v>
      </c>
      <c r="B9" s="69" t="s">
        <v>295</v>
      </c>
      <c r="C9" s="69" t="s">
        <v>24519</v>
      </c>
      <c r="D9" s="69" t="s">
        <v>24520</v>
      </c>
      <c r="E9" s="77">
        <v>1278620.67</v>
      </c>
      <c r="F9" s="10" t="s">
        <v>22012</v>
      </c>
    </row>
    <row r="10" spans="1:6" ht="94.5" x14ac:dyDescent="0.25">
      <c r="A10" s="69">
        <v>5</v>
      </c>
      <c r="B10" s="69" t="s">
        <v>729</v>
      </c>
      <c r="C10" s="69" t="s">
        <v>24521</v>
      </c>
      <c r="D10" s="69" t="s">
        <v>21034</v>
      </c>
      <c r="E10" s="77">
        <v>1440000</v>
      </c>
      <c r="F10" s="10" t="s">
        <v>22012</v>
      </c>
    </row>
    <row r="11" spans="1:6" x14ac:dyDescent="0.25">
      <c r="A11" s="69"/>
      <c r="B11" s="2351" t="s">
        <v>8605</v>
      </c>
      <c r="C11" s="2351"/>
      <c r="D11" s="2351"/>
      <c r="E11" s="138"/>
      <c r="F11" s="96"/>
    </row>
    <row r="12" spans="1:6" ht="110.25" x14ac:dyDescent="0.25">
      <c r="A12" s="69">
        <v>6</v>
      </c>
      <c r="B12" s="69" t="s">
        <v>295</v>
      </c>
      <c r="C12" s="69" t="s">
        <v>24522</v>
      </c>
      <c r="D12" s="69" t="s">
        <v>544</v>
      </c>
      <c r="E12" s="77">
        <v>404310.34</v>
      </c>
      <c r="F12" s="10" t="s">
        <v>22012</v>
      </c>
    </row>
    <row r="13" spans="1:6" ht="78.75" x14ac:dyDescent="0.25">
      <c r="A13" s="69">
        <v>7</v>
      </c>
      <c r="B13" s="69" t="s">
        <v>729</v>
      </c>
      <c r="C13" s="69" t="s">
        <v>24523</v>
      </c>
      <c r="D13" s="69" t="s">
        <v>24524</v>
      </c>
      <c r="E13" s="77">
        <v>1200000</v>
      </c>
      <c r="F13" s="10" t="s">
        <v>22012</v>
      </c>
    </row>
    <row r="14" spans="1:6" ht="110.25" x14ac:dyDescent="0.25">
      <c r="A14" s="69">
        <v>8</v>
      </c>
      <c r="B14" s="69" t="s">
        <v>299</v>
      </c>
      <c r="C14" s="69" t="s">
        <v>24525</v>
      </c>
      <c r="D14" s="69" t="s">
        <v>24526</v>
      </c>
      <c r="E14" s="77">
        <v>1000000</v>
      </c>
      <c r="F14" s="10" t="s">
        <v>22012</v>
      </c>
    </row>
    <row r="15" spans="1:6" x14ac:dyDescent="0.25">
      <c r="A15" s="69"/>
      <c r="B15" s="2351" t="s">
        <v>34</v>
      </c>
      <c r="C15" s="2351"/>
      <c r="D15" s="2351"/>
      <c r="E15" s="138"/>
      <c r="F15" s="96"/>
    </row>
    <row r="16" spans="1:6" ht="63" x14ac:dyDescent="0.25">
      <c r="A16" s="69">
        <v>9</v>
      </c>
      <c r="B16" s="69" t="s">
        <v>12132</v>
      </c>
      <c r="C16" s="69" t="s">
        <v>24527</v>
      </c>
      <c r="D16" s="69" t="s">
        <v>24528</v>
      </c>
      <c r="E16" s="77">
        <v>7000000</v>
      </c>
      <c r="F16" s="10" t="s">
        <v>22012</v>
      </c>
    </row>
    <row r="17" spans="1:6" ht="47.25" x14ac:dyDescent="0.25">
      <c r="A17" s="69">
        <v>10</v>
      </c>
      <c r="B17" s="69" t="s">
        <v>8906</v>
      </c>
      <c r="C17" s="69" t="s">
        <v>24529</v>
      </c>
      <c r="D17" s="69" t="s">
        <v>24530</v>
      </c>
      <c r="E17" s="77">
        <v>10202586.210000001</v>
      </c>
      <c r="F17" s="10" t="s">
        <v>22012</v>
      </c>
    </row>
    <row r="18" spans="1:6" x14ac:dyDescent="0.25">
      <c r="A18" s="69"/>
      <c r="B18" s="2351" t="s">
        <v>112</v>
      </c>
      <c r="C18" s="2351"/>
      <c r="D18" s="2351"/>
      <c r="E18" s="77"/>
      <c r="F18" s="10"/>
    </row>
    <row r="19" spans="1:6" ht="78.75" x14ac:dyDescent="0.25">
      <c r="A19" s="69">
        <v>11</v>
      </c>
      <c r="B19" s="69" t="s">
        <v>24531</v>
      </c>
      <c r="C19" s="69" t="s">
        <v>24532</v>
      </c>
      <c r="D19" s="69" t="s">
        <v>24533</v>
      </c>
      <c r="E19" s="77">
        <v>60000</v>
      </c>
      <c r="F19" s="10" t="s">
        <v>277</v>
      </c>
    </row>
    <row r="20" spans="1:6" ht="126" x14ac:dyDescent="0.25">
      <c r="A20" s="69">
        <v>12</v>
      </c>
      <c r="B20" s="69" t="s">
        <v>24534</v>
      </c>
      <c r="C20" s="69" t="s">
        <v>24535</v>
      </c>
      <c r="D20" s="69" t="s">
        <v>24536</v>
      </c>
      <c r="E20" s="77">
        <v>548509</v>
      </c>
      <c r="F20" s="10" t="s">
        <v>277</v>
      </c>
    </row>
    <row r="21" spans="1:6" ht="47.25" x14ac:dyDescent="0.25">
      <c r="A21" s="69">
        <v>13</v>
      </c>
      <c r="B21" s="69" t="s">
        <v>24537</v>
      </c>
      <c r="C21" s="69" t="s">
        <v>24538</v>
      </c>
      <c r="D21" s="69" t="s">
        <v>15015</v>
      </c>
      <c r="E21" s="77">
        <v>1000000</v>
      </c>
      <c r="F21" s="10" t="s">
        <v>13</v>
      </c>
    </row>
    <row r="22" spans="1:6" ht="63" x14ac:dyDescent="0.25">
      <c r="A22" s="69">
        <v>14</v>
      </c>
      <c r="B22" s="69" t="s">
        <v>24539</v>
      </c>
      <c r="C22" s="69" t="s">
        <v>24540</v>
      </c>
      <c r="D22" s="69" t="s">
        <v>2637</v>
      </c>
      <c r="E22" s="77">
        <v>2330740.2000000002</v>
      </c>
      <c r="F22" s="10" t="s">
        <v>13</v>
      </c>
    </row>
    <row r="23" spans="1:6" ht="63" x14ac:dyDescent="0.25">
      <c r="A23" s="69">
        <v>15</v>
      </c>
      <c r="B23" s="69" t="s">
        <v>24541</v>
      </c>
      <c r="C23" s="69" t="s">
        <v>24542</v>
      </c>
      <c r="D23" s="69" t="s">
        <v>2637</v>
      </c>
      <c r="E23" s="77">
        <v>2000000</v>
      </c>
      <c r="F23" s="10" t="s">
        <v>13</v>
      </c>
    </row>
    <row r="24" spans="1:6" ht="47.25" x14ac:dyDescent="0.25">
      <c r="A24" s="69">
        <v>16</v>
      </c>
      <c r="B24" s="69" t="s">
        <v>24543</v>
      </c>
      <c r="C24" s="69" t="s">
        <v>24544</v>
      </c>
      <c r="D24" s="69" t="s">
        <v>15015</v>
      </c>
      <c r="E24" s="77">
        <v>1000000</v>
      </c>
      <c r="F24" s="10" t="s">
        <v>13</v>
      </c>
    </row>
    <row r="25" spans="1:6" ht="63" x14ac:dyDescent="0.25">
      <c r="A25" s="69">
        <v>17</v>
      </c>
      <c r="B25" s="69" t="s">
        <v>24545</v>
      </c>
      <c r="C25" s="69" t="s">
        <v>24546</v>
      </c>
      <c r="D25" s="69" t="s">
        <v>2637</v>
      </c>
      <c r="E25" s="77">
        <v>2500000</v>
      </c>
      <c r="F25" s="10" t="s">
        <v>13</v>
      </c>
    </row>
    <row r="26" spans="1:6" ht="47.25" x14ac:dyDescent="0.25">
      <c r="A26" s="69">
        <v>18</v>
      </c>
      <c r="B26" s="69" t="s">
        <v>24547</v>
      </c>
      <c r="C26" s="69" t="s">
        <v>24548</v>
      </c>
      <c r="D26" s="69" t="s">
        <v>15015</v>
      </c>
      <c r="E26" s="77">
        <v>1000000</v>
      </c>
      <c r="F26" s="10" t="s">
        <v>13</v>
      </c>
    </row>
    <row r="27" spans="1:6" ht="47.25" x14ac:dyDescent="0.25">
      <c r="A27" s="69">
        <v>19</v>
      </c>
      <c r="B27" s="69" t="s">
        <v>24549</v>
      </c>
      <c r="C27" s="69" t="s">
        <v>24550</v>
      </c>
      <c r="D27" s="69" t="s">
        <v>15015</v>
      </c>
      <c r="E27" s="77">
        <v>1000000</v>
      </c>
      <c r="F27" s="10" t="s">
        <v>13</v>
      </c>
    </row>
    <row r="28" spans="1:6" ht="47.25" x14ac:dyDescent="0.25">
      <c r="A28" s="69">
        <v>20</v>
      </c>
      <c r="B28" s="69" t="s">
        <v>24551</v>
      </c>
      <c r="C28" s="69" t="s">
        <v>24552</v>
      </c>
      <c r="D28" s="69" t="s">
        <v>24553</v>
      </c>
      <c r="E28" s="77">
        <v>1000000</v>
      </c>
      <c r="F28" s="10" t="s">
        <v>13</v>
      </c>
    </row>
    <row r="29" spans="1:6" ht="78.75" x14ac:dyDescent="0.25">
      <c r="A29" s="69">
        <v>21</v>
      </c>
      <c r="B29" s="69" t="s">
        <v>24554</v>
      </c>
      <c r="C29" s="69" t="s">
        <v>24555</v>
      </c>
      <c r="D29" s="69" t="s">
        <v>24556</v>
      </c>
      <c r="E29" s="77">
        <v>830740.2</v>
      </c>
      <c r="F29" s="10" t="s">
        <v>13</v>
      </c>
    </row>
    <row r="30" spans="1:6" ht="47.25" x14ac:dyDescent="0.25">
      <c r="A30" s="69">
        <v>22</v>
      </c>
      <c r="B30" s="69" t="s">
        <v>24557</v>
      </c>
      <c r="C30" s="69" t="s">
        <v>24558</v>
      </c>
      <c r="D30" s="69" t="s">
        <v>15015</v>
      </c>
      <c r="E30" s="77">
        <v>1200000</v>
      </c>
      <c r="F30" s="10" t="s">
        <v>13</v>
      </c>
    </row>
    <row r="31" spans="1:6" ht="47.25" x14ac:dyDescent="0.25">
      <c r="A31" s="69">
        <v>23</v>
      </c>
      <c r="B31" s="69" t="s">
        <v>24559</v>
      </c>
      <c r="C31" s="69" t="s">
        <v>24560</v>
      </c>
      <c r="D31" s="69" t="s">
        <v>24561</v>
      </c>
      <c r="E31" s="77">
        <v>1500000</v>
      </c>
      <c r="F31" s="10" t="s">
        <v>13</v>
      </c>
    </row>
    <row r="32" spans="1:6" ht="63" x14ac:dyDescent="0.25">
      <c r="A32" s="69">
        <v>24</v>
      </c>
      <c r="B32" s="69" t="s">
        <v>24562</v>
      </c>
      <c r="C32" s="69" t="s">
        <v>24563</v>
      </c>
      <c r="D32" s="69" t="s">
        <v>2637</v>
      </c>
      <c r="E32" s="77">
        <v>1830740.2</v>
      </c>
      <c r="F32" s="10" t="s">
        <v>13</v>
      </c>
    </row>
    <row r="33" spans="1:6" x14ac:dyDescent="0.25">
      <c r="A33" s="69"/>
      <c r="B33" s="2351" t="s">
        <v>19538</v>
      </c>
      <c r="C33" s="2351"/>
      <c r="D33" s="2351"/>
      <c r="E33" s="138"/>
      <c r="F33" s="96"/>
    </row>
    <row r="34" spans="1:6" ht="47.25" x14ac:dyDescent="0.25">
      <c r="A34" s="69">
        <v>25</v>
      </c>
      <c r="B34" s="69" t="s">
        <v>24564</v>
      </c>
      <c r="C34" s="69" t="s">
        <v>24565</v>
      </c>
      <c r="D34" s="69" t="s">
        <v>11918</v>
      </c>
      <c r="E34" s="77">
        <v>2000000</v>
      </c>
      <c r="F34" s="10" t="s">
        <v>13</v>
      </c>
    </row>
    <row r="35" spans="1:6" ht="47.25" x14ac:dyDescent="0.25">
      <c r="A35" s="69">
        <v>26</v>
      </c>
      <c r="B35" s="69" t="s">
        <v>24566</v>
      </c>
      <c r="C35" s="69" t="s">
        <v>24567</v>
      </c>
      <c r="D35" s="69" t="s">
        <v>24561</v>
      </c>
      <c r="E35" s="77">
        <v>2400000</v>
      </c>
      <c r="F35" s="10" t="s">
        <v>13</v>
      </c>
    </row>
    <row r="36" spans="1:6" ht="47.25" x14ac:dyDescent="0.25">
      <c r="A36" s="69">
        <v>27</v>
      </c>
      <c r="B36" s="69" t="s">
        <v>24566</v>
      </c>
      <c r="C36" s="69" t="s">
        <v>24568</v>
      </c>
      <c r="D36" s="69" t="s">
        <v>24569</v>
      </c>
      <c r="E36" s="77">
        <v>400000</v>
      </c>
      <c r="F36" s="10" t="s">
        <v>13</v>
      </c>
    </row>
    <row r="37" spans="1:6" ht="141.75" x14ac:dyDescent="0.25">
      <c r="A37" s="69">
        <v>28</v>
      </c>
      <c r="B37" s="69" t="s">
        <v>24570</v>
      </c>
      <c r="C37" s="69" t="s">
        <v>24571</v>
      </c>
      <c r="D37" s="69" t="s">
        <v>24572</v>
      </c>
      <c r="E37" s="77">
        <v>500113</v>
      </c>
      <c r="F37" s="10" t="s">
        <v>272</v>
      </c>
    </row>
    <row r="38" spans="1:6" ht="126" x14ac:dyDescent="0.25">
      <c r="A38" s="69">
        <v>29</v>
      </c>
      <c r="B38" s="69" t="s">
        <v>24573</v>
      </c>
      <c r="C38" s="69" t="s">
        <v>24574</v>
      </c>
      <c r="D38" s="69" t="s">
        <v>24575</v>
      </c>
      <c r="E38" s="77">
        <v>2113777.6</v>
      </c>
      <c r="F38" s="10" t="s">
        <v>272</v>
      </c>
    </row>
    <row r="39" spans="1:6" ht="110.25" x14ac:dyDescent="0.25">
      <c r="A39" s="69">
        <v>30</v>
      </c>
      <c r="B39" s="69" t="s">
        <v>24576</v>
      </c>
      <c r="C39" s="69" t="s">
        <v>24577</v>
      </c>
      <c r="D39" s="69" t="s">
        <v>24578</v>
      </c>
      <c r="E39" s="77">
        <v>1500000</v>
      </c>
      <c r="F39" s="10" t="s">
        <v>272</v>
      </c>
    </row>
    <row r="40" spans="1:6" ht="126" x14ac:dyDescent="0.25">
      <c r="A40" s="69">
        <v>31</v>
      </c>
      <c r="B40" s="69" t="s">
        <v>24579</v>
      </c>
      <c r="C40" s="69" t="s">
        <v>24580</v>
      </c>
      <c r="D40" s="69" t="s">
        <v>24581</v>
      </c>
      <c r="E40" s="77">
        <v>2758180</v>
      </c>
      <c r="F40" s="10" t="s">
        <v>272</v>
      </c>
    </row>
    <row r="41" spans="1:6" ht="126" x14ac:dyDescent="0.25">
      <c r="A41" s="69">
        <v>32</v>
      </c>
      <c r="B41" s="69" t="s">
        <v>24582</v>
      </c>
      <c r="C41" s="69" t="s">
        <v>24583</v>
      </c>
      <c r="D41" s="69" t="s">
        <v>24584</v>
      </c>
      <c r="E41" s="77">
        <v>499153.3</v>
      </c>
      <c r="F41" s="10" t="s">
        <v>272</v>
      </c>
    </row>
    <row r="42" spans="1:6" ht="110.25" x14ac:dyDescent="0.25">
      <c r="A42" s="69">
        <v>33</v>
      </c>
      <c r="B42" s="69" t="s">
        <v>24585</v>
      </c>
      <c r="C42" s="69" t="s">
        <v>24586</v>
      </c>
      <c r="D42" s="69" t="s">
        <v>24587</v>
      </c>
      <c r="E42" s="77">
        <v>100000</v>
      </c>
      <c r="F42" s="10" t="s">
        <v>272</v>
      </c>
    </row>
    <row r="43" spans="1:6" ht="47.25" x14ac:dyDescent="0.25">
      <c r="A43" s="69">
        <v>34</v>
      </c>
      <c r="B43" s="69" t="s">
        <v>24588</v>
      </c>
      <c r="C43" s="69" t="s">
        <v>24589</v>
      </c>
      <c r="D43" s="69" t="s">
        <v>24590</v>
      </c>
      <c r="E43" s="77">
        <v>344285.36</v>
      </c>
      <c r="F43" s="10" t="s">
        <v>13</v>
      </c>
    </row>
    <row r="44" spans="1:6" x14ac:dyDescent="0.25">
      <c r="A44" s="69"/>
      <c r="B44" s="2351" t="s">
        <v>219</v>
      </c>
      <c r="C44" s="2351"/>
      <c r="D44" s="2351"/>
      <c r="E44" s="77"/>
      <c r="F44" s="10"/>
    </row>
    <row r="45" spans="1:6" ht="126" x14ac:dyDescent="0.25">
      <c r="A45" s="69">
        <v>35</v>
      </c>
      <c r="B45" s="69" t="s">
        <v>24591</v>
      </c>
      <c r="C45" s="69" t="s">
        <v>24592</v>
      </c>
      <c r="D45" s="69" t="s">
        <v>24593</v>
      </c>
      <c r="E45" s="77">
        <v>1353290</v>
      </c>
      <c r="F45" s="10" t="s">
        <v>277</v>
      </c>
    </row>
    <row r="46" spans="1:6" ht="126" x14ac:dyDescent="0.25">
      <c r="A46" s="69">
        <v>36</v>
      </c>
      <c r="B46" s="69" t="s">
        <v>24594</v>
      </c>
      <c r="C46" s="69" t="s">
        <v>24595</v>
      </c>
      <c r="D46" s="69" t="s">
        <v>24596</v>
      </c>
      <c r="E46" s="77">
        <v>1200000</v>
      </c>
      <c r="F46" s="10" t="s">
        <v>277</v>
      </c>
    </row>
    <row r="47" spans="1:6" ht="126" x14ac:dyDescent="0.25">
      <c r="A47" s="69">
        <v>37</v>
      </c>
      <c r="B47" s="69" t="s">
        <v>24597</v>
      </c>
      <c r="C47" s="69" t="s">
        <v>24598</v>
      </c>
      <c r="D47" s="69" t="s">
        <v>24596</v>
      </c>
      <c r="E47" s="77">
        <v>1200000</v>
      </c>
      <c r="F47" s="10" t="s">
        <v>272</v>
      </c>
    </row>
    <row r="48" spans="1:6" ht="141.75" x14ac:dyDescent="0.25">
      <c r="A48" s="69">
        <v>38</v>
      </c>
      <c r="B48" s="69" t="s">
        <v>24599</v>
      </c>
      <c r="C48" s="69" t="s">
        <v>24600</v>
      </c>
      <c r="D48" s="69" t="s">
        <v>24601</v>
      </c>
      <c r="E48" s="77">
        <v>1300000</v>
      </c>
      <c r="F48" s="10" t="s">
        <v>272</v>
      </c>
    </row>
    <row r="49" spans="1:6" ht="141.75" x14ac:dyDescent="0.25">
      <c r="A49" s="69">
        <v>39</v>
      </c>
      <c r="B49" s="69" t="s">
        <v>24602</v>
      </c>
      <c r="C49" s="69" t="s">
        <v>24603</v>
      </c>
      <c r="D49" s="69" t="s">
        <v>24601</v>
      </c>
      <c r="E49" s="77">
        <v>1400000</v>
      </c>
      <c r="F49" s="10" t="s">
        <v>272</v>
      </c>
    </row>
    <row r="50" spans="1:6" ht="126" x14ac:dyDescent="0.25">
      <c r="A50" s="69">
        <v>40</v>
      </c>
      <c r="B50" s="69" t="s">
        <v>24604</v>
      </c>
      <c r="C50" s="69" t="s">
        <v>24605</v>
      </c>
      <c r="D50" s="69" t="s">
        <v>24596</v>
      </c>
      <c r="E50" s="77">
        <v>300000</v>
      </c>
      <c r="F50" s="10" t="s">
        <v>277</v>
      </c>
    </row>
    <row r="51" spans="1:6" ht="141.75" x14ac:dyDescent="0.25">
      <c r="A51" s="69">
        <v>41</v>
      </c>
      <c r="B51" s="69" t="s">
        <v>24606</v>
      </c>
      <c r="C51" s="69" t="s">
        <v>24607</v>
      </c>
      <c r="D51" s="69" t="s">
        <v>24601</v>
      </c>
      <c r="E51" s="77">
        <v>1200000</v>
      </c>
      <c r="F51" s="10" t="s">
        <v>272</v>
      </c>
    </row>
    <row r="52" spans="1:6" ht="141.75" x14ac:dyDescent="0.25">
      <c r="A52" s="69">
        <v>42</v>
      </c>
      <c r="B52" s="69" t="s">
        <v>24608</v>
      </c>
      <c r="C52" s="69" t="s">
        <v>24609</v>
      </c>
      <c r="D52" s="69" t="s">
        <v>24601</v>
      </c>
      <c r="E52" s="77">
        <v>1500000</v>
      </c>
      <c r="F52" s="10" t="s">
        <v>272</v>
      </c>
    </row>
    <row r="53" spans="1:6" ht="126" x14ac:dyDescent="0.25">
      <c r="A53" s="69">
        <v>43</v>
      </c>
      <c r="B53" s="69" t="s">
        <v>24610</v>
      </c>
      <c r="C53" s="69" t="s">
        <v>24611</v>
      </c>
      <c r="D53" s="69" t="s">
        <v>24612</v>
      </c>
      <c r="E53" s="77">
        <v>1200000</v>
      </c>
      <c r="F53" s="10" t="s">
        <v>272</v>
      </c>
    </row>
    <row r="54" spans="1:6" ht="157.5" x14ac:dyDescent="0.25">
      <c r="A54" s="69">
        <v>44</v>
      </c>
      <c r="B54" s="69" t="s">
        <v>24613</v>
      </c>
      <c r="C54" s="69" t="s">
        <v>24614</v>
      </c>
      <c r="D54" s="69" t="s">
        <v>24615</v>
      </c>
      <c r="E54" s="77">
        <v>918464</v>
      </c>
      <c r="F54" s="10" t="s">
        <v>1259</v>
      </c>
    </row>
    <row r="55" spans="1:6" ht="157.5" x14ac:dyDescent="0.25">
      <c r="A55" s="69">
        <v>45</v>
      </c>
      <c r="B55" s="69" t="s">
        <v>24616</v>
      </c>
      <c r="C55" s="69" t="s">
        <v>24617</v>
      </c>
      <c r="D55" s="69" t="s">
        <v>24618</v>
      </c>
      <c r="E55" s="77">
        <v>1365000</v>
      </c>
      <c r="F55" s="10" t="s">
        <v>1259</v>
      </c>
    </row>
    <row r="56" spans="1:6" x14ac:dyDescent="0.25">
      <c r="A56" s="69"/>
      <c r="B56" s="2351" t="s">
        <v>306</v>
      </c>
      <c r="C56" s="2351"/>
      <c r="D56" s="2351"/>
      <c r="E56" s="77"/>
      <c r="F56" s="10"/>
    </row>
    <row r="57" spans="1:6" ht="157.5" x14ac:dyDescent="0.25">
      <c r="A57" s="2">
        <v>46</v>
      </c>
      <c r="B57" s="2" t="s">
        <v>307</v>
      </c>
      <c r="C57" s="2" t="s">
        <v>24634</v>
      </c>
      <c r="D57" s="2" t="s">
        <v>24619</v>
      </c>
      <c r="E57" s="77">
        <v>359956.73</v>
      </c>
      <c r="F57" s="10" t="s">
        <v>22012</v>
      </c>
    </row>
    <row r="58" spans="1:6" x14ac:dyDescent="0.25">
      <c r="A58" s="69"/>
      <c r="B58" s="2472" t="s">
        <v>303</v>
      </c>
      <c r="C58" s="2472"/>
      <c r="D58" s="2472"/>
      <c r="E58" s="77"/>
      <c r="F58" s="10"/>
    </row>
    <row r="59" spans="1:6" ht="409.5" x14ac:dyDescent="0.25">
      <c r="A59" s="69">
        <v>47</v>
      </c>
      <c r="B59" s="69" t="s">
        <v>696</v>
      </c>
      <c r="C59" s="69" t="s">
        <v>24635</v>
      </c>
      <c r="D59" s="2" t="s">
        <v>24620</v>
      </c>
      <c r="E59" s="77">
        <v>329337.09000000003</v>
      </c>
      <c r="F59" s="10" t="s">
        <v>22012</v>
      </c>
    </row>
    <row r="60" spans="1:6" x14ac:dyDescent="0.25">
      <c r="A60" s="69"/>
      <c r="B60" s="2351" t="s">
        <v>40</v>
      </c>
      <c r="C60" s="2351"/>
      <c r="D60" s="2351"/>
      <c r="E60" s="77"/>
      <c r="F60" s="10"/>
    </row>
    <row r="61" spans="1:6" ht="63" x14ac:dyDescent="0.25">
      <c r="A61" s="69">
        <v>48</v>
      </c>
      <c r="B61" s="69" t="s">
        <v>41</v>
      </c>
      <c r="C61" s="69" t="s">
        <v>24621</v>
      </c>
      <c r="D61" s="69" t="s">
        <v>24622</v>
      </c>
      <c r="E61" s="77">
        <v>4568965.5199999996</v>
      </c>
      <c r="F61" s="10" t="s">
        <v>22012</v>
      </c>
    </row>
    <row r="62" spans="1:6" x14ac:dyDescent="0.25">
      <c r="A62" s="69"/>
      <c r="B62" s="2351" t="s">
        <v>4995</v>
      </c>
      <c r="C62" s="2351"/>
      <c r="D62" s="2351"/>
      <c r="E62" s="77"/>
      <c r="F62" s="10"/>
    </row>
    <row r="63" spans="1:6" ht="157.5" x14ac:dyDescent="0.25">
      <c r="A63" s="69">
        <v>49</v>
      </c>
      <c r="B63" s="69" t="s">
        <v>24623</v>
      </c>
      <c r="C63" s="69" t="s">
        <v>24624</v>
      </c>
      <c r="D63" s="69" t="s">
        <v>24625</v>
      </c>
      <c r="E63" s="77">
        <v>485481</v>
      </c>
      <c r="F63" s="10" t="s">
        <v>272</v>
      </c>
    </row>
    <row r="64" spans="1:6" x14ac:dyDescent="0.25">
      <c r="A64" s="69"/>
      <c r="B64" s="2351" t="s">
        <v>8455</v>
      </c>
      <c r="C64" s="2351"/>
      <c r="D64" s="2351"/>
      <c r="E64" s="77"/>
      <c r="F64" s="10"/>
    </row>
    <row r="65" spans="1:6" ht="409.5" x14ac:dyDescent="0.25">
      <c r="A65" s="69">
        <v>50</v>
      </c>
      <c r="B65" s="69" t="s">
        <v>478</v>
      </c>
      <c r="C65" s="69" t="s">
        <v>24636</v>
      </c>
      <c r="D65" s="69" t="s">
        <v>24626</v>
      </c>
      <c r="E65" s="77">
        <v>3507779.4</v>
      </c>
      <c r="F65" s="10" t="s">
        <v>13</v>
      </c>
    </row>
    <row r="66" spans="1:6" x14ac:dyDescent="0.25">
      <c r="A66" s="69"/>
      <c r="B66" s="2351" t="s">
        <v>481</v>
      </c>
      <c r="C66" s="2351"/>
      <c r="D66" s="2351"/>
      <c r="E66" s="77"/>
      <c r="F66" s="10"/>
    </row>
    <row r="67" spans="1:6" ht="236.25" x14ac:dyDescent="0.25">
      <c r="A67" s="69">
        <v>51</v>
      </c>
      <c r="B67" s="69" t="s">
        <v>24627</v>
      </c>
      <c r="C67" s="69" t="s">
        <v>24637</v>
      </c>
      <c r="D67" s="69" t="s">
        <v>24628</v>
      </c>
      <c r="E67" s="77">
        <v>3500000</v>
      </c>
      <c r="F67" s="10" t="s">
        <v>13</v>
      </c>
    </row>
    <row r="68" spans="1:6" x14ac:dyDescent="0.25">
      <c r="A68" s="69"/>
      <c r="B68" s="70" t="s">
        <v>248</v>
      </c>
      <c r="C68" s="70"/>
      <c r="D68" s="69"/>
      <c r="E68" s="138">
        <f>SUM(E6:E67)</f>
        <v>80120029.820000023</v>
      </c>
      <c r="F68" s="10"/>
    </row>
    <row r="69" spans="1:6" x14ac:dyDescent="0.25">
      <c r="A69" s="1055"/>
      <c r="B69" s="2820" t="s">
        <v>9</v>
      </c>
      <c r="C69" s="2820"/>
      <c r="D69" s="2820"/>
      <c r="E69" s="1240"/>
      <c r="F69" s="677"/>
    </row>
    <row r="70" spans="1:6" ht="63" x14ac:dyDescent="0.25">
      <c r="A70" s="1056">
        <v>1</v>
      </c>
      <c r="B70" s="149" t="s">
        <v>269</v>
      </c>
      <c r="C70" s="7" t="s">
        <v>24631</v>
      </c>
      <c r="D70" s="149" t="s">
        <v>271</v>
      </c>
      <c r="E70" s="1241">
        <v>1000000</v>
      </c>
      <c r="F70" s="277" t="s">
        <v>272</v>
      </c>
    </row>
    <row r="71" spans="1:6" x14ac:dyDescent="0.25">
      <c r="A71" s="1056"/>
      <c r="B71" s="382" t="s">
        <v>273</v>
      </c>
      <c r="C71" s="7"/>
      <c r="D71" s="149"/>
      <c r="E71" s="1241"/>
      <c r="F71" s="277"/>
    </row>
    <row r="72" spans="1:6" ht="94.5" x14ac:dyDescent="0.25">
      <c r="A72" s="1056">
        <v>2</v>
      </c>
      <c r="B72" s="149" t="s">
        <v>274</v>
      </c>
      <c r="C72" s="7" t="s">
        <v>24527</v>
      </c>
      <c r="D72" s="149" t="s">
        <v>276</v>
      </c>
      <c r="E72" s="1241">
        <v>4500000</v>
      </c>
      <c r="F72" s="277" t="s">
        <v>277</v>
      </c>
    </row>
    <row r="73" spans="1:6" x14ac:dyDescent="0.25">
      <c r="A73" s="280"/>
      <c r="B73" s="382" t="s">
        <v>248</v>
      </c>
      <c r="C73" s="251"/>
      <c r="D73" s="382"/>
      <c r="E73" s="1099">
        <v>5500000</v>
      </c>
      <c r="F73" s="280"/>
    </row>
    <row r="74" spans="1:6" ht="47.25" x14ac:dyDescent="0.25">
      <c r="A74" s="158"/>
      <c r="B74" s="158" t="s">
        <v>24566</v>
      </c>
      <c r="C74" s="158" t="s">
        <v>24632</v>
      </c>
      <c r="D74" s="158" t="s">
        <v>24633</v>
      </c>
      <c r="E74" s="186">
        <v>1190315</v>
      </c>
      <c r="F74" s="101" t="s">
        <v>272</v>
      </c>
    </row>
    <row r="75" spans="1:6" x14ac:dyDescent="0.25">
      <c r="A75" s="336"/>
      <c r="B75" s="336" t="s">
        <v>248</v>
      </c>
      <c r="C75" s="336"/>
      <c r="D75" s="336"/>
      <c r="E75" s="520">
        <v>1190315</v>
      </c>
      <c r="F75" s="246"/>
    </row>
    <row r="76" spans="1:6" x14ac:dyDescent="0.25">
      <c r="A76" s="88"/>
      <c r="B76" s="88" t="s">
        <v>324</v>
      </c>
      <c r="C76" s="88"/>
      <c r="D76" s="88"/>
      <c r="E76" s="89">
        <f>E75+E73+E68</f>
        <v>86810344.820000023</v>
      </c>
      <c r="F76" s="88"/>
    </row>
    <row r="81" spans="1:6" x14ac:dyDescent="0.25">
      <c r="A81" s="2454" t="s">
        <v>0</v>
      </c>
      <c r="B81" s="2454"/>
      <c r="C81" s="2454"/>
      <c r="D81" s="2454"/>
      <c r="E81" s="2454"/>
      <c r="F81" s="2454"/>
    </row>
    <row r="82" spans="1:6" x14ac:dyDescent="0.25">
      <c r="A82" s="2454" t="s">
        <v>24513</v>
      </c>
      <c r="B82" s="2454"/>
      <c r="C82" s="2454"/>
      <c r="D82" s="2454"/>
      <c r="E82" s="2454"/>
      <c r="F82" s="2454"/>
    </row>
    <row r="83" spans="1:6" x14ac:dyDescent="0.25">
      <c r="A83" s="2454" t="s">
        <v>281</v>
      </c>
      <c r="B83" s="2454"/>
      <c r="C83" s="2454"/>
      <c r="D83" s="2454"/>
      <c r="E83" s="2454"/>
      <c r="F83" s="2454"/>
    </row>
    <row r="84" spans="1:6" ht="31.5" x14ac:dyDescent="0.25">
      <c r="A84" s="2177" t="s">
        <v>43664</v>
      </c>
      <c r="B84" s="1973" t="s">
        <v>5559</v>
      </c>
      <c r="C84" s="1973" t="s">
        <v>284</v>
      </c>
      <c r="D84" s="1973" t="s">
        <v>8474</v>
      </c>
      <c r="E84" s="2248" t="s">
        <v>286</v>
      </c>
      <c r="F84" s="2173" t="s">
        <v>1228</v>
      </c>
    </row>
    <row r="85" spans="1:6" x14ac:dyDescent="0.25">
      <c r="A85" s="1756"/>
      <c r="B85" s="2510" t="s">
        <v>43665</v>
      </c>
      <c r="C85" s="2510"/>
      <c r="D85" s="1973"/>
      <c r="E85" s="2248"/>
      <c r="F85" s="2173"/>
    </row>
    <row r="86" spans="1:6" ht="204.75" x14ac:dyDescent="0.25">
      <c r="A86" s="1756">
        <v>1</v>
      </c>
      <c r="B86" s="1756" t="s">
        <v>295</v>
      </c>
      <c r="C86" s="1756" t="s">
        <v>24519</v>
      </c>
      <c r="D86" s="1756" t="s">
        <v>24520</v>
      </c>
      <c r="E86" s="1806">
        <v>682758.62</v>
      </c>
      <c r="F86" s="1741" t="s">
        <v>277</v>
      </c>
    </row>
    <row r="87" spans="1:6" x14ac:dyDescent="0.25">
      <c r="A87" s="1756"/>
      <c r="B87" s="2510" t="s">
        <v>542</v>
      </c>
      <c r="C87" s="2510"/>
      <c r="D87" s="2177"/>
      <c r="E87" s="1769"/>
      <c r="F87" s="1741"/>
    </row>
    <row r="88" spans="1:6" ht="78.75" x14ac:dyDescent="0.25">
      <c r="A88" s="1756">
        <v>2</v>
      </c>
      <c r="B88" s="1756" t="s">
        <v>729</v>
      </c>
      <c r="C88" s="1756" t="s">
        <v>24523</v>
      </c>
      <c r="D88" s="1756" t="s">
        <v>24524</v>
      </c>
      <c r="E88" s="1806">
        <v>341379.32</v>
      </c>
      <c r="F88" s="1741" t="s">
        <v>277</v>
      </c>
    </row>
    <row r="89" spans="1:6" x14ac:dyDescent="0.25">
      <c r="A89" s="1756"/>
      <c r="B89" s="2510" t="s">
        <v>34</v>
      </c>
      <c r="C89" s="2510"/>
      <c r="D89" s="2177"/>
      <c r="E89" s="1769"/>
      <c r="F89" s="1741"/>
    </row>
    <row r="90" spans="1:6" ht="47.25" x14ac:dyDescent="0.25">
      <c r="A90" s="1756">
        <v>3</v>
      </c>
      <c r="B90" s="1756" t="s">
        <v>12132</v>
      </c>
      <c r="C90" s="1756" t="s">
        <v>24527</v>
      </c>
      <c r="D90" s="1756" t="s">
        <v>341</v>
      </c>
      <c r="E90" s="1744">
        <v>2000000</v>
      </c>
      <c r="F90" s="1741" t="s">
        <v>277</v>
      </c>
    </row>
    <row r="91" spans="1:6" ht="47.25" x14ac:dyDescent="0.25">
      <c r="A91" s="1756">
        <v>4</v>
      </c>
      <c r="B91" s="1756" t="s">
        <v>8906</v>
      </c>
      <c r="C91" s="1756" t="s">
        <v>24529</v>
      </c>
      <c r="D91" s="1756" t="s">
        <v>341</v>
      </c>
      <c r="E91" s="429">
        <v>1982758.62</v>
      </c>
      <c r="F91" s="1741" t="s">
        <v>277</v>
      </c>
    </row>
    <row r="92" spans="1:6" x14ac:dyDescent="0.25">
      <c r="A92" s="1756"/>
      <c r="B92" s="2671" t="s">
        <v>112</v>
      </c>
      <c r="C92" s="2671"/>
      <c r="D92" s="1756"/>
      <c r="E92" s="1744"/>
      <c r="F92" s="1741"/>
    </row>
    <row r="93" spans="1:6" ht="78.75" x14ac:dyDescent="0.25">
      <c r="A93" s="1756">
        <v>5</v>
      </c>
      <c r="B93" s="1756" t="s">
        <v>24534</v>
      </c>
      <c r="C93" s="1756" t="s">
        <v>24535</v>
      </c>
      <c r="D93" s="1756" t="s">
        <v>43666</v>
      </c>
      <c r="E93" s="1744">
        <v>176700</v>
      </c>
      <c r="F93" s="1741" t="s">
        <v>277</v>
      </c>
    </row>
    <row r="94" spans="1:6" ht="47.25" x14ac:dyDescent="0.25">
      <c r="A94" s="1756">
        <v>6</v>
      </c>
      <c r="B94" s="1756" t="s">
        <v>43667</v>
      </c>
      <c r="C94" s="1756" t="s">
        <v>43668</v>
      </c>
      <c r="D94" s="1756" t="s">
        <v>19703</v>
      </c>
      <c r="E94" s="1744">
        <v>480000</v>
      </c>
      <c r="F94" s="1741" t="s">
        <v>277</v>
      </c>
    </row>
    <row r="95" spans="1:6" ht="47.25" x14ac:dyDescent="0.25">
      <c r="A95" s="1756">
        <v>7</v>
      </c>
      <c r="B95" s="1756" t="s">
        <v>43669</v>
      </c>
      <c r="C95" s="1756" t="s">
        <v>43670</v>
      </c>
      <c r="D95" s="1756" t="s">
        <v>43671</v>
      </c>
      <c r="E95" s="1744">
        <v>360000</v>
      </c>
      <c r="F95" s="1741" t="s">
        <v>13</v>
      </c>
    </row>
    <row r="96" spans="1:6" ht="94.5" x14ac:dyDescent="0.25">
      <c r="A96" s="1756">
        <v>8</v>
      </c>
      <c r="B96" s="1756" t="s">
        <v>43672</v>
      </c>
      <c r="C96" s="1756" t="s">
        <v>43673</v>
      </c>
      <c r="D96" s="1756" t="s">
        <v>43674</v>
      </c>
      <c r="E96" s="1744">
        <v>1000000</v>
      </c>
      <c r="F96" s="1741" t="s">
        <v>1294</v>
      </c>
    </row>
    <row r="97" spans="1:6" ht="126" x14ac:dyDescent="0.25">
      <c r="A97" s="1756">
        <v>9</v>
      </c>
      <c r="B97" s="1756" t="s">
        <v>43675</v>
      </c>
      <c r="C97" s="1756" t="s">
        <v>43676</v>
      </c>
      <c r="D97" s="1756" t="s">
        <v>43677</v>
      </c>
      <c r="E97" s="1744">
        <v>415172.4</v>
      </c>
      <c r="F97" s="1741" t="s">
        <v>1294</v>
      </c>
    </row>
    <row r="98" spans="1:6" x14ac:dyDescent="0.25">
      <c r="A98" s="1756"/>
      <c r="B98" s="2671" t="s">
        <v>19538</v>
      </c>
      <c r="C98" s="2671"/>
      <c r="D98" s="2177"/>
      <c r="E98" s="1769"/>
      <c r="F98" s="1741"/>
    </row>
    <row r="99" spans="1:6" ht="126" x14ac:dyDescent="0.25">
      <c r="A99" s="1756">
        <v>10</v>
      </c>
      <c r="B99" s="1756" t="s">
        <v>24570</v>
      </c>
      <c r="C99" s="1756" t="s">
        <v>24571</v>
      </c>
      <c r="D99" s="1756" t="s">
        <v>43678</v>
      </c>
      <c r="E99" s="1806">
        <v>700000</v>
      </c>
      <c r="F99" s="1741" t="s">
        <v>1294</v>
      </c>
    </row>
    <row r="100" spans="1:6" ht="78.75" x14ac:dyDescent="0.25">
      <c r="A100" s="1756">
        <v>11</v>
      </c>
      <c r="B100" s="1756" t="s">
        <v>43679</v>
      </c>
      <c r="C100" s="1756" t="s">
        <v>43680</v>
      </c>
      <c r="D100" s="1756" t="s">
        <v>43681</v>
      </c>
      <c r="E100" s="1806">
        <v>500000</v>
      </c>
      <c r="F100" s="1741" t="s">
        <v>13</v>
      </c>
    </row>
    <row r="101" spans="1:6" ht="47.25" x14ac:dyDescent="0.25">
      <c r="A101" s="1756">
        <v>12</v>
      </c>
      <c r="B101" s="1756" t="s">
        <v>24566</v>
      </c>
      <c r="C101" s="1756" t="s">
        <v>24568</v>
      </c>
      <c r="D101" s="1756" t="s">
        <v>43682</v>
      </c>
      <c r="E101" s="1806">
        <v>480000</v>
      </c>
      <c r="F101" s="1741" t="s">
        <v>13</v>
      </c>
    </row>
    <row r="102" spans="1:6" x14ac:dyDescent="0.25">
      <c r="A102" s="1756"/>
      <c r="B102" s="2484" t="s">
        <v>40</v>
      </c>
      <c r="C102" s="2485"/>
      <c r="D102" s="1756"/>
      <c r="E102" s="1806"/>
      <c r="F102" s="1741"/>
    </row>
    <row r="103" spans="1:6" ht="94.5" x14ac:dyDescent="0.25">
      <c r="A103" s="1756">
        <v>13</v>
      </c>
      <c r="B103" s="1756" t="s">
        <v>301</v>
      </c>
      <c r="C103" s="1756" t="s">
        <v>43683</v>
      </c>
      <c r="D103" s="1756" t="s">
        <v>43</v>
      </c>
      <c r="E103" s="1744">
        <v>568965.51</v>
      </c>
      <c r="F103" s="1741" t="s">
        <v>277</v>
      </c>
    </row>
    <row r="104" spans="1:6" x14ac:dyDescent="0.25">
      <c r="A104" s="1756"/>
      <c r="B104" s="2671" t="s">
        <v>219</v>
      </c>
      <c r="C104" s="2671"/>
      <c r="D104" s="1756"/>
      <c r="E104" s="1744"/>
      <c r="F104" s="1741"/>
    </row>
    <row r="105" spans="1:6" ht="157.5" x14ac:dyDescent="0.25">
      <c r="A105" s="1756">
        <v>14</v>
      </c>
      <c r="B105" s="1756" t="s">
        <v>43684</v>
      </c>
      <c r="C105" s="1756" t="s">
        <v>43685</v>
      </c>
      <c r="D105" s="1756" t="s">
        <v>43686</v>
      </c>
      <c r="E105" s="1806">
        <v>1300000</v>
      </c>
      <c r="F105" s="1741" t="s">
        <v>277</v>
      </c>
    </row>
    <row r="106" spans="1:6" ht="141.75" x14ac:dyDescent="0.25">
      <c r="A106" s="1756">
        <v>15</v>
      </c>
      <c r="B106" s="1756" t="s">
        <v>43687</v>
      </c>
      <c r="C106" s="1756" t="s">
        <v>43688</v>
      </c>
      <c r="D106" s="1756" t="s">
        <v>43689</v>
      </c>
      <c r="E106" s="1806">
        <v>151575.87</v>
      </c>
      <c r="F106" s="1741" t="s">
        <v>13</v>
      </c>
    </row>
    <row r="107" spans="1:6" ht="47.25" x14ac:dyDescent="0.25">
      <c r="A107" s="1756">
        <v>16</v>
      </c>
      <c r="B107" s="1756" t="s">
        <v>43687</v>
      </c>
      <c r="C107" s="1756" t="s">
        <v>43690</v>
      </c>
      <c r="D107" s="1756" t="s">
        <v>43691</v>
      </c>
      <c r="E107" s="1806">
        <v>240000</v>
      </c>
      <c r="F107" s="1741" t="s">
        <v>13</v>
      </c>
    </row>
    <row r="108" spans="1:6" x14ac:dyDescent="0.25">
      <c r="A108" s="1756"/>
      <c r="B108" s="2177" t="s">
        <v>704</v>
      </c>
      <c r="C108" s="1756"/>
      <c r="D108" s="1756"/>
      <c r="E108" s="1808">
        <f>SUM(E86:E107)</f>
        <v>11379310.34</v>
      </c>
      <c r="F108" s="1741"/>
    </row>
    <row r="109" spans="1:6" x14ac:dyDescent="0.25">
      <c r="A109" s="2453" t="s">
        <v>43692</v>
      </c>
      <c r="B109" s="2453"/>
      <c r="C109" s="2453"/>
      <c r="D109" s="2453" t="s">
        <v>41689</v>
      </c>
      <c r="E109" s="2453"/>
      <c r="F109" s="2453"/>
    </row>
  </sheetData>
  <mergeCells count="28">
    <mergeCell ref="D109:F109"/>
    <mergeCell ref="A81:F81"/>
    <mergeCell ref="A82:F82"/>
    <mergeCell ref="A83:F83"/>
    <mergeCell ref="B85:C85"/>
    <mergeCell ref="B87:C87"/>
    <mergeCell ref="B89:C89"/>
    <mergeCell ref="B92:C92"/>
    <mergeCell ref="B98:C98"/>
    <mergeCell ref="B102:C102"/>
    <mergeCell ref="B104:C104"/>
    <mergeCell ref="A109:C109"/>
    <mergeCell ref="B15:D15"/>
    <mergeCell ref="A1:F1"/>
    <mergeCell ref="A2:F2"/>
    <mergeCell ref="A3:F3"/>
    <mergeCell ref="B5:D5"/>
    <mergeCell ref="B11:D11"/>
    <mergeCell ref="B62:D62"/>
    <mergeCell ref="B64:D64"/>
    <mergeCell ref="B66:D66"/>
    <mergeCell ref="B69:D69"/>
    <mergeCell ref="B18:D18"/>
    <mergeCell ref="B33:D33"/>
    <mergeCell ref="B44:D44"/>
    <mergeCell ref="B56:D56"/>
    <mergeCell ref="B58:D58"/>
    <mergeCell ref="B60:D60"/>
  </mergeCells>
  <pageMargins left="0.7" right="0.7" top="0.75" bottom="0.75" header="0.3" footer="0.3"/>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2"/>
  <sheetViews>
    <sheetView topLeftCell="A127" workbookViewId="0">
      <selection activeCell="C110" sqref="C110"/>
    </sheetView>
  </sheetViews>
  <sheetFormatPr defaultRowHeight="15.75" x14ac:dyDescent="0.25"/>
  <cols>
    <col min="1" max="1" width="9.140625" style="128"/>
    <col min="2" max="2" width="18.5703125" style="128" customWidth="1"/>
    <col min="3" max="3" width="41.7109375" style="128" customWidth="1"/>
    <col min="4" max="4" width="15.7109375" style="128" customWidth="1"/>
    <col min="5" max="5" width="20.425781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24793</v>
      </c>
      <c r="B2" s="2345"/>
      <c r="C2" s="2345"/>
      <c r="D2" s="2345"/>
      <c r="E2" s="2345"/>
      <c r="F2" s="2345"/>
    </row>
    <row r="3" spans="1:6" x14ac:dyDescent="0.25">
      <c r="A3" s="2345" t="s">
        <v>281</v>
      </c>
      <c r="B3" s="2345"/>
      <c r="C3" s="2345"/>
      <c r="D3" s="2345"/>
      <c r="E3" s="2345"/>
      <c r="F3" s="2345"/>
    </row>
    <row r="4" spans="1:6" ht="31.5" x14ac:dyDescent="0.25">
      <c r="A4" s="71" t="s">
        <v>282</v>
      </c>
      <c r="B4" s="70" t="s">
        <v>5559</v>
      </c>
      <c r="C4" s="70" t="s">
        <v>284</v>
      </c>
      <c r="D4" s="76" t="s">
        <v>4426</v>
      </c>
      <c r="E4" s="9" t="s">
        <v>286</v>
      </c>
      <c r="F4" s="76" t="s">
        <v>1228</v>
      </c>
    </row>
    <row r="5" spans="1:6" x14ac:dyDescent="0.25">
      <c r="A5" s="72"/>
      <c r="B5" s="2351" t="s">
        <v>24794</v>
      </c>
      <c r="C5" s="2351"/>
      <c r="D5" s="75"/>
      <c r="E5" s="1264"/>
      <c r="F5" s="75"/>
    </row>
    <row r="6" spans="1:6" ht="47.25" x14ac:dyDescent="0.25">
      <c r="A6" s="72">
        <v>1</v>
      </c>
      <c r="B6" s="69" t="s">
        <v>289</v>
      </c>
      <c r="C6" s="69" t="s">
        <v>24795</v>
      </c>
      <c r="D6" s="75" t="s">
        <v>329</v>
      </c>
      <c r="E6" s="77">
        <v>1400000</v>
      </c>
      <c r="F6" s="75" t="s">
        <v>135</v>
      </c>
    </row>
    <row r="7" spans="1:6" ht="157.5" x14ac:dyDescent="0.25">
      <c r="A7" s="72">
        <v>2</v>
      </c>
      <c r="B7" s="69" t="s">
        <v>295</v>
      </c>
      <c r="C7" s="69" t="s">
        <v>24796</v>
      </c>
      <c r="D7" s="75" t="s">
        <v>488</v>
      </c>
      <c r="E7" s="77">
        <v>1434965.69</v>
      </c>
      <c r="F7" s="75" t="s">
        <v>135</v>
      </c>
    </row>
    <row r="8" spans="1:6" ht="94.5" x14ac:dyDescent="0.25">
      <c r="A8" s="72">
        <v>3</v>
      </c>
      <c r="B8" s="69" t="s">
        <v>23</v>
      </c>
      <c r="C8" s="69" t="s">
        <v>24797</v>
      </c>
      <c r="D8" s="75" t="s">
        <v>541</v>
      </c>
      <c r="E8" s="77">
        <v>1023655</v>
      </c>
      <c r="F8" s="75" t="s">
        <v>135</v>
      </c>
    </row>
    <row r="9" spans="1:6" ht="110.25" x14ac:dyDescent="0.25">
      <c r="A9" s="72">
        <v>4</v>
      </c>
      <c r="B9" s="69" t="s">
        <v>24798</v>
      </c>
      <c r="C9" s="69" t="s">
        <v>24799</v>
      </c>
      <c r="D9" s="75" t="s">
        <v>24800</v>
      </c>
      <c r="E9" s="77">
        <v>350000</v>
      </c>
      <c r="F9" s="75" t="s">
        <v>1294</v>
      </c>
    </row>
    <row r="10" spans="1:6" x14ac:dyDescent="0.25">
      <c r="A10" s="72"/>
      <c r="B10" s="2351" t="s">
        <v>24801</v>
      </c>
      <c r="C10" s="2351"/>
      <c r="D10" s="75"/>
      <c r="E10" s="77"/>
      <c r="F10" s="75"/>
    </row>
    <row r="11" spans="1:6" ht="141.75" x14ac:dyDescent="0.25">
      <c r="A11" s="72">
        <v>5</v>
      </c>
      <c r="B11" s="69" t="s">
        <v>295</v>
      </c>
      <c r="C11" s="69" t="s">
        <v>24802</v>
      </c>
      <c r="D11" s="75" t="s">
        <v>336</v>
      </c>
      <c r="E11" s="77">
        <v>542483.34</v>
      </c>
      <c r="F11" s="75" t="s">
        <v>135</v>
      </c>
    </row>
    <row r="12" spans="1:6" ht="94.5" x14ac:dyDescent="0.25">
      <c r="A12" s="72">
        <v>6</v>
      </c>
      <c r="B12" s="69" t="s">
        <v>23</v>
      </c>
      <c r="C12" s="69" t="s">
        <v>24803</v>
      </c>
      <c r="D12" s="75" t="s">
        <v>541</v>
      </c>
      <c r="E12" s="77">
        <v>1161827</v>
      </c>
      <c r="F12" s="75" t="s">
        <v>135</v>
      </c>
    </row>
    <row r="13" spans="1:6" ht="94.5" x14ac:dyDescent="0.25">
      <c r="A13" s="72">
        <v>7</v>
      </c>
      <c r="B13" s="69" t="s">
        <v>299</v>
      </c>
      <c r="C13" s="69" t="s">
        <v>24804</v>
      </c>
      <c r="D13" s="75" t="s">
        <v>24805</v>
      </c>
      <c r="E13" s="77">
        <v>900000</v>
      </c>
      <c r="F13" s="75" t="s">
        <v>135</v>
      </c>
    </row>
    <row r="14" spans="1:6" x14ac:dyDescent="0.25">
      <c r="A14" s="72"/>
      <c r="B14" s="2373" t="s">
        <v>24806</v>
      </c>
      <c r="C14" s="2374"/>
      <c r="D14" s="10"/>
      <c r="E14" s="77"/>
      <c r="F14" s="10"/>
    </row>
    <row r="15" spans="1:6" ht="47.25" x14ac:dyDescent="0.25">
      <c r="A15" s="72">
        <v>8</v>
      </c>
      <c r="B15" s="69" t="s">
        <v>3442</v>
      </c>
      <c r="C15" s="69" t="s">
        <v>24807</v>
      </c>
      <c r="D15" s="75" t="s">
        <v>13498</v>
      </c>
      <c r="E15" s="77">
        <v>3400000</v>
      </c>
      <c r="F15" s="75" t="s">
        <v>1294</v>
      </c>
    </row>
    <row r="16" spans="1:6" x14ac:dyDescent="0.25">
      <c r="A16" s="72"/>
      <c r="B16" s="2384" t="s">
        <v>477</v>
      </c>
      <c r="C16" s="2384"/>
      <c r="D16" s="10"/>
      <c r="E16" s="77"/>
      <c r="F16" s="10"/>
    </row>
    <row r="17" spans="1:6" ht="409.5" x14ac:dyDescent="0.25">
      <c r="A17" s="72">
        <v>9</v>
      </c>
      <c r="B17" s="69" t="s">
        <v>478</v>
      </c>
      <c r="C17" s="69" t="s">
        <v>24808</v>
      </c>
      <c r="D17" s="75" t="s">
        <v>24990</v>
      </c>
      <c r="E17" s="203">
        <v>4677027.2</v>
      </c>
      <c r="F17" s="75" t="s">
        <v>1294</v>
      </c>
    </row>
    <row r="18" spans="1:6" x14ac:dyDescent="0.25">
      <c r="A18" s="72"/>
      <c r="B18" s="9" t="s">
        <v>739</v>
      </c>
      <c r="C18" s="2"/>
      <c r="D18" s="10"/>
      <c r="E18" s="77"/>
      <c r="F18" s="10"/>
    </row>
    <row r="19" spans="1:6" ht="126" x14ac:dyDescent="0.25">
      <c r="A19" s="72">
        <v>10</v>
      </c>
      <c r="B19" s="69" t="s">
        <v>4585</v>
      </c>
      <c r="C19" s="69" t="s">
        <v>24809</v>
      </c>
      <c r="D19" s="75" t="s">
        <v>43</v>
      </c>
      <c r="E19" s="77">
        <v>4568965.5199999996</v>
      </c>
      <c r="F19" s="75" t="s">
        <v>135</v>
      </c>
    </row>
    <row r="20" spans="1:6" x14ac:dyDescent="0.25">
      <c r="A20" s="72"/>
      <c r="B20" s="9" t="s">
        <v>306</v>
      </c>
      <c r="C20" s="2"/>
      <c r="D20" s="10"/>
      <c r="E20" s="77"/>
      <c r="F20" s="10"/>
    </row>
    <row r="21" spans="1:6" ht="204.75" x14ac:dyDescent="0.25">
      <c r="A21" s="72">
        <v>11</v>
      </c>
      <c r="B21" s="69" t="s">
        <v>307</v>
      </c>
      <c r="C21" s="69" t="s">
        <v>24810</v>
      </c>
      <c r="D21" s="75" t="s">
        <v>24811</v>
      </c>
      <c r="E21" s="77">
        <v>1736206.9</v>
      </c>
      <c r="F21" s="75" t="s">
        <v>135</v>
      </c>
    </row>
    <row r="22" spans="1:6" x14ac:dyDescent="0.25">
      <c r="A22" s="72"/>
      <c r="B22" s="70" t="s">
        <v>303</v>
      </c>
      <c r="C22" s="69"/>
      <c r="D22" s="75"/>
      <c r="E22" s="77"/>
      <c r="F22" s="75"/>
    </row>
    <row r="23" spans="1:6" ht="409.5" x14ac:dyDescent="0.25">
      <c r="A23" s="72">
        <v>12</v>
      </c>
      <c r="B23" s="69" t="s">
        <v>696</v>
      </c>
      <c r="C23" s="69" t="s">
        <v>24812</v>
      </c>
      <c r="D23" s="152" t="s">
        <v>24813</v>
      </c>
      <c r="E23" s="77">
        <v>1500000</v>
      </c>
      <c r="F23" s="75" t="s">
        <v>135</v>
      </c>
    </row>
    <row r="24" spans="1:6" x14ac:dyDescent="0.25">
      <c r="A24" s="72"/>
      <c r="B24" s="9" t="s">
        <v>34</v>
      </c>
      <c r="C24" s="2"/>
      <c r="D24" s="10"/>
      <c r="E24" s="77"/>
      <c r="F24" s="10"/>
    </row>
    <row r="25" spans="1:6" ht="47.25" x14ac:dyDescent="0.25">
      <c r="A25" s="72">
        <v>13</v>
      </c>
      <c r="B25" s="69" t="s">
        <v>309</v>
      </c>
      <c r="C25" s="69" t="s">
        <v>24814</v>
      </c>
      <c r="D25" s="75" t="s">
        <v>554</v>
      </c>
      <c r="E25" s="77">
        <v>12585214.17</v>
      </c>
      <c r="F25" s="75" t="s">
        <v>135</v>
      </c>
    </row>
    <row r="26" spans="1:6" ht="47.25" x14ac:dyDescent="0.25">
      <c r="A26" s="72">
        <v>14</v>
      </c>
      <c r="B26" s="69" t="s">
        <v>342</v>
      </c>
      <c r="C26" s="69" t="s">
        <v>24815</v>
      </c>
      <c r="D26" s="75" t="s">
        <v>554</v>
      </c>
      <c r="E26" s="77">
        <v>8000000</v>
      </c>
      <c r="F26" s="75" t="s">
        <v>135</v>
      </c>
    </row>
    <row r="27" spans="1:6" x14ac:dyDescent="0.25">
      <c r="A27" s="72"/>
      <c r="B27" s="2351" t="s">
        <v>312</v>
      </c>
      <c r="C27" s="2351"/>
      <c r="D27" s="75"/>
      <c r="E27" s="77"/>
      <c r="F27" s="75"/>
    </row>
    <row r="28" spans="1:6" ht="63" x14ac:dyDescent="0.25">
      <c r="A28" s="72">
        <v>15</v>
      </c>
      <c r="B28" s="69" t="s">
        <v>24816</v>
      </c>
      <c r="C28" s="69" t="s">
        <v>24817</v>
      </c>
      <c r="D28" s="75" t="s">
        <v>24818</v>
      </c>
      <c r="E28" s="77">
        <v>60000</v>
      </c>
      <c r="F28" s="75" t="s">
        <v>135</v>
      </c>
    </row>
    <row r="29" spans="1:6" ht="94.5" x14ac:dyDescent="0.25">
      <c r="A29" s="72">
        <v>16</v>
      </c>
      <c r="B29" s="69" t="s">
        <v>24819</v>
      </c>
      <c r="C29" s="69" t="s">
        <v>24820</v>
      </c>
      <c r="D29" s="75" t="s">
        <v>24821</v>
      </c>
      <c r="E29" s="203">
        <v>250000</v>
      </c>
      <c r="F29" s="75" t="s">
        <v>135</v>
      </c>
    </row>
    <row r="30" spans="1:6" ht="204.75" x14ac:dyDescent="0.25">
      <c r="A30" s="72">
        <v>17</v>
      </c>
      <c r="B30" s="69" t="s">
        <v>14630</v>
      </c>
      <c r="C30" s="69" t="s">
        <v>24822</v>
      </c>
      <c r="D30" s="75" t="s">
        <v>24823</v>
      </c>
      <c r="E30" s="203">
        <v>800000</v>
      </c>
      <c r="F30" s="75" t="s">
        <v>135</v>
      </c>
    </row>
    <row r="31" spans="1:6" ht="47.25" x14ac:dyDescent="0.25">
      <c r="A31" s="72">
        <v>18</v>
      </c>
      <c r="B31" s="69" t="s">
        <v>24824</v>
      </c>
      <c r="C31" s="69" t="s">
        <v>24825</v>
      </c>
      <c r="D31" s="75" t="s">
        <v>24826</v>
      </c>
      <c r="E31" s="203">
        <v>220000</v>
      </c>
      <c r="F31" s="75" t="s">
        <v>135</v>
      </c>
    </row>
    <row r="32" spans="1:6" ht="47.25" x14ac:dyDescent="0.25">
      <c r="A32" s="72">
        <v>19</v>
      </c>
      <c r="B32" s="69" t="s">
        <v>24827</v>
      </c>
      <c r="C32" s="69" t="s">
        <v>24828</v>
      </c>
      <c r="D32" s="75" t="s">
        <v>24829</v>
      </c>
      <c r="E32" s="203">
        <v>400000</v>
      </c>
      <c r="F32" s="75" t="s">
        <v>135</v>
      </c>
    </row>
    <row r="33" spans="1:6" ht="189" x14ac:dyDescent="0.25">
      <c r="A33" s="72">
        <v>20</v>
      </c>
      <c r="B33" s="69" t="s">
        <v>24830</v>
      </c>
      <c r="C33" s="69" t="s">
        <v>24831</v>
      </c>
      <c r="D33" s="75" t="s">
        <v>24832</v>
      </c>
      <c r="E33" s="203">
        <v>600000</v>
      </c>
      <c r="F33" s="75" t="s">
        <v>135</v>
      </c>
    </row>
    <row r="34" spans="1:6" ht="78.75" x14ac:dyDescent="0.25">
      <c r="A34" s="72">
        <v>21</v>
      </c>
      <c r="B34" s="69" t="s">
        <v>24833</v>
      </c>
      <c r="C34" s="69" t="s">
        <v>24834</v>
      </c>
      <c r="D34" s="75" t="s">
        <v>24835</v>
      </c>
      <c r="E34" s="203">
        <v>200000</v>
      </c>
      <c r="F34" s="75" t="s">
        <v>135</v>
      </c>
    </row>
    <row r="35" spans="1:6" ht="63" x14ac:dyDescent="0.25">
      <c r="A35" s="72">
        <v>22</v>
      </c>
      <c r="B35" s="69" t="s">
        <v>24836</v>
      </c>
      <c r="C35" s="69" t="s">
        <v>24837</v>
      </c>
      <c r="D35" s="75" t="s">
        <v>24838</v>
      </c>
      <c r="E35" s="203">
        <v>150000</v>
      </c>
      <c r="F35" s="75" t="s">
        <v>135</v>
      </c>
    </row>
    <row r="36" spans="1:6" ht="63" x14ac:dyDescent="0.25">
      <c r="A36" s="72">
        <v>23</v>
      </c>
      <c r="B36" s="158" t="s">
        <v>24839</v>
      </c>
      <c r="C36" s="69" t="s">
        <v>24840</v>
      </c>
      <c r="D36" s="101" t="s">
        <v>24841</v>
      </c>
      <c r="E36" s="203">
        <v>200000</v>
      </c>
      <c r="F36" s="101" t="s">
        <v>135</v>
      </c>
    </row>
    <row r="37" spans="1:6" ht="173.25" x14ac:dyDescent="0.25">
      <c r="A37" s="72">
        <v>24</v>
      </c>
      <c r="B37" s="158" t="s">
        <v>24216</v>
      </c>
      <c r="C37" s="69" t="s">
        <v>24842</v>
      </c>
      <c r="D37" s="101" t="s">
        <v>24843</v>
      </c>
      <c r="E37" s="203">
        <v>300000</v>
      </c>
      <c r="F37" s="101" t="s">
        <v>135</v>
      </c>
    </row>
    <row r="38" spans="1:6" ht="63" x14ac:dyDescent="0.25">
      <c r="A38" s="72">
        <v>25</v>
      </c>
      <c r="B38" s="69" t="s">
        <v>24844</v>
      </c>
      <c r="C38" s="69" t="s">
        <v>24845</v>
      </c>
      <c r="D38" s="75" t="s">
        <v>24846</v>
      </c>
      <c r="E38" s="203">
        <v>200000</v>
      </c>
      <c r="F38" s="75" t="s">
        <v>135</v>
      </c>
    </row>
    <row r="39" spans="1:6" ht="63" x14ac:dyDescent="0.25">
      <c r="A39" s="72">
        <v>26</v>
      </c>
      <c r="B39" s="69" t="s">
        <v>21878</v>
      </c>
      <c r="C39" s="69" t="s">
        <v>24847</v>
      </c>
      <c r="D39" s="75" t="s">
        <v>24848</v>
      </c>
      <c r="E39" s="639">
        <v>200000</v>
      </c>
      <c r="F39" s="75" t="s">
        <v>135</v>
      </c>
    </row>
    <row r="40" spans="1:6" ht="94.5" x14ac:dyDescent="0.25">
      <c r="A40" s="72">
        <v>27</v>
      </c>
      <c r="B40" s="69" t="s">
        <v>23924</v>
      </c>
      <c r="C40" s="69" t="s">
        <v>24849</v>
      </c>
      <c r="D40" s="75" t="s">
        <v>24850</v>
      </c>
      <c r="E40" s="203">
        <v>200000</v>
      </c>
      <c r="F40" s="75" t="s">
        <v>135</v>
      </c>
    </row>
    <row r="41" spans="1:6" ht="189" x14ac:dyDescent="0.25">
      <c r="A41" s="72">
        <v>28</v>
      </c>
      <c r="B41" s="75" t="s">
        <v>24851</v>
      </c>
      <c r="C41" s="69" t="s">
        <v>24852</v>
      </c>
      <c r="D41" s="75" t="s">
        <v>24853</v>
      </c>
      <c r="E41" s="203">
        <v>300000</v>
      </c>
      <c r="F41" s="75" t="s">
        <v>135</v>
      </c>
    </row>
    <row r="42" spans="1:6" ht="78.75" x14ac:dyDescent="0.25">
      <c r="A42" s="72">
        <v>29</v>
      </c>
      <c r="B42" s="69" t="s">
        <v>23343</v>
      </c>
      <c r="C42" s="69" t="s">
        <v>24854</v>
      </c>
      <c r="D42" s="75" t="s">
        <v>24855</v>
      </c>
      <c r="E42" s="639">
        <v>100000</v>
      </c>
      <c r="F42" s="75" t="s">
        <v>135</v>
      </c>
    </row>
    <row r="43" spans="1:6" ht="94.5" x14ac:dyDescent="0.25">
      <c r="A43" s="72">
        <v>30</v>
      </c>
      <c r="B43" s="75" t="s">
        <v>17643</v>
      </c>
      <c r="C43" s="69" t="s">
        <v>24856</v>
      </c>
      <c r="D43" s="75" t="s">
        <v>24857</v>
      </c>
      <c r="E43" s="77">
        <v>500000</v>
      </c>
      <c r="F43" s="75" t="s">
        <v>135</v>
      </c>
    </row>
    <row r="44" spans="1:6" ht="110.25" x14ac:dyDescent="0.25">
      <c r="A44" s="72">
        <v>31</v>
      </c>
      <c r="B44" s="69" t="s">
        <v>24858</v>
      </c>
      <c r="C44" s="69" t="s">
        <v>24859</v>
      </c>
      <c r="D44" s="75" t="s">
        <v>24860</v>
      </c>
      <c r="E44" s="203">
        <v>500000</v>
      </c>
      <c r="F44" s="75" t="s">
        <v>135</v>
      </c>
    </row>
    <row r="45" spans="1:6" ht="47.25" x14ac:dyDescent="0.25">
      <c r="A45" s="72">
        <v>32</v>
      </c>
      <c r="B45" s="69" t="s">
        <v>24861</v>
      </c>
      <c r="C45" s="69" t="s">
        <v>24862</v>
      </c>
      <c r="D45" s="75" t="s">
        <v>7272</v>
      </c>
      <c r="E45" s="203">
        <v>600000</v>
      </c>
      <c r="F45" s="75" t="s">
        <v>1294</v>
      </c>
    </row>
    <row r="46" spans="1:6" ht="47.25" x14ac:dyDescent="0.25">
      <c r="A46" s="72">
        <v>33</v>
      </c>
      <c r="B46" s="69" t="s">
        <v>24404</v>
      </c>
      <c r="C46" s="69" t="s">
        <v>24863</v>
      </c>
      <c r="D46" s="75" t="s">
        <v>12048</v>
      </c>
      <c r="E46" s="77">
        <v>500000</v>
      </c>
      <c r="F46" s="75" t="s">
        <v>1294</v>
      </c>
    </row>
    <row r="47" spans="1:6" ht="47.25" x14ac:dyDescent="0.25">
      <c r="A47" s="72">
        <v>34</v>
      </c>
      <c r="B47" s="69" t="s">
        <v>24864</v>
      </c>
      <c r="C47" s="69" t="s">
        <v>24865</v>
      </c>
      <c r="D47" s="75" t="s">
        <v>12048</v>
      </c>
      <c r="E47" s="77">
        <v>500000</v>
      </c>
      <c r="F47" s="75" t="s">
        <v>1294</v>
      </c>
    </row>
    <row r="48" spans="1:6" ht="47.25" x14ac:dyDescent="0.25">
      <c r="A48" s="72">
        <v>35</v>
      </c>
      <c r="B48" s="69" t="s">
        <v>24866</v>
      </c>
      <c r="C48" s="69" t="s">
        <v>24867</v>
      </c>
      <c r="D48" s="75" t="s">
        <v>12048</v>
      </c>
      <c r="E48" s="77">
        <v>500000</v>
      </c>
      <c r="F48" s="75" t="s">
        <v>1294</v>
      </c>
    </row>
    <row r="49" spans="1:6" ht="47.25" x14ac:dyDescent="0.25">
      <c r="A49" s="72">
        <v>36</v>
      </c>
      <c r="B49" s="69" t="s">
        <v>24868</v>
      </c>
      <c r="C49" s="69" t="s">
        <v>24869</v>
      </c>
      <c r="D49" s="75" t="s">
        <v>12048</v>
      </c>
      <c r="E49" s="77">
        <v>500000</v>
      </c>
      <c r="F49" s="75" t="s">
        <v>1294</v>
      </c>
    </row>
    <row r="50" spans="1:6" ht="47.25" x14ac:dyDescent="0.25">
      <c r="A50" s="72">
        <v>37</v>
      </c>
      <c r="B50" s="69" t="s">
        <v>13531</v>
      </c>
      <c r="C50" s="69" t="s">
        <v>24870</v>
      </c>
      <c r="D50" s="75" t="s">
        <v>12048</v>
      </c>
      <c r="E50" s="77">
        <v>500000</v>
      </c>
      <c r="F50" s="75" t="s">
        <v>1294</v>
      </c>
    </row>
    <row r="51" spans="1:6" ht="47.25" x14ac:dyDescent="0.25">
      <c r="A51" s="72">
        <v>38</v>
      </c>
      <c r="B51" s="69" t="s">
        <v>24871</v>
      </c>
      <c r="C51" s="69" t="s">
        <v>24872</v>
      </c>
      <c r="D51" s="75" t="s">
        <v>12048</v>
      </c>
      <c r="E51" s="77">
        <v>500000</v>
      </c>
      <c r="F51" s="75" t="s">
        <v>1294</v>
      </c>
    </row>
    <row r="52" spans="1:6" ht="47.25" x14ac:dyDescent="0.25">
      <c r="A52" s="72">
        <v>39</v>
      </c>
      <c r="B52" s="69" t="s">
        <v>24873</v>
      </c>
      <c r="C52" s="69" t="s">
        <v>24874</v>
      </c>
      <c r="D52" s="75" t="s">
        <v>12048</v>
      </c>
      <c r="E52" s="77">
        <v>500000</v>
      </c>
      <c r="F52" s="75" t="s">
        <v>1294</v>
      </c>
    </row>
    <row r="53" spans="1:6" ht="31.5" x14ac:dyDescent="0.25">
      <c r="A53" s="72">
        <v>40</v>
      </c>
      <c r="B53" s="69" t="s">
        <v>24875</v>
      </c>
      <c r="C53" s="69" t="s">
        <v>24876</v>
      </c>
      <c r="D53" s="75" t="s">
        <v>5989</v>
      </c>
      <c r="E53" s="77">
        <v>500000</v>
      </c>
      <c r="F53" s="75" t="s">
        <v>1294</v>
      </c>
    </row>
    <row r="54" spans="1:6" ht="47.25" x14ac:dyDescent="0.25">
      <c r="A54" s="72">
        <v>41</v>
      </c>
      <c r="B54" s="158" t="s">
        <v>24877</v>
      </c>
      <c r="C54" s="69" t="s">
        <v>24878</v>
      </c>
      <c r="D54" s="101" t="s">
        <v>12048</v>
      </c>
      <c r="E54" s="77">
        <v>500000</v>
      </c>
      <c r="F54" s="101" t="s">
        <v>1294</v>
      </c>
    </row>
    <row r="55" spans="1:6" ht="31.5" x14ac:dyDescent="0.25">
      <c r="A55" s="72">
        <v>42</v>
      </c>
      <c r="B55" s="69" t="s">
        <v>24879</v>
      </c>
      <c r="C55" s="69" t="s">
        <v>24880</v>
      </c>
      <c r="D55" s="75" t="s">
        <v>24881</v>
      </c>
      <c r="E55" s="77">
        <v>250000</v>
      </c>
      <c r="F55" s="75" t="s">
        <v>1294</v>
      </c>
    </row>
    <row r="56" spans="1:6" ht="78.75" x14ac:dyDescent="0.25">
      <c r="A56" s="72">
        <v>43</v>
      </c>
      <c r="B56" s="69" t="s">
        <v>24882</v>
      </c>
      <c r="C56" s="69" t="s">
        <v>24883</v>
      </c>
      <c r="D56" s="75" t="s">
        <v>24991</v>
      </c>
      <c r="E56" s="77">
        <v>300000</v>
      </c>
      <c r="F56" s="75" t="s">
        <v>1294</v>
      </c>
    </row>
    <row r="57" spans="1:6" ht="47.25" x14ac:dyDescent="0.25">
      <c r="A57" s="72">
        <v>44</v>
      </c>
      <c r="B57" s="69" t="s">
        <v>24884</v>
      </c>
      <c r="C57" s="69" t="s">
        <v>24885</v>
      </c>
      <c r="D57" s="75" t="s">
        <v>12048</v>
      </c>
      <c r="E57" s="77">
        <v>500000</v>
      </c>
      <c r="F57" s="75" t="s">
        <v>1294</v>
      </c>
    </row>
    <row r="58" spans="1:6" ht="47.25" x14ac:dyDescent="0.25">
      <c r="A58" s="72">
        <v>45</v>
      </c>
      <c r="B58" s="69" t="s">
        <v>24886</v>
      </c>
      <c r="C58" s="69" t="s">
        <v>24887</v>
      </c>
      <c r="D58" s="75" t="s">
        <v>12048</v>
      </c>
      <c r="E58" s="203">
        <v>500000</v>
      </c>
      <c r="F58" s="75" t="s">
        <v>1294</v>
      </c>
    </row>
    <row r="59" spans="1:6" ht="47.25" x14ac:dyDescent="0.25">
      <c r="A59" s="72">
        <v>46</v>
      </c>
      <c r="B59" s="69" t="s">
        <v>24888</v>
      </c>
      <c r="C59" s="69" t="s">
        <v>24889</v>
      </c>
      <c r="D59" s="75" t="s">
        <v>24890</v>
      </c>
      <c r="E59" s="639">
        <v>300000</v>
      </c>
      <c r="F59" s="75" t="s">
        <v>1294</v>
      </c>
    </row>
    <row r="60" spans="1:6" ht="47.25" x14ac:dyDescent="0.25">
      <c r="A60" s="72">
        <v>47</v>
      </c>
      <c r="B60" s="69" t="s">
        <v>24891</v>
      </c>
      <c r="C60" s="69" t="s">
        <v>24892</v>
      </c>
      <c r="D60" s="75" t="s">
        <v>12048</v>
      </c>
      <c r="E60" s="77">
        <v>500000</v>
      </c>
      <c r="F60" s="75" t="s">
        <v>1294</v>
      </c>
    </row>
    <row r="61" spans="1:6" ht="47.25" x14ac:dyDescent="0.25">
      <c r="A61" s="72">
        <v>48</v>
      </c>
      <c r="B61" s="69" t="s">
        <v>24893</v>
      </c>
      <c r="C61" s="69" t="s">
        <v>24894</v>
      </c>
      <c r="D61" s="75" t="s">
        <v>12048</v>
      </c>
      <c r="E61" s="77">
        <v>500000</v>
      </c>
      <c r="F61" s="75" t="s">
        <v>1294</v>
      </c>
    </row>
    <row r="62" spans="1:6" ht="47.25" x14ac:dyDescent="0.25">
      <c r="A62" s="72">
        <v>49</v>
      </c>
      <c r="B62" s="69" t="s">
        <v>24895</v>
      </c>
      <c r="C62" s="69" t="s">
        <v>24896</v>
      </c>
      <c r="D62" s="75" t="s">
        <v>12048</v>
      </c>
      <c r="E62" s="77">
        <v>500000</v>
      </c>
      <c r="F62" s="75" t="s">
        <v>1294</v>
      </c>
    </row>
    <row r="63" spans="1:6" ht="47.25" x14ac:dyDescent="0.25">
      <c r="A63" s="72">
        <v>50</v>
      </c>
      <c r="B63" s="69" t="s">
        <v>24897</v>
      </c>
      <c r="C63" s="69" t="s">
        <v>24898</v>
      </c>
      <c r="D63" s="75" t="s">
        <v>12048</v>
      </c>
      <c r="E63" s="77">
        <v>500000</v>
      </c>
      <c r="F63" s="75" t="s">
        <v>1294</v>
      </c>
    </row>
    <row r="64" spans="1:6" ht="47.25" x14ac:dyDescent="0.25">
      <c r="A64" s="72">
        <v>51</v>
      </c>
      <c r="B64" s="69" t="s">
        <v>24899</v>
      </c>
      <c r="C64" s="69" t="s">
        <v>24900</v>
      </c>
      <c r="D64" s="75" t="s">
        <v>12068</v>
      </c>
      <c r="E64" s="77">
        <v>1000000</v>
      </c>
      <c r="F64" s="75" t="s">
        <v>1294</v>
      </c>
    </row>
    <row r="65" spans="1:6" ht="47.25" x14ac:dyDescent="0.25">
      <c r="A65" s="72">
        <v>52</v>
      </c>
      <c r="B65" s="69" t="s">
        <v>24901</v>
      </c>
      <c r="C65" s="69" t="s">
        <v>24902</v>
      </c>
      <c r="D65" s="75" t="s">
        <v>12048</v>
      </c>
      <c r="E65" s="77">
        <v>500000</v>
      </c>
      <c r="F65" s="75" t="s">
        <v>13</v>
      </c>
    </row>
    <row r="66" spans="1:6" ht="47.25" x14ac:dyDescent="0.25">
      <c r="A66" s="72">
        <v>53</v>
      </c>
      <c r="B66" s="69" t="s">
        <v>24903</v>
      </c>
      <c r="C66" s="69" t="s">
        <v>24904</v>
      </c>
      <c r="D66" s="75" t="s">
        <v>12048</v>
      </c>
      <c r="E66" s="77">
        <v>500000</v>
      </c>
      <c r="F66" s="75" t="s">
        <v>13</v>
      </c>
    </row>
    <row r="67" spans="1:6" ht="47.25" x14ac:dyDescent="0.25">
      <c r="A67" s="72">
        <v>54</v>
      </c>
      <c r="B67" s="69" t="s">
        <v>23843</v>
      </c>
      <c r="C67" s="69" t="s">
        <v>24905</v>
      </c>
      <c r="D67" s="75" t="s">
        <v>12048</v>
      </c>
      <c r="E67" s="77">
        <v>500000</v>
      </c>
      <c r="F67" s="75" t="s">
        <v>13</v>
      </c>
    </row>
    <row r="68" spans="1:6" ht="94.5" x14ac:dyDescent="0.25">
      <c r="A68" s="72">
        <v>55</v>
      </c>
      <c r="B68" s="69" t="s">
        <v>24906</v>
      </c>
      <c r="C68" s="69" t="s">
        <v>24907</v>
      </c>
      <c r="D68" s="75" t="s">
        <v>24908</v>
      </c>
      <c r="E68" s="77">
        <v>500000</v>
      </c>
      <c r="F68" s="75" t="s">
        <v>13</v>
      </c>
    </row>
    <row r="69" spans="1:6" ht="78.75" x14ac:dyDescent="0.25">
      <c r="A69" s="72">
        <v>56</v>
      </c>
      <c r="B69" s="69" t="s">
        <v>24909</v>
      </c>
      <c r="C69" s="69" t="s">
        <v>24910</v>
      </c>
      <c r="D69" s="75" t="s">
        <v>24911</v>
      </c>
      <c r="E69" s="77">
        <v>300000</v>
      </c>
      <c r="F69" s="75" t="s">
        <v>13</v>
      </c>
    </row>
    <row r="70" spans="1:6" ht="78.75" x14ac:dyDescent="0.25">
      <c r="A70" s="72">
        <v>57</v>
      </c>
      <c r="B70" s="69" t="s">
        <v>24912</v>
      </c>
      <c r="C70" s="69" t="s">
        <v>24913</v>
      </c>
      <c r="D70" s="75" t="s">
        <v>24911</v>
      </c>
      <c r="E70" s="77">
        <v>300000</v>
      </c>
      <c r="F70" s="75" t="s">
        <v>13</v>
      </c>
    </row>
    <row r="71" spans="1:6" ht="78.75" x14ac:dyDescent="0.25">
      <c r="A71" s="72">
        <v>58</v>
      </c>
      <c r="B71" s="69" t="s">
        <v>24914</v>
      </c>
      <c r="C71" s="69" t="s">
        <v>24915</v>
      </c>
      <c r="D71" s="75" t="s">
        <v>24911</v>
      </c>
      <c r="E71" s="77">
        <v>400000</v>
      </c>
      <c r="F71" s="75" t="s">
        <v>13</v>
      </c>
    </row>
    <row r="72" spans="1:6" ht="63" x14ac:dyDescent="0.25">
      <c r="A72" s="72">
        <v>59</v>
      </c>
      <c r="B72" s="69" t="s">
        <v>24916</v>
      </c>
      <c r="C72" s="69" t="s">
        <v>24917</v>
      </c>
      <c r="D72" s="75" t="s">
        <v>3042</v>
      </c>
      <c r="E72" s="639">
        <v>700000</v>
      </c>
      <c r="F72" s="75" t="s">
        <v>1294</v>
      </c>
    </row>
    <row r="73" spans="1:6" x14ac:dyDescent="0.25">
      <c r="A73" s="72"/>
      <c r="B73" s="2384" t="s">
        <v>315</v>
      </c>
      <c r="C73" s="2384"/>
      <c r="D73" s="10"/>
      <c r="E73" s="77"/>
      <c r="F73" s="10"/>
    </row>
    <row r="74" spans="1:6" ht="63" x14ac:dyDescent="0.25">
      <c r="A74" s="72">
        <v>60</v>
      </c>
      <c r="B74" s="69" t="s">
        <v>24918</v>
      </c>
      <c r="C74" s="69" t="s">
        <v>24919</v>
      </c>
      <c r="D74" s="75" t="s">
        <v>24920</v>
      </c>
      <c r="E74" s="77">
        <v>2500000</v>
      </c>
      <c r="F74" s="75" t="s">
        <v>135</v>
      </c>
    </row>
    <row r="75" spans="1:6" ht="78.75" x14ac:dyDescent="0.25">
      <c r="A75" s="72">
        <v>61</v>
      </c>
      <c r="B75" s="69" t="s">
        <v>24921</v>
      </c>
      <c r="C75" s="69" t="s">
        <v>24922</v>
      </c>
      <c r="D75" s="75" t="s">
        <v>24923</v>
      </c>
      <c r="E75" s="77">
        <v>700000</v>
      </c>
      <c r="F75" s="75" t="s">
        <v>135</v>
      </c>
    </row>
    <row r="76" spans="1:6" ht="94.5" x14ac:dyDescent="0.25">
      <c r="A76" s="72">
        <v>62</v>
      </c>
      <c r="B76" s="69" t="s">
        <v>24924</v>
      </c>
      <c r="C76" s="69" t="s">
        <v>24925</v>
      </c>
      <c r="D76" s="75" t="s">
        <v>24926</v>
      </c>
      <c r="E76" s="77">
        <v>400000</v>
      </c>
      <c r="F76" s="75" t="s">
        <v>135</v>
      </c>
    </row>
    <row r="77" spans="1:6" ht="157.5" x14ac:dyDescent="0.25">
      <c r="A77" s="72">
        <v>63</v>
      </c>
      <c r="B77" s="69" t="s">
        <v>24927</v>
      </c>
      <c r="C77" s="69" t="s">
        <v>24928</v>
      </c>
      <c r="D77" s="75" t="s">
        <v>24992</v>
      </c>
      <c r="E77" s="77">
        <v>2300000</v>
      </c>
      <c r="F77" s="75" t="s">
        <v>135</v>
      </c>
    </row>
    <row r="78" spans="1:6" ht="78.75" x14ac:dyDescent="0.25">
      <c r="A78" s="72">
        <v>64</v>
      </c>
      <c r="B78" s="69" t="s">
        <v>24929</v>
      </c>
      <c r="C78" s="69" t="s">
        <v>24930</v>
      </c>
      <c r="D78" s="75" t="s">
        <v>24931</v>
      </c>
      <c r="E78" s="203">
        <v>500000</v>
      </c>
      <c r="F78" s="75" t="s">
        <v>135</v>
      </c>
    </row>
    <row r="79" spans="1:6" ht="63" x14ac:dyDescent="0.25">
      <c r="A79" s="72">
        <v>65</v>
      </c>
      <c r="B79" s="69" t="s">
        <v>24932</v>
      </c>
      <c r="C79" s="69" t="s">
        <v>24933</v>
      </c>
      <c r="D79" s="75" t="s">
        <v>24934</v>
      </c>
      <c r="E79" s="77">
        <v>300000</v>
      </c>
      <c r="F79" s="75" t="s">
        <v>135</v>
      </c>
    </row>
    <row r="80" spans="1:6" ht="78.75" x14ac:dyDescent="0.25">
      <c r="A80" s="72">
        <v>66</v>
      </c>
      <c r="B80" s="69" t="s">
        <v>24935</v>
      </c>
      <c r="C80" s="69" t="s">
        <v>24936</v>
      </c>
      <c r="D80" s="75" t="s">
        <v>24937</v>
      </c>
      <c r="E80" s="77">
        <v>200000</v>
      </c>
      <c r="F80" s="75" t="s">
        <v>135</v>
      </c>
    </row>
    <row r="81" spans="1:6" ht="47.25" x14ac:dyDescent="0.25">
      <c r="A81" s="72">
        <v>67</v>
      </c>
      <c r="B81" s="69" t="s">
        <v>24938</v>
      </c>
      <c r="C81" s="69" t="s">
        <v>24939</v>
      </c>
      <c r="D81" s="75" t="s">
        <v>24940</v>
      </c>
      <c r="E81" s="77">
        <v>400000</v>
      </c>
      <c r="F81" s="75" t="s">
        <v>135</v>
      </c>
    </row>
    <row r="82" spans="1:6" ht="47.25" x14ac:dyDescent="0.25">
      <c r="A82" s="72">
        <v>68</v>
      </c>
      <c r="B82" s="69" t="s">
        <v>24941</v>
      </c>
      <c r="C82" s="69" t="s">
        <v>24942</v>
      </c>
      <c r="D82" s="75" t="s">
        <v>24943</v>
      </c>
      <c r="E82" s="77">
        <v>500000</v>
      </c>
      <c r="F82" s="75" t="s">
        <v>135</v>
      </c>
    </row>
    <row r="83" spans="1:6" ht="31.5" x14ac:dyDescent="0.25">
      <c r="A83" s="72">
        <v>69</v>
      </c>
      <c r="B83" s="69" t="s">
        <v>24944</v>
      </c>
      <c r="C83" s="69" t="s">
        <v>24945</v>
      </c>
      <c r="D83" s="75" t="s">
        <v>24946</v>
      </c>
      <c r="E83" s="77">
        <v>1700000</v>
      </c>
      <c r="F83" s="75" t="s">
        <v>13</v>
      </c>
    </row>
    <row r="84" spans="1:6" ht="47.25" x14ac:dyDescent="0.25">
      <c r="A84" s="72">
        <v>70</v>
      </c>
      <c r="B84" s="69" t="s">
        <v>24947</v>
      </c>
      <c r="C84" s="69" t="s">
        <v>24948</v>
      </c>
      <c r="D84" s="75" t="s">
        <v>12048</v>
      </c>
      <c r="E84" s="77">
        <v>500000</v>
      </c>
      <c r="F84" s="75" t="s">
        <v>1294</v>
      </c>
    </row>
    <row r="85" spans="1:6" ht="47.25" x14ac:dyDescent="0.25">
      <c r="A85" s="72">
        <v>71</v>
      </c>
      <c r="B85" s="69" t="s">
        <v>24949</v>
      </c>
      <c r="C85" s="69" t="s">
        <v>24950</v>
      </c>
      <c r="D85" s="75" t="s">
        <v>24951</v>
      </c>
      <c r="E85" s="77">
        <v>600000</v>
      </c>
      <c r="F85" s="75" t="s">
        <v>1294</v>
      </c>
    </row>
    <row r="86" spans="1:6" ht="63" x14ac:dyDescent="0.25">
      <c r="A86" s="72">
        <v>72</v>
      </c>
      <c r="B86" s="69" t="s">
        <v>24952</v>
      </c>
      <c r="C86" s="69" t="s">
        <v>24953</v>
      </c>
      <c r="D86" s="75" t="s">
        <v>24954</v>
      </c>
      <c r="E86" s="203">
        <v>600000</v>
      </c>
      <c r="F86" s="75" t="s">
        <v>1294</v>
      </c>
    </row>
    <row r="87" spans="1:6" ht="47.25" x14ac:dyDescent="0.25">
      <c r="A87" s="72">
        <v>73</v>
      </c>
      <c r="B87" s="69" t="s">
        <v>24955</v>
      </c>
      <c r="C87" s="69" t="s">
        <v>24956</v>
      </c>
      <c r="D87" s="75" t="s">
        <v>12048</v>
      </c>
      <c r="E87" s="77">
        <v>600000</v>
      </c>
      <c r="F87" s="75" t="s">
        <v>1294</v>
      </c>
    </row>
    <row r="88" spans="1:6" ht="47.25" x14ac:dyDescent="0.25">
      <c r="A88" s="72">
        <v>74</v>
      </c>
      <c r="B88" s="69" t="s">
        <v>21934</v>
      </c>
      <c r="C88" s="69" t="s">
        <v>24957</v>
      </c>
      <c r="D88" s="75" t="s">
        <v>24958</v>
      </c>
      <c r="E88" s="77">
        <v>200000</v>
      </c>
      <c r="F88" s="75" t="s">
        <v>1294</v>
      </c>
    </row>
    <row r="89" spans="1:6" ht="47.25" x14ac:dyDescent="0.25">
      <c r="A89" s="72">
        <v>75</v>
      </c>
      <c r="B89" s="69" t="s">
        <v>24959</v>
      </c>
      <c r="C89" s="69" t="s">
        <v>24960</v>
      </c>
      <c r="D89" s="75" t="s">
        <v>24961</v>
      </c>
      <c r="E89" s="77">
        <v>2100000</v>
      </c>
      <c r="F89" s="75" t="s">
        <v>1294</v>
      </c>
    </row>
    <row r="90" spans="1:6" ht="31.5" x14ac:dyDescent="0.25">
      <c r="A90" s="72">
        <v>76</v>
      </c>
      <c r="B90" s="69" t="s">
        <v>24962</v>
      </c>
      <c r="C90" s="69" t="s">
        <v>24963</v>
      </c>
      <c r="D90" s="75" t="s">
        <v>24964</v>
      </c>
      <c r="E90" s="77">
        <v>500000</v>
      </c>
      <c r="F90" s="75" t="s">
        <v>1294</v>
      </c>
    </row>
    <row r="91" spans="1:6" x14ac:dyDescent="0.25">
      <c r="A91" s="72"/>
      <c r="B91" s="9" t="s">
        <v>14400</v>
      </c>
      <c r="C91" s="2"/>
      <c r="D91" s="10"/>
      <c r="E91" s="77"/>
      <c r="F91" s="96"/>
    </row>
    <row r="92" spans="1:6" ht="189" x14ac:dyDescent="0.25">
      <c r="A92" s="72">
        <v>77</v>
      </c>
      <c r="B92" s="69" t="s">
        <v>24965</v>
      </c>
      <c r="C92" s="69" t="s">
        <v>24966</v>
      </c>
      <c r="D92" s="75" t="s">
        <v>24967</v>
      </c>
      <c r="E92" s="639">
        <v>2100000</v>
      </c>
      <c r="F92" s="75" t="s">
        <v>135</v>
      </c>
    </row>
    <row r="93" spans="1:6" x14ac:dyDescent="0.25">
      <c r="A93" s="72"/>
      <c r="B93" s="2373" t="s">
        <v>1154</v>
      </c>
      <c r="C93" s="2374"/>
      <c r="D93" s="10"/>
      <c r="E93" s="77"/>
      <c r="F93" s="10"/>
    </row>
    <row r="94" spans="1:6" ht="47.25" x14ac:dyDescent="0.25">
      <c r="A94" s="72">
        <v>78</v>
      </c>
      <c r="B94" s="69" t="s">
        <v>24968</v>
      </c>
      <c r="C94" s="69" t="s">
        <v>24969</v>
      </c>
      <c r="D94" s="75" t="s">
        <v>24970</v>
      </c>
      <c r="E94" s="77">
        <v>400000</v>
      </c>
      <c r="F94" s="75" t="s">
        <v>13</v>
      </c>
    </row>
    <row r="95" spans="1:6" ht="141.75" x14ac:dyDescent="0.25">
      <c r="A95" s="72">
        <v>79</v>
      </c>
      <c r="B95" s="75" t="s">
        <v>24971</v>
      </c>
      <c r="C95" s="69" t="s">
        <v>24972</v>
      </c>
      <c r="D95" s="75" t="s">
        <v>24973</v>
      </c>
      <c r="E95" s="639">
        <v>800000</v>
      </c>
      <c r="F95" s="75" t="s">
        <v>135</v>
      </c>
    </row>
    <row r="96" spans="1:6" ht="78.75" x14ac:dyDescent="0.25">
      <c r="A96" s="72">
        <v>80</v>
      </c>
      <c r="B96" s="69" t="s">
        <v>24974</v>
      </c>
      <c r="C96" s="69" t="s">
        <v>24975</v>
      </c>
      <c r="D96" s="75" t="s">
        <v>24976</v>
      </c>
      <c r="E96" s="639">
        <v>200000</v>
      </c>
      <c r="F96" s="75" t="s">
        <v>135</v>
      </c>
    </row>
    <row r="97" spans="1:6" ht="94.5" x14ac:dyDescent="0.25">
      <c r="A97" s="72">
        <v>81</v>
      </c>
      <c r="B97" s="69" t="s">
        <v>24977</v>
      </c>
      <c r="C97" s="69" t="s">
        <v>24978</v>
      </c>
      <c r="D97" s="75" t="s">
        <v>24979</v>
      </c>
      <c r="E97" s="203">
        <v>400000</v>
      </c>
      <c r="F97" s="75" t="s">
        <v>13</v>
      </c>
    </row>
    <row r="98" spans="1:6" ht="63" x14ac:dyDescent="0.25">
      <c r="A98" s="72">
        <v>82</v>
      </c>
      <c r="B98" s="69" t="s">
        <v>24980</v>
      </c>
      <c r="C98" s="69" t="s">
        <v>24981</v>
      </c>
      <c r="D98" s="75" t="s">
        <v>24982</v>
      </c>
      <c r="E98" s="203">
        <v>200000</v>
      </c>
      <c r="F98" s="75" t="s">
        <v>13</v>
      </c>
    </row>
    <row r="99" spans="1:6" ht="31.5" x14ac:dyDescent="0.25">
      <c r="A99" s="72">
        <v>83</v>
      </c>
      <c r="B99" s="69" t="s">
        <v>24983</v>
      </c>
      <c r="C99" s="69" t="s">
        <v>24984</v>
      </c>
      <c r="D99" s="75" t="s">
        <v>24985</v>
      </c>
      <c r="E99" s="203">
        <v>500000</v>
      </c>
      <c r="F99" s="75" t="s">
        <v>13</v>
      </c>
    </row>
    <row r="100" spans="1:6" x14ac:dyDescent="0.25">
      <c r="A100" s="72"/>
      <c r="B100" s="70" t="s">
        <v>1834</v>
      </c>
      <c r="C100" s="69"/>
      <c r="D100" s="75"/>
      <c r="E100" s="257">
        <f>SUM(E6:E99)</f>
        <v>81310344.819999993</v>
      </c>
      <c r="F100" s="76"/>
    </row>
    <row r="101" spans="1:6" x14ac:dyDescent="0.25">
      <c r="A101" s="1055"/>
      <c r="B101" s="2820" t="s">
        <v>9</v>
      </c>
      <c r="C101" s="2820"/>
      <c r="D101" s="2820"/>
      <c r="E101" s="1240"/>
      <c r="F101" s="677"/>
    </row>
    <row r="102" spans="1:6" ht="63" x14ac:dyDescent="0.25">
      <c r="A102" s="1056">
        <v>1</v>
      </c>
      <c r="B102" s="149" t="s">
        <v>269</v>
      </c>
      <c r="C102" s="7" t="s">
        <v>24986</v>
      </c>
      <c r="D102" s="149" t="s">
        <v>271</v>
      </c>
      <c r="E102" s="1241">
        <v>1000000</v>
      </c>
      <c r="F102" s="277" t="s">
        <v>272</v>
      </c>
    </row>
    <row r="103" spans="1:6" x14ac:dyDescent="0.25">
      <c r="A103" s="1056"/>
      <c r="B103" s="382" t="s">
        <v>273</v>
      </c>
      <c r="C103" s="7"/>
      <c r="D103" s="149"/>
      <c r="E103" s="1241"/>
      <c r="F103" s="277"/>
    </row>
    <row r="104" spans="1:6" ht="94.5" x14ac:dyDescent="0.25">
      <c r="A104" s="1056">
        <v>2</v>
      </c>
      <c r="B104" s="149" t="s">
        <v>274</v>
      </c>
      <c r="C104" s="7" t="s">
        <v>24987</v>
      </c>
      <c r="D104" s="149" t="s">
        <v>276</v>
      </c>
      <c r="E104" s="1241">
        <v>4500000</v>
      </c>
      <c r="F104" s="277" t="s">
        <v>277</v>
      </c>
    </row>
    <row r="105" spans="1:6" x14ac:dyDescent="0.25">
      <c r="A105" s="280"/>
      <c r="B105" s="382" t="s">
        <v>248</v>
      </c>
      <c r="C105" s="251"/>
      <c r="D105" s="382"/>
      <c r="E105" s="1099">
        <v>5500000</v>
      </c>
      <c r="F105" s="280"/>
    </row>
    <row r="106" spans="1:6" x14ac:dyDescent="0.25">
      <c r="A106" s="88"/>
      <c r="B106" s="88" t="s">
        <v>324</v>
      </c>
      <c r="C106" s="88"/>
      <c r="D106" s="88"/>
      <c r="E106" s="89">
        <f>E105+E100</f>
        <v>86810344.819999993</v>
      </c>
      <c r="F106" s="88"/>
    </row>
    <row r="111" spans="1:6" x14ac:dyDescent="0.25">
      <c r="A111" s="2968" t="s">
        <v>0</v>
      </c>
      <c r="B111" s="2968"/>
      <c r="C111" s="2968"/>
      <c r="D111" s="2968"/>
      <c r="E111" s="2968"/>
      <c r="F111" s="2968"/>
    </row>
    <row r="112" spans="1:6" x14ac:dyDescent="0.25">
      <c r="A112" s="2969" t="s">
        <v>43693</v>
      </c>
      <c r="B112" s="2969"/>
      <c r="C112" s="2969"/>
      <c r="D112" s="2969"/>
      <c r="E112" s="2969"/>
      <c r="F112" s="2969"/>
    </row>
    <row r="113" spans="1:6" x14ac:dyDescent="0.25">
      <c r="A113" s="2969" t="s">
        <v>281</v>
      </c>
      <c r="B113" s="2969"/>
      <c r="C113" s="2969"/>
      <c r="D113" s="2969"/>
      <c r="E113" s="2969"/>
      <c r="F113" s="2969"/>
    </row>
    <row r="114" spans="1:6" ht="31.5" x14ac:dyDescent="0.25">
      <c r="A114" s="1965" t="s">
        <v>3</v>
      </c>
      <c r="B114" s="2174" t="s">
        <v>283</v>
      </c>
      <c r="C114" s="2174" t="s">
        <v>284</v>
      </c>
      <c r="D114" s="2174" t="s">
        <v>285</v>
      </c>
      <c r="E114" s="1776" t="s">
        <v>286</v>
      </c>
      <c r="F114" s="2174" t="s">
        <v>4467</v>
      </c>
    </row>
    <row r="115" spans="1:6" x14ac:dyDescent="0.25">
      <c r="A115" s="1925"/>
      <c r="B115" s="2528" t="s">
        <v>9</v>
      </c>
      <c r="C115" s="2529"/>
      <c r="D115" s="2174"/>
      <c r="E115" s="1776"/>
      <c r="F115" s="2174"/>
    </row>
    <row r="116" spans="1:6" ht="157.5" x14ac:dyDescent="0.25">
      <c r="A116" s="1925">
        <v>1</v>
      </c>
      <c r="B116" s="2182" t="s">
        <v>295</v>
      </c>
      <c r="C116" s="2186" t="s">
        <v>43694</v>
      </c>
      <c r="D116" s="2182" t="s">
        <v>488</v>
      </c>
      <c r="E116" s="1746">
        <v>294933.62</v>
      </c>
      <c r="F116" s="1774" t="s">
        <v>135</v>
      </c>
    </row>
    <row r="117" spans="1:6" ht="94.5" x14ac:dyDescent="0.25">
      <c r="A117" s="1925">
        <v>2</v>
      </c>
      <c r="B117" s="2182" t="s">
        <v>23</v>
      </c>
      <c r="C117" s="2186" t="s">
        <v>43695</v>
      </c>
      <c r="D117" s="2182" t="s">
        <v>541</v>
      </c>
      <c r="E117" s="1742">
        <v>287825</v>
      </c>
      <c r="F117" s="1774" t="s">
        <v>135</v>
      </c>
    </row>
    <row r="118" spans="1:6" x14ac:dyDescent="0.25">
      <c r="A118" s="1925"/>
      <c r="B118" s="2522" t="s">
        <v>334</v>
      </c>
      <c r="C118" s="2523"/>
      <c r="D118" s="2524"/>
      <c r="E118" s="1742"/>
      <c r="F118" s="1774"/>
    </row>
    <row r="119" spans="1:6" ht="141.75" x14ac:dyDescent="0.25">
      <c r="A119" s="1925">
        <v>3</v>
      </c>
      <c r="B119" s="2182" t="s">
        <v>295</v>
      </c>
      <c r="C119" s="2186" t="s">
        <v>24802</v>
      </c>
      <c r="D119" s="2182" t="s">
        <v>336</v>
      </c>
      <c r="E119" s="1746">
        <v>118586.22</v>
      </c>
      <c r="F119" s="1774" t="s">
        <v>135</v>
      </c>
    </row>
    <row r="120" spans="1:6" x14ac:dyDescent="0.25">
      <c r="A120" s="2249"/>
      <c r="B120" s="2970" t="s">
        <v>40</v>
      </c>
      <c r="C120" s="2971"/>
      <c r="D120" s="2250"/>
      <c r="E120" s="1914"/>
      <c r="F120" s="2251"/>
    </row>
    <row r="121" spans="1:6" ht="126" x14ac:dyDescent="0.25">
      <c r="A121" s="1925">
        <v>5</v>
      </c>
      <c r="B121" s="2186" t="s">
        <v>4585</v>
      </c>
      <c r="C121" s="2186" t="s">
        <v>24809</v>
      </c>
      <c r="D121" s="2186" t="s">
        <v>43</v>
      </c>
      <c r="E121" s="1742">
        <v>568965.51</v>
      </c>
      <c r="F121" s="1774" t="s">
        <v>135</v>
      </c>
    </row>
    <row r="122" spans="1:6" x14ac:dyDescent="0.25">
      <c r="A122" s="2249"/>
      <c r="B122" s="2970" t="s">
        <v>34</v>
      </c>
      <c r="C122" s="2971"/>
      <c r="D122" s="2250"/>
      <c r="E122" s="1914"/>
      <c r="F122" s="2251"/>
    </row>
    <row r="123" spans="1:6" ht="47.25" x14ac:dyDescent="0.25">
      <c r="A123" s="1925">
        <v>6</v>
      </c>
      <c r="B123" s="2186" t="s">
        <v>309</v>
      </c>
      <c r="C123" s="2186" t="s">
        <v>24814</v>
      </c>
      <c r="D123" s="1755" t="s">
        <v>554</v>
      </c>
      <c r="E123" s="1742">
        <v>350000</v>
      </c>
      <c r="F123" s="1774" t="s">
        <v>135</v>
      </c>
    </row>
    <row r="124" spans="1:6" ht="47.25" x14ac:dyDescent="0.25">
      <c r="A124" s="2249">
        <v>7</v>
      </c>
      <c r="B124" s="2186" t="s">
        <v>342</v>
      </c>
      <c r="C124" s="2186" t="s">
        <v>24815</v>
      </c>
      <c r="D124" s="1755" t="s">
        <v>554</v>
      </c>
      <c r="E124" s="1742">
        <v>150000</v>
      </c>
      <c r="F124" s="1774" t="s">
        <v>135</v>
      </c>
    </row>
    <row r="125" spans="1:6" x14ac:dyDescent="0.25">
      <c r="A125" s="2249"/>
      <c r="B125" s="2569" t="s">
        <v>315</v>
      </c>
      <c r="C125" s="2574"/>
      <c r="D125" s="2252"/>
      <c r="E125" s="2253"/>
      <c r="F125" s="2254"/>
    </row>
    <row r="126" spans="1:6" ht="47.25" x14ac:dyDescent="0.25">
      <c r="A126" s="2249">
        <v>8</v>
      </c>
      <c r="B126" s="2186" t="s">
        <v>43696</v>
      </c>
      <c r="C126" s="2186" t="s">
        <v>43697</v>
      </c>
      <c r="D126" s="2186" t="s">
        <v>43698</v>
      </c>
      <c r="E126" s="1742">
        <v>7109000</v>
      </c>
      <c r="F126" s="1774" t="s">
        <v>1294</v>
      </c>
    </row>
    <row r="127" spans="1:6" x14ac:dyDescent="0.25">
      <c r="A127" s="2255"/>
      <c r="B127" s="2569" t="s">
        <v>25836</v>
      </c>
      <c r="C127" s="2574"/>
      <c r="D127" s="2256"/>
      <c r="E127" s="2257"/>
      <c r="F127" s="2258"/>
    </row>
    <row r="128" spans="1:6" ht="47.25" x14ac:dyDescent="0.25">
      <c r="A128" s="2249">
        <v>9</v>
      </c>
      <c r="B128" s="2186" t="s">
        <v>43699</v>
      </c>
      <c r="C128" s="2186" t="s">
        <v>43700</v>
      </c>
      <c r="D128" s="2186" t="s">
        <v>43701</v>
      </c>
      <c r="E128" s="1742">
        <v>2500000</v>
      </c>
      <c r="F128" s="1774" t="s">
        <v>1294</v>
      </c>
    </row>
    <row r="129" spans="1:6" x14ac:dyDescent="0.25">
      <c r="A129" s="2185"/>
      <c r="B129" s="2972" t="s">
        <v>248</v>
      </c>
      <c r="C129" s="2973"/>
      <c r="D129" s="1971"/>
      <c r="E129" s="2259">
        <v>11379310.35</v>
      </c>
      <c r="F129" s="1972"/>
    </row>
    <row r="130" spans="1:6" x14ac:dyDescent="0.25">
      <c r="A130" s="2384" t="s">
        <v>43553</v>
      </c>
      <c r="B130" s="2384"/>
      <c r="C130" s="2384"/>
      <c r="D130" s="2384"/>
      <c r="E130" s="2384"/>
      <c r="F130" s="2384"/>
    </row>
    <row r="131" spans="1:6" x14ac:dyDescent="0.25">
      <c r="A131" s="2384" t="s">
        <v>43702</v>
      </c>
      <c r="B131" s="2384"/>
      <c r="C131" s="2384"/>
      <c r="D131" s="2384" t="s">
        <v>43574</v>
      </c>
      <c r="E131" s="2384"/>
      <c r="F131" s="2384"/>
    </row>
    <row r="132" spans="1:6" x14ac:dyDescent="0.25">
      <c r="A132" s="2453" t="s">
        <v>41769</v>
      </c>
      <c r="B132" s="2453"/>
      <c r="C132" s="2453"/>
      <c r="D132" s="2453" t="s">
        <v>41689</v>
      </c>
      <c r="E132" s="2453"/>
      <c r="F132" s="2453"/>
    </row>
  </sheetData>
  <mergeCells count="26">
    <mergeCell ref="A131:C131"/>
    <mergeCell ref="D131:F131"/>
    <mergeCell ref="A132:C132"/>
    <mergeCell ref="D132:F132"/>
    <mergeCell ref="B120:C120"/>
    <mergeCell ref="B122:C122"/>
    <mergeCell ref="B125:C125"/>
    <mergeCell ref="B127:C127"/>
    <mergeCell ref="B129:C129"/>
    <mergeCell ref="A130:F130"/>
    <mergeCell ref="B16:C16"/>
    <mergeCell ref="A111:F111"/>
    <mergeCell ref="A112:F112"/>
    <mergeCell ref="A113:F113"/>
    <mergeCell ref="B115:C115"/>
    <mergeCell ref="B118:D118"/>
    <mergeCell ref="B27:C27"/>
    <mergeCell ref="B73:C73"/>
    <mergeCell ref="B93:C93"/>
    <mergeCell ref="B101:D101"/>
    <mergeCell ref="B14:C14"/>
    <mergeCell ref="A1:F1"/>
    <mergeCell ref="A2:F2"/>
    <mergeCell ref="A3:F3"/>
    <mergeCell ref="B5:C5"/>
    <mergeCell ref="B10:C10"/>
  </mergeCells>
  <pageMargins left="0.7" right="0.7" top="0.75" bottom="0.75" header="0.3" footer="0.3"/>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4"/>
  <sheetViews>
    <sheetView topLeftCell="A124" workbookViewId="0">
      <selection activeCell="B128" sqref="B128"/>
    </sheetView>
  </sheetViews>
  <sheetFormatPr defaultRowHeight="15.75" x14ac:dyDescent="0.25"/>
  <cols>
    <col min="1" max="1" width="8.28515625" style="128" customWidth="1"/>
    <col min="2" max="2" width="17.85546875" style="128" customWidth="1"/>
    <col min="3" max="3" width="43" style="128" customWidth="1"/>
    <col min="4" max="4" width="19.28515625" style="128" customWidth="1"/>
    <col min="5" max="5" width="21.5703125" style="128" customWidth="1"/>
    <col min="6" max="6" width="11.28515625" style="128" customWidth="1"/>
    <col min="7" max="16384" width="9.140625" style="128"/>
  </cols>
  <sheetData>
    <row r="1" spans="1:6" x14ac:dyDescent="0.25">
      <c r="A1" s="2360" t="s">
        <v>0</v>
      </c>
      <c r="B1" s="2360"/>
      <c r="C1" s="2360"/>
      <c r="D1" s="2360"/>
      <c r="E1" s="2360"/>
      <c r="F1" s="2360"/>
    </row>
    <row r="2" spans="1:6" x14ac:dyDescent="0.25">
      <c r="A2" s="2360" t="s">
        <v>28364</v>
      </c>
      <c r="B2" s="2360"/>
      <c r="C2" s="2360"/>
      <c r="D2" s="2360"/>
      <c r="E2" s="2360"/>
      <c r="F2" s="2360"/>
    </row>
    <row r="3" spans="1:6" x14ac:dyDescent="0.25">
      <c r="A3" s="2360" t="s">
        <v>281</v>
      </c>
      <c r="B3" s="2360"/>
      <c r="C3" s="2360"/>
      <c r="D3" s="2360"/>
      <c r="E3" s="2360"/>
      <c r="F3" s="2360"/>
    </row>
    <row r="4" spans="1:6" x14ac:dyDescent="0.25">
      <c r="A4" s="410" t="s">
        <v>3</v>
      </c>
      <c r="B4" s="9" t="s">
        <v>283</v>
      </c>
      <c r="C4" s="96" t="s">
        <v>284</v>
      </c>
      <c r="D4" s="96" t="s">
        <v>5291</v>
      </c>
      <c r="E4" s="138" t="s">
        <v>286</v>
      </c>
      <c r="F4" s="219" t="s">
        <v>287</v>
      </c>
    </row>
    <row r="5" spans="1:6" x14ac:dyDescent="0.25">
      <c r="A5" s="131"/>
      <c r="B5" s="2427" t="s">
        <v>9</v>
      </c>
      <c r="C5" s="2427"/>
      <c r="D5" s="2427"/>
      <c r="E5" s="189"/>
      <c r="F5" s="71"/>
    </row>
    <row r="6" spans="1:6" ht="47.25" x14ac:dyDescent="0.25">
      <c r="A6" s="131">
        <v>1</v>
      </c>
      <c r="B6" s="69" t="s">
        <v>289</v>
      </c>
      <c r="C6" s="75" t="s">
        <v>28365</v>
      </c>
      <c r="D6" s="75" t="s">
        <v>12</v>
      </c>
      <c r="E6" s="1335">
        <v>478638.92</v>
      </c>
      <c r="F6" s="719" t="s">
        <v>1259</v>
      </c>
    </row>
    <row r="7" spans="1:6" x14ac:dyDescent="0.25">
      <c r="A7" s="131">
        <v>2</v>
      </c>
      <c r="B7" s="69" t="s">
        <v>17</v>
      </c>
      <c r="C7" s="75" t="s">
        <v>28366</v>
      </c>
      <c r="D7" s="75" t="s">
        <v>28367</v>
      </c>
      <c r="E7" s="1335">
        <v>12000</v>
      </c>
      <c r="F7" s="719" t="s">
        <v>1259</v>
      </c>
    </row>
    <row r="8" spans="1:6" ht="126" x14ac:dyDescent="0.25">
      <c r="A8" s="131">
        <v>3</v>
      </c>
      <c r="B8" s="69" t="s">
        <v>295</v>
      </c>
      <c r="C8" s="75" t="s">
        <v>28368</v>
      </c>
      <c r="D8" s="75" t="s">
        <v>9148</v>
      </c>
      <c r="E8" s="1335">
        <v>1814740.38</v>
      </c>
      <c r="F8" s="719" t="s">
        <v>1259</v>
      </c>
    </row>
    <row r="9" spans="1:6" ht="78.75" x14ac:dyDescent="0.25">
      <c r="A9" s="131">
        <v>4</v>
      </c>
      <c r="B9" s="69" t="s">
        <v>23</v>
      </c>
      <c r="C9" s="75" t="s">
        <v>28369</v>
      </c>
      <c r="D9" s="75" t="s">
        <v>541</v>
      </c>
      <c r="E9" s="1335">
        <v>936000</v>
      </c>
      <c r="F9" s="719" t="s">
        <v>1259</v>
      </c>
    </row>
    <row r="10" spans="1:6" x14ac:dyDescent="0.25">
      <c r="A10" s="131"/>
      <c r="B10" s="2565" t="s">
        <v>8605</v>
      </c>
      <c r="C10" s="2565"/>
      <c r="D10" s="2565"/>
      <c r="E10" s="336"/>
      <c r="F10" s="336"/>
    </row>
    <row r="11" spans="1:6" ht="110.25" x14ac:dyDescent="0.25">
      <c r="A11" s="131">
        <v>5</v>
      </c>
      <c r="B11" s="69" t="s">
        <v>295</v>
      </c>
      <c r="C11" s="75" t="s">
        <v>28370</v>
      </c>
      <c r="D11" s="75" t="s">
        <v>336</v>
      </c>
      <c r="E11" s="418">
        <v>250000</v>
      </c>
      <c r="F11" s="719" t="s">
        <v>1259</v>
      </c>
    </row>
    <row r="12" spans="1:6" ht="47.25" x14ac:dyDescent="0.25">
      <c r="A12" s="131">
        <v>6</v>
      </c>
      <c r="B12" s="69" t="s">
        <v>290</v>
      </c>
      <c r="C12" s="75" t="s">
        <v>28371</v>
      </c>
      <c r="D12" s="75" t="s">
        <v>1652</v>
      </c>
      <c r="E12" s="418">
        <v>1000000</v>
      </c>
      <c r="F12" s="719" t="s">
        <v>1259</v>
      </c>
    </row>
    <row r="13" spans="1:6" ht="63" x14ac:dyDescent="0.25">
      <c r="A13" s="131">
        <v>7</v>
      </c>
      <c r="B13" s="69" t="s">
        <v>4720</v>
      </c>
      <c r="C13" s="75" t="s">
        <v>28372</v>
      </c>
      <c r="D13" s="75" t="s">
        <v>4984</v>
      </c>
      <c r="E13" s="418">
        <v>650000</v>
      </c>
      <c r="F13" s="719" t="s">
        <v>1259</v>
      </c>
    </row>
    <row r="14" spans="1:6" x14ac:dyDescent="0.25">
      <c r="A14" s="131"/>
      <c r="B14" s="2565" t="s">
        <v>34</v>
      </c>
      <c r="C14" s="2565"/>
      <c r="D14" s="2565"/>
      <c r="E14" s="336"/>
      <c r="F14" s="336"/>
    </row>
    <row r="15" spans="1:6" ht="47.25" x14ac:dyDescent="0.25">
      <c r="A15" s="131">
        <v>8</v>
      </c>
      <c r="B15" s="69" t="s">
        <v>309</v>
      </c>
      <c r="C15" s="75" t="s">
        <v>28373</v>
      </c>
      <c r="D15" s="75" t="s">
        <v>7095</v>
      </c>
      <c r="E15" s="1335">
        <v>2500000</v>
      </c>
      <c r="F15" s="719" t="s">
        <v>1259</v>
      </c>
    </row>
    <row r="16" spans="1:6" ht="47.25" x14ac:dyDescent="0.25">
      <c r="A16" s="131">
        <v>9</v>
      </c>
      <c r="B16" s="69" t="s">
        <v>342</v>
      </c>
      <c r="C16" s="75" t="s">
        <v>28374</v>
      </c>
      <c r="D16" s="75" t="s">
        <v>7095</v>
      </c>
      <c r="E16" s="1335">
        <v>5500000</v>
      </c>
      <c r="F16" s="719" t="s">
        <v>1259</v>
      </c>
    </row>
    <row r="17" spans="1:6" ht="47.25" x14ac:dyDescent="0.25">
      <c r="A17" s="131">
        <v>10</v>
      </c>
      <c r="B17" s="69" t="s">
        <v>4431</v>
      </c>
      <c r="C17" s="75" t="s">
        <v>28375</v>
      </c>
      <c r="D17" s="75" t="s">
        <v>7095</v>
      </c>
      <c r="E17" s="1335">
        <v>500000</v>
      </c>
      <c r="F17" s="719" t="s">
        <v>1259</v>
      </c>
    </row>
    <row r="18" spans="1:6" x14ac:dyDescent="0.25">
      <c r="A18" s="131"/>
      <c r="B18" s="2565" t="s">
        <v>40</v>
      </c>
      <c r="C18" s="2565"/>
      <c r="D18" s="2565"/>
      <c r="E18" s="336"/>
      <c r="F18" s="336"/>
    </row>
    <row r="19" spans="1:6" ht="63" x14ac:dyDescent="0.25">
      <c r="A19" s="131">
        <v>11</v>
      </c>
      <c r="B19" s="69" t="s">
        <v>28376</v>
      </c>
      <c r="C19" s="75" t="s">
        <v>28377</v>
      </c>
      <c r="D19" s="75" t="s">
        <v>28378</v>
      </c>
      <c r="E19" s="1335">
        <v>4568965.5199999996</v>
      </c>
      <c r="F19" s="719" t="s">
        <v>1259</v>
      </c>
    </row>
    <row r="20" spans="1:6" x14ac:dyDescent="0.25">
      <c r="A20" s="131"/>
      <c r="B20" s="2565" t="s">
        <v>306</v>
      </c>
      <c r="C20" s="2565"/>
      <c r="D20" s="2565"/>
      <c r="E20" s="336"/>
      <c r="F20" s="336"/>
    </row>
    <row r="21" spans="1:6" ht="157.5" x14ac:dyDescent="0.25">
      <c r="A21" s="131">
        <v>12</v>
      </c>
      <c r="B21" s="69" t="s">
        <v>28379</v>
      </c>
      <c r="C21" s="75" t="s">
        <v>28380</v>
      </c>
      <c r="D21" s="75" t="s">
        <v>28381</v>
      </c>
      <c r="E21" s="418">
        <v>500000</v>
      </c>
      <c r="F21" s="719" t="s">
        <v>1259</v>
      </c>
    </row>
    <row r="22" spans="1:6" x14ac:dyDescent="0.25">
      <c r="A22" s="131"/>
      <c r="B22" s="2565" t="s">
        <v>303</v>
      </c>
      <c r="C22" s="2565"/>
      <c r="D22" s="2565"/>
      <c r="E22" s="336"/>
      <c r="F22" s="336"/>
    </row>
    <row r="23" spans="1:6" ht="47.25" x14ac:dyDescent="0.25">
      <c r="A23" s="131">
        <v>13</v>
      </c>
      <c r="B23" s="158" t="s">
        <v>25486</v>
      </c>
      <c r="C23" s="75" t="s">
        <v>28382</v>
      </c>
      <c r="D23" s="101" t="s">
        <v>28383</v>
      </c>
      <c r="E23" s="102">
        <v>62500</v>
      </c>
      <c r="F23" s="1292" t="s">
        <v>1259</v>
      </c>
    </row>
    <row r="24" spans="1:6" ht="47.25" x14ac:dyDescent="0.25">
      <c r="A24" s="131">
        <v>14</v>
      </c>
      <c r="B24" s="158" t="s">
        <v>28384</v>
      </c>
      <c r="C24" s="75" t="s">
        <v>28385</v>
      </c>
      <c r="D24" s="101" t="s">
        <v>28383</v>
      </c>
      <c r="E24" s="102">
        <v>62500</v>
      </c>
      <c r="F24" s="1292" t="s">
        <v>1259</v>
      </c>
    </row>
    <row r="25" spans="1:6" ht="47.25" x14ac:dyDescent="0.25">
      <c r="A25" s="131">
        <v>15</v>
      </c>
      <c r="B25" s="158" t="s">
        <v>28386</v>
      </c>
      <c r="C25" s="75" t="s">
        <v>28387</v>
      </c>
      <c r="D25" s="101" t="s">
        <v>28383</v>
      </c>
      <c r="E25" s="102">
        <v>62500</v>
      </c>
      <c r="F25" s="1292" t="s">
        <v>1259</v>
      </c>
    </row>
    <row r="26" spans="1:6" ht="47.25" x14ac:dyDescent="0.25">
      <c r="A26" s="131">
        <v>16</v>
      </c>
      <c r="B26" s="158" t="s">
        <v>28388</v>
      </c>
      <c r="C26" s="75" t="s">
        <v>28389</v>
      </c>
      <c r="D26" s="101" t="s">
        <v>28383</v>
      </c>
      <c r="E26" s="102">
        <v>62500</v>
      </c>
      <c r="F26" s="1292" t="s">
        <v>1259</v>
      </c>
    </row>
    <row r="27" spans="1:6" ht="47.25" x14ac:dyDescent="0.25">
      <c r="A27" s="131">
        <v>17</v>
      </c>
      <c r="B27" s="158" t="s">
        <v>28390</v>
      </c>
      <c r="C27" s="75" t="s">
        <v>28391</v>
      </c>
      <c r="D27" s="101" t="s">
        <v>28383</v>
      </c>
      <c r="E27" s="102">
        <v>62500</v>
      </c>
      <c r="F27" s="1292" t="s">
        <v>1259</v>
      </c>
    </row>
    <row r="28" spans="1:6" ht="47.25" x14ac:dyDescent="0.25">
      <c r="A28" s="131">
        <v>18</v>
      </c>
      <c r="B28" s="158" t="s">
        <v>28392</v>
      </c>
      <c r="C28" s="75" t="s">
        <v>28393</v>
      </c>
      <c r="D28" s="101" t="s">
        <v>28383</v>
      </c>
      <c r="E28" s="102">
        <v>62500</v>
      </c>
      <c r="F28" s="1292" t="s">
        <v>1259</v>
      </c>
    </row>
    <row r="29" spans="1:6" ht="47.25" x14ac:dyDescent="0.25">
      <c r="A29" s="131">
        <v>19</v>
      </c>
      <c r="B29" s="158" t="s">
        <v>28394</v>
      </c>
      <c r="C29" s="75" t="s">
        <v>28395</v>
      </c>
      <c r="D29" s="101" t="s">
        <v>28383</v>
      </c>
      <c r="E29" s="102">
        <v>62500</v>
      </c>
      <c r="F29" s="1292" t="s">
        <v>1259</v>
      </c>
    </row>
    <row r="30" spans="1:6" ht="47.25" x14ac:dyDescent="0.25">
      <c r="A30" s="131">
        <v>20</v>
      </c>
      <c r="B30" s="158" t="s">
        <v>28396</v>
      </c>
      <c r="C30" s="75" t="s">
        <v>28397</v>
      </c>
      <c r="D30" s="101" t="s">
        <v>28383</v>
      </c>
      <c r="E30" s="102">
        <v>62500</v>
      </c>
      <c r="F30" s="1292" t="s">
        <v>1259</v>
      </c>
    </row>
    <row r="31" spans="1:6" x14ac:dyDescent="0.25">
      <c r="A31" s="131"/>
      <c r="B31" s="2351" t="s">
        <v>312</v>
      </c>
      <c r="C31" s="2351"/>
      <c r="D31" s="2351"/>
      <c r="E31" s="70"/>
      <c r="F31" s="70"/>
    </row>
    <row r="32" spans="1:6" ht="47.25" x14ac:dyDescent="0.25">
      <c r="A32" s="131">
        <v>21</v>
      </c>
      <c r="B32" s="69" t="s">
        <v>28398</v>
      </c>
      <c r="C32" s="75" t="s">
        <v>28399</v>
      </c>
      <c r="D32" s="75" t="s">
        <v>28400</v>
      </c>
      <c r="E32" s="422">
        <v>2000000</v>
      </c>
      <c r="F32" s="719" t="s">
        <v>1269</v>
      </c>
    </row>
    <row r="33" spans="1:6" ht="141.75" x14ac:dyDescent="0.25">
      <c r="A33" s="131">
        <v>22</v>
      </c>
      <c r="B33" s="303" t="s">
        <v>28401</v>
      </c>
      <c r="C33" s="75" t="s">
        <v>28402</v>
      </c>
      <c r="D33" s="152" t="s">
        <v>28403</v>
      </c>
      <c r="E33" s="422">
        <v>1000000</v>
      </c>
      <c r="F33" s="719" t="s">
        <v>1259</v>
      </c>
    </row>
    <row r="34" spans="1:6" ht="47.25" x14ac:dyDescent="0.25">
      <c r="A34" s="131">
        <v>23</v>
      </c>
      <c r="B34" s="69" t="s">
        <v>28404</v>
      </c>
      <c r="C34" s="75" t="s">
        <v>28405</v>
      </c>
      <c r="D34" s="75" t="s">
        <v>28406</v>
      </c>
      <c r="E34" s="422">
        <v>1000000</v>
      </c>
      <c r="F34" s="719" t="s">
        <v>1269</v>
      </c>
    </row>
    <row r="35" spans="1:6" ht="63" x14ac:dyDescent="0.25">
      <c r="A35" s="131">
        <v>24</v>
      </c>
      <c r="B35" s="69" t="s">
        <v>25486</v>
      </c>
      <c r="C35" s="75" t="s">
        <v>28407</v>
      </c>
      <c r="D35" s="75" t="s">
        <v>28408</v>
      </c>
      <c r="E35" s="422">
        <v>500000</v>
      </c>
      <c r="F35" s="719" t="s">
        <v>1259</v>
      </c>
    </row>
    <row r="36" spans="1:6" ht="31.5" x14ac:dyDescent="0.25">
      <c r="A36" s="131">
        <v>25</v>
      </c>
      <c r="B36" s="69" t="s">
        <v>18888</v>
      </c>
      <c r="C36" s="75" t="s">
        <v>28409</v>
      </c>
      <c r="D36" s="75" t="s">
        <v>28410</v>
      </c>
      <c r="E36" s="422">
        <v>900000</v>
      </c>
      <c r="F36" s="719" t="s">
        <v>1269</v>
      </c>
    </row>
    <row r="37" spans="1:6" ht="141.75" x14ac:dyDescent="0.25">
      <c r="A37" s="131">
        <v>26</v>
      </c>
      <c r="B37" s="303" t="s">
        <v>28411</v>
      </c>
      <c r="C37" s="75" t="s">
        <v>28412</v>
      </c>
      <c r="D37" s="152" t="s">
        <v>28413</v>
      </c>
      <c r="E37" s="422">
        <v>2000000</v>
      </c>
      <c r="F37" s="719" t="s">
        <v>1259</v>
      </c>
    </row>
    <row r="38" spans="1:6" ht="94.5" x14ac:dyDescent="0.25">
      <c r="A38" s="131">
        <v>27</v>
      </c>
      <c r="B38" s="303" t="s">
        <v>28414</v>
      </c>
      <c r="C38" s="75" t="s">
        <v>28415</v>
      </c>
      <c r="D38" s="152" t="s">
        <v>28416</v>
      </c>
      <c r="E38" s="422">
        <v>1400000</v>
      </c>
      <c r="F38" s="719" t="s">
        <v>1269</v>
      </c>
    </row>
    <row r="39" spans="1:6" ht="126" x14ac:dyDescent="0.25">
      <c r="A39" s="131">
        <v>28</v>
      </c>
      <c r="B39" s="303" t="s">
        <v>28417</v>
      </c>
      <c r="C39" s="75" t="s">
        <v>28418</v>
      </c>
      <c r="D39" s="152" t="s">
        <v>28419</v>
      </c>
      <c r="E39" s="422">
        <v>1400000</v>
      </c>
      <c r="F39" s="719" t="s">
        <v>1259</v>
      </c>
    </row>
    <row r="40" spans="1:6" ht="78.75" x14ac:dyDescent="0.25">
      <c r="A40" s="131">
        <v>29</v>
      </c>
      <c r="B40" s="69" t="s">
        <v>28420</v>
      </c>
      <c r="C40" s="75" t="s">
        <v>28421</v>
      </c>
      <c r="D40" s="75" t="s">
        <v>28422</v>
      </c>
      <c r="E40" s="422">
        <v>500000</v>
      </c>
      <c r="F40" s="719" t="s">
        <v>1259</v>
      </c>
    </row>
    <row r="41" spans="1:6" ht="63" x14ac:dyDescent="0.25">
      <c r="A41" s="131">
        <v>30</v>
      </c>
      <c r="B41" s="69" t="s">
        <v>28423</v>
      </c>
      <c r="C41" s="75" t="s">
        <v>28424</v>
      </c>
      <c r="D41" s="75" t="s">
        <v>28425</v>
      </c>
      <c r="E41" s="422">
        <v>500000</v>
      </c>
      <c r="F41" s="719" t="s">
        <v>1259</v>
      </c>
    </row>
    <row r="42" spans="1:6" ht="31.5" x14ac:dyDescent="0.25">
      <c r="A42" s="131">
        <v>31</v>
      </c>
      <c r="B42" s="69" t="s">
        <v>28426</v>
      </c>
      <c r="C42" s="75" t="s">
        <v>28427</v>
      </c>
      <c r="D42" s="75" t="s">
        <v>28410</v>
      </c>
      <c r="E42" s="422">
        <v>1000000</v>
      </c>
      <c r="F42" s="719" t="s">
        <v>1269</v>
      </c>
    </row>
    <row r="43" spans="1:6" ht="47.25" x14ac:dyDescent="0.25">
      <c r="A43" s="131">
        <v>32</v>
      </c>
      <c r="B43" s="69" t="s">
        <v>28428</v>
      </c>
      <c r="C43" s="75" t="s">
        <v>28429</v>
      </c>
      <c r="D43" s="75" t="s">
        <v>28400</v>
      </c>
      <c r="E43" s="422">
        <v>1400000</v>
      </c>
      <c r="F43" s="719" t="s">
        <v>1269</v>
      </c>
    </row>
    <row r="44" spans="1:6" ht="47.25" x14ac:dyDescent="0.25">
      <c r="A44" s="131">
        <v>33</v>
      </c>
      <c r="B44" s="69" t="s">
        <v>28430</v>
      </c>
      <c r="C44" s="75" t="s">
        <v>28431</v>
      </c>
      <c r="D44" s="75" t="s">
        <v>28400</v>
      </c>
      <c r="E44" s="422">
        <v>1000000</v>
      </c>
      <c r="F44" s="719" t="s">
        <v>1269</v>
      </c>
    </row>
    <row r="45" spans="1:6" ht="31.5" x14ac:dyDescent="0.25">
      <c r="A45" s="131">
        <v>34</v>
      </c>
      <c r="B45" s="69" t="s">
        <v>28432</v>
      </c>
      <c r="C45" s="75" t="s">
        <v>28433</v>
      </c>
      <c r="D45" s="75" t="s">
        <v>28410</v>
      </c>
      <c r="E45" s="422">
        <v>1000000</v>
      </c>
      <c r="F45" s="719" t="s">
        <v>1269</v>
      </c>
    </row>
    <row r="46" spans="1:6" ht="31.5" x14ac:dyDescent="0.25">
      <c r="A46" s="131">
        <v>35</v>
      </c>
      <c r="B46" s="69" t="s">
        <v>28434</v>
      </c>
      <c r="C46" s="75" t="s">
        <v>28435</v>
      </c>
      <c r="D46" s="75" t="s">
        <v>28410</v>
      </c>
      <c r="E46" s="422">
        <v>1000000</v>
      </c>
      <c r="F46" s="719" t="s">
        <v>1269</v>
      </c>
    </row>
    <row r="47" spans="1:6" ht="78.75" x14ac:dyDescent="0.25">
      <c r="A47" s="131">
        <v>36</v>
      </c>
      <c r="B47" s="69" t="s">
        <v>17074</v>
      </c>
      <c r="C47" s="75" t="s">
        <v>28436</v>
      </c>
      <c r="D47" s="75" t="s">
        <v>28422</v>
      </c>
      <c r="E47" s="422">
        <v>600000</v>
      </c>
      <c r="F47" s="719" t="s">
        <v>1259</v>
      </c>
    </row>
    <row r="48" spans="1:6" ht="31.5" x14ac:dyDescent="0.25">
      <c r="A48" s="131">
        <v>37</v>
      </c>
      <c r="B48" s="78" t="s">
        <v>28388</v>
      </c>
      <c r="C48" s="75" t="s">
        <v>28437</v>
      </c>
      <c r="D48" s="75" t="s">
        <v>25711</v>
      </c>
      <c r="E48" s="422">
        <v>500000</v>
      </c>
      <c r="F48" s="719" t="s">
        <v>1269</v>
      </c>
    </row>
    <row r="49" spans="1:6" ht="31.5" x14ac:dyDescent="0.25">
      <c r="A49" s="131">
        <v>38</v>
      </c>
      <c r="B49" s="69" t="s">
        <v>28438</v>
      </c>
      <c r="C49" s="75" t="s">
        <v>28439</v>
      </c>
      <c r="D49" s="75" t="s">
        <v>28410</v>
      </c>
      <c r="E49" s="422">
        <v>1000000</v>
      </c>
      <c r="F49" s="719" t="s">
        <v>1269</v>
      </c>
    </row>
    <row r="50" spans="1:6" ht="31.5" x14ac:dyDescent="0.25">
      <c r="A50" s="131">
        <v>39</v>
      </c>
      <c r="B50" s="69" t="s">
        <v>11602</v>
      </c>
      <c r="C50" s="75" t="s">
        <v>28440</v>
      </c>
      <c r="D50" s="75" t="s">
        <v>28410</v>
      </c>
      <c r="E50" s="422">
        <v>1000000</v>
      </c>
      <c r="F50" s="719" t="s">
        <v>1269</v>
      </c>
    </row>
    <row r="51" spans="1:6" ht="31.5" x14ac:dyDescent="0.25">
      <c r="A51" s="131">
        <v>40</v>
      </c>
      <c r="B51" s="69" t="s">
        <v>28441</v>
      </c>
      <c r="C51" s="75" t="s">
        <v>28442</v>
      </c>
      <c r="D51" s="75" t="s">
        <v>25711</v>
      </c>
      <c r="E51" s="422">
        <v>500000</v>
      </c>
      <c r="F51" s="719" t="s">
        <v>1269</v>
      </c>
    </row>
    <row r="52" spans="1:6" ht="31.5" x14ac:dyDescent="0.25">
      <c r="A52" s="131">
        <v>41</v>
      </c>
      <c r="B52" s="69" t="s">
        <v>28443</v>
      </c>
      <c r="C52" s="75" t="s">
        <v>28444</v>
      </c>
      <c r="D52" s="75" t="s">
        <v>28410</v>
      </c>
      <c r="E52" s="422">
        <v>1000000</v>
      </c>
      <c r="F52" s="719" t="s">
        <v>1269</v>
      </c>
    </row>
    <row r="53" spans="1:6" ht="63" x14ac:dyDescent="0.25">
      <c r="A53" s="131">
        <v>42</v>
      </c>
      <c r="B53" s="78" t="s">
        <v>28445</v>
      </c>
      <c r="C53" s="75" t="s">
        <v>28446</v>
      </c>
      <c r="D53" s="75" t="s">
        <v>28447</v>
      </c>
      <c r="E53" s="422">
        <v>1400000</v>
      </c>
      <c r="F53" s="719" t="s">
        <v>1259</v>
      </c>
    </row>
    <row r="54" spans="1:6" ht="63" x14ac:dyDescent="0.25">
      <c r="A54" s="131">
        <v>43</v>
      </c>
      <c r="B54" s="303" t="s">
        <v>28448</v>
      </c>
      <c r="C54" s="75" t="s">
        <v>28449</v>
      </c>
      <c r="D54" s="75" t="s">
        <v>28447</v>
      </c>
      <c r="E54" s="422">
        <v>400000</v>
      </c>
      <c r="F54" s="719" t="s">
        <v>1259</v>
      </c>
    </row>
    <row r="55" spans="1:6" ht="47.25" x14ac:dyDescent="0.25">
      <c r="A55" s="131">
        <v>44</v>
      </c>
      <c r="B55" s="69" t="s">
        <v>28450</v>
      </c>
      <c r="C55" s="75" t="s">
        <v>28451</v>
      </c>
      <c r="D55" s="75" t="s">
        <v>28452</v>
      </c>
      <c r="E55" s="422">
        <v>1000000</v>
      </c>
      <c r="F55" s="719" t="s">
        <v>1269</v>
      </c>
    </row>
    <row r="56" spans="1:6" ht="63" x14ac:dyDescent="0.25">
      <c r="A56" s="131">
        <v>45</v>
      </c>
      <c r="B56" s="69" t="s">
        <v>28453</v>
      </c>
      <c r="C56" s="75" t="s">
        <v>28454</v>
      </c>
      <c r="D56" s="75" t="s">
        <v>28447</v>
      </c>
      <c r="E56" s="422">
        <v>500000</v>
      </c>
      <c r="F56" s="719" t="s">
        <v>1259</v>
      </c>
    </row>
    <row r="57" spans="1:6" ht="47.25" x14ac:dyDescent="0.25">
      <c r="A57" s="131">
        <v>46</v>
      </c>
      <c r="B57" s="69" t="s">
        <v>28390</v>
      </c>
      <c r="C57" s="75" t="s">
        <v>28455</v>
      </c>
      <c r="D57" s="75" t="s">
        <v>28400</v>
      </c>
      <c r="E57" s="422">
        <v>1000000</v>
      </c>
      <c r="F57" s="719" t="s">
        <v>1269</v>
      </c>
    </row>
    <row r="58" spans="1:6" ht="126" x14ac:dyDescent="0.25">
      <c r="A58" s="131">
        <v>47</v>
      </c>
      <c r="B58" s="303" t="s">
        <v>28456</v>
      </c>
      <c r="C58" s="75" t="s">
        <v>28457</v>
      </c>
      <c r="D58" s="152" t="s">
        <v>28458</v>
      </c>
      <c r="E58" s="422">
        <v>1000000</v>
      </c>
      <c r="F58" s="719" t="s">
        <v>1259</v>
      </c>
    </row>
    <row r="59" spans="1:6" ht="31.5" x14ac:dyDescent="0.25">
      <c r="A59" s="131">
        <v>48</v>
      </c>
      <c r="B59" s="69" t="s">
        <v>27709</v>
      </c>
      <c r="C59" s="75" t="s">
        <v>28459</v>
      </c>
      <c r="D59" s="75" t="s">
        <v>28410</v>
      </c>
      <c r="E59" s="422">
        <v>1000000</v>
      </c>
      <c r="F59" s="719" t="s">
        <v>1269</v>
      </c>
    </row>
    <row r="60" spans="1:6" ht="47.25" x14ac:dyDescent="0.25">
      <c r="A60" s="131">
        <v>49</v>
      </c>
      <c r="B60" s="69" t="s">
        <v>28460</v>
      </c>
      <c r="C60" s="75" t="s">
        <v>28461</v>
      </c>
      <c r="D60" s="75" t="s">
        <v>28452</v>
      </c>
      <c r="E60" s="422">
        <v>1000000</v>
      </c>
      <c r="F60" s="719" t="s">
        <v>1269</v>
      </c>
    </row>
    <row r="61" spans="1:6" ht="47.25" x14ac:dyDescent="0.25">
      <c r="A61" s="131">
        <v>50</v>
      </c>
      <c r="B61" s="69" t="s">
        <v>12050</v>
      </c>
      <c r="C61" s="75" t="s">
        <v>28462</v>
      </c>
      <c r="D61" s="75" t="s">
        <v>28452</v>
      </c>
      <c r="E61" s="422">
        <v>1000000</v>
      </c>
      <c r="F61" s="719" t="s">
        <v>1269</v>
      </c>
    </row>
    <row r="62" spans="1:6" ht="63" x14ac:dyDescent="0.25">
      <c r="A62" s="131">
        <v>51</v>
      </c>
      <c r="B62" s="69" t="s">
        <v>28463</v>
      </c>
      <c r="C62" s="75" t="s">
        <v>28464</v>
      </c>
      <c r="D62" s="75" t="s">
        <v>28447</v>
      </c>
      <c r="E62" s="422">
        <v>300000</v>
      </c>
      <c r="F62" s="719" t="s">
        <v>1259</v>
      </c>
    </row>
    <row r="63" spans="1:6" ht="78.75" x14ac:dyDescent="0.25">
      <c r="A63" s="131">
        <v>52</v>
      </c>
      <c r="B63" s="69" t="s">
        <v>28465</v>
      </c>
      <c r="C63" s="75" t="s">
        <v>28466</v>
      </c>
      <c r="D63" s="75" t="s">
        <v>28467</v>
      </c>
      <c r="E63" s="422">
        <v>500000</v>
      </c>
      <c r="F63" s="719" t="s">
        <v>1259</v>
      </c>
    </row>
    <row r="64" spans="1:6" ht="31.5" x14ac:dyDescent="0.25">
      <c r="A64" s="131">
        <v>53</v>
      </c>
      <c r="B64" s="69" t="s">
        <v>28468</v>
      </c>
      <c r="C64" s="75" t="s">
        <v>28469</v>
      </c>
      <c r="D64" s="75" t="s">
        <v>25711</v>
      </c>
      <c r="E64" s="422">
        <v>500000</v>
      </c>
      <c r="F64" s="719" t="s">
        <v>1269</v>
      </c>
    </row>
    <row r="65" spans="1:6" ht="47.25" x14ac:dyDescent="0.25">
      <c r="A65" s="131">
        <v>54</v>
      </c>
      <c r="B65" s="69" t="s">
        <v>28470</v>
      </c>
      <c r="C65" s="75" t="s">
        <v>28471</v>
      </c>
      <c r="D65" s="75" t="s">
        <v>28452</v>
      </c>
      <c r="E65" s="422">
        <v>1000000</v>
      </c>
      <c r="F65" s="719" t="s">
        <v>1269</v>
      </c>
    </row>
    <row r="66" spans="1:6" ht="141.75" x14ac:dyDescent="0.25">
      <c r="A66" s="131">
        <v>55</v>
      </c>
      <c r="B66" s="303" t="s">
        <v>28472</v>
      </c>
      <c r="C66" s="75" t="s">
        <v>28473</v>
      </c>
      <c r="D66" s="152" t="s">
        <v>28474</v>
      </c>
      <c r="E66" s="422">
        <v>1400000</v>
      </c>
      <c r="F66" s="719" t="s">
        <v>1259</v>
      </c>
    </row>
    <row r="67" spans="1:6" ht="63" x14ac:dyDescent="0.25">
      <c r="A67" s="131">
        <v>56</v>
      </c>
      <c r="B67" s="69" t="s">
        <v>23404</v>
      </c>
      <c r="C67" s="75" t="s">
        <v>28475</v>
      </c>
      <c r="D67" s="75" t="s">
        <v>28425</v>
      </c>
      <c r="E67" s="422">
        <v>700000</v>
      </c>
      <c r="F67" s="719" t="s">
        <v>1259</v>
      </c>
    </row>
    <row r="68" spans="1:6" ht="94.5" x14ac:dyDescent="0.25">
      <c r="A68" s="131">
        <v>57</v>
      </c>
      <c r="B68" s="69" t="s">
        <v>28476</v>
      </c>
      <c r="C68" s="75" t="s">
        <v>28477</v>
      </c>
      <c r="D68" s="75" t="s">
        <v>28478</v>
      </c>
      <c r="E68" s="422">
        <v>500000</v>
      </c>
      <c r="F68" s="719" t="s">
        <v>1259</v>
      </c>
    </row>
    <row r="69" spans="1:6" ht="31.5" x14ac:dyDescent="0.25">
      <c r="A69" s="131">
        <v>58</v>
      </c>
      <c r="B69" s="69" t="s">
        <v>28479</v>
      </c>
      <c r="C69" s="75" t="s">
        <v>28480</v>
      </c>
      <c r="D69" s="75" t="s">
        <v>28410</v>
      </c>
      <c r="E69" s="422">
        <v>1000000</v>
      </c>
      <c r="F69" s="719" t="s">
        <v>1269</v>
      </c>
    </row>
    <row r="70" spans="1:6" ht="31.5" x14ac:dyDescent="0.25">
      <c r="A70" s="131">
        <v>59</v>
      </c>
      <c r="B70" s="69" t="s">
        <v>28481</v>
      </c>
      <c r="C70" s="75" t="s">
        <v>28482</v>
      </c>
      <c r="D70" s="75" t="s">
        <v>28410</v>
      </c>
      <c r="E70" s="422">
        <v>900000</v>
      </c>
      <c r="F70" s="719" t="s">
        <v>1269</v>
      </c>
    </row>
    <row r="71" spans="1:6" ht="31.5" x14ac:dyDescent="0.25">
      <c r="A71" s="131">
        <v>60</v>
      </c>
      <c r="B71" s="69" t="s">
        <v>28483</v>
      </c>
      <c r="C71" s="75" t="s">
        <v>28484</v>
      </c>
      <c r="D71" s="75" t="s">
        <v>28410</v>
      </c>
      <c r="E71" s="422">
        <v>1000000</v>
      </c>
      <c r="F71" s="719" t="s">
        <v>1269</v>
      </c>
    </row>
    <row r="72" spans="1:6" ht="94.5" x14ac:dyDescent="0.25">
      <c r="A72" s="131">
        <v>61</v>
      </c>
      <c r="B72" s="69" t="s">
        <v>28485</v>
      </c>
      <c r="C72" s="75" t="s">
        <v>28486</v>
      </c>
      <c r="D72" s="75" t="s">
        <v>28487</v>
      </c>
      <c r="E72" s="422">
        <v>500000</v>
      </c>
      <c r="F72" s="719" t="s">
        <v>1259</v>
      </c>
    </row>
    <row r="73" spans="1:6" ht="63" x14ac:dyDescent="0.25">
      <c r="A73" s="131">
        <v>62</v>
      </c>
      <c r="B73" s="69" t="s">
        <v>28488</v>
      </c>
      <c r="C73" s="75" t="s">
        <v>28489</v>
      </c>
      <c r="D73" s="75" t="s">
        <v>28490</v>
      </c>
      <c r="E73" s="422">
        <v>400000</v>
      </c>
      <c r="F73" s="719" t="s">
        <v>1259</v>
      </c>
    </row>
    <row r="74" spans="1:6" ht="78.75" x14ac:dyDescent="0.25">
      <c r="A74" s="131">
        <v>63</v>
      </c>
      <c r="B74" s="69" t="s">
        <v>28491</v>
      </c>
      <c r="C74" s="75" t="s">
        <v>28492</v>
      </c>
      <c r="D74" s="75" t="s">
        <v>28493</v>
      </c>
      <c r="E74" s="422">
        <v>500000</v>
      </c>
      <c r="F74" s="719" t="s">
        <v>1259</v>
      </c>
    </row>
    <row r="75" spans="1:6" ht="78.75" x14ac:dyDescent="0.25">
      <c r="A75" s="131">
        <v>64</v>
      </c>
      <c r="B75" s="69" t="s">
        <v>27489</v>
      </c>
      <c r="C75" s="75" t="s">
        <v>28494</v>
      </c>
      <c r="D75" s="75" t="s">
        <v>28493</v>
      </c>
      <c r="E75" s="422">
        <v>600000</v>
      </c>
      <c r="F75" s="719" t="s">
        <v>1259</v>
      </c>
    </row>
    <row r="76" spans="1:6" ht="31.5" x14ac:dyDescent="0.25">
      <c r="A76" s="131">
        <v>65</v>
      </c>
      <c r="B76" s="69" t="s">
        <v>22904</v>
      </c>
      <c r="C76" s="75" t="s">
        <v>28495</v>
      </c>
      <c r="D76" s="75" t="s">
        <v>25711</v>
      </c>
      <c r="E76" s="422">
        <v>500000</v>
      </c>
      <c r="F76" s="719" t="s">
        <v>1269</v>
      </c>
    </row>
    <row r="77" spans="1:6" ht="63" x14ac:dyDescent="0.25">
      <c r="A77" s="131">
        <v>66</v>
      </c>
      <c r="B77" s="69" t="s">
        <v>28396</v>
      </c>
      <c r="C77" s="75" t="s">
        <v>28496</v>
      </c>
      <c r="D77" s="75" t="s">
        <v>28447</v>
      </c>
      <c r="E77" s="422">
        <v>700000</v>
      </c>
      <c r="F77" s="719" t="s">
        <v>1259</v>
      </c>
    </row>
    <row r="78" spans="1:6" ht="78.75" x14ac:dyDescent="0.25">
      <c r="A78" s="131">
        <v>67</v>
      </c>
      <c r="B78" s="69" t="s">
        <v>28497</v>
      </c>
      <c r="C78" s="75" t="s">
        <v>28498</v>
      </c>
      <c r="D78" s="75" t="s">
        <v>28493</v>
      </c>
      <c r="E78" s="422">
        <v>500000</v>
      </c>
      <c r="F78" s="719" t="s">
        <v>1259</v>
      </c>
    </row>
    <row r="79" spans="1:6" ht="78.75" x14ac:dyDescent="0.25">
      <c r="A79" s="131">
        <v>68</v>
      </c>
      <c r="B79" s="69" t="s">
        <v>28499</v>
      </c>
      <c r="C79" s="75" t="s">
        <v>28500</v>
      </c>
      <c r="D79" s="75" t="s">
        <v>28493</v>
      </c>
      <c r="E79" s="422">
        <v>600000</v>
      </c>
      <c r="F79" s="719" t="s">
        <v>1259</v>
      </c>
    </row>
    <row r="80" spans="1:6" ht="78.75" x14ac:dyDescent="0.25">
      <c r="A80" s="131">
        <v>69</v>
      </c>
      <c r="B80" s="303" t="s">
        <v>26621</v>
      </c>
      <c r="C80" s="75" t="s">
        <v>28501</v>
      </c>
      <c r="D80" s="75" t="s">
        <v>28422</v>
      </c>
      <c r="E80" s="422">
        <v>600000</v>
      </c>
      <c r="F80" s="719" t="s">
        <v>1259</v>
      </c>
    </row>
    <row r="81" spans="1:6" ht="31.5" x14ac:dyDescent="0.25">
      <c r="A81" s="131">
        <v>70</v>
      </c>
      <c r="B81" s="69" t="s">
        <v>8064</v>
      </c>
      <c r="C81" s="75" t="s">
        <v>28502</v>
      </c>
      <c r="D81" s="75" t="s">
        <v>28503</v>
      </c>
      <c r="E81" s="422">
        <v>1000000</v>
      </c>
      <c r="F81" s="719" t="s">
        <v>1269</v>
      </c>
    </row>
    <row r="82" spans="1:6" ht="78.75" x14ac:dyDescent="0.25">
      <c r="A82" s="131">
        <v>71</v>
      </c>
      <c r="B82" s="69" t="s">
        <v>10303</v>
      </c>
      <c r="C82" s="75" t="s">
        <v>28504</v>
      </c>
      <c r="D82" s="75" t="s">
        <v>28493</v>
      </c>
      <c r="E82" s="422">
        <v>500000</v>
      </c>
      <c r="F82" s="719" t="s">
        <v>1259</v>
      </c>
    </row>
    <row r="83" spans="1:6" ht="78.75" x14ac:dyDescent="0.25">
      <c r="A83" s="131">
        <v>72</v>
      </c>
      <c r="B83" s="69" t="s">
        <v>28505</v>
      </c>
      <c r="C83" s="75" t="s">
        <v>28506</v>
      </c>
      <c r="D83" s="75" t="s">
        <v>28493</v>
      </c>
      <c r="E83" s="422">
        <v>500000</v>
      </c>
      <c r="F83" s="719" t="s">
        <v>1259</v>
      </c>
    </row>
    <row r="84" spans="1:6" ht="47.25" x14ac:dyDescent="0.25">
      <c r="A84" s="131">
        <v>73</v>
      </c>
      <c r="B84" s="69" t="s">
        <v>28507</v>
      </c>
      <c r="C84" s="75" t="s">
        <v>28508</v>
      </c>
      <c r="D84" s="75" t="s">
        <v>28400</v>
      </c>
      <c r="E84" s="422">
        <v>1000000</v>
      </c>
      <c r="F84" s="719" t="s">
        <v>1269</v>
      </c>
    </row>
    <row r="85" spans="1:6" ht="63" x14ac:dyDescent="0.25">
      <c r="A85" s="131">
        <v>74</v>
      </c>
      <c r="B85" s="69" t="s">
        <v>28509</v>
      </c>
      <c r="C85" s="75" t="s">
        <v>28510</v>
      </c>
      <c r="D85" s="75" t="s">
        <v>28447</v>
      </c>
      <c r="E85" s="422">
        <v>300000</v>
      </c>
      <c r="F85" s="719" t="s">
        <v>1259</v>
      </c>
    </row>
    <row r="86" spans="1:6" ht="47.25" x14ac:dyDescent="0.25">
      <c r="A86" s="131">
        <v>75</v>
      </c>
      <c r="B86" s="69" t="s">
        <v>28511</v>
      </c>
      <c r="C86" s="75" t="s">
        <v>28512</v>
      </c>
      <c r="D86" s="75" t="s">
        <v>28513</v>
      </c>
      <c r="E86" s="422">
        <v>1000000</v>
      </c>
      <c r="F86" s="719" t="s">
        <v>1269</v>
      </c>
    </row>
    <row r="87" spans="1:6" x14ac:dyDescent="0.25">
      <c r="A87" s="131"/>
      <c r="B87" s="2351" t="s">
        <v>315</v>
      </c>
      <c r="C87" s="2351"/>
      <c r="D87" s="2351"/>
      <c r="E87" s="70"/>
      <c r="F87" s="70"/>
    </row>
    <row r="88" spans="1:6" ht="47.25" x14ac:dyDescent="0.25">
      <c r="A88" s="131">
        <v>69</v>
      </c>
      <c r="B88" s="69" t="s">
        <v>28386</v>
      </c>
      <c r="C88" s="152" t="s">
        <v>28514</v>
      </c>
      <c r="D88" s="75" t="s">
        <v>28400</v>
      </c>
      <c r="E88" s="422">
        <v>1400000</v>
      </c>
      <c r="F88" s="719" t="s">
        <v>1269</v>
      </c>
    </row>
    <row r="89" spans="1:6" ht="47.25" x14ac:dyDescent="0.25">
      <c r="A89" s="131">
        <v>70</v>
      </c>
      <c r="B89" s="69" t="s">
        <v>28515</v>
      </c>
      <c r="C89" s="152" t="s">
        <v>28516</v>
      </c>
      <c r="D89" s="75" t="s">
        <v>28400</v>
      </c>
      <c r="E89" s="422">
        <v>1400000</v>
      </c>
      <c r="F89" s="719" t="s">
        <v>1269</v>
      </c>
    </row>
    <row r="90" spans="1:6" ht="47.25" x14ac:dyDescent="0.25">
      <c r="A90" s="131">
        <v>71</v>
      </c>
      <c r="B90" s="69" t="s">
        <v>28517</v>
      </c>
      <c r="C90" s="152" t="s">
        <v>28518</v>
      </c>
      <c r="D90" s="75" t="s">
        <v>28400</v>
      </c>
      <c r="E90" s="422">
        <v>2000000</v>
      </c>
      <c r="F90" s="719" t="s">
        <v>1269</v>
      </c>
    </row>
    <row r="91" spans="1:6" ht="47.25" x14ac:dyDescent="0.25">
      <c r="A91" s="131">
        <v>72</v>
      </c>
      <c r="B91" s="69" t="s">
        <v>28519</v>
      </c>
      <c r="C91" s="152" t="s">
        <v>28520</v>
      </c>
      <c r="D91" s="75" t="s">
        <v>28521</v>
      </c>
      <c r="E91" s="422">
        <v>6500000</v>
      </c>
      <c r="F91" s="719" t="s">
        <v>1269</v>
      </c>
    </row>
    <row r="92" spans="1:6" ht="47.25" x14ac:dyDescent="0.25">
      <c r="A92" s="131">
        <v>73</v>
      </c>
      <c r="B92" s="69" t="s">
        <v>28522</v>
      </c>
      <c r="C92" s="152" t="s">
        <v>28523</v>
      </c>
      <c r="D92" s="75" t="s">
        <v>28410</v>
      </c>
      <c r="E92" s="422">
        <v>1000000</v>
      </c>
      <c r="F92" s="719" t="s">
        <v>1269</v>
      </c>
    </row>
    <row r="93" spans="1:6" ht="78.75" x14ac:dyDescent="0.25">
      <c r="A93" s="131">
        <v>74</v>
      </c>
      <c r="B93" s="69" t="s">
        <v>28524</v>
      </c>
      <c r="C93" s="152" t="s">
        <v>28525</v>
      </c>
      <c r="D93" s="75" t="s">
        <v>28422</v>
      </c>
      <c r="E93" s="422">
        <v>500000</v>
      </c>
      <c r="F93" s="719" t="s">
        <v>1259</v>
      </c>
    </row>
    <row r="94" spans="1:6" ht="63" x14ac:dyDescent="0.25">
      <c r="A94" s="131">
        <v>75</v>
      </c>
      <c r="B94" s="69" t="s">
        <v>28526</v>
      </c>
      <c r="C94" s="152" t="s">
        <v>28527</v>
      </c>
      <c r="D94" s="75" t="s">
        <v>28425</v>
      </c>
      <c r="E94" s="422">
        <v>700000</v>
      </c>
      <c r="F94" s="719" t="s">
        <v>1259</v>
      </c>
    </row>
    <row r="95" spans="1:6" ht="78.75" x14ac:dyDescent="0.25">
      <c r="A95" s="131">
        <v>76</v>
      </c>
      <c r="B95" s="69" t="s">
        <v>28528</v>
      </c>
      <c r="C95" s="152" t="s">
        <v>28529</v>
      </c>
      <c r="D95" s="75" t="s">
        <v>28530</v>
      </c>
      <c r="E95" s="422">
        <v>600000</v>
      </c>
      <c r="F95" s="719" t="s">
        <v>1259</v>
      </c>
    </row>
    <row r="96" spans="1:6" ht="78.75" x14ac:dyDescent="0.25">
      <c r="A96" s="131">
        <v>77</v>
      </c>
      <c r="B96" s="69" t="s">
        <v>26790</v>
      </c>
      <c r="C96" s="152" t="s">
        <v>28531</v>
      </c>
      <c r="D96" s="75" t="s">
        <v>28530</v>
      </c>
      <c r="E96" s="422">
        <v>500000</v>
      </c>
      <c r="F96" s="719" t="s">
        <v>1259</v>
      </c>
    </row>
    <row r="97" spans="1:6" ht="63" x14ac:dyDescent="0.25">
      <c r="A97" s="131">
        <v>78</v>
      </c>
      <c r="B97" s="303" t="s">
        <v>28532</v>
      </c>
      <c r="C97" s="152" t="s">
        <v>28533</v>
      </c>
      <c r="D97" s="75" t="s">
        <v>28534</v>
      </c>
      <c r="E97" s="422">
        <v>1000000</v>
      </c>
      <c r="F97" s="719" t="s">
        <v>1259</v>
      </c>
    </row>
    <row r="98" spans="1:6" x14ac:dyDescent="0.25">
      <c r="A98" s="131"/>
      <c r="B98" s="130" t="s">
        <v>9003</v>
      </c>
      <c r="C98" s="529"/>
      <c r="D98" s="529"/>
      <c r="E98" s="449">
        <v>81310344.819999993</v>
      </c>
      <c r="F98" s="719"/>
    </row>
    <row r="99" spans="1:6" x14ac:dyDescent="0.25">
      <c r="A99" s="357"/>
      <c r="B99" s="2427" t="s">
        <v>9</v>
      </c>
      <c r="C99" s="2427"/>
      <c r="D99" s="2427"/>
      <c r="E99" s="358"/>
      <c r="F99" s="359"/>
    </row>
    <row r="100" spans="1:6" ht="63" x14ac:dyDescent="0.25">
      <c r="A100" s="353">
        <v>1</v>
      </c>
      <c r="B100" s="69" t="s">
        <v>269</v>
      </c>
      <c r="C100" s="7" t="s">
        <v>28535</v>
      </c>
      <c r="D100" s="69" t="s">
        <v>271</v>
      </c>
      <c r="E100" s="187">
        <v>1000000</v>
      </c>
      <c r="F100" s="131" t="s">
        <v>272</v>
      </c>
    </row>
    <row r="101" spans="1:6" x14ac:dyDescent="0.25">
      <c r="A101" s="353"/>
      <c r="B101" s="70" t="s">
        <v>273</v>
      </c>
      <c r="C101" s="7"/>
      <c r="D101" s="69"/>
      <c r="E101" s="187"/>
      <c r="F101" s="131"/>
    </row>
    <row r="102" spans="1:6" ht="94.5" x14ac:dyDescent="0.25">
      <c r="A102" s="353">
        <v>2</v>
      </c>
      <c r="B102" s="69" t="s">
        <v>274</v>
      </c>
      <c r="C102" s="7" t="s">
        <v>28536</v>
      </c>
      <c r="D102" s="69" t="s">
        <v>276</v>
      </c>
      <c r="E102" s="187">
        <v>4500000</v>
      </c>
      <c r="F102" s="131" t="s">
        <v>277</v>
      </c>
    </row>
    <row r="103" spans="1:6" x14ac:dyDescent="0.25">
      <c r="A103" s="353"/>
      <c r="B103" s="70" t="s">
        <v>248</v>
      </c>
      <c r="C103" s="69"/>
      <c r="D103" s="69"/>
      <c r="E103" s="189">
        <v>5500000</v>
      </c>
      <c r="F103" s="131"/>
    </row>
    <row r="104" spans="1:6" x14ac:dyDescent="0.25">
      <c r="A104" s="88"/>
      <c r="B104" s="88" t="s">
        <v>324</v>
      </c>
      <c r="C104" s="88"/>
      <c r="D104" s="88"/>
      <c r="E104" s="89">
        <f>E103+E98</f>
        <v>86810344.819999993</v>
      </c>
      <c r="F104" s="88"/>
    </row>
    <row r="107" spans="1:6" x14ac:dyDescent="0.25">
      <c r="A107" s="2932" t="s">
        <v>0</v>
      </c>
      <c r="B107" s="2932"/>
      <c r="C107" s="2932"/>
      <c r="D107" s="2932"/>
      <c r="E107" s="2932"/>
      <c r="F107" s="2932"/>
    </row>
    <row r="108" spans="1:6" x14ac:dyDescent="0.25">
      <c r="A108" s="2932" t="s">
        <v>28364</v>
      </c>
      <c r="B108" s="2932"/>
      <c r="C108" s="2932"/>
      <c r="D108" s="2932"/>
      <c r="E108" s="2932"/>
      <c r="F108" s="2932"/>
    </row>
    <row r="109" spans="1:6" x14ac:dyDescent="0.25">
      <c r="A109" s="2932" t="s">
        <v>281</v>
      </c>
      <c r="B109" s="2932"/>
      <c r="C109" s="2932"/>
      <c r="D109" s="2932"/>
      <c r="E109" s="2932"/>
      <c r="F109" s="2932"/>
    </row>
    <row r="110" spans="1:6" x14ac:dyDescent="0.25">
      <c r="A110" s="280" t="s">
        <v>3</v>
      </c>
      <c r="B110" s="820" t="s">
        <v>283</v>
      </c>
      <c r="C110" s="820" t="s">
        <v>284</v>
      </c>
      <c r="D110" s="820" t="s">
        <v>285</v>
      </c>
      <c r="E110" s="839" t="s">
        <v>286</v>
      </c>
      <c r="F110" s="821" t="s">
        <v>287</v>
      </c>
    </row>
    <row r="111" spans="1:6" x14ac:dyDescent="0.25">
      <c r="A111" s="280"/>
      <c r="B111" s="2939" t="s">
        <v>7590</v>
      </c>
      <c r="C111" s="2940"/>
      <c r="D111" s="820"/>
      <c r="E111" s="839"/>
      <c r="F111" s="821"/>
    </row>
    <row r="112" spans="1:6" ht="47.25" x14ac:dyDescent="0.25">
      <c r="A112" s="193">
        <v>1</v>
      </c>
      <c r="B112" s="149" t="s">
        <v>289</v>
      </c>
      <c r="C112" s="149" t="s">
        <v>28365</v>
      </c>
      <c r="D112" s="149" t="s">
        <v>12</v>
      </c>
      <c r="E112" s="1320">
        <v>172180</v>
      </c>
      <c r="F112" s="880" t="s">
        <v>1259</v>
      </c>
    </row>
    <row r="113" spans="1:6" ht="126" x14ac:dyDescent="0.25">
      <c r="A113" s="193">
        <v>2</v>
      </c>
      <c r="B113" s="149" t="s">
        <v>295</v>
      </c>
      <c r="C113" s="149" t="s">
        <v>28368</v>
      </c>
      <c r="D113" s="149" t="s">
        <v>488</v>
      </c>
      <c r="E113" s="1320">
        <v>354578.62</v>
      </c>
      <c r="F113" s="880" t="s">
        <v>1259</v>
      </c>
    </row>
    <row r="114" spans="1:6" ht="78.75" x14ac:dyDescent="0.25">
      <c r="A114" s="193">
        <v>3</v>
      </c>
      <c r="B114" s="149" t="s">
        <v>23</v>
      </c>
      <c r="C114" s="149" t="s">
        <v>28369</v>
      </c>
      <c r="D114" s="149" t="s">
        <v>541</v>
      </c>
      <c r="E114" s="1320">
        <v>156000</v>
      </c>
      <c r="F114" s="880" t="s">
        <v>1259</v>
      </c>
    </row>
    <row r="115" spans="1:6" x14ac:dyDescent="0.25">
      <c r="A115" s="193"/>
      <c r="B115" s="2705" t="s">
        <v>25831</v>
      </c>
      <c r="C115" s="2891"/>
      <c r="D115" s="2706"/>
      <c r="E115" s="417"/>
      <c r="F115" s="1336"/>
    </row>
    <row r="116" spans="1:6" ht="110.25" x14ac:dyDescent="0.25">
      <c r="A116" s="193">
        <v>4</v>
      </c>
      <c r="B116" s="149" t="s">
        <v>295</v>
      </c>
      <c r="C116" s="149" t="s">
        <v>28370</v>
      </c>
      <c r="D116" s="149" t="s">
        <v>336</v>
      </c>
      <c r="E116" s="46">
        <v>106379.32</v>
      </c>
      <c r="F116" s="880" t="s">
        <v>1259</v>
      </c>
    </row>
    <row r="117" spans="1:6" ht="47.25" x14ac:dyDescent="0.25">
      <c r="A117" s="193">
        <v>5</v>
      </c>
      <c r="B117" s="149" t="s">
        <v>290</v>
      </c>
      <c r="C117" s="149" t="s">
        <v>28371</v>
      </c>
      <c r="D117" s="149" t="s">
        <v>1652</v>
      </c>
      <c r="E117" s="46">
        <v>135000</v>
      </c>
      <c r="F117" s="880" t="s">
        <v>1259</v>
      </c>
    </row>
    <row r="118" spans="1:6" ht="78.75" x14ac:dyDescent="0.25">
      <c r="A118" s="193">
        <v>6</v>
      </c>
      <c r="B118" s="149" t="s">
        <v>14053</v>
      </c>
      <c r="C118" s="149" t="s">
        <v>28372</v>
      </c>
      <c r="D118" s="149" t="s">
        <v>25962</v>
      </c>
      <c r="E118" s="46">
        <v>100000</v>
      </c>
      <c r="F118" s="880" t="s">
        <v>1259</v>
      </c>
    </row>
    <row r="119" spans="1:6" x14ac:dyDescent="0.25">
      <c r="A119" s="193"/>
      <c r="B119" s="2705" t="s">
        <v>34</v>
      </c>
      <c r="C119" s="2706"/>
      <c r="D119" s="372"/>
      <c r="E119" s="417"/>
      <c r="F119" s="1336"/>
    </row>
    <row r="120" spans="1:6" ht="47.25" x14ac:dyDescent="0.25">
      <c r="A120" s="193">
        <v>7</v>
      </c>
      <c r="B120" s="149" t="s">
        <v>309</v>
      </c>
      <c r="C120" s="149" t="s">
        <v>28373</v>
      </c>
      <c r="D120" s="149" t="s">
        <v>7095</v>
      </c>
      <c r="E120" s="1320">
        <v>486000</v>
      </c>
      <c r="F120" s="880" t="s">
        <v>1259</v>
      </c>
    </row>
    <row r="121" spans="1:6" ht="47.25" x14ac:dyDescent="0.25">
      <c r="A121" s="193">
        <v>8</v>
      </c>
      <c r="B121" s="149" t="s">
        <v>342</v>
      </c>
      <c r="C121" s="149" t="s">
        <v>28374</v>
      </c>
      <c r="D121" s="149" t="s">
        <v>7095</v>
      </c>
      <c r="E121" s="1320">
        <v>800000</v>
      </c>
      <c r="F121" s="880" t="s">
        <v>1259</v>
      </c>
    </row>
    <row r="122" spans="1:6" x14ac:dyDescent="0.25">
      <c r="A122" s="193"/>
      <c r="B122" s="2705" t="s">
        <v>40</v>
      </c>
      <c r="C122" s="2706"/>
      <c r="D122" s="372"/>
      <c r="E122" s="417"/>
      <c r="F122" s="1336"/>
    </row>
    <row r="123" spans="1:6" ht="126" x14ac:dyDescent="0.25">
      <c r="A123" s="193">
        <v>9</v>
      </c>
      <c r="B123" s="149" t="s">
        <v>28376</v>
      </c>
      <c r="C123" s="149" t="s">
        <v>28377</v>
      </c>
      <c r="D123" s="376" t="s">
        <v>28537</v>
      </c>
      <c r="E123" s="1320">
        <v>568965.51</v>
      </c>
      <c r="F123" s="880" t="s">
        <v>1259</v>
      </c>
    </row>
    <row r="124" spans="1:6" x14ac:dyDescent="0.25">
      <c r="A124" s="193"/>
      <c r="B124" s="2365" t="s">
        <v>112</v>
      </c>
      <c r="C124" s="2367"/>
      <c r="D124" s="149"/>
      <c r="E124" s="182"/>
      <c r="F124" s="880"/>
    </row>
    <row r="125" spans="1:6" ht="31.5" x14ac:dyDescent="0.25">
      <c r="A125" s="193">
        <v>10</v>
      </c>
      <c r="B125" s="156" t="s">
        <v>28430</v>
      </c>
      <c r="C125" s="878" t="s">
        <v>28538</v>
      </c>
      <c r="D125" s="149" t="s">
        <v>14672</v>
      </c>
      <c r="E125" s="48">
        <v>1000206.89</v>
      </c>
      <c r="F125" s="880" t="s">
        <v>13</v>
      </c>
    </row>
    <row r="126" spans="1:6" ht="31.5" x14ac:dyDescent="0.25">
      <c r="A126" s="193">
        <v>11</v>
      </c>
      <c r="B126" s="156" t="s">
        <v>28539</v>
      </c>
      <c r="C126" s="149" t="s">
        <v>28540</v>
      </c>
      <c r="D126" s="149" t="s">
        <v>3316</v>
      </c>
      <c r="E126" s="879">
        <v>1000000</v>
      </c>
      <c r="F126" s="880" t="s">
        <v>13</v>
      </c>
    </row>
    <row r="127" spans="1:6" ht="31.5" x14ac:dyDescent="0.25">
      <c r="A127" s="193">
        <v>12</v>
      </c>
      <c r="B127" s="156" t="s">
        <v>28541</v>
      </c>
      <c r="C127" s="149" t="s">
        <v>28542</v>
      </c>
      <c r="D127" s="149" t="s">
        <v>3316</v>
      </c>
      <c r="E127" s="879">
        <v>1000000</v>
      </c>
      <c r="F127" s="880" t="s">
        <v>13</v>
      </c>
    </row>
    <row r="128" spans="1:6" ht="31.5" x14ac:dyDescent="0.25">
      <c r="A128" s="193">
        <v>13</v>
      </c>
      <c r="B128" s="156" t="s">
        <v>22814</v>
      </c>
      <c r="C128" s="149" t="s">
        <v>28543</v>
      </c>
      <c r="D128" s="149" t="s">
        <v>3316</v>
      </c>
      <c r="E128" s="879">
        <v>1000000</v>
      </c>
      <c r="F128" s="880" t="s">
        <v>13</v>
      </c>
    </row>
    <row r="129" spans="1:6" ht="31.5" x14ac:dyDescent="0.25">
      <c r="A129" s="193">
        <v>14</v>
      </c>
      <c r="B129" s="156" t="s">
        <v>28544</v>
      </c>
      <c r="C129" s="149" t="s">
        <v>28545</v>
      </c>
      <c r="D129" s="149" t="s">
        <v>3316</v>
      </c>
      <c r="E129" s="879">
        <v>1000000</v>
      </c>
      <c r="F129" s="880" t="s">
        <v>13</v>
      </c>
    </row>
    <row r="130" spans="1:6" x14ac:dyDescent="0.25">
      <c r="A130" s="193"/>
      <c r="B130" s="2365" t="s">
        <v>19538</v>
      </c>
      <c r="C130" s="2367"/>
      <c r="D130" s="149"/>
      <c r="E130" s="417"/>
      <c r="F130" s="880"/>
    </row>
    <row r="131" spans="1:6" ht="31.5" x14ac:dyDescent="0.25">
      <c r="A131" s="193">
        <v>15</v>
      </c>
      <c r="B131" s="149" t="s">
        <v>28546</v>
      </c>
      <c r="C131" s="156" t="s">
        <v>28547</v>
      </c>
      <c r="D131" s="149" t="s">
        <v>3316</v>
      </c>
      <c r="E131" s="879">
        <v>1000000</v>
      </c>
      <c r="F131" s="880" t="s">
        <v>13</v>
      </c>
    </row>
    <row r="132" spans="1:6" x14ac:dyDescent="0.25">
      <c r="A132" s="193"/>
      <c r="B132" s="2365" t="s">
        <v>219</v>
      </c>
      <c r="C132" s="2367"/>
      <c r="D132" s="149"/>
      <c r="E132" s="417"/>
      <c r="F132" s="880"/>
    </row>
    <row r="133" spans="1:6" ht="63" x14ac:dyDescent="0.25">
      <c r="A133" s="193">
        <v>16</v>
      </c>
      <c r="B133" s="149" t="s">
        <v>28548</v>
      </c>
      <c r="C133" s="372" t="s">
        <v>28549</v>
      </c>
      <c r="D133" s="149" t="s">
        <v>28550</v>
      </c>
      <c r="E133" s="879">
        <v>2500000</v>
      </c>
      <c r="F133" s="880" t="s">
        <v>13</v>
      </c>
    </row>
    <row r="134" spans="1:6" x14ac:dyDescent="0.25">
      <c r="A134" s="193"/>
      <c r="B134" s="2974" t="s">
        <v>1834</v>
      </c>
      <c r="C134" s="2974"/>
      <c r="D134" s="554"/>
      <c r="E134" s="881">
        <v>11379310.34</v>
      </c>
      <c r="F134" s="880"/>
    </row>
  </sheetData>
  <mergeCells count="23">
    <mergeCell ref="B122:C122"/>
    <mergeCell ref="B124:C124"/>
    <mergeCell ref="B130:C130"/>
    <mergeCell ref="B132:C132"/>
    <mergeCell ref="B134:C134"/>
    <mergeCell ref="B119:C119"/>
    <mergeCell ref="A108:F108"/>
    <mergeCell ref="A109:F109"/>
    <mergeCell ref="B111:C111"/>
    <mergeCell ref="B115:D115"/>
    <mergeCell ref="A107:F107"/>
    <mergeCell ref="B99:D99"/>
    <mergeCell ref="B87:D87"/>
    <mergeCell ref="A1:F1"/>
    <mergeCell ref="A2:F2"/>
    <mergeCell ref="A3:F3"/>
    <mergeCell ref="B5:D5"/>
    <mergeCell ref="B10:D10"/>
    <mergeCell ref="B14:D14"/>
    <mergeCell ref="B18:D18"/>
    <mergeCell ref="B20:D20"/>
    <mergeCell ref="B22:D22"/>
    <mergeCell ref="B31:D31"/>
  </mergeCells>
  <pageMargins left="0.7" right="0.7" top="0.75" bottom="0.75" header="0.3" footer="0.3"/>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0"/>
  <sheetViews>
    <sheetView topLeftCell="A115" workbookViewId="0">
      <selection activeCell="D119" sqref="D119"/>
    </sheetView>
  </sheetViews>
  <sheetFormatPr defaultRowHeight="15.75" x14ac:dyDescent="0.25"/>
  <cols>
    <col min="1" max="1" width="8.140625" style="128" customWidth="1"/>
    <col min="2" max="2" width="16.42578125" style="128" customWidth="1"/>
    <col min="3" max="3" width="42.140625" style="128" customWidth="1"/>
    <col min="4" max="4" width="17.28515625" style="128" customWidth="1"/>
    <col min="5" max="5" width="20.5703125" style="128" customWidth="1"/>
    <col min="6" max="16384" width="9.140625" style="128"/>
  </cols>
  <sheetData>
    <row r="1" spans="1:6" x14ac:dyDescent="0.25">
      <c r="A1" s="2345" t="s">
        <v>0</v>
      </c>
      <c r="B1" s="2345"/>
      <c r="C1" s="2345"/>
      <c r="D1" s="2345"/>
      <c r="E1" s="2345"/>
      <c r="F1" s="2345"/>
    </row>
    <row r="2" spans="1:6" x14ac:dyDescent="0.25">
      <c r="A2" s="2345" t="s">
        <v>28665</v>
      </c>
      <c r="B2" s="2345"/>
      <c r="C2" s="2345"/>
      <c r="D2" s="2345"/>
      <c r="E2" s="2345"/>
      <c r="F2" s="2345"/>
    </row>
    <row r="3" spans="1:6" x14ac:dyDescent="0.25">
      <c r="A3" s="2345" t="s">
        <v>281</v>
      </c>
      <c r="B3" s="2345"/>
      <c r="C3" s="2345"/>
      <c r="D3" s="2345"/>
      <c r="E3" s="2345"/>
      <c r="F3" s="2345"/>
    </row>
    <row r="4" spans="1:6" ht="31.5" x14ac:dyDescent="0.25">
      <c r="A4" s="410" t="s">
        <v>3</v>
      </c>
      <c r="B4" s="9" t="s">
        <v>283</v>
      </c>
      <c r="C4" s="9" t="s">
        <v>284</v>
      </c>
      <c r="D4" s="96" t="s">
        <v>5291</v>
      </c>
      <c r="E4" s="138" t="s">
        <v>286</v>
      </c>
      <c r="F4" s="219" t="s">
        <v>287</v>
      </c>
    </row>
    <row r="5" spans="1:6" x14ac:dyDescent="0.25">
      <c r="A5" s="131"/>
      <c r="B5" s="2895" t="s">
        <v>9</v>
      </c>
      <c r="C5" s="2967"/>
      <c r="D5" s="2896"/>
      <c r="E5" s="449"/>
      <c r="F5" s="719"/>
    </row>
    <row r="6" spans="1:6" ht="47.25" x14ac:dyDescent="0.25">
      <c r="A6" s="131">
        <v>1</v>
      </c>
      <c r="B6" s="69" t="s">
        <v>289</v>
      </c>
      <c r="C6" s="69" t="s">
        <v>28666</v>
      </c>
      <c r="D6" s="69" t="s">
        <v>329</v>
      </c>
      <c r="E6" s="187">
        <v>1800000.69</v>
      </c>
      <c r="F6" s="719" t="s">
        <v>13</v>
      </c>
    </row>
    <row r="7" spans="1:6" ht="126" x14ac:dyDescent="0.25">
      <c r="A7" s="131">
        <v>2</v>
      </c>
      <c r="B7" s="69" t="s">
        <v>295</v>
      </c>
      <c r="C7" s="69" t="s">
        <v>28667</v>
      </c>
      <c r="D7" s="69" t="s">
        <v>488</v>
      </c>
      <c r="E7" s="187">
        <v>2250393</v>
      </c>
      <c r="F7" s="719" t="s">
        <v>13</v>
      </c>
    </row>
    <row r="8" spans="1:6" ht="31.5" x14ac:dyDescent="0.25">
      <c r="A8" s="131">
        <v>3</v>
      </c>
      <c r="B8" s="69" t="s">
        <v>17</v>
      </c>
      <c r="C8" s="69" t="s">
        <v>28668</v>
      </c>
      <c r="D8" s="69" t="s">
        <v>537</v>
      </c>
      <c r="E8" s="187">
        <v>32000</v>
      </c>
      <c r="F8" s="719" t="s">
        <v>13</v>
      </c>
    </row>
    <row r="9" spans="1:6" ht="47.25" x14ac:dyDescent="0.25">
      <c r="A9" s="131">
        <v>4</v>
      </c>
      <c r="B9" s="69" t="s">
        <v>20</v>
      </c>
      <c r="C9" s="69" t="s">
        <v>28669</v>
      </c>
      <c r="D9" s="69" t="s">
        <v>539</v>
      </c>
      <c r="E9" s="187">
        <v>102400</v>
      </c>
      <c r="F9" s="719" t="s">
        <v>13</v>
      </c>
    </row>
    <row r="10" spans="1:6" ht="94.5" x14ac:dyDescent="0.25">
      <c r="A10" s="131">
        <v>5</v>
      </c>
      <c r="B10" s="69" t="s">
        <v>23</v>
      </c>
      <c r="C10" s="69" t="s">
        <v>28670</v>
      </c>
      <c r="D10" s="69" t="s">
        <v>541</v>
      </c>
      <c r="E10" s="187">
        <v>23827</v>
      </c>
      <c r="F10" s="719" t="s">
        <v>13</v>
      </c>
    </row>
    <row r="11" spans="1:6" x14ac:dyDescent="0.25">
      <c r="A11" s="131"/>
      <c r="B11" s="2472" t="s">
        <v>2222</v>
      </c>
      <c r="C11" s="2472"/>
      <c r="D11" s="2472"/>
      <c r="E11" s="449"/>
      <c r="F11" s="719"/>
    </row>
    <row r="12" spans="1:6" ht="110.25" x14ac:dyDescent="0.25">
      <c r="A12" s="131">
        <v>6</v>
      </c>
      <c r="B12" s="69" t="s">
        <v>295</v>
      </c>
      <c r="C12" s="69" t="s">
        <v>28671</v>
      </c>
      <c r="D12" s="69" t="s">
        <v>336</v>
      </c>
      <c r="E12" s="187">
        <v>272310.34000000003</v>
      </c>
      <c r="F12" s="719" t="s">
        <v>13</v>
      </c>
    </row>
    <row r="13" spans="1:6" ht="94.5" x14ac:dyDescent="0.25">
      <c r="A13" s="131">
        <v>7</v>
      </c>
      <c r="B13" s="69" t="s">
        <v>23</v>
      </c>
      <c r="C13" s="69" t="s">
        <v>28672</v>
      </c>
      <c r="D13" s="69" t="s">
        <v>541</v>
      </c>
      <c r="E13" s="187">
        <v>820933.45</v>
      </c>
      <c r="F13" s="719" t="s">
        <v>13</v>
      </c>
    </row>
    <row r="14" spans="1:6" ht="94.5" x14ac:dyDescent="0.25">
      <c r="A14" s="131">
        <v>8</v>
      </c>
      <c r="B14" s="69" t="s">
        <v>299</v>
      </c>
      <c r="C14" s="69" t="s">
        <v>28673</v>
      </c>
      <c r="D14" s="69" t="s">
        <v>1244</v>
      </c>
      <c r="E14" s="187">
        <v>1500000</v>
      </c>
      <c r="F14" s="719" t="s">
        <v>13</v>
      </c>
    </row>
    <row r="15" spans="1:6" x14ac:dyDescent="0.25">
      <c r="A15" s="131"/>
      <c r="B15" s="2346" t="s">
        <v>739</v>
      </c>
      <c r="C15" s="2417"/>
      <c r="D15" s="2347"/>
      <c r="E15" s="449"/>
      <c r="F15" s="719"/>
    </row>
    <row r="16" spans="1:6" ht="94.5" x14ac:dyDescent="0.25">
      <c r="A16" s="131">
        <v>9</v>
      </c>
      <c r="B16" s="69" t="s">
        <v>301</v>
      </c>
      <c r="C16" s="69" t="s">
        <v>28674</v>
      </c>
      <c r="D16" s="69" t="s">
        <v>43</v>
      </c>
      <c r="E16" s="187">
        <v>4568965.5199999996</v>
      </c>
      <c r="F16" s="719" t="s">
        <v>13</v>
      </c>
    </row>
    <row r="17" spans="1:6" x14ac:dyDescent="0.25">
      <c r="A17" s="130"/>
      <c r="B17" s="2895" t="s">
        <v>481</v>
      </c>
      <c r="C17" s="2967"/>
      <c r="D17" s="2896"/>
      <c r="E17" s="425"/>
      <c r="F17" s="719"/>
    </row>
    <row r="18" spans="1:6" ht="63" x14ac:dyDescent="0.25">
      <c r="A18" s="131">
        <v>10</v>
      </c>
      <c r="B18" s="303" t="s">
        <v>683</v>
      </c>
      <c r="C18" s="69" t="s">
        <v>28675</v>
      </c>
      <c r="D18" s="303" t="s">
        <v>28676</v>
      </c>
      <c r="E18" s="187">
        <v>1000000</v>
      </c>
      <c r="F18" s="719" t="s">
        <v>13</v>
      </c>
    </row>
    <row r="19" spans="1:6" x14ac:dyDescent="0.25">
      <c r="A19" s="130"/>
      <c r="B19" s="2895" t="s">
        <v>8455</v>
      </c>
      <c r="C19" s="2967"/>
      <c r="D19" s="2896"/>
      <c r="E19" s="425"/>
      <c r="F19" s="719"/>
    </row>
    <row r="20" spans="1:6" ht="283.5" x14ac:dyDescent="0.25">
      <c r="A20" s="131">
        <v>11</v>
      </c>
      <c r="B20" s="69" t="s">
        <v>28677</v>
      </c>
      <c r="C20" s="69" t="s">
        <v>28678</v>
      </c>
      <c r="D20" s="75" t="s">
        <v>26263</v>
      </c>
      <c r="E20" s="187">
        <v>1169256.8</v>
      </c>
      <c r="F20" s="719" t="s">
        <v>13</v>
      </c>
    </row>
    <row r="21" spans="1:6" ht="283.5" x14ac:dyDescent="0.25">
      <c r="A21" s="131">
        <v>12</v>
      </c>
      <c r="B21" s="69" t="s">
        <v>28679</v>
      </c>
      <c r="C21" s="69" t="s">
        <v>28680</v>
      </c>
      <c r="D21" s="75" t="s">
        <v>26263</v>
      </c>
      <c r="E21" s="187">
        <v>1169256.8</v>
      </c>
      <c r="F21" s="719" t="s">
        <v>13</v>
      </c>
    </row>
    <row r="22" spans="1:6" ht="283.5" x14ac:dyDescent="0.25">
      <c r="A22" s="131">
        <v>13</v>
      </c>
      <c r="B22" s="69" t="s">
        <v>28681</v>
      </c>
      <c r="C22" s="69" t="s">
        <v>28682</v>
      </c>
      <c r="D22" s="75" t="s">
        <v>26263</v>
      </c>
      <c r="E22" s="187">
        <v>1169256.8</v>
      </c>
      <c r="F22" s="719" t="s">
        <v>13</v>
      </c>
    </row>
    <row r="23" spans="1:6" ht="283.5" x14ac:dyDescent="0.25">
      <c r="A23" s="131">
        <v>14</v>
      </c>
      <c r="B23" s="69" t="s">
        <v>28683</v>
      </c>
      <c r="C23" s="69" t="s">
        <v>28684</v>
      </c>
      <c r="D23" s="75" t="s">
        <v>26263</v>
      </c>
      <c r="E23" s="187">
        <v>1169256.8</v>
      </c>
      <c r="F23" s="719" t="s">
        <v>13</v>
      </c>
    </row>
    <row r="24" spans="1:6" x14ac:dyDescent="0.25">
      <c r="A24" s="130"/>
      <c r="B24" s="2895" t="s">
        <v>306</v>
      </c>
      <c r="C24" s="2967"/>
      <c r="D24" s="2896"/>
      <c r="E24" s="425"/>
      <c r="F24" s="719"/>
    </row>
    <row r="25" spans="1:6" ht="110.25" x14ac:dyDescent="0.25">
      <c r="A25" s="131">
        <v>15</v>
      </c>
      <c r="B25" s="69" t="s">
        <v>307</v>
      </c>
      <c r="C25" s="69" t="s">
        <v>28685</v>
      </c>
      <c r="D25" s="69" t="s">
        <v>28686</v>
      </c>
      <c r="E25" s="188">
        <v>1109901.4099999999</v>
      </c>
      <c r="F25" s="719" t="s">
        <v>13</v>
      </c>
    </row>
    <row r="26" spans="1:6" x14ac:dyDescent="0.25">
      <c r="A26" s="130"/>
      <c r="B26" s="2895" t="s">
        <v>303</v>
      </c>
      <c r="C26" s="2967"/>
      <c r="D26" s="2896"/>
      <c r="E26" s="425"/>
      <c r="F26" s="719"/>
    </row>
    <row r="27" spans="1:6" ht="63" x14ac:dyDescent="0.25">
      <c r="A27" s="131">
        <v>16</v>
      </c>
      <c r="B27" s="69" t="s">
        <v>28687</v>
      </c>
      <c r="C27" s="69" t="s">
        <v>28688</v>
      </c>
      <c r="D27" s="69" t="s">
        <v>28689</v>
      </c>
      <c r="E27" s="188">
        <v>50000</v>
      </c>
      <c r="F27" s="719" t="s">
        <v>13</v>
      </c>
    </row>
    <row r="28" spans="1:6" ht="63" x14ac:dyDescent="0.25">
      <c r="A28" s="131">
        <v>17</v>
      </c>
      <c r="B28" s="69" t="s">
        <v>28690</v>
      </c>
      <c r="C28" s="69" t="s">
        <v>28691</v>
      </c>
      <c r="D28" s="69" t="s">
        <v>28689</v>
      </c>
      <c r="E28" s="188">
        <v>50000</v>
      </c>
      <c r="F28" s="719" t="s">
        <v>13</v>
      </c>
    </row>
    <row r="29" spans="1:6" ht="63" x14ac:dyDescent="0.25">
      <c r="A29" s="131">
        <v>18</v>
      </c>
      <c r="B29" s="69" t="s">
        <v>28692</v>
      </c>
      <c r="C29" s="69" t="s">
        <v>28693</v>
      </c>
      <c r="D29" s="69" t="s">
        <v>28689</v>
      </c>
      <c r="E29" s="188">
        <v>50000</v>
      </c>
      <c r="F29" s="719" t="s">
        <v>13</v>
      </c>
    </row>
    <row r="30" spans="1:6" ht="63" x14ac:dyDescent="0.25">
      <c r="A30" s="131">
        <v>19</v>
      </c>
      <c r="B30" s="69" t="s">
        <v>28694</v>
      </c>
      <c r="C30" s="69" t="s">
        <v>28695</v>
      </c>
      <c r="D30" s="69" t="s">
        <v>28689</v>
      </c>
      <c r="E30" s="188">
        <v>50000</v>
      </c>
      <c r="F30" s="719" t="s">
        <v>13</v>
      </c>
    </row>
    <row r="31" spans="1:6" ht="63" x14ac:dyDescent="0.25">
      <c r="A31" s="131">
        <v>20</v>
      </c>
      <c r="B31" s="69" t="s">
        <v>28696</v>
      </c>
      <c r="C31" s="69" t="s">
        <v>28697</v>
      </c>
      <c r="D31" s="69" t="s">
        <v>28689</v>
      </c>
      <c r="E31" s="188">
        <v>50000</v>
      </c>
      <c r="F31" s="719" t="s">
        <v>13</v>
      </c>
    </row>
    <row r="32" spans="1:6" ht="63" x14ac:dyDescent="0.25">
      <c r="A32" s="131">
        <v>21</v>
      </c>
      <c r="B32" s="69" t="s">
        <v>28698</v>
      </c>
      <c r="C32" s="69" t="s">
        <v>28699</v>
      </c>
      <c r="D32" s="69" t="s">
        <v>28689</v>
      </c>
      <c r="E32" s="188">
        <v>50000</v>
      </c>
      <c r="F32" s="719" t="s">
        <v>13</v>
      </c>
    </row>
    <row r="33" spans="1:6" ht="63" x14ac:dyDescent="0.25">
      <c r="A33" s="131">
        <v>22</v>
      </c>
      <c r="B33" s="69" t="s">
        <v>28700</v>
      </c>
      <c r="C33" s="69" t="s">
        <v>28701</v>
      </c>
      <c r="D33" s="69" t="s">
        <v>28689</v>
      </c>
      <c r="E33" s="188">
        <v>50000</v>
      </c>
      <c r="F33" s="719" t="s">
        <v>13</v>
      </c>
    </row>
    <row r="34" spans="1:6" ht="63" x14ac:dyDescent="0.25">
      <c r="A34" s="131">
        <v>23</v>
      </c>
      <c r="B34" s="69" t="s">
        <v>24329</v>
      </c>
      <c r="C34" s="69" t="s">
        <v>28702</v>
      </c>
      <c r="D34" s="69" t="s">
        <v>28689</v>
      </c>
      <c r="E34" s="188">
        <v>50000</v>
      </c>
      <c r="F34" s="719" t="s">
        <v>13</v>
      </c>
    </row>
    <row r="35" spans="1:6" ht="63" x14ac:dyDescent="0.25">
      <c r="A35" s="131">
        <v>24</v>
      </c>
      <c r="B35" s="69" t="s">
        <v>27697</v>
      </c>
      <c r="C35" s="69" t="s">
        <v>28703</v>
      </c>
      <c r="D35" s="69" t="s">
        <v>28689</v>
      </c>
      <c r="E35" s="188">
        <v>50000</v>
      </c>
      <c r="F35" s="719" t="s">
        <v>13</v>
      </c>
    </row>
    <row r="36" spans="1:6" ht="63" x14ac:dyDescent="0.25">
      <c r="A36" s="131">
        <v>25</v>
      </c>
      <c r="B36" s="69" t="s">
        <v>26693</v>
      </c>
      <c r="C36" s="69" t="s">
        <v>28704</v>
      </c>
      <c r="D36" s="69" t="s">
        <v>28689</v>
      </c>
      <c r="E36" s="188">
        <v>50000</v>
      </c>
      <c r="F36" s="719" t="s">
        <v>13</v>
      </c>
    </row>
    <row r="37" spans="1:6" ht="63" x14ac:dyDescent="0.25">
      <c r="A37" s="131">
        <v>26</v>
      </c>
      <c r="B37" s="69" t="s">
        <v>28705</v>
      </c>
      <c r="C37" s="69" t="s">
        <v>28706</v>
      </c>
      <c r="D37" s="69" t="s">
        <v>28689</v>
      </c>
      <c r="E37" s="188">
        <v>50000</v>
      </c>
      <c r="F37" s="719" t="s">
        <v>13</v>
      </c>
    </row>
    <row r="38" spans="1:6" ht="63" x14ac:dyDescent="0.25">
      <c r="A38" s="131">
        <v>27</v>
      </c>
      <c r="B38" s="69" t="s">
        <v>28707</v>
      </c>
      <c r="C38" s="69" t="s">
        <v>28708</v>
      </c>
      <c r="D38" s="69" t="s">
        <v>28689</v>
      </c>
      <c r="E38" s="188">
        <v>50000</v>
      </c>
      <c r="F38" s="719" t="s">
        <v>13</v>
      </c>
    </row>
    <row r="39" spans="1:6" ht="63" x14ac:dyDescent="0.25">
      <c r="A39" s="131">
        <v>28</v>
      </c>
      <c r="B39" s="69" t="s">
        <v>8154</v>
      </c>
      <c r="C39" s="69" t="s">
        <v>28709</v>
      </c>
      <c r="D39" s="69" t="s">
        <v>28689</v>
      </c>
      <c r="E39" s="188">
        <v>50000</v>
      </c>
      <c r="F39" s="719" t="s">
        <v>13</v>
      </c>
    </row>
    <row r="40" spans="1:6" ht="63" x14ac:dyDescent="0.25">
      <c r="A40" s="131">
        <v>29</v>
      </c>
      <c r="B40" s="69" t="s">
        <v>28710</v>
      </c>
      <c r="C40" s="69" t="s">
        <v>28711</v>
      </c>
      <c r="D40" s="69" t="s">
        <v>28689</v>
      </c>
      <c r="E40" s="188">
        <v>50000</v>
      </c>
      <c r="F40" s="719" t="s">
        <v>13</v>
      </c>
    </row>
    <row r="41" spans="1:6" ht="63" x14ac:dyDescent="0.25">
      <c r="A41" s="131">
        <v>30</v>
      </c>
      <c r="B41" s="69" t="s">
        <v>28712</v>
      </c>
      <c r="C41" s="69" t="s">
        <v>28713</v>
      </c>
      <c r="D41" s="69" t="s">
        <v>28689</v>
      </c>
      <c r="E41" s="188">
        <v>50000</v>
      </c>
      <c r="F41" s="719" t="s">
        <v>13</v>
      </c>
    </row>
    <row r="42" spans="1:6" ht="63" x14ac:dyDescent="0.25">
      <c r="A42" s="131">
        <v>31</v>
      </c>
      <c r="B42" s="69" t="s">
        <v>28714</v>
      </c>
      <c r="C42" s="69" t="s">
        <v>28715</v>
      </c>
      <c r="D42" s="69" t="s">
        <v>28689</v>
      </c>
      <c r="E42" s="188">
        <v>50000</v>
      </c>
      <c r="F42" s="719" t="s">
        <v>13</v>
      </c>
    </row>
    <row r="43" spans="1:6" ht="63" x14ac:dyDescent="0.25">
      <c r="A43" s="131">
        <v>32</v>
      </c>
      <c r="B43" s="69" t="s">
        <v>28716</v>
      </c>
      <c r="C43" s="69" t="s">
        <v>28717</v>
      </c>
      <c r="D43" s="69" t="s">
        <v>28689</v>
      </c>
      <c r="E43" s="188">
        <v>50000</v>
      </c>
      <c r="F43" s="719" t="s">
        <v>13</v>
      </c>
    </row>
    <row r="44" spans="1:6" ht="63" x14ac:dyDescent="0.25">
      <c r="A44" s="131">
        <v>33</v>
      </c>
      <c r="B44" s="69" t="s">
        <v>28718</v>
      </c>
      <c r="C44" s="69" t="s">
        <v>28719</v>
      </c>
      <c r="D44" s="69" t="s">
        <v>28689</v>
      </c>
      <c r="E44" s="188">
        <v>50000</v>
      </c>
      <c r="F44" s="719" t="s">
        <v>13</v>
      </c>
    </row>
    <row r="45" spans="1:6" ht="63" x14ac:dyDescent="0.25">
      <c r="A45" s="131">
        <v>34</v>
      </c>
      <c r="B45" s="69" t="s">
        <v>28720</v>
      </c>
      <c r="C45" s="69" t="s">
        <v>28721</v>
      </c>
      <c r="D45" s="69" t="s">
        <v>28689</v>
      </c>
      <c r="E45" s="188">
        <v>50000</v>
      </c>
      <c r="F45" s="719" t="s">
        <v>13</v>
      </c>
    </row>
    <row r="46" spans="1:6" ht="63" x14ac:dyDescent="0.25">
      <c r="A46" s="131">
        <v>35</v>
      </c>
      <c r="B46" s="69" t="s">
        <v>28722</v>
      </c>
      <c r="C46" s="69" t="s">
        <v>28723</v>
      </c>
      <c r="D46" s="69" t="s">
        <v>28689</v>
      </c>
      <c r="E46" s="188">
        <v>50000</v>
      </c>
      <c r="F46" s="719" t="s">
        <v>13</v>
      </c>
    </row>
    <row r="47" spans="1:6" ht="63" x14ac:dyDescent="0.25">
      <c r="A47" s="131">
        <v>36</v>
      </c>
      <c r="B47" s="69" t="s">
        <v>28724</v>
      </c>
      <c r="C47" s="69" t="s">
        <v>28725</v>
      </c>
      <c r="D47" s="69" t="s">
        <v>28689</v>
      </c>
      <c r="E47" s="188">
        <v>50000</v>
      </c>
      <c r="F47" s="719" t="s">
        <v>13</v>
      </c>
    </row>
    <row r="48" spans="1:6" ht="63" x14ac:dyDescent="0.25">
      <c r="A48" s="131">
        <v>37</v>
      </c>
      <c r="B48" s="69" t="s">
        <v>28726</v>
      </c>
      <c r="C48" s="69" t="s">
        <v>28727</v>
      </c>
      <c r="D48" s="69" t="s">
        <v>28689</v>
      </c>
      <c r="E48" s="188">
        <v>50000</v>
      </c>
      <c r="F48" s="719" t="s">
        <v>13</v>
      </c>
    </row>
    <row r="49" spans="1:6" x14ac:dyDescent="0.25">
      <c r="A49" s="130"/>
      <c r="B49" s="2895" t="s">
        <v>34</v>
      </c>
      <c r="C49" s="2967"/>
      <c r="D49" s="2896"/>
      <c r="E49" s="425"/>
      <c r="F49" s="719"/>
    </row>
    <row r="50" spans="1:6" ht="47.25" x14ac:dyDescent="0.25">
      <c r="A50" s="131">
        <v>38</v>
      </c>
      <c r="B50" s="69" t="s">
        <v>309</v>
      </c>
      <c r="C50" s="69" t="s">
        <v>28728</v>
      </c>
      <c r="D50" s="69" t="s">
        <v>554</v>
      </c>
      <c r="E50" s="187">
        <v>4500000</v>
      </c>
      <c r="F50" s="719" t="s">
        <v>13</v>
      </c>
    </row>
    <row r="51" spans="1:6" ht="47.25" x14ac:dyDescent="0.25">
      <c r="A51" s="131">
        <v>39</v>
      </c>
      <c r="B51" s="69" t="s">
        <v>342</v>
      </c>
      <c r="C51" s="69" t="s">
        <v>28729</v>
      </c>
      <c r="D51" s="69" t="s">
        <v>554</v>
      </c>
      <c r="E51" s="187">
        <v>12702586.210000001</v>
      </c>
      <c r="F51" s="719" t="s">
        <v>13</v>
      </c>
    </row>
    <row r="52" spans="1:6" x14ac:dyDescent="0.25">
      <c r="A52" s="130"/>
      <c r="B52" s="2895" t="s">
        <v>112</v>
      </c>
      <c r="C52" s="2967"/>
      <c r="D52" s="2896"/>
      <c r="E52" s="425"/>
      <c r="F52" s="719"/>
    </row>
    <row r="53" spans="1:6" ht="78.75" x14ac:dyDescent="0.25">
      <c r="A53" s="131">
        <v>40</v>
      </c>
      <c r="B53" s="69" t="s">
        <v>28730</v>
      </c>
      <c r="C53" s="69" t="s">
        <v>28731</v>
      </c>
      <c r="D53" s="69" t="s">
        <v>28732</v>
      </c>
      <c r="E53" s="187">
        <v>150000</v>
      </c>
      <c r="F53" s="719" t="s">
        <v>272</v>
      </c>
    </row>
    <row r="54" spans="1:6" ht="94.5" x14ac:dyDescent="0.25">
      <c r="A54" s="131">
        <v>41</v>
      </c>
      <c r="B54" s="69" t="s">
        <v>28733</v>
      </c>
      <c r="C54" s="69" t="s">
        <v>28734</v>
      </c>
      <c r="D54" s="69" t="s">
        <v>28735</v>
      </c>
      <c r="E54" s="187">
        <v>1000000</v>
      </c>
      <c r="F54" s="719" t="s">
        <v>13</v>
      </c>
    </row>
    <row r="55" spans="1:6" ht="47.25" x14ac:dyDescent="0.25">
      <c r="A55" s="131">
        <v>42</v>
      </c>
      <c r="B55" s="69" t="s">
        <v>28736</v>
      </c>
      <c r="C55" s="69" t="s">
        <v>28737</v>
      </c>
      <c r="D55" s="69" t="s">
        <v>2934</v>
      </c>
      <c r="E55" s="187">
        <v>700000</v>
      </c>
      <c r="F55" s="719" t="s">
        <v>13</v>
      </c>
    </row>
    <row r="56" spans="1:6" ht="47.25" x14ac:dyDescent="0.25">
      <c r="A56" s="131">
        <v>43</v>
      </c>
      <c r="B56" s="69" t="s">
        <v>28738</v>
      </c>
      <c r="C56" s="69" t="s">
        <v>28739</v>
      </c>
      <c r="D56" s="69" t="s">
        <v>379</v>
      </c>
      <c r="E56" s="187">
        <v>700000</v>
      </c>
      <c r="F56" s="719" t="s">
        <v>13</v>
      </c>
    </row>
    <row r="57" spans="1:6" ht="78.75" x14ac:dyDescent="0.25">
      <c r="A57" s="131">
        <v>44</v>
      </c>
      <c r="B57" s="69" t="s">
        <v>28740</v>
      </c>
      <c r="C57" s="69" t="s">
        <v>28741</v>
      </c>
      <c r="D57" s="69" t="s">
        <v>28742</v>
      </c>
      <c r="E57" s="187">
        <v>300000</v>
      </c>
      <c r="F57" s="719" t="s">
        <v>272</v>
      </c>
    </row>
    <row r="58" spans="1:6" ht="47.25" x14ac:dyDescent="0.25">
      <c r="A58" s="131">
        <v>45</v>
      </c>
      <c r="B58" s="69" t="s">
        <v>23671</v>
      </c>
      <c r="C58" s="69" t="s">
        <v>28743</v>
      </c>
      <c r="D58" s="69" t="s">
        <v>202</v>
      </c>
      <c r="E58" s="187">
        <v>700000</v>
      </c>
      <c r="F58" s="719" t="s">
        <v>13</v>
      </c>
    </row>
    <row r="59" spans="1:6" ht="63" x14ac:dyDescent="0.25">
      <c r="A59" s="131">
        <v>46</v>
      </c>
      <c r="B59" s="69" t="s">
        <v>28744</v>
      </c>
      <c r="C59" s="69" t="s">
        <v>28745</v>
      </c>
      <c r="D59" s="69" t="s">
        <v>28746</v>
      </c>
      <c r="E59" s="187">
        <v>200000</v>
      </c>
      <c r="F59" s="719" t="s">
        <v>272</v>
      </c>
    </row>
    <row r="60" spans="1:6" ht="94.5" x14ac:dyDescent="0.25">
      <c r="A60" s="131">
        <v>47</v>
      </c>
      <c r="B60" s="69" t="s">
        <v>28747</v>
      </c>
      <c r="C60" s="69" t="s">
        <v>28748</v>
      </c>
      <c r="D60" s="69" t="s">
        <v>28749</v>
      </c>
      <c r="E60" s="187">
        <v>500000</v>
      </c>
      <c r="F60" s="719" t="s">
        <v>13</v>
      </c>
    </row>
    <row r="61" spans="1:6" ht="94.5" x14ac:dyDescent="0.25">
      <c r="A61" s="131">
        <v>48</v>
      </c>
      <c r="B61" s="69" t="s">
        <v>28750</v>
      </c>
      <c r="C61" s="69" t="s">
        <v>28751</v>
      </c>
      <c r="D61" s="69" t="s">
        <v>28749</v>
      </c>
      <c r="E61" s="187">
        <v>500000</v>
      </c>
      <c r="F61" s="719" t="s">
        <v>13</v>
      </c>
    </row>
    <row r="62" spans="1:6" ht="94.5" x14ac:dyDescent="0.25">
      <c r="A62" s="131">
        <v>49</v>
      </c>
      <c r="B62" s="69" t="s">
        <v>28752</v>
      </c>
      <c r="C62" s="69" t="s">
        <v>28753</v>
      </c>
      <c r="D62" s="69" t="s">
        <v>28749</v>
      </c>
      <c r="E62" s="187">
        <v>500000</v>
      </c>
      <c r="F62" s="719" t="s">
        <v>13</v>
      </c>
    </row>
    <row r="63" spans="1:6" ht="78.75" x14ac:dyDescent="0.25">
      <c r="A63" s="131">
        <v>50</v>
      </c>
      <c r="B63" s="69" t="s">
        <v>28754</v>
      </c>
      <c r="C63" s="69" t="s">
        <v>28755</v>
      </c>
      <c r="D63" s="69" t="s">
        <v>28756</v>
      </c>
      <c r="E63" s="187">
        <v>500000</v>
      </c>
      <c r="F63" s="719" t="s">
        <v>272</v>
      </c>
    </row>
    <row r="64" spans="1:6" ht="94.5" x14ac:dyDescent="0.25">
      <c r="A64" s="131">
        <v>51</v>
      </c>
      <c r="B64" s="69" t="s">
        <v>28757</v>
      </c>
      <c r="C64" s="69" t="s">
        <v>28758</v>
      </c>
      <c r="D64" s="69" t="s">
        <v>28759</v>
      </c>
      <c r="E64" s="187">
        <v>200000</v>
      </c>
      <c r="F64" s="719" t="s">
        <v>272</v>
      </c>
    </row>
    <row r="65" spans="1:6" ht="94.5" x14ac:dyDescent="0.25">
      <c r="A65" s="131">
        <v>52</v>
      </c>
      <c r="B65" s="69" t="s">
        <v>28760</v>
      </c>
      <c r="C65" s="69" t="s">
        <v>28761</v>
      </c>
      <c r="D65" s="69" t="s">
        <v>28762</v>
      </c>
      <c r="E65" s="187">
        <v>400000</v>
      </c>
      <c r="F65" s="719" t="s">
        <v>272</v>
      </c>
    </row>
    <row r="66" spans="1:6" ht="94.5" x14ac:dyDescent="0.25">
      <c r="A66" s="131">
        <v>53</v>
      </c>
      <c r="B66" s="69" t="s">
        <v>28763</v>
      </c>
      <c r="C66" s="69" t="s">
        <v>28764</v>
      </c>
      <c r="D66" s="69" t="s">
        <v>28765</v>
      </c>
      <c r="E66" s="187">
        <v>200000</v>
      </c>
      <c r="F66" s="719" t="s">
        <v>272</v>
      </c>
    </row>
    <row r="67" spans="1:6" ht="31.5" x14ac:dyDescent="0.25">
      <c r="A67" s="131">
        <v>54</v>
      </c>
      <c r="B67" s="69" t="s">
        <v>28766</v>
      </c>
      <c r="C67" s="69" t="s">
        <v>28767</v>
      </c>
      <c r="D67" s="69" t="s">
        <v>18366</v>
      </c>
      <c r="E67" s="187">
        <v>700000</v>
      </c>
      <c r="F67" s="719" t="s">
        <v>13</v>
      </c>
    </row>
    <row r="68" spans="1:6" ht="47.25" x14ac:dyDescent="0.25">
      <c r="A68" s="131">
        <v>55</v>
      </c>
      <c r="B68" s="69" t="s">
        <v>28768</v>
      </c>
      <c r="C68" s="69" t="s">
        <v>28769</v>
      </c>
      <c r="D68" s="69" t="s">
        <v>2934</v>
      </c>
      <c r="E68" s="187">
        <v>700000</v>
      </c>
      <c r="F68" s="719" t="s">
        <v>13</v>
      </c>
    </row>
    <row r="69" spans="1:6" ht="47.25" x14ac:dyDescent="0.25">
      <c r="A69" s="131">
        <v>56</v>
      </c>
      <c r="B69" s="69" t="s">
        <v>28770</v>
      </c>
      <c r="C69" s="69" t="s">
        <v>28771</v>
      </c>
      <c r="D69" s="69" t="s">
        <v>2934</v>
      </c>
      <c r="E69" s="187">
        <v>700000</v>
      </c>
      <c r="F69" s="719" t="s">
        <v>13</v>
      </c>
    </row>
    <row r="70" spans="1:6" ht="47.25" x14ac:dyDescent="0.25">
      <c r="A70" s="131">
        <v>57</v>
      </c>
      <c r="B70" s="69" t="s">
        <v>7675</v>
      </c>
      <c r="C70" s="69" t="s">
        <v>28772</v>
      </c>
      <c r="D70" s="69" t="s">
        <v>2934</v>
      </c>
      <c r="E70" s="187">
        <v>700000</v>
      </c>
      <c r="F70" s="719" t="s">
        <v>13</v>
      </c>
    </row>
    <row r="71" spans="1:6" ht="110.25" x14ac:dyDescent="0.25">
      <c r="A71" s="131">
        <v>58</v>
      </c>
      <c r="B71" s="69" t="s">
        <v>28773</v>
      </c>
      <c r="C71" s="69" t="s">
        <v>28774</v>
      </c>
      <c r="D71" s="69" t="s">
        <v>28775</v>
      </c>
      <c r="E71" s="187">
        <v>500000</v>
      </c>
      <c r="F71" s="719" t="s">
        <v>13</v>
      </c>
    </row>
    <row r="72" spans="1:6" ht="47.25" x14ac:dyDescent="0.25">
      <c r="A72" s="131">
        <v>59</v>
      </c>
      <c r="B72" s="69" t="s">
        <v>28776</v>
      </c>
      <c r="C72" s="69" t="s">
        <v>28777</v>
      </c>
      <c r="D72" s="69" t="s">
        <v>349</v>
      </c>
      <c r="E72" s="187">
        <v>1300000</v>
      </c>
      <c r="F72" s="719" t="s">
        <v>13</v>
      </c>
    </row>
    <row r="73" spans="1:6" ht="110.25" x14ac:dyDescent="0.25">
      <c r="A73" s="131">
        <v>60</v>
      </c>
      <c r="B73" s="69" t="s">
        <v>28778</v>
      </c>
      <c r="C73" s="69" t="s">
        <v>28779</v>
      </c>
      <c r="D73" s="69" t="s">
        <v>28775</v>
      </c>
      <c r="E73" s="187">
        <v>500000</v>
      </c>
      <c r="F73" s="719" t="s">
        <v>13</v>
      </c>
    </row>
    <row r="74" spans="1:6" ht="47.25" x14ac:dyDescent="0.25">
      <c r="A74" s="131">
        <v>61</v>
      </c>
      <c r="B74" s="69" t="s">
        <v>28780</v>
      </c>
      <c r="C74" s="69" t="s">
        <v>28781</v>
      </c>
      <c r="D74" s="69" t="s">
        <v>2934</v>
      </c>
      <c r="E74" s="187">
        <v>700000</v>
      </c>
      <c r="F74" s="719" t="s">
        <v>13</v>
      </c>
    </row>
    <row r="75" spans="1:6" ht="78.75" x14ac:dyDescent="0.25">
      <c r="A75" s="131">
        <v>62</v>
      </c>
      <c r="B75" s="69" t="s">
        <v>28782</v>
      </c>
      <c r="C75" s="69" t="s">
        <v>28783</v>
      </c>
      <c r="D75" s="69" t="s">
        <v>28784</v>
      </c>
      <c r="E75" s="187">
        <v>200000</v>
      </c>
      <c r="F75" s="719" t="s">
        <v>272</v>
      </c>
    </row>
    <row r="76" spans="1:6" ht="110.25" x14ac:dyDescent="0.25">
      <c r="A76" s="131">
        <v>63</v>
      </c>
      <c r="B76" s="69" t="s">
        <v>28785</v>
      </c>
      <c r="C76" s="69" t="s">
        <v>28786</v>
      </c>
      <c r="D76" s="69" t="s">
        <v>28787</v>
      </c>
      <c r="E76" s="187">
        <v>1500000</v>
      </c>
      <c r="F76" s="719" t="s">
        <v>272</v>
      </c>
    </row>
    <row r="77" spans="1:6" ht="47.25" x14ac:dyDescent="0.25">
      <c r="A77" s="131">
        <v>64</v>
      </c>
      <c r="B77" s="69" t="s">
        <v>28788</v>
      </c>
      <c r="C77" s="69" t="s">
        <v>28789</v>
      </c>
      <c r="D77" s="69" t="s">
        <v>28790</v>
      </c>
      <c r="E77" s="187">
        <v>100000</v>
      </c>
      <c r="F77" s="719" t="s">
        <v>272</v>
      </c>
    </row>
    <row r="78" spans="1:6" ht="47.25" x14ac:dyDescent="0.25">
      <c r="A78" s="131">
        <v>65</v>
      </c>
      <c r="B78" s="69" t="s">
        <v>28791</v>
      </c>
      <c r="C78" s="69" t="s">
        <v>28792</v>
      </c>
      <c r="D78" s="69" t="s">
        <v>28790</v>
      </c>
      <c r="E78" s="187">
        <v>100000</v>
      </c>
      <c r="F78" s="719" t="s">
        <v>5827</v>
      </c>
    </row>
    <row r="79" spans="1:6" ht="110.25" x14ac:dyDescent="0.25">
      <c r="A79" s="131">
        <v>66</v>
      </c>
      <c r="B79" s="69" t="s">
        <v>28793</v>
      </c>
      <c r="C79" s="69" t="s">
        <v>28794</v>
      </c>
      <c r="D79" s="69" t="s">
        <v>28795</v>
      </c>
      <c r="E79" s="187">
        <v>500000</v>
      </c>
      <c r="F79" s="719" t="s">
        <v>13</v>
      </c>
    </row>
    <row r="80" spans="1:6" ht="47.25" x14ac:dyDescent="0.25">
      <c r="A80" s="131">
        <v>67</v>
      </c>
      <c r="B80" s="69" t="s">
        <v>28796</v>
      </c>
      <c r="C80" s="69" t="s">
        <v>28797</v>
      </c>
      <c r="D80" s="69" t="s">
        <v>1915</v>
      </c>
      <c r="E80" s="187">
        <v>1200000</v>
      </c>
      <c r="F80" s="719" t="s">
        <v>13</v>
      </c>
    </row>
    <row r="81" spans="1:6" ht="47.25" x14ac:dyDescent="0.25">
      <c r="A81" s="131">
        <v>68</v>
      </c>
      <c r="B81" s="69" t="s">
        <v>28798</v>
      </c>
      <c r="C81" s="69" t="s">
        <v>28799</v>
      </c>
      <c r="D81" s="69" t="s">
        <v>349</v>
      </c>
      <c r="E81" s="187">
        <v>1200000</v>
      </c>
      <c r="F81" s="719" t="s">
        <v>13</v>
      </c>
    </row>
    <row r="82" spans="1:6" ht="94.5" x14ac:dyDescent="0.25">
      <c r="A82" s="131">
        <v>69</v>
      </c>
      <c r="B82" s="69" t="s">
        <v>28800</v>
      </c>
      <c r="C82" s="69" t="s">
        <v>28801</v>
      </c>
      <c r="D82" s="69" t="s">
        <v>28802</v>
      </c>
      <c r="E82" s="187">
        <v>200000</v>
      </c>
      <c r="F82" s="719" t="s">
        <v>272</v>
      </c>
    </row>
    <row r="83" spans="1:6" ht="47.25" x14ac:dyDescent="0.25">
      <c r="A83" s="131">
        <v>70</v>
      </c>
      <c r="B83" s="69" t="s">
        <v>28803</v>
      </c>
      <c r="C83" s="69" t="s">
        <v>28804</v>
      </c>
      <c r="D83" s="69" t="s">
        <v>1915</v>
      </c>
      <c r="E83" s="187">
        <v>1400000</v>
      </c>
      <c r="F83" s="719" t="s">
        <v>13</v>
      </c>
    </row>
    <row r="84" spans="1:6" x14ac:dyDescent="0.25">
      <c r="A84" s="130"/>
      <c r="B84" s="2895" t="s">
        <v>19538</v>
      </c>
      <c r="C84" s="2967"/>
      <c r="D84" s="2896"/>
      <c r="E84" s="425"/>
      <c r="F84" s="719"/>
    </row>
    <row r="85" spans="1:6" ht="47.25" x14ac:dyDescent="0.25">
      <c r="A85" s="131">
        <v>71</v>
      </c>
      <c r="B85" s="69" t="s">
        <v>28805</v>
      </c>
      <c r="C85" s="69" t="s">
        <v>28806</v>
      </c>
      <c r="D85" s="69" t="s">
        <v>349</v>
      </c>
      <c r="E85" s="187">
        <v>1200000</v>
      </c>
      <c r="F85" s="719" t="s">
        <v>13</v>
      </c>
    </row>
    <row r="86" spans="1:6" ht="63" x14ac:dyDescent="0.25">
      <c r="A86" s="131">
        <v>72</v>
      </c>
      <c r="B86" s="69" t="s">
        <v>28807</v>
      </c>
      <c r="C86" s="69" t="s">
        <v>28808</v>
      </c>
      <c r="D86" s="69" t="s">
        <v>28809</v>
      </c>
      <c r="E86" s="187">
        <v>400000</v>
      </c>
      <c r="F86" s="719" t="s">
        <v>272</v>
      </c>
    </row>
    <row r="87" spans="1:6" ht="63" x14ac:dyDescent="0.25">
      <c r="A87" s="131">
        <v>73</v>
      </c>
      <c r="B87" s="69" t="s">
        <v>28810</v>
      </c>
      <c r="C87" s="69" t="s">
        <v>28811</v>
      </c>
      <c r="D87" s="69" t="s">
        <v>2637</v>
      </c>
      <c r="E87" s="187">
        <v>1600000</v>
      </c>
      <c r="F87" s="719" t="s">
        <v>13</v>
      </c>
    </row>
    <row r="88" spans="1:6" ht="47.25" x14ac:dyDescent="0.25">
      <c r="A88" s="131">
        <v>74</v>
      </c>
      <c r="B88" s="69" t="s">
        <v>28812</v>
      </c>
      <c r="C88" s="69" t="s">
        <v>28813</v>
      </c>
      <c r="D88" s="69" t="s">
        <v>28814</v>
      </c>
      <c r="E88" s="187">
        <v>700000</v>
      </c>
      <c r="F88" s="719" t="s">
        <v>13</v>
      </c>
    </row>
    <row r="89" spans="1:6" ht="94.5" x14ac:dyDescent="0.25">
      <c r="A89" s="131">
        <v>75</v>
      </c>
      <c r="B89" s="69" t="s">
        <v>28815</v>
      </c>
      <c r="C89" s="69" t="s">
        <v>28816</v>
      </c>
      <c r="D89" s="69" t="s">
        <v>28817</v>
      </c>
      <c r="E89" s="187">
        <v>400000</v>
      </c>
      <c r="F89" s="719" t="s">
        <v>272</v>
      </c>
    </row>
    <row r="90" spans="1:6" ht="78.75" x14ac:dyDescent="0.25">
      <c r="A90" s="131">
        <v>76</v>
      </c>
      <c r="B90" s="69" t="s">
        <v>28818</v>
      </c>
      <c r="C90" s="69" t="s">
        <v>28819</v>
      </c>
      <c r="D90" s="69" t="s">
        <v>28820</v>
      </c>
      <c r="E90" s="187">
        <v>1000000</v>
      </c>
      <c r="F90" s="719" t="s">
        <v>13</v>
      </c>
    </row>
    <row r="91" spans="1:6" ht="47.25" x14ac:dyDescent="0.25">
      <c r="A91" s="131">
        <v>77</v>
      </c>
      <c r="B91" s="69" t="s">
        <v>28821</v>
      </c>
      <c r="C91" s="69" t="s">
        <v>28822</v>
      </c>
      <c r="D91" s="69" t="s">
        <v>28823</v>
      </c>
      <c r="E91" s="187">
        <v>2000000</v>
      </c>
      <c r="F91" s="719" t="s">
        <v>13</v>
      </c>
    </row>
    <row r="92" spans="1:6" ht="47.25" x14ac:dyDescent="0.25">
      <c r="A92" s="131">
        <v>78</v>
      </c>
      <c r="B92" s="69" t="s">
        <v>28824</v>
      </c>
      <c r="C92" s="69" t="s">
        <v>28825</v>
      </c>
      <c r="D92" s="69" t="s">
        <v>379</v>
      </c>
      <c r="E92" s="187">
        <v>1200000</v>
      </c>
      <c r="F92" s="719" t="s">
        <v>13</v>
      </c>
    </row>
    <row r="93" spans="1:6" ht="63" x14ac:dyDescent="0.25">
      <c r="A93" s="131">
        <v>79</v>
      </c>
      <c r="B93" s="69" t="s">
        <v>28826</v>
      </c>
      <c r="C93" s="69" t="s">
        <v>28827</v>
      </c>
      <c r="D93" s="69" t="s">
        <v>28828</v>
      </c>
      <c r="E93" s="187">
        <v>700000</v>
      </c>
      <c r="F93" s="719" t="s">
        <v>13</v>
      </c>
    </row>
    <row r="94" spans="1:6" ht="47.25" x14ac:dyDescent="0.25">
      <c r="A94" s="131">
        <v>80</v>
      </c>
      <c r="B94" s="69" t="s">
        <v>28829</v>
      </c>
      <c r="C94" s="69" t="s">
        <v>28830</v>
      </c>
      <c r="D94" s="69" t="s">
        <v>11915</v>
      </c>
      <c r="E94" s="187">
        <v>500000</v>
      </c>
      <c r="F94" s="719" t="s">
        <v>13</v>
      </c>
    </row>
    <row r="95" spans="1:6" ht="47.25" x14ac:dyDescent="0.25">
      <c r="A95" s="131">
        <v>81</v>
      </c>
      <c r="B95" s="69" t="s">
        <v>28831</v>
      </c>
      <c r="C95" s="69" t="s">
        <v>28832</v>
      </c>
      <c r="D95" s="69" t="s">
        <v>1915</v>
      </c>
      <c r="E95" s="187">
        <v>1200000</v>
      </c>
      <c r="F95" s="719" t="s">
        <v>13</v>
      </c>
    </row>
    <row r="96" spans="1:6" ht="63" x14ac:dyDescent="0.25">
      <c r="A96" s="131">
        <v>82</v>
      </c>
      <c r="B96" s="69" t="s">
        <v>28833</v>
      </c>
      <c r="C96" s="69" t="s">
        <v>28834</v>
      </c>
      <c r="D96" s="69" t="s">
        <v>28828</v>
      </c>
      <c r="E96" s="187">
        <v>500000</v>
      </c>
      <c r="F96" s="719" t="s">
        <v>13</v>
      </c>
    </row>
    <row r="97" spans="1:6" ht="63" x14ac:dyDescent="0.25">
      <c r="A97" s="131">
        <v>83</v>
      </c>
      <c r="B97" s="69" t="s">
        <v>28835</v>
      </c>
      <c r="C97" s="69" t="s">
        <v>28836</v>
      </c>
      <c r="D97" s="69" t="s">
        <v>28828</v>
      </c>
      <c r="E97" s="187">
        <v>500000</v>
      </c>
      <c r="F97" s="719" t="s">
        <v>13</v>
      </c>
    </row>
    <row r="98" spans="1:6" ht="47.25" x14ac:dyDescent="0.25">
      <c r="A98" s="131">
        <v>84</v>
      </c>
      <c r="B98" s="69" t="s">
        <v>28837</v>
      </c>
      <c r="C98" s="69" t="s">
        <v>28838</v>
      </c>
      <c r="D98" s="69" t="s">
        <v>2934</v>
      </c>
      <c r="E98" s="187">
        <v>700000</v>
      </c>
      <c r="F98" s="719" t="s">
        <v>13</v>
      </c>
    </row>
    <row r="99" spans="1:6" x14ac:dyDescent="0.25">
      <c r="A99" s="130"/>
      <c r="B99" s="2895" t="s">
        <v>219</v>
      </c>
      <c r="C99" s="2967"/>
      <c r="D99" s="2896"/>
      <c r="E99" s="425"/>
      <c r="F99" s="719"/>
    </row>
    <row r="100" spans="1:6" ht="78.75" x14ac:dyDescent="0.25">
      <c r="A100" s="131">
        <v>85</v>
      </c>
      <c r="B100" s="69" t="s">
        <v>28839</v>
      </c>
      <c r="C100" s="69" t="s">
        <v>28840</v>
      </c>
      <c r="D100" s="69" t="s">
        <v>28841</v>
      </c>
      <c r="E100" s="187">
        <v>500000</v>
      </c>
      <c r="F100" s="719" t="s">
        <v>272</v>
      </c>
    </row>
    <row r="101" spans="1:6" ht="47.25" x14ac:dyDescent="0.25">
      <c r="A101" s="131">
        <v>86</v>
      </c>
      <c r="B101" s="69" t="s">
        <v>28842</v>
      </c>
      <c r="C101" s="69" t="s">
        <v>28843</v>
      </c>
      <c r="D101" s="69" t="s">
        <v>28844</v>
      </c>
      <c r="E101" s="187">
        <v>1200000</v>
      </c>
      <c r="F101" s="719" t="s">
        <v>13</v>
      </c>
    </row>
    <row r="102" spans="1:6" ht="63" x14ac:dyDescent="0.25">
      <c r="A102" s="131">
        <v>87</v>
      </c>
      <c r="B102" s="69" t="s">
        <v>28845</v>
      </c>
      <c r="C102" s="69" t="s">
        <v>28846</v>
      </c>
      <c r="D102" s="69" t="s">
        <v>28847</v>
      </c>
      <c r="E102" s="187">
        <v>500000</v>
      </c>
      <c r="F102" s="719" t="s">
        <v>13</v>
      </c>
    </row>
    <row r="103" spans="1:6" ht="47.25" x14ac:dyDescent="0.25">
      <c r="A103" s="131">
        <v>88</v>
      </c>
      <c r="B103" s="69" t="s">
        <v>28848</v>
      </c>
      <c r="C103" s="69" t="s">
        <v>28849</v>
      </c>
      <c r="D103" s="69" t="s">
        <v>28850</v>
      </c>
      <c r="E103" s="187">
        <v>1200000</v>
      </c>
      <c r="F103" s="719" t="s">
        <v>13</v>
      </c>
    </row>
    <row r="104" spans="1:6" ht="47.25" x14ac:dyDescent="0.25">
      <c r="A104" s="131">
        <v>89</v>
      </c>
      <c r="B104" s="69" t="s">
        <v>28851</v>
      </c>
      <c r="C104" s="69" t="s">
        <v>28852</v>
      </c>
      <c r="D104" s="69" t="s">
        <v>28844</v>
      </c>
      <c r="E104" s="187">
        <v>1200000</v>
      </c>
      <c r="F104" s="719" t="s">
        <v>13</v>
      </c>
    </row>
    <row r="105" spans="1:6" ht="31.5" x14ac:dyDescent="0.25">
      <c r="A105" s="131">
        <v>90</v>
      </c>
      <c r="B105" s="69" t="s">
        <v>28853</v>
      </c>
      <c r="C105" s="69" t="s">
        <v>28854</v>
      </c>
      <c r="D105" s="69" t="s">
        <v>28855</v>
      </c>
      <c r="E105" s="187">
        <v>300000</v>
      </c>
      <c r="F105" s="719" t="s">
        <v>13</v>
      </c>
    </row>
    <row r="106" spans="1:6" ht="47.25" x14ac:dyDescent="0.25">
      <c r="A106" s="131">
        <v>91</v>
      </c>
      <c r="B106" s="69" t="s">
        <v>28856</v>
      </c>
      <c r="C106" s="69" t="s">
        <v>28857</v>
      </c>
      <c r="D106" s="69" t="s">
        <v>28844</v>
      </c>
      <c r="E106" s="187">
        <v>1500000</v>
      </c>
      <c r="F106" s="719" t="s">
        <v>13</v>
      </c>
    </row>
    <row r="107" spans="1:6" ht="110.25" x14ac:dyDescent="0.25">
      <c r="A107" s="131">
        <v>92</v>
      </c>
      <c r="B107" s="69" t="s">
        <v>28858</v>
      </c>
      <c r="C107" s="69" t="s">
        <v>28859</v>
      </c>
      <c r="D107" s="69" t="s">
        <v>28860</v>
      </c>
      <c r="E107" s="187">
        <v>500000</v>
      </c>
      <c r="F107" s="719" t="s">
        <v>13</v>
      </c>
    </row>
    <row r="108" spans="1:6" ht="31.5" x14ac:dyDescent="0.25">
      <c r="A108" s="131">
        <v>93</v>
      </c>
      <c r="B108" s="69" t="s">
        <v>28861</v>
      </c>
      <c r="C108" s="69" t="s">
        <v>28862</v>
      </c>
      <c r="D108" s="69" t="s">
        <v>28863</v>
      </c>
      <c r="E108" s="187">
        <v>500000</v>
      </c>
      <c r="F108" s="719" t="s">
        <v>13</v>
      </c>
    </row>
    <row r="109" spans="1:6" ht="47.25" x14ac:dyDescent="0.25">
      <c r="A109" s="131">
        <v>94</v>
      </c>
      <c r="B109" s="69" t="s">
        <v>28864</v>
      </c>
      <c r="C109" s="69" t="s">
        <v>28865</v>
      </c>
      <c r="D109" s="69" t="s">
        <v>28844</v>
      </c>
      <c r="E109" s="187">
        <v>1200000</v>
      </c>
      <c r="F109" s="719" t="s">
        <v>13</v>
      </c>
    </row>
    <row r="110" spans="1:6" ht="47.25" x14ac:dyDescent="0.25">
      <c r="A110" s="131">
        <v>95</v>
      </c>
      <c r="B110" s="69" t="s">
        <v>28866</v>
      </c>
      <c r="C110" s="69" t="s">
        <v>28867</v>
      </c>
      <c r="D110" s="69" t="s">
        <v>28868</v>
      </c>
      <c r="E110" s="187">
        <v>400000</v>
      </c>
      <c r="F110" s="719" t="s">
        <v>272</v>
      </c>
    </row>
    <row r="111" spans="1:6" ht="47.25" x14ac:dyDescent="0.25">
      <c r="A111" s="131">
        <v>96</v>
      </c>
      <c r="B111" s="69" t="s">
        <v>28869</v>
      </c>
      <c r="C111" s="69" t="s">
        <v>28870</v>
      </c>
      <c r="D111" s="69" t="s">
        <v>28844</v>
      </c>
      <c r="E111" s="343">
        <v>1500000</v>
      </c>
      <c r="F111" s="719" t="s">
        <v>13</v>
      </c>
    </row>
    <row r="112" spans="1:6" x14ac:dyDescent="0.25">
      <c r="A112" s="131"/>
      <c r="B112" s="70" t="s">
        <v>3514</v>
      </c>
      <c r="C112" s="131"/>
      <c r="D112" s="131"/>
      <c r="E112" s="425">
        <f>SUM(E6:E111)</f>
        <v>78310344.820000008</v>
      </c>
      <c r="F112" s="719"/>
    </row>
    <row r="113" spans="1:6" x14ac:dyDescent="0.25">
      <c r="A113" s="357"/>
      <c r="B113" s="2427" t="s">
        <v>9</v>
      </c>
      <c r="C113" s="2427"/>
      <c r="D113" s="2427"/>
      <c r="E113" s="358"/>
      <c r="F113" s="359"/>
    </row>
    <row r="114" spans="1:6" ht="63" x14ac:dyDescent="0.25">
      <c r="A114" s="353">
        <v>1</v>
      </c>
      <c r="B114" s="69" t="s">
        <v>269</v>
      </c>
      <c r="C114" s="7" t="s">
        <v>28871</v>
      </c>
      <c r="D114" s="69" t="s">
        <v>271</v>
      </c>
      <c r="E114" s="187">
        <v>1000000</v>
      </c>
      <c r="F114" s="131" t="s">
        <v>272</v>
      </c>
    </row>
    <row r="115" spans="1:6" x14ac:dyDescent="0.25">
      <c r="A115" s="353"/>
      <c r="B115" s="70" t="s">
        <v>273</v>
      </c>
      <c r="C115" s="7"/>
      <c r="D115" s="69"/>
      <c r="E115" s="187"/>
      <c r="F115" s="131"/>
    </row>
    <row r="116" spans="1:6" ht="94.5" x14ac:dyDescent="0.25">
      <c r="A116" s="353">
        <v>2</v>
      </c>
      <c r="B116" s="69" t="s">
        <v>274</v>
      </c>
      <c r="C116" s="7" t="s">
        <v>28872</v>
      </c>
      <c r="D116" s="69" t="s">
        <v>276</v>
      </c>
      <c r="E116" s="187">
        <v>4500000</v>
      </c>
      <c r="F116" s="131" t="s">
        <v>277</v>
      </c>
    </row>
    <row r="117" spans="1:6" x14ac:dyDescent="0.25">
      <c r="A117" s="353"/>
      <c r="B117" s="70" t="s">
        <v>248</v>
      </c>
      <c r="C117" s="69"/>
      <c r="D117" s="69"/>
      <c r="E117" s="189">
        <v>5500000</v>
      </c>
      <c r="F117" s="131"/>
    </row>
    <row r="118" spans="1:6" ht="18" customHeight="1" x14ac:dyDescent="0.25">
      <c r="A118" s="353"/>
      <c r="B118" s="2348" t="s">
        <v>323</v>
      </c>
      <c r="C118" s="2350"/>
      <c r="D118" s="69"/>
      <c r="E118" s="189"/>
      <c r="F118" s="131"/>
    </row>
    <row r="119" spans="1:6" ht="63" x14ac:dyDescent="0.25">
      <c r="A119" s="161"/>
      <c r="B119" s="78" t="s">
        <v>28873</v>
      </c>
      <c r="C119" s="158" t="s">
        <v>28874</v>
      </c>
      <c r="D119" s="78" t="s">
        <v>28875</v>
      </c>
      <c r="E119" s="186">
        <v>3000000</v>
      </c>
      <c r="F119" s="1292" t="s">
        <v>13</v>
      </c>
    </row>
    <row r="120" spans="1:6" x14ac:dyDescent="0.25">
      <c r="A120" s="88"/>
      <c r="B120" s="88" t="s">
        <v>248</v>
      </c>
      <c r="C120" s="88"/>
      <c r="D120" s="88"/>
      <c r="E120" s="520">
        <v>3000000</v>
      </c>
      <c r="F120" s="88"/>
    </row>
    <row r="121" spans="1:6" x14ac:dyDescent="0.25">
      <c r="A121" s="88"/>
      <c r="B121" s="88" t="s">
        <v>324</v>
      </c>
      <c r="C121" s="88"/>
      <c r="D121" s="88"/>
      <c r="E121" s="89">
        <f>E120+E117+E112</f>
        <v>86810344.820000008</v>
      </c>
      <c r="F121" s="88"/>
    </row>
    <row r="125" spans="1:6" x14ac:dyDescent="0.25">
      <c r="A125" s="2352" t="s">
        <v>0</v>
      </c>
      <c r="B125" s="2352"/>
      <c r="C125" s="2352"/>
      <c r="D125" s="2352"/>
      <c r="E125" s="2352"/>
      <c r="F125" s="2352"/>
    </row>
    <row r="126" spans="1:6" x14ac:dyDescent="0.25">
      <c r="A126" s="2352" t="s">
        <v>28665</v>
      </c>
      <c r="B126" s="2352"/>
      <c r="C126" s="2352"/>
      <c r="D126" s="2352"/>
      <c r="E126" s="2352"/>
      <c r="F126" s="2352"/>
    </row>
    <row r="127" spans="1:6" x14ac:dyDescent="0.25">
      <c r="A127" s="2352" t="s">
        <v>281</v>
      </c>
      <c r="B127" s="2352"/>
      <c r="C127" s="2352"/>
      <c r="D127" s="2352"/>
      <c r="E127" s="2352"/>
      <c r="F127" s="2352"/>
    </row>
    <row r="128" spans="1:6" ht="31.5" x14ac:dyDescent="0.25">
      <c r="A128" s="264" t="s">
        <v>18595</v>
      </c>
      <c r="B128" s="264" t="s">
        <v>5559</v>
      </c>
      <c r="C128" s="437" t="s">
        <v>284</v>
      </c>
      <c r="D128" s="264" t="s">
        <v>28876</v>
      </c>
      <c r="E128" s="436" t="s">
        <v>708</v>
      </c>
      <c r="F128" s="264" t="s">
        <v>4467</v>
      </c>
    </row>
    <row r="129" spans="1:6" ht="47.25" x14ac:dyDescent="0.25">
      <c r="A129" s="43">
        <v>1</v>
      </c>
      <c r="B129" s="182" t="s">
        <v>289</v>
      </c>
      <c r="C129" s="182" t="s">
        <v>28666</v>
      </c>
      <c r="D129" s="182" t="s">
        <v>329</v>
      </c>
      <c r="E129" s="150">
        <v>200000</v>
      </c>
      <c r="F129" s="42" t="s">
        <v>135</v>
      </c>
    </row>
    <row r="130" spans="1:6" ht="126" x14ac:dyDescent="0.25">
      <c r="A130" s="43">
        <v>2</v>
      </c>
      <c r="B130" s="182" t="s">
        <v>295</v>
      </c>
      <c r="C130" s="182" t="s">
        <v>28667</v>
      </c>
      <c r="D130" s="182" t="s">
        <v>488</v>
      </c>
      <c r="E130" s="266">
        <v>200000</v>
      </c>
      <c r="F130" s="42" t="s">
        <v>135</v>
      </c>
    </row>
    <row r="131" spans="1:6" ht="31.5" x14ac:dyDescent="0.25">
      <c r="A131" s="43">
        <v>3</v>
      </c>
      <c r="B131" s="182" t="s">
        <v>17</v>
      </c>
      <c r="C131" s="182" t="s">
        <v>28668</v>
      </c>
      <c r="D131" s="182" t="s">
        <v>537</v>
      </c>
      <c r="E131" s="266">
        <v>42000</v>
      </c>
      <c r="F131" s="42" t="s">
        <v>135</v>
      </c>
    </row>
    <row r="132" spans="1:6" ht="47.25" x14ac:dyDescent="0.25">
      <c r="A132" s="43">
        <v>4</v>
      </c>
      <c r="B132" s="182" t="s">
        <v>20</v>
      </c>
      <c r="C132" s="182" t="s">
        <v>28669</v>
      </c>
      <c r="D132" s="182" t="s">
        <v>539</v>
      </c>
      <c r="E132" s="266">
        <v>40000</v>
      </c>
      <c r="F132" s="42" t="s">
        <v>135</v>
      </c>
    </row>
    <row r="133" spans="1:6" ht="94.5" x14ac:dyDescent="0.25">
      <c r="A133" s="43">
        <v>5</v>
      </c>
      <c r="B133" s="182" t="s">
        <v>23</v>
      </c>
      <c r="C133" s="182" t="s">
        <v>28670</v>
      </c>
      <c r="D133" s="182" t="s">
        <v>541</v>
      </c>
      <c r="E133" s="266">
        <v>200758.62</v>
      </c>
      <c r="F133" s="42" t="s">
        <v>135</v>
      </c>
    </row>
    <row r="134" spans="1:6" x14ac:dyDescent="0.25">
      <c r="A134" s="43"/>
      <c r="B134" s="2330" t="s">
        <v>2222</v>
      </c>
      <c r="C134" s="2535"/>
      <c r="D134" s="2331"/>
      <c r="E134" s="266"/>
      <c r="F134" s="42"/>
    </row>
    <row r="135" spans="1:6" ht="110.25" x14ac:dyDescent="0.25">
      <c r="A135" s="43">
        <v>6</v>
      </c>
      <c r="B135" s="182" t="s">
        <v>295</v>
      </c>
      <c r="C135" s="182" t="s">
        <v>28671</v>
      </c>
      <c r="D135" s="182" t="s">
        <v>336</v>
      </c>
      <c r="E135" s="150">
        <v>100000</v>
      </c>
      <c r="F135" s="42" t="s">
        <v>135</v>
      </c>
    </row>
    <row r="136" spans="1:6" ht="94.5" x14ac:dyDescent="0.25">
      <c r="A136" s="43">
        <v>7</v>
      </c>
      <c r="B136" s="182" t="s">
        <v>23</v>
      </c>
      <c r="C136" s="182" t="s">
        <v>28672</v>
      </c>
      <c r="D136" s="182" t="s">
        <v>541</v>
      </c>
      <c r="E136" s="266">
        <v>100000</v>
      </c>
      <c r="F136" s="42" t="s">
        <v>135</v>
      </c>
    </row>
    <row r="137" spans="1:6" ht="94.5" x14ac:dyDescent="0.25">
      <c r="A137" s="43">
        <v>8</v>
      </c>
      <c r="B137" s="182" t="s">
        <v>299</v>
      </c>
      <c r="C137" s="182" t="s">
        <v>28673</v>
      </c>
      <c r="D137" s="182" t="s">
        <v>1244</v>
      </c>
      <c r="E137" s="266">
        <v>141379.32</v>
      </c>
      <c r="F137" s="42" t="s">
        <v>135</v>
      </c>
    </row>
    <row r="138" spans="1:6" x14ac:dyDescent="0.25">
      <c r="A138" s="464"/>
      <c r="B138" s="2381" t="s">
        <v>40</v>
      </c>
      <c r="C138" s="2382"/>
      <c r="D138" s="264"/>
      <c r="E138" s="157"/>
      <c r="F138" s="42"/>
    </row>
    <row r="139" spans="1:6" ht="94.5" x14ac:dyDescent="0.25">
      <c r="A139" s="43">
        <v>9</v>
      </c>
      <c r="B139" s="269" t="s">
        <v>301</v>
      </c>
      <c r="C139" s="182" t="s">
        <v>28674</v>
      </c>
      <c r="D139" s="269" t="s">
        <v>43</v>
      </c>
      <c r="E139" s="157">
        <v>568965.51</v>
      </c>
      <c r="F139" s="42" t="s">
        <v>13</v>
      </c>
    </row>
    <row r="140" spans="1:6" x14ac:dyDescent="0.25">
      <c r="A140" s="464"/>
      <c r="B140" s="2381" t="s">
        <v>112</v>
      </c>
      <c r="C140" s="2382"/>
      <c r="D140" s="264"/>
      <c r="E140" s="157"/>
      <c r="F140" s="42"/>
    </row>
    <row r="141" spans="1:6" ht="47.25" x14ac:dyDescent="0.25">
      <c r="A141" s="43">
        <v>10</v>
      </c>
      <c r="B141" s="269" t="s">
        <v>28877</v>
      </c>
      <c r="C141" s="182" t="s">
        <v>28878</v>
      </c>
      <c r="D141" s="269" t="s">
        <v>1915</v>
      </c>
      <c r="E141" s="157">
        <v>1300000</v>
      </c>
      <c r="F141" s="42" t="s">
        <v>13</v>
      </c>
    </row>
    <row r="142" spans="1:6" ht="47.25" x14ac:dyDescent="0.25">
      <c r="A142" s="43">
        <v>11</v>
      </c>
      <c r="B142" s="269" t="s">
        <v>28879</v>
      </c>
      <c r="C142" s="182" t="s">
        <v>28880</v>
      </c>
      <c r="D142" s="269" t="s">
        <v>1915</v>
      </c>
      <c r="E142" s="150">
        <v>1300000</v>
      </c>
      <c r="F142" s="42" t="s">
        <v>135</v>
      </c>
    </row>
    <row r="143" spans="1:6" ht="47.25" x14ac:dyDescent="0.25">
      <c r="A143" s="43">
        <v>12</v>
      </c>
      <c r="B143" s="269" t="s">
        <v>28766</v>
      </c>
      <c r="C143" s="182" t="s">
        <v>28767</v>
      </c>
      <c r="D143" s="269" t="s">
        <v>2934</v>
      </c>
      <c r="E143" s="266">
        <v>700000</v>
      </c>
      <c r="F143" s="42" t="s">
        <v>13</v>
      </c>
    </row>
    <row r="144" spans="1:6" ht="47.25" x14ac:dyDescent="0.25">
      <c r="A144" s="43">
        <v>13</v>
      </c>
      <c r="B144" s="269" t="s">
        <v>28881</v>
      </c>
      <c r="C144" s="182" t="s">
        <v>28882</v>
      </c>
      <c r="D144" s="269" t="s">
        <v>1915</v>
      </c>
      <c r="E144" s="150">
        <v>1300000</v>
      </c>
      <c r="F144" s="42" t="s">
        <v>13</v>
      </c>
    </row>
    <row r="145" spans="1:6" x14ac:dyDescent="0.25">
      <c r="A145" s="464"/>
      <c r="B145" s="2381" t="s">
        <v>19538</v>
      </c>
      <c r="C145" s="2382"/>
      <c r="D145" s="264"/>
      <c r="E145" s="266"/>
      <c r="F145" s="42"/>
    </row>
    <row r="146" spans="1:6" ht="47.25" x14ac:dyDescent="0.25">
      <c r="A146" s="43">
        <v>14</v>
      </c>
      <c r="B146" s="182" t="s">
        <v>28883</v>
      </c>
      <c r="C146" s="182" t="s">
        <v>28884</v>
      </c>
      <c r="D146" s="269" t="s">
        <v>349</v>
      </c>
      <c r="E146" s="157">
        <v>1300000</v>
      </c>
      <c r="F146" s="42" t="s">
        <v>13</v>
      </c>
    </row>
    <row r="147" spans="1:6" ht="78.75" x14ac:dyDescent="0.25">
      <c r="A147" s="43">
        <v>15</v>
      </c>
      <c r="B147" s="182" t="s">
        <v>28696</v>
      </c>
      <c r="C147" s="182" t="s">
        <v>28885</v>
      </c>
      <c r="D147" s="182" t="s">
        <v>28886</v>
      </c>
      <c r="E147" s="266">
        <v>2000000</v>
      </c>
      <c r="F147" s="42" t="s">
        <v>13</v>
      </c>
    </row>
    <row r="148" spans="1:6" x14ac:dyDescent="0.25">
      <c r="A148" s="464"/>
      <c r="B148" s="2381" t="s">
        <v>219</v>
      </c>
      <c r="C148" s="2382"/>
      <c r="D148" s="264"/>
      <c r="E148" s="266"/>
      <c r="F148" s="42"/>
    </row>
    <row r="149" spans="1:6" ht="63" x14ac:dyDescent="0.25">
      <c r="A149" s="43">
        <v>16</v>
      </c>
      <c r="B149" s="269" t="s">
        <v>28887</v>
      </c>
      <c r="C149" s="182" t="s">
        <v>28888</v>
      </c>
      <c r="D149" s="269" t="s">
        <v>28889</v>
      </c>
      <c r="E149" s="157">
        <v>1886206.89</v>
      </c>
      <c r="F149" s="42" t="s">
        <v>13</v>
      </c>
    </row>
    <row r="150" spans="1:6" x14ac:dyDescent="0.25">
      <c r="A150" s="464"/>
      <c r="B150" s="2381" t="s">
        <v>248</v>
      </c>
      <c r="C150" s="2382"/>
      <c r="D150" s="264"/>
      <c r="E150" s="436">
        <v>11379310.34</v>
      </c>
      <c r="F150" s="42"/>
    </row>
  </sheetData>
  <mergeCells count="25">
    <mergeCell ref="B52:D52"/>
    <mergeCell ref="B140:C140"/>
    <mergeCell ref="B118:C118"/>
    <mergeCell ref="B150:C150"/>
    <mergeCell ref="B84:D84"/>
    <mergeCell ref="B99:D99"/>
    <mergeCell ref="B113:D113"/>
    <mergeCell ref="A125:F125"/>
    <mergeCell ref="A126:F126"/>
    <mergeCell ref="A127:F127"/>
    <mergeCell ref="B134:D134"/>
    <mergeCell ref="B138:C138"/>
    <mergeCell ref="B145:C145"/>
    <mergeCell ref="B148:C148"/>
    <mergeCell ref="A1:F1"/>
    <mergeCell ref="A2:F2"/>
    <mergeCell ref="A3:F3"/>
    <mergeCell ref="B5:D5"/>
    <mergeCell ref="B11:D11"/>
    <mergeCell ref="B15:D15"/>
    <mergeCell ref="B19:D19"/>
    <mergeCell ref="B24:D24"/>
    <mergeCell ref="B26:D26"/>
    <mergeCell ref="B49:D49"/>
    <mergeCell ref="B17:D17"/>
  </mergeCells>
  <pageMargins left="0.7" right="0.7" top="0.75" bottom="0.75" header="0.3" footer="0.3"/>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0"/>
  <sheetViews>
    <sheetView topLeftCell="A127" workbookViewId="0">
      <selection activeCell="E140" sqref="E140"/>
    </sheetView>
  </sheetViews>
  <sheetFormatPr defaultRowHeight="15.75" x14ac:dyDescent="0.25"/>
  <cols>
    <col min="1" max="1" width="9.140625" style="128"/>
    <col min="2" max="2" width="13.28515625" style="128" customWidth="1"/>
    <col min="3" max="3" width="42.28515625" style="128" customWidth="1"/>
    <col min="4" max="4" width="17.7109375" style="128" customWidth="1"/>
    <col min="5" max="5" width="20.140625" style="128" customWidth="1"/>
    <col min="6" max="6" width="10" style="128" customWidth="1"/>
    <col min="7" max="16384" width="9.140625" style="128"/>
  </cols>
  <sheetData>
    <row r="1" spans="1:6" x14ac:dyDescent="0.25">
      <c r="A1" s="2345" t="s">
        <v>0</v>
      </c>
      <c r="B1" s="2345"/>
      <c r="C1" s="2345"/>
      <c r="D1" s="2345"/>
      <c r="E1" s="2345"/>
      <c r="F1" s="2345"/>
    </row>
    <row r="2" spans="1:6" x14ac:dyDescent="0.25">
      <c r="A2" s="2345" t="s">
        <v>24161</v>
      </c>
      <c r="B2" s="2345"/>
      <c r="C2" s="2345"/>
      <c r="D2" s="2345"/>
      <c r="E2" s="2345"/>
      <c r="F2" s="2345"/>
    </row>
    <row r="3" spans="1:6" x14ac:dyDescent="0.25">
      <c r="A3" s="2345" t="s">
        <v>281</v>
      </c>
      <c r="B3" s="2345"/>
      <c r="C3" s="2345"/>
      <c r="D3" s="2345"/>
      <c r="E3" s="2345"/>
      <c r="F3" s="2345"/>
    </row>
    <row r="4" spans="1:6" ht="31.5" x14ac:dyDescent="0.25">
      <c r="A4" s="65" t="s">
        <v>3</v>
      </c>
      <c r="B4" s="96" t="s">
        <v>283</v>
      </c>
      <c r="C4" s="96" t="s">
        <v>284</v>
      </c>
      <c r="D4" s="96" t="s">
        <v>5291</v>
      </c>
      <c r="E4" s="138" t="s">
        <v>286</v>
      </c>
      <c r="F4" s="96" t="s">
        <v>287</v>
      </c>
    </row>
    <row r="5" spans="1:6" x14ac:dyDescent="0.25">
      <c r="A5" s="248"/>
      <c r="B5" s="2351" t="s">
        <v>9</v>
      </c>
      <c r="C5" s="2351"/>
      <c r="D5" s="2351"/>
      <c r="E5" s="138"/>
      <c r="F5" s="76"/>
    </row>
    <row r="6" spans="1:6" ht="47.25" x14ac:dyDescent="0.25">
      <c r="A6" s="72">
        <v>1</v>
      </c>
      <c r="B6" s="75" t="s">
        <v>3454</v>
      </c>
      <c r="C6" s="75" t="s">
        <v>24162</v>
      </c>
      <c r="D6" s="75" t="s">
        <v>12</v>
      </c>
      <c r="E6" s="77">
        <v>1298000</v>
      </c>
      <c r="F6" s="75" t="s">
        <v>13</v>
      </c>
    </row>
    <row r="7" spans="1:6" ht="126" x14ac:dyDescent="0.25">
      <c r="A7" s="72">
        <v>2</v>
      </c>
      <c r="B7" s="75" t="s">
        <v>295</v>
      </c>
      <c r="C7" s="75" t="s">
        <v>24163</v>
      </c>
      <c r="D7" s="75" t="s">
        <v>2062</v>
      </c>
      <c r="E7" s="77">
        <v>1766620.1</v>
      </c>
      <c r="F7" s="75" t="s">
        <v>13</v>
      </c>
    </row>
    <row r="8" spans="1:6" ht="31.5" x14ac:dyDescent="0.25">
      <c r="A8" s="72">
        <v>3</v>
      </c>
      <c r="B8" s="75" t="s">
        <v>17</v>
      </c>
      <c r="C8" s="75" t="s">
        <v>24164</v>
      </c>
      <c r="D8" s="75" t="s">
        <v>19</v>
      </c>
      <c r="E8" s="77">
        <v>90000</v>
      </c>
      <c r="F8" s="75" t="s">
        <v>13</v>
      </c>
    </row>
    <row r="9" spans="1:6" ht="31.5" x14ac:dyDescent="0.25">
      <c r="A9" s="72">
        <v>4</v>
      </c>
      <c r="B9" s="75" t="s">
        <v>20</v>
      </c>
      <c r="C9" s="75" t="s">
        <v>24165</v>
      </c>
      <c r="D9" s="75" t="s">
        <v>22</v>
      </c>
      <c r="E9" s="77">
        <v>54000</v>
      </c>
      <c r="F9" s="75" t="s">
        <v>13</v>
      </c>
    </row>
    <row r="10" spans="1:6" ht="63" x14ac:dyDescent="0.25">
      <c r="A10" s="72">
        <v>5</v>
      </c>
      <c r="B10" s="75" t="s">
        <v>299</v>
      </c>
      <c r="C10" s="75" t="s">
        <v>24166</v>
      </c>
      <c r="D10" s="75" t="s">
        <v>24167</v>
      </c>
      <c r="E10" s="77">
        <v>550000</v>
      </c>
      <c r="F10" s="75" t="s">
        <v>13</v>
      </c>
    </row>
    <row r="11" spans="1:6" ht="78.75" x14ac:dyDescent="0.25">
      <c r="A11" s="72">
        <v>6</v>
      </c>
      <c r="B11" s="75" t="s">
        <v>23</v>
      </c>
      <c r="C11" s="75" t="s">
        <v>24168</v>
      </c>
      <c r="D11" s="75" t="s">
        <v>24169</v>
      </c>
      <c r="E11" s="77">
        <v>450000</v>
      </c>
      <c r="F11" s="75" t="s">
        <v>13</v>
      </c>
    </row>
    <row r="12" spans="1:6" x14ac:dyDescent="0.25">
      <c r="A12" s="72"/>
      <c r="B12" s="2351" t="s">
        <v>334</v>
      </c>
      <c r="C12" s="2351"/>
      <c r="D12" s="2351"/>
      <c r="E12" s="77"/>
      <c r="F12" s="75"/>
    </row>
    <row r="13" spans="1:6" ht="47.25" x14ac:dyDescent="0.25">
      <c r="A13" s="72">
        <v>7</v>
      </c>
      <c r="B13" s="75" t="s">
        <v>295</v>
      </c>
      <c r="C13" s="75" t="s">
        <v>24170</v>
      </c>
      <c r="D13" s="75" t="s">
        <v>24171</v>
      </c>
      <c r="E13" s="77">
        <v>762827.59</v>
      </c>
      <c r="F13" s="75" t="s">
        <v>13</v>
      </c>
    </row>
    <row r="14" spans="1:6" ht="78.75" x14ac:dyDescent="0.25">
      <c r="A14" s="72">
        <v>8</v>
      </c>
      <c r="B14" s="75" t="s">
        <v>23</v>
      </c>
      <c r="C14" s="75" t="s">
        <v>24172</v>
      </c>
      <c r="D14" s="75" t="s">
        <v>24173</v>
      </c>
      <c r="E14" s="77">
        <v>500000</v>
      </c>
      <c r="F14" s="75" t="s">
        <v>13</v>
      </c>
    </row>
    <row r="15" spans="1:6" ht="63" x14ac:dyDescent="0.25">
      <c r="A15" s="72">
        <v>9</v>
      </c>
      <c r="B15" s="75" t="s">
        <v>299</v>
      </c>
      <c r="C15" s="75" t="s">
        <v>24174</v>
      </c>
      <c r="D15" s="75" t="s">
        <v>24167</v>
      </c>
      <c r="E15" s="77">
        <v>550000</v>
      </c>
      <c r="F15" s="75" t="s">
        <v>13</v>
      </c>
    </row>
    <row r="16" spans="1:6" ht="47.25" x14ac:dyDescent="0.25">
      <c r="A16" s="72">
        <v>10</v>
      </c>
      <c r="B16" s="75" t="s">
        <v>290</v>
      </c>
      <c r="C16" s="75" t="s">
        <v>24175</v>
      </c>
      <c r="D16" s="75" t="s">
        <v>24176</v>
      </c>
      <c r="E16" s="77">
        <v>791482.75</v>
      </c>
      <c r="F16" s="75" t="s">
        <v>13</v>
      </c>
    </row>
    <row r="17" spans="1:6" x14ac:dyDescent="0.25">
      <c r="A17" s="72"/>
      <c r="B17" s="2351" t="s">
        <v>34</v>
      </c>
      <c r="C17" s="2351"/>
      <c r="D17" s="2351"/>
      <c r="E17" s="77"/>
      <c r="F17" s="75"/>
    </row>
    <row r="18" spans="1:6" ht="47.25" x14ac:dyDescent="0.25">
      <c r="A18" s="72">
        <v>11</v>
      </c>
      <c r="B18" s="10" t="s">
        <v>15362</v>
      </c>
      <c r="C18" s="75" t="s">
        <v>24177</v>
      </c>
      <c r="D18" s="75" t="s">
        <v>341</v>
      </c>
      <c r="E18" s="77">
        <v>9500000</v>
      </c>
      <c r="F18" s="75" t="s">
        <v>13</v>
      </c>
    </row>
    <row r="19" spans="1:6" ht="47.25" x14ac:dyDescent="0.25">
      <c r="A19" s="72">
        <v>12</v>
      </c>
      <c r="B19" s="10" t="s">
        <v>24178</v>
      </c>
      <c r="C19" s="75" t="s">
        <v>24179</v>
      </c>
      <c r="D19" s="75" t="s">
        <v>341</v>
      </c>
      <c r="E19" s="77">
        <v>16383620</v>
      </c>
      <c r="F19" s="75" t="s">
        <v>13</v>
      </c>
    </row>
    <row r="20" spans="1:6" x14ac:dyDescent="0.25">
      <c r="A20" s="72"/>
      <c r="B20" s="2351" t="s">
        <v>312</v>
      </c>
      <c r="C20" s="2351"/>
      <c r="D20" s="2351"/>
      <c r="E20" s="77"/>
      <c r="F20" s="75"/>
    </row>
    <row r="21" spans="1:6" ht="47.25" x14ac:dyDescent="0.25">
      <c r="A21" s="72">
        <v>13</v>
      </c>
      <c r="B21" s="75" t="s">
        <v>23924</v>
      </c>
      <c r="C21" s="75" t="s">
        <v>24180</v>
      </c>
      <c r="D21" s="75" t="s">
        <v>202</v>
      </c>
      <c r="E21" s="77">
        <v>650000</v>
      </c>
      <c r="F21" s="75" t="s">
        <v>13</v>
      </c>
    </row>
    <row r="22" spans="1:6" ht="47.25" x14ac:dyDescent="0.25">
      <c r="A22" s="72">
        <v>14</v>
      </c>
      <c r="B22" s="75" t="s">
        <v>24181</v>
      </c>
      <c r="C22" s="75" t="s">
        <v>24182</v>
      </c>
      <c r="D22" s="75" t="s">
        <v>202</v>
      </c>
      <c r="E22" s="77">
        <v>650000</v>
      </c>
      <c r="F22" s="75" t="s">
        <v>13</v>
      </c>
    </row>
    <row r="23" spans="1:6" ht="47.25" x14ac:dyDescent="0.25">
      <c r="A23" s="72">
        <v>15</v>
      </c>
      <c r="B23" s="75" t="s">
        <v>24183</v>
      </c>
      <c r="C23" s="75" t="s">
        <v>24184</v>
      </c>
      <c r="D23" s="75" t="s">
        <v>202</v>
      </c>
      <c r="E23" s="77">
        <v>650000</v>
      </c>
      <c r="F23" s="75" t="s">
        <v>13</v>
      </c>
    </row>
    <row r="24" spans="1:6" ht="47.25" x14ac:dyDescent="0.25">
      <c r="A24" s="72">
        <v>16</v>
      </c>
      <c r="B24" s="75" t="s">
        <v>24185</v>
      </c>
      <c r="C24" s="75" t="s">
        <v>24186</v>
      </c>
      <c r="D24" s="75" t="s">
        <v>202</v>
      </c>
      <c r="E24" s="77">
        <v>650000</v>
      </c>
      <c r="F24" s="75" t="s">
        <v>13</v>
      </c>
    </row>
    <row r="25" spans="1:6" ht="47.25" x14ac:dyDescent="0.25">
      <c r="A25" s="72">
        <v>17</v>
      </c>
      <c r="B25" s="75" t="s">
        <v>24187</v>
      </c>
      <c r="C25" s="75" t="s">
        <v>24188</v>
      </c>
      <c r="D25" s="75" t="s">
        <v>202</v>
      </c>
      <c r="E25" s="77">
        <v>650000</v>
      </c>
      <c r="F25" s="75" t="s">
        <v>13</v>
      </c>
    </row>
    <row r="26" spans="1:6" ht="47.25" x14ac:dyDescent="0.25">
      <c r="A26" s="72">
        <v>18</v>
      </c>
      <c r="B26" s="75" t="s">
        <v>24189</v>
      </c>
      <c r="C26" s="75" t="s">
        <v>24190</v>
      </c>
      <c r="D26" s="75" t="s">
        <v>202</v>
      </c>
      <c r="E26" s="77">
        <v>650000</v>
      </c>
      <c r="F26" s="75" t="s">
        <v>13</v>
      </c>
    </row>
    <row r="27" spans="1:6" ht="47.25" x14ac:dyDescent="0.25">
      <c r="A27" s="72">
        <v>19</v>
      </c>
      <c r="B27" s="75" t="s">
        <v>24191</v>
      </c>
      <c r="C27" s="75" t="s">
        <v>24192</v>
      </c>
      <c r="D27" s="75" t="s">
        <v>202</v>
      </c>
      <c r="E27" s="77">
        <v>650000</v>
      </c>
      <c r="F27" s="75" t="s">
        <v>13</v>
      </c>
    </row>
    <row r="28" spans="1:6" ht="47.25" x14ac:dyDescent="0.25">
      <c r="A28" s="72">
        <v>20</v>
      </c>
      <c r="B28" s="75" t="s">
        <v>24193</v>
      </c>
      <c r="C28" s="75" t="s">
        <v>24194</v>
      </c>
      <c r="D28" s="75" t="s">
        <v>24195</v>
      </c>
      <c r="E28" s="77">
        <v>650000</v>
      </c>
      <c r="F28" s="75" t="s">
        <v>13</v>
      </c>
    </row>
    <row r="29" spans="1:6" ht="47.25" x14ac:dyDescent="0.25">
      <c r="A29" s="72">
        <v>21</v>
      </c>
      <c r="B29" s="75" t="s">
        <v>24196</v>
      </c>
      <c r="C29" s="75" t="s">
        <v>24194</v>
      </c>
      <c r="D29" s="75" t="s">
        <v>202</v>
      </c>
      <c r="E29" s="77">
        <v>650000</v>
      </c>
      <c r="F29" s="75" t="s">
        <v>13</v>
      </c>
    </row>
    <row r="30" spans="1:6" ht="47.25" x14ac:dyDescent="0.25">
      <c r="A30" s="72">
        <v>22</v>
      </c>
      <c r="B30" s="75" t="s">
        <v>24197</v>
      </c>
      <c r="C30" s="75" t="s">
        <v>24198</v>
      </c>
      <c r="D30" s="75" t="s">
        <v>202</v>
      </c>
      <c r="E30" s="77">
        <v>650000</v>
      </c>
      <c r="F30" s="75" t="s">
        <v>13</v>
      </c>
    </row>
    <row r="31" spans="1:6" ht="47.25" x14ac:dyDescent="0.25">
      <c r="A31" s="72">
        <v>23</v>
      </c>
      <c r="B31" s="75" t="s">
        <v>14673</v>
      </c>
      <c r="C31" s="75" t="s">
        <v>24199</v>
      </c>
      <c r="D31" s="75" t="s">
        <v>202</v>
      </c>
      <c r="E31" s="77">
        <v>650000</v>
      </c>
      <c r="F31" s="75" t="s">
        <v>13</v>
      </c>
    </row>
    <row r="32" spans="1:6" ht="47.25" x14ac:dyDescent="0.25">
      <c r="A32" s="72">
        <v>24</v>
      </c>
      <c r="B32" s="75" t="s">
        <v>24200</v>
      </c>
      <c r="C32" s="75" t="s">
        <v>24201</v>
      </c>
      <c r="D32" s="75" t="s">
        <v>202</v>
      </c>
      <c r="E32" s="77">
        <v>650000</v>
      </c>
      <c r="F32" s="75" t="s">
        <v>13</v>
      </c>
    </row>
    <row r="33" spans="1:6" ht="47.25" x14ac:dyDescent="0.25">
      <c r="A33" s="72">
        <v>25</v>
      </c>
      <c r="B33" s="75" t="s">
        <v>24202</v>
      </c>
      <c r="C33" s="75" t="s">
        <v>24203</v>
      </c>
      <c r="D33" s="75" t="s">
        <v>202</v>
      </c>
      <c r="E33" s="77">
        <v>650000</v>
      </c>
      <c r="F33" s="75" t="s">
        <v>13</v>
      </c>
    </row>
    <row r="34" spans="1:6" ht="47.25" x14ac:dyDescent="0.25">
      <c r="A34" s="72">
        <v>26</v>
      </c>
      <c r="B34" s="75" t="s">
        <v>24204</v>
      </c>
      <c r="C34" s="75" t="s">
        <v>24205</v>
      </c>
      <c r="D34" s="75" t="s">
        <v>202</v>
      </c>
      <c r="E34" s="77">
        <v>650000</v>
      </c>
      <c r="F34" s="75" t="s">
        <v>13</v>
      </c>
    </row>
    <row r="35" spans="1:6" ht="47.25" x14ac:dyDescent="0.25">
      <c r="A35" s="72">
        <v>27</v>
      </c>
      <c r="B35" s="75" t="s">
        <v>13218</v>
      </c>
      <c r="C35" s="75" t="s">
        <v>24206</v>
      </c>
      <c r="D35" s="75" t="s">
        <v>202</v>
      </c>
      <c r="E35" s="77">
        <v>650000</v>
      </c>
      <c r="F35" s="75" t="s">
        <v>13</v>
      </c>
    </row>
    <row r="36" spans="1:6" ht="47.25" x14ac:dyDescent="0.25">
      <c r="A36" s="72">
        <v>28</v>
      </c>
      <c r="B36" s="75" t="s">
        <v>24207</v>
      </c>
      <c r="C36" s="75" t="s">
        <v>24208</v>
      </c>
      <c r="D36" s="75" t="s">
        <v>202</v>
      </c>
      <c r="E36" s="77">
        <v>650000</v>
      </c>
      <c r="F36" s="75" t="s">
        <v>13</v>
      </c>
    </row>
    <row r="37" spans="1:6" ht="47.25" x14ac:dyDescent="0.25">
      <c r="A37" s="72">
        <v>29</v>
      </c>
      <c r="B37" s="75" t="s">
        <v>24209</v>
      </c>
      <c r="C37" s="75" t="s">
        <v>24210</v>
      </c>
      <c r="D37" s="75" t="s">
        <v>202</v>
      </c>
      <c r="E37" s="77">
        <v>650000</v>
      </c>
      <c r="F37" s="75" t="s">
        <v>13</v>
      </c>
    </row>
    <row r="38" spans="1:6" ht="47.25" x14ac:dyDescent="0.25">
      <c r="A38" s="72">
        <v>30</v>
      </c>
      <c r="B38" s="75" t="s">
        <v>24211</v>
      </c>
      <c r="C38" s="75" t="s">
        <v>24212</v>
      </c>
      <c r="D38" s="75" t="s">
        <v>202</v>
      </c>
      <c r="E38" s="77">
        <v>650000</v>
      </c>
      <c r="F38" s="75" t="s">
        <v>13</v>
      </c>
    </row>
    <row r="39" spans="1:6" ht="47.25" x14ac:dyDescent="0.25">
      <c r="A39" s="72">
        <v>31</v>
      </c>
      <c r="B39" s="75" t="s">
        <v>24213</v>
      </c>
      <c r="C39" s="75" t="s">
        <v>24212</v>
      </c>
      <c r="D39" s="75" t="s">
        <v>202</v>
      </c>
      <c r="E39" s="77">
        <v>650000</v>
      </c>
      <c r="F39" s="75" t="s">
        <v>13</v>
      </c>
    </row>
    <row r="40" spans="1:6" ht="47.25" x14ac:dyDescent="0.25">
      <c r="A40" s="72">
        <v>32</v>
      </c>
      <c r="B40" s="75" t="s">
        <v>24214</v>
      </c>
      <c r="C40" s="75" t="s">
        <v>24215</v>
      </c>
      <c r="D40" s="10" t="s">
        <v>202</v>
      </c>
      <c r="E40" s="77">
        <v>650000</v>
      </c>
      <c r="F40" s="75" t="s">
        <v>13</v>
      </c>
    </row>
    <row r="41" spans="1:6" ht="47.25" x14ac:dyDescent="0.25">
      <c r="A41" s="72">
        <v>33</v>
      </c>
      <c r="B41" s="75" t="s">
        <v>24216</v>
      </c>
      <c r="C41" s="75" t="s">
        <v>24217</v>
      </c>
      <c r="D41" s="75" t="s">
        <v>202</v>
      </c>
      <c r="E41" s="77">
        <v>650000</v>
      </c>
      <c r="F41" s="75" t="s">
        <v>13</v>
      </c>
    </row>
    <row r="42" spans="1:6" ht="47.25" x14ac:dyDescent="0.25">
      <c r="A42" s="72">
        <v>34</v>
      </c>
      <c r="B42" s="75" t="s">
        <v>24218</v>
      </c>
      <c r="C42" s="75" t="s">
        <v>24219</v>
      </c>
      <c r="D42" s="75" t="s">
        <v>202</v>
      </c>
      <c r="E42" s="77">
        <v>650000</v>
      </c>
      <c r="F42" s="75" t="s">
        <v>13</v>
      </c>
    </row>
    <row r="43" spans="1:6" ht="47.25" x14ac:dyDescent="0.25">
      <c r="A43" s="72">
        <v>35</v>
      </c>
      <c r="B43" s="75" t="s">
        <v>24220</v>
      </c>
      <c r="C43" s="75" t="s">
        <v>24221</v>
      </c>
      <c r="D43" s="75" t="s">
        <v>202</v>
      </c>
      <c r="E43" s="77">
        <v>650000</v>
      </c>
      <c r="F43" s="75" t="s">
        <v>13</v>
      </c>
    </row>
    <row r="44" spans="1:6" x14ac:dyDescent="0.25">
      <c r="A44" s="72"/>
      <c r="B44" s="2351" t="s">
        <v>315</v>
      </c>
      <c r="C44" s="2351"/>
      <c r="D44" s="2351"/>
      <c r="E44" s="77"/>
      <c r="F44" s="75"/>
    </row>
    <row r="45" spans="1:6" ht="47.25" x14ac:dyDescent="0.25">
      <c r="A45" s="72">
        <v>35</v>
      </c>
      <c r="B45" s="75" t="s">
        <v>24222</v>
      </c>
      <c r="C45" s="75" t="s">
        <v>24223</v>
      </c>
      <c r="D45" s="75" t="s">
        <v>202</v>
      </c>
      <c r="E45" s="77">
        <v>650000</v>
      </c>
      <c r="F45" s="75" t="s">
        <v>13</v>
      </c>
    </row>
    <row r="46" spans="1:6" ht="47.25" x14ac:dyDescent="0.25">
      <c r="A46" s="72">
        <v>36</v>
      </c>
      <c r="B46" s="75" t="s">
        <v>24224</v>
      </c>
      <c r="C46" s="75" t="s">
        <v>24225</v>
      </c>
      <c r="D46" s="75" t="s">
        <v>202</v>
      </c>
      <c r="E46" s="77">
        <v>650000</v>
      </c>
      <c r="F46" s="75" t="s">
        <v>13</v>
      </c>
    </row>
    <row r="47" spans="1:6" ht="47.25" x14ac:dyDescent="0.25">
      <c r="A47" s="72">
        <v>37</v>
      </c>
      <c r="B47" s="75" t="s">
        <v>24226</v>
      </c>
      <c r="C47" s="75" t="s">
        <v>24227</v>
      </c>
      <c r="D47" s="75" t="s">
        <v>202</v>
      </c>
      <c r="E47" s="77">
        <v>650000</v>
      </c>
      <c r="F47" s="75" t="s">
        <v>13</v>
      </c>
    </row>
    <row r="48" spans="1:6" ht="47.25" x14ac:dyDescent="0.25">
      <c r="A48" s="72">
        <v>38</v>
      </c>
      <c r="B48" s="75" t="s">
        <v>24228</v>
      </c>
      <c r="C48" s="75" t="s">
        <v>24229</v>
      </c>
      <c r="D48" s="75" t="s">
        <v>202</v>
      </c>
      <c r="E48" s="77">
        <v>650000</v>
      </c>
      <c r="F48" s="75" t="s">
        <v>13</v>
      </c>
    </row>
    <row r="49" spans="1:6" ht="47.25" x14ac:dyDescent="0.25">
      <c r="A49" s="72">
        <v>39</v>
      </c>
      <c r="B49" s="75" t="s">
        <v>24230</v>
      </c>
      <c r="C49" s="75" t="s">
        <v>24231</v>
      </c>
      <c r="D49" s="75" t="s">
        <v>202</v>
      </c>
      <c r="E49" s="77">
        <v>650000</v>
      </c>
      <c r="F49" s="75" t="s">
        <v>13</v>
      </c>
    </row>
    <row r="50" spans="1:6" ht="47.25" x14ac:dyDescent="0.25">
      <c r="A50" s="72">
        <v>40</v>
      </c>
      <c r="B50" s="75" t="s">
        <v>24232</v>
      </c>
      <c r="C50" s="75" t="s">
        <v>24233</v>
      </c>
      <c r="D50" s="75" t="s">
        <v>202</v>
      </c>
      <c r="E50" s="77">
        <v>650000</v>
      </c>
      <c r="F50" s="75" t="s">
        <v>13</v>
      </c>
    </row>
    <row r="51" spans="1:6" ht="47.25" x14ac:dyDescent="0.25">
      <c r="A51" s="72">
        <v>41</v>
      </c>
      <c r="B51" s="75" t="s">
        <v>24234</v>
      </c>
      <c r="C51" s="75" t="s">
        <v>24235</v>
      </c>
      <c r="D51" s="75" t="s">
        <v>202</v>
      </c>
      <c r="E51" s="77">
        <v>650000</v>
      </c>
      <c r="F51" s="75" t="s">
        <v>13</v>
      </c>
    </row>
    <row r="52" spans="1:6" ht="47.25" x14ac:dyDescent="0.25">
      <c r="A52" s="72">
        <v>42</v>
      </c>
      <c r="B52" s="75" t="s">
        <v>24236</v>
      </c>
      <c r="C52" s="75" t="s">
        <v>24237</v>
      </c>
      <c r="D52" s="75" t="s">
        <v>202</v>
      </c>
      <c r="E52" s="77">
        <v>650000</v>
      </c>
      <c r="F52" s="75" t="s">
        <v>13</v>
      </c>
    </row>
    <row r="53" spans="1:6" ht="63" x14ac:dyDescent="0.25">
      <c r="A53" s="72">
        <v>43</v>
      </c>
      <c r="B53" s="75" t="s">
        <v>24238</v>
      </c>
      <c r="C53" s="75" t="s">
        <v>24239</v>
      </c>
      <c r="D53" s="75" t="s">
        <v>202</v>
      </c>
      <c r="E53" s="77">
        <v>650000</v>
      </c>
      <c r="F53" s="75" t="s">
        <v>13</v>
      </c>
    </row>
    <row r="54" spans="1:6" ht="63" x14ac:dyDescent="0.25">
      <c r="A54" s="72">
        <v>44</v>
      </c>
      <c r="B54" s="75" t="s">
        <v>24240</v>
      </c>
      <c r="C54" s="75" t="s">
        <v>24241</v>
      </c>
      <c r="D54" s="75" t="s">
        <v>202</v>
      </c>
      <c r="E54" s="77">
        <v>650000</v>
      </c>
      <c r="F54" s="75" t="s">
        <v>13</v>
      </c>
    </row>
    <row r="55" spans="1:6" ht="47.25" x14ac:dyDescent="0.25">
      <c r="A55" s="72">
        <v>45</v>
      </c>
      <c r="B55" s="75" t="s">
        <v>24242</v>
      </c>
      <c r="C55" s="75" t="s">
        <v>24241</v>
      </c>
      <c r="D55" s="75" t="s">
        <v>202</v>
      </c>
      <c r="E55" s="77">
        <v>650000</v>
      </c>
      <c r="F55" s="75" t="s">
        <v>13</v>
      </c>
    </row>
    <row r="56" spans="1:6" ht="47.25" x14ac:dyDescent="0.25">
      <c r="A56" s="72">
        <v>46</v>
      </c>
      <c r="B56" s="75" t="s">
        <v>24243</v>
      </c>
      <c r="C56" s="75" t="s">
        <v>24239</v>
      </c>
      <c r="D56" s="75" t="s">
        <v>202</v>
      </c>
      <c r="E56" s="77">
        <v>650000</v>
      </c>
      <c r="F56" s="75" t="s">
        <v>13</v>
      </c>
    </row>
    <row r="57" spans="1:6" x14ac:dyDescent="0.25">
      <c r="A57" s="72"/>
      <c r="B57" s="2351" t="s">
        <v>1154</v>
      </c>
      <c r="C57" s="2351"/>
      <c r="D57" s="2351"/>
      <c r="E57" s="77"/>
      <c r="F57" s="75"/>
    </row>
    <row r="58" spans="1:6" ht="47.25" x14ac:dyDescent="0.25">
      <c r="A58" s="72">
        <v>47</v>
      </c>
      <c r="B58" s="75" t="s">
        <v>24244</v>
      </c>
      <c r="C58" s="75" t="s">
        <v>24245</v>
      </c>
      <c r="D58" s="75" t="s">
        <v>24246</v>
      </c>
      <c r="E58" s="77">
        <v>818736</v>
      </c>
      <c r="F58" s="75" t="s">
        <v>13</v>
      </c>
    </row>
    <row r="59" spans="1:6" ht="47.25" x14ac:dyDescent="0.25">
      <c r="A59" s="72">
        <v>48</v>
      </c>
      <c r="B59" s="75" t="s">
        <v>24247</v>
      </c>
      <c r="C59" s="75" t="s">
        <v>24248</v>
      </c>
      <c r="D59" s="75" t="s">
        <v>24246</v>
      </c>
      <c r="E59" s="77">
        <v>828182</v>
      </c>
      <c r="F59" s="75" t="s">
        <v>13</v>
      </c>
    </row>
    <row r="60" spans="1:6" ht="110.25" x14ac:dyDescent="0.25">
      <c r="A60" s="72">
        <v>49</v>
      </c>
      <c r="B60" s="10" t="s">
        <v>24249</v>
      </c>
      <c r="C60" s="10" t="s">
        <v>24250</v>
      </c>
      <c r="D60" s="10" t="s">
        <v>24251</v>
      </c>
      <c r="E60" s="77">
        <v>1900000</v>
      </c>
      <c r="F60" s="10" t="s">
        <v>272</v>
      </c>
    </row>
    <row r="61" spans="1:6" ht="110.25" x14ac:dyDescent="0.25">
      <c r="A61" s="72">
        <v>50</v>
      </c>
      <c r="B61" s="10" t="s">
        <v>24252</v>
      </c>
      <c r="C61" s="10" t="s">
        <v>24253</v>
      </c>
      <c r="D61" s="10" t="s">
        <v>24251</v>
      </c>
      <c r="E61" s="77">
        <v>1900000</v>
      </c>
      <c r="F61" s="10" t="s">
        <v>272</v>
      </c>
    </row>
    <row r="62" spans="1:6" ht="110.25" x14ac:dyDescent="0.25">
      <c r="A62" s="72">
        <v>51</v>
      </c>
      <c r="B62" s="10" t="s">
        <v>24254</v>
      </c>
      <c r="C62" s="10" t="s">
        <v>24248</v>
      </c>
      <c r="D62" s="10" t="s">
        <v>24255</v>
      </c>
      <c r="E62" s="77">
        <v>2000000</v>
      </c>
      <c r="F62" s="10" t="s">
        <v>272</v>
      </c>
    </row>
    <row r="63" spans="1:6" ht="110.25" x14ac:dyDescent="0.25">
      <c r="A63" s="72">
        <v>52</v>
      </c>
      <c r="B63" s="10" t="s">
        <v>24256</v>
      </c>
      <c r="C63" s="10" t="s">
        <v>24257</v>
      </c>
      <c r="D63" s="10" t="s">
        <v>24258</v>
      </c>
      <c r="E63" s="77">
        <v>2198468.25</v>
      </c>
      <c r="F63" s="10" t="s">
        <v>272</v>
      </c>
    </row>
    <row r="64" spans="1:6" ht="31.5" x14ac:dyDescent="0.25">
      <c r="A64" s="72"/>
      <c r="B64" s="76" t="s">
        <v>40</v>
      </c>
      <c r="C64" s="75"/>
      <c r="D64" s="75"/>
      <c r="E64" s="77"/>
      <c r="F64" s="75"/>
    </row>
    <row r="65" spans="1:6" ht="94.5" x14ac:dyDescent="0.25">
      <c r="A65" s="72">
        <v>53</v>
      </c>
      <c r="B65" s="75" t="s">
        <v>41</v>
      </c>
      <c r="C65" s="75" t="s">
        <v>24259</v>
      </c>
      <c r="D65" s="75" t="s">
        <v>43</v>
      </c>
      <c r="E65" s="77">
        <v>4568965.5199999996</v>
      </c>
      <c r="F65" s="75" t="s">
        <v>13</v>
      </c>
    </row>
    <row r="66" spans="1:6" x14ac:dyDescent="0.25">
      <c r="A66" s="72"/>
      <c r="B66" s="76" t="s">
        <v>306</v>
      </c>
      <c r="C66" s="75"/>
      <c r="D66" s="75"/>
      <c r="E66" s="77"/>
      <c r="F66" s="75"/>
    </row>
    <row r="67" spans="1:6" ht="141.75" x14ac:dyDescent="0.25">
      <c r="A67" s="72">
        <v>54</v>
      </c>
      <c r="B67" s="75" t="s">
        <v>24260</v>
      </c>
      <c r="C67" s="75" t="s">
        <v>24261</v>
      </c>
      <c r="D67" s="75" t="s">
        <v>24262</v>
      </c>
      <c r="E67" s="77">
        <v>1736206.9</v>
      </c>
      <c r="F67" s="75" t="s">
        <v>13</v>
      </c>
    </row>
    <row r="68" spans="1:6" x14ac:dyDescent="0.25">
      <c r="A68" s="72"/>
      <c r="B68" s="2351" t="s">
        <v>10027</v>
      </c>
      <c r="C68" s="2351"/>
      <c r="D68" s="75"/>
      <c r="E68" s="77"/>
      <c r="F68" s="75"/>
    </row>
    <row r="69" spans="1:6" ht="78.75" x14ac:dyDescent="0.25">
      <c r="A69" s="72">
        <v>55</v>
      </c>
      <c r="B69" s="10" t="s">
        <v>24263</v>
      </c>
      <c r="C69" s="10" t="s">
        <v>24264</v>
      </c>
      <c r="D69" s="75" t="s">
        <v>24265</v>
      </c>
      <c r="E69" s="77">
        <v>3500000</v>
      </c>
      <c r="F69" s="75" t="s">
        <v>13</v>
      </c>
    </row>
    <row r="70" spans="1:6" x14ac:dyDescent="0.25">
      <c r="A70" s="72"/>
      <c r="B70" s="2373" t="s">
        <v>303</v>
      </c>
      <c r="C70" s="2374"/>
      <c r="D70" s="75"/>
      <c r="E70" s="77"/>
      <c r="F70" s="75"/>
    </row>
    <row r="71" spans="1:6" ht="409.5" x14ac:dyDescent="0.25">
      <c r="A71" s="72">
        <v>57</v>
      </c>
      <c r="B71" s="10" t="s">
        <v>696</v>
      </c>
      <c r="C71" s="10" t="s">
        <v>24266</v>
      </c>
      <c r="D71" s="75" t="s">
        <v>24491</v>
      </c>
      <c r="E71" s="77">
        <v>1736206.9</v>
      </c>
      <c r="F71" s="75" t="s">
        <v>5058</v>
      </c>
    </row>
    <row r="72" spans="1:6" x14ac:dyDescent="0.25">
      <c r="A72" s="72"/>
      <c r="B72" s="2384" t="s">
        <v>477</v>
      </c>
      <c r="C72" s="2384"/>
      <c r="D72" s="75"/>
      <c r="E72" s="77"/>
      <c r="F72" s="75"/>
    </row>
    <row r="73" spans="1:6" ht="299.25" x14ac:dyDescent="0.25">
      <c r="A73" s="72">
        <v>56</v>
      </c>
      <c r="B73" s="10" t="s">
        <v>24267</v>
      </c>
      <c r="C73" s="10" t="s">
        <v>24268</v>
      </c>
      <c r="D73" s="158" t="s">
        <v>24269</v>
      </c>
      <c r="E73" s="77">
        <v>4677027.2</v>
      </c>
      <c r="F73" s="75" t="s">
        <v>13</v>
      </c>
    </row>
    <row r="74" spans="1:6" x14ac:dyDescent="0.25">
      <c r="A74" s="72"/>
      <c r="B74" s="76" t="s">
        <v>248</v>
      </c>
      <c r="C74" s="75"/>
      <c r="D74" s="75"/>
      <c r="E74" s="138">
        <f>SUM(E6:E73)</f>
        <v>81310343.210000008</v>
      </c>
      <c r="F74" s="75"/>
    </row>
    <row r="75" spans="1:6" x14ac:dyDescent="0.25">
      <c r="A75" s="1055"/>
      <c r="B75" s="2820" t="s">
        <v>9</v>
      </c>
      <c r="C75" s="2820"/>
      <c r="D75" s="2820"/>
      <c r="E75" s="1240"/>
      <c r="F75" s="677"/>
    </row>
    <row r="76" spans="1:6" ht="63" x14ac:dyDescent="0.25">
      <c r="A76" s="1056">
        <v>1</v>
      </c>
      <c r="B76" s="149" t="s">
        <v>269</v>
      </c>
      <c r="C76" s="7" t="s">
        <v>24273</v>
      </c>
      <c r="D76" s="149" t="s">
        <v>271</v>
      </c>
      <c r="E76" s="1241">
        <v>1000000</v>
      </c>
      <c r="F76" s="277" t="s">
        <v>272</v>
      </c>
    </row>
    <row r="77" spans="1:6" x14ac:dyDescent="0.25">
      <c r="A77" s="1056"/>
      <c r="B77" s="382" t="s">
        <v>273</v>
      </c>
      <c r="C77" s="7"/>
      <c r="D77" s="149"/>
      <c r="E77" s="1241"/>
      <c r="F77" s="277"/>
    </row>
    <row r="78" spans="1:6" ht="94.5" x14ac:dyDescent="0.25">
      <c r="A78" s="1056">
        <v>2</v>
      </c>
      <c r="B78" s="149" t="s">
        <v>274</v>
      </c>
      <c r="C78" s="7" t="s">
        <v>24272</v>
      </c>
      <c r="D78" s="149" t="s">
        <v>276</v>
      </c>
      <c r="E78" s="1241">
        <v>4500000</v>
      </c>
      <c r="F78" s="277" t="s">
        <v>277</v>
      </c>
    </row>
    <row r="79" spans="1:6" x14ac:dyDescent="0.25">
      <c r="A79" s="280"/>
      <c r="B79" s="382" t="s">
        <v>248</v>
      </c>
      <c r="C79" s="251"/>
      <c r="D79" s="382"/>
      <c r="E79" s="1099">
        <v>5500000</v>
      </c>
      <c r="F79" s="280"/>
    </row>
    <row r="80" spans="1:6" x14ac:dyDescent="0.25">
      <c r="A80" s="88"/>
      <c r="B80" s="88" t="s">
        <v>24274</v>
      </c>
      <c r="C80" s="88"/>
      <c r="D80" s="88"/>
      <c r="E80" s="89">
        <f>E79+E74</f>
        <v>86810343.210000008</v>
      </c>
      <c r="F80" s="88"/>
    </row>
    <row r="85" spans="1:6" x14ac:dyDescent="0.25">
      <c r="B85" s="1728" t="s">
        <v>42250</v>
      </c>
    </row>
    <row r="88" spans="1:6" x14ac:dyDescent="0.25">
      <c r="A88" s="2454" t="s">
        <v>0</v>
      </c>
      <c r="B88" s="2454"/>
      <c r="C88" s="2454"/>
      <c r="D88" s="2454"/>
      <c r="E88" s="2454"/>
      <c r="F88" s="2454"/>
    </row>
    <row r="89" spans="1:6" x14ac:dyDescent="0.25">
      <c r="A89" s="2454" t="s">
        <v>24161</v>
      </c>
      <c r="B89" s="2454"/>
      <c r="C89" s="2454"/>
      <c r="D89" s="2454"/>
      <c r="E89" s="2454"/>
      <c r="F89" s="2454"/>
    </row>
    <row r="90" spans="1:6" x14ac:dyDescent="0.25">
      <c r="A90" s="2454" t="s">
        <v>281</v>
      </c>
      <c r="B90" s="2454"/>
      <c r="C90" s="2454"/>
      <c r="D90" s="2454"/>
      <c r="E90" s="2454"/>
      <c r="F90" s="2454"/>
    </row>
    <row r="91" spans="1:6" ht="31.5" x14ac:dyDescent="0.25">
      <c r="A91" s="2306" t="s">
        <v>282</v>
      </c>
      <c r="B91" s="1968" t="s">
        <v>283</v>
      </c>
      <c r="C91" s="1968" t="s">
        <v>284</v>
      </c>
      <c r="D91" s="2304" t="s">
        <v>285</v>
      </c>
      <c r="E91" s="1828" t="s">
        <v>286</v>
      </c>
      <c r="F91" s="1968" t="s">
        <v>4467</v>
      </c>
    </row>
    <row r="92" spans="1:6" x14ac:dyDescent="0.25">
      <c r="A92" s="1994"/>
      <c r="B92" s="2522" t="s">
        <v>9</v>
      </c>
      <c r="C92" s="2524"/>
      <c r="D92" s="2303"/>
      <c r="E92" s="1808"/>
      <c r="F92" s="2307"/>
    </row>
    <row r="93" spans="1:6" ht="126" x14ac:dyDescent="0.25">
      <c r="A93" s="1994">
        <v>1</v>
      </c>
      <c r="B93" s="2311" t="s">
        <v>295</v>
      </c>
      <c r="C93" s="2308" t="s">
        <v>44058</v>
      </c>
      <c r="D93" s="2309" t="s">
        <v>535</v>
      </c>
      <c r="E93" s="1744">
        <v>682758.62</v>
      </c>
      <c r="F93" s="2308" t="s">
        <v>35546</v>
      </c>
    </row>
    <row r="94" spans="1:6" x14ac:dyDescent="0.25">
      <c r="A94" s="1994"/>
      <c r="B94" s="2522" t="s">
        <v>40</v>
      </c>
      <c r="C94" s="2524"/>
      <c r="D94" s="2309"/>
      <c r="E94" s="1744"/>
      <c r="F94" s="2308"/>
    </row>
    <row r="95" spans="1:6" ht="94.5" x14ac:dyDescent="0.25">
      <c r="A95" s="1994">
        <v>2</v>
      </c>
      <c r="B95" s="2311" t="s">
        <v>44059</v>
      </c>
      <c r="C95" s="2311" t="s">
        <v>44060</v>
      </c>
      <c r="D95" s="2309" t="s">
        <v>43</v>
      </c>
      <c r="E95" s="1773">
        <v>568965.5</v>
      </c>
      <c r="F95" s="2308" t="s">
        <v>1294</v>
      </c>
    </row>
    <row r="96" spans="1:6" x14ac:dyDescent="0.25">
      <c r="A96" s="1994"/>
      <c r="B96" s="2522" t="s">
        <v>8990</v>
      </c>
      <c r="C96" s="2524"/>
      <c r="D96" s="2309"/>
      <c r="E96" s="1773"/>
      <c r="F96" s="2308"/>
    </row>
    <row r="97" spans="1:6" ht="47.25" x14ac:dyDescent="0.25">
      <c r="A97" s="1994">
        <v>3</v>
      </c>
      <c r="B97" s="2311" t="s">
        <v>44061</v>
      </c>
      <c r="C97" s="2311" t="s">
        <v>44062</v>
      </c>
      <c r="D97" s="2309" t="s">
        <v>44063</v>
      </c>
      <c r="E97" s="1773">
        <v>341379.32</v>
      </c>
      <c r="F97" s="2308" t="s">
        <v>14337</v>
      </c>
    </row>
    <row r="98" spans="1:6" x14ac:dyDescent="0.25">
      <c r="A98" s="1994"/>
      <c r="B98" s="2528" t="s">
        <v>3349</v>
      </c>
      <c r="C98" s="2529"/>
      <c r="D98" s="1774"/>
      <c r="E98" s="56"/>
      <c r="F98" s="2308"/>
    </row>
    <row r="99" spans="1:6" ht="47.25" x14ac:dyDescent="0.25">
      <c r="A99" s="1994">
        <v>5</v>
      </c>
      <c r="B99" s="2265" t="s">
        <v>44064</v>
      </c>
      <c r="C99" s="2311" t="s">
        <v>44065</v>
      </c>
      <c r="D99" s="1774" t="s">
        <v>44066</v>
      </c>
      <c r="E99" s="56">
        <v>1000000</v>
      </c>
      <c r="F99" s="2308" t="s">
        <v>1294</v>
      </c>
    </row>
    <row r="100" spans="1:6" x14ac:dyDescent="0.25">
      <c r="A100" s="1994"/>
      <c r="B100" s="2528" t="s">
        <v>2065</v>
      </c>
      <c r="C100" s="2529"/>
      <c r="D100" s="1774"/>
      <c r="E100" s="56"/>
      <c r="F100" s="2308"/>
    </row>
    <row r="101" spans="1:6" ht="141.75" x14ac:dyDescent="0.25">
      <c r="A101" s="1994">
        <v>6</v>
      </c>
      <c r="B101" s="2265" t="s">
        <v>2066</v>
      </c>
      <c r="C101" s="2311" t="s">
        <v>44067</v>
      </c>
      <c r="D101" s="2310" t="s">
        <v>44068</v>
      </c>
      <c r="E101" s="1744">
        <v>227586.2</v>
      </c>
      <c r="F101" s="2308" t="s">
        <v>1294</v>
      </c>
    </row>
    <row r="102" spans="1:6" x14ac:dyDescent="0.25">
      <c r="A102" s="1994"/>
      <c r="B102" s="2528" t="s">
        <v>4987</v>
      </c>
      <c r="C102" s="2529"/>
      <c r="D102" s="2310"/>
      <c r="E102" s="1744"/>
      <c r="F102" s="2308"/>
    </row>
    <row r="103" spans="1:6" ht="157.5" x14ac:dyDescent="0.25">
      <c r="A103" s="2150">
        <v>7</v>
      </c>
      <c r="B103" s="1875" t="s">
        <v>6665</v>
      </c>
      <c r="C103" s="1830" t="s">
        <v>44069</v>
      </c>
      <c r="D103" s="2305" t="s">
        <v>44070</v>
      </c>
      <c r="E103" s="56">
        <v>227586.2</v>
      </c>
      <c r="F103" s="1756" t="s">
        <v>1294</v>
      </c>
    </row>
    <row r="104" spans="1:6" x14ac:dyDescent="0.25">
      <c r="A104" s="1994"/>
      <c r="B104" s="2528" t="s">
        <v>25836</v>
      </c>
      <c r="C104" s="2529"/>
      <c r="D104" s="2310"/>
      <c r="E104" s="56"/>
      <c r="F104" s="2308"/>
    </row>
    <row r="105" spans="1:6" ht="63" x14ac:dyDescent="0.25">
      <c r="A105" s="1994">
        <v>12</v>
      </c>
      <c r="B105" s="2311" t="s">
        <v>44071</v>
      </c>
      <c r="C105" s="2311" t="s">
        <v>44072</v>
      </c>
      <c r="D105" s="1774" t="s">
        <v>44073</v>
      </c>
      <c r="E105" s="1773">
        <v>4831034.49</v>
      </c>
      <c r="F105" s="2308" t="s">
        <v>1290</v>
      </c>
    </row>
    <row r="106" spans="1:6" x14ac:dyDescent="0.25">
      <c r="A106" s="1994"/>
      <c r="B106" s="2312" t="s">
        <v>248</v>
      </c>
      <c r="C106" s="2313"/>
      <c r="D106" s="2304"/>
      <c r="E106" s="1824">
        <f>SUM(E93:E105)</f>
        <v>7879310.330000001</v>
      </c>
      <c r="F106" s="2308"/>
    </row>
    <row r="107" spans="1:6" x14ac:dyDescent="0.25">
      <c r="A107" s="2384" t="s">
        <v>43553</v>
      </c>
      <c r="B107" s="2384"/>
      <c r="C107" s="2384"/>
      <c r="D107" s="2384"/>
      <c r="E107" s="2384"/>
      <c r="F107" s="2384"/>
    </row>
    <row r="108" spans="1:6" x14ac:dyDescent="0.25">
      <c r="A108" s="2727" t="s">
        <v>43702</v>
      </c>
      <c r="B108" s="2727"/>
      <c r="C108" s="2727"/>
      <c r="D108" s="2727" t="s">
        <v>44074</v>
      </c>
      <c r="E108" s="2727"/>
      <c r="F108" s="2727"/>
    </row>
    <row r="109" spans="1:6" x14ac:dyDescent="0.25">
      <c r="A109" s="2509" t="s">
        <v>41901</v>
      </c>
      <c r="B109" s="2509"/>
      <c r="C109" s="2509"/>
      <c r="D109" s="2509" t="s">
        <v>279</v>
      </c>
      <c r="E109" s="2509"/>
      <c r="F109" s="2509"/>
    </row>
    <row r="110" spans="1:6" x14ac:dyDescent="0.25">
      <c r="A110" s="2302"/>
      <c r="B110" s="2300"/>
      <c r="C110" s="2301"/>
      <c r="D110" s="2302"/>
      <c r="E110" s="2302"/>
      <c r="F110" s="2302"/>
    </row>
    <row r="111" spans="1:6" x14ac:dyDescent="0.25">
      <c r="A111" s="2302"/>
      <c r="B111" s="2300"/>
      <c r="C111" s="2301"/>
      <c r="D111" s="2302"/>
      <c r="E111" s="2302"/>
      <c r="F111" s="2302"/>
    </row>
    <row r="112" spans="1:6" x14ac:dyDescent="0.25">
      <c r="A112" s="2302"/>
      <c r="B112" s="2300"/>
      <c r="C112" s="2301"/>
      <c r="D112" s="2302"/>
      <c r="E112" s="2302"/>
      <c r="F112" s="2302"/>
    </row>
    <row r="113" spans="1:6" x14ac:dyDescent="0.25">
      <c r="A113" s="2302"/>
      <c r="B113" s="2300"/>
      <c r="C113" s="2301"/>
      <c r="D113" s="2302"/>
      <c r="E113" s="2302"/>
      <c r="F113" s="2302"/>
    </row>
    <row r="114" spans="1:6" x14ac:dyDescent="0.25">
      <c r="A114" s="2302"/>
      <c r="B114" s="2300"/>
      <c r="C114" s="2301"/>
      <c r="D114" s="2302"/>
      <c r="E114" s="2302"/>
      <c r="F114" s="2302"/>
    </row>
    <row r="115" spans="1:6" x14ac:dyDescent="0.25">
      <c r="A115" s="2302"/>
      <c r="B115" s="2300"/>
      <c r="C115" s="2301"/>
      <c r="D115" s="2302"/>
      <c r="E115" s="2302"/>
      <c r="F115" s="2302"/>
    </row>
    <row r="116" spans="1:6" x14ac:dyDescent="0.25">
      <c r="A116" s="2302"/>
      <c r="B116" s="2300"/>
      <c r="C116" s="2301"/>
      <c r="D116" s="2302"/>
      <c r="E116" s="2302"/>
      <c r="F116" s="2302"/>
    </row>
    <row r="117" spans="1:6" x14ac:dyDescent="0.25">
      <c r="A117" s="1994"/>
      <c r="B117" s="2314"/>
      <c r="C117" s="2315"/>
      <c r="D117" s="1774"/>
      <c r="E117" s="1773"/>
      <c r="F117" s="2308"/>
    </row>
    <row r="118" spans="1:6" x14ac:dyDescent="0.25">
      <c r="A118" s="1994"/>
      <c r="B118" s="2975" t="s">
        <v>1154</v>
      </c>
      <c r="C118" s="2976"/>
      <c r="D118" s="2310"/>
      <c r="E118" s="56"/>
      <c r="F118" s="2308"/>
    </row>
    <row r="119" spans="1:6" ht="94.5" x14ac:dyDescent="0.25">
      <c r="A119" s="2316">
        <v>8</v>
      </c>
      <c r="B119" s="2317" t="s">
        <v>44075</v>
      </c>
      <c r="C119" s="2318" t="s">
        <v>44076</v>
      </c>
      <c r="D119" s="2319" t="s">
        <v>44077</v>
      </c>
      <c r="E119" s="56">
        <v>500000</v>
      </c>
      <c r="F119" s="2320" t="s">
        <v>14337</v>
      </c>
    </row>
    <row r="120" spans="1:6" ht="94.5" x14ac:dyDescent="0.25">
      <c r="A120" s="2316">
        <v>9</v>
      </c>
      <c r="B120" s="2317" t="s">
        <v>44078</v>
      </c>
      <c r="C120" s="2318" t="s">
        <v>44079</v>
      </c>
      <c r="D120" s="2319" t="s">
        <v>44077</v>
      </c>
      <c r="E120" s="56">
        <v>500000</v>
      </c>
      <c r="F120" s="2320" t="s">
        <v>14337</v>
      </c>
    </row>
    <row r="121" spans="1:6" ht="94.5" x14ac:dyDescent="0.25">
      <c r="A121" s="2316">
        <v>10</v>
      </c>
      <c r="B121" s="2317" t="s">
        <v>44080</v>
      </c>
      <c r="C121" s="2318" t="s">
        <v>44081</v>
      </c>
      <c r="D121" s="2319" t="s">
        <v>44077</v>
      </c>
      <c r="E121" s="56">
        <v>500000</v>
      </c>
      <c r="F121" s="2320" t="s">
        <v>14337</v>
      </c>
    </row>
    <row r="122" spans="1:6" ht="94.5" x14ac:dyDescent="0.25">
      <c r="A122" s="2316">
        <v>11</v>
      </c>
      <c r="B122" s="2317" t="s">
        <v>44082</v>
      </c>
      <c r="C122" s="2318" t="s">
        <v>44083</v>
      </c>
      <c r="D122" s="2319" t="s">
        <v>44077</v>
      </c>
      <c r="E122" s="56">
        <v>500000</v>
      </c>
      <c r="F122" s="2320" t="s">
        <v>14337</v>
      </c>
    </row>
    <row r="123" spans="1:6" x14ac:dyDescent="0.25">
      <c r="A123" s="2316"/>
      <c r="B123" s="2977" t="s">
        <v>312</v>
      </c>
      <c r="C123" s="2978"/>
      <c r="D123" s="2321"/>
      <c r="E123" s="1773"/>
      <c r="F123" s="2320"/>
    </row>
    <row r="124" spans="1:6" ht="47.25" x14ac:dyDescent="0.25">
      <c r="A124" s="2316">
        <v>4</v>
      </c>
      <c r="B124" s="2317" t="s">
        <v>24193</v>
      </c>
      <c r="C124" s="2318" t="s">
        <v>44084</v>
      </c>
      <c r="D124" s="2322" t="s">
        <v>44085</v>
      </c>
      <c r="E124" s="56">
        <v>1500000</v>
      </c>
      <c r="F124" s="2320" t="s">
        <v>1294</v>
      </c>
    </row>
    <row r="125" spans="1:6" x14ac:dyDescent="0.25">
      <c r="A125" s="2323"/>
      <c r="B125" s="2323"/>
      <c r="C125" s="2323"/>
      <c r="D125" s="2324"/>
      <c r="E125" s="2325">
        <f>SUM(E119:E124)</f>
        <v>3500000</v>
      </c>
      <c r="F125" s="2323"/>
    </row>
    <row r="126" spans="1:6" x14ac:dyDescent="0.25">
      <c r="A126" s="2323"/>
      <c r="B126" s="2323"/>
      <c r="C126" s="2323"/>
      <c r="D126" s="2324"/>
      <c r="E126" s="2325"/>
      <c r="F126" s="2323"/>
    </row>
    <row r="127" spans="1:6" x14ac:dyDescent="0.25">
      <c r="A127" s="2323"/>
      <c r="B127" s="2323"/>
      <c r="C127" s="2323"/>
      <c r="D127" s="2324"/>
      <c r="E127" s="2325"/>
      <c r="F127" s="2323"/>
    </row>
    <row r="128" spans="1:6" x14ac:dyDescent="0.25">
      <c r="A128" s="2323"/>
      <c r="B128" s="2323"/>
      <c r="C128" s="2323"/>
      <c r="D128" s="2324"/>
      <c r="E128" s="2325"/>
      <c r="F128" s="2323"/>
    </row>
    <row r="129" spans="1:6" x14ac:dyDescent="0.25">
      <c r="A129" s="2323"/>
      <c r="B129" s="2323"/>
      <c r="C129" s="2323"/>
      <c r="D129" s="2324"/>
      <c r="E129" s="2325"/>
      <c r="F129" s="2323"/>
    </row>
    <row r="130" spans="1:6" x14ac:dyDescent="0.25">
      <c r="A130" s="2323"/>
      <c r="B130" s="2323"/>
      <c r="C130" s="2323"/>
      <c r="D130" s="2324"/>
      <c r="E130" s="2325">
        <f>E125+E106</f>
        <v>11379310.330000002</v>
      </c>
      <c r="F130" s="2323"/>
    </row>
  </sheetData>
  <mergeCells count="30">
    <mergeCell ref="B17:D17"/>
    <mergeCell ref="A1:F1"/>
    <mergeCell ref="A2:F2"/>
    <mergeCell ref="A3:F3"/>
    <mergeCell ref="B5:D5"/>
    <mergeCell ref="B12:D12"/>
    <mergeCell ref="B75:D75"/>
    <mergeCell ref="B20:D20"/>
    <mergeCell ref="B44:D44"/>
    <mergeCell ref="B57:D57"/>
    <mergeCell ref="B68:C68"/>
    <mergeCell ref="B70:C70"/>
    <mergeCell ref="B72:C72"/>
    <mergeCell ref="A88:F88"/>
    <mergeCell ref="A89:F89"/>
    <mergeCell ref="A90:F90"/>
    <mergeCell ref="B92:C92"/>
    <mergeCell ref="B94:C94"/>
    <mergeCell ref="B96:C96"/>
    <mergeCell ref="B98:C98"/>
    <mergeCell ref="B100:C100"/>
    <mergeCell ref="B102:C102"/>
    <mergeCell ref="B104:C104"/>
    <mergeCell ref="B118:C118"/>
    <mergeCell ref="B123:C123"/>
    <mergeCell ref="A107:F107"/>
    <mergeCell ref="A108:C108"/>
    <mergeCell ref="D108:F108"/>
    <mergeCell ref="A109:C109"/>
    <mergeCell ref="D109:F109"/>
  </mergeCells>
  <pageMargins left="0.7" right="0.7" top="0.75" bottom="0.75" header="0.3" footer="0.3"/>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57"/>
  <sheetViews>
    <sheetView topLeftCell="A49" workbookViewId="0">
      <selection activeCell="C61" sqref="C61"/>
    </sheetView>
  </sheetViews>
  <sheetFormatPr defaultRowHeight="15.75" x14ac:dyDescent="0.25"/>
  <cols>
    <col min="1" max="1" width="7.85546875" style="128" customWidth="1"/>
    <col min="2" max="2" width="16.7109375" style="128" customWidth="1"/>
    <col min="3" max="3" width="43" style="128" customWidth="1"/>
    <col min="4" max="4" width="20.28515625" style="128" customWidth="1"/>
    <col min="5" max="5" width="20.42578125" style="128" customWidth="1"/>
    <col min="6" max="6" width="10.7109375" style="128" customWidth="1"/>
    <col min="7" max="16384" width="9.140625" style="128"/>
  </cols>
  <sheetData>
    <row r="1" spans="1:6" x14ac:dyDescent="0.25">
      <c r="A1" s="2345" t="s">
        <v>0</v>
      </c>
      <c r="B1" s="2345"/>
      <c r="C1" s="2345"/>
      <c r="D1" s="2345"/>
      <c r="E1" s="2345"/>
      <c r="F1" s="2345"/>
    </row>
    <row r="2" spans="1:6" x14ac:dyDescent="0.25">
      <c r="A2" s="2345" t="s">
        <v>24993</v>
      </c>
      <c r="B2" s="2345"/>
      <c r="C2" s="2345"/>
      <c r="D2" s="2345"/>
      <c r="E2" s="2345"/>
      <c r="F2" s="2345"/>
    </row>
    <row r="3" spans="1:6" x14ac:dyDescent="0.25">
      <c r="A3" s="2345" t="s">
        <v>281</v>
      </c>
      <c r="B3" s="2345"/>
      <c r="C3" s="2345"/>
      <c r="D3" s="2345"/>
      <c r="E3" s="2345"/>
      <c r="F3" s="2345"/>
    </row>
    <row r="4" spans="1:6" x14ac:dyDescent="0.25">
      <c r="A4" s="9" t="s">
        <v>3</v>
      </c>
      <c r="B4" s="9" t="s">
        <v>283</v>
      </c>
      <c r="C4" s="9" t="s">
        <v>284</v>
      </c>
      <c r="D4" s="96" t="s">
        <v>5291</v>
      </c>
      <c r="E4" s="138" t="s">
        <v>286</v>
      </c>
      <c r="F4" s="96" t="s">
        <v>287</v>
      </c>
    </row>
    <row r="5" spans="1:6" x14ac:dyDescent="0.25">
      <c r="A5" s="69"/>
      <c r="B5" s="2472" t="s">
        <v>9</v>
      </c>
      <c r="C5" s="2472"/>
      <c r="D5" s="2472"/>
      <c r="E5" s="257"/>
      <c r="F5" s="76"/>
    </row>
    <row r="6" spans="1:6" ht="47.25" x14ac:dyDescent="0.25">
      <c r="A6" s="69">
        <v>1</v>
      </c>
      <c r="B6" s="303" t="s">
        <v>2060</v>
      </c>
      <c r="C6" s="303" t="s">
        <v>24994</v>
      </c>
      <c r="D6" s="303" t="s">
        <v>12</v>
      </c>
      <c r="E6" s="568">
        <v>2000000</v>
      </c>
      <c r="F6" s="152" t="s">
        <v>272</v>
      </c>
    </row>
    <row r="7" spans="1:6" ht="110.25" x14ac:dyDescent="0.25">
      <c r="A7" s="69">
        <v>2</v>
      </c>
      <c r="B7" s="303" t="s">
        <v>721</v>
      </c>
      <c r="C7" s="303" t="s">
        <v>24995</v>
      </c>
      <c r="D7" s="303" t="s">
        <v>24996</v>
      </c>
      <c r="E7" s="568">
        <v>1024620.69</v>
      </c>
      <c r="F7" s="75" t="s">
        <v>272</v>
      </c>
    </row>
    <row r="8" spans="1:6" ht="31.5" x14ac:dyDescent="0.25">
      <c r="A8" s="69">
        <v>3</v>
      </c>
      <c r="B8" s="303" t="s">
        <v>17</v>
      </c>
      <c r="C8" s="303" t="s">
        <v>24997</v>
      </c>
      <c r="D8" s="303" t="s">
        <v>537</v>
      </c>
      <c r="E8" s="568">
        <v>250000</v>
      </c>
      <c r="F8" s="75" t="s">
        <v>272</v>
      </c>
    </row>
    <row r="9" spans="1:6" ht="31.5" x14ac:dyDescent="0.25">
      <c r="A9" s="69">
        <v>4</v>
      </c>
      <c r="B9" s="303" t="s">
        <v>20</v>
      </c>
      <c r="C9" s="303" t="s">
        <v>24998</v>
      </c>
      <c r="D9" s="303" t="s">
        <v>539</v>
      </c>
      <c r="E9" s="568">
        <v>250000</v>
      </c>
      <c r="F9" s="75" t="s">
        <v>272</v>
      </c>
    </row>
    <row r="10" spans="1:6" ht="78.75" x14ac:dyDescent="0.25">
      <c r="A10" s="69">
        <v>5</v>
      </c>
      <c r="B10" s="303" t="s">
        <v>5942</v>
      </c>
      <c r="C10" s="303" t="s">
        <v>24999</v>
      </c>
      <c r="D10" s="303" t="s">
        <v>19378</v>
      </c>
      <c r="E10" s="568">
        <v>684000</v>
      </c>
      <c r="F10" s="75" t="s">
        <v>272</v>
      </c>
    </row>
    <row r="11" spans="1:6" x14ac:dyDescent="0.25">
      <c r="A11" s="69"/>
      <c r="B11" s="2351" t="s">
        <v>8605</v>
      </c>
      <c r="C11" s="2351"/>
      <c r="D11" s="2351"/>
      <c r="E11" s="2"/>
      <c r="F11" s="75"/>
    </row>
    <row r="12" spans="1:6" ht="110.25" x14ac:dyDescent="0.25">
      <c r="A12" s="69">
        <v>6</v>
      </c>
      <c r="B12" s="303" t="s">
        <v>721</v>
      </c>
      <c r="C12" s="303" t="s">
        <v>25000</v>
      </c>
      <c r="D12" s="303" t="s">
        <v>25001</v>
      </c>
      <c r="E12" s="568">
        <v>774310.3</v>
      </c>
      <c r="F12" s="152" t="s">
        <v>272</v>
      </c>
    </row>
    <row r="13" spans="1:6" ht="78.75" x14ac:dyDescent="0.25">
      <c r="A13" s="69">
        <v>7</v>
      </c>
      <c r="B13" s="303" t="s">
        <v>729</v>
      </c>
      <c r="C13" s="303" t="s">
        <v>25002</v>
      </c>
      <c r="D13" s="303" t="s">
        <v>3056</v>
      </c>
      <c r="E13" s="568">
        <v>830000</v>
      </c>
      <c r="F13" s="75" t="s">
        <v>272</v>
      </c>
    </row>
    <row r="14" spans="1:6" ht="63" x14ac:dyDescent="0.25">
      <c r="A14" s="69">
        <v>8</v>
      </c>
      <c r="B14" s="303" t="s">
        <v>3544</v>
      </c>
      <c r="C14" s="303" t="s">
        <v>25003</v>
      </c>
      <c r="D14" s="303" t="s">
        <v>8025</v>
      </c>
      <c r="E14" s="568">
        <v>1000000</v>
      </c>
      <c r="F14" s="75" t="s">
        <v>272</v>
      </c>
    </row>
    <row r="15" spans="1:6" x14ac:dyDescent="0.25">
      <c r="A15" s="69"/>
      <c r="B15" s="2351" t="s">
        <v>40</v>
      </c>
      <c r="C15" s="2351"/>
      <c r="D15" s="2351"/>
      <c r="E15" s="2"/>
      <c r="F15" s="75"/>
    </row>
    <row r="16" spans="1:6" ht="78.75" x14ac:dyDescent="0.25">
      <c r="A16" s="69">
        <v>9</v>
      </c>
      <c r="B16" s="303" t="s">
        <v>301</v>
      </c>
      <c r="C16" s="303" t="s">
        <v>25004</v>
      </c>
      <c r="D16" s="303" t="s">
        <v>25005</v>
      </c>
      <c r="E16" s="247">
        <v>4568965.5199999996</v>
      </c>
      <c r="F16" s="75" t="s">
        <v>272</v>
      </c>
    </row>
    <row r="17" spans="1:6" x14ac:dyDescent="0.25">
      <c r="A17" s="69"/>
      <c r="B17" s="2351" t="s">
        <v>306</v>
      </c>
      <c r="C17" s="2351"/>
      <c r="D17" s="2351"/>
      <c r="E17" s="2"/>
      <c r="F17" s="75"/>
    </row>
    <row r="18" spans="1:6" ht="173.25" x14ac:dyDescent="0.25">
      <c r="A18" s="69">
        <v>10</v>
      </c>
      <c r="B18" s="303" t="s">
        <v>307</v>
      </c>
      <c r="C18" s="69" t="s">
        <v>25006</v>
      </c>
      <c r="D18" s="2" t="s">
        <v>25007</v>
      </c>
      <c r="E18" s="247">
        <v>1736206.9</v>
      </c>
      <c r="F18" s="152" t="s">
        <v>272</v>
      </c>
    </row>
    <row r="19" spans="1:6" x14ac:dyDescent="0.25">
      <c r="A19" s="69"/>
      <c r="B19" s="2351" t="s">
        <v>303</v>
      </c>
      <c r="C19" s="2351"/>
      <c r="D19" s="2351"/>
      <c r="E19" s="2"/>
      <c r="F19" s="75"/>
    </row>
    <row r="20" spans="1:6" ht="409.5" x14ac:dyDescent="0.25">
      <c r="A20" s="69">
        <v>11</v>
      </c>
      <c r="B20" s="303" t="s">
        <v>696</v>
      </c>
      <c r="C20" s="69" t="s">
        <v>25008</v>
      </c>
      <c r="D20" s="2" t="s">
        <v>25009</v>
      </c>
      <c r="E20" s="247">
        <v>1736206.9</v>
      </c>
      <c r="F20" s="152" t="s">
        <v>272</v>
      </c>
    </row>
    <row r="21" spans="1:6" x14ac:dyDescent="0.25">
      <c r="A21" s="69"/>
      <c r="B21" s="2351" t="s">
        <v>34</v>
      </c>
      <c r="C21" s="2351"/>
      <c r="D21" s="2351"/>
      <c r="E21" s="2"/>
      <c r="F21" s="75"/>
    </row>
    <row r="22" spans="1:6" ht="47.25" x14ac:dyDescent="0.25">
      <c r="A22" s="69">
        <v>12</v>
      </c>
      <c r="B22" s="303" t="s">
        <v>35</v>
      </c>
      <c r="C22" s="303" t="s">
        <v>25010</v>
      </c>
      <c r="D22" s="303" t="s">
        <v>310</v>
      </c>
      <c r="E22" s="568">
        <v>9779007.6999999993</v>
      </c>
      <c r="F22" s="152" t="s">
        <v>272</v>
      </c>
    </row>
    <row r="23" spans="1:6" ht="47.25" x14ac:dyDescent="0.25">
      <c r="A23" s="69">
        <v>13</v>
      </c>
      <c r="B23" s="303" t="s">
        <v>311</v>
      </c>
      <c r="C23" s="303" t="s">
        <v>25011</v>
      </c>
      <c r="D23" s="303" t="s">
        <v>310</v>
      </c>
      <c r="E23" s="568">
        <v>7500000</v>
      </c>
      <c r="F23" s="152" t="s">
        <v>272</v>
      </c>
    </row>
    <row r="24" spans="1:6" x14ac:dyDescent="0.25">
      <c r="A24" s="69"/>
      <c r="B24" s="2364" t="s">
        <v>481</v>
      </c>
      <c r="C24" s="2364"/>
      <c r="D24" s="2364"/>
      <c r="E24" s="568"/>
      <c r="F24" s="152"/>
    </row>
    <row r="25" spans="1:6" ht="47.25" x14ac:dyDescent="0.25">
      <c r="A25" s="69">
        <v>14</v>
      </c>
      <c r="B25" s="69" t="s">
        <v>25012</v>
      </c>
      <c r="C25" s="69" t="s">
        <v>25013</v>
      </c>
      <c r="D25" s="69" t="s">
        <v>25014</v>
      </c>
      <c r="E25" s="247">
        <v>3500000</v>
      </c>
      <c r="F25" s="75" t="s">
        <v>13</v>
      </c>
    </row>
    <row r="26" spans="1:6" x14ac:dyDescent="0.25">
      <c r="A26" s="69"/>
      <c r="B26" s="2351" t="s">
        <v>312</v>
      </c>
      <c r="C26" s="2351"/>
      <c r="D26" s="2351"/>
      <c r="E26" s="2"/>
      <c r="F26" s="75"/>
    </row>
    <row r="27" spans="1:6" ht="63" x14ac:dyDescent="0.25">
      <c r="A27" s="2">
        <v>15</v>
      </c>
      <c r="B27" s="293" t="s">
        <v>25015</v>
      </c>
      <c r="C27" s="2" t="s">
        <v>25016</v>
      </c>
      <c r="D27" s="2" t="s">
        <v>25017</v>
      </c>
      <c r="E27" s="144">
        <v>2000000</v>
      </c>
      <c r="F27" s="10" t="s">
        <v>13</v>
      </c>
    </row>
    <row r="28" spans="1:6" ht="47.25" x14ac:dyDescent="0.25">
      <c r="A28" s="69">
        <v>16</v>
      </c>
      <c r="B28" s="69" t="s">
        <v>25018</v>
      </c>
      <c r="C28" s="69" t="s">
        <v>25019</v>
      </c>
      <c r="D28" s="69" t="s">
        <v>25020</v>
      </c>
      <c r="E28" s="247">
        <v>2000000</v>
      </c>
      <c r="F28" s="75" t="s">
        <v>13</v>
      </c>
    </row>
    <row r="29" spans="1:6" ht="47.25" x14ac:dyDescent="0.25">
      <c r="A29" s="69">
        <v>17</v>
      </c>
      <c r="B29" s="350" t="s">
        <v>25021</v>
      </c>
      <c r="C29" s="69" t="s">
        <v>25022</v>
      </c>
      <c r="D29" s="69" t="s">
        <v>22916</v>
      </c>
      <c r="E29" s="144">
        <v>2000000</v>
      </c>
      <c r="F29" s="75" t="s">
        <v>13</v>
      </c>
    </row>
    <row r="30" spans="1:6" ht="47.25" x14ac:dyDescent="0.25">
      <c r="A30" s="69">
        <v>18</v>
      </c>
      <c r="B30" s="350" t="s">
        <v>25023</v>
      </c>
      <c r="C30" s="69" t="s">
        <v>25024</v>
      </c>
      <c r="D30" s="69" t="s">
        <v>22916</v>
      </c>
      <c r="E30" s="144">
        <v>2000000</v>
      </c>
      <c r="F30" s="75" t="s">
        <v>13</v>
      </c>
    </row>
    <row r="31" spans="1:6" ht="63" x14ac:dyDescent="0.25">
      <c r="A31" s="69">
        <v>19</v>
      </c>
      <c r="B31" s="293" t="s">
        <v>25025</v>
      </c>
      <c r="C31" s="69" t="s">
        <v>25026</v>
      </c>
      <c r="D31" s="69" t="s">
        <v>25027</v>
      </c>
      <c r="E31" s="144">
        <v>500000</v>
      </c>
      <c r="F31" s="75" t="s">
        <v>272</v>
      </c>
    </row>
    <row r="32" spans="1:6" ht="189" x14ac:dyDescent="0.25">
      <c r="A32" s="69">
        <v>20</v>
      </c>
      <c r="B32" s="350" t="s">
        <v>25028</v>
      </c>
      <c r="C32" s="69" t="s">
        <v>25029</v>
      </c>
      <c r="D32" s="69" t="s">
        <v>25030</v>
      </c>
      <c r="E32" s="144">
        <v>3000000</v>
      </c>
      <c r="F32" s="75" t="s">
        <v>13</v>
      </c>
    </row>
    <row r="33" spans="1:6" x14ac:dyDescent="0.25">
      <c r="A33" s="69"/>
      <c r="B33" s="2351" t="s">
        <v>315</v>
      </c>
      <c r="C33" s="2351"/>
      <c r="D33" s="2351"/>
      <c r="E33" s="2"/>
      <c r="F33" s="75"/>
    </row>
    <row r="34" spans="1:6" ht="47.25" x14ac:dyDescent="0.25">
      <c r="A34" s="69">
        <v>21</v>
      </c>
      <c r="B34" s="69" t="s">
        <v>25031</v>
      </c>
      <c r="C34" s="69" t="s">
        <v>25032</v>
      </c>
      <c r="D34" s="69" t="s">
        <v>25033</v>
      </c>
      <c r="E34" s="247">
        <v>12500000</v>
      </c>
      <c r="F34" s="75" t="s">
        <v>13</v>
      </c>
    </row>
    <row r="35" spans="1:6" x14ac:dyDescent="0.25">
      <c r="A35" s="69"/>
      <c r="B35" s="2351" t="s">
        <v>889</v>
      </c>
      <c r="C35" s="2351"/>
      <c r="D35" s="2351"/>
      <c r="E35" s="2"/>
      <c r="F35" s="75"/>
    </row>
    <row r="36" spans="1:6" ht="63" x14ac:dyDescent="0.25">
      <c r="A36" s="69">
        <v>22</v>
      </c>
      <c r="B36" s="69" t="s">
        <v>25034</v>
      </c>
      <c r="C36" s="69" t="s">
        <v>25035</v>
      </c>
      <c r="D36" s="69" t="s">
        <v>25036</v>
      </c>
      <c r="E36" s="144">
        <v>2500000</v>
      </c>
      <c r="F36" s="75" t="s">
        <v>13</v>
      </c>
    </row>
    <row r="37" spans="1:6" ht="47.25" x14ac:dyDescent="0.25">
      <c r="A37" s="69">
        <v>23</v>
      </c>
      <c r="B37" s="69" t="s">
        <v>25037</v>
      </c>
      <c r="C37" s="69" t="s">
        <v>25038</v>
      </c>
      <c r="D37" s="69" t="s">
        <v>25039</v>
      </c>
      <c r="E37" s="144">
        <v>1000000</v>
      </c>
      <c r="F37" s="75" t="s">
        <v>13</v>
      </c>
    </row>
    <row r="38" spans="1:6" x14ac:dyDescent="0.25">
      <c r="A38" s="69"/>
      <c r="B38" s="2351" t="s">
        <v>8455</v>
      </c>
      <c r="C38" s="2351"/>
      <c r="D38" s="2351"/>
      <c r="E38" s="2"/>
      <c r="F38" s="75"/>
    </row>
    <row r="39" spans="1:6" ht="236.25" x14ac:dyDescent="0.25">
      <c r="A39" s="69">
        <v>24</v>
      </c>
      <c r="B39" s="69" t="s">
        <v>25040</v>
      </c>
      <c r="C39" s="69" t="s">
        <v>25041</v>
      </c>
      <c r="D39" s="2" t="s">
        <v>25049</v>
      </c>
      <c r="E39" s="247">
        <v>4677027.2</v>
      </c>
      <c r="F39" s="75" t="s">
        <v>13</v>
      </c>
    </row>
    <row r="40" spans="1:6" x14ac:dyDescent="0.25">
      <c r="A40" s="69"/>
      <c r="B40" s="70" t="s">
        <v>3514</v>
      </c>
      <c r="C40" s="69"/>
      <c r="D40" s="69"/>
      <c r="E40" s="299">
        <f>SUM(E5:E39)</f>
        <v>67810345.209999993</v>
      </c>
      <c r="F40" s="76"/>
    </row>
    <row r="41" spans="1:6" x14ac:dyDescent="0.25">
      <c r="A41" s="73"/>
      <c r="B41" s="2472" t="s">
        <v>9</v>
      </c>
      <c r="C41" s="2472"/>
      <c r="D41" s="2472"/>
      <c r="E41" s="257"/>
      <c r="F41" s="76"/>
    </row>
    <row r="42" spans="1:6" ht="63" x14ac:dyDescent="0.25">
      <c r="A42" s="73">
        <v>1</v>
      </c>
      <c r="B42" s="69" t="s">
        <v>269</v>
      </c>
      <c r="C42" s="7" t="s">
        <v>25042</v>
      </c>
      <c r="D42" s="69" t="s">
        <v>271</v>
      </c>
      <c r="E42" s="77">
        <v>1000000</v>
      </c>
      <c r="F42" s="76" t="s">
        <v>272</v>
      </c>
    </row>
    <row r="43" spans="1:6" x14ac:dyDescent="0.25">
      <c r="A43" s="73"/>
      <c r="B43" s="70" t="s">
        <v>273</v>
      </c>
      <c r="C43" s="7"/>
      <c r="D43" s="69"/>
      <c r="E43" s="77"/>
      <c r="F43" s="76"/>
    </row>
    <row r="44" spans="1:6" ht="63" x14ac:dyDescent="0.25">
      <c r="A44" s="73">
        <v>2</v>
      </c>
      <c r="B44" s="69" t="s">
        <v>274</v>
      </c>
      <c r="C44" s="7" t="s">
        <v>25010</v>
      </c>
      <c r="D44" s="69" t="s">
        <v>276</v>
      </c>
      <c r="E44" s="77">
        <v>4500000</v>
      </c>
      <c r="F44" s="76" t="s">
        <v>277</v>
      </c>
    </row>
    <row r="45" spans="1:6" x14ac:dyDescent="0.25">
      <c r="A45" s="73"/>
      <c r="B45" s="70" t="s">
        <v>248</v>
      </c>
      <c r="C45" s="69"/>
      <c r="D45" s="69"/>
      <c r="E45" s="138">
        <v>5500000</v>
      </c>
      <c r="F45" s="76"/>
    </row>
    <row r="46" spans="1:6" ht="15.75" customHeight="1" x14ac:dyDescent="0.25">
      <c r="A46" s="73"/>
      <c r="B46" s="2348" t="s">
        <v>323</v>
      </c>
      <c r="C46" s="2349"/>
      <c r="D46" s="485"/>
      <c r="E46" s="138"/>
      <c r="F46" s="76"/>
    </row>
    <row r="47" spans="1:6" ht="15.75" customHeight="1" x14ac:dyDescent="0.25">
      <c r="A47" s="158"/>
      <c r="B47" s="2689" t="s">
        <v>22481</v>
      </c>
      <c r="C47" s="2690"/>
      <c r="D47" s="2691"/>
      <c r="E47" s="158"/>
      <c r="F47" s="246"/>
    </row>
    <row r="48" spans="1:6" ht="141.75" x14ac:dyDescent="0.25">
      <c r="A48" s="158">
        <v>25</v>
      </c>
      <c r="B48" s="158" t="s">
        <v>25043</v>
      </c>
      <c r="C48" s="158" t="s">
        <v>25044</v>
      </c>
      <c r="D48" s="158" t="s">
        <v>25045</v>
      </c>
      <c r="E48" s="162">
        <v>13500000</v>
      </c>
      <c r="F48" s="246" t="s">
        <v>13</v>
      </c>
    </row>
    <row r="49" spans="1:6" x14ac:dyDescent="0.25">
      <c r="A49" s="88"/>
      <c r="B49" s="88" t="s">
        <v>248</v>
      </c>
      <c r="C49" s="88"/>
      <c r="D49" s="88"/>
      <c r="E49" s="1265">
        <v>13500000</v>
      </c>
      <c r="F49" s="88"/>
    </row>
    <row r="50" spans="1:6" x14ac:dyDescent="0.25">
      <c r="A50" s="88"/>
      <c r="B50" s="88" t="s">
        <v>324</v>
      </c>
      <c r="C50" s="88"/>
      <c r="D50" s="88"/>
      <c r="E50" s="89">
        <f>E49+E45+E40</f>
        <v>86810345.209999993</v>
      </c>
      <c r="F50" s="88"/>
    </row>
    <row r="57" spans="1:6" x14ac:dyDescent="0.25">
      <c r="B57" s="1728" t="s">
        <v>42250</v>
      </c>
    </row>
  </sheetData>
  <mergeCells count="17">
    <mergeCell ref="B17:D17"/>
    <mergeCell ref="B15:D15"/>
    <mergeCell ref="A1:F1"/>
    <mergeCell ref="A2:F2"/>
    <mergeCell ref="A3:F3"/>
    <mergeCell ref="B5:D5"/>
    <mergeCell ref="B11:D11"/>
    <mergeCell ref="B47:D47"/>
    <mergeCell ref="B35:D35"/>
    <mergeCell ref="B38:D38"/>
    <mergeCell ref="B41:D41"/>
    <mergeCell ref="B46:C46"/>
    <mergeCell ref="B19:D19"/>
    <mergeCell ref="B21:D21"/>
    <mergeCell ref="B24:D24"/>
    <mergeCell ref="B26:D26"/>
    <mergeCell ref="B33:D33"/>
  </mergeCells>
  <pageMargins left="0.7" right="0.7" top="0.75" bottom="0.75" header="0.3" footer="0.3"/>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6"/>
  <sheetViews>
    <sheetView workbookViewId="0">
      <selection activeCell="D9" sqref="D9"/>
    </sheetView>
  </sheetViews>
  <sheetFormatPr defaultRowHeight="15.75" x14ac:dyDescent="0.25"/>
  <cols>
    <col min="1" max="1" width="8.28515625" style="128" customWidth="1"/>
    <col min="2" max="2" width="15" style="128" customWidth="1"/>
    <col min="3" max="3" width="43.28515625" style="128" customWidth="1"/>
    <col min="4" max="4" width="18.28515625" style="128" customWidth="1"/>
    <col min="5" max="5" width="20.42578125"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27560</v>
      </c>
      <c r="B2" s="2345"/>
      <c r="C2" s="2345"/>
      <c r="D2" s="2345"/>
      <c r="E2" s="2345"/>
      <c r="F2" s="2345"/>
    </row>
    <row r="3" spans="1:6" x14ac:dyDescent="0.25">
      <c r="A3" s="2345" t="s">
        <v>281</v>
      </c>
      <c r="B3" s="2345"/>
      <c r="C3" s="2345"/>
      <c r="D3" s="2345"/>
      <c r="E3" s="2345"/>
      <c r="F3" s="2345"/>
    </row>
    <row r="4" spans="1:6" ht="31.5" x14ac:dyDescent="0.25">
      <c r="A4" s="9" t="s">
        <v>3</v>
      </c>
      <c r="B4" s="96" t="s">
        <v>283</v>
      </c>
      <c r="C4" s="96" t="s">
        <v>284</v>
      </c>
      <c r="D4" s="9" t="s">
        <v>5291</v>
      </c>
      <c r="E4" s="138" t="s">
        <v>286</v>
      </c>
      <c r="F4" s="219" t="s">
        <v>287</v>
      </c>
    </row>
    <row r="5" spans="1:6" x14ac:dyDescent="0.25">
      <c r="A5" s="69"/>
      <c r="B5" s="2472" t="s">
        <v>9</v>
      </c>
      <c r="C5" s="2472"/>
      <c r="D5" s="2472"/>
      <c r="E5" s="189"/>
      <c r="F5" s="71"/>
    </row>
    <row r="6" spans="1:6" ht="47.25" x14ac:dyDescent="0.25">
      <c r="A6" s="131">
        <v>1</v>
      </c>
      <c r="B6" s="69" t="s">
        <v>27561</v>
      </c>
      <c r="C6" s="69" t="s">
        <v>27562</v>
      </c>
      <c r="D6" s="69" t="s">
        <v>27563</v>
      </c>
      <c r="E6" s="1326">
        <v>2038620</v>
      </c>
      <c r="F6" s="71" t="s">
        <v>272</v>
      </c>
    </row>
    <row r="7" spans="1:6" ht="47.25" x14ac:dyDescent="0.25">
      <c r="A7" s="131">
        <v>2</v>
      </c>
      <c r="B7" s="69" t="s">
        <v>721</v>
      </c>
      <c r="C7" s="69" t="s">
        <v>27564</v>
      </c>
      <c r="D7" s="69" t="s">
        <v>27565</v>
      </c>
      <c r="E7" s="1326">
        <v>2000000</v>
      </c>
      <c r="F7" s="71" t="s">
        <v>272</v>
      </c>
    </row>
    <row r="8" spans="1:6" ht="63" x14ac:dyDescent="0.25">
      <c r="A8" s="131">
        <v>3</v>
      </c>
      <c r="B8" s="69" t="s">
        <v>12263</v>
      </c>
      <c r="C8" s="69" t="s">
        <v>27566</v>
      </c>
      <c r="D8" s="69" t="s">
        <v>27567</v>
      </c>
      <c r="E8" s="1326">
        <v>100000</v>
      </c>
      <c r="F8" s="71" t="s">
        <v>272</v>
      </c>
    </row>
    <row r="9" spans="1:6" ht="47.25" x14ac:dyDescent="0.25">
      <c r="A9" s="131">
        <v>5</v>
      </c>
      <c r="B9" s="69" t="s">
        <v>17</v>
      </c>
      <c r="C9" s="69" t="s">
        <v>27568</v>
      </c>
      <c r="D9" s="69" t="s">
        <v>27569</v>
      </c>
      <c r="E9" s="1326">
        <v>30000</v>
      </c>
      <c r="F9" s="71" t="s">
        <v>272</v>
      </c>
    </row>
    <row r="10" spans="1:6" ht="47.25" x14ac:dyDescent="0.25">
      <c r="A10" s="131">
        <v>6</v>
      </c>
      <c r="B10" s="69" t="s">
        <v>20</v>
      </c>
      <c r="C10" s="69" t="s">
        <v>27570</v>
      </c>
      <c r="D10" s="69" t="s">
        <v>27571</v>
      </c>
      <c r="E10" s="1326">
        <v>40000</v>
      </c>
      <c r="F10" s="71" t="s">
        <v>272</v>
      </c>
    </row>
    <row r="11" spans="1:6" x14ac:dyDescent="0.25">
      <c r="A11" s="131"/>
      <c r="B11" s="2351" t="s">
        <v>8605</v>
      </c>
      <c r="C11" s="2351"/>
      <c r="D11" s="2351"/>
      <c r="E11" s="1326"/>
      <c r="F11" s="71"/>
    </row>
    <row r="12" spans="1:6" ht="63" x14ac:dyDescent="0.25">
      <c r="A12" s="131">
        <v>7</v>
      </c>
      <c r="B12" s="69" t="s">
        <v>12263</v>
      </c>
      <c r="C12" s="69" t="s">
        <v>27572</v>
      </c>
      <c r="D12" s="69" t="s">
        <v>27573</v>
      </c>
      <c r="E12" s="1326">
        <v>600000</v>
      </c>
      <c r="F12" s="71" t="s">
        <v>272</v>
      </c>
    </row>
    <row r="13" spans="1:6" ht="78.75" x14ac:dyDescent="0.25">
      <c r="A13" s="131">
        <v>8</v>
      </c>
      <c r="B13" s="69" t="s">
        <v>27574</v>
      </c>
      <c r="C13" s="69" t="s">
        <v>27575</v>
      </c>
      <c r="D13" s="69" t="s">
        <v>27576</v>
      </c>
      <c r="E13" s="1326">
        <v>1350000</v>
      </c>
      <c r="F13" s="71" t="s">
        <v>272</v>
      </c>
    </row>
    <row r="14" spans="1:6" ht="47.25" x14ac:dyDescent="0.25">
      <c r="A14" s="131">
        <v>9</v>
      </c>
      <c r="B14" s="69" t="s">
        <v>721</v>
      </c>
      <c r="C14" s="69" t="s">
        <v>27577</v>
      </c>
      <c r="D14" s="69" t="s">
        <v>27565</v>
      </c>
      <c r="E14" s="1326">
        <v>644310.69999999995</v>
      </c>
      <c r="F14" s="71" t="s">
        <v>272</v>
      </c>
    </row>
    <row r="15" spans="1:6" x14ac:dyDescent="0.25">
      <c r="A15" s="131"/>
      <c r="B15" s="2472" t="s">
        <v>306</v>
      </c>
      <c r="C15" s="2472"/>
      <c r="D15" s="2472"/>
      <c r="E15" s="1326"/>
      <c r="F15" s="71"/>
    </row>
    <row r="16" spans="1:6" ht="189" x14ac:dyDescent="0.25">
      <c r="A16" s="131">
        <v>10</v>
      </c>
      <c r="B16" s="69" t="s">
        <v>27578</v>
      </c>
      <c r="C16" s="69" t="s">
        <v>27579</v>
      </c>
      <c r="D16" s="69" t="s">
        <v>27580</v>
      </c>
      <c r="E16" s="1326">
        <v>1000000</v>
      </c>
      <c r="F16" s="71" t="s">
        <v>13</v>
      </c>
    </row>
    <row r="17" spans="1:6" ht="173.25" x14ac:dyDescent="0.25">
      <c r="A17" s="131">
        <v>11</v>
      </c>
      <c r="B17" s="69" t="s">
        <v>27581</v>
      </c>
      <c r="C17" s="69" t="s">
        <v>27582</v>
      </c>
      <c r="D17" s="69" t="s">
        <v>27583</v>
      </c>
      <c r="E17" s="188">
        <v>736421.6</v>
      </c>
      <c r="F17" s="71" t="s">
        <v>13</v>
      </c>
    </row>
    <row r="18" spans="1:6" x14ac:dyDescent="0.25">
      <c r="A18" s="131"/>
      <c r="B18" s="2351" t="s">
        <v>9035</v>
      </c>
      <c r="C18" s="2351"/>
      <c r="D18" s="2351"/>
      <c r="E18" s="1326"/>
      <c r="F18" s="71"/>
    </row>
    <row r="19" spans="1:6" ht="94.5" x14ac:dyDescent="0.25">
      <c r="A19" s="131">
        <v>12</v>
      </c>
      <c r="B19" s="75" t="s">
        <v>27584</v>
      </c>
      <c r="C19" s="69" t="s">
        <v>27585</v>
      </c>
      <c r="D19" s="75" t="s">
        <v>27586</v>
      </c>
      <c r="E19" s="1326">
        <v>300000</v>
      </c>
      <c r="F19" s="71" t="s">
        <v>13</v>
      </c>
    </row>
    <row r="20" spans="1:6" ht="94.5" x14ac:dyDescent="0.25">
      <c r="A20" s="131">
        <v>13</v>
      </c>
      <c r="B20" s="75" t="s">
        <v>27587</v>
      </c>
      <c r="C20" s="69" t="s">
        <v>27588</v>
      </c>
      <c r="D20" s="75" t="s">
        <v>27586</v>
      </c>
      <c r="E20" s="1326">
        <v>300000</v>
      </c>
      <c r="F20" s="71" t="s">
        <v>13</v>
      </c>
    </row>
    <row r="21" spans="1:6" ht="94.5" x14ac:dyDescent="0.25">
      <c r="A21" s="131">
        <v>14</v>
      </c>
      <c r="B21" s="75" t="s">
        <v>27589</v>
      </c>
      <c r="C21" s="69" t="s">
        <v>27590</v>
      </c>
      <c r="D21" s="75" t="s">
        <v>27586</v>
      </c>
      <c r="E21" s="1326">
        <v>300000</v>
      </c>
      <c r="F21" s="71" t="s">
        <v>13</v>
      </c>
    </row>
    <row r="22" spans="1:6" ht="94.5" x14ac:dyDescent="0.25">
      <c r="A22" s="131">
        <v>15</v>
      </c>
      <c r="B22" s="75" t="s">
        <v>27591</v>
      </c>
      <c r="C22" s="69" t="s">
        <v>27592</v>
      </c>
      <c r="D22" s="75" t="s">
        <v>27586</v>
      </c>
      <c r="E22" s="1326">
        <v>300000</v>
      </c>
      <c r="F22" s="71" t="s">
        <v>13</v>
      </c>
    </row>
    <row r="23" spans="1:6" ht="94.5" x14ac:dyDescent="0.25">
      <c r="A23" s="131">
        <v>16</v>
      </c>
      <c r="B23" s="75" t="s">
        <v>27593</v>
      </c>
      <c r="C23" s="69" t="s">
        <v>27594</v>
      </c>
      <c r="D23" s="75" t="s">
        <v>27586</v>
      </c>
      <c r="E23" s="1326">
        <v>300000</v>
      </c>
      <c r="F23" s="71" t="s">
        <v>13</v>
      </c>
    </row>
    <row r="24" spans="1:6" x14ac:dyDescent="0.25">
      <c r="A24" s="131"/>
      <c r="B24" s="2351" t="s">
        <v>34</v>
      </c>
      <c r="C24" s="2351"/>
      <c r="D24" s="2351"/>
      <c r="E24" s="1326"/>
      <c r="F24" s="71"/>
    </row>
    <row r="25" spans="1:6" ht="63" x14ac:dyDescent="0.25">
      <c r="A25" s="131">
        <v>17</v>
      </c>
      <c r="B25" s="69" t="s">
        <v>27595</v>
      </c>
      <c r="C25" s="69" t="s">
        <v>27596</v>
      </c>
      <c r="D25" s="69" t="s">
        <v>27597</v>
      </c>
      <c r="E25" s="1326">
        <v>4500000</v>
      </c>
      <c r="F25" s="71" t="s">
        <v>272</v>
      </c>
    </row>
    <row r="26" spans="1:6" ht="63" x14ac:dyDescent="0.25">
      <c r="A26" s="131">
        <v>18</v>
      </c>
      <c r="B26" s="69" t="s">
        <v>27598</v>
      </c>
      <c r="C26" s="69" t="s">
        <v>27599</v>
      </c>
      <c r="D26" s="69" t="s">
        <v>27600</v>
      </c>
      <c r="E26" s="1326">
        <v>11500000</v>
      </c>
      <c r="F26" s="71" t="s">
        <v>272</v>
      </c>
    </row>
    <row r="27" spans="1:6" x14ac:dyDescent="0.25">
      <c r="A27" s="131"/>
      <c r="B27" s="2351" t="s">
        <v>40</v>
      </c>
      <c r="C27" s="2351"/>
      <c r="D27" s="2351"/>
      <c r="E27" s="1326"/>
      <c r="F27" s="71"/>
    </row>
    <row r="28" spans="1:6" ht="63" x14ac:dyDescent="0.25">
      <c r="A28" s="131">
        <v>19</v>
      </c>
      <c r="B28" s="69" t="s">
        <v>41</v>
      </c>
      <c r="C28" s="69" t="s">
        <v>27601</v>
      </c>
      <c r="D28" s="69" t="s">
        <v>27602</v>
      </c>
      <c r="E28" s="1326">
        <v>4568965.5199999996</v>
      </c>
      <c r="F28" s="71" t="s">
        <v>13</v>
      </c>
    </row>
    <row r="29" spans="1:6" x14ac:dyDescent="0.25">
      <c r="A29" s="131"/>
      <c r="B29" s="2351" t="s">
        <v>4995</v>
      </c>
      <c r="C29" s="2351"/>
      <c r="D29" s="2351"/>
      <c r="E29" s="1326"/>
      <c r="F29" s="71"/>
    </row>
    <row r="30" spans="1:6" ht="78.75" x14ac:dyDescent="0.25">
      <c r="A30" s="131">
        <v>20</v>
      </c>
      <c r="B30" s="69" t="s">
        <v>14664</v>
      </c>
      <c r="C30" s="69" t="s">
        <v>27603</v>
      </c>
      <c r="D30" s="69" t="s">
        <v>27604</v>
      </c>
      <c r="E30" s="1326">
        <v>2025000</v>
      </c>
      <c r="F30" s="71" t="s">
        <v>272</v>
      </c>
    </row>
    <row r="31" spans="1:6" ht="78.75" x14ac:dyDescent="0.25">
      <c r="A31" s="131">
        <v>21</v>
      </c>
      <c r="B31" s="69" t="s">
        <v>700</v>
      </c>
      <c r="C31" s="69" t="s">
        <v>27605</v>
      </c>
      <c r="D31" s="69" t="s">
        <v>27606</v>
      </c>
      <c r="E31" s="1326">
        <v>700000</v>
      </c>
      <c r="F31" s="71" t="s">
        <v>272</v>
      </c>
    </row>
    <row r="32" spans="1:6" x14ac:dyDescent="0.25">
      <c r="A32" s="131"/>
      <c r="B32" s="2472" t="s">
        <v>11311</v>
      </c>
      <c r="C32" s="2472"/>
      <c r="D32" s="2472"/>
      <c r="E32" s="1326"/>
      <c r="F32" s="71"/>
    </row>
    <row r="33" spans="1:6" ht="78.75" x14ac:dyDescent="0.25">
      <c r="A33" s="131">
        <v>22</v>
      </c>
      <c r="B33" s="69" t="s">
        <v>944</v>
      </c>
      <c r="C33" s="69" t="s">
        <v>27607</v>
      </c>
      <c r="D33" s="69" t="s">
        <v>27608</v>
      </c>
      <c r="E33" s="1326">
        <v>3500000</v>
      </c>
      <c r="F33" s="71" t="s">
        <v>13</v>
      </c>
    </row>
    <row r="34" spans="1:6" x14ac:dyDescent="0.25">
      <c r="A34" s="131"/>
      <c r="B34" s="2351" t="s">
        <v>312</v>
      </c>
      <c r="C34" s="2351"/>
      <c r="D34" s="2351"/>
      <c r="E34" s="480"/>
      <c r="F34" s="71"/>
    </row>
    <row r="35" spans="1:6" ht="78.75" x14ac:dyDescent="0.25">
      <c r="A35" s="131">
        <v>23</v>
      </c>
      <c r="B35" s="69" t="s">
        <v>27609</v>
      </c>
      <c r="C35" s="69" t="s">
        <v>27610</v>
      </c>
      <c r="D35" s="69" t="s">
        <v>27611</v>
      </c>
      <c r="E35" s="1326">
        <v>700000</v>
      </c>
      <c r="F35" s="71" t="s">
        <v>272</v>
      </c>
    </row>
    <row r="36" spans="1:6" ht="126" x14ac:dyDescent="0.25">
      <c r="A36" s="131">
        <v>24</v>
      </c>
      <c r="B36" s="69" t="s">
        <v>27612</v>
      </c>
      <c r="C36" s="69" t="s">
        <v>27613</v>
      </c>
      <c r="D36" s="69" t="s">
        <v>27614</v>
      </c>
      <c r="E36" s="1326">
        <v>300000</v>
      </c>
      <c r="F36" s="71" t="s">
        <v>272</v>
      </c>
    </row>
    <row r="37" spans="1:6" ht="63" x14ac:dyDescent="0.25">
      <c r="A37" s="131">
        <v>25</v>
      </c>
      <c r="B37" s="69" t="s">
        <v>27615</v>
      </c>
      <c r="C37" s="69" t="s">
        <v>27616</v>
      </c>
      <c r="D37" s="69" t="s">
        <v>27617</v>
      </c>
      <c r="E37" s="1326">
        <v>300000</v>
      </c>
      <c r="F37" s="71" t="s">
        <v>272</v>
      </c>
    </row>
    <row r="38" spans="1:6" ht="63" x14ac:dyDescent="0.25">
      <c r="A38" s="131">
        <v>26</v>
      </c>
      <c r="B38" s="69" t="s">
        <v>27618</v>
      </c>
      <c r="C38" s="69" t="s">
        <v>27619</v>
      </c>
      <c r="D38" s="69" t="s">
        <v>27620</v>
      </c>
      <c r="E38" s="1326">
        <v>200000</v>
      </c>
      <c r="F38" s="71" t="s">
        <v>272</v>
      </c>
    </row>
    <row r="39" spans="1:6" ht="47.25" x14ac:dyDescent="0.25">
      <c r="A39" s="131">
        <v>27</v>
      </c>
      <c r="B39" s="69" t="s">
        <v>27621</v>
      </c>
      <c r="C39" s="69" t="s">
        <v>27622</v>
      </c>
      <c r="D39" s="69" t="s">
        <v>27623</v>
      </c>
      <c r="E39" s="1326">
        <v>700000</v>
      </c>
      <c r="F39" s="71" t="s">
        <v>13</v>
      </c>
    </row>
    <row r="40" spans="1:6" ht="47.25" x14ac:dyDescent="0.25">
      <c r="A40" s="131">
        <v>28</v>
      </c>
      <c r="B40" s="69" t="s">
        <v>27624</v>
      </c>
      <c r="C40" s="69" t="s">
        <v>27625</v>
      </c>
      <c r="D40" s="69" t="s">
        <v>27626</v>
      </c>
      <c r="E40" s="1326">
        <v>300000</v>
      </c>
      <c r="F40" s="71" t="s">
        <v>272</v>
      </c>
    </row>
    <row r="41" spans="1:6" ht="63" x14ac:dyDescent="0.25">
      <c r="A41" s="131">
        <v>29</v>
      </c>
      <c r="B41" s="69" t="s">
        <v>27627</v>
      </c>
      <c r="C41" s="69" t="s">
        <v>27628</v>
      </c>
      <c r="D41" s="69" t="s">
        <v>27620</v>
      </c>
      <c r="E41" s="1326">
        <v>150000</v>
      </c>
      <c r="F41" s="71" t="s">
        <v>272</v>
      </c>
    </row>
    <row r="42" spans="1:6" ht="47.25" x14ac:dyDescent="0.25">
      <c r="A42" s="131">
        <v>30</v>
      </c>
      <c r="B42" s="69" t="s">
        <v>27627</v>
      </c>
      <c r="C42" s="69" t="s">
        <v>27629</v>
      </c>
      <c r="D42" s="69" t="s">
        <v>27630</v>
      </c>
      <c r="E42" s="1326">
        <v>200000</v>
      </c>
      <c r="F42" s="71" t="s">
        <v>13</v>
      </c>
    </row>
    <row r="43" spans="1:6" ht="47.25" x14ac:dyDescent="0.25">
      <c r="A43" s="131">
        <v>31</v>
      </c>
      <c r="B43" s="69" t="s">
        <v>27631</v>
      </c>
      <c r="C43" s="69" t="s">
        <v>27632</v>
      </c>
      <c r="D43" s="69" t="s">
        <v>27623</v>
      </c>
      <c r="E43" s="1326">
        <v>700000</v>
      </c>
      <c r="F43" s="71" t="s">
        <v>13</v>
      </c>
    </row>
    <row r="44" spans="1:6" ht="47.25" x14ac:dyDescent="0.25">
      <c r="A44" s="131">
        <v>32</v>
      </c>
      <c r="B44" s="69" t="s">
        <v>27633</v>
      </c>
      <c r="C44" s="69" t="s">
        <v>27634</v>
      </c>
      <c r="D44" s="69" t="s">
        <v>27623</v>
      </c>
      <c r="E44" s="1326">
        <v>700000</v>
      </c>
      <c r="F44" s="71" t="s">
        <v>13</v>
      </c>
    </row>
    <row r="45" spans="1:6" ht="63" x14ac:dyDescent="0.25">
      <c r="A45" s="131">
        <v>33</v>
      </c>
      <c r="B45" s="69" t="s">
        <v>27635</v>
      </c>
      <c r="C45" s="69" t="s">
        <v>27636</v>
      </c>
      <c r="D45" s="69" t="s">
        <v>27620</v>
      </c>
      <c r="E45" s="1326">
        <v>200000</v>
      </c>
      <c r="F45" s="71" t="s">
        <v>272</v>
      </c>
    </row>
    <row r="46" spans="1:6" ht="47.25" x14ac:dyDescent="0.25">
      <c r="A46" s="131">
        <v>34</v>
      </c>
      <c r="B46" s="69" t="s">
        <v>27637</v>
      </c>
      <c r="C46" s="69" t="s">
        <v>27638</v>
      </c>
      <c r="D46" s="69" t="s">
        <v>27623</v>
      </c>
      <c r="E46" s="1326">
        <v>700000</v>
      </c>
      <c r="F46" s="71" t="s">
        <v>13</v>
      </c>
    </row>
    <row r="47" spans="1:6" ht="63" x14ac:dyDescent="0.25">
      <c r="A47" s="131">
        <v>35</v>
      </c>
      <c r="B47" s="69" t="s">
        <v>27639</v>
      </c>
      <c r="C47" s="69" t="s">
        <v>27640</v>
      </c>
      <c r="D47" s="69" t="s">
        <v>27617</v>
      </c>
      <c r="E47" s="1326">
        <v>100000</v>
      </c>
      <c r="F47" s="71" t="s">
        <v>272</v>
      </c>
    </row>
    <row r="48" spans="1:6" ht="63" x14ac:dyDescent="0.25">
      <c r="A48" s="131">
        <v>36</v>
      </c>
      <c r="B48" s="69" t="s">
        <v>27641</v>
      </c>
      <c r="C48" s="69" t="s">
        <v>27642</v>
      </c>
      <c r="D48" s="69" t="s">
        <v>27620</v>
      </c>
      <c r="E48" s="1326">
        <v>300000</v>
      </c>
      <c r="F48" s="71" t="s">
        <v>272</v>
      </c>
    </row>
    <row r="49" spans="1:6" ht="78.75" x14ac:dyDescent="0.25">
      <c r="A49" s="131">
        <v>37</v>
      </c>
      <c r="B49" s="69" t="s">
        <v>27643</v>
      </c>
      <c r="C49" s="69" t="s">
        <v>27644</v>
      </c>
      <c r="D49" s="69" t="s">
        <v>27645</v>
      </c>
      <c r="E49" s="1326">
        <v>100000</v>
      </c>
      <c r="F49" s="71" t="s">
        <v>272</v>
      </c>
    </row>
    <row r="50" spans="1:6" ht="63" x14ac:dyDescent="0.25">
      <c r="A50" s="131">
        <v>38</v>
      </c>
      <c r="B50" s="69" t="s">
        <v>27646</v>
      </c>
      <c r="C50" s="69" t="s">
        <v>27647</v>
      </c>
      <c r="D50" s="69" t="s">
        <v>27648</v>
      </c>
      <c r="E50" s="1326">
        <v>100000</v>
      </c>
      <c r="F50" s="71" t="s">
        <v>272</v>
      </c>
    </row>
    <row r="51" spans="1:6" ht="78.75" x14ac:dyDescent="0.25">
      <c r="A51" s="131">
        <v>39</v>
      </c>
      <c r="B51" s="69" t="s">
        <v>27649</v>
      </c>
      <c r="C51" s="69" t="s">
        <v>27650</v>
      </c>
      <c r="D51" s="69" t="s">
        <v>27651</v>
      </c>
      <c r="E51" s="1326">
        <v>100000</v>
      </c>
      <c r="F51" s="71" t="s">
        <v>272</v>
      </c>
    </row>
    <row r="52" spans="1:6" ht="94.5" x14ac:dyDescent="0.25">
      <c r="A52" s="131">
        <v>40</v>
      </c>
      <c r="B52" s="69" t="s">
        <v>27652</v>
      </c>
      <c r="C52" s="69" t="s">
        <v>27653</v>
      </c>
      <c r="D52" s="69" t="s">
        <v>27654</v>
      </c>
      <c r="E52" s="1326">
        <v>800000</v>
      </c>
      <c r="F52" s="71" t="s">
        <v>272</v>
      </c>
    </row>
    <row r="53" spans="1:6" ht="47.25" x14ac:dyDescent="0.25">
      <c r="A53" s="131">
        <v>41</v>
      </c>
      <c r="B53" s="69" t="s">
        <v>27655</v>
      </c>
      <c r="C53" s="69" t="s">
        <v>27656</v>
      </c>
      <c r="D53" s="69" t="s">
        <v>27657</v>
      </c>
      <c r="E53" s="1326">
        <v>200000</v>
      </c>
      <c r="F53" s="71" t="s">
        <v>272</v>
      </c>
    </row>
    <row r="54" spans="1:6" ht="47.25" x14ac:dyDescent="0.25">
      <c r="A54" s="131">
        <v>42</v>
      </c>
      <c r="B54" s="69" t="s">
        <v>25481</v>
      </c>
      <c r="C54" s="69" t="s">
        <v>27658</v>
      </c>
      <c r="D54" s="69" t="s">
        <v>27657</v>
      </c>
      <c r="E54" s="1326">
        <v>100000</v>
      </c>
      <c r="F54" s="71" t="s">
        <v>272</v>
      </c>
    </row>
    <row r="55" spans="1:6" ht="47.25" x14ac:dyDescent="0.25">
      <c r="A55" s="131">
        <v>43</v>
      </c>
      <c r="B55" s="69" t="s">
        <v>27659</v>
      </c>
      <c r="C55" s="69" t="s">
        <v>27660</v>
      </c>
      <c r="D55" s="69" t="s">
        <v>27623</v>
      </c>
      <c r="E55" s="1326">
        <v>700000</v>
      </c>
      <c r="F55" s="71" t="s">
        <v>13</v>
      </c>
    </row>
    <row r="56" spans="1:6" ht="63" x14ac:dyDescent="0.25">
      <c r="A56" s="131">
        <v>44</v>
      </c>
      <c r="B56" s="69" t="s">
        <v>27661</v>
      </c>
      <c r="C56" s="69" t="s">
        <v>27662</v>
      </c>
      <c r="D56" s="69" t="s">
        <v>27617</v>
      </c>
      <c r="E56" s="1326">
        <v>200000</v>
      </c>
      <c r="F56" s="71" t="s">
        <v>272</v>
      </c>
    </row>
    <row r="57" spans="1:6" ht="47.25" x14ac:dyDescent="0.25">
      <c r="A57" s="131">
        <v>45</v>
      </c>
      <c r="B57" s="69" t="s">
        <v>27663</v>
      </c>
      <c r="C57" s="69" t="s">
        <v>27664</v>
      </c>
      <c r="D57" s="69" t="s">
        <v>27623</v>
      </c>
      <c r="E57" s="1326">
        <v>700000</v>
      </c>
      <c r="F57" s="71" t="s">
        <v>13</v>
      </c>
    </row>
    <row r="58" spans="1:6" ht="47.25" x14ac:dyDescent="0.25">
      <c r="A58" s="131">
        <v>46</v>
      </c>
      <c r="B58" s="69" t="s">
        <v>27665</v>
      </c>
      <c r="C58" s="69" t="s">
        <v>27666</v>
      </c>
      <c r="D58" s="69" t="s">
        <v>27623</v>
      </c>
      <c r="E58" s="1326">
        <v>700000</v>
      </c>
      <c r="F58" s="71" t="s">
        <v>13</v>
      </c>
    </row>
    <row r="59" spans="1:6" ht="94.5" x14ac:dyDescent="0.25">
      <c r="A59" s="131">
        <v>47</v>
      </c>
      <c r="B59" s="69" t="s">
        <v>27667</v>
      </c>
      <c r="C59" s="69" t="s">
        <v>27668</v>
      </c>
      <c r="D59" s="69" t="s">
        <v>27669</v>
      </c>
      <c r="E59" s="1326">
        <v>900000</v>
      </c>
      <c r="F59" s="71" t="s">
        <v>272</v>
      </c>
    </row>
    <row r="60" spans="1:6" ht="47.25" x14ac:dyDescent="0.25">
      <c r="A60" s="131">
        <v>48</v>
      </c>
      <c r="B60" s="69" t="s">
        <v>27670</v>
      </c>
      <c r="C60" s="69" t="s">
        <v>27671</v>
      </c>
      <c r="D60" s="69" t="s">
        <v>27623</v>
      </c>
      <c r="E60" s="1326">
        <v>700000</v>
      </c>
      <c r="F60" s="71" t="s">
        <v>13</v>
      </c>
    </row>
    <row r="61" spans="1:6" ht="47.25" x14ac:dyDescent="0.25">
      <c r="A61" s="131">
        <v>49</v>
      </c>
      <c r="B61" s="69" t="s">
        <v>27672</v>
      </c>
      <c r="C61" s="69" t="s">
        <v>27673</v>
      </c>
      <c r="D61" s="69" t="s">
        <v>27630</v>
      </c>
      <c r="E61" s="1326">
        <v>200000</v>
      </c>
      <c r="F61" s="71" t="s">
        <v>13</v>
      </c>
    </row>
    <row r="62" spans="1:6" ht="63" x14ac:dyDescent="0.25">
      <c r="A62" s="131">
        <v>50</v>
      </c>
      <c r="B62" s="69" t="s">
        <v>27674</v>
      </c>
      <c r="C62" s="69" t="s">
        <v>27675</v>
      </c>
      <c r="D62" s="69" t="s">
        <v>27648</v>
      </c>
      <c r="E62" s="1326">
        <v>100000</v>
      </c>
      <c r="F62" s="71" t="s">
        <v>272</v>
      </c>
    </row>
    <row r="63" spans="1:6" ht="63" x14ac:dyDescent="0.25">
      <c r="A63" s="131">
        <v>51</v>
      </c>
      <c r="B63" s="69" t="s">
        <v>24216</v>
      </c>
      <c r="C63" s="69" t="s">
        <v>27676</v>
      </c>
      <c r="D63" s="69" t="s">
        <v>27677</v>
      </c>
      <c r="E63" s="1326">
        <v>300000</v>
      </c>
      <c r="F63" s="71" t="s">
        <v>272</v>
      </c>
    </row>
    <row r="64" spans="1:6" ht="63" x14ac:dyDescent="0.25">
      <c r="A64" s="131">
        <v>52</v>
      </c>
      <c r="B64" s="69" t="s">
        <v>27678</v>
      </c>
      <c r="C64" s="69" t="s">
        <v>27679</v>
      </c>
      <c r="D64" s="69" t="s">
        <v>27677</v>
      </c>
      <c r="E64" s="1326">
        <v>200000</v>
      </c>
      <c r="F64" s="71" t="s">
        <v>272</v>
      </c>
    </row>
    <row r="65" spans="1:6" ht="63" x14ac:dyDescent="0.25">
      <c r="A65" s="131">
        <v>53</v>
      </c>
      <c r="B65" s="69" t="s">
        <v>27680</v>
      </c>
      <c r="C65" s="69" t="s">
        <v>27681</v>
      </c>
      <c r="D65" s="69" t="s">
        <v>27677</v>
      </c>
      <c r="E65" s="1326">
        <v>200000</v>
      </c>
      <c r="F65" s="71" t="s">
        <v>272</v>
      </c>
    </row>
    <row r="66" spans="1:6" ht="94.5" x14ac:dyDescent="0.25">
      <c r="A66" s="131">
        <v>54</v>
      </c>
      <c r="B66" s="69" t="s">
        <v>27444</v>
      </c>
      <c r="C66" s="69" t="s">
        <v>27682</v>
      </c>
      <c r="D66" s="69" t="s">
        <v>27669</v>
      </c>
      <c r="E66" s="1326">
        <v>800000</v>
      </c>
      <c r="F66" s="71" t="s">
        <v>272</v>
      </c>
    </row>
    <row r="67" spans="1:6" ht="94.5" x14ac:dyDescent="0.25">
      <c r="A67" s="131">
        <v>55</v>
      </c>
      <c r="B67" s="69" t="s">
        <v>27683</v>
      </c>
      <c r="C67" s="69" t="s">
        <v>27684</v>
      </c>
      <c r="D67" s="69" t="s">
        <v>27685</v>
      </c>
      <c r="E67" s="1326">
        <v>300000</v>
      </c>
      <c r="F67" s="71" t="s">
        <v>272</v>
      </c>
    </row>
    <row r="68" spans="1:6" ht="78.75" x14ac:dyDescent="0.25">
      <c r="A68" s="131">
        <v>56</v>
      </c>
      <c r="B68" s="69" t="s">
        <v>27683</v>
      </c>
      <c r="C68" s="69" t="s">
        <v>27686</v>
      </c>
      <c r="D68" s="69" t="s">
        <v>27687</v>
      </c>
      <c r="E68" s="1326">
        <v>800000</v>
      </c>
      <c r="F68" s="71" t="s">
        <v>272</v>
      </c>
    </row>
    <row r="69" spans="1:6" ht="47.25" x14ac:dyDescent="0.25">
      <c r="A69" s="131">
        <v>57</v>
      </c>
      <c r="B69" s="69" t="s">
        <v>27688</v>
      </c>
      <c r="C69" s="69" t="s">
        <v>27689</v>
      </c>
      <c r="D69" s="69" t="s">
        <v>27630</v>
      </c>
      <c r="E69" s="1326">
        <v>200000</v>
      </c>
      <c r="F69" s="71" t="s">
        <v>13</v>
      </c>
    </row>
    <row r="70" spans="1:6" ht="94.5" x14ac:dyDescent="0.25">
      <c r="A70" s="131">
        <v>58</v>
      </c>
      <c r="B70" s="69" t="s">
        <v>27690</v>
      </c>
      <c r="C70" s="69" t="s">
        <v>27691</v>
      </c>
      <c r="D70" s="69" t="s">
        <v>27692</v>
      </c>
      <c r="E70" s="1326">
        <v>800000</v>
      </c>
      <c r="F70" s="71" t="s">
        <v>272</v>
      </c>
    </row>
    <row r="71" spans="1:6" ht="63" x14ac:dyDescent="0.25">
      <c r="A71" s="131">
        <v>59</v>
      </c>
      <c r="B71" s="69" t="s">
        <v>27693</v>
      </c>
      <c r="C71" s="69" t="s">
        <v>27694</v>
      </c>
      <c r="D71" s="69" t="s">
        <v>27620</v>
      </c>
      <c r="E71" s="1326">
        <v>300000</v>
      </c>
      <c r="F71" s="71" t="s">
        <v>272</v>
      </c>
    </row>
    <row r="72" spans="1:6" ht="47.25" x14ac:dyDescent="0.25">
      <c r="A72" s="131">
        <v>60</v>
      </c>
      <c r="B72" s="69" t="s">
        <v>16930</v>
      </c>
      <c r="C72" s="69" t="s">
        <v>27695</v>
      </c>
      <c r="D72" s="69" t="s">
        <v>27696</v>
      </c>
      <c r="E72" s="1326">
        <v>100000</v>
      </c>
      <c r="F72" s="71" t="s">
        <v>272</v>
      </c>
    </row>
    <row r="73" spans="1:6" ht="78.75" x14ac:dyDescent="0.25">
      <c r="A73" s="131">
        <v>61</v>
      </c>
      <c r="B73" s="69" t="s">
        <v>27697</v>
      </c>
      <c r="C73" s="69" t="s">
        <v>27698</v>
      </c>
      <c r="D73" s="69" t="s">
        <v>27611</v>
      </c>
      <c r="E73" s="1326">
        <v>700000</v>
      </c>
      <c r="F73" s="71" t="s">
        <v>272</v>
      </c>
    </row>
    <row r="74" spans="1:6" ht="94.5" x14ac:dyDescent="0.25">
      <c r="A74" s="131">
        <v>62</v>
      </c>
      <c r="B74" s="69" t="s">
        <v>27699</v>
      </c>
      <c r="C74" s="69" t="s">
        <v>27700</v>
      </c>
      <c r="D74" s="69" t="s">
        <v>27701</v>
      </c>
      <c r="E74" s="1326">
        <v>700000</v>
      </c>
      <c r="F74" s="71" t="s">
        <v>272</v>
      </c>
    </row>
    <row r="75" spans="1:6" ht="78.75" x14ac:dyDescent="0.25">
      <c r="A75" s="131">
        <v>63</v>
      </c>
      <c r="B75" s="69" t="s">
        <v>27702</v>
      </c>
      <c r="C75" s="69" t="s">
        <v>27703</v>
      </c>
      <c r="D75" s="69" t="s">
        <v>27611</v>
      </c>
      <c r="E75" s="1326">
        <v>800000</v>
      </c>
      <c r="F75" s="71" t="s">
        <v>272</v>
      </c>
    </row>
    <row r="76" spans="1:6" ht="47.25" x14ac:dyDescent="0.25">
      <c r="A76" s="131">
        <v>64</v>
      </c>
      <c r="B76" s="69" t="s">
        <v>27702</v>
      </c>
      <c r="C76" s="69" t="s">
        <v>27704</v>
      </c>
      <c r="D76" s="69" t="s">
        <v>27630</v>
      </c>
      <c r="E76" s="1326">
        <v>200000</v>
      </c>
      <c r="F76" s="71" t="s">
        <v>13</v>
      </c>
    </row>
    <row r="77" spans="1:6" ht="63" x14ac:dyDescent="0.25">
      <c r="A77" s="131">
        <v>65</v>
      </c>
      <c r="B77" s="69" t="s">
        <v>27705</v>
      </c>
      <c r="C77" s="69" t="s">
        <v>27706</v>
      </c>
      <c r="D77" s="69" t="s">
        <v>27620</v>
      </c>
      <c r="E77" s="1326">
        <v>200000</v>
      </c>
      <c r="F77" s="71" t="s">
        <v>272</v>
      </c>
    </row>
    <row r="78" spans="1:6" ht="47.25" x14ac:dyDescent="0.25">
      <c r="A78" s="131">
        <v>66</v>
      </c>
      <c r="B78" s="69" t="s">
        <v>27707</v>
      </c>
      <c r="C78" s="69" t="s">
        <v>27708</v>
      </c>
      <c r="D78" s="69" t="s">
        <v>27623</v>
      </c>
      <c r="E78" s="1326">
        <v>700000</v>
      </c>
      <c r="F78" s="71" t="s">
        <v>13</v>
      </c>
    </row>
    <row r="79" spans="1:6" ht="94.5" x14ac:dyDescent="0.25">
      <c r="A79" s="131">
        <v>67</v>
      </c>
      <c r="B79" s="69" t="s">
        <v>27709</v>
      </c>
      <c r="C79" s="69" t="s">
        <v>27710</v>
      </c>
      <c r="D79" s="69" t="s">
        <v>27654</v>
      </c>
      <c r="E79" s="1326">
        <v>700000</v>
      </c>
      <c r="F79" s="71" t="s">
        <v>272</v>
      </c>
    </row>
    <row r="80" spans="1:6" ht="47.25" x14ac:dyDescent="0.25">
      <c r="A80" s="131">
        <v>68</v>
      </c>
      <c r="B80" s="69" t="s">
        <v>27711</v>
      </c>
      <c r="C80" s="69" t="s">
        <v>27712</v>
      </c>
      <c r="D80" s="69" t="s">
        <v>27630</v>
      </c>
      <c r="E80" s="1326">
        <v>200000</v>
      </c>
      <c r="F80" s="71" t="s">
        <v>13</v>
      </c>
    </row>
    <row r="81" spans="1:6" ht="47.25" x14ac:dyDescent="0.25">
      <c r="A81" s="131">
        <v>69</v>
      </c>
      <c r="B81" s="69" t="s">
        <v>27713</v>
      </c>
      <c r="C81" s="69" t="s">
        <v>27714</v>
      </c>
      <c r="D81" s="69" t="s">
        <v>27623</v>
      </c>
      <c r="E81" s="1326">
        <v>700000</v>
      </c>
      <c r="F81" s="71" t="s">
        <v>13</v>
      </c>
    </row>
    <row r="82" spans="1:6" ht="63" x14ac:dyDescent="0.25">
      <c r="A82" s="131">
        <v>70</v>
      </c>
      <c r="B82" s="69" t="s">
        <v>23030</v>
      </c>
      <c r="C82" s="69" t="s">
        <v>27715</v>
      </c>
      <c r="D82" s="69" t="s">
        <v>27620</v>
      </c>
      <c r="E82" s="1326">
        <v>200000</v>
      </c>
      <c r="F82" s="71" t="s">
        <v>272</v>
      </c>
    </row>
    <row r="83" spans="1:6" ht="47.25" x14ac:dyDescent="0.25">
      <c r="A83" s="131">
        <v>71</v>
      </c>
      <c r="B83" s="69" t="s">
        <v>27716</v>
      </c>
      <c r="C83" s="69" t="s">
        <v>27717</v>
      </c>
      <c r="D83" s="69" t="s">
        <v>27626</v>
      </c>
      <c r="E83" s="1326">
        <v>200000</v>
      </c>
      <c r="F83" s="71" t="s">
        <v>272</v>
      </c>
    </row>
    <row r="84" spans="1:6" x14ac:dyDescent="0.25">
      <c r="A84" s="529"/>
      <c r="B84" s="2351" t="s">
        <v>315</v>
      </c>
      <c r="C84" s="2351"/>
      <c r="D84" s="2351"/>
      <c r="E84" s="734"/>
      <c r="F84" s="71"/>
    </row>
    <row r="85" spans="1:6" ht="78.75" x14ac:dyDescent="0.25">
      <c r="A85" s="131">
        <v>72</v>
      </c>
      <c r="B85" s="69" t="s">
        <v>27718</v>
      </c>
      <c r="C85" s="69" t="s">
        <v>27719</v>
      </c>
      <c r="D85" s="69" t="s">
        <v>27720</v>
      </c>
      <c r="E85" s="1326">
        <v>1400000</v>
      </c>
      <c r="F85" s="71" t="s">
        <v>272</v>
      </c>
    </row>
    <row r="86" spans="1:6" ht="47.25" x14ac:dyDescent="0.25">
      <c r="A86" s="131">
        <v>73</v>
      </c>
      <c r="B86" s="69" t="s">
        <v>27721</v>
      </c>
      <c r="C86" s="69" t="s">
        <v>27722</v>
      </c>
      <c r="D86" s="69" t="s">
        <v>27723</v>
      </c>
      <c r="E86" s="1326">
        <v>100000</v>
      </c>
      <c r="F86" s="71" t="s">
        <v>272</v>
      </c>
    </row>
    <row r="87" spans="1:6" ht="47.25" x14ac:dyDescent="0.25">
      <c r="A87" s="131">
        <v>74</v>
      </c>
      <c r="B87" s="69" t="s">
        <v>27721</v>
      </c>
      <c r="C87" s="69" t="s">
        <v>27724</v>
      </c>
      <c r="D87" s="69" t="s">
        <v>27725</v>
      </c>
      <c r="E87" s="1326">
        <v>2000000</v>
      </c>
      <c r="F87" s="71" t="s">
        <v>13</v>
      </c>
    </row>
    <row r="88" spans="1:6" ht="78.75" x14ac:dyDescent="0.25">
      <c r="A88" s="131">
        <v>75</v>
      </c>
      <c r="B88" s="69" t="s">
        <v>27726</v>
      </c>
      <c r="C88" s="69" t="s">
        <v>27727</v>
      </c>
      <c r="D88" s="69" t="s">
        <v>27728</v>
      </c>
      <c r="E88" s="1326">
        <v>1200000</v>
      </c>
      <c r="F88" s="71" t="s">
        <v>272</v>
      </c>
    </row>
    <row r="89" spans="1:6" ht="47.25" x14ac:dyDescent="0.25">
      <c r="A89" s="131">
        <v>76</v>
      </c>
      <c r="B89" s="69" t="s">
        <v>27721</v>
      </c>
      <c r="C89" s="69" t="s">
        <v>27729</v>
      </c>
      <c r="D89" s="69" t="s">
        <v>27730</v>
      </c>
      <c r="E89" s="1326">
        <v>300000</v>
      </c>
      <c r="F89" s="71" t="s">
        <v>13</v>
      </c>
    </row>
    <row r="90" spans="1:6" ht="47.25" x14ac:dyDescent="0.25">
      <c r="A90" s="131">
        <v>77</v>
      </c>
      <c r="B90" s="69" t="s">
        <v>27731</v>
      </c>
      <c r="C90" s="69" t="s">
        <v>27732</v>
      </c>
      <c r="D90" s="69" t="s">
        <v>27733</v>
      </c>
      <c r="E90" s="1326">
        <v>250000</v>
      </c>
      <c r="F90" s="71" t="s">
        <v>272</v>
      </c>
    </row>
    <row r="91" spans="1:6" ht="47.25" x14ac:dyDescent="0.25">
      <c r="A91" s="131">
        <v>78</v>
      </c>
      <c r="B91" s="69" t="s">
        <v>27593</v>
      </c>
      <c r="C91" s="69" t="s">
        <v>27734</v>
      </c>
      <c r="D91" s="69" t="s">
        <v>27735</v>
      </c>
      <c r="E91" s="1326">
        <v>400000</v>
      </c>
      <c r="F91" s="71" t="s">
        <v>272</v>
      </c>
    </row>
    <row r="92" spans="1:6" ht="47.25" x14ac:dyDescent="0.25">
      <c r="A92" s="131">
        <v>79</v>
      </c>
      <c r="B92" s="69" t="s">
        <v>27593</v>
      </c>
      <c r="C92" s="69" t="s">
        <v>27736</v>
      </c>
      <c r="D92" s="69" t="s">
        <v>27730</v>
      </c>
      <c r="E92" s="1326">
        <v>300000</v>
      </c>
      <c r="F92" s="71" t="s">
        <v>13</v>
      </c>
    </row>
    <row r="93" spans="1:6" ht="47.25" x14ac:dyDescent="0.25">
      <c r="A93" s="131">
        <v>80</v>
      </c>
      <c r="B93" s="69" t="s">
        <v>27737</v>
      </c>
      <c r="C93" s="69" t="s">
        <v>27738</v>
      </c>
      <c r="D93" s="69" t="s">
        <v>27623</v>
      </c>
      <c r="E93" s="1326">
        <v>700000</v>
      </c>
      <c r="F93" s="71" t="s">
        <v>13</v>
      </c>
    </row>
    <row r="94" spans="1:6" ht="47.25" x14ac:dyDescent="0.25">
      <c r="A94" s="131">
        <v>81</v>
      </c>
      <c r="B94" s="69" t="s">
        <v>27739</v>
      </c>
      <c r="C94" s="69" t="s">
        <v>27740</v>
      </c>
      <c r="D94" s="69" t="s">
        <v>27730</v>
      </c>
      <c r="E94" s="1326">
        <v>300000</v>
      </c>
      <c r="F94" s="71" t="s">
        <v>13</v>
      </c>
    </row>
    <row r="95" spans="1:6" ht="63" x14ac:dyDescent="0.25">
      <c r="A95" s="131">
        <v>82</v>
      </c>
      <c r="B95" s="69" t="s">
        <v>27741</v>
      </c>
      <c r="C95" s="69" t="s">
        <v>27742</v>
      </c>
      <c r="D95" s="69" t="s">
        <v>27743</v>
      </c>
      <c r="E95" s="1326">
        <v>600000</v>
      </c>
      <c r="F95" s="71" t="s">
        <v>272</v>
      </c>
    </row>
    <row r="96" spans="1:6" ht="63" x14ac:dyDescent="0.25">
      <c r="A96" s="131">
        <v>83</v>
      </c>
      <c r="B96" s="69" t="s">
        <v>27744</v>
      </c>
      <c r="C96" s="69" t="s">
        <v>27745</v>
      </c>
      <c r="D96" s="69" t="s">
        <v>27746</v>
      </c>
      <c r="E96" s="1326">
        <v>1200000</v>
      </c>
      <c r="F96" s="71" t="s">
        <v>272</v>
      </c>
    </row>
    <row r="97" spans="1:6" ht="47.25" x14ac:dyDescent="0.25">
      <c r="A97" s="131">
        <v>84</v>
      </c>
      <c r="B97" s="69" t="s">
        <v>27744</v>
      </c>
      <c r="C97" s="69" t="s">
        <v>27747</v>
      </c>
      <c r="D97" s="69" t="s">
        <v>27730</v>
      </c>
      <c r="E97" s="1326">
        <v>300000</v>
      </c>
      <c r="F97" s="71" t="s">
        <v>13</v>
      </c>
    </row>
    <row r="98" spans="1:6" ht="126" x14ac:dyDescent="0.25">
      <c r="A98" s="131">
        <v>85</v>
      </c>
      <c r="B98" s="69" t="s">
        <v>27748</v>
      </c>
      <c r="C98" s="69" t="s">
        <v>27749</v>
      </c>
      <c r="D98" s="69" t="s">
        <v>27750</v>
      </c>
      <c r="E98" s="1326">
        <v>1500000</v>
      </c>
      <c r="F98" s="71" t="s">
        <v>272</v>
      </c>
    </row>
    <row r="99" spans="1:6" x14ac:dyDescent="0.25">
      <c r="A99" s="131"/>
      <c r="B99" s="2351" t="s">
        <v>19560</v>
      </c>
      <c r="C99" s="2351"/>
      <c r="D99" s="2351"/>
      <c r="E99" s="1326"/>
      <c r="F99" s="71"/>
    </row>
    <row r="100" spans="1:6" ht="47.25" x14ac:dyDescent="0.25">
      <c r="A100" s="131">
        <v>86</v>
      </c>
      <c r="B100" s="350" t="s">
        <v>27751</v>
      </c>
      <c r="C100" s="69" t="s">
        <v>27752</v>
      </c>
      <c r="D100" s="69" t="s">
        <v>27753</v>
      </c>
      <c r="E100" s="1326">
        <v>8000000</v>
      </c>
      <c r="F100" s="71" t="s">
        <v>13</v>
      </c>
    </row>
    <row r="101" spans="1:6" ht="47.25" x14ac:dyDescent="0.25">
      <c r="A101" s="131">
        <v>87</v>
      </c>
      <c r="B101" s="350" t="s">
        <v>27751</v>
      </c>
      <c r="C101" s="69" t="s">
        <v>27754</v>
      </c>
      <c r="D101" s="69" t="s">
        <v>27755</v>
      </c>
      <c r="E101" s="1326">
        <v>800000</v>
      </c>
      <c r="F101" s="71" t="s">
        <v>13</v>
      </c>
    </row>
    <row r="102" spans="1:6" x14ac:dyDescent="0.25">
      <c r="A102" s="131"/>
      <c r="B102" s="2351" t="s">
        <v>2199</v>
      </c>
      <c r="C102" s="2351"/>
      <c r="D102" s="2351"/>
      <c r="E102" s="1326"/>
      <c r="F102" s="71"/>
    </row>
    <row r="103" spans="1:6" ht="267.75" x14ac:dyDescent="0.25">
      <c r="A103" s="131"/>
      <c r="B103" s="350" t="s">
        <v>5552</v>
      </c>
      <c r="C103" s="69" t="s">
        <v>27756</v>
      </c>
      <c r="D103" s="69" t="s">
        <v>26035</v>
      </c>
      <c r="E103" s="1326">
        <v>4677027.2</v>
      </c>
      <c r="F103" s="71" t="s">
        <v>13</v>
      </c>
    </row>
    <row r="104" spans="1:6" x14ac:dyDescent="0.25">
      <c r="A104" s="131"/>
      <c r="B104" s="2351" t="s">
        <v>9003</v>
      </c>
      <c r="C104" s="2351"/>
      <c r="D104" s="2351"/>
      <c r="E104" s="480">
        <v>81310345.019999996</v>
      </c>
      <c r="F104" s="71"/>
    </row>
    <row r="105" spans="1:6" x14ac:dyDescent="0.25">
      <c r="A105" s="357"/>
      <c r="B105" s="2427" t="s">
        <v>9</v>
      </c>
      <c r="C105" s="2427"/>
      <c r="D105" s="2427"/>
      <c r="E105" s="358"/>
      <c r="F105" s="359"/>
    </row>
    <row r="106" spans="1:6" ht="63" x14ac:dyDescent="0.25">
      <c r="A106" s="353">
        <v>1</v>
      </c>
      <c r="B106" s="69" t="s">
        <v>269</v>
      </c>
      <c r="C106" s="7" t="s">
        <v>27757</v>
      </c>
      <c r="D106" s="69" t="s">
        <v>271</v>
      </c>
      <c r="E106" s="187">
        <v>1000000</v>
      </c>
      <c r="F106" s="131" t="s">
        <v>272</v>
      </c>
    </row>
    <row r="107" spans="1:6" x14ac:dyDescent="0.25">
      <c r="A107" s="353"/>
      <c r="B107" s="70" t="s">
        <v>273</v>
      </c>
      <c r="C107" s="7"/>
      <c r="D107" s="69"/>
      <c r="E107" s="187"/>
      <c r="F107" s="131"/>
    </row>
    <row r="108" spans="1:6" ht="94.5" x14ac:dyDescent="0.25">
      <c r="A108" s="353">
        <v>2</v>
      </c>
      <c r="B108" s="69" t="s">
        <v>274</v>
      </c>
      <c r="C108" s="7" t="s">
        <v>27758</v>
      </c>
      <c r="D108" s="69" t="s">
        <v>276</v>
      </c>
      <c r="E108" s="187">
        <v>4500000</v>
      </c>
      <c r="F108" s="131" t="s">
        <v>277</v>
      </c>
    </row>
    <row r="109" spans="1:6" x14ac:dyDescent="0.25">
      <c r="A109" s="353"/>
      <c r="B109" s="70" t="s">
        <v>248</v>
      </c>
      <c r="C109" s="69"/>
      <c r="D109" s="69"/>
      <c r="E109" s="189">
        <v>5500000</v>
      </c>
      <c r="F109" s="131"/>
    </row>
    <row r="110" spans="1:6" x14ac:dyDescent="0.25">
      <c r="A110" s="88"/>
      <c r="B110" s="88" t="s">
        <v>324</v>
      </c>
      <c r="C110" s="88"/>
      <c r="D110" s="88"/>
      <c r="E110" s="89">
        <f>E109+E104</f>
        <v>86810345.019999996</v>
      </c>
      <c r="F110" s="88"/>
    </row>
    <row r="116" spans="2:2" x14ac:dyDescent="0.25">
      <c r="B116" s="1728" t="s">
        <v>42250</v>
      </c>
    </row>
  </sheetData>
  <mergeCells count="17">
    <mergeCell ref="B105:D105"/>
    <mergeCell ref="B34:D34"/>
    <mergeCell ref="B29:D29"/>
    <mergeCell ref="B32:D32"/>
    <mergeCell ref="B18:D18"/>
    <mergeCell ref="B24:D24"/>
    <mergeCell ref="B27:D27"/>
    <mergeCell ref="B84:D84"/>
    <mergeCell ref="B99:D99"/>
    <mergeCell ref="B102:D102"/>
    <mergeCell ref="B104:D104"/>
    <mergeCell ref="B15:D15"/>
    <mergeCell ref="A1:F1"/>
    <mergeCell ref="A2:F2"/>
    <mergeCell ref="A3:F3"/>
    <mergeCell ref="B5:D5"/>
    <mergeCell ref="B11:D11"/>
  </mergeCells>
  <pageMargins left="0.7" right="0.7" top="0.75" bottom="0.75" header="0.3" footer="0.3"/>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3"/>
  <sheetViews>
    <sheetView topLeftCell="A105" workbookViewId="0">
      <selection activeCell="C120" sqref="C120"/>
    </sheetView>
  </sheetViews>
  <sheetFormatPr defaultRowHeight="15.75" x14ac:dyDescent="0.25"/>
  <cols>
    <col min="1" max="1" width="7.5703125" style="128" customWidth="1"/>
    <col min="2" max="2" width="19.5703125" style="128" customWidth="1"/>
    <col min="3" max="3" width="42.28515625" style="128" customWidth="1"/>
    <col min="4" max="4" width="22" style="128" customWidth="1"/>
    <col min="5" max="5" width="22.7109375" style="128" customWidth="1"/>
    <col min="6" max="6" width="11.140625" style="128" customWidth="1"/>
    <col min="7" max="16384" width="9.140625" style="128"/>
  </cols>
  <sheetData>
    <row r="1" spans="1:6" x14ac:dyDescent="0.25">
      <c r="A1" s="2591" t="s">
        <v>0</v>
      </c>
      <c r="B1" s="2592"/>
      <c r="C1" s="2592"/>
      <c r="D1" s="2592"/>
      <c r="E1" s="2592"/>
      <c r="F1" s="2593"/>
    </row>
    <row r="2" spans="1:6" x14ac:dyDescent="0.25">
      <c r="A2" s="2591" t="s">
        <v>27759</v>
      </c>
      <c r="B2" s="2592"/>
      <c r="C2" s="2592"/>
      <c r="D2" s="2592"/>
      <c r="E2" s="2592"/>
      <c r="F2" s="2593"/>
    </row>
    <row r="3" spans="1:6" x14ac:dyDescent="0.25">
      <c r="A3" s="2591" t="s">
        <v>281</v>
      </c>
      <c r="B3" s="2592"/>
      <c r="C3" s="2592"/>
      <c r="D3" s="2592"/>
      <c r="E3" s="2592"/>
      <c r="F3" s="2593"/>
    </row>
    <row r="4" spans="1:6" x14ac:dyDescent="0.25">
      <c r="A4" s="130" t="s">
        <v>282</v>
      </c>
      <c r="B4" s="70" t="s">
        <v>5559</v>
      </c>
      <c r="C4" s="70" t="s">
        <v>284</v>
      </c>
      <c r="D4" s="70" t="s">
        <v>4426</v>
      </c>
      <c r="E4" s="424" t="s">
        <v>4708</v>
      </c>
      <c r="F4" s="71" t="s">
        <v>1228</v>
      </c>
    </row>
    <row r="5" spans="1:6" x14ac:dyDescent="0.25">
      <c r="A5" s="131"/>
      <c r="B5" s="2897" t="s">
        <v>9</v>
      </c>
      <c r="C5" s="2979"/>
      <c r="D5" s="2898"/>
      <c r="E5" s="1327"/>
      <c r="F5" s="1292"/>
    </row>
    <row r="6" spans="1:6" ht="31.5" x14ac:dyDescent="0.25">
      <c r="A6" s="131">
        <v>1</v>
      </c>
      <c r="B6" s="69" t="s">
        <v>289</v>
      </c>
      <c r="C6" s="69" t="s">
        <v>27760</v>
      </c>
      <c r="D6" s="69" t="s">
        <v>329</v>
      </c>
      <c r="E6" s="187">
        <v>1200800</v>
      </c>
      <c r="F6" s="71" t="s">
        <v>272</v>
      </c>
    </row>
    <row r="7" spans="1:6" ht="126" x14ac:dyDescent="0.25">
      <c r="A7" s="131">
        <v>2</v>
      </c>
      <c r="B7" s="69" t="s">
        <v>295</v>
      </c>
      <c r="C7" s="69" t="s">
        <v>27761</v>
      </c>
      <c r="D7" s="69" t="s">
        <v>25974</v>
      </c>
      <c r="E7" s="187">
        <v>720000</v>
      </c>
      <c r="F7" s="71" t="s">
        <v>272</v>
      </c>
    </row>
    <row r="8" spans="1:6" ht="31.5" x14ac:dyDescent="0.25">
      <c r="A8" s="131">
        <v>3</v>
      </c>
      <c r="B8" s="69" t="s">
        <v>17</v>
      </c>
      <c r="C8" s="69" t="s">
        <v>27762</v>
      </c>
      <c r="D8" s="69" t="s">
        <v>19</v>
      </c>
      <c r="E8" s="187">
        <v>24000</v>
      </c>
      <c r="F8" s="71" t="s">
        <v>272</v>
      </c>
    </row>
    <row r="9" spans="1:6" ht="31.5" x14ac:dyDescent="0.25">
      <c r="A9" s="131">
        <v>4</v>
      </c>
      <c r="B9" s="69" t="s">
        <v>20</v>
      </c>
      <c r="C9" s="69" t="s">
        <v>27763</v>
      </c>
      <c r="D9" s="69" t="s">
        <v>22</v>
      </c>
      <c r="E9" s="187">
        <v>51000</v>
      </c>
      <c r="F9" s="71" t="s">
        <v>272</v>
      </c>
    </row>
    <row r="10" spans="1:6" ht="78.75" x14ac:dyDescent="0.25">
      <c r="A10" s="131">
        <v>5</v>
      </c>
      <c r="B10" s="69" t="s">
        <v>23</v>
      </c>
      <c r="C10" s="69" t="s">
        <v>27764</v>
      </c>
      <c r="D10" s="69" t="s">
        <v>9154</v>
      </c>
      <c r="E10" s="187">
        <v>2212820.6</v>
      </c>
      <c r="F10" s="71" t="s">
        <v>272</v>
      </c>
    </row>
    <row r="11" spans="1:6" x14ac:dyDescent="0.25">
      <c r="A11" s="131"/>
      <c r="B11" s="2348" t="s">
        <v>25644</v>
      </c>
      <c r="C11" s="2349"/>
      <c r="D11" s="2350"/>
      <c r="E11" s="187"/>
      <c r="F11" s="71"/>
    </row>
    <row r="12" spans="1:6" ht="94.5" x14ac:dyDescent="0.25">
      <c r="A12" s="131">
        <v>6</v>
      </c>
      <c r="B12" s="69" t="s">
        <v>295</v>
      </c>
      <c r="C12" s="69" t="s">
        <v>27765</v>
      </c>
      <c r="D12" s="69" t="s">
        <v>544</v>
      </c>
      <c r="E12" s="187">
        <v>1200000</v>
      </c>
      <c r="F12" s="71" t="s">
        <v>272</v>
      </c>
    </row>
    <row r="13" spans="1:6" ht="78.75" x14ac:dyDescent="0.25">
      <c r="A13" s="131">
        <v>7</v>
      </c>
      <c r="B13" s="69" t="s">
        <v>23</v>
      </c>
      <c r="C13" s="69" t="s">
        <v>27766</v>
      </c>
      <c r="D13" s="69" t="s">
        <v>9154</v>
      </c>
      <c r="E13" s="187">
        <v>1004310.3</v>
      </c>
      <c r="F13" s="71" t="s">
        <v>272</v>
      </c>
    </row>
    <row r="14" spans="1:6" ht="63" x14ac:dyDescent="0.25">
      <c r="A14" s="131">
        <v>8</v>
      </c>
      <c r="B14" s="69" t="s">
        <v>299</v>
      </c>
      <c r="C14" s="69" t="s">
        <v>27767</v>
      </c>
      <c r="D14" s="69" t="s">
        <v>300</v>
      </c>
      <c r="E14" s="187">
        <v>400000</v>
      </c>
      <c r="F14" s="71" t="s">
        <v>272</v>
      </c>
    </row>
    <row r="15" spans="1:6" ht="78.75" x14ac:dyDescent="0.25">
      <c r="A15" s="131">
        <v>9</v>
      </c>
      <c r="B15" s="69" t="s">
        <v>301</v>
      </c>
      <c r="C15" s="69" t="s">
        <v>27768</v>
      </c>
      <c r="D15" s="69" t="s">
        <v>43</v>
      </c>
      <c r="E15" s="187">
        <v>4568965.5199999996</v>
      </c>
      <c r="F15" s="71" t="s">
        <v>272</v>
      </c>
    </row>
    <row r="16" spans="1:6" ht="63" x14ac:dyDescent="0.25">
      <c r="A16" s="131">
        <v>10</v>
      </c>
      <c r="B16" s="69" t="s">
        <v>944</v>
      </c>
      <c r="C16" s="69" t="s">
        <v>27769</v>
      </c>
      <c r="D16" s="303" t="s">
        <v>27770</v>
      </c>
      <c r="E16" s="188">
        <v>3000000</v>
      </c>
      <c r="F16" s="71" t="s">
        <v>13</v>
      </c>
    </row>
    <row r="17" spans="1:6" x14ac:dyDescent="0.25">
      <c r="A17" s="131"/>
      <c r="B17" s="2348" t="s">
        <v>34</v>
      </c>
      <c r="C17" s="2349"/>
      <c r="D17" s="2350"/>
      <c r="E17" s="187"/>
      <c r="F17" s="71"/>
    </row>
    <row r="18" spans="1:6" ht="47.25" x14ac:dyDescent="0.25">
      <c r="A18" s="131">
        <v>11</v>
      </c>
      <c r="B18" s="69" t="s">
        <v>309</v>
      </c>
      <c r="C18" s="69" t="s">
        <v>27771</v>
      </c>
      <c r="D18" s="69" t="s">
        <v>27772</v>
      </c>
      <c r="E18" s="187">
        <v>16000000</v>
      </c>
      <c r="F18" s="71" t="s">
        <v>272</v>
      </c>
    </row>
    <row r="19" spans="1:6" ht="47.25" x14ac:dyDescent="0.25">
      <c r="A19" s="131">
        <v>12</v>
      </c>
      <c r="B19" s="69" t="s">
        <v>342</v>
      </c>
      <c r="C19" s="69" t="s">
        <v>27773</v>
      </c>
      <c r="D19" s="69" t="s">
        <v>26068</v>
      </c>
      <c r="E19" s="187">
        <v>6586620.7999999998</v>
      </c>
      <c r="F19" s="71" t="s">
        <v>272</v>
      </c>
    </row>
    <row r="20" spans="1:6" x14ac:dyDescent="0.25">
      <c r="A20" s="131"/>
      <c r="B20" s="2373" t="s">
        <v>315</v>
      </c>
      <c r="C20" s="2374"/>
      <c r="D20" s="2"/>
      <c r="E20" s="203"/>
      <c r="F20" s="219"/>
    </row>
    <row r="21" spans="1:6" ht="78.75" x14ac:dyDescent="0.25">
      <c r="A21" s="131">
        <v>13</v>
      </c>
      <c r="B21" s="69" t="s">
        <v>27774</v>
      </c>
      <c r="C21" s="69" t="s">
        <v>27775</v>
      </c>
      <c r="D21" s="69" t="s">
        <v>27776</v>
      </c>
      <c r="E21" s="187">
        <v>5037854</v>
      </c>
      <c r="F21" s="71" t="s">
        <v>272</v>
      </c>
    </row>
    <row r="22" spans="1:6" ht="94.5" x14ac:dyDescent="0.25">
      <c r="A22" s="131">
        <v>14</v>
      </c>
      <c r="B22" s="69" t="s">
        <v>27774</v>
      </c>
      <c r="C22" s="69" t="s">
        <v>27777</v>
      </c>
      <c r="D22" s="69" t="s">
        <v>27778</v>
      </c>
      <c r="E22" s="187">
        <v>4000000</v>
      </c>
      <c r="F22" s="71" t="s">
        <v>272</v>
      </c>
    </row>
    <row r="23" spans="1:6" ht="47.25" x14ac:dyDescent="0.25">
      <c r="A23" s="131">
        <v>15</v>
      </c>
      <c r="B23" s="69" t="s">
        <v>27779</v>
      </c>
      <c r="C23" s="69" t="s">
        <v>27780</v>
      </c>
      <c r="D23" s="69" t="s">
        <v>27781</v>
      </c>
      <c r="E23" s="188">
        <v>2000000</v>
      </c>
      <c r="F23" s="71" t="s">
        <v>13</v>
      </c>
    </row>
    <row r="24" spans="1:6" ht="47.25" x14ac:dyDescent="0.25">
      <c r="A24" s="131">
        <v>16</v>
      </c>
      <c r="B24" s="69" t="s">
        <v>27782</v>
      </c>
      <c r="C24" s="69" t="s">
        <v>27783</v>
      </c>
      <c r="D24" s="69" t="s">
        <v>27781</v>
      </c>
      <c r="E24" s="188">
        <v>2000000</v>
      </c>
      <c r="F24" s="71" t="s">
        <v>13</v>
      </c>
    </row>
    <row r="25" spans="1:6" ht="47.25" x14ac:dyDescent="0.25">
      <c r="A25" s="131">
        <v>17</v>
      </c>
      <c r="B25" s="69" t="s">
        <v>27784</v>
      </c>
      <c r="C25" s="69" t="s">
        <v>27785</v>
      </c>
      <c r="D25" s="69" t="s">
        <v>27786</v>
      </c>
      <c r="E25" s="187">
        <v>1000000</v>
      </c>
      <c r="F25" s="71" t="s">
        <v>13</v>
      </c>
    </row>
    <row r="26" spans="1:6" ht="47.25" x14ac:dyDescent="0.25">
      <c r="A26" s="131">
        <v>18</v>
      </c>
      <c r="B26" s="69" t="s">
        <v>27787</v>
      </c>
      <c r="C26" s="69" t="s">
        <v>27788</v>
      </c>
      <c r="D26" s="69" t="s">
        <v>27789</v>
      </c>
      <c r="E26" s="188">
        <v>1000000</v>
      </c>
      <c r="F26" s="71" t="s">
        <v>13</v>
      </c>
    </row>
    <row r="27" spans="1:6" ht="47.25" x14ac:dyDescent="0.25">
      <c r="A27" s="131">
        <v>19</v>
      </c>
      <c r="B27" s="69" t="s">
        <v>27790</v>
      </c>
      <c r="C27" s="69" t="s">
        <v>27791</v>
      </c>
      <c r="D27" s="69" t="s">
        <v>27792</v>
      </c>
      <c r="E27" s="188">
        <v>1000000</v>
      </c>
      <c r="F27" s="71" t="s">
        <v>13</v>
      </c>
    </row>
    <row r="28" spans="1:6" ht="47.25" x14ac:dyDescent="0.25">
      <c r="A28" s="131">
        <v>20</v>
      </c>
      <c r="B28" s="69" t="s">
        <v>27793</v>
      </c>
      <c r="C28" s="69" t="s">
        <v>27794</v>
      </c>
      <c r="D28" s="69" t="s">
        <v>27792</v>
      </c>
      <c r="E28" s="188">
        <v>1000000</v>
      </c>
      <c r="F28" s="71" t="s">
        <v>13</v>
      </c>
    </row>
    <row r="29" spans="1:6" ht="47.25" x14ac:dyDescent="0.25">
      <c r="A29" s="131">
        <v>21</v>
      </c>
      <c r="B29" s="69" t="s">
        <v>27795</v>
      </c>
      <c r="C29" s="69" t="s">
        <v>27796</v>
      </c>
      <c r="D29" s="69" t="s">
        <v>27792</v>
      </c>
      <c r="E29" s="188">
        <v>1000000</v>
      </c>
      <c r="F29" s="71" t="s">
        <v>13</v>
      </c>
    </row>
    <row r="30" spans="1:6" ht="47.25" x14ac:dyDescent="0.25">
      <c r="A30" s="131">
        <v>22</v>
      </c>
      <c r="B30" s="69" t="s">
        <v>27797</v>
      </c>
      <c r="C30" s="69" t="s">
        <v>27798</v>
      </c>
      <c r="D30" s="69" t="s">
        <v>27792</v>
      </c>
      <c r="E30" s="188">
        <v>1000000</v>
      </c>
      <c r="F30" s="71" t="s">
        <v>13</v>
      </c>
    </row>
    <row r="31" spans="1:6" ht="47.25" x14ac:dyDescent="0.25">
      <c r="A31" s="131">
        <v>23</v>
      </c>
      <c r="B31" s="69" t="s">
        <v>27799</v>
      </c>
      <c r="C31" s="69" t="s">
        <v>27800</v>
      </c>
      <c r="D31" s="69" t="s">
        <v>27792</v>
      </c>
      <c r="E31" s="188">
        <v>1000000</v>
      </c>
      <c r="F31" s="71" t="s">
        <v>13</v>
      </c>
    </row>
    <row r="32" spans="1:6" x14ac:dyDescent="0.25">
      <c r="A32" s="131"/>
      <c r="B32" s="2348" t="s">
        <v>1154</v>
      </c>
      <c r="C32" s="2349"/>
      <c r="D32" s="2350"/>
      <c r="E32" s="188"/>
      <c r="F32" s="71"/>
    </row>
    <row r="33" spans="1:6" ht="47.25" x14ac:dyDescent="0.25">
      <c r="A33" s="131">
        <v>24</v>
      </c>
      <c r="B33" s="69" t="s">
        <v>27801</v>
      </c>
      <c r="C33" s="69" t="s">
        <v>27802</v>
      </c>
      <c r="D33" s="69" t="s">
        <v>3745</v>
      </c>
      <c r="E33" s="187">
        <v>3631560</v>
      </c>
      <c r="F33" s="71" t="s">
        <v>272</v>
      </c>
    </row>
    <row r="34" spans="1:6" ht="63" x14ac:dyDescent="0.25">
      <c r="A34" s="131">
        <v>25</v>
      </c>
      <c r="B34" s="69" t="s">
        <v>27803</v>
      </c>
      <c r="C34" s="69" t="s">
        <v>27804</v>
      </c>
      <c r="D34" s="69" t="s">
        <v>27805</v>
      </c>
      <c r="E34" s="187">
        <v>500000</v>
      </c>
      <c r="F34" s="71" t="s">
        <v>272</v>
      </c>
    </row>
    <row r="35" spans="1:6" ht="141.75" x14ac:dyDescent="0.25">
      <c r="A35" s="131">
        <v>26</v>
      </c>
      <c r="B35" s="69" t="s">
        <v>700</v>
      </c>
      <c r="C35" s="69" t="s">
        <v>27806</v>
      </c>
      <c r="D35" s="69" t="s">
        <v>27807</v>
      </c>
      <c r="E35" s="188">
        <v>3500000</v>
      </c>
      <c r="F35" s="71" t="s">
        <v>272</v>
      </c>
    </row>
    <row r="36" spans="1:6" ht="63" x14ac:dyDescent="0.25">
      <c r="A36" s="131">
        <v>27</v>
      </c>
      <c r="B36" s="69" t="s">
        <v>700</v>
      </c>
      <c r="C36" s="69" t="s">
        <v>27808</v>
      </c>
      <c r="D36" s="69" t="s">
        <v>27809</v>
      </c>
      <c r="E36" s="188">
        <v>1000000</v>
      </c>
      <c r="F36" s="71" t="s">
        <v>272</v>
      </c>
    </row>
    <row r="37" spans="1:6" x14ac:dyDescent="0.25">
      <c r="A37" s="131"/>
      <c r="B37" s="2346" t="s">
        <v>2065</v>
      </c>
      <c r="C37" s="2417"/>
      <c r="D37" s="2347"/>
      <c r="E37" s="187"/>
      <c r="F37" s="71"/>
    </row>
    <row r="38" spans="1:6" ht="63" x14ac:dyDescent="0.25">
      <c r="A38" s="131">
        <v>28</v>
      </c>
      <c r="B38" s="69" t="s">
        <v>27810</v>
      </c>
      <c r="C38" s="69" t="s">
        <v>27811</v>
      </c>
      <c r="D38" s="69" t="s">
        <v>27812</v>
      </c>
      <c r="E38" s="187">
        <v>45000</v>
      </c>
      <c r="F38" s="71" t="s">
        <v>13</v>
      </c>
    </row>
    <row r="39" spans="1:6" ht="63" x14ac:dyDescent="0.25">
      <c r="A39" s="131">
        <v>29</v>
      </c>
      <c r="B39" s="69" t="s">
        <v>27813</v>
      </c>
      <c r="C39" s="69" t="s">
        <v>27814</v>
      </c>
      <c r="D39" s="69" t="s">
        <v>27815</v>
      </c>
      <c r="E39" s="187">
        <v>45000</v>
      </c>
      <c r="F39" s="71" t="s">
        <v>13</v>
      </c>
    </row>
    <row r="40" spans="1:6" ht="63" x14ac:dyDescent="0.25">
      <c r="A40" s="131">
        <v>30</v>
      </c>
      <c r="B40" s="69" t="s">
        <v>27816</v>
      </c>
      <c r="C40" s="69" t="s">
        <v>27817</v>
      </c>
      <c r="D40" s="69" t="s">
        <v>27812</v>
      </c>
      <c r="E40" s="187">
        <v>45000</v>
      </c>
      <c r="F40" s="71" t="s">
        <v>13</v>
      </c>
    </row>
    <row r="41" spans="1:6" ht="63" x14ac:dyDescent="0.25">
      <c r="A41" s="131">
        <v>31</v>
      </c>
      <c r="B41" s="69" t="s">
        <v>27818</v>
      </c>
      <c r="C41" s="69" t="s">
        <v>27819</v>
      </c>
      <c r="D41" s="69" t="s">
        <v>27812</v>
      </c>
      <c r="E41" s="187">
        <v>45000</v>
      </c>
      <c r="F41" s="71" t="s">
        <v>13</v>
      </c>
    </row>
    <row r="42" spans="1:6" ht="63" x14ac:dyDescent="0.25">
      <c r="A42" s="131">
        <v>32</v>
      </c>
      <c r="B42" s="69" t="s">
        <v>27820</v>
      </c>
      <c r="C42" s="69" t="s">
        <v>27821</v>
      </c>
      <c r="D42" s="69" t="s">
        <v>27812</v>
      </c>
      <c r="E42" s="187">
        <v>45000</v>
      </c>
      <c r="F42" s="71" t="s">
        <v>13</v>
      </c>
    </row>
    <row r="43" spans="1:6" ht="63" x14ac:dyDescent="0.25">
      <c r="A43" s="131">
        <v>33</v>
      </c>
      <c r="B43" s="69" t="s">
        <v>27822</v>
      </c>
      <c r="C43" s="69" t="s">
        <v>27823</v>
      </c>
      <c r="D43" s="69" t="s">
        <v>27812</v>
      </c>
      <c r="E43" s="187">
        <v>45000</v>
      </c>
      <c r="F43" s="71" t="s">
        <v>13</v>
      </c>
    </row>
    <row r="44" spans="1:6" ht="63" x14ac:dyDescent="0.25">
      <c r="A44" s="131">
        <v>34</v>
      </c>
      <c r="B44" s="69" t="s">
        <v>27824</v>
      </c>
      <c r="C44" s="69" t="s">
        <v>27825</v>
      </c>
      <c r="D44" s="69" t="s">
        <v>27812</v>
      </c>
      <c r="E44" s="187">
        <v>45000</v>
      </c>
      <c r="F44" s="71" t="s">
        <v>13</v>
      </c>
    </row>
    <row r="45" spans="1:6" ht="63" x14ac:dyDescent="0.25">
      <c r="A45" s="131">
        <v>35</v>
      </c>
      <c r="B45" s="69" t="s">
        <v>27826</v>
      </c>
      <c r="C45" s="69" t="s">
        <v>27827</v>
      </c>
      <c r="D45" s="69" t="s">
        <v>27812</v>
      </c>
      <c r="E45" s="187">
        <v>45000</v>
      </c>
      <c r="F45" s="71" t="s">
        <v>13</v>
      </c>
    </row>
    <row r="46" spans="1:6" ht="63" x14ac:dyDescent="0.25">
      <c r="A46" s="131">
        <v>36</v>
      </c>
      <c r="B46" s="69" t="s">
        <v>27828</v>
      </c>
      <c r="C46" s="69" t="s">
        <v>27829</v>
      </c>
      <c r="D46" s="69" t="s">
        <v>27812</v>
      </c>
      <c r="E46" s="187">
        <v>45000</v>
      </c>
      <c r="F46" s="71" t="s">
        <v>13</v>
      </c>
    </row>
    <row r="47" spans="1:6" ht="63" x14ac:dyDescent="0.25">
      <c r="A47" s="131">
        <v>37</v>
      </c>
      <c r="B47" s="69" t="s">
        <v>27830</v>
      </c>
      <c r="C47" s="69" t="s">
        <v>27831</v>
      </c>
      <c r="D47" s="69" t="s">
        <v>27812</v>
      </c>
      <c r="E47" s="187">
        <v>45000</v>
      </c>
      <c r="F47" s="71" t="s">
        <v>13</v>
      </c>
    </row>
    <row r="48" spans="1:6" ht="63" x14ac:dyDescent="0.25">
      <c r="A48" s="131">
        <v>38</v>
      </c>
      <c r="B48" s="69" t="s">
        <v>27832</v>
      </c>
      <c r="C48" s="69" t="s">
        <v>27833</v>
      </c>
      <c r="D48" s="69" t="s">
        <v>27812</v>
      </c>
      <c r="E48" s="187">
        <v>45000</v>
      </c>
      <c r="F48" s="71" t="s">
        <v>13</v>
      </c>
    </row>
    <row r="49" spans="1:6" ht="63" x14ac:dyDescent="0.25">
      <c r="A49" s="131">
        <v>39</v>
      </c>
      <c r="B49" s="69" t="s">
        <v>27834</v>
      </c>
      <c r="C49" s="69" t="s">
        <v>27835</v>
      </c>
      <c r="D49" s="69" t="s">
        <v>27812</v>
      </c>
      <c r="E49" s="187">
        <v>45000</v>
      </c>
      <c r="F49" s="71" t="s">
        <v>13</v>
      </c>
    </row>
    <row r="50" spans="1:6" ht="63" x14ac:dyDescent="0.25">
      <c r="A50" s="131">
        <v>40</v>
      </c>
      <c r="B50" s="69" t="s">
        <v>27836</v>
      </c>
      <c r="C50" s="69" t="s">
        <v>27837</v>
      </c>
      <c r="D50" s="69" t="s">
        <v>27812</v>
      </c>
      <c r="E50" s="187">
        <v>45000</v>
      </c>
      <c r="F50" s="71" t="s">
        <v>13</v>
      </c>
    </row>
    <row r="51" spans="1:6" ht="63" x14ac:dyDescent="0.25">
      <c r="A51" s="131">
        <v>41</v>
      </c>
      <c r="B51" s="69" t="s">
        <v>27838</v>
      </c>
      <c r="C51" s="69" t="s">
        <v>27839</v>
      </c>
      <c r="D51" s="69" t="s">
        <v>27812</v>
      </c>
      <c r="E51" s="187">
        <v>45000</v>
      </c>
      <c r="F51" s="71" t="s">
        <v>13</v>
      </c>
    </row>
    <row r="52" spans="1:6" ht="63" x14ac:dyDescent="0.25">
      <c r="A52" s="131">
        <v>42</v>
      </c>
      <c r="B52" s="69" t="s">
        <v>27840</v>
      </c>
      <c r="C52" s="69" t="s">
        <v>27841</v>
      </c>
      <c r="D52" s="69" t="s">
        <v>27812</v>
      </c>
      <c r="E52" s="187">
        <v>45000</v>
      </c>
      <c r="F52" s="71" t="s">
        <v>13</v>
      </c>
    </row>
    <row r="53" spans="1:6" ht="63" x14ac:dyDescent="0.25">
      <c r="A53" s="131">
        <v>43</v>
      </c>
      <c r="B53" s="69" t="s">
        <v>27842</v>
      </c>
      <c r="C53" s="69" t="s">
        <v>27843</v>
      </c>
      <c r="D53" s="69" t="s">
        <v>27812</v>
      </c>
      <c r="E53" s="187">
        <v>45000</v>
      </c>
      <c r="F53" s="71" t="s">
        <v>13</v>
      </c>
    </row>
    <row r="54" spans="1:6" ht="63" x14ac:dyDescent="0.25">
      <c r="A54" s="131">
        <v>44</v>
      </c>
      <c r="B54" s="69" t="s">
        <v>27844</v>
      </c>
      <c r="C54" s="69" t="s">
        <v>27845</v>
      </c>
      <c r="D54" s="69" t="s">
        <v>27812</v>
      </c>
      <c r="E54" s="187">
        <v>45000</v>
      </c>
      <c r="F54" s="71" t="s">
        <v>13</v>
      </c>
    </row>
    <row r="55" spans="1:6" ht="63" x14ac:dyDescent="0.25">
      <c r="A55" s="131">
        <v>45</v>
      </c>
      <c r="B55" s="69" t="s">
        <v>27846</v>
      </c>
      <c r="C55" s="69" t="s">
        <v>27847</v>
      </c>
      <c r="D55" s="69" t="s">
        <v>27812</v>
      </c>
      <c r="E55" s="187">
        <v>45000</v>
      </c>
      <c r="F55" s="71" t="s">
        <v>13</v>
      </c>
    </row>
    <row r="56" spans="1:6" ht="63" x14ac:dyDescent="0.25">
      <c r="A56" s="131">
        <v>46</v>
      </c>
      <c r="B56" s="69" t="s">
        <v>27810</v>
      </c>
      <c r="C56" s="69" t="s">
        <v>27848</v>
      </c>
      <c r="D56" s="69" t="s">
        <v>27812</v>
      </c>
      <c r="E56" s="187">
        <v>45000</v>
      </c>
      <c r="F56" s="71" t="s">
        <v>13</v>
      </c>
    </row>
    <row r="57" spans="1:6" ht="63" x14ac:dyDescent="0.25">
      <c r="A57" s="131">
        <v>47</v>
      </c>
      <c r="B57" s="69" t="s">
        <v>27849</v>
      </c>
      <c r="C57" s="69" t="s">
        <v>27850</v>
      </c>
      <c r="D57" s="69" t="s">
        <v>27812</v>
      </c>
      <c r="E57" s="187">
        <v>45000</v>
      </c>
      <c r="F57" s="71" t="s">
        <v>13</v>
      </c>
    </row>
    <row r="58" spans="1:6" ht="63" x14ac:dyDescent="0.25">
      <c r="A58" s="131">
        <v>48</v>
      </c>
      <c r="B58" s="69" t="s">
        <v>27851</v>
      </c>
      <c r="C58" s="69" t="s">
        <v>27852</v>
      </c>
      <c r="D58" s="69" t="s">
        <v>27812</v>
      </c>
      <c r="E58" s="187">
        <v>45000</v>
      </c>
      <c r="F58" s="71" t="s">
        <v>13</v>
      </c>
    </row>
    <row r="59" spans="1:6" ht="63" x14ac:dyDescent="0.25">
      <c r="A59" s="131">
        <v>49</v>
      </c>
      <c r="B59" s="69" t="s">
        <v>27840</v>
      </c>
      <c r="C59" s="69" t="s">
        <v>27853</v>
      </c>
      <c r="D59" s="69" t="s">
        <v>27812</v>
      </c>
      <c r="E59" s="187">
        <v>45000</v>
      </c>
      <c r="F59" s="71" t="s">
        <v>13</v>
      </c>
    </row>
    <row r="60" spans="1:6" ht="63" x14ac:dyDescent="0.25">
      <c r="A60" s="131">
        <v>50</v>
      </c>
      <c r="B60" s="69" t="s">
        <v>27854</v>
      </c>
      <c r="C60" s="69" t="s">
        <v>27855</v>
      </c>
      <c r="D60" s="69" t="s">
        <v>27812</v>
      </c>
      <c r="E60" s="187">
        <v>45000</v>
      </c>
      <c r="F60" s="71" t="s">
        <v>13</v>
      </c>
    </row>
    <row r="61" spans="1:6" ht="63" x14ac:dyDescent="0.25">
      <c r="A61" s="131">
        <v>51</v>
      </c>
      <c r="B61" s="69" t="s">
        <v>27856</v>
      </c>
      <c r="C61" s="69" t="s">
        <v>27857</v>
      </c>
      <c r="D61" s="69" t="s">
        <v>27812</v>
      </c>
      <c r="E61" s="187">
        <v>45000</v>
      </c>
      <c r="F61" s="71" t="s">
        <v>13</v>
      </c>
    </row>
    <row r="62" spans="1:6" ht="63" x14ac:dyDescent="0.25">
      <c r="A62" s="131">
        <v>52</v>
      </c>
      <c r="B62" s="69" t="s">
        <v>27858</v>
      </c>
      <c r="C62" s="69" t="s">
        <v>27859</v>
      </c>
      <c r="D62" s="69" t="s">
        <v>27812</v>
      </c>
      <c r="E62" s="187">
        <v>45000</v>
      </c>
      <c r="F62" s="71" t="s">
        <v>13</v>
      </c>
    </row>
    <row r="63" spans="1:6" ht="63" x14ac:dyDescent="0.25">
      <c r="A63" s="131">
        <v>53</v>
      </c>
      <c r="B63" s="69" t="s">
        <v>27860</v>
      </c>
      <c r="C63" s="69" t="s">
        <v>27861</v>
      </c>
      <c r="D63" s="69" t="s">
        <v>27812</v>
      </c>
      <c r="E63" s="187">
        <v>45000</v>
      </c>
      <c r="F63" s="71" t="s">
        <v>13</v>
      </c>
    </row>
    <row r="64" spans="1:6" ht="63" x14ac:dyDescent="0.25">
      <c r="A64" s="131">
        <v>54</v>
      </c>
      <c r="B64" s="69" t="s">
        <v>27862</v>
      </c>
      <c r="C64" s="69" t="s">
        <v>27863</v>
      </c>
      <c r="D64" s="69" t="s">
        <v>27812</v>
      </c>
      <c r="E64" s="187">
        <v>45000</v>
      </c>
      <c r="F64" s="71" t="s">
        <v>13</v>
      </c>
    </row>
    <row r="65" spans="1:6" ht="63" x14ac:dyDescent="0.25">
      <c r="A65" s="131">
        <v>55</v>
      </c>
      <c r="B65" s="69" t="s">
        <v>27864</v>
      </c>
      <c r="C65" s="69" t="s">
        <v>27865</v>
      </c>
      <c r="D65" s="69" t="s">
        <v>27812</v>
      </c>
      <c r="E65" s="187">
        <v>45000</v>
      </c>
      <c r="F65" s="71" t="s">
        <v>13</v>
      </c>
    </row>
    <row r="66" spans="1:6" ht="63" x14ac:dyDescent="0.25">
      <c r="A66" s="131">
        <v>56</v>
      </c>
      <c r="B66" s="69" t="s">
        <v>27866</v>
      </c>
      <c r="C66" s="69" t="s">
        <v>27867</v>
      </c>
      <c r="D66" s="69" t="s">
        <v>27812</v>
      </c>
      <c r="E66" s="187">
        <v>45000</v>
      </c>
      <c r="F66" s="71" t="s">
        <v>13</v>
      </c>
    </row>
    <row r="67" spans="1:6" ht="63" x14ac:dyDescent="0.25">
      <c r="A67" s="131">
        <v>57</v>
      </c>
      <c r="B67" s="69" t="s">
        <v>27868</v>
      </c>
      <c r="C67" s="69" t="s">
        <v>27869</v>
      </c>
      <c r="D67" s="69" t="s">
        <v>27812</v>
      </c>
      <c r="E67" s="187">
        <v>45000</v>
      </c>
      <c r="F67" s="71" t="s">
        <v>13</v>
      </c>
    </row>
    <row r="68" spans="1:6" ht="63" x14ac:dyDescent="0.25">
      <c r="A68" s="131">
        <v>58</v>
      </c>
      <c r="B68" s="69" t="s">
        <v>27870</v>
      </c>
      <c r="C68" s="69" t="s">
        <v>27871</v>
      </c>
      <c r="D68" s="69" t="s">
        <v>27812</v>
      </c>
      <c r="E68" s="187">
        <v>45000</v>
      </c>
      <c r="F68" s="71" t="s">
        <v>13</v>
      </c>
    </row>
    <row r="69" spans="1:6" ht="63" x14ac:dyDescent="0.25">
      <c r="A69" s="131">
        <v>59</v>
      </c>
      <c r="B69" s="69" t="s">
        <v>27872</v>
      </c>
      <c r="C69" s="69" t="s">
        <v>27873</v>
      </c>
      <c r="D69" s="69" t="s">
        <v>27812</v>
      </c>
      <c r="E69" s="187">
        <v>45000</v>
      </c>
      <c r="F69" s="71" t="s">
        <v>13</v>
      </c>
    </row>
    <row r="70" spans="1:6" ht="63" x14ac:dyDescent="0.25">
      <c r="A70" s="131">
        <v>60</v>
      </c>
      <c r="B70" s="69" t="s">
        <v>27874</v>
      </c>
      <c r="C70" s="69" t="s">
        <v>27875</v>
      </c>
      <c r="D70" s="69" t="s">
        <v>27812</v>
      </c>
      <c r="E70" s="187">
        <v>45000</v>
      </c>
      <c r="F70" s="71" t="s">
        <v>13</v>
      </c>
    </row>
    <row r="71" spans="1:6" ht="63" x14ac:dyDescent="0.25">
      <c r="A71" s="131">
        <v>61</v>
      </c>
      <c r="B71" s="69" t="s">
        <v>27876</v>
      </c>
      <c r="C71" s="69" t="s">
        <v>27877</v>
      </c>
      <c r="D71" s="69" t="s">
        <v>27812</v>
      </c>
      <c r="E71" s="187">
        <v>45000</v>
      </c>
      <c r="F71" s="71" t="s">
        <v>13</v>
      </c>
    </row>
    <row r="72" spans="1:6" ht="47.25" x14ac:dyDescent="0.25">
      <c r="A72" s="131">
        <v>62</v>
      </c>
      <c r="B72" s="69" t="s">
        <v>2066</v>
      </c>
      <c r="C72" s="69" t="s">
        <v>27878</v>
      </c>
      <c r="D72" s="69" t="s">
        <v>27879</v>
      </c>
      <c r="E72" s="187">
        <v>206206.8</v>
      </c>
      <c r="F72" s="71" t="s">
        <v>13</v>
      </c>
    </row>
    <row r="73" spans="1:6" x14ac:dyDescent="0.25">
      <c r="A73" s="131"/>
      <c r="B73" s="2348" t="s">
        <v>4987</v>
      </c>
      <c r="C73" s="2349"/>
      <c r="D73" s="2350"/>
      <c r="E73" s="187"/>
      <c r="F73" s="71"/>
    </row>
    <row r="74" spans="1:6" ht="78.75" x14ac:dyDescent="0.25">
      <c r="A74" s="131">
        <v>63</v>
      </c>
      <c r="B74" s="75" t="s">
        <v>27880</v>
      </c>
      <c r="C74" s="69" t="s">
        <v>27881</v>
      </c>
      <c r="D74" s="75" t="s">
        <v>27882</v>
      </c>
      <c r="E74" s="187">
        <v>65000</v>
      </c>
      <c r="F74" s="71" t="s">
        <v>13</v>
      </c>
    </row>
    <row r="75" spans="1:6" ht="78.75" x14ac:dyDescent="0.25">
      <c r="A75" s="131">
        <v>64</v>
      </c>
      <c r="B75" s="75" t="s">
        <v>27883</v>
      </c>
      <c r="C75" s="69" t="s">
        <v>27884</v>
      </c>
      <c r="D75" s="75" t="s">
        <v>27885</v>
      </c>
      <c r="E75" s="187">
        <v>65000</v>
      </c>
      <c r="F75" s="71" t="s">
        <v>13</v>
      </c>
    </row>
    <row r="76" spans="1:6" ht="78.75" x14ac:dyDescent="0.25">
      <c r="A76" s="131">
        <v>65</v>
      </c>
      <c r="B76" s="75" t="s">
        <v>27886</v>
      </c>
      <c r="C76" s="69" t="s">
        <v>27887</v>
      </c>
      <c r="D76" s="75" t="s">
        <v>27888</v>
      </c>
      <c r="E76" s="187">
        <v>65000</v>
      </c>
      <c r="F76" s="71" t="s">
        <v>13</v>
      </c>
    </row>
    <row r="77" spans="1:6" ht="78.75" x14ac:dyDescent="0.25">
      <c r="A77" s="131">
        <v>66</v>
      </c>
      <c r="B77" s="75" t="s">
        <v>27889</v>
      </c>
      <c r="C77" s="69" t="s">
        <v>27890</v>
      </c>
      <c r="D77" s="75" t="s">
        <v>27888</v>
      </c>
      <c r="E77" s="187">
        <v>65000</v>
      </c>
      <c r="F77" s="71" t="s">
        <v>13</v>
      </c>
    </row>
    <row r="78" spans="1:6" ht="78.75" x14ac:dyDescent="0.25">
      <c r="A78" s="131">
        <v>67</v>
      </c>
      <c r="B78" s="75" t="s">
        <v>25888</v>
      </c>
      <c r="C78" s="69" t="s">
        <v>27891</v>
      </c>
      <c r="D78" s="75" t="s">
        <v>27888</v>
      </c>
      <c r="E78" s="187">
        <v>65000</v>
      </c>
      <c r="F78" s="71" t="s">
        <v>13</v>
      </c>
    </row>
    <row r="79" spans="1:6" ht="78.75" x14ac:dyDescent="0.25">
      <c r="A79" s="131">
        <v>68</v>
      </c>
      <c r="B79" s="75" t="s">
        <v>27892</v>
      </c>
      <c r="C79" s="69" t="s">
        <v>27893</v>
      </c>
      <c r="D79" s="75" t="s">
        <v>27888</v>
      </c>
      <c r="E79" s="187">
        <v>65000</v>
      </c>
      <c r="F79" s="71" t="s">
        <v>13</v>
      </c>
    </row>
    <row r="80" spans="1:6" ht="78.75" x14ac:dyDescent="0.25">
      <c r="A80" s="131">
        <v>69</v>
      </c>
      <c r="B80" s="75" t="s">
        <v>27894</v>
      </c>
      <c r="C80" s="69" t="s">
        <v>27895</v>
      </c>
      <c r="D80" s="75" t="s">
        <v>27888</v>
      </c>
      <c r="E80" s="187">
        <v>65000</v>
      </c>
      <c r="F80" s="71" t="s">
        <v>13</v>
      </c>
    </row>
    <row r="81" spans="1:6" ht="78.75" x14ac:dyDescent="0.25">
      <c r="A81" s="131">
        <v>70</v>
      </c>
      <c r="B81" s="75" t="s">
        <v>8156</v>
      </c>
      <c r="C81" s="69" t="s">
        <v>27896</v>
      </c>
      <c r="D81" s="75" t="s">
        <v>27888</v>
      </c>
      <c r="E81" s="187">
        <v>65000</v>
      </c>
      <c r="F81" s="71" t="s">
        <v>13</v>
      </c>
    </row>
    <row r="82" spans="1:6" ht="78.75" x14ac:dyDescent="0.25">
      <c r="A82" s="131">
        <v>71</v>
      </c>
      <c r="B82" s="75" t="s">
        <v>27897</v>
      </c>
      <c r="C82" s="69" t="s">
        <v>27898</v>
      </c>
      <c r="D82" s="75" t="s">
        <v>27888</v>
      </c>
      <c r="E82" s="187">
        <v>65000</v>
      </c>
      <c r="F82" s="71" t="s">
        <v>13</v>
      </c>
    </row>
    <row r="83" spans="1:6" ht="78.75" x14ac:dyDescent="0.25">
      <c r="A83" s="131">
        <v>72</v>
      </c>
      <c r="B83" s="75" t="s">
        <v>27899</v>
      </c>
      <c r="C83" s="69" t="s">
        <v>27900</v>
      </c>
      <c r="D83" s="75" t="s">
        <v>27888</v>
      </c>
      <c r="E83" s="187">
        <v>65000</v>
      </c>
      <c r="F83" s="71" t="s">
        <v>13</v>
      </c>
    </row>
    <row r="84" spans="1:6" ht="78.75" x14ac:dyDescent="0.25">
      <c r="A84" s="131">
        <v>73</v>
      </c>
      <c r="B84" s="75" t="s">
        <v>27901</v>
      </c>
      <c r="C84" s="69" t="s">
        <v>27902</v>
      </c>
      <c r="D84" s="75" t="s">
        <v>27888</v>
      </c>
      <c r="E84" s="187">
        <v>65000</v>
      </c>
      <c r="F84" s="71" t="s">
        <v>13</v>
      </c>
    </row>
    <row r="85" spans="1:6" ht="78.75" x14ac:dyDescent="0.25">
      <c r="A85" s="131">
        <v>74</v>
      </c>
      <c r="B85" s="75" t="s">
        <v>27903</v>
      </c>
      <c r="C85" s="69" t="s">
        <v>27904</v>
      </c>
      <c r="D85" s="75" t="s">
        <v>27888</v>
      </c>
      <c r="E85" s="187">
        <v>65000</v>
      </c>
      <c r="F85" s="71" t="s">
        <v>13</v>
      </c>
    </row>
    <row r="86" spans="1:6" ht="78.75" x14ac:dyDescent="0.25">
      <c r="A86" s="131">
        <v>75</v>
      </c>
      <c r="B86" s="75" t="s">
        <v>27905</v>
      </c>
      <c r="C86" s="69" t="s">
        <v>27906</v>
      </c>
      <c r="D86" s="75" t="s">
        <v>27888</v>
      </c>
      <c r="E86" s="187">
        <v>65000</v>
      </c>
      <c r="F86" s="71" t="s">
        <v>13</v>
      </c>
    </row>
    <row r="87" spans="1:6" ht="78.75" x14ac:dyDescent="0.25">
      <c r="A87" s="131">
        <v>76</v>
      </c>
      <c r="B87" s="75" t="s">
        <v>27907</v>
      </c>
      <c r="C87" s="69" t="s">
        <v>27908</v>
      </c>
      <c r="D87" s="75" t="s">
        <v>27888</v>
      </c>
      <c r="E87" s="187">
        <v>65000</v>
      </c>
      <c r="F87" s="71" t="s">
        <v>13</v>
      </c>
    </row>
    <row r="88" spans="1:6" ht="78.75" x14ac:dyDescent="0.25">
      <c r="A88" s="131">
        <v>77</v>
      </c>
      <c r="B88" s="75" t="s">
        <v>27909</v>
      </c>
      <c r="C88" s="69" t="s">
        <v>27910</v>
      </c>
      <c r="D88" s="75" t="s">
        <v>27888</v>
      </c>
      <c r="E88" s="187">
        <v>65000</v>
      </c>
      <c r="F88" s="71" t="s">
        <v>13</v>
      </c>
    </row>
    <row r="89" spans="1:6" ht="31.5" x14ac:dyDescent="0.25">
      <c r="A89" s="131">
        <v>78</v>
      </c>
      <c r="B89" s="75" t="s">
        <v>27911</v>
      </c>
      <c r="C89" s="69" t="s">
        <v>27912</v>
      </c>
      <c r="D89" s="75" t="s">
        <v>27913</v>
      </c>
      <c r="E89" s="187">
        <v>140000</v>
      </c>
      <c r="F89" s="71" t="s">
        <v>13</v>
      </c>
    </row>
    <row r="90" spans="1:6" ht="31.5" x14ac:dyDescent="0.25">
      <c r="A90" s="131">
        <v>79</v>
      </c>
      <c r="B90" s="75" t="s">
        <v>27914</v>
      </c>
      <c r="C90" s="69" t="s">
        <v>27915</v>
      </c>
      <c r="D90" s="75" t="s">
        <v>27913</v>
      </c>
      <c r="E90" s="187">
        <v>120000</v>
      </c>
      <c r="F90" s="71" t="s">
        <v>13</v>
      </c>
    </row>
    <row r="91" spans="1:6" ht="31.5" x14ac:dyDescent="0.25">
      <c r="A91" s="131">
        <v>80</v>
      </c>
      <c r="B91" s="75" t="s">
        <v>27916</v>
      </c>
      <c r="C91" s="69" t="s">
        <v>27917</v>
      </c>
      <c r="D91" s="75" t="s">
        <v>27913</v>
      </c>
      <c r="E91" s="187">
        <v>130000</v>
      </c>
      <c r="F91" s="71" t="s">
        <v>13</v>
      </c>
    </row>
    <row r="92" spans="1:6" ht="31.5" x14ac:dyDescent="0.25">
      <c r="A92" s="131">
        <v>81</v>
      </c>
      <c r="B92" s="75" t="s">
        <v>27918</v>
      </c>
      <c r="C92" s="69" t="s">
        <v>27919</v>
      </c>
      <c r="D92" s="75" t="s">
        <v>27913</v>
      </c>
      <c r="E92" s="187">
        <v>130000</v>
      </c>
      <c r="F92" s="71" t="s">
        <v>13</v>
      </c>
    </row>
    <row r="93" spans="1:6" ht="31.5" x14ac:dyDescent="0.25">
      <c r="A93" s="131">
        <v>82</v>
      </c>
      <c r="B93" s="75" t="s">
        <v>27787</v>
      </c>
      <c r="C93" s="69" t="s">
        <v>27920</v>
      </c>
      <c r="D93" s="75" t="s">
        <v>27913</v>
      </c>
      <c r="E93" s="187">
        <v>121206.8</v>
      </c>
      <c r="F93" s="71" t="s">
        <v>13</v>
      </c>
    </row>
    <row r="94" spans="1:6" ht="31.5" x14ac:dyDescent="0.25">
      <c r="A94" s="131">
        <v>83</v>
      </c>
      <c r="B94" s="75" t="s">
        <v>27921</v>
      </c>
      <c r="C94" s="69" t="s">
        <v>27922</v>
      </c>
      <c r="D94" s="75" t="s">
        <v>27913</v>
      </c>
      <c r="E94" s="187">
        <v>120000</v>
      </c>
      <c r="F94" s="71" t="s">
        <v>13</v>
      </c>
    </row>
    <row r="95" spans="1:6" ht="283.5" x14ac:dyDescent="0.25">
      <c r="A95" s="131">
        <v>84</v>
      </c>
      <c r="B95" s="69" t="s">
        <v>5552</v>
      </c>
      <c r="C95" s="69" t="s">
        <v>27923</v>
      </c>
      <c r="D95" s="69" t="s">
        <v>27924</v>
      </c>
      <c r="E95" s="188">
        <v>2200000</v>
      </c>
      <c r="F95" s="71" t="s">
        <v>13</v>
      </c>
    </row>
    <row r="96" spans="1:6" x14ac:dyDescent="0.25">
      <c r="A96" s="131"/>
      <c r="B96" s="2348" t="s">
        <v>1833</v>
      </c>
      <c r="C96" s="2349"/>
      <c r="D96" s="2350"/>
      <c r="E96" s="189">
        <f>SUM(E6:E95)</f>
        <v>71310344.819999993</v>
      </c>
      <c r="F96" s="71"/>
    </row>
    <row r="97" spans="1:6" x14ac:dyDescent="0.25">
      <c r="A97" s="357"/>
      <c r="B97" s="2493" t="s">
        <v>9</v>
      </c>
      <c r="C97" s="2494"/>
      <c r="D97" s="2495"/>
      <c r="E97" s="358"/>
      <c r="F97" s="359"/>
    </row>
    <row r="98" spans="1:6" ht="63" x14ac:dyDescent="0.25">
      <c r="A98" s="353">
        <v>1</v>
      </c>
      <c r="B98" s="69" t="s">
        <v>269</v>
      </c>
      <c r="C98" s="7" t="s">
        <v>27925</v>
      </c>
      <c r="D98" s="69" t="s">
        <v>271</v>
      </c>
      <c r="E98" s="187">
        <v>1000000</v>
      </c>
      <c r="F98" s="131" t="s">
        <v>272</v>
      </c>
    </row>
    <row r="99" spans="1:6" x14ac:dyDescent="0.25">
      <c r="A99" s="353"/>
      <c r="B99" s="70" t="s">
        <v>273</v>
      </c>
      <c r="C99" s="7"/>
      <c r="D99" s="69"/>
      <c r="E99" s="187"/>
      <c r="F99" s="131"/>
    </row>
    <row r="100" spans="1:6" ht="63" x14ac:dyDescent="0.25">
      <c r="A100" s="353">
        <v>2</v>
      </c>
      <c r="B100" s="69" t="s">
        <v>274</v>
      </c>
      <c r="C100" s="7" t="s">
        <v>27926</v>
      </c>
      <c r="D100" s="69" t="s">
        <v>276</v>
      </c>
      <c r="E100" s="187">
        <v>4500000</v>
      </c>
      <c r="F100" s="131" t="s">
        <v>277</v>
      </c>
    </row>
    <row r="101" spans="1:6" x14ac:dyDescent="0.25">
      <c r="A101" s="353"/>
      <c r="B101" s="70" t="s">
        <v>248</v>
      </c>
      <c r="C101" s="69"/>
      <c r="D101" s="69"/>
      <c r="E101" s="189">
        <v>5500000</v>
      </c>
      <c r="F101" s="131"/>
    </row>
    <row r="102" spans="1:6" ht="15.75" customHeight="1" x14ac:dyDescent="0.25">
      <c r="A102" s="353"/>
      <c r="B102" s="2348" t="s">
        <v>323</v>
      </c>
      <c r="C102" s="2350"/>
      <c r="D102" s="69"/>
      <c r="E102" s="189"/>
      <c r="F102" s="131"/>
    </row>
    <row r="103" spans="1:6" x14ac:dyDescent="0.25">
      <c r="A103" s="161"/>
      <c r="B103" s="2576" t="s">
        <v>312</v>
      </c>
      <c r="C103" s="2577"/>
      <c r="D103" s="158"/>
      <c r="E103" s="186"/>
      <c r="F103" s="321"/>
    </row>
    <row r="104" spans="1:6" ht="47.25" x14ac:dyDescent="0.25">
      <c r="A104" s="161"/>
      <c r="B104" s="158" t="s">
        <v>27927</v>
      </c>
      <c r="C104" s="158" t="s">
        <v>27928</v>
      </c>
      <c r="D104" s="158" t="s">
        <v>27929</v>
      </c>
      <c r="E104" s="337">
        <v>5000000</v>
      </c>
      <c r="F104" s="321" t="s">
        <v>13</v>
      </c>
    </row>
    <row r="105" spans="1:6" ht="78.75" x14ac:dyDescent="0.25">
      <c r="A105" s="161"/>
      <c r="B105" s="158" t="s">
        <v>9089</v>
      </c>
      <c r="C105" s="158" t="s">
        <v>27930</v>
      </c>
      <c r="D105" s="158" t="s">
        <v>27931</v>
      </c>
      <c r="E105" s="337">
        <v>5000000</v>
      </c>
      <c r="F105" s="321" t="s">
        <v>13</v>
      </c>
    </row>
    <row r="106" spans="1:6" x14ac:dyDescent="0.25">
      <c r="A106" s="576"/>
      <c r="B106" s="576" t="s">
        <v>248</v>
      </c>
      <c r="C106" s="576"/>
      <c r="D106" s="576"/>
      <c r="E106" s="1327">
        <f>SUM(E104:E105)</f>
        <v>10000000</v>
      </c>
      <c r="F106" s="1292"/>
    </row>
    <row r="107" spans="1:6" x14ac:dyDescent="0.25">
      <c r="A107" s="88"/>
      <c r="B107" s="88" t="s">
        <v>324</v>
      </c>
      <c r="C107" s="88"/>
      <c r="D107" s="88"/>
      <c r="E107" s="89">
        <f>E106+E101+E96</f>
        <v>86810344.819999993</v>
      </c>
      <c r="F107" s="88"/>
    </row>
    <row r="113" spans="2:2" x14ac:dyDescent="0.25">
      <c r="B113" s="1728" t="s">
        <v>42250</v>
      </c>
    </row>
  </sheetData>
  <mergeCells count="14">
    <mergeCell ref="B103:C103"/>
    <mergeCell ref="B102:C102"/>
    <mergeCell ref="B20:C20"/>
    <mergeCell ref="B32:D32"/>
    <mergeCell ref="B37:D37"/>
    <mergeCell ref="B73:D73"/>
    <mergeCell ref="B96:D96"/>
    <mergeCell ref="B97:D97"/>
    <mergeCell ref="B17:D17"/>
    <mergeCell ref="A1:F1"/>
    <mergeCell ref="A2:F2"/>
    <mergeCell ref="A3:F3"/>
    <mergeCell ref="B5:D5"/>
    <mergeCell ref="B11:D11"/>
  </mergeCells>
  <pageMargins left="0.7" right="0.7" top="0.75" bottom="0.75" header="0.3" footer="0.3"/>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42"/>
  <sheetViews>
    <sheetView topLeftCell="A40" workbookViewId="0">
      <selection activeCell="D10" sqref="D10"/>
    </sheetView>
  </sheetViews>
  <sheetFormatPr defaultRowHeight="15.75" x14ac:dyDescent="0.25"/>
  <cols>
    <col min="1" max="1" width="8" style="128" customWidth="1"/>
    <col min="2" max="2" width="11.7109375" style="128" customWidth="1"/>
    <col min="3" max="3" width="43.42578125" style="128" customWidth="1"/>
    <col min="4" max="4" width="20.7109375" style="128" customWidth="1"/>
    <col min="5" max="5" width="21.7109375" style="128" customWidth="1"/>
    <col min="6" max="6" width="10.42578125" style="128" customWidth="1"/>
    <col min="7" max="16384" width="9.140625" style="128"/>
  </cols>
  <sheetData>
    <row r="2" spans="1:6" x14ac:dyDescent="0.25">
      <c r="B2" s="1728" t="s">
        <v>42489</v>
      </c>
    </row>
    <row r="5" spans="1:6" x14ac:dyDescent="0.25">
      <c r="A5" s="2352" t="s">
        <v>0</v>
      </c>
      <c r="B5" s="2352"/>
      <c r="C5" s="2352"/>
      <c r="D5" s="2352"/>
      <c r="E5" s="2352"/>
      <c r="F5" s="2352"/>
    </row>
    <row r="6" spans="1:6" x14ac:dyDescent="0.25">
      <c r="A6" s="2352" t="s">
        <v>28890</v>
      </c>
      <c r="B6" s="2352"/>
      <c r="C6" s="2352"/>
      <c r="D6" s="2352"/>
      <c r="E6" s="2352"/>
      <c r="F6" s="2352"/>
    </row>
    <row r="7" spans="1:6" x14ac:dyDescent="0.25">
      <c r="A7" s="2352" t="s">
        <v>281</v>
      </c>
      <c r="B7" s="2352"/>
      <c r="C7" s="2352"/>
      <c r="D7" s="2352"/>
      <c r="E7" s="2352"/>
      <c r="F7" s="2352"/>
    </row>
    <row r="8" spans="1:6" ht="31.5" x14ac:dyDescent="0.25">
      <c r="A8" s="264" t="s">
        <v>3</v>
      </c>
      <c r="B8" s="437" t="s">
        <v>283</v>
      </c>
      <c r="C8" s="437" t="s">
        <v>284</v>
      </c>
      <c r="D8" s="45" t="s">
        <v>285</v>
      </c>
      <c r="E8" s="301" t="s">
        <v>708</v>
      </c>
      <c r="F8" s="437" t="s">
        <v>287</v>
      </c>
    </row>
    <row r="9" spans="1:6" x14ac:dyDescent="0.25">
      <c r="A9" s="43"/>
      <c r="B9" s="2381" t="s">
        <v>28900</v>
      </c>
      <c r="C9" s="2435"/>
      <c r="D9" s="2382"/>
      <c r="E9" s="436"/>
      <c r="F9" s="264"/>
    </row>
    <row r="10" spans="1:6" ht="157.5" x14ac:dyDescent="0.25">
      <c r="A10" s="43">
        <v>1</v>
      </c>
      <c r="B10" s="182" t="s">
        <v>295</v>
      </c>
      <c r="C10" s="182" t="s">
        <v>28891</v>
      </c>
      <c r="D10" s="42" t="s">
        <v>28901</v>
      </c>
      <c r="E10" s="266">
        <v>300758.62</v>
      </c>
      <c r="F10" s="42" t="s">
        <v>272</v>
      </c>
    </row>
    <row r="11" spans="1:6" ht="78.75" x14ac:dyDescent="0.25">
      <c r="A11" s="43">
        <v>2</v>
      </c>
      <c r="B11" s="182" t="s">
        <v>23</v>
      </c>
      <c r="C11" s="182" t="s">
        <v>28892</v>
      </c>
      <c r="D11" s="42" t="s">
        <v>541</v>
      </c>
      <c r="E11" s="266">
        <v>382000</v>
      </c>
      <c r="F11" s="42" t="s">
        <v>272</v>
      </c>
    </row>
    <row r="12" spans="1:6" x14ac:dyDescent="0.25">
      <c r="A12" s="43"/>
      <c r="B12" s="2381" t="s">
        <v>28902</v>
      </c>
      <c r="C12" s="2435"/>
      <c r="D12" s="2382"/>
      <c r="E12" s="266"/>
      <c r="F12" s="42"/>
    </row>
    <row r="13" spans="1:6" ht="110.25" x14ac:dyDescent="0.25">
      <c r="A13" s="43">
        <v>3</v>
      </c>
      <c r="B13" s="182" t="s">
        <v>23</v>
      </c>
      <c r="C13" s="182" t="s">
        <v>28893</v>
      </c>
      <c r="D13" s="42" t="s">
        <v>28903</v>
      </c>
      <c r="E13" s="266">
        <v>341379.32</v>
      </c>
      <c r="F13" s="42" t="s">
        <v>272</v>
      </c>
    </row>
    <row r="14" spans="1:6" x14ac:dyDescent="0.25">
      <c r="A14" s="43"/>
      <c r="B14" s="2381" t="s">
        <v>481</v>
      </c>
      <c r="C14" s="2435"/>
      <c r="D14" s="1169"/>
      <c r="E14" s="266"/>
      <c r="F14" s="42"/>
    </row>
    <row r="15" spans="1:6" ht="173.25" x14ac:dyDescent="0.25">
      <c r="A15" s="43">
        <v>4</v>
      </c>
      <c r="B15" s="7" t="s">
        <v>944</v>
      </c>
      <c r="C15" s="291" t="s">
        <v>28897</v>
      </c>
      <c r="D15" s="42" t="s">
        <v>28904</v>
      </c>
      <c r="E15" s="56">
        <v>500000</v>
      </c>
      <c r="F15" s="49" t="s">
        <v>272</v>
      </c>
    </row>
    <row r="16" spans="1:6" x14ac:dyDescent="0.25">
      <c r="A16" s="43"/>
      <c r="B16" s="2381" t="s">
        <v>112</v>
      </c>
      <c r="C16" s="2435"/>
      <c r="D16" s="1169"/>
      <c r="E16" s="701"/>
      <c r="F16" s="42"/>
    </row>
    <row r="17" spans="1:6" ht="126" x14ac:dyDescent="0.25">
      <c r="A17" s="43">
        <v>5</v>
      </c>
      <c r="B17" s="182" t="s">
        <v>28905</v>
      </c>
      <c r="C17" s="182" t="s">
        <v>28906</v>
      </c>
      <c r="D17" s="42" t="s">
        <v>28907</v>
      </c>
      <c r="E17" s="266">
        <v>200000</v>
      </c>
      <c r="F17" s="42" t="s">
        <v>272</v>
      </c>
    </row>
    <row r="18" spans="1:6" ht="110.25" x14ac:dyDescent="0.25">
      <c r="A18" s="43">
        <v>6</v>
      </c>
      <c r="B18" s="182" t="s">
        <v>28908</v>
      </c>
      <c r="C18" s="182" t="s">
        <v>28909</v>
      </c>
      <c r="D18" s="42" t="s">
        <v>28910</v>
      </c>
      <c r="E18" s="266">
        <v>400000</v>
      </c>
      <c r="F18" s="42" t="s">
        <v>272</v>
      </c>
    </row>
    <row r="19" spans="1:6" ht="47.25" x14ac:dyDescent="0.25">
      <c r="A19" s="43">
        <v>7</v>
      </c>
      <c r="B19" s="182" t="s">
        <v>28911</v>
      </c>
      <c r="C19" s="182" t="s">
        <v>28912</v>
      </c>
      <c r="D19" s="42" t="s">
        <v>28913</v>
      </c>
      <c r="E19" s="266">
        <v>1000000</v>
      </c>
      <c r="F19" s="42" t="s">
        <v>13</v>
      </c>
    </row>
    <row r="20" spans="1:6" ht="47.25" x14ac:dyDescent="0.25">
      <c r="A20" s="43">
        <v>8</v>
      </c>
      <c r="B20" s="182" t="s">
        <v>28914</v>
      </c>
      <c r="C20" s="182" t="s">
        <v>28915</v>
      </c>
      <c r="D20" s="42" t="s">
        <v>28916</v>
      </c>
      <c r="E20" s="266">
        <v>150000</v>
      </c>
      <c r="F20" s="42" t="s">
        <v>13</v>
      </c>
    </row>
    <row r="21" spans="1:6" ht="47.25" x14ac:dyDescent="0.25">
      <c r="A21" s="43">
        <v>9</v>
      </c>
      <c r="B21" s="182" t="s">
        <v>28917</v>
      </c>
      <c r="C21" s="182" t="s">
        <v>28918</v>
      </c>
      <c r="D21" s="42" t="s">
        <v>28919</v>
      </c>
      <c r="E21" s="266">
        <v>300000</v>
      </c>
      <c r="F21" s="42" t="s">
        <v>13</v>
      </c>
    </row>
    <row r="22" spans="1:6" x14ac:dyDescent="0.25">
      <c r="A22" s="43"/>
      <c r="B22" s="2381" t="s">
        <v>19538</v>
      </c>
      <c r="C22" s="2435"/>
      <c r="D22" s="1169"/>
      <c r="E22" s="266"/>
      <c r="F22" s="42"/>
    </row>
    <row r="23" spans="1:6" ht="94.5" x14ac:dyDescent="0.25">
      <c r="A23" s="43">
        <v>10</v>
      </c>
      <c r="B23" s="182" t="s">
        <v>28920</v>
      </c>
      <c r="C23" s="786" t="s">
        <v>28921</v>
      </c>
      <c r="D23" s="42" t="s">
        <v>28922</v>
      </c>
      <c r="E23" s="157">
        <v>2000000</v>
      </c>
      <c r="F23" s="42" t="s">
        <v>272</v>
      </c>
    </row>
    <row r="24" spans="1:6" ht="78.75" x14ac:dyDescent="0.25">
      <c r="A24" s="43">
        <v>11</v>
      </c>
      <c r="B24" s="182" t="s">
        <v>28923</v>
      </c>
      <c r="C24" s="786" t="s">
        <v>28924</v>
      </c>
      <c r="D24" s="42" t="s">
        <v>28925</v>
      </c>
      <c r="E24" s="157">
        <v>500000</v>
      </c>
      <c r="F24" s="42" t="s">
        <v>272</v>
      </c>
    </row>
    <row r="25" spans="1:6" ht="157.5" x14ac:dyDescent="0.25">
      <c r="A25" s="43">
        <v>12</v>
      </c>
      <c r="B25" s="182" t="s">
        <v>28926</v>
      </c>
      <c r="C25" s="786" t="s">
        <v>28927</v>
      </c>
      <c r="D25" s="42" t="s">
        <v>28928</v>
      </c>
      <c r="E25" s="266">
        <v>650000</v>
      </c>
      <c r="F25" s="42" t="s">
        <v>272</v>
      </c>
    </row>
    <row r="26" spans="1:6" ht="94.5" x14ac:dyDescent="0.25">
      <c r="A26" s="43">
        <v>13</v>
      </c>
      <c r="B26" s="182" t="s">
        <v>28929</v>
      </c>
      <c r="C26" s="786" t="s">
        <v>28930</v>
      </c>
      <c r="D26" s="42" t="s">
        <v>28931</v>
      </c>
      <c r="E26" s="266">
        <v>700000</v>
      </c>
      <c r="F26" s="42" t="s">
        <v>13</v>
      </c>
    </row>
    <row r="27" spans="1:6" ht="126" x14ac:dyDescent="0.25">
      <c r="A27" s="43">
        <v>14</v>
      </c>
      <c r="B27" s="182" t="s">
        <v>28932</v>
      </c>
      <c r="C27" s="786" t="s">
        <v>28933</v>
      </c>
      <c r="D27" s="42" t="s">
        <v>28934</v>
      </c>
      <c r="E27" s="266">
        <v>600000</v>
      </c>
      <c r="F27" s="42" t="s">
        <v>13</v>
      </c>
    </row>
    <row r="28" spans="1:6" ht="63" x14ac:dyDescent="0.25">
      <c r="A28" s="43">
        <v>15</v>
      </c>
      <c r="B28" s="182" t="s">
        <v>28935</v>
      </c>
      <c r="C28" s="786" t="s">
        <v>28936</v>
      </c>
      <c r="D28" s="42" t="s">
        <v>28937</v>
      </c>
      <c r="E28" s="266">
        <v>500000</v>
      </c>
      <c r="F28" s="42" t="s">
        <v>13</v>
      </c>
    </row>
    <row r="29" spans="1:6" x14ac:dyDescent="0.25">
      <c r="A29" s="43"/>
      <c r="B29" s="2381" t="s">
        <v>19560</v>
      </c>
      <c r="C29" s="2435"/>
      <c r="D29" s="2382"/>
      <c r="E29" s="266"/>
      <c r="F29" s="42"/>
    </row>
    <row r="30" spans="1:6" ht="204.75" x14ac:dyDescent="0.25">
      <c r="A30" s="43">
        <v>16</v>
      </c>
      <c r="B30" s="182" t="s">
        <v>28938</v>
      </c>
      <c r="C30" s="786" t="s">
        <v>28895</v>
      </c>
      <c r="D30" s="42" t="s">
        <v>28939</v>
      </c>
      <c r="E30" s="266">
        <v>1039352.11</v>
      </c>
      <c r="F30" s="42" t="s">
        <v>272</v>
      </c>
    </row>
    <row r="31" spans="1:6" x14ac:dyDescent="0.25">
      <c r="A31" s="43"/>
      <c r="B31" s="2381" t="s">
        <v>40</v>
      </c>
      <c r="C31" s="2435"/>
      <c r="D31" s="1169"/>
      <c r="E31" s="1255"/>
      <c r="F31" s="42"/>
    </row>
    <row r="32" spans="1:6" ht="110.25" x14ac:dyDescent="0.25">
      <c r="A32" s="43">
        <v>17</v>
      </c>
      <c r="B32" s="182" t="s">
        <v>301</v>
      </c>
      <c r="C32" s="182" t="s">
        <v>28894</v>
      </c>
      <c r="D32" s="42" t="s">
        <v>28537</v>
      </c>
      <c r="E32" s="266">
        <v>568965.51</v>
      </c>
      <c r="F32" s="42" t="s">
        <v>272</v>
      </c>
    </row>
    <row r="33" spans="1:6" x14ac:dyDescent="0.25">
      <c r="A33" s="43"/>
      <c r="B33" s="2381" t="s">
        <v>306</v>
      </c>
      <c r="C33" s="2435"/>
      <c r="D33" s="1169"/>
      <c r="E33" s="157"/>
      <c r="F33" s="42"/>
    </row>
    <row r="34" spans="1:6" ht="157.5" x14ac:dyDescent="0.25">
      <c r="A34" s="43">
        <v>18</v>
      </c>
      <c r="B34" s="269" t="s">
        <v>1247</v>
      </c>
      <c r="C34" s="182" t="s">
        <v>28899</v>
      </c>
      <c r="D34" s="44" t="s">
        <v>28940</v>
      </c>
      <c r="E34" s="150">
        <v>430754.88</v>
      </c>
      <c r="F34" s="42" t="s">
        <v>272</v>
      </c>
    </row>
    <row r="35" spans="1:6" x14ac:dyDescent="0.25">
      <c r="A35" s="43"/>
      <c r="B35" s="2381" t="s">
        <v>303</v>
      </c>
      <c r="C35" s="2435"/>
      <c r="D35" s="1169"/>
      <c r="E35" s="150"/>
      <c r="F35" s="42"/>
    </row>
    <row r="36" spans="1:6" ht="220.5" x14ac:dyDescent="0.25">
      <c r="A36" s="43">
        <v>19</v>
      </c>
      <c r="B36" s="291" t="s">
        <v>28898</v>
      </c>
      <c r="C36" s="291" t="s">
        <v>28941</v>
      </c>
      <c r="D36" s="42" t="s">
        <v>28942</v>
      </c>
      <c r="E36" s="56">
        <v>416099.9</v>
      </c>
      <c r="F36" s="49" t="s">
        <v>272</v>
      </c>
    </row>
    <row r="37" spans="1:6" x14ac:dyDescent="0.25">
      <c r="A37" s="43"/>
      <c r="B37" s="291"/>
      <c r="C37" s="2627" t="s">
        <v>1834</v>
      </c>
      <c r="D37" s="2627"/>
      <c r="E37" s="583">
        <f>SUM(E10:E36)</f>
        <v>10979310.34</v>
      </c>
      <c r="F37" s="291"/>
    </row>
    <row r="38" spans="1:6" ht="20.25" customHeight="1" x14ac:dyDescent="0.25">
      <c r="A38" s="43"/>
      <c r="B38" s="2388" t="s">
        <v>323</v>
      </c>
      <c r="C38" s="2389"/>
      <c r="D38" s="1339"/>
      <c r="E38" s="583"/>
      <c r="F38" s="291"/>
    </row>
    <row r="39" spans="1:6" x14ac:dyDescent="0.25">
      <c r="A39" s="43"/>
      <c r="B39" s="2381" t="s">
        <v>219</v>
      </c>
      <c r="C39" s="2435"/>
      <c r="D39" s="1169"/>
      <c r="E39" s="266"/>
      <c r="F39" s="464"/>
    </row>
    <row r="40" spans="1:6" ht="173.25" x14ac:dyDescent="0.25">
      <c r="A40" s="43">
        <v>18</v>
      </c>
      <c r="B40" s="182" t="s">
        <v>28943</v>
      </c>
      <c r="C40" s="42" t="s">
        <v>28896</v>
      </c>
      <c r="D40" s="42" t="s">
        <v>28944</v>
      </c>
      <c r="E40" s="157">
        <v>400000</v>
      </c>
      <c r="F40" s="464" t="s">
        <v>13</v>
      </c>
    </row>
    <row r="41" spans="1:6" x14ac:dyDescent="0.25">
      <c r="A41" s="88"/>
      <c r="B41" s="88" t="s">
        <v>248</v>
      </c>
      <c r="C41" s="88"/>
      <c r="D41" s="88"/>
      <c r="E41" s="436">
        <v>400000</v>
      </c>
      <c r="F41" s="88"/>
    </row>
    <row r="42" spans="1:6" x14ac:dyDescent="0.25">
      <c r="A42" s="88"/>
      <c r="B42" s="88" t="s">
        <v>324</v>
      </c>
      <c r="C42" s="88"/>
      <c r="D42" s="88"/>
      <c r="E42" s="89">
        <f>E41+E37</f>
        <v>11379310.34</v>
      </c>
      <c r="F42" s="88"/>
    </row>
  </sheetData>
  <mergeCells count="15">
    <mergeCell ref="B39:C39"/>
    <mergeCell ref="B38:C38"/>
    <mergeCell ref="B31:C31"/>
    <mergeCell ref="A5:F5"/>
    <mergeCell ref="A6:F6"/>
    <mergeCell ref="A7:F7"/>
    <mergeCell ref="B33:C33"/>
    <mergeCell ref="B35:C35"/>
    <mergeCell ref="C37:D37"/>
    <mergeCell ref="B12:D12"/>
    <mergeCell ref="B9:D9"/>
    <mergeCell ref="B14:C14"/>
    <mergeCell ref="B16:C16"/>
    <mergeCell ref="B22:C22"/>
    <mergeCell ref="B29:D29"/>
  </mergeCells>
  <pageMargins left="0.7" right="0.7" top="0.75" bottom="0.75" header="0.3" footer="0.3"/>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5"/>
  <sheetViews>
    <sheetView workbookViewId="0">
      <selection activeCell="A6" sqref="A6:F6"/>
    </sheetView>
  </sheetViews>
  <sheetFormatPr defaultRowHeight="15.75" x14ac:dyDescent="0.25"/>
  <cols>
    <col min="1" max="1" width="7.85546875" style="128" customWidth="1"/>
    <col min="2" max="2" width="16.5703125" style="128" customWidth="1"/>
    <col min="3" max="3" width="44.5703125" style="128" customWidth="1"/>
    <col min="4" max="4" width="17.42578125" style="128" customWidth="1"/>
    <col min="5" max="5" width="21.85546875" style="128" customWidth="1"/>
    <col min="6" max="6" width="11.28515625" style="128" customWidth="1"/>
    <col min="7" max="16384" width="9.140625" style="128"/>
  </cols>
  <sheetData>
    <row r="1" spans="1:6" x14ac:dyDescent="0.25">
      <c r="B1" s="1728" t="s">
        <v>42489</v>
      </c>
    </row>
    <row r="4" spans="1:6" x14ac:dyDescent="0.25">
      <c r="A4" s="2980" t="s">
        <v>0</v>
      </c>
      <c r="B4" s="2980"/>
      <c r="C4" s="2980"/>
      <c r="D4" s="2980"/>
      <c r="E4" s="2980"/>
      <c r="F4" s="2980"/>
    </row>
    <row r="5" spans="1:6" x14ac:dyDescent="0.25">
      <c r="A5" s="2980" t="s">
        <v>28945</v>
      </c>
      <c r="B5" s="2980"/>
      <c r="C5" s="2980"/>
      <c r="D5" s="2980"/>
      <c r="E5" s="2980"/>
      <c r="F5" s="2980"/>
    </row>
    <row r="6" spans="1:6" x14ac:dyDescent="0.25">
      <c r="A6" s="2980" t="s">
        <v>281</v>
      </c>
      <c r="B6" s="2980"/>
      <c r="C6" s="2980"/>
      <c r="D6" s="2980"/>
      <c r="E6" s="2980"/>
      <c r="F6" s="2980"/>
    </row>
    <row r="7" spans="1:6" ht="31.5" x14ac:dyDescent="0.25">
      <c r="A7" s="251" t="s">
        <v>282</v>
      </c>
      <c r="B7" s="310" t="s">
        <v>5559</v>
      </c>
      <c r="C7" s="310" t="s">
        <v>284</v>
      </c>
      <c r="D7" s="310" t="s">
        <v>8474</v>
      </c>
      <c r="E7" s="310" t="s">
        <v>286</v>
      </c>
      <c r="F7" s="240" t="s">
        <v>1228</v>
      </c>
    </row>
    <row r="8" spans="1:6" x14ac:dyDescent="0.25">
      <c r="A8" s="156"/>
      <c r="B8" s="2364" t="s">
        <v>28948</v>
      </c>
      <c r="C8" s="2364"/>
      <c r="D8" s="310"/>
      <c r="E8" s="310"/>
      <c r="F8" s="152"/>
    </row>
    <row r="9" spans="1:6" ht="126" x14ac:dyDescent="0.25">
      <c r="A9" s="156">
        <v>1</v>
      </c>
      <c r="B9" s="78" t="s">
        <v>295</v>
      </c>
      <c r="C9" s="78" t="s">
        <v>28949</v>
      </c>
      <c r="D9" s="78" t="s">
        <v>488</v>
      </c>
      <c r="E9" s="1308">
        <v>600965.51</v>
      </c>
      <c r="F9" s="237" t="s">
        <v>272</v>
      </c>
    </row>
    <row r="10" spans="1:6" x14ac:dyDescent="0.25">
      <c r="A10" s="156"/>
      <c r="B10" s="2653" t="s">
        <v>28950</v>
      </c>
      <c r="C10" s="2653"/>
      <c r="D10" s="78"/>
      <c r="E10" s="1308"/>
      <c r="F10" s="237"/>
    </row>
    <row r="11" spans="1:6" ht="110.25" x14ac:dyDescent="0.25">
      <c r="A11" s="156">
        <v>2</v>
      </c>
      <c r="B11" s="78" t="s">
        <v>295</v>
      </c>
      <c r="C11" s="78" t="s">
        <v>28951</v>
      </c>
      <c r="D11" s="78" t="s">
        <v>336</v>
      </c>
      <c r="E11" s="1308">
        <v>341379.32</v>
      </c>
      <c r="F11" s="237" t="s">
        <v>272</v>
      </c>
    </row>
    <row r="12" spans="1:6" x14ac:dyDescent="0.25">
      <c r="A12" s="156"/>
      <c r="B12" s="2653" t="s">
        <v>41</v>
      </c>
      <c r="C12" s="2653"/>
      <c r="D12" s="78"/>
      <c r="E12" s="1308"/>
      <c r="F12" s="237"/>
    </row>
    <row r="13" spans="1:6" ht="94.5" x14ac:dyDescent="0.25">
      <c r="A13" s="156">
        <v>3</v>
      </c>
      <c r="B13" s="303" t="s">
        <v>41</v>
      </c>
      <c r="C13" s="303" t="s">
        <v>28952</v>
      </c>
      <c r="D13" s="303" t="s">
        <v>302</v>
      </c>
      <c r="E13" s="405">
        <v>568965.51</v>
      </c>
      <c r="F13" s="237" t="s">
        <v>272</v>
      </c>
    </row>
    <row r="14" spans="1:6" x14ac:dyDescent="0.25">
      <c r="A14" s="156"/>
      <c r="B14" s="2364" t="s">
        <v>552</v>
      </c>
      <c r="C14" s="2364"/>
      <c r="D14" s="303"/>
      <c r="E14" s="405"/>
      <c r="F14" s="152"/>
    </row>
    <row r="15" spans="1:6" ht="63" x14ac:dyDescent="0.25">
      <c r="A15" s="156">
        <v>4</v>
      </c>
      <c r="B15" s="303" t="s">
        <v>28071</v>
      </c>
      <c r="C15" s="303" t="s">
        <v>28953</v>
      </c>
      <c r="D15" s="303" t="s">
        <v>341</v>
      </c>
      <c r="E15" s="989">
        <v>2000000</v>
      </c>
      <c r="F15" s="237" t="s">
        <v>272</v>
      </c>
    </row>
    <row r="16" spans="1:6" ht="63" x14ac:dyDescent="0.25">
      <c r="A16" s="156">
        <v>5</v>
      </c>
      <c r="B16" s="303" t="s">
        <v>28072</v>
      </c>
      <c r="C16" s="303" t="s">
        <v>28954</v>
      </c>
      <c r="D16" s="303" t="s">
        <v>341</v>
      </c>
      <c r="E16" s="989">
        <v>1000000</v>
      </c>
      <c r="F16" s="237" t="s">
        <v>272</v>
      </c>
    </row>
    <row r="17" spans="1:6" x14ac:dyDescent="0.25">
      <c r="A17" s="156"/>
      <c r="B17" s="2364" t="s">
        <v>556</v>
      </c>
      <c r="C17" s="2364"/>
      <c r="D17" s="303"/>
      <c r="E17" s="989"/>
      <c r="F17" s="152"/>
    </row>
    <row r="18" spans="1:6" ht="31.5" x14ac:dyDescent="0.25">
      <c r="A18" s="156">
        <v>6</v>
      </c>
      <c r="B18" s="149" t="s">
        <v>28955</v>
      </c>
      <c r="C18" s="303" t="s">
        <v>28956</v>
      </c>
      <c r="D18" s="149" t="s">
        <v>28957</v>
      </c>
      <c r="E18" s="989">
        <v>2100000</v>
      </c>
      <c r="F18" s="152" t="s">
        <v>13</v>
      </c>
    </row>
    <row r="19" spans="1:6" ht="47.25" x14ac:dyDescent="0.25">
      <c r="A19" s="156">
        <v>7</v>
      </c>
      <c r="B19" s="149" t="s">
        <v>28958</v>
      </c>
      <c r="C19" s="303" t="s">
        <v>28959</v>
      </c>
      <c r="D19" s="149" t="s">
        <v>28960</v>
      </c>
      <c r="E19" s="989">
        <v>450000</v>
      </c>
      <c r="F19" s="152" t="s">
        <v>13</v>
      </c>
    </row>
    <row r="20" spans="1:6" ht="126" x14ac:dyDescent="0.25">
      <c r="A20" s="156">
        <v>8</v>
      </c>
      <c r="B20" s="149" t="s">
        <v>28961</v>
      </c>
      <c r="C20" s="303" t="s">
        <v>28962</v>
      </c>
      <c r="D20" s="1187" t="s">
        <v>28963</v>
      </c>
      <c r="E20" s="989">
        <v>1338000</v>
      </c>
      <c r="F20" s="152" t="s">
        <v>13</v>
      </c>
    </row>
    <row r="21" spans="1:6" x14ac:dyDescent="0.25">
      <c r="A21" s="156"/>
      <c r="B21" s="2358" t="s">
        <v>1461</v>
      </c>
      <c r="C21" s="2358"/>
      <c r="D21" s="1187"/>
      <c r="E21" s="989"/>
      <c r="F21" s="152"/>
    </row>
    <row r="22" spans="1:6" ht="94.5" x14ac:dyDescent="0.25">
      <c r="A22" s="156">
        <v>9</v>
      </c>
      <c r="B22" s="149" t="s">
        <v>28964</v>
      </c>
      <c r="C22" s="303" t="s">
        <v>28965</v>
      </c>
      <c r="D22" s="149" t="s">
        <v>28966</v>
      </c>
      <c r="E22" s="989">
        <v>1000000</v>
      </c>
      <c r="F22" s="152" t="s">
        <v>13</v>
      </c>
    </row>
    <row r="23" spans="1:6" ht="63" x14ac:dyDescent="0.25">
      <c r="A23" s="156">
        <v>10</v>
      </c>
      <c r="B23" s="149" t="s">
        <v>28967</v>
      </c>
      <c r="C23" s="303" t="s">
        <v>28968</v>
      </c>
      <c r="D23" s="149" t="s">
        <v>28969</v>
      </c>
      <c r="E23" s="989">
        <v>1000000</v>
      </c>
      <c r="F23" s="152" t="s">
        <v>13</v>
      </c>
    </row>
    <row r="24" spans="1:6" ht="63" x14ac:dyDescent="0.25">
      <c r="A24" s="156">
        <v>11</v>
      </c>
      <c r="B24" s="149" t="s">
        <v>28970</v>
      </c>
      <c r="C24" s="303" t="s">
        <v>28971</v>
      </c>
      <c r="D24" s="149" t="s">
        <v>28969</v>
      </c>
      <c r="E24" s="989">
        <v>980000</v>
      </c>
      <c r="F24" s="152" t="s">
        <v>13</v>
      </c>
    </row>
    <row r="25" spans="1:6" x14ac:dyDescent="0.25">
      <c r="A25" s="156"/>
      <c r="B25" s="2358" t="s">
        <v>248</v>
      </c>
      <c r="C25" s="2358"/>
      <c r="D25" s="149"/>
      <c r="E25" s="1341">
        <v>11379310.34</v>
      </c>
      <c r="F25" s="152"/>
    </row>
  </sheetData>
  <mergeCells count="10">
    <mergeCell ref="A4:F4"/>
    <mergeCell ref="B17:C17"/>
    <mergeCell ref="B21:C21"/>
    <mergeCell ref="B25:C25"/>
    <mergeCell ref="A5:F5"/>
    <mergeCell ref="A6:F6"/>
    <mergeCell ref="B8:C8"/>
    <mergeCell ref="B10:C10"/>
    <mergeCell ref="B12:C12"/>
    <mergeCell ref="B14:C14"/>
  </mergeCells>
  <pageMargins left="0.7" right="0.7" top="0.75" bottom="0.75" header="0.3" footer="0.3"/>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30"/>
  <sheetViews>
    <sheetView workbookViewId="0">
      <selection activeCell="D11" sqref="D11"/>
    </sheetView>
  </sheetViews>
  <sheetFormatPr defaultRowHeight="15.75" x14ac:dyDescent="0.25"/>
  <cols>
    <col min="1" max="1" width="8.5703125" style="128" customWidth="1"/>
    <col min="2" max="2" width="16.140625" style="128" customWidth="1"/>
    <col min="3" max="3" width="42.5703125" style="128" customWidth="1"/>
    <col min="4" max="4" width="16.7109375" style="128" customWidth="1"/>
    <col min="5" max="5" width="24.7109375" style="128" customWidth="1"/>
    <col min="6" max="6" width="11.42578125" style="128" customWidth="1"/>
    <col min="7" max="16384" width="9.140625" style="128"/>
  </cols>
  <sheetData>
    <row r="1" spans="1:6" x14ac:dyDescent="0.25">
      <c r="B1" s="1728" t="s">
        <v>42490</v>
      </c>
    </row>
    <row r="5" spans="1:6" x14ac:dyDescent="0.25">
      <c r="A5" s="2585" t="s">
        <v>0</v>
      </c>
      <c r="B5" s="2585"/>
      <c r="C5" s="2585"/>
      <c r="D5" s="2585"/>
      <c r="E5" s="2585"/>
      <c r="F5" s="2585"/>
    </row>
    <row r="6" spans="1:6" x14ac:dyDescent="0.25">
      <c r="A6" s="2585" t="s">
        <v>28973</v>
      </c>
      <c r="B6" s="2585"/>
      <c r="C6" s="2585"/>
      <c r="D6" s="2585"/>
      <c r="E6" s="2585"/>
      <c r="F6" s="2585"/>
    </row>
    <row r="7" spans="1:6" x14ac:dyDescent="0.25">
      <c r="A7" s="2585" t="s">
        <v>281</v>
      </c>
      <c r="B7" s="2585"/>
      <c r="C7" s="2585"/>
      <c r="D7" s="2585"/>
      <c r="E7" s="2585"/>
      <c r="F7" s="2585"/>
    </row>
    <row r="8" spans="1:6" ht="31.5" x14ac:dyDescent="0.25">
      <c r="A8" s="416" t="s">
        <v>18595</v>
      </c>
      <c r="B8" s="416" t="s">
        <v>5559</v>
      </c>
      <c r="C8" s="264" t="s">
        <v>28974</v>
      </c>
      <c r="D8" s="264" t="s">
        <v>4426</v>
      </c>
      <c r="E8" s="264" t="s">
        <v>17715</v>
      </c>
      <c r="F8" s="264" t="s">
        <v>1228</v>
      </c>
    </row>
    <row r="9" spans="1:6" x14ac:dyDescent="0.25">
      <c r="A9" s="417"/>
      <c r="B9" s="2731" t="s">
        <v>9</v>
      </c>
      <c r="C9" s="2732"/>
      <c r="D9" s="264"/>
      <c r="E9" s="264"/>
      <c r="F9" s="264"/>
    </row>
    <row r="10" spans="1:6" ht="63" x14ac:dyDescent="0.25">
      <c r="A10" s="163">
        <v>1</v>
      </c>
      <c r="B10" s="182" t="s">
        <v>10267</v>
      </c>
      <c r="C10" s="182" t="s">
        <v>28975</v>
      </c>
      <c r="D10" s="182" t="s">
        <v>16403</v>
      </c>
      <c r="E10" s="450">
        <v>341379.31</v>
      </c>
      <c r="F10" s="42" t="s">
        <v>272</v>
      </c>
    </row>
    <row r="11" spans="1:6" ht="94.5" x14ac:dyDescent="0.25">
      <c r="A11" s="163">
        <v>2</v>
      </c>
      <c r="B11" s="182" t="s">
        <v>729</v>
      </c>
      <c r="C11" s="182" t="s">
        <v>28972</v>
      </c>
      <c r="D11" s="182" t="s">
        <v>16410</v>
      </c>
      <c r="E11" s="450">
        <v>341379.31</v>
      </c>
      <c r="F11" s="42" t="s">
        <v>272</v>
      </c>
    </row>
    <row r="12" spans="1:6" x14ac:dyDescent="0.25">
      <c r="A12" s="163"/>
      <c r="B12" s="2381" t="s">
        <v>28976</v>
      </c>
      <c r="C12" s="2435"/>
      <c r="D12" s="2382"/>
      <c r="E12" s="182"/>
      <c r="F12" s="42"/>
    </row>
    <row r="13" spans="1:6" ht="94.5" x14ac:dyDescent="0.25">
      <c r="A13" s="163">
        <v>3</v>
      </c>
      <c r="B13" s="182" t="s">
        <v>729</v>
      </c>
      <c r="C13" s="182" t="s">
        <v>28977</v>
      </c>
      <c r="D13" s="182" t="s">
        <v>16638</v>
      </c>
      <c r="E13" s="450">
        <v>341379.31</v>
      </c>
      <c r="F13" s="42" t="s">
        <v>272</v>
      </c>
    </row>
    <row r="14" spans="1:6" x14ac:dyDescent="0.25">
      <c r="A14" s="163"/>
      <c r="B14" s="416" t="s">
        <v>40</v>
      </c>
      <c r="C14" s="182"/>
      <c r="D14" s="182"/>
      <c r="E14" s="450"/>
      <c r="F14" s="42"/>
    </row>
    <row r="15" spans="1:6" ht="110.25" x14ac:dyDescent="0.25">
      <c r="A15" s="163">
        <v>4</v>
      </c>
      <c r="B15" s="417" t="s">
        <v>41</v>
      </c>
      <c r="C15" s="182" t="s">
        <v>28978</v>
      </c>
      <c r="D15" s="182" t="s">
        <v>302</v>
      </c>
      <c r="E15" s="450">
        <v>568965.51</v>
      </c>
      <c r="F15" s="42" t="s">
        <v>272</v>
      </c>
    </row>
    <row r="16" spans="1:6" x14ac:dyDescent="0.25">
      <c r="A16" s="163"/>
      <c r="B16" s="2731" t="s">
        <v>34</v>
      </c>
      <c r="C16" s="2732"/>
      <c r="D16" s="182"/>
      <c r="E16" s="450"/>
      <c r="F16" s="42"/>
    </row>
    <row r="17" spans="1:6" ht="47.25" x14ac:dyDescent="0.25">
      <c r="A17" s="163">
        <v>5</v>
      </c>
      <c r="B17" s="182" t="s">
        <v>7619</v>
      </c>
      <c r="C17" s="182" t="s">
        <v>28979</v>
      </c>
      <c r="D17" s="182" t="s">
        <v>11262</v>
      </c>
      <c r="E17" s="450">
        <v>2482758.62</v>
      </c>
      <c r="F17" s="42" t="s">
        <v>272</v>
      </c>
    </row>
    <row r="18" spans="1:6" ht="47.25" x14ac:dyDescent="0.25">
      <c r="A18" s="163">
        <v>6</v>
      </c>
      <c r="B18" s="182" t="s">
        <v>8906</v>
      </c>
      <c r="C18" s="182" t="s">
        <v>28980</v>
      </c>
      <c r="D18" s="182" t="s">
        <v>11262</v>
      </c>
      <c r="E18" s="450">
        <v>1500000</v>
      </c>
      <c r="F18" s="42" t="s">
        <v>272</v>
      </c>
    </row>
    <row r="19" spans="1:6" x14ac:dyDescent="0.25">
      <c r="A19" s="163"/>
      <c r="B19" s="2731" t="s">
        <v>312</v>
      </c>
      <c r="C19" s="2732"/>
      <c r="D19" s="182"/>
      <c r="E19" s="450"/>
      <c r="F19" s="42"/>
    </row>
    <row r="20" spans="1:6" ht="47.25" x14ac:dyDescent="0.25">
      <c r="A20" s="163">
        <v>7</v>
      </c>
      <c r="B20" s="182" t="s">
        <v>28981</v>
      </c>
      <c r="C20" s="182" t="s">
        <v>28982</v>
      </c>
      <c r="D20" s="182" t="s">
        <v>28983</v>
      </c>
      <c r="E20" s="450">
        <v>1000000</v>
      </c>
      <c r="F20" s="42" t="s">
        <v>13</v>
      </c>
    </row>
    <row r="21" spans="1:6" ht="78.75" x14ac:dyDescent="0.25">
      <c r="A21" s="163">
        <v>8</v>
      </c>
      <c r="B21" s="182" t="s">
        <v>28984</v>
      </c>
      <c r="C21" s="182" t="s">
        <v>28985</v>
      </c>
      <c r="D21" s="182" t="s">
        <v>28986</v>
      </c>
      <c r="E21" s="450">
        <v>1000000</v>
      </c>
      <c r="F21" s="42" t="s">
        <v>272</v>
      </c>
    </row>
    <row r="22" spans="1:6" x14ac:dyDescent="0.25">
      <c r="A22" s="163"/>
      <c r="B22" s="2731" t="s">
        <v>315</v>
      </c>
      <c r="C22" s="2732"/>
      <c r="D22" s="182"/>
      <c r="E22" s="450"/>
      <c r="F22" s="42"/>
    </row>
    <row r="23" spans="1:6" ht="220.5" x14ac:dyDescent="0.25">
      <c r="A23" s="163">
        <v>9</v>
      </c>
      <c r="B23" s="182" t="s">
        <v>28987</v>
      </c>
      <c r="C23" s="182" t="s">
        <v>28988</v>
      </c>
      <c r="D23" s="182" t="s">
        <v>28989</v>
      </c>
      <c r="E23" s="450">
        <v>1400000</v>
      </c>
      <c r="F23" s="42" t="s">
        <v>272</v>
      </c>
    </row>
    <row r="24" spans="1:6" ht="47.25" x14ac:dyDescent="0.25">
      <c r="A24" s="163">
        <v>10</v>
      </c>
      <c r="B24" s="182" t="s">
        <v>28990</v>
      </c>
      <c r="C24" s="182" t="s">
        <v>28991</v>
      </c>
      <c r="D24" s="182" t="s">
        <v>14729</v>
      </c>
      <c r="E24" s="450">
        <v>1000000</v>
      </c>
      <c r="F24" s="42" t="s">
        <v>13</v>
      </c>
    </row>
    <row r="25" spans="1:6" ht="78.75" x14ac:dyDescent="0.25">
      <c r="A25" s="163">
        <v>11</v>
      </c>
      <c r="B25" s="182" t="s">
        <v>28992</v>
      </c>
      <c r="C25" s="182" t="s">
        <v>28993</v>
      </c>
      <c r="D25" s="182" t="s">
        <v>28994</v>
      </c>
      <c r="E25" s="450">
        <v>800000</v>
      </c>
      <c r="F25" s="42" t="s">
        <v>272</v>
      </c>
    </row>
    <row r="26" spans="1:6" x14ac:dyDescent="0.25">
      <c r="A26" s="163"/>
      <c r="B26" s="2731" t="s">
        <v>4995</v>
      </c>
      <c r="C26" s="2732"/>
      <c r="D26" s="182"/>
      <c r="E26" s="450"/>
      <c r="F26" s="42"/>
    </row>
    <row r="27" spans="1:6" ht="78.75" x14ac:dyDescent="0.25">
      <c r="A27" s="163">
        <v>12</v>
      </c>
      <c r="B27" s="417" t="s">
        <v>16600</v>
      </c>
      <c r="C27" s="182" t="s">
        <v>28995</v>
      </c>
      <c r="D27" s="182" t="s">
        <v>28996</v>
      </c>
      <c r="E27" s="450">
        <v>103448.27</v>
      </c>
      <c r="F27" s="42" t="s">
        <v>13</v>
      </c>
    </row>
    <row r="28" spans="1:6" x14ac:dyDescent="0.25">
      <c r="A28" s="163"/>
      <c r="B28" s="2731" t="s">
        <v>11996</v>
      </c>
      <c r="C28" s="2732"/>
      <c r="D28" s="182"/>
      <c r="E28" s="450"/>
      <c r="F28" s="42"/>
    </row>
    <row r="29" spans="1:6" ht="47.25" x14ac:dyDescent="0.25">
      <c r="A29" s="163">
        <v>13</v>
      </c>
      <c r="B29" s="182" t="s">
        <v>28997</v>
      </c>
      <c r="C29" s="182" t="s">
        <v>28998</v>
      </c>
      <c r="D29" s="182" t="s">
        <v>28999</v>
      </c>
      <c r="E29" s="450">
        <v>500000</v>
      </c>
      <c r="F29" s="42" t="s">
        <v>1294</v>
      </c>
    </row>
    <row r="30" spans="1:6" x14ac:dyDescent="0.25">
      <c r="A30" s="163"/>
      <c r="B30" s="2585" t="s">
        <v>248</v>
      </c>
      <c r="C30" s="2585"/>
      <c r="D30" s="182"/>
      <c r="E30" s="463">
        <v>11379310.34</v>
      </c>
      <c r="F30" s="182"/>
    </row>
  </sheetData>
  <mergeCells count="11">
    <mergeCell ref="A5:F5"/>
    <mergeCell ref="A6:F6"/>
    <mergeCell ref="B26:C26"/>
    <mergeCell ref="B28:C28"/>
    <mergeCell ref="B30:C30"/>
    <mergeCell ref="A7:F7"/>
    <mergeCell ref="B9:C9"/>
    <mergeCell ref="B12:D12"/>
    <mergeCell ref="B16:C16"/>
    <mergeCell ref="B19:C19"/>
    <mergeCell ref="B22:C22"/>
  </mergeCells>
  <pageMargins left="0.7" right="0.7" top="0.75" bottom="0.75" header="0.3" footer="0.3"/>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9"/>
  <sheetViews>
    <sheetView workbookViewId="0">
      <selection activeCell="C3" sqref="C3"/>
    </sheetView>
  </sheetViews>
  <sheetFormatPr defaultRowHeight="15" x14ac:dyDescent="0.25"/>
  <cols>
    <col min="2" max="2" width="15.140625" customWidth="1"/>
    <col min="3" max="3" width="42.42578125" customWidth="1"/>
    <col min="4" max="4" width="22" customWidth="1"/>
    <col min="5" max="5" width="19.7109375" customWidth="1"/>
    <col min="6" max="6" width="11.5703125" customWidth="1"/>
  </cols>
  <sheetData>
    <row r="1" spans="1:6" s="91" customFormat="1" x14ac:dyDescent="0.25"/>
    <row r="2" spans="1:6" s="1728" customFormat="1" ht="15.75" x14ac:dyDescent="0.25">
      <c r="C2" s="1728" t="s">
        <v>42491</v>
      </c>
    </row>
    <row r="3" spans="1:6" s="91" customFormat="1" x14ac:dyDescent="0.25"/>
    <row r="4" spans="1:6" s="91" customFormat="1" x14ac:dyDescent="0.25"/>
    <row r="5" spans="1:6" ht="15.75" x14ac:dyDescent="0.25">
      <c r="A5" s="2585" t="s">
        <v>0</v>
      </c>
      <c r="B5" s="2585"/>
      <c r="C5" s="2585"/>
      <c r="D5" s="2585"/>
      <c r="E5" s="2585"/>
      <c r="F5" s="2585"/>
    </row>
    <row r="6" spans="1:6" ht="15.75" x14ac:dyDescent="0.25">
      <c r="A6" s="2352" t="s">
        <v>29000</v>
      </c>
      <c r="B6" s="2352"/>
      <c r="C6" s="2352"/>
      <c r="D6" s="2352"/>
      <c r="E6" s="2352"/>
      <c r="F6" s="2352"/>
    </row>
    <row r="7" spans="1:6" ht="15.75" x14ac:dyDescent="0.25">
      <c r="A7" s="2585" t="s">
        <v>281</v>
      </c>
      <c r="B7" s="2585"/>
      <c r="C7" s="2585"/>
      <c r="D7" s="2585"/>
      <c r="E7" s="2585"/>
      <c r="F7" s="2585"/>
    </row>
    <row r="8" spans="1:6" ht="31.5" x14ac:dyDescent="0.25">
      <c r="A8" s="464" t="s">
        <v>282</v>
      </c>
      <c r="B8" s="264" t="s">
        <v>5559</v>
      </c>
      <c r="C8" s="264" t="s">
        <v>284</v>
      </c>
      <c r="D8" s="38" t="s">
        <v>285</v>
      </c>
      <c r="E8" s="264" t="s">
        <v>286</v>
      </c>
      <c r="F8" s="38" t="s">
        <v>1228</v>
      </c>
    </row>
    <row r="9" spans="1:6" ht="15.75" x14ac:dyDescent="0.25">
      <c r="A9" s="464"/>
      <c r="B9" s="2371" t="s">
        <v>7590</v>
      </c>
      <c r="C9" s="2371"/>
      <c r="D9" s="2371"/>
      <c r="E9" s="2371"/>
      <c r="F9" s="38"/>
    </row>
    <row r="10" spans="1:6" ht="110.25" x14ac:dyDescent="0.25">
      <c r="A10" s="43">
        <v>1</v>
      </c>
      <c r="B10" s="786" t="s">
        <v>295</v>
      </c>
      <c r="C10" s="182" t="s">
        <v>29001</v>
      </c>
      <c r="D10" s="42" t="s">
        <v>535</v>
      </c>
      <c r="E10" s="46">
        <v>682758.62</v>
      </c>
      <c r="F10" s="42" t="s">
        <v>272</v>
      </c>
    </row>
    <row r="11" spans="1:6" ht="15.75" x14ac:dyDescent="0.25">
      <c r="A11" s="43"/>
      <c r="B11" s="2328" t="s">
        <v>41</v>
      </c>
      <c r="C11" s="2328"/>
      <c r="D11" s="42"/>
      <c r="E11" s="46"/>
      <c r="F11" s="42"/>
    </row>
    <row r="12" spans="1:6" ht="78.75" x14ac:dyDescent="0.25">
      <c r="A12" s="47">
        <v>2</v>
      </c>
      <c r="B12" s="791" t="s">
        <v>41</v>
      </c>
      <c r="C12" s="786" t="s">
        <v>29002</v>
      </c>
      <c r="D12" s="44" t="s">
        <v>29003</v>
      </c>
      <c r="E12" s="306">
        <v>568965.51</v>
      </c>
      <c r="F12" s="42" t="s">
        <v>272</v>
      </c>
    </row>
    <row r="13" spans="1:6" ht="15.75" x14ac:dyDescent="0.25">
      <c r="A13" s="47"/>
      <c r="B13" s="2332" t="s">
        <v>29004</v>
      </c>
      <c r="C13" s="2332"/>
      <c r="D13" s="44"/>
      <c r="E13" s="306"/>
      <c r="F13" s="42"/>
    </row>
    <row r="14" spans="1:6" ht="141.75" x14ac:dyDescent="0.25">
      <c r="A14" s="47">
        <v>3</v>
      </c>
      <c r="B14" s="791" t="s">
        <v>29005</v>
      </c>
      <c r="C14" s="786" t="s">
        <v>29006</v>
      </c>
      <c r="D14" s="44" t="s">
        <v>29007</v>
      </c>
      <c r="E14" s="1127">
        <v>1500000</v>
      </c>
      <c r="F14" s="42" t="s">
        <v>13</v>
      </c>
    </row>
    <row r="15" spans="1:6" ht="78.75" x14ac:dyDescent="0.25">
      <c r="A15" s="47">
        <v>4</v>
      </c>
      <c r="B15" s="791" t="s">
        <v>29008</v>
      </c>
      <c r="C15" s="182" t="s">
        <v>29009</v>
      </c>
      <c r="D15" s="42" t="s">
        <v>29010</v>
      </c>
      <c r="E15" s="306">
        <v>1127586.21</v>
      </c>
      <c r="F15" s="42" t="s">
        <v>13</v>
      </c>
    </row>
    <row r="16" spans="1:6" ht="94.5" x14ac:dyDescent="0.25">
      <c r="A16" s="47">
        <v>5</v>
      </c>
      <c r="B16" s="791" t="s">
        <v>29011</v>
      </c>
      <c r="C16" s="182" t="s">
        <v>29012</v>
      </c>
      <c r="D16" s="42" t="s">
        <v>29013</v>
      </c>
      <c r="E16" s="306">
        <v>4000000</v>
      </c>
      <c r="F16" s="42" t="s">
        <v>13</v>
      </c>
    </row>
    <row r="17" spans="1:6" ht="15.75" x14ac:dyDescent="0.25">
      <c r="A17" s="47"/>
      <c r="B17" s="2332" t="s">
        <v>18789</v>
      </c>
      <c r="C17" s="2332"/>
      <c r="D17" s="42"/>
      <c r="E17" s="306"/>
      <c r="F17" s="42"/>
    </row>
    <row r="18" spans="1:6" ht="78.75" x14ac:dyDescent="0.25">
      <c r="A18" s="47">
        <v>6</v>
      </c>
      <c r="B18" s="791" t="s">
        <v>29014</v>
      </c>
      <c r="C18" s="182" t="s">
        <v>29015</v>
      </c>
      <c r="D18" s="42" t="s">
        <v>29016</v>
      </c>
      <c r="E18" s="306">
        <v>3500000</v>
      </c>
      <c r="F18" s="42" t="s">
        <v>13</v>
      </c>
    </row>
    <row r="19" spans="1:6" ht="15.75" x14ac:dyDescent="0.25">
      <c r="A19" s="791"/>
      <c r="B19" s="791"/>
      <c r="C19" s="1102" t="s">
        <v>1834</v>
      </c>
      <c r="D19" s="42"/>
      <c r="E19" s="575">
        <v>11379310.34</v>
      </c>
      <c r="F19" s="164"/>
    </row>
  </sheetData>
  <mergeCells count="7">
    <mergeCell ref="B13:C13"/>
    <mergeCell ref="B17:C17"/>
    <mergeCell ref="A5:F5"/>
    <mergeCell ref="A6:F6"/>
    <mergeCell ref="A7:F7"/>
    <mergeCell ref="B9:E9"/>
    <mergeCell ref="B11:C11"/>
  </mergeCells>
  <pageMargins left="0.7" right="0.7" top="0.75" bottom="0.75" header="0.3" footer="0.3"/>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2"/>
  <sheetViews>
    <sheetView workbookViewId="0">
      <selection activeCell="C2" sqref="C2"/>
    </sheetView>
  </sheetViews>
  <sheetFormatPr defaultRowHeight="15.75" x14ac:dyDescent="0.25"/>
  <cols>
    <col min="1" max="1" width="8" style="128" customWidth="1"/>
    <col min="2" max="2" width="18" style="128" customWidth="1"/>
    <col min="3" max="3" width="38.5703125" style="128" customWidth="1"/>
    <col min="4" max="4" width="19" style="128" customWidth="1"/>
    <col min="5" max="5" width="20.5703125" style="128" customWidth="1"/>
    <col min="6" max="6" width="12" style="128" customWidth="1"/>
    <col min="7" max="16384" width="9.140625" style="128"/>
  </cols>
  <sheetData>
    <row r="2" spans="1:6" x14ac:dyDescent="0.25">
      <c r="B2" s="1728" t="s">
        <v>42492</v>
      </c>
    </row>
    <row r="4" spans="1:6" x14ac:dyDescent="0.25">
      <c r="A4" s="2352" t="s">
        <v>0</v>
      </c>
      <c r="B4" s="2352"/>
      <c r="C4" s="2352"/>
      <c r="D4" s="2352"/>
      <c r="E4" s="2352"/>
      <c r="F4" s="2352"/>
    </row>
    <row r="5" spans="1:6" x14ac:dyDescent="0.25">
      <c r="A5" s="2352" t="s">
        <v>29022</v>
      </c>
      <c r="B5" s="2352"/>
      <c r="C5" s="2352"/>
      <c r="D5" s="2352"/>
      <c r="E5" s="2352"/>
      <c r="F5" s="2352"/>
    </row>
    <row r="6" spans="1:6" x14ac:dyDescent="0.25">
      <c r="A6" s="2352" t="s">
        <v>281</v>
      </c>
      <c r="B6" s="2352"/>
      <c r="C6" s="2352"/>
      <c r="D6" s="2352"/>
      <c r="E6" s="2352"/>
      <c r="F6" s="2352"/>
    </row>
    <row r="7" spans="1:6" x14ac:dyDescent="0.25">
      <c r="A7" s="264" t="s">
        <v>3</v>
      </c>
      <c r="B7" s="437" t="s">
        <v>283</v>
      </c>
      <c r="C7" s="437" t="s">
        <v>284</v>
      </c>
      <c r="D7" s="437" t="s">
        <v>285</v>
      </c>
      <c r="E7" s="301" t="s">
        <v>286</v>
      </c>
      <c r="F7" s="437" t="s">
        <v>287</v>
      </c>
    </row>
    <row r="8" spans="1:6" x14ac:dyDescent="0.25">
      <c r="A8" s="264"/>
      <c r="B8" s="2330" t="s">
        <v>7590</v>
      </c>
      <c r="C8" s="2535"/>
      <c r="D8" s="2331"/>
      <c r="E8" s="301"/>
      <c r="F8" s="437"/>
    </row>
    <row r="9" spans="1:6" ht="126" x14ac:dyDescent="0.25">
      <c r="A9" s="43">
        <v>1</v>
      </c>
      <c r="B9" s="786" t="s">
        <v>29023</v>
      </c>
      <c r="C9" s="182" t="s">
        <v>29024</v>
      </c>
      <c r="D9" s="42" t="s">
        <v>535</v>
      </c>
      <c r="E9" s="266">
        <v>682758.62</v>
      </c>
      <c r="F9" s="42" t="s">
        <v>272</v>
      </c>
    </row>
    <row r="10" spans="1:6" x14ac:dyDescent="0.25">
      <c r="A10" s="43"/>
      <c r="B10" s="2381" t="s">
        <v>34</v>
      </c>
      <c r="C10" s="2382"/>
      <c r="D10" s="42"/>
      <c r="E10" s="266"/>
      <c r="F10" s="42"/>
    </row>
    <row r="11" spans="1:6" ht="47.25" x14ac:dyDescent="0.25">
      <c r="A11" s="43">
        <v>2</v>
      </c>
      <c r="B11" s="786" t="s">
        <v>309</v>
      </c>
      <c r="C11" s="786" t="s">
        <v>29019</v>
      </c>
      <c r="D11" s="42" t="s">
        <v>554</v>
      </c>
      <c r="E11" s="266">
        <v>1946551.72</v>
      </c>
      <c r="F11" s="42" t="s">
        <v>272</v>
      </c>
    </row>
    <row r="12" spans="1:6" ht="63" x14ac:dyDescent="0.25">
      <c r="A12" s="43">
        <v>3</v>
      </c>
      <c r="B12" s="786" t="s">
        <v>16001</v>
      </c>
      <c r="C12" s="786" t="s">
        <v>29020</v>
      </c>
      <c r="D12" s="42" t="s">
        <v>554</v>
      </c>
      <c r="E12" s="266">
        <v>1431034.5</v>
      </c>
      <c r="F12" s="42" t="s">
        <v>272</v>
      </c>
    </row>
    <row r="13" spans="1:6" x14ac:dyDescent="0.25">
      <c r="A13" s="43"/>
      <c r="B13" s="2381" t="s">
        <v>312</v>
      </c>
      <c r="C13" s="2382"/>
      <c r="D13" s="42"/>
      <c r="E13" s="266"/>
      <c r="F13" s="42"/>
    </row>
    <row r="14" spans="1:6" ht="78.75" x14ac:dyDescent="0.25">
      <c r="A14" s="43">
        <v>4</v>
      </c>
      <c r="B14" s="791" t="s">
        <v>29025</v>
      </c>
      <c r="C14" s="786" t="s">
        <v>29026</v>
      </c>
      <c r="D14" s="44" t="s">
        <v>29021</v>
      </c>
      <c r="E14" s="56">
        <v>1100000</v>
      </c>
      <c r="F14" s="42" t="s">
        <v>13</v>
      </c>
    </row>
    <row r="15" spans="1:6" ht="141.75" x14ac:dyDescent="0.25">
      <c r="A15" s="43">
        <v>5</v>
      </c>
      <c r="B15" s="1343" t="s">
        <v>29027</v>
      </c>
      <c r="C15" s="456" t="s">
        <v>29028</v>
      </c>
      <c r="D15" s="42" t="s">
        <v>29029</v>
      </c>
      <c r="E15" s="1344">
        <v>1250000</v>
      </c>
      <c r="F15" s="462" t="s">
        <v>13</v>
      </c>
    </row>
    <row r="16" spans="1:6" ht="78.75" x14ac:dyDescent="0.25">
      <c r="A16" s="43">
        <v>6</v>
      </c>
      <c r="B16" s="791" t="s">
        <v>29030</v>
      </c>
      <c r="C16" s="182" t="s">
        <v>29031</v>
      </c>
      <c r="D16" s="42" t="s">
        <v>29021</v>
      </c>
      <c r="E16" s="266">
        <v>1100000</v>
      </c>
      <c r="F16" s="42" t="s">
        <v>13</v>
      </c>
    </row>
    <row r="17" spans="1:6" ht="78.75" x14ac:dyDescent="0.25">
      <c r="A17" s="43">
        <v>7</v>
      </c>
      <c r="B17" s="791" t="s">
        <v>29032</v>
      </c>
      <c r="C17" s="182" t="s">
        <v>29033</v>
      </c>
      <c r="D17" s="42" t="s">
        <v>29021</v>
      </c>
      <c r="E17" s="266">
        <v>1100000</v>
      </c>
      <c r="F17" s="42" t="s">
        <v>13</v>
      </c>
    </row>
    <row r="18" spans="1:6" ht="78.75" x14ac:dyDescent="0.25">
      <c r="A18" s="43">
        <v>8</v>
      </c>
      <c r="B18" s="791" t="s">
        <v>29034</v>
      </c>
      <c r="C18" s="182" t="s">
        <v>29035</v>
      </c>
      <c r="D18" s="44" t="s">
        <v>29021</v>
      </c>
      <c r="E18" s="56">
        <v>1100000</v>
      </c>
      <c r="F18" s="42" t="s">
        <v>13</v>
      </c>
    </row>
    <row r="19" spans="1:6" ht="78.75" x14ac:dyDescent="0.25">
      <c r="A19" s="43">
        <v>9</v>
      </c>
      <c r="B19" s="791" t="s">
        <v>29036</v>
      </c>
      <c r="C19" s="786" t="s">
        <v>29037</v>
      </c>
      <c r="D19" s="42" t="s">
        <v>29021</v>
      </c>
      <c r="E19" s="266">
        <v>1100000</v>
      </c>
      <c r="F19" s="42" t="s">
        <v>13</v>
      </c>
    </row>
    <row r="20" spans="1:6" x14ac:dyDescent="0.25">
      <c r="A20" s="43"/>
      <c r="B20" s="1102" t="s">
        <v>41</v>
      </c>
      <c r="C20" s="182"/>
      <c r="D20" s="44"/>
      <c r="E20" s="56"/>
      <c r="F20" s="42"/>
    </row>
    <row r="21" spans="1:6" ht="94.5" x14ac:dyDescent="0.25">
      <c r="A21" s="43">
        <v>10</v>
      </c>
      <c r="B21" s="791" t="s">
        <v>41</v>
      </c>
      <c r="C21" s="182" t="s">
        <v>29017</v>
      </c>
      <c r="D21" s="42" t="s">
        <v>43</v>
      </c>
      <c r="E21" s="56">
        <v>568965.5</v>
      </c>
      <c r="F21" s="42" t="s">
        <v>13</v>
      </c>
    </row>
    <row r="22" spans="1:6" x14ac:dyDescent="0.25">
      <c r="A22" s="43"/>
      <c r="B22" s="2352" t="s">
        <v>1834</v>
      </c>
      <c r="C22" s="2352"/>
      <c r="D22" s="464"/>
      <c r="E22" s="301">
        <v>11379310.34</v>
      </c>
      <c r="F22" s="1345"/>
    </row>
  </sheetData>
  <mergeCells count="7">
    <mergeCell ref="B10:C10"/>
    <mergeCell ref="B13:C13"/>
    <mergeCell ref="B22:C22"/>
    <mergeCell ref="A4:F4"/>
    <mergeCell ref="A5:F5"/>
    <mergeCell ref="A6:F6"/>
    <mergeCell ref="B8:D8"/>
  </mergeCells>
  <pageMargins left="0.7" right="0.7" top="0.75" bottom="0.75" header="0.3" footer="0.3"/>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31"/>
  <sheetViews>
    <sheetView topLeftCell="A10" workbookViewId="0">
      <selection activeCell="I10" sqref="I10"/>
    </sheetView>
  </sheetViews>
  <sheetFormatPr defaultRowHeight="15.75" x14ac:dyDescent="0.25"/>
  <cols>
    <col min="1" max="2" width="9.140625" style="128"/>
    <col min="3" max="3" width="42.28515625" style="128" customWidth="1"/>
    <col min="4" max="4" width="18.85546875" style="128" customWidth="1"/>
    <col min="5" max="5" width="19.85546875" style="128" customWidth="1"/>
    <col min="6" max="6" width="12" style="128" customWidth="1"/>
    <col min="7" max="16384" width="9.140625" style="128"/>
  </cols>
  <sheetData>
    <row r="2" spans="1:6" s="1728" customFormat="1" x14ac:dyDescent="0.25">
      <c r="C2" s="1728" t="s">
        <v>42491</v>
      </c>
    </row>
    <row r="5" spans="1:6" x14ac:dyDescent="0.25">
      <c r="A5" s="2941" t="s">
        <v>0</v>
      </c>
      <c r="B5" s="2981"/>
      <c r="C5" s="2981"/>
      <c r="D5" s="2981"/>
      <c r="E5" s="2981"/>
      <c r="F5" s="2942"/>
    </row>
    <row r="6" spans="1:6" x14ac:dyDescent="0.25">
      <c r="A6" s="2941" t="s">
        <v>29040</v>
      </c>
      <c r="B6" s="2981"/>
      <c r="C6" s="2981"/>
      <c r="D6" s="2981"/>
      <c r="E6" s="2981"/>
      <c r="F6" s="2942"/>
    </row>
    <row r="7" spans="1:6" x14ac:dyDescent="0.25">
      <c r="A7" s="2941" t="s">
        <v>281</v>
      </c>
      <c r="B7" s="2981"/>
      <c r="C7" s="2981"/>
      <c r="D7" s="2981"/>
      <c r="E7" s="2981"/>
      <c r="F7" s="2942"/>
    </row>
    <row r="8" spans="1:6" ht="31.5" x14ac:dyDescent="0.25">
      <c r="A8" s="251" t="s">
        <v>3</v>
      </c>
      <c r="B8" s="382" t="s">
        <v>283</v>
      </c>
      <c r="C8" s="382" t="s">
        <v>284</v>
      </c>
      <c r="D8" s="382" t="s">
        <v>285</v>
      </c>
      <c r="E8" s="301" t="s">
        <v>286</v>
      </c>
      <c r="F8" s="116" t="s">
        <v>287</v>
      </c>
    </row>
    <row r="9" spans="1:6" x14ac:dyDescent="0.25">
      <c r="A9" s="120"/>
      <c r="B9" s="2974" t="s">
        <v>7590</v>
      </c>
      <c r="C9" s="2974"/>
      <c r="D9" s="149"/>
      <c r="E9" s="153"/>
      <c r="F9" s="121"/>
    </row>
    <row r="10" spans="1:6" ht="173.25" x14ac:dyDescent="0.25">
      <c r="A10" s="120">
        <v>1</v>
      </c>
      <c r="B10" s="149" t="s">
        <v>295</v>
      </c>
      <c r="C10" s="149" t="s">
        <v>29041</v>
      </c>
      <c r="D10" s="149" t="s">
        <v>29042</v>
      </c>
      <c r="E10" s="151">
        <v>418965.51</v>
      </c>
      <c r="F10" s="121" t="s">
        <v>272</v>
      </c>
    </row>
    <row r="11" spans="1:6" x14ac:dyDescent="0.25">
      <c r="A11" s="120"/>
      <c r="B11" s="2365" t="s">
        <v>334</v>
      </c>
      <c r="C11" s="2366"/>
      <c r="D11" s="2367"/>
      <c r="E11" s="428"/>
      <c r="F11" s="121"/>
    </row>
    <row r="12" spans="1:6" ht="63" x14ac:dyDescent="0.25">
      <c r="A12" s="120">
        <v>2</v>
      </c>
      <c r="B12" s="149" t="s">
        <v>290</v>
      </c>
      <c r="C12" s="149" t="s">
        <v>29038</v>
      </c>
      <c r="D12" s="149" t="s">
        <v>1652</v>
      </c>
      <c r="E12" s="151">
        <v>341379.32</v>
      </c>
      <c r="F12" s="121" t="s">
        <v>272</v>
      </c>
    </row>
    <row r="13" spans="1:6" x14ac:dyDescent="0.25">
      <c r="A13" s="120"/>
      <c r="B13" s="2365" t="s">
        <v>40</v>
      </c>
      <c r="C13" s="2367"/>
      <c r="D13" s="149"/>
      <c r="E13" s="151"/>
      <c r="F13" s="121"/>
    </row>
    <row r="14" spans="1:6" ht="94.5" x14ac:dyDescent="0.25">
      <c r="A14" s="120">
        <v>3</v>
      </c>
      <c r="B14" s="149" t="s">
        <v>29043</v>
      </c>
      <c r="C14" s="149" t="s">
        <v>29039</v>
      </c>
      <c r="D14" s="149" t="s">
        <v>302</v>
      </c>
      <c r="E14" s="151">
        <v>568965.51</v>
      </c>
      <c r="F14" s="121" t="s">
        <v>13</v>
      </c>
    </row>
    <row r="15" spans="1:6" x14ac:dyDescent="0.25">
      <c r="A15" s="120"/>
      <c r="B15" s="2365" t="s">
        <v>112</v>
      </c>
      <c r="C15" s="2367"/>
      <c r="D15" s="149"/>
      <c r="E15" s="153"/>
      <c r="F15" s="121"/>
    </row>
    <row r="16" spans="1:6" ht="47.25" x14ac:dyDescent="0.25">
      <c r="A16" s="120">
        <v>4</v>
      </c>
      <c r="B16" s="149" t="s">
        <v>29044</v>
      </c>
      <c r="C16" s="149" t="s">
        <v>29045</v>
      </c>
      <c r="D16" s="149" t="s">
        <v>202</v>
      </c>
      <c r="E16" s="151">
        <v>1000000</v>
      </c>
      <c r="F16" s="121" t="s">
        <v>13</v>
      </c>
    </row>
    <row r="17" spans="1:6" ht="47.25" x14ac:dyDescent="0.25">
      <c r="A17" s="120">
        <v>5</v>
      </c>
      <c r="B17" s="149" t="s">
        <v>29046</v>
      </c>
      <c r="C17" s="149" t="s">
        <v>29047</v>
      </c>
      <c r="D17" s="149" t="s">
        <v>202</v>
      </c>
      <c r="E17" s="151">
        <v>1000000</v>
      </c>
      <c r="F17" s="121" t="s">
        <v>13</v>
      </c>
    </row>
    <row r="18" spans="1:6" ht="47.25" x14ac:dyDescent="0.25">
      <c r="A18" s="120">
        <v>6</v>
      </c>
      <c r="B18" s="149" t="s">
        <v>29048</v>
      </c>
      <c r="C18" s="149" t="s">
        <v>29049</v>
      </c>
      <c r="D18" s="149" t="s">
        <v>202</v>
      </c>
      <c r="E18" s="151">
        <v>1000000</v>
      </c>
      <c r="F18" s="121" t="s">
        <v>13</v>
      </c>
    </row>
    <row r="19" spans="1:6" ht="47.25" x14ac:dyDescent="0.25">
      <c r="A19" s="120">
        <v>7</v>
      </c>
      <c r="B19" s="149" t="s">
        <v>29050</v>
      </c>
      <c r="C19" s="149" t="s">
        <v>29051</v>
      </c>
      <c r="D19" s="149" t="s">
        <v>202</v>
      </c>
      <c r="E19" s="151">
        <v>1000000</v>
      </c>
      <c r="F19" s="121" t="s">
        <v>13</v>
      </c>
    </row>
    <row r="20" spans="1:6" ht="47.25" x14ac:dyDescent="0.25">
      <c r="A20" s="120">
        <v>8</v>
      </c>
      <c r="B20" s="149" t="s">
        <v>29052</v>
      </c>
      <c r="C20" s="149" t="s">
        <v>29053</v>
      </c>
      <c r="D20" s="149" t="s">
        <v>202</v>
      </c>
      <c r="E20" s="151">
        <v>1000000</v>
      </c>
      <c r="F20" s="121" t="s">
        <v>13</v>
      </c>
    </row>
    <row r="21" spans="1:6" ht="47.25" x14ac:dyDescent="0.25">
      <c r="A21" s="120">
        <v>9</v>
      </c>
      <c r="B21" s="149" t="s">
        <v>29054</v>
      </c>
      <c r="C21" s="149" t="s">
        <v>29055</v>
      </c>
      <c r="D21" s="149" t="s">
        <v>202</v>
      </c>
      <c r="E21" s="151">
        <v>1000000</v>
      </c>
      <c r="F21" s="121" t="s">
        <v>13</v>
      </c>
    </row>
    <row r="22" spans="1:6" ht="63" x14ac:dyDescent="0.25">
      <c r="A22" s="120">
        <v>10</v>
      </c>
      <c r="B22" s="149" t="s">
        <v>29056</v>
      </c>
      <c r="C22" s="149" t="s">
        <v>29057</v>
      </c>
      <c r="D22" s="149" t="s">
        <v>29058</v>
      </c>
      <c r="E22" s="151">
        <v>600000</v>
      </c>
      <c r="F22" s="121" t="s">
        <v>13</v>
      </c>
    </row>
    <row r="23" spans="1:6" ht="63" x14ac:dyDescent="0.25">
      <c r="A23" s="120">
        <v>11</v>
      </c>
      <c r="B23" s="149" t="s">
        <v>29059</v>
      </c>
      <c r="C23" s="149" t="s">
        <v>29060</v>
      </c>
      <c r="D23" s="149" t="s">
        <v>29058</v>
      </c>
      <c r="E23" s="151">
        <v>600000</v>
      </c>
      <c r="F23" s="121" t="s">
        <v>13</v>
      </c>
    </row>
    <row r="24" spans="1:6" ht="63" x14ac:dyDescent="0.25">
      <c r="A24" s="120">
        <v>12</v>
      </c>
      <c r="B24" s="149" t="s">
        <v>29061</v>
      </c>
      <c r="C24" s="149" t="s">
        <v>29062</v>
      </c>
      <c r="D24" s="149" t="s">
        <v>29058</v>
      </c>
      <c r="E24" s="151">
        <v>600000</v>
      </c>
      <c r="F24" s="121" t="s">
        <v>13</v>
      </c>
    </row>
    <row r="25" spans="1:6" x14ac:dyDescent="0.25">
      <c r="A25" s="120"/>
      <c r="B25" s="2365" t="s">
        <v>29063</v>
      </c>
      <c r="C25" s="2367"/>
      <c r="D25" s="382"/>
      <c r="E25" s="151"/>
      <c r="F25" s="121"/>
    </row>
    <row r="26" spans="1:6" ht="78.75" x14ac:dyDescent="0.25">
      <c r="A26" s="120">
        <v>13</v>
      </c>
      <c r="B26" s="149" t="s">
        <v>29064</v>
      </c>
      <c r="C26" s="149" t="s">
        <v>29065</v>
      </c>
      <c r="D26" s="1187" t="s">
        <v>202</v>
      </c>
      <c r="E26" s="151">
        <v>1000000</v>
      </c>
      <c r="F26" s="121" t="s">
        <v>13</v>
      </c>
    </row>
    <row r="27" spans="1:6" ht="78.75" x14ac:dyDescent="0.25">
      <c r="A27" s="120">
        <v>14</v>
      </c>
      <c r="B27" s="149" t="s">
        <v>29066</v>
      </c>
      <c r="C27" s="149" t="s">
        <v>29067</v>
      </c>
      <c r="D27" s="1187" t="s">
        <v>29058</v>
      </c>
      <c r="E27" s="151">
        <v>600000</v>
      </c>
      <c r="F27" s="121" t="s">
        <v>13</v>
      </c>
    </row>
    <row r="28" spans="1:6" x14ac:dyDescent="0.25">
      <c r="A28" s="120"/>
      <c r="B28" s="2365" t="s">
        <v>219</v>
      </c>
      <c r="C28" s="2367"/>
      <c r="D28" s="149"/>
      <c r="E28" s="151"/>
      <c r="F28" s="121"/>
    </row>
    <row r="29" spans="1:6" ht="63" x14ac:dyDescent="0.25">
      <c r="A29" s="120">
        <v>15</v>
      </c>
      <c r="B29" s="149" t="s">
        <v>29068</v>
      </c>
      <c r="C29" s="149" t="s">
        <v>29069</v>
      </c>
      <c r="D29" s="149" t="s">
        <v>29070</v>
      </c>
      <c r="E29" s="151">
        <v>250000</v>
      </c>
      <c r="F29" s="121" t="s">
        <v>13</v>
      </c>
    </row>
    <row r="30" spans="1:6" ht="63" x14ac:dyDescent="0.25">
      <c r="A30" s="120">
        <v>16</v>
      </c>
      <c r="B30" s="149" t="s">
        <v>29071</v>
      </c>
      <c r="C30" s="149" t="s">
        <v>29072</v>
      </c>
      <c r="D30" s="149" t="s">
        <v>29073</v>
      </c>
      <c r="E30" s="151">
        <v>400000</v>
      </c>
      <c r="F30" s="121" t="s">
        <v>13</v>
      </c>
    </row>
    <row r="31" spans="1:6" x14ac:dyDescent="0.25">
      <c r="A31" s="120"/>
      <c r="B31" s="2974" t="s">
        <v>248</v>
      </c>
      <c r="C31" s="2974"/>
      <c r="D31" s="1347"/>
      <c r="E31" s="361">
        <v>11379310.34</v>
      </c>
      <c r="F31" s="116"/>
    </row>
  </sheetData>
  <mergeCells count="10">
    <mergeCell ref="B15:C15"/>
    <mergeCell ref="B25:C25"/>
    <mergeCell ref="B28:C28"/>
    <mergeCell ref="B31:C31"/>
    <mergeCell ref="A5:F5"/>
    <mergeCell ref="A6:F6"/>
    <mergeCell ref="A7:F7"/>
    <mergeCell ref="B9:C9"/>
    <mergeCell ref="B11:D11"/>
    <mergeCell ref="B13:C13"/>
  </mergeCells>
  <pageMargins left="0.7" right="0.7" top="0.75" bottom="0.75" header="0.3" footer="0.3"/>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
  <sheetViews>
    <sheetView workbookViewId="0">
      <selection activeCell="K19" sqref="K19"/>
    </sheetView>
  </sheetViews>
  <sheetFormatPr defaultRowHeight="15" x14ac:dyDescent="0.25"/>
  <sheetData/>
  <pageMargins left="0.7" right="0.7" top="0.75" bottom="0.75" header="0.3" footer="0.3"/>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6"/>
  <sheetViews>
    <sheetView topLeftCell="A63" workbookViewId="0">
      <selection activeCell="B71" sqref="B71"/>
    </sheetView>
  </sheetViews>
  <sheetFormatPr defaultRowHeight="15.75" x14ac:dyDescent="0.25"/>
  <cols>
    <col min="1" max="1" width="9.140625" style="128"/>
    <col min="2" max="2" width="17.28515625" style="128" customWidth="1"/>
    <col min="3" max="3" width="42.28515625" style="128" customWidth="1"/>
    <col min="4" max="4" width="19.7109375" style="128" customWidth="1"/>
    <col min="5" max="5" width="19.85546875" style="128" customWidth="1"/>
    <col min="6" max="6" width="10.7109375" style="128" customWidth="1"/>
    <col min="7" max="16384" width="9.140625" style="128"/>
  </cols>
  <sheetData>
    <row r="1" spans="1:6" x14ac:dyDescent="0.25">
      <c r="A1" s="2345" t="s">
        <v>0</v>
      </c>
      <c r="B1" s="2345"/>
      <c r="C1" s="2345"/>
      <c r="D1" s="2345"/>
      <c r="E1" s="2345"/>
      <c r="F1" s="2345"/>
    </row>
    <row r="2" spans="1:6" x14ac:dyDescent="0.25">
      <c r="A2" s="2345" t="s">
        <v>29074</v>
      </c>
      <c r="B2" s="2345"/>
      <c r="C2" s="2345"/>
      <c r="D2" s="2345"/>
      <c r="E2" s="2345"/>
      <c r="F2" s="2345"/>
    </row>
    <row r="3" spans="1:6" x14ac:dyDescent="0.25">
      <c r="A3" s="2345" t="s">
        <v>281</v>
      </c>
      <c r="B3" s="2345"/>
      <c r="C3" s="2345"/>
      <c r="D3" s="2345"/>
      <c r="E3" s="2345"/>
      <c r="F3" s="2345"/>
    </row>
    <row r="4" spans="1:6" x14ac:dyDescent="0.25">
      <c r="A4" s="96" t="s">
        <v>3</v>
      </c>
      <c r="B4" s="96" t="s">
        <v>283</v>
      </c>
      <c r="C4" s="96" t="s">
        <v>284</v>
      </c>
      <c r="D4" s="96" t="s">
        <v>5291</v>
      </c>
      <c r="E4" s="257" t="s">
        <v>286</v>
      </c>
      <c r="F4" s="96" t="s">
        <v>287</v>
      </c>
    </row>
    <row r="5" spans="1:6" x14ac:dyDescent="0.25">
      <c r="A5" s="96"/>
      <c r="B5" s="2373" t="s">
        <v>29075</v>
      </c>
      <c r="C5" s="2431"/>
      <c r="D5" s="2374"/>
      <c r="E5" s="257"/>
      <c r="F5" s="10"/>
    </row>
    <row r="6" spans="1:6" ht="47.25" x14ac:dyDescent="0.25">
      <c r="A6" s="69">
        <v>1</v>
      </c>
      <c r="B6" s="158" t="s">
        <v>2787</v>
      </c>
      <c r="C6" s="69" t="s">
        <v>29076</v>
      </c>
      <c r="D6" s="158" t="s">
        <v>29077</v>
      </c>
      <c r="E6" s="247">
        <f>2158040-500000</f>
        <v>1658040</v>
      </c>
      <c r="F6" s="75" t="s">
        <v>272</v>
      </c>
    </row>
    <row r="7" spans="1:6" ht="31.5" x14ac:dyDescent="0.25">
      <c r="A7" s="69">
        <v>2</v>
      </c>
      <c r="B7" s="158" t="s">
        <v>17</v>
      </c>
      <c r="C7" s="158" t="s">
        <v>29078</v>
      </c>
      <c r="D7" s="158" t="s">
        <v>29079</v>
      </c>
      <c r="E7" s="247">
        <v>77760</v>
      </c>
      <c r="F7" s="75" t="s">
        <v>272</v>
      </c>
    </row>
    <row r="8" spans="1:6" ht="31.5" x14ac:dyDescent="0.25">
      <c r="A8" s="69">
        <v>3</v>
      </c>
      <c r="B8" s="158" t="s">
        <v>20</v>
      </c>
      <c r="C8" s="158" t="s">
        <v>29080</v>
      </c>
      <c r="D8" s="158" t="s">
        <v>29081</v>
      </c>
      <c r="E8" s="247">
        <v>34200</v>
      </c>
      <c r="F8" s="75" t="s">
        <v>272</v>
      </c>
    </row>
    <row r="9" spans="1:6" ht="78.75" x14ac:dyDescent="0.25">
      <c r="A9" s="69">
        <v>4</v>
      </c>
      <c r="B9" s="158" t="s">
        <v>729</v>
      </c>
      <c r="C9" s="158" t="s">
        <v>29082</v>
      </c>
      <c r="D9" s="158" t="s">
        <v>16410</v>
      </c>
      <c r="E9" s="247">
        <v>1600000</v>
      </c>
      <c r="F9" s="75" t="s">
        <v>272</v>
      </c>
    </row>
    <row r="10" spans="1:6" ht="110.25" x14ac:dyDescent="0.25">
      <c r="A10" s="69">
        <v>5</v>
      </c>
      <c r="B10" s="158" t="s">
        <v>721</v>
      </c>
      <c r="C10" s="158" t="s">
        <v>29083</v>
      </c>
      <c r="D10" s="158" t="s">
        <v>29084</v>
      </c>
      <c r="E10" s="247">
        <f>1285000-500000</f>
        <v>785000</v>
      </c>
      <c r="F10" s="75" t="s">
        <v>272</v>
      </c>
    </row>
    <row r="11" spans="1:6" x14ac:dyDescent="0.25">
      <c r="A11" s="69"/>
      <c r="B11" s="2689" t="s">
        <v>8023</v>
      </c>
      <c r="C11" s="2690"/>
      <c r="D11" s="2691"/>
      <c r="E11" s="247"/>
      <c r="F11" s="75"/>
    </row>
    <row r="12" spans="1:6" ht="110.25" x14ac:dyDescent="0.25">
      <c r="A12" s="69">
        <v>6</v>
      </c>
      <c r="B12" s="158" t="s">
        <v>721</v>
      </c>
      <c r="C12" s="158" t="s">
        <v>29085</v>
      </c>
      <c r="D12" s="158" t="s">
        <v>29086</v>
      </c>
      <c r="E12" s="247">
        <v>320095.56</v>
      </c>
      <c r="F12" s="10" t="s">
        <v>272</v>
      </c>
    </row>
    <row r="13" spans="1:6" ht="63" x14ac:dyDescent="0.25">
      <c r="A13" s="69">
        <v>7</v>
      </c>
      <c r="B13" s="158" t="s">
        <v>729</v>
      </c>
      <c r="C13" s="158" t="s">
        <v>29087</v>
      </c>
      <c r="D13" s="158" t="s">
        <v>8900</v>
      </c>
      <c r="E13" s="247">
        <v>832000</v>
      </c>
      <c r="F13" s="10" t="s">
        <v>272</v>
      </c>
    </row>
    <row r="14" spans="1:6" ht="94.5" x14ac:dyDescent="0.25">
      <c r="A14" s="69">
        <v>8</v>
      </c>
      <c r="B14" s="158" t="s">
        <v>29088</v>
      </c>
      <c r="C14" s="158" t="s">
        <v>29089</v>
      </c>
      <c r="D14" s="158" t="s">
        <v>29090</v>
      </c>
      <c r="E14" s="247">
        <v>1448000</v>
      </c>
      <c r="F14" s="10" t="s">
        <v>272</v>
      </c>
    </row>
    <row r="15" spans="1:6" x14ac:dyDescent="0.25">
      <c r="A15" s="69"/>
      <c r="B15" s="336" t="s">
        <v>34</v>
      </c>
      <c r="C15" s="158"/>
      <c r="D15" s="158"/>
      <c r="E15" s="247"/>
      <c r="F15" s="10"/>
    </row>
    <row r="16" spans="1:6" ht="47.25" x14ac:dyDescent="0.25">
      <c r="A16" s="69">
        <v>9</v>
      </c>
      <c r="B16" s="158" t="s">
        <v>7619</v>
      </c>
      <c r="C16" s="158" t="s">
        <v>29091</v>
      </c>
      <c r="D16" s="158" t="s">
        <v>8905</v>
      </c>
      <c r="E16" s="247">
        <v>10000000</v>
      </c>
      <c r="F16" s="10" t="s">
        <v>272</v>
      </c>
    </row>
    <row r="17" spans="1:6" ht="31.5" x14ac:dyDescent="0.25">
      <c r="A17" s="69">
        <v>10</v>
      </c>
      <c r="B17" s="158" t="s">
        <v>18057</v>
      </c>
      <c r="C17" s="158" t="s">
        <v>29092</v>
      </c>
      <c r="D17" s="158" t="s">
        <v>8908</v>
      </c>
      <c r="E17" s="247">
        <f>15000000-4500000</f>
        <v>10500000</v>
      </c>
      <c r="F17" s="10" t="s">
        <v>272</v>
      </c>
    </row>
    <row r="18" spans="1:6" x14ac:dyDescent="0.25">
      <c r="A18" s="69"/>
      <c r="B18" s="2689" t="s">
        <v>5895</v>
      </c>
      <c r="C18" s="2691"/>
      <c r="D18" s="158"/>
      <c r="E18" s="247"/>
      <c r="F18" s="10"/>
    </row>
    <row r="19" spans="1:6" ht="204.75" x14ac:dyDescent="0.25">
      <c r="A19" s="69">
        <v>11</v>
      </c>
      <c r="B19" s="158" t="s">
        <v>29093</v>
      </c>
      <c r="C19" s="158" t="s">
        <v>29094</v>
      </c>
      <c r="D19" s="158" t="s">
        <v>29095</v>
      </c>
      <c r="E19" s="247">
        <v>7400000</v>
      </c>
      <c r="F19" s="10" t="s">
        <v>1269</v>
      </c>
    </row>
    <row r="20" spans="1:6" x14ac:dyDescent="0.25">
      <c r="A20" s="69"/>
      <c r="B20" s="2689" t="s">
        <v>5872</v>
      </c>
      <c r="C20" s="2691"/>
      <c r="D20" s="158"/>
      <c r="E20" s="247"/>
      <c r="F20" s="10"/>
    </row>
    <row r="21" spans="1:6" ht="110.25" x14ac:dyDescent="0.25">
      <c r="A21" s="69">
        <v>12</v>
      </c>
      <c r="B21" s="158" t="s">
        <v>29096</v>
      </c>
      <c r="C21" s="158" t="s">
        <v>29097</v>
      </c>
      <c r="D21" s="158" t="s">
        <v>29098</v>
      </c>
      <c r="E21" s="247">
        <v>11500000</v>
      </c>
      <c r="F21" s="10" t="s">
        <v>272</v>
      </c>
    </row>
    <row r="22" spans="1:6" x14ac:dyDescent="0.25">
      <c r="A22" s="69"/>
      <c r="B22" s="336" t="s">
        <v>219</v>
      </c>
      <c r="C22" s="158"/>
      <c r="D22" s="158"/>
      <c r="E22" s="247"/>
      <c r="F22" s="10"/>
    </row>
    <row r="23" spans="1:6" ht="47.25" x14ac:dyDescent="0.25">
      <c r="A23" s="69">
        <v>13</v>
      </c>
      <c r="B23" s="158" t="s">
        <v>29099</v>
      </c>
      <c r="C23" s="158" t="s">
        <v>29100</v>
      </c>
      <c r="D23" s="158" t="s">
        <v>29101</v>
      </c>
      <c r="E23" s="247">
        <v>9800000</v>
      </c>
      <c r="F23" s="10" t="s">
        <v>13</v>
      </c>
    </row>
    <row r="24" spans="1:6" ht="47.25" x14ac:dyDescent="0.25">
      <c r="A24" s="69">
        <v>14</v>
      </c>
      <c r="B24" s="158" t="s">
        <v>29102</v>
      </c>
      <c r="C24" s="158" t="s">
        <v>29103</v>
      </c>
      <c r="D24" s="158" t="s">
        <v>29104</v>
      </c>
      <c r="E24" s="247">
        <v>2000000</v>
      </c>
      <c r="F24" s="10" t="s">
        <v>13</v>
      </c>
    </row>
    <row r="25" spans="1:6" ht="47.25" x14ac:dyDescent="0.25">
      <c r="A25" s="69">
        <v>15</v>
      </c>
      <c r="B25" s="158" t="s">
        <v>29105</v>
      </c>
      <c r="C25" s="158" t="s">
        <v>29106</v>
      </c>
      <c r="D25" s="158" t="s">
        <v>29104</v>
      </c>
      <c r="E25" s="247">
        <v>2000000</v>
      </c>
      <c r="F25" s="10" t="s">
        <v>13</v>
      </c>
    </row>
    <row r="26" spans="1:6" ht="47.25" x14ac:dyDescent="0.25">
      <c r="A26" s="69">
        <v>16</v>
      </c>
      <c r="B26" s="158" t="s">
        <v>29107</v>
      </c>
      <c r="C26" s="158" t="s">
        <v>29108</v>
      </c>
      <c r="D26" s="158" t="s">
        <v>29104</v>
      </c>
      <c r="E26" s="247">
        <v>2000000</v>
      </c>
      <c r="F26" s="10" t="s">
        <v>13</v>
      </c>
    </row>
    <row r="27" spans="1:6" x14ac:dyDescent="0.25">
      <c r="A27" s="69"/>
      <c r="B27" s="336" t="s">
        <v>739</v>
      </c>
      <c r="C27" s="158"/>
      <c r="D27" s="158"/>
      <c r="E27" s="247"/>
      <c r="F27" s="10"/>
    </row>
    <row r="28" spans="1:6" ht="47.25" x14ac:dyDescent="0.25">
      <c r="A28" s="69">
        <v>17</v>
      </c>
      <c r="B28" s="158" t="s">
        <v>8983</v>
      </c>
      <c r="C28" s="158" t="s">
        <v>29109</v>
      </c>
      <c r="D28" s="158" t="s">
        <v>8985</v>
      </c>
      <c r="E28" s="247">
        <v>4568965.5199999996</v>
      </c>
      <c r="F28" s="10" t="s">
        <v>272</v>
      </c>
    </row>
    <row r="29" spans="1:6" x14ac:dyDescent="0.25">
      <c r="A29" s="69"/>
      <c r="B29" s="2689" t="s">
        <v>303</v>
      </c>
      <c r="C29" s="2691"/>
      <c r="D29" s="158"/>
      <c r="E29" s="247"/>
      <c r="F29" s="10"/>
    </row>
    <row r="30" spans="1:6" ht="94.5" x14ac:dyDescent="0.25">
      <c r="A30" s="69">
        <v>18</v>
      </c>
      <c r="B30" s="158" t="s">
        <v>29096</v>
      </c>
      <c r="C30" s="158" t="s">
        <v>29110</v>
      </c>
      <c r="D30" s="158" t="s">
        <v>29111</v>
      </c>
      <c r="E30" s="247">
        <v>1720000</v>
      </c>
      <c r="F30" s="10" t="s">
        <v>1269</v>
      </c>
    </row>
    <row r="31" spans="1:6" x14ac:dyDescent="0.25">
      <c r="A31" s="69"/>
      <c r="B31" s="336" t="s">
        <v>306</v>
      </c>
      <c r="C31" s="158"/>
      <c r="D31" s="158"/>
      <c r="E31" s="247"/>
      <c r="F31" s="10"/>
    </row>
    <row r="32" spans="1:6" ht="157.5" x14ac:dyDescent="0.25">
      <c r="A32" s="69">
        <v>19</v>
      </c>
      <c r="B32" s="158" t="s">
        <v>29112</v>
      </c>
      <c r="C32" s="158" t="s">
        <v>29113</v>
      </c>
      <c r="D32" s="158" t="s">
        <v>29114</v>
      </c>
      <c r="E32" s="247">
        <v>1720000</v>
      </c>
      <c r="F32" s="10" t="s">
        <v>1269</v>
      </c>
    </row>
    <row r="33" spans="1:6" x14ac:dyDescent="0.25">
      <c r="A33" s="69"/>
      <c r="B33" s="2689" t="s">
        <v>477</v>
      </c>
      <c r="C33" s="2691"/>
      <c r="D33" s="158"/>
      <c r="E33" s="247"/>
      <c r="F33" s="10"/>
    </row>
    <row r="34" spans="1:6" ht="157.5" x14ac:dyDescent="0.25">
      <c r="A34" s="69">
        <v>20</v>
      </c>
      <c r="B34" s="2" t="s">
        <v>29115</v>
      </c>
      <c r="C34" s="2" t="s">
        <v>29116</v>
      </c>
      <c r="D34" s="2" t="s">
        <v>29117</v>
      </c>
      <c r="E34" s="247">
        <v>1169256.75</v>
      </c>
      <c r="F34" s="10" t="s">
        <v>13</v>
      </c>
    </row>
    <row r="35" spans="1:6" ht="157.5" x14ac:dyDescent="0.25">
      <c r="A35" s="69">
        <v>21</v>
      </c>
      <c r="B35" s="158" t="s">
        <v>29118</v>
      </c>
      <c r="C35" s="158" t="s">
        <v>29119</v>
      </c>
      <c r="D35" s="158" t="s">
        <v>29117</v>
      </c>
      <c r="E35" s="247">
        <v>1169256.75</v>
      </c>
      <c r="F35" s="10" t="s">
        <v>13</v>
      </c>
    </row>
    <row r="36" spans="1:6" ht="157.5" x14ac:dyDescent="0.25">
      <c r="A36" s="69">
        <v>22</v>
      </c>
      <c r="B36" s="158" t="s">
        <v>29120</v>
      </c>
      <c r="C36" s="158" t="s">
        <v>29121</v>
      </c>
      <c r="D36" s="158" t="s">
        <v>29117</v>
      </c>
      <c r="E36" s="247">
        <v>1169256.75</v>
      </c>
      <c r="F36" s="10" t="s">
        <v>13</v>
      </c>
    </row>
    <row r="37" spans="1:6" ht="157.5" x14ac:dyDescent="0.25">
      <c r="A37" s="69">
        <v>23</v>
      </c>
      <c r="B37" s="158" t="s">
        <v>29122</v>
      </c>
      <c r="C37" s="158" t="s">
        <v>29123</v>
      </c>
      <c r="D37" s="158" t="s">
        <v>29117</v>
      </c>
      <c r="E37" s="247">
        <v>1169256.75</v>
      </c>
      <c r="F37" s="10" t="s">
        <v>1269</v>
      </c>
    </row>
    <row r="38" spans="1:6" x14ac:dyDescent="0.25">
      <c r="A38" s="104"/>
      <c r="B38" s="2576" t="s">
        <v>481</v>
      </c>
      <c r="C38" s="2577"/>
      <c r="D38" s="69"/>
      <c r="E38" s="2"/>
      <c r="F38" s="75"/>
    </row>
    <row r="39" spans="1:6" ht="78.75" x14ac:dyDescent="0.25">
      <c r="A39" s="69">
        <v>24</v>
      </c>
      <c r="B39" s="158" t="s">
        <v>29124</v>
      </c>
      <c r="C39" s="158" t="s">
        <v>29125</v>
      </c>
      <c r="D39" s="158" t="s">
        <v>29126</v>
      </c>
      <c r="E39" s="247">
        <v>3500000</v>
      </c>
      <c r="F39" s="10" t="s">
        <v>13</v>
      </c>
    </row>
    <row r="40" spans="1:6" x14ac:dyDescent="0.25">
      <c r="A40" s="69"/>
      <c r="B40" s="336" t="s">
        <v>248</v>
      </c>
      <c r="C40" s="69"/>
      <c r="D40" s="69"/>
      <c r="E40" s="136">
        <f>SUM(E6:E39)</f>
        <v>78141088.079999998</v>
      </c>
      <c r="F40" s="75"/>
    </row>
    <row r="41" spans="1:6" x14ac:dyDescent="0.25">
      <c r="A41" s="357"/>
      <c r="B41" s="2427" t="s">
        <v>9</v>
      </c>
      <c r="C41" s="2427"/>
      <c r="D41" s="2427"/>
      <c r="E41" s="951"/>
      <c r="F41" s="359"/>
    </row>
    <row r="42" spans="1:6" ht="63" x14ac:dyDescent="0.25">
      <c r="A42" s="353">
        <v>1</v>
      </c>
      <c r="B42" s="69" t="s">
        <v>269</v>
      </c>
      <c r="C42" s="7" t="s">
        <v>29127</v>
      </c>
      <c r="D42" s="69" t="s">
        <v>271</v>
      </c>
      <c r="E42" s="187">
        <v>1000000</v>
      </c>
      <c r="F42" s="131" t="s">
        <v>272</v>
      </c>
    </row>
    <row r="43" spans="1:6" x14ac:dyDescent="0.25">
      <c r="A43" s="353"/>
      <c r="B43" s="70" t="s">
        <v>273</v>
      </c>
      <c r="C43" s="7"/>
      <c r="D43" s="69"/>
      <c r="E43" s="187"/>
      <c r="F43" s="131"/>
    </row>
    <row r="44" spans="1:6" ht="94.5" x14ac:dyDescent="0.25">
      <c r="A44" s="353">
        <v>2</v>
      </c>
      <c r="B44" s="69" t="s">
        <v>274</v>
      </c>
      <c r="C44" s="7" t="s">
        <v>29128</v>
      </c>
      <c r="D44" s="69" t="s">
        <v>276</v>
      </c>
      <c r="E44" s="187">
        <v>4500000</v>
      </c>
      <c r="F44" s="131" t="s">
        <v>277</v>
      </c>
    </row>
    <row r="45" spans="1:6" x14ac:dyDescent="0.25">
      <c r="A45" s="130"/>
      <c r="B45" s="70" t="s">
        <v>248</v>
      </c>
      <c r="C45" s="70"/>
      <c r="D45" s="70"/>
      <c r="E45" s="189">
        <v>5500000</v>
      </c>
      <c r="F45" s="130"/>
    </row>
    <row r="46" spans="1:6" ht="18" customHeight="1" x14ac:dyDescent="0.25">
      <c r="A46" s="130"/>
      <c r="B46" s="2348" t="s">
        <v>323</v>
      </c>
      <c r="C46" s="2350"/>
      <c r="D46" s="70"/>
      <c r="E46" s="189"/>
      <c r="F46" s="130"/>
    </row>
    <row r="47" spans="1:6" ht="157.5" x14ac:dyDescent="0.25">
      <c r="A47" s="69"/>
      <c r="B47" s="158" t="s">
        <v>29129</v>
      </c>
      <c r="C47" s="158" t="s">
        <v>29130</v>
      </c>
      <c r="D47" s="158" t="s">
        <v>29117</v>
      </c>
      <c r="E47" s="162">
        <v>1169256.75</v>
      </c>
      <c r="F47" s="10" t="s">
        <v>13</v>
      </c>
    </row>
    <row r="48" spans="1:6" ht="47.25" x14ac:dyDescent="0.25">
      <c r="A48" s="69">
        <v>14</v>
      </c>
      <c r="B48" s="158" t="s">
        <v>29131</v>
      </c>
      <c r="C48" s="158" t="s">
        <v>29132</v>
      </c>
      <c r="D48" s="158" t="s">
        <v>29133</v>
      </c>
      <c r="E48" s="162">
        <v>2000000</v>
      </c>
      <c r="F48" s="10" t="s">
        <v>13</v>
      </c>
    </row>
    <row r="49" spans="1:6" x14ac:dyDescent="0.25">
      <c r="A49" s="88"/>
      <c r="B49" s="88" t="s">
        <v>248</v>
      </c>
      <c r="C49" s="88"/>
      <c r="D49" s="88"/>
      <c r="E49" s="404">
        <f>E48+E47</f>
        <v>3169256.75</v>
      </c>
      <c r="F49" s="88"/>
    </row>
    <row r="50" spans="1:6" x14ac:dyDescent="0.25">
      <c r="A50" s="88"/>
      <c r="B50" s="88" t="s">
        <v>324</v>
      </c>
      <c r="C50" s="88"/>
      <c r="D50" s="88"/>
      <c r="E50" s="89">
        <f>E49+E45+E40</f>
        <v>86810344.829999998</v>
      </c>
      <c r="F50" s="88"/>
    </row>
    <row r="55" spans="1:6" x14ac:dyDescent="0.25">
      <c r="A55" s="2553" t="s">
        <v>0</v>
      </c>
      <c r="B55" s="2554"/>
      <c r="C55" s="2554"/>
      <c r="D55" s="2554"/>
      <c r="E55" s="2554"/>
      <c r="F55" s="2555"/>
    </row>
    <row r="56" spans="1:6" x14ac:dyDescent="0.25">
      <c r="A56" s="2553" t="s">
        <v>29074</v>
      </c>
      <c r="B56" s="2554"/>
      <c r="C56" s="2554"/>
      <c r="D56" s="2554"/>
      <c r="E56" s="2554"/>
      <c r="F56" s="2555"/>
    </row>
    <row r="57" spans="1:6" x14ac:dyDescent="0.25">
      <c r="A57" s="2553" t="s">
        <v>281</v>
      </c>
      <c r="B57" s="2554"/>
      <c r="C57" s="2554"/>
      <c r="D57" s="2554"/>
      <c r="E57" s="2554"/>
      <c r="F57" s="2555"/>
    </row>
    <row r="58" spans="1:6" ht="31.5" x14ac:dyDescent="0.25">
      <c r="A58" s="1247" t="s">
        <v>18595</v>
      </c>
      <c r="B58" s="821" t="s">
        <v>4</v>
      </c>
      <c r="C58" s="116" t="s">
        <v>5</v>
      </c>
      <c r="D58" s="821" t="s">
        <v>6</v>
      </c>
      <c r="E58" s="556" t="s">
        <v>29134</v>
      </c>
      <c r="F58" s="556" t="s">
        <v>8</v>
      </c>
    </row>
    <row r="59" spans="1:6" x14ac:dyDescent="0.25">
      <c r="A59" s="277"/>
      <c r="B59" s="251" t="s">
        <v>219</v>
      </c>
      <c r="C59" s="156"/>
      <c r="D59" s="156"/>
      <c r="E59" s="156"/>
      <c r="F59" s="120"/>
    </row>
    <row r="60" spans="1:6" ht="47.25" x14ac:dyDescent="0.25">
      <c r="A60" s="277">
        <v>1</v>
      </c>
      <c r="B60" s="156" t="s">
        <v>29135</v>
      </c>
      <c r="C60" s="156" t="s">
        <v>29108</v>
      </c>
      <c r="D60" s="156" t="s">
        <v>29136</v>
      </c>
      <c r="E60" s="405">
        <v>5500000</v>
      </c>
      <c r="F60" s="120" t="s">
        <v>13</v>
      </c>
    </row>
    <row r="61" spans="1:6" ht="31.5" x14ac:dyDescent="0.25">
      <c r="A61" s="277">
        <v>2</v>
      </c>
      <c r="B61" s="156" t="s">
        <v>29137</v>
      </c>
      <c r="C61" s="156" t="s">
        <v>29138</v>
      </c>
      <c r="D61" s="156" t="s">
        <v>29139</v>
      </c>
      <c r="E61" s="405">
        <v>3000000</v>
      </c>
      <c r="F61" s="120" t="s">
        <v>13</v>
      </c>
    </row>
    <row r="62" spans="1:6" x14ac:dyDescent="0.25">
      <c r="A62" s="277"/>
      <c r="B62" s="2527" t="s">
        <v>8012</v>
      </c>
      <c r="C62" s="2423"/>
      <c r="D62" s="156"/>
      <c r="E62" s="156"/>
      <c r="F62" s="120"/>
    </row>
    <row r="63" spans="1:6" ht="47.25" x14ac:dyDescent="0.25">
      <c r="A63" s="277">
        <v>3</v>
      </c>
      <c r="B63" s="156" t="s">
        <v>29140</v>
      </c>
      <c r="C63" s="156" t="s">
        <v>29100</v>
      </c>
      <c r="D63" s="156" t="s">
        <v>29141</v>
      </c>
      <c r="E63" s="1348">
        <v>2310345</v>
      </c>
      <c r="F63" s="43" t="s">
        <v>272</v>
      </c>
    </row>
    <row r="64" spans="1:6" x14ac:dyDescent="0.25">
      <c r="A64" s="277"/>
      <c r="B64" s="251" t="s">
        <v>40</v>
      </c>
      <c r="C64" s="156"/>
      <c r="D64" s="156"/>
      <c r="E64" s="156"/>
      <c r="F64" s="120"/>
    </row>
    <row r="65" spans="1:6" ht="63" x14ac:dyDescent="0.25">
      <c r="A65" s="277">
        <v>4</v>
      </c>
      <c r="B65" s="156" t="s">
        <v>41</v>
      </c>
      <c r="C65" s="156" t="s">
        <v>29142</v>
      </c>
      <c r="D65" s="156" t="s">
        <v>29143</v>
      </c>
      <c r="E65" s="405">
        <v>568965.34</v>
      </c>
      <c r="F65" s="120" t="s">
        <v>272</v>
      </c>
    </row>
    <row r="66" spans="1:6" x14ac:dyDescent="0.25">
      <c r="A66" s="277"/>
      <c r="B66" s="2375" t="s">
        <v>248</v>
      </c>
      <c r="C66" s="2376"/>
      <c r="D66" s="156"/>
      <c r="E66" s="463">
        <f>SUM(E60:E65)</f>
        <v>11379310.34</v>
      </c>
      <c r="F66" s="120"/>
    </row>
  </sheetData>
  <mergeCells count="17">
    <mergeCell ref="A56:F56"/>
    <mergeCell ref="A57:F57"/>
    <mergeCell ref="B62:C62"/>
    <mergeCell ref="B66:C66"/>
    <mergeCell ref="B20:C20"/>
    <mergeCell ref="B29:C29"/>
    <mergeCell ref="B33:C33"/>
    <mergeCell ref="B38:C38"/>
    <mergeCell ref="B41:D41"/>
    <mergeCell ref="A55:F55"/>
    <mergeCell ref="B46:C46"/>
    <mergeCell ref="B18:C18"/>
    <mergeCell ref="A1:F1"/>
    <mergeCell ref="A2:F2"/>
    <mergeCell ref="A3:F3"/>
    <mergeCell ref="B5:D5"/>
    <mergeCell ref="B11:D11"/>
  </mergeCells>
  <pageMargins left="0.7" right="0.7" top="0.75" bottom="0.75" header="0.3" footer="0.3"/>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6"/>
  <sheetViews>
    <sheetView topLeftCell="A48" workbookViewId="0">
      <selection activeCell="C53" sqref="C53"/>
    </sheetView>
  </sheetViews>
  <sheetFormatPr defaultRowHeight="15.75" x14ac:dyDescent="0.25"/>
  <cols>
    <col min="1" max="1" width="8.5703125" style="128" customWidth="1"/>
    <col min="2" max="2" width="15.5703125" style="128" customWidth="1"/>
    <col min="3" max="3" width="42.140625" style="128" customWidth="1"/>
    <col min="4" max="4" width="15.5703125" style="128" customWidth="1"/>
    <col min="5" max="5" width="19.42578125" style="128" customWidth="1"/>
    <col min="6" max="6" width="10.140625" style="128" customWidth="1"/>
    <col min="7" max="16384" width="9.140625" style="128"/>
  </cols>
  <sheetData>
    <row r="1" spans="1:6" x14ac:dyDescent="0.25">
      <c r="A1" s="2345" t="s">
        <v>0</v>
      </c>
      <c r="B1" s="2345"/>
      <c r="C1" s="2345"/>
      <c r="D1" s="2345"/>
      <c r="E1" s="2345"/>
      <c r="F1" s="2345"/>
    </row>
    <row r="2" spans="1:6" x14ac:dyDescent="0.25">
      <c r="A2" s="2345" t="s">
        <v>29144</v>
      </c>
      <c r="B2" s="2345"/>
      <c r="C2" s="2345"/>
      <c r="D2" s="2345"/>
      <c r="E2" s="2345"/>
      <c r="F2" s="2345"/>
    </row>
    <row r="3" spans="1:6" x14ac:dyDescent="0.25">
      <c r="A3" s="2345" t="s">
        <v>281</v>
      </c>
      <c r="B3" s="2345"/>
      <c r="C3" s="2345"/>
      <c r="D3" s="2345"/>
      <c r="E3" s="2345"/>
      <c r="F3" s="2345"/>
    </row>
    <row r="4" spans="1:6" ht="31.5" x14ac:dyDescent="0.25">
      <c r="A4" s="9" t="s">
        <v>3</v>
      </c>
      <c r="B4" s="96" t="s">
        <v>283</v>
      </c>
      <c r="C4" s="96" t="s">
        <v>284</v>
      </c>
      <c r="D4" s="96" t="s">
        <v>5291</v>
      </c>
      <c r="E4" s="138" t="s">
        <v>286</v>
      </c>
      <c r="F4" s="96" t="s">
        <v>287</v>
      </c>
    </row>
    <row r="5" spans="1:6" x14ac:dyDescent="0.25">
      <c r="A5" s="9"/>
      <c r="B5" s="2384" t="s">
        <v>9</v>
      </c>
      <c r="C5" s="2384"/>
      <c r="D5" s="2384"/>
      <c r="E5" s="138"/>
      <c r="F5" s="96"/>
    </row>
    <row r="6" spans="1:6" ht="47.25" x14ac:dyDescent="0.25">
      <c r="A6" s="2">
        <v>1</v>
      </c>
      <c r="B6" s="2" t="s">
        <v>289</v>
      </c>
      <c r="C6" s="2" t="s">
        <v>29145</v>
      </c>
      <c r="D6" s="2" t="s">
        <v>329</v>
      </c>
      <c r="E6" s="77">
        <v>2535760</v>
      </c>
      <c r="F6" s="10" t="s">
        <v>272</v>
      </c>
    </row>
    <row r="7" spans="1:6" ht="157.5" x14ac:dyDescent="0.25">
      <c r="A7" s="2">
        <v>2</v>
      </c>
      <c r="B7" s="2" t="s">
        <v>295</v>
      </c>
      <c r="C7" s="2" t="s">
        <v>29146</v>
      </c>
      <c r="D7" s="2" t="s">
        <v>1232</v>
      </c>
      <c r="E7" s="77">
        <v>597860.68999999994</v>
      </c>
      <c r="F7" s="10" t="s">
        <v>272</v>
      </c>
    </row>
    <row r="8" spans="1:6" ht="47.25" x14ac:dyDescent="0.25">
      <c r="A8" s="2">
        <v>3</v>
      </c>
      <c r="B8" s="2" t="s">
        <v>17</v>
      </c>
      <c r="C8" s="2" t="s">
        <v>29147</v>
      </c>
      <c r="D8" s="2" t="s">
        <v>8480</v>
      </c>
      <c r="E8" s="77">
        <v>24000</v>
      </c>
      <c r="F8" s="10" t="s">
        <v>272</v>
      </c>
    </row>
    <row r="9" spans="1:6" ht="47.25" x14ac:dyDescent="0.25">
      <c r="A9" s="2">
        <v>4</v>
      </c>
      <c r="B9" s="2" t="s">
        <v>20</v>
      </c>
      <c r="C9" s="2" t="s">
        <v>29148</v>
      </c>
      <c r="D9" s="2" t="s">
        <v>8482</v>
      </c>
      <c r="E9" s="77">
        <v>51000</v>
      </c>
      <c r="F9" s="10" t="s">
        <v>272</v>
      </c>
    </row>
    <row r="10" spans="1:6" ht="94.5" x14ac:dyDescent="0.25">
      <c r="A10" s="2">
        <v>5</v>
      </c>
      <c r="B10" s="2" t="s">
        <v>23</v>
      </c>
      <c r="C10" s="2" t="s">
        <v>29149</v>
      </c>
      <c r="D10" s="2" t="s">
        <v>541</v>
      </c>
      <c r="E10" s="77">
        <v>300000</v>
      </c>
      <c r="F10" s="10" t="s">
        <v>272</v>
      </c>
    </row>
    <row r="11" spans="1:6" ht="141.75" x14ac:dyDescent="0.25">
      <c r="A11" s="2">
        <v>6</v>
      </c>
      <c r="B11" s="2" t="s">
        <v>29150</v>
      </c>
      <c r="C11" s="2" t="s">
        <v>29151</v>
      </c>
      <c r="D11" s="2" t="s">
        <v>29152</v>
      </c>
      <c r="E11" s="77">
        <v>700000</v>
      </c>
      <c r="F11" s="10" t="s">
        <v>13</v>
      </c>
    </row>
    <row r="12" spans="1:6" x14ac:dyDescent="0.25">
      <c r="A12" s="2"/>
      <c r="B12" s="2383" t="s">
        <v>334</v>
      </c>
      <c r="C12" s="2383"/>
      <c r="D12" s="2383"/>
      <c r="E12" s="77"/>
      <c r="F12" s="10"/>
    </row>
    <row r="13" spans="1:6" ht="141.75" x14ac:dyDescent="0.25">
      <c r="A13" s="2">
        <v>7</v>
      </c>
      <c r="B13" s="2" t="s">
        <v>295</v>
      </c>
      <c r="C13" s="2" t="s">
        <v>29153</v>
      </c>
      <c r="D13" s="2" t="s">
        <v>544</v>
      </c>
      <c r="E13" s="77">
        <v>504310.35</v>
      </c>
      <c r="F13" s="10" t="s">
        <v>272</v>
      </c>
    </row>
    <row r="14" spans="1:6" ht="94.5" x14ac:dyDescent="0.25">
      <c r="A14" s="2">
        <v>8</v>
      </c>
      <c r="B14" s="2" t="s">
        <v>23</v>
      </c>
      <c r="C14" s="2" t="s">
        <v>29154</v>
      </c>
      <c r="D14" s="2" t="s">
        <v>541</v>
      </c>
      <c r="E14" s="77">
        <v>600000.21</v>
      </c>
      <c r="F14" s="10" t="s">
        <v>272</v>
      </c>
    </row>
    <row r="15" spans="1:6" ht="94.5" x14ac:dyDescent="0.25">
      <c r="A15" s="2">
        <v>9</v>
      </c>
      <c r="B15" s="2" t="s">
        <v>299</v>
      </c>
      <c r="C15" s="2" t="s">
        <v>29155</v>
      </c>
      <c r="D15" s="2" t="s">
        <v>300</v>
      </c>
      <c r="E15" s="77">
        <v>1500000</v>
      </c>
      <c r="F15" s="10" t="s">
        <v>272</v>
      </c>
    </row>
    <row r="16" spans="1:6" x14ac:dyDescent="0.25">
      <c r="A16" s="2"/>
      <c r="B16" s="9" t="s">
        <v>34</v>
      </c>
      <c r="C16" s="2"/>
      <c r="D16" s="2"/>
      <c r="E16" s="77"/>
      <c r="F16" s="10"/>
    </row>
    <row r="17" spans="1:6" ht="78.75" x14ac:dyDescent="0.25">
      <c r="A17" s="2">
        <v>10</v>
      </c>
      <c r="B17" s="2" t="s">
        <v>309</v>
      </c>
      <c r="C17" s="2" t="s">
        <v>29156</v>
      </c>
      <c r="D17" s="2" t="s">
        <v>8489</v>
      </c>
      <c r="E17" s="77">
        <v>6452586</v>
      </c>
      <c r="F17" s="10" t="s">
        <v>272</v>
      </c>
    </row>
    <row r="18" spans="1:6" ht="78.75" x14ac:dyDescent="0.25">
      <c r="A18" s="2">
        <v>11</v>
      </c>
      <c r="B18" s="2" t="s">
        <v>29157</v>
      </c>
      <c r="C18" s="2" t="s">
        <v>29158</v>
      </c>
      <c r="D18" s="2" t="s">
        <v>8491</v>
      </c>
      <c r="E18" s="77">
        <v>10750000</v>
      </c>
      <c r="F18" s="10" t="s">
        <v>272</v>
      </c>
    </row>
    <row r="19" spans="1:6" x14ac:dyDescent="0.25">
      <c r="A19" s="2"/>
      <c r="B19" s="2373" t="s">
        <v>739</v>
      </c>
      <c r="C19" s="2374"/>
      <c r="D19" s="2"/>
      <c r="E19" s="77"/>
      <c r="F19" s="10"/>
    </row>
    <row r="20" spans="1:6" ht="126" x14ac:dyDescent="0.25">
      <c r="A20" s="2">
        <v>12</v>
      </c>
      <c r="B20" s="2" t="s">
        <v>301</v>
      </c>
      <c r="C20" s="2" t="s">
        <v>29159</v>
      </c>
      <c r="D20" s="2" t="s">
        <v>43</v>
      </c>
      <c r="E20" s="77">
        <v>4568965.5199999996</v>
      </c>
      <c r="F20" s="10" t="s">
        <v>272</v>
      </c>
    </row>
    <row r="21" spans="1:6" x14ac:dyDescent="0.25">
      <c r="A21" s="2"/>
      <c r="B21" s="2383" t="s">
        <v>5895</v>
      </c>
      <c r="C21" s="2383"/>
      <c r="D21" s="2"/>
      <c r="E21" s="77"/>
      <c r="F21" s="10"/>
    </row>
    <row r="22" spans="1:6" ht="236.25" x14ac:dyDescent="0.25">
      <c r="A22" s="2">
        <v>13</v>
      </c>
      <c r="B22" s="2" t="s">
        <v>29160</v>
      </c>
      <c r="C22" s="2" t="s">
        <v>29161</v>
      </c>
      <c r="D22" s="2" t="s">
        <v>29162</v>
      </c>
      <c r="E22" s="77">
        <v>7321633</v>
      </c>
      <c r="F22" s="10" t="s">
        <v>13</v>
      </c>
    </row>
    <row r="23" spans="1:6" ht="409.5" x14ac:dyDescent="0.25">
      <c r="A23" s="2">
        <v>14</v>
      </c>
      <c r="B23" s="2" t="s">
        <v>29163</v>
      </c>
      <c r="C23" s="2" t="s">
        <v>29164</v>
      </c>
      <c r="D23" s="2" t="s">
        <v>29165</v>
      </c>
      <c r="E23" s="77">
        <v>8643039</v>
      </c>
      <c r="F23" s="10" t="s">
        <v>13</v>
      </c>
    </row>
    <row r="24" spans="1:6" ht="141.75" x14ac:dyDescent="0.25">
      <c r="A24" s="2">
        <v>15</v>
      </c>
      <c r="B24" s="2" t="s">
        <v>29166</v>
      </c>
      <c r="C24" s="2" t="s">
        <v>29167</v>
      </c>
      <c r="D24" s="2" t="s">
        <v>29168</v>
      </c>
      <c r="E24" s="77">
        <v>4148739</v>
      </c>
      <c r="F24" s="10" t="s">
        <v>13</v>
      </c>
    </row>
    <row r="25" spans="1:6" ht="141.75" x14ac:dyDescent="0.25">
      <c r="A25" s="2">
        <v>16</v>
      </c>
      <c r="B25" s="2" t="s">
        <v>29169</v>
      </c>
      <c r="C25" s="2" t="s">
        <v>29170</v>
      </c>
      <c r="D25" s="2" t="s">
        <v>29171</v>
      </c>
      <c r="E25" s="77">
        <v>4148739</v>
      </c>
      <c r="F25" s="10" t="s">
        <v>13</v>
      </c>
    </row>
    <row r="26" spans="1:6" x14ac:dyDescent="0.25">
      <c r="A26" s="2"/>
      <c r="B26" s="9" t="s">
        <v>2065</v>
      </c>
      <c r="C26" s="2"/>
      <c r="D26" s="2"/>
      <c r="E26" s="77"/>
      <c r="F26" s="10"/>
    </row>
    <row r="27" spans="1:6" ht="173.25" x14ac:dyDescent="0.25">
      <c r="A27" s="2">
        <v>17</v>
      </c>
      <c r="B27" s="2" t="s">
        <v>4481</v>
      </c>
      <c r="C27" s="2" t="s">
        <v>29172</v>
      </c>
      <c r="D27" s="2" t="s">
        <v>8540</v>
      </c>
      <c r="E27" s="77">
        <v>1736206.9</v>
      </c>
      <c r="F27" s="10" t="s">
        <v>272</v>
      </c>
    </row>
    <row r="28" spans="1:6" x14ac:dyDescent="0.25">
      <c r="A28" s="2"/>
      <c r="B28" s="2373" t="s">
        <v>303</v>
      </c>
      <c r="C28" s="2374"/>
      <c r="D28" s="2"/>
      <c r="E28" s="77"/>
      <c r="F28" s="10"/>
    </row>
    <row r="29" spans="1:6" ht="63" x14ac:dyDescent="0.25">
      <c r="A29" s="2">
        <v>18</v>
      </c>
      <c r="B29" s="2" t="s">
        <v>29173</v>
      </c>
      <c r="C29" s="2" t="s">
        <v>29174</v>
      </c>
      <c r="D29" s="2" t="s">
        <v>29175</v>
      </c>
      <c r="E29" s="77">
        <v>1736206.9</v>
      </c>
      <c r="F29" s="10" t="s">
        <v>13</v>
      </c>
    </row>
    <row r="30" spans="1:6" x14ac:dyDescent="0.25">
      <c r="A30" s="2"/>
      <c r="B30" s="2383" t="s">
        <v>477</v>
      </c>
      <c r="C30" s="2383"/>
      <c r="D30" s="2383"/>
      <c r="E30" s="77"/>
      <c r="F30" s="10"/>
    </row>
    <row r="31" spans="1:6" ht="236.25" x14ac:dyDescent="0.25">
      <c r="A31" s="2">
        <v>19</v>
      </c>
      <c r="B31" s="2" t="s">
        <v>29173</v>
      </c>
      <c r="C31" s="2" t="s">
        <v>29176</v>
      </c>
      <c r="D31" s="2" t="s">
        <v>29177</v>
      </c>
      <c r="E31" s="77">
        <v>1169256.75</v>
      </c>
      <c r="F31" s="10" t="s">
        <v>13</v>
      </c>
    </row>
    <row r="32" spans="1:6" ht="236.25" x14ac:dyDescent="0.25">
      <c r="A32" s="2">
        <v>20</v>
      </c>
      <c r="B32" s="2" t="s">
        <v>29178</v>
      </c>
      <c r="C32" s="2" t="s">
        <v>29179</v>
      </c>
      <c r="D32" s="2" t="s">
        <v>29177</v>
      </c>
      <c r="E32" s="77">
        <v>1169256.75</v>
      </c>
      <c r="F32" s="10" t="s">
        <v>13</v>
      </c>
    </row>
    <row r="33" spans="1:6" ht="236.25" x14ac:dyDescent="0.25">
      <c r="A33" s="2">
        <v>21</v>
      </c>
      <c r="B33" s="2" t="s">
        <v>29180</v>
      </c>
      <c r="C33" s="2" t="s">
        <v>29181</v>
      </c>
      <c r="D33" s="2" t="s">
        <v>29177</v>
      </c>
      <c r="E33" s="77">
        <v>1169256.75</v>
      </c>
      <c r="F33" s="10" t="s">
        <v>13</v>
      </c>
    </row>
    <row r="34" spans="1:6" ht="236.25" x14ac:dyDescent="0.25">
      <c r="A34" s="2">
        <v>22</v>
      </c>
      <c r="B34" s="2" t="s">
        <v>29182</v>
      </c>
      <c r="C34" s="2" t="s">
        <v>29183</v>
      </c>
      <c r="D34" s="2" t="s">
        <v>29177</v>
      </c>
      <c r="E34" s="77">
        <v>1169256.75</v>
      </c>
      <c r="F34" s="10" t="s">
        <v>13</v>
      </c>
    </row>
    <row r="35" spans="1:6" x14ac:dyDescent="0.25">
      <c r="A35" s="2"/>
      <c r="B35" s="2373" t="s">
        <v>481</v>
      </c>
      <c r="C35" s="2374"/>
      <c r="D35" s="2"/>
      <c r="E35" s="77"/>
      <c r="F35" s="10"/>
    </row>
    <row r="36" spans="1:6" ht="94.5" x14ac:dyDescent="0.25">
      <c r="A36" s="2">
        <v>23</v>
      </c>
      <c r="B36" s="2" t="s">
        <v>1194</v>
      </c>
      <c r="C36" s="2" t="s">
        <v>29176</v>
      </c>
      <c r="D36" s="2" t="s">
        <v>29184</v>
      </c>
      <c r="E36" s="77">
        <v>3500000</v>
      </c>
      <c r="F36" s="10" t="s">
        <v>13</v>
      </c>
    </row>
    <row r="37" spans="1:6" x14ac:dyDescent="0.25">
      <c r="A37" s="2"/>
      <c r="B37" s="9" t="s">
        <v>248</v>
      </c>
      <c r="C37" s="259"/>
      <c r="D37" s="259"/>
      <c r="E37" s="1349">
        <f>SUM(E6:E36)</f>
        <v>64496073.569999993</v>
      </c>
      <c r="F37" s="1350"/>
    </row>
    <row r="38" spans="1:6" x14ac:dyDescent="0.25">
      <c r="A38" s="357"/>
      <c r="B38" s="2427" t="s">
        <v>9</v>
      </c>
      <c r="C38" s="2427"/>
      <c r="D38" s="2427"/>
      <c r="E38" s="951"/>
      <c r="F38" s="359"/>
    </row>
    <row r="39" spans="1:6" ht="63" x14ac:dyDescent="0.25">
      <c r="A39" s="353">
        <v>1</v>
      </c>
      <c r="B39" s="69" t="s">
        <v>269</v>
      </c>
      <c r="C39" s="7" t="s">
        <v>29344</v>
      </c>
      <c r="D39" s="69" t="s">
        <v>271</v>
      </c>
      <c r="E39" s="187">
        <v>1000000</v>
      </c>
      <c r="F39" s="131" t="s">
        <v>272</v>
      </c>
    </row>
    <row r="40" spans="1:6" x14ac:dyDescent="0.25">
      <c r="A40" s="353"/>
      <c r="B40" s="70" t="s">
        <v>273</v>
      </c>
      <c r="C40" s="7"/>
      <c r="D40" s="69"/>
      <c r="E40" s="187"/>
      <c r="F40" s="131"/>
    </row>
    <row r="41" spans="1:6" ht="94.5" x14ac:dyDescent="0.25">
      <c r="A41" s="353">
        <v>2</v>
      </c>
      <c r="B41" s="69" t="s">
        <v>274</v>
      </c>
      <c r="C41" s="7" t="s">
        <v>29345</v>
      </c>
      <c r="D41" s="69" t="s">
        <v>276</v>
      </c>
      <c r="E41" s="187">
        <v>4500000</v>
      </c>
      <c r="F41" s="131" t="s">
        <v>277</v>
      </c>
    </row>
    <row r="42" spans="1:6" x14ac:dyDescent="0.25">
      <c r="A42" s="130"/>
      <c r="B42" s="70" t="s">
        <v>248</v>
      </c>
      <c r="C42" s="70"/>
      <c r="D42" s="70"/>
      <c r="E42" s="189">
        <v>5500000</v>
      </c>
      <c r="F42" s="130"/>
    </row>
    <row r="43" spans="1:6" ht="15" customHeight="1" x14ac:dyDescent="0.25">
      <c r="A43" s="130"/>
      <c r="B43" s="2348" t="s">
        <v>323</v>
      </c>
      <c r="C43" s="2350"/>
      <c r="D43" s="70"/>
      <c r="E43" s="189"/>
      <c r="F43" s="130"/>
    </row>
    <row r="44" spans="1:6" x14ac:dyDescent="0.25">
      <c r="A44" s="2"/>
      <c r="B44" s="9" t="s">
        <v>219</v>
      </c>
      <c r="C44" s="2"/>
      <c r="D44" s="2"/>
      <c r="E44" s="77"/>
      <c r="F44" s="10"/>
    </row>
    <row r="45" spans="1:6" ht="157.5" x14ac:dyDescent="0.25">
      <c r="A45" s="2"/>
      <c r="B45" s="2" t="s">
        <v>29185</v>
      </c>
      <c r="C45" s="2" t="s">
        <v>29186</v>
      </c>
      <c r="D45" s="2" t="s">
        <v>29187</v>
      </c>
      <c r="E45" s="77">
        <v>4203567.8099999996</v>
      </c>
      <c r="F45" s="10" t="s">
        <v>13</v>
      </c>
    </row>
    <row r="46" spans="1:6" ht="220.5" x14ac:dyDescent="0.25">
      <c r="A46" s="2"/>
      <c r="B46" s="2" t="s">
        <v>29188</v>
      </c>
      <c r="C46" s="2" t="s">
        <v>29189</v>
      </c>
      <c r="D46" s="2" t="s">
        <v>29190</v>
      </c>
      <c r="E46" s="77">
        <v>4203567.8099999996</v>
      </c>
      <c r="F46" s="10" t="s">
        <v>13</v>
      </c>
    </row>
    <row r="47" spans="1:6" ht="157.5" x14ac:dyDescent="0.25">
      <c r="A47" s="2"/>
      <c r="B47" s="2" t="s">
        <v>29191</v>
      </c>
      <c r="C47" s="2" t="s">
        <v>29192</v>
      </c>
      <c r="D47" s="2" t="s">
        <v>29193</v>
      </c>
      <c r="E47" s="77">
        <v>4203567.82</v>
      </c>
      <c r="F47" s="10" t="s">
        <v>13</v>
      </c>
    </row>
    <row r="48" spans="1:6" ht="141.75" x14ac:dyDescent="0.25">
      <c r="A48" s="2"/>
      <c r="B48" s="2" t="s">
        <v>29194</v>
      </c>
      <c r="C48" s="2" t="s">
        <v>29195</v>
      </c>
      <c r="D48" s="2" t="s">
        <v>29196</v>
      </c>
      <c r="E48" s="77">
        <v>4203567.8099999996</v>
      </c>
      <c r="F48" s="10"/>
    </row>
    <row r="49" spans="1:6" x14ac:dyDescent="0.25">
      <c r="A49" s="264"/>
      <c r="B49" s="227" t="s">
        <v>248</v>
      </c>
      <c r="C49" s="227"/>
      <c r="D49" s="227"/>
      <c r="E49" s="1352">
        <f>SUM(E45:E48)</f>
        <v>16814271.25</v>
      </c>
      <c r="F49" s="229"/>
    </row>
    <row r="50" spans="1:6" ht="18" customHeight="1" x14ac:dyDescent="0.25">
      <c r="A50" s="88"/>
      <c r="B50" s="2373" t="s">
        <v>324</v>
      </c>
      <c r="C50" s="2374"/>
      <c r="D50" s="88"/>
      <c r="E50" s="89">
        <f>E49+E42+E37</f>
        <v>86810344.819999993</v>
      </c>
      <c r="F50" s="88"/>
    </row>
    <row r="55" spans="1:6" x14ac:dyDescent="0.25">
      <c r="A55" s="2352" t="s">
        <v>0</v>
      </c>
      <c r="B55" s="2352"/>
      <c r="C55" s="2352"/>
      <c r="D55" s="2352"/>
      <c r="E55" s="2352"/>
      <c r="F55" s="2352"/>
    </row>
    <row r="56" spans="1:6" x14ac:dyDescent="0.25">
      <c r="A56" s="2352" t="s">
        <v>29144</v>
      </c>
      <c r="B56" s="2352"/>
      <c r="C56" s="2352"/>
      <c r="D56" s="2352"/>
      <c r="E56" s="2352"/>
      <c r="F56" s="2352"/>
    </row>
    <row r="57" spans="1:6" x14ac:dyDescent="0.25">
      <c r="A57" s="2352" t="s">
        <v>281</v>
      </c>
      <c r="B57" s="2352"/>
      <c r="C57" s="2352"/>
      <c r="D57" s="2352"/>
      <c r="E57" s="2352"/>
      <c r="F57" s="2352"/>
    </row>
    <row r="58" spans="1:6" ht="31.5" x14ac:dyDescent="0.25">
      <c r="A58" s="270" t="s">
        <v>3</v>
      </c>
      <c r="B58" s="38" t="s">
        <v>5559</v>
      </c>
      <c r="C58" s="38" t="s">
        <v>284</v>
      </c>
      <c r="D58" s="38" t="s">
        <v>4426</v>
      </c>
      <c r="E58" s="38" t="s">
        <v>286</v>
      </c>
      <c r="F58" s="264" t="s">
        <v>7998</v>
      </c>
    </row>
    <row r="59" spans="1:6" x14ac:dyDescent="0.25">
      <c r="A59" s="270"/>
      <c r="B59" s="2328" t="s">
        <v>34</v>
      </c>
      <c r="C59" s="2328"/>
      <c r="D59" s="38"/>
      <c r="E59" s="38"/>
      <c r="F59" s="264"/>
    </row>
    <row r="60" spans="1:6" ht="78.75" x14ac:dyDescent="0.25">
      <c r="A60" s="182">
        <v>1</v>
      </c>
      <c r="B60" s="269" t="s">
        <v>309</v>
      </c>
      <c r="C60" s="182" t="s">
        <v>29197</v>
      </c>
      <c r="D60" s="269" t="s">
        <v>8489</v>
      </c>
      <c r="E60" s="48">
        <v>810353.83</v>
      </c>
      <c r="F60" s="182" t="s">
        <v>272</v>
      </c>
    </row>
    <row r="61" spans="1:6" x14ac:dyDescent="0.25">
      <c r="A61" s="182"/>
      <c r="B61" s="2332" t="s">
        <v>739</v>
      </c>
      <c r="C61" s="2332"/>
      <c r="D61" s="269"/>
      <c r="E61" s="48"/>
      <c r="F61" s="182"/>
    </row>
    <row r="62" spans="1:6" ht="126" x14ac:dyDescent="0.25">
      <c r="A62" s="182">
        <v>2</v>
      </c>
      <c r="B62" s="182" t="s">
        <v>301</v>
      </c>
      <c r="C62" s="182" t="s">
        <v>29159</v>
      </c>
      <c r="D62" s="182" t="s">
        <v>43</v>
      </c>
      <c r="E62" s="48">
        <v>568956.51</v>
      </c>
      <c r="F62" s="182" t="s">
        <v>272</v>
      </c>
    </row>
    <row r="63" spans="1:6" x14ac:dyDescent="0.25">
      <c r="A63" s="182"/>
      <c r="B63" s="2328" t="s">
        <v>8266</v>
      </c>
      <c r="C63" s="2328"/>
      <c r="D63" s="182"/>
      <c r="E63" s="48"/>
      <c r="F63" s="182"/>
    </row>
    <row r="64" spans="1:6" ht="220.5" x14ac:dyDescent="0.25">
      <c r="A64" s="182">
        <v>3</v>
      </c>
      <c r="B64" s="269" t="s">
        <v>29198</v>
      </c>
      <c r="C64" s="182" t="s">
        <v>29199</v>
      </c>
      <c r="D64" s="269" t="s">
        <v>29200</v>
      </c>
      <c r="E64" s="46">
        <v>8286112</v>
      </c>
      <c r="F64" s="182" t="s">
        <v>13</v>
      </c>
    </row>
    <row r="65" spans="1:6" ht="220.5" x14ac:dyDescent="0.25">
      <c r="A65" s="182">
        <v>4</v>
      </c>
      <c r="B65" s="182" t="s">
        <v>29201</v>
      </c>
      <c r="C65" s="182" t="s">
        <v>29202</v>
      </c>
      <c r="D65" s="269" t="s">
        <v>29203</v>
      </c>
      <c r="E65" s="48">
        <v>1713888</v>
      </c>
      <c r="F65" s="182" t="s">
        <v>13</v>
      </c>
    </row>
    <row r="66" spans="1:6" x14ac:dyDescent="0.25">
      <c r="A66" s="265"/>
      <c r="B66" s="2982" t="s">
        <v>248</v>
      </c>
      <c r="C66" s="2982"/>
      <c r="D66" s="2982"/>
      <c r="E66" s="793">
        <f>SUM(E60:E65)</f>
        <v>11379310.34</v>
      </c>
      <c r="F66" s="265"/>
    </row>
  </sheetData>
  <mergeCells count="20">
    <mergeCell ref="B28:C28"/>
    <mergeCell ref="B30:D30"/>
    <mergeCell ref="B63:C63"/>
    <mergeCell ref="B66:D66"/>
    <mergeCell ref="B50:C50"/>
    <mergeCell ref="A55:F55"/>
    <mergeCell ref="A56:F56"/>
    <mergeCell ref="A57:F57"/>
    <mergeCell ref="B59:C59"/>
    <mergeCell ref="B61:C61"/>
    <mergeCell ref="B35:C35"/>
    <mergeCell ref="B38:D38"/>
    <mergeCell ref="B43:C43"/>
    <mergeCell ref="B19:C19"/>
    <mergeCell ref="B21:C21"/>
    <mergeCell ref="A1:F1"/>
    <mergeCell ref="A2:F2"/>
    <mergeCell ref="A3:F3"/>
    <mergeCell ref="B5:D5"/>
    <mergeCell ref="B12:D12"/>
  </mergeCells>
  <pageMargins left="0.7" right="0.7" top="0.75" bottom="0.75" header="0.3" footer="0.3"/>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1"/>
  <sheetViews>
    <sheetView topLeftCell="A50" workbookViewId="0">
      <selection activeCell="C48" sqref="C48"/>
    </sheetView>
  </sheetViews>
  <sheetFormatPr defaultRowHeight="15.75" x14ac:dyDescent="0.25"/>
  <cols>
    <col min="1" max="1" width="9.140625" style="128"/>
    <col min="2" max="2" width="18.85546875" style="128" customWidth="1"/>
    <col min="3" max="3" width="42.42578125" style="128" customWidth="1"/>
    <col min="4" max="4" width="18.28515625" style="128" customWidth="1"/>
    <col min="5" max="5" width="21.425781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29283</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2786</v>
      </c>
      <c r="F4" s="9" t="s">
        <v>8</v>
      </c>
    </row>
    <row r="5" spans="1:6" x14ac:dyDescent="0.25">
      <c r="A5" s="125"/>
      <c r="B5" s="2373" t="s">
        <v>27539</v>
      </c>
      <c r="C5" s="2431"/>
      <c r="D5" s="2374"/>
      <c r="E5" s="138"/>
      <c r="F5" s="9"/>
    </row>
    <row r="6" spans="1:6" ht="47.25" x14ac:dyDescent="0.25">
      <c r="A6" s="125">
        <v>1</v>
      </c>
      <c r="B6" s="350" t="s">
        <v>3454</v>
      </c>
      <c r="C6" s="350" t="s">
        <v>29284</v>
      </c>
      <c r="D6" s="75" t="s">
        <v>329</v>
      </c>
      <c r="E6" s="144">
        <v>3138620.69</v>
      </c>
      <c r="F6" s="69" t="s">
        <v>272</v>
      </c>
    </row>
    <row r="7" spans="1:6" ht="141.75" x14ac:dyDescent="0.25">
      <c r="A7" s="125">
        <v>2</v>
      </c>
      <c r="B7" s="350" t="s">
        <v>295</v>
      </c>
      <c r="C7" s="350" t="s">
        <v>29285</v>
      </c>
      <c r="D7" s="75" t="s">
        <v>29286</v>
      </c>
      <c r="E7" s="144">
        <v>400000</v>
      </c>
      <c r="F7" s="69" t="s">
        <v>272</v>
      </c>
    </row>
    <row r="8" spans="1:6" ht="31.5" x14ac:dyDescent="0.25">
      <c r="A8" s="125">
        <v>3</v>
      </c>
      <c r="B8" s="350" t="s">
        <v>17</v>
      </c>
      <c r="C8" s="350" t="s">
        <v>29287</v>
      </c>
      <c r="D8" s="75" t="s">
        <v>19</v>
      </c>
      <c r="E8" s="144">
        <v>70000</v>
      </c>
      <c r="F8" s="69" t="s">
        <v>272</v>
      </c>
    </row>
    <row r="9" spans="1:6" ht="31.5" x14ac:dyDescent="0.25">
      <c r="A9" s="125">
        <v>4</v>
      </c>
      <c r="B9" s="350" t="s">
        <v>20</v>
      </c>
      <c r="C9" s="350" t="s">
        <v>29288</v>
      </c>
      <c r="D9" s="75" t="s">
        <v>22</v>
      </c>
      <c r="E9" s="144">
        <v>100000</v>
      </c>
      <c r="F9" s="69" t="s">
        <v>272</v>
      </c>
    </row>
    <row r="10" spans="1:6" ht="78.75" x14ac:dyDescent="0.25">
      <c r="A10" s="125">
        <v>5</v>
      </c>
      <c r="B10" s="350" t="s">
        <v>23</v>
      </c>
      <c r="C10" s="350" t="s">
        <v>29289</v>
      </c>
      <c r="D10" s="75" t="s">
        <v>19378</v>
      </c>
      <c r="E10" s="144">
        <v>500000</v>
      </c>
      <c r="F10" s="69" t="s">
        <v>272</v>
      </c>
    </row>
    <row r="11" spans="1:6" x14ac:dyDescent="0.25">
      <c r="A11" s="125"/>
      <c r="B11" s="2348" t="s">
        <v>334</v>
      </c>
      <c r="C11" s="2349"/>
      <c r="D11" s="2350"/>
      <c r="E11" s="2"/>
      <c r="F11" s="69"/>
    </row>
    <row r="12" spans="1:6" ht="110.25" x14ac:dyDescent="0.25">
      <c r="A12" s="125">
        <v>6</v>
      </c>
      <c r="B12" s="350" t="s">
        <v>295</v>
      </c>
      <c r="C12" s="350" t="s">
        <v>29290</v>
      </c>
      <c r="D12" s="75" t="s">
        <v>3852</v>
      </c>
      <c r="E12" s="144">
        <v>404310.35</v>
      </c>
      <c r="F12" s="69" t="s">
        <v>272</v>
      </c>
    </row>
    <row r="13" spans="1:6" ht="78.75" x14ac:dyDescent="0.25">
      <c r="A13" s="125">
        <v>7</v>
      </c>
      <c r="B13" s="350" t="s">
        <v>23</v>
      </c>
      <c r="C13" s="350" t="s">
        <v>29291</v>
      </c>
      <c r="D13" s="75" t="s">
        <v>3056</v>
      </c>
      <c r="E13" s="144">
        <v>700000</v>
      </c>
      <c r="F13" s="69" t="s">
        <v>272</v>
      </c>
    </row>
    <row r="14" spans="1:6" ht="94.5" x14ac:dyDescent="0.25">
      <c r="A14" s="125">
        <v>8</v>
      </c>
      <c r="B14" s="965" t="s">
        <v>299</v>
      </c>
      <c r="C14" s="965" t="s">
        <v>29292</v>
      </c>
      <c r="D14" s="152" t="s">
        <v>2498</v>
      </c>
      <c r="E14" s="306">
        <v>1500000</v>
      </c>
      <c r="F14" s="303" t="s">
        <v>272</v>
      </c>
    </row>
    <row r="15" spans="1:6" x14ac:dyDescent="0.25">
      <c r="A15" s="97"/>
      <c r="B15" s="1354" t="s">
        <v>40</v>
      </c>
      <c r="C15" s="350"/>
      <c r="D15" s="75"/>
      <c r="E15" s="144"/>
      <c r="F15" s="69"/>
    </row>
    <row r="16" spans="1:6" ht="94.5" x14ac:dyDescent="0.25">
      <c r="A16" s="97">
        <v>9</v>
      </c>
      <c r="B16" s="350" t="s">
        <v>301</v>
      </c>
      <c r="C16" s="350" t="s">
        <v>29293</v>
      </c>
      <c r="D16" s="75" t="s">
        <v>43</v>
      </c>
      <c r="E16" s="144">
        <v>4568965.5199999996</v>
      </c>
      <c r="F16" s="69" t="s">
        <v>272</v>
      </c>
    </row>
    <row r="17" spans="1:6" x14ac:dyDescent="0.25">
      <c r="A17" s="125"/>
      <c r="B17" s="2985" t="s">
        <v>34</v>
      </c>
      <c r="C17" s="2986"/>
      <c r="D17" s="152"/>
      <c r="E17" s="306"/>
      <c r="F17" s="303"/>
    </row>
    <row r="18" spans="1:6" ht="47.25" x14ac:dyDescent="0.25">
      <c r="A18" s="125">
        <v>10</v>
      </c>
      <c r="B18" s="350" t="s">
        <v>309</v>
      </c>
      <c r="C18" s="350" t="s">
        <v>29294</v>
      </c>
      <c r="D18" s="75" t="s">
        <v>341</v>
      </c>
      <c r="E18" s="144">
        <v>9500000</v>
      </c>
      <c r="F18" s="69" t="s">
        <v>272</v>
      </c>
    </row>
    <row r="19" spans="1:6" ht="47.25" x14ac:dyDescent="0.25">
      <c r="A19" s="125">
        <v>11</v>
      </c>
      <c r="B19" s="350" t="s">
        <v>311</v>
      </c>
      <c r="C19" s="350" t="s">
        <v>29295</v>
      </c>
      <c r="D19" s="75" t="s">
        <v>341</v>
      </c>
      <c r="E19" s="144">
        <v>9000000</v>
      </c>
      <c r="F19" s="69" t="s">
        <v>272</v>
      </c>
    </row>
    <row r="20" spans="1:6" x14ac:dyDescent="0.25">
      <c r="A20" s="72"/>
      <c r="B20" s="2348" t="s">
        <v>5895</v>
      </c>
      <c r="C20" s="2350"/>
      <c r="D20" s="76"/>
      <c r="E20" s="9"/>
      <c r="F20" s="69"/>
    </row>
    <row r="21" spans="1:6" ht="31.5" x14ac:dyDescent="0.25">
      <c r="A21" s="125">
        <v>13</v>
      </c>
      <c r="B21" s="784" t="s">
        <v>29296</v>
      </c>
      <c r="C21" s="350" t="s">
        <v>29297</v>
      </c>
      <c r="D21" s="101" t="s">
        <v>29298</v>
      </c>
      <c r="E21" s="203">
        <v>5500000</v>
      </c>
      <c r="F21" s="69" t="s">
        <v>13</v>
      </c>
    </row>
    <row r="22" spans="1:6" ht="236.25" x14ac:dyDescent="0.25">
      <c r="A22" s="125">
        <v>14</v>
      </c>
      <c r="B22" s="784" t="s">
        <v>29299</v>
      </c>
      <c r="C22" s="350" t="s">
        <v>29300</v>
      </c>
      <c r="D22" s="172" t="s">
        <v>29301</v>
      </c>
      <c r="E22" s="203">
        <v>4218841.75</v>
      </c>
      <c r="F22" s="69" t="s">
        <v>13</v>
      </c>
    </row>
    <row r="23" spans="1:6" ht="220.5" x14ac:dyDescent="0.25">
      <c r="A23" s="125">
        <v>15</v>
      </c>
      <c r="B23" s="784" t="s">
        <v>29302</v>
      </c>
      <c r="C23" s="1355" t="s">
        <v>29303</v>
      </c>
      <c r="D23" s="75" t="s">
        <v>29304</v>
      </c>
      <c r="E23" s="1356">
        <v>3000000</v>
      </c>
      <c r="F23" s="69" t="s">
        <v>13</v>
      </c>
    </row>
    <row r="24" spans="1:6" ht="204.75" x14ac:dyDescent="0.25">
      <c r="A24" s="1357">
        <v>16</v>
      </c>
      <c r="B24" s="784" t="s">
        <v>29305</v>
      </c>
      <c r="C24" s="784" t="s">
        <v>29306</v>
      </c>
      <c r="D24" s="101" t="s">
        <v>29307</v>
      </c>
      <c r="E24" s="203">
        <v>1390041.38</v>
      </c>
      <c r="F24" s="158" t="s">
        <v>13</v>
      </c>
    </row>
    <row r="25" spans="1:6" ht="204.75" x14ac:dyDescent="0.25">
      <c r="A25" s="1357">
        <v>17</v>
      </c>
      <c r="B25" s="784" t="s">
        <v>29308</v>
      </c>
      <c r="C25" s="784" t="s">
        <v>29309</v>
      </c>
      <c r="D25" s="10" t="s">
        <v>29307</v>
      </c>
      <c r="E25" s="203">
        <v>1390041.38</v>
      </c>
      <c r="F25" s="158" t="s">
        <v>13</v>
      </c>
    </row>
    <row r="26" spans="1:6" ht="204.75" x14ac:dyDescent="0.25">
      <c r="A26" s="1357">
        <v>18</v>
      </c>
      <c r="B26" s="784" t="s">
        <v>29310</v>
      </c>
      <c r="C26" s="784" t="s">
        <v>29311</v>
      </c>
      <c r="D26" s="101" t="s">
        <v>29307</v>
      </c>
      <c r="E26" s="203">
        <v>1390041.38</v>
      </c>
      <c r="F26" s="158" t="s">
        <v>13</v>
      </c>
    </row>
    <row r="27" spans="1:6" ht="204.75" x14ac:dyDescent="0.25">
      <c r="A27" s="103">
        <v>19</v>
      </c>
      <c r="B27" s="784" t="s">
        <v>29312</v>
      </c>
      <c r="C27" s="784" t="s">
        <v>29313</v>
      </c>
      <c r="D27" s="101" t="s">
        <v>29314</v>
      </c>
      <c r="E27" s="203">
        <v>1390041.38</v>
      </c>
      <c r="F27" s="158" t="s">
        <v>13</v>
      </c>
    </row>
    <row r="28" spans="1:6" ht="236.25" x14ac:dyDescent="0.25">
      <c r="A28" s="97">
        <v>20</v>
      </c>
      <c r="B28" s="784" t="s">
        <v>29315</v>
      </c>
      <c r="C28" s="350" t="s">
        <v>29316</v>
      </c>
      <c r="D28" s="10" t="s">
        <v>29317</v>
      </c>
      <c r="E28" s="203">
        <v>700000</v>
      </c>
      <c r="F28" s="69" t="s">
        <v>13</v>
      </c>
    </row>
    <row r="29" spans="1:6" ht="252" x14ac:dyDescent="0.25">
      <c r="A29" s="97">
        <v>21</v>
      </c>
      <c r="B29" s="784" t="s">
        <v>29318</v>
      </c>
      <c r="C29" s="350" t="s">
        <v>29319</v>
      </c>
      <c r="D29" s="75" t="s">
        <v>29320</v>
      </c>
      <c r="E29" s="203">
        <v>3000000</v>
      </c>
      <c r="F29" s="69" t="s">
        <v>13</v>
      </c>
    </row>
    <row r="30" spans="1:6" ht="31.5" x14ac:dyDescent="0.25">
      <c r="A30" s="97">
        <v>22</v>
      </c>
      <c r="B30" s="784" t="s">
        <v>29321</v>
      </c>
      <c r="C30" s="350" t="s">
        <v>29322</v>
      </c>
      <c r="D30" s="101" t="s">
        <v>29323</v>
      </c>
      <c r="E30" s="203">
        <v>2000000</v>
      </c>
      <c r="F30" s="69" t="s">
        <v>13</v>
      </c>
    </row>
    <row r="31" spans="1:6" x14ac:dyDescent="0.25">
      <c r="A31" s="97"/>
      <c r="B31" s="2983" t="s">
        <v>5872</v>
      </c>
      <c r="C31" s="2984"/>
      <c r="D31" s="75"/>
      <c r="E31" s="144"/>
      <c r="F31" s="69"/>
    </row>
    <row r="32" spans="1:6" ht="220.5" x14ac:dyDescent="0.25">
      <c r="A32" s="125">
        <v>23</v>
      </c>
      <c r="B32" s="350" t="s">
        <v>29324</v>
      </c>
      <c r="C32" s="350" t="s">
        <v>29325</v>
      </c>
      <c r="D32" s="75" t="s">
        <v>29326</v>
      </c>
      <c r="E32" s="144">
        <v>5800000</v>
      </c>
      <c r="F32" s="69" t="s">
        <v>272</v>
      </c>
    </row>
    <row r="33" spans="1:6" x14ac:dyDescent="0.25">
      <c r="A33" s="125"/>
      <c r="B33" s="2983" t="s">
        <v>306</v>
      </c>
      <c r="C33" s="2984"/>
      <c r="D33" s="75"/>
      <c r="E33" s="144"/>
      <c r="F33" s="69"/>
    </row>
    <row r="34" spans="1:6" ht="141.75" x14ac:dyDescent="0.25">
      <c r="A34" s="97">
        <v>24</v>
      </c>
      <c r="B34" s="69" t="s">
        <v>4481</v>
      </c>
      <c r="C34" s="350" t="s">
        <v>29327</v>
      </c>
      <c r="D34" s="75" t="s">
        <v>10281</v>
      </c>
      <c r="E34" s="144">
        <v>1736206.9</v>
      </c>
      <c r="F34" s="69" t="s">
        <v>272</v>
      </c>
    </row>
    <row r="35" spans="1:6" x14ac:dyDescent="0.25">
      <c r="A35" s="97"/>
      <c r="B35" s="2346" t="s">
        <v>477</v>
      </c>
      <c r="C35" s="2347"/>
      <c r="D35" s="75"/>
      <c r="E35" s="144"/>
      <c r="F35" s="69"/>
    </row>
    <row r="36" spans="1:6" ht="204.75" x14ac:dyDescent="0.25">
      <c r="A36" s="97">
        <v>25</v>
      </c>
      <c r="B36" s="69" t="s">
        <v>29328</v>
      </c>
      <c r="C36" s="350" t="s">
        <v>29329</v>
      </c>
      <c r="D36" s="75" t="s">
        <v>29330</v>
      </c>
      <c r="E36" s="144">
        <v>1169256.8</v>
      </c>
      <c r="F36" s="69" t="s">
        <v>13</v>
      </c>
    </row>
    <row r="37" spans="1:6" ht="204.75" x14ac:dyDescent="0.25">
      <c r="A37" s="97">
        <v>26</v>
      </c>
      <c r="B37" s="69" t="s">
        <v>29331</v>
      </c>
      <c r="C37" s="350" t="s">
        <v>29332</v>
      </c>
      <c r="D37" s="75" t="s">
        <v>29330</v>
      </c>
      <c r="E37" s="144">
        <v>1169256.8</v>
      </c>
      <c r="F37" s="69" t="s">
        <v>13</v>
      </c>
    </row>
    <row r="38" spans="1:6" ht="204.75" x14ac:dyDescent="0.25">
      <c r="A38" s="97">
        <v>27</v>
      </c>
      <c r="B38" s="69" t="s">
        <v>29324</v>
      </c>
      <c r="C38" s="350" t="s">
        <v>29333</v>
      </c>
      <c r="D38" s="75" t="s">
        <v>29330</v>
      </c>
      <c r="E38" s="144">
        <v>1169256.8</v>
      </c>
      <c r="F38" s="69" t="s">
        <v>13</v>
      </c>
    </row>
    <row r="39" spans="1:6" ht="204.75" x14ac:dyDescent="0.25">
      <c r="A39" s="97">
        <v>28</v>
      </c>
      <c r="B39" s="350" t="s">
        <v>29334</v>
      </c>
      <c r="C39" s="350" t="s">
        <v>29335</v>
      </c>
      <c r="D39" s="75" t="s">
        <v>29330</v>
      </c>
      <c r="E39" s="144">
        <v>1169256.8</v>
      </c>
      <c r="F39" s="69" t="s">
        <v>13</v>
      </c>
    </row>
    <row r="40" spans="1:6" x14ac:dyDescent="0.25">
      <c r="A40" s="97"/>
      <c r="B40" s="2983" t="s">
        <v>481</v>
      </c>
      <c r="C40" s="2984"/>
      <c r="D40" s="75"/>
      <c r="E40" s="144"/>
      <c r="F40" s="69"/>
    </row>
    <row r="41" spans="1:6" ht="63" x14ac:dyDescent="0.25">
      <c r="A41" s="97">
        <v>29</v>
      </c>
      <c r="B41" s="350" t="s">
        <v>1194</v>
      </c>
      <c r="C41" s="350" t="s">
        <v>29336</v>
      </c>
      <c r="D41" s="75" t="s">
        <v>29337</v>
      </c>
      <c r="E41" s="144">
        <v>3500000</v>
      </c>
      <c r="F41" s="69" t="s">
        <v>13</v>
      </c>
    </row>
    <row r="42" spans="1:6" x14ac:dyDescent="0.25">
      <c r="A42" s="97"/>
      <c r="B42" s="2987" t="s">
        <v>303</v>
      </c>
      <c r="C42" s="2987"/>
      <c r="D42" s="75"/>
      <c r="E42" s="144"/>
      <c r="F42" s="69"/>
    </row>
    <row r="43" spans="1:6" ht="299.25" x14ac:dyDescent="0.25">
      <c r="A43" s="97">
        <v>30</v>
      </c>
      <c r="B43" s="351" t="s">
        <v>18062</v>
      </c>
      <c r="C43" s="351" t="s">
        <v>29338</v>
      </c>
      <c r="D43" s="172" t="s">
        <v>29339</v>
      </c>
      <c r="E43" s="936">
        <v>1736206.9</v>
      </c>
      <c r="F43" s="133" t="s">
        <v>13</v>
      </c>
    </row>
    <row r="44" spans="1:6" x14ac:dyDescent="0.25">
      <c r="A44" s="97"/>
      <c r="B44" s="783" t="s">
        <v>248</v>
      </c>
      <c r="C44" s="350"/>
      <c r="D44" s="75"/>
      <c r="E44" s="223">
        <f>SUM(E6:E43)</f>
        <v>71310344.830000013</v>
      </c>
      <c r="F44" s="69"/>
    </row>
    <row r="45" spans="1:6" x14ac:dyDescent="0.25">
      <c r="A45" s="357"/>
      <c r="B45" s="2427" t="s">
        <v>9</v>
      </c>
      <c r="C45" s="2427"/>
      <c r="D45" s="2427"/>
      <c r="E45" s="951"/>
      <c r="F45" s="359"/>
    </row>
    <row r="46" spans="1:6" ht="63" x14ac:dyDescent="0.25">
      <c r="A46" s="353">
        <v>1</v>
      </c>
      <c r="B46" s="69" t="s">
        <v>269</v>
      </c>
      <c r="C46" s="7" t="s">
        <v>29342</v>
      </c>
      <c r="D46" s="69" t="s">
        <v>271</v>
      </c>
      <c r="E46" s="187">
        <v>1000000</v>
      </c>
      <c r="F46" s="131" t="s">
        <v>272</v>
      </c>
    </row>
    <row r="47" spans="1:6" x14ac:dyDescent="0.25">
      <c r="A47" s="353"/>
      <c r="B47" s="70" t="s">
        <v>273</v>
      </c>
      <c r="C47" s="7"/>
      <c r="D47" s="69"/>
      <c r="E47" s="187"/>
      <c r="F47" s="131"/>
    </row>
    <row r="48" spans="1:6" ht="94.5" x14ac:dyDescent="0.25">
      <c r="A48" s="353">
        <v>2</v>
      </c>
      <c r="B48" s="69" t="s">
        <v>274</v>
      </c>
      <c r="C48" s="7" t="s">
        <v>29343</v>
      </c>
      <c r="D48" s="69" t="s">
        <v>276</v>
      </c>
      <c r="E48" s="187">
        <v>4500000</v>
      </c>
      <c r="F48" s="131" t="s">
        <v>277</v>
      </c>
    </row>
    <row r="49" spans="1:6" x14ac:dyDescent="0.25">
      <c r="A49" s="130"/>
      <c r="B49" s="70" t="s">
        <v>248</v>
      </c>
      <c r="C49" s="70"/>
      <c r="D49" s="70"/>
      <c r="E49" s="189">
        <v>5500000</v>
      </c>
      <c r="F49" s="130"/>
    </row>
    <row r="50" spans="1:6" ht="47.25" x14ac:dyDescent="0.25">
      <c r="A50" s="1357">
        <v>12</v>
      </c>
      <c r="B50" s="784" t="s">
        <v>29340</v>
      </c>
      <c r="C50" s="784" t="s">
        <v>29325</v>
      </c>
      <c r="D50" s="101" t="s">
        <v>29341</v>
      </c>
      <c r="E50" s="144">
        <v>10000000</v>
      </c>
      <c r="F50" s="158" t="s">
        <v>13</v>
      </c>
    </row>
    <row r="51" spans="1:6" x14ac:dyDescent="0.25">
      <c r="A51" s="88"/>
      <c r="B51" s="88" t="s">
        <v>248</v>
      </c>
      <c r="C51" s="88"/>
      <c r="D51" s="88"/>
      <c r="E51" s="223">
        <v>10000000</v>
      </c>
      <c r="F51" s="88"/>
    </row>
    <row r="52" spans="1:6" x14ac:dyDescent="0.25">
      <c r="A52" s="88"/>
      <c r="B52" s="88" t="s">
        <v>324</v>
      </c>
      <c r="C52" s="88"/>
      <c r="D52" s="88"/>
      <c r="E52" s="89">
        <f>E51+E49+E44</f>
        <v>86810344.830000013</v>
      </c>
      <c r="F52" s="88"/>
    </row>
    <row r="56" spans="1:6" x14ac:dyDescent="0.25">
      <c r="A56" s="2352" t="s">
        <v>0</v>
      </c>
      <c r="B56" s="2352"/>
      <c r="C56" s="2352"/>
      <c r="D56" s="2352"/>
      <c r="E56" s="2352"/>
      <c r="F56" s="2352"/>
    </row>
    <row r="57" spans="1:6" x14ac:dyDescent="0.25">
      <c r="A57" s="2352" t="s">
        <v>29283</v>
      </c>
      <c r="B57" s="2352"/>
      <c r="C57" s="2352"/>
      <c r="D57" s="2352"/>
      <c r="E57" s="2352"/>
      <c r="F57" s="2352"/>
    </row>
    <row r="58" spans="1:6" x14ac:dyDescent="0.25">
      <c r="A58" s="2352" t="s">
        <v>29346</v>
      </c>
      <c r="B58" s="2352"/>
      <c r="C58" s="2352"/>
      <c r="D58" s="2352"/>
      <c r="E58" s="438"/>
      <c r="F58" s="42"/>
    </row>
    <row r="59" spans="1:6" x14ac:dyDescent="0.25">
      <c r="A59" s="270" t="s">
        <v>3</v>
      </c>
      <c r="B59" s="437" t="s">
        <v>283</v>
      </c>
      <c r="C59" s="437" t="s">
        <v>284</v>
      </c>
      <c r="D59" s="45" t="s">
        <v>5291</v>
      </c>
      <c r="E59" s="301" t="s">
        <v>286</v>
      </c>
      <c r="F59" s="45" t="s">
        <v>287</v>
      </c>
    </row>
    <row r="60" spans="1:6" x14ac:dyDescent="0.25">
      <c r="A60" s="270"/>
      <c r="B60" s="2597" t="s">
        <v>9</v>
      </c>
      <c r="C60" s="2598"/>
      <c r="D60" s="45"/>
      <c r="E60" s="301"/>
      <c r="F60" s="45"/>
    </row>
    <row r="61" spans="1:6" ht="141.75" x14ac:dyDescent="0.25">
      <c r="A61" s="43">
        <v>1</v>
      </c>
      <c r="B61" s="42" t="s">
        <v>295</v>
      </c>
      <c r="C61" s="42" t="s">
        <v>29285</v>
      </c>
      <c r="D61" s="42" t="s">
        <v>29286</v>
      </c>
      <c r="E61" s="92">
        <v>400000</v>
      </c>
      <c r="F61" s="42" t="s">
        <v>272</v>
      </c>
    </row>
    <row r="62" spans="1:6" ht="78.75" x14ac:dyDescent="0.25">
      <c r="A62" s="43">
        <v>2</v>
      </c>
      <c r="B62" s="42" t="s">
        <v>23</v>
      </c>
      <c r="C62" s="42" t="s">
        <v>29289</v>
      </c>
      <c r="D62" s="42" t="s">
        <v>541</v>
      </c>
      <c r="E62" s="92">
        <v>282758.62</v>
      </c>
      <c r="F62" s="42" t="s">
        <v>272</v>
      </c>
    </row>
    <row r="63" spans="1:6" x14ac:dyDescent="0.25">
      <c r="A63" s="43"/>
      <c r="B63" s="2381" t="s">
        <v>334</v>
      </c>
      <c r="C63" s="2382"/>
      <c r="D63" s="42"/>
      <c r="E63" s="92"/>
      <c r="F63" s="42"/>
    </row>
    <row r="64" spans="1:6" ht="78.75" x14ac:dyDescent="0.25">
      <c r="A64" s="43">
        <v>3</v>
      </c>
      <c r="B64" s="42" t="s">
        <v>23</v>
      </c>
      <c r="C64" s="42" t="s">
        <v>29291</v>
      </c>
      <c r="D64" s="42" t="s">
        <v>541</v>
      </c>
      <c r="E64" s="92">
        <v>341379.32</v>
      </c>
      <c r="F64" s="42" t="s">
        <v>272</v>
      </c>
    </row>
    <row r="65" spans="1:6" x14ac:dyDescent="0.25">
      <c r="A65" s="43"/>
      <c r="B65" s="2327" t="s">
        <v>34</v>
      </c>
      <c r="C65" s="2327"/>
      <c r="D65" s="49"/>
      <c r="E65" s="92"/>
      <c r="F65" s="49"/>
    </row>
    <row r="66" spans="1:6" ht="47.25" x14ac:dyDescent="0.25">
      <c r="A66" s="43">
        <v>4</v>
      </c>
      <c r="B66" s="42" t="s">
        <v>309</v>
      </c>
      <c r="C66" s="42" t="s">
        <v>29294</v>
      </c>
      <c r="D66" s="42" t="s">
        <v>341</v>
      </c>
      <c r="E66" s="92">
        <v>1200000</v>
      </c>
      <c r="F66" s="42" t="s">
        <v>272</v>
      </c>
    </row>
    <row r="67" spans="1:6" ht="47.25" x14ac:dyDescent="0.25">
      <c r="A67" s="43">
        <v>5</v>
      </c>
      <c r="B67" s="42" t="s">
        <v>311</v>
      </c>
      <c r="C67" s="42" t="s">
        <v>29347</v>
      </c>
      <c r="D67" s="42" t="s">
        <v>341</v>
      </c>
      <c r="E67" s="92">
        <v>800000</v>
      </c>
      <c r="F67" s="42" t="s">
        <v>272</v>
      </c>
    </row>
    <row r="68" spans="1:6" x14ac:dyDescent="0.25">
      <c r="A68" s="43"/>
      <c r="B68" s="2381" t="s">
        <v>5895</v>
      </c>
      <c r="C68" s="2382"/>
      <c r="D68" s="38"/>
      <c r="E68" s="92"/>
      <c r="F68" s="42"/>
    </row>
    <row r="69" spans="1:6" ht="63" x14ac:dyDescent="0.25">
      <c r="A69" s="43">
        <v>6</v>
      </c>
      <c r="B69" s="42" t="s">
        <v>29296</v>
      </c>
      <c r="C69" s="42" t="s">
        <v>29297</v>
      </c>
      <c r="D69" s="42" t="s">
        <v>29348</v>
      </c>
      <c r="E69" s="92">
        <v>1100000</v>
      </c>
      <c r="F69" s="42" t="s">
        <v>13</v>
      </c>
    </row>
    <row r="70" spans="1:6" ht="78.75" x14ac:dyDescent="0.25">
      <c r="A70" s="43">
        <v>7</v>
      </c>
      <c r="B70" s="42" t="s">
        <v>29349</v>
      </c>
      <c r="C70" s="42" t="s">
        <v>29303</v>
      </c>
      <c r="D70" s="44" t="s">
        <v>29350</v>
      </c>
      <c r="E70" s="92">
        <v>400000</v>
      </c>
      <c r="F70" s="42" t="s">
        <v>272</v>
      </c>
    </row>
    <row r="71" spans="1:6" ht="78.75" x14ac:dyDescent="0.25">
      <c r="A71" s="43">
        <v>8</v>
      </c>
      <c r="B71" s="42" t="s">
        <v>29321</v>
      </c>
      <c r="C71" s="42" t="s">
        <v>29322</v>
      </c>
      <c r="D71" s="42" t="s">
        <v>29351</v>
      </c>
      <c r="E71" s="92">
        <v>1500000</v>
      </c>
      <c r="F71" s="42" t="s">
        <v>13</v>
      </c>
    </row>
    <row r="72" spans="1:6" x14ac:dyDescent="0.25">
      <c r="A72" s="43"/>
      <c r="B72" s="2328" t="s">
        <v>5872</v>
      </c>
      <c r="C72" s="2328"/>
      <c r="D72" s="42"/>
      <c r="E72" s="92"/>
      <c r="F72" s="42"/>
    </row>
    <row r="73" spans="1:6" ht="141.75" x14ac:dyDescent="0.25">
      <c r="A73" s="43">
        <v>9</v>
      </c>
      <c r="B73" s="42" t="s">
        <v>29324</v>
      </c>
      <c r="C73" s="42" t="s">
        <v>29325</v>
      </c>
      <c r="D73" s="42" t="s">
        <v>29352</v>
      </c>
      <c r="E73" s="92">
        <v>3331034.49</v>
      </c>
      <c r="F73" s="42" t="s">
        <v>272</v>
      </c>
    </row>
    <row r="74" spans="1:6" ht="47.25" x14ac:dyDescent="0.25">
      <c r="A74" s="43">
        <v>10</v>
      </c>
      <c r="B74" s="42" t="s">
        <v>29353</v>
      </c>
      <c r="C74" s="42" t="s">
        <v>29297</v>
      </c>
      <c r="D74" s="42" t="s">
        <v>29354</v>
      </c>
      <c r="E74" s="92">
        <v>1000000</v>
      </c>
      <c r="F74" s="42" t="s">
        <v>13</v>
      </c>
    </row>
    <row r="75" spans="1:6" x14ac:dyDescent="0.25">
      <c r="A75" s="43"/>
      <c r="B75" s="2328" t="s">
        <v>306</v>
      </c>
      <c r="C75" s="2328"/>
      <c r="D75" s="42"/>
      <c r="E75" s="92"/>
      <c r="F75" s="42"/>
    </row>
    <row r="76" spans="1:6" ht="141.75" x14ac:dyDescent="0.25">
      <c r="A76" s="43">
        <v>11</v>
      </c>
      <c r="B76" s="42" t="s">
        <v>4481</v>
      </c>
      <c r="C76" s="42" t="s">
        <v>29327</v>
      </c>
      <c r="D76" s="42" t="s">
        <v>10281</v>
      </c>
      <c r="E76" s="92">
        <v>227586.2</v>
      </c>
      <c r="F76" s="42" t="s">
        <v>272</v>
      </c>
    </row>
    <row r="77" spans="1:6" x14ac:dyDescent="0.25">
      <c r="A77" s="43"/>
      <c r="B77" s="38" t="s">
        <v>40</v>
      </c>
      <c r="C77" s="42"/>
      <c r="D77" s="44"/>
      <c r="E77" s="92"/>
      <c r="F77" s="42"/>
    </row>
    <row r="78" spans="1:6" ht="94.5" x14ac:dyDescent="0.25">
      <c r="A78" s="43">
        <v>12</v>
      </c>
      <c r="B78" s="42" t="s">
        <v>301</v>
      </c>
      <c r="C78" s="42" t="s">
        <v>29293</v>
      </c>
      <c r="D78" s="42" t="s">
        <v>43</v>
      </c>
      <c r="E78" s="92">
        <v>568965.51</v>
      </c>
      <c r="F78" s="42" t="s">
        <v>272</v>
      </c>
    </row>
    <row r="79" spans="1:6" x14ac:dyDescent="0.25">
      <c r="A79" s="43"/>
      <c r="B79" s="2328" t="s">
        <v>303</v>
      </c>
      <c r="C79" s="2328"/>
      <c r="D79" s="42"/>
      <c r="E79" s="92"/>
      <c r="F79" s="42"/>
    </row>
    <row r="80" spans="1:6" ht="204.75" x14ac:dyDescent="0.25">
      <c r="A80" s="43">
        <v>13</v>
      </c>
      <c r="B80" s="42" t="s">
        <v>696</v>
      </c>
      <c r="C80" s="42" t="s">
        <v>29355</v>
      </c>
      <c r="D80" s="42" t="s">
        <v>29356</v>
      </c>
      <c r="E80" s="92">
        <v>227586.2</v>
      </c>
      <c r="F80" s="42" t="s">
        <v>13</v>
      </c>
    </row>
    <row r="81" spans="1:6" x14ac:dyDescent="0.25">
      <c r="A81" s="364"/>
      <c r="B81" s="2381" t="s">
        <v>248</v>
      </c>
      <c r="C81" s="2382"/>
      <c r="D81" s="42"/>
      <c r="E81" s="196">
        <f>SUM(E61:E80)</f>
        <v>11379310.339999998</v>
      </c>
      <c r="F81" s="42"/>
    </row>
  </sheetData>
  <mergeCells count="24">
    <mergeCell ref="B33:C33"/>
    <mergeCell ref="B81:C81"/>
    <mergeCell ref="B63:C63"/>
    <mergeCell ref="B65:C65"/>
    <mergeCell ref="B68:C68"/>
    <mergeCell ref="B72:C72"/>
    <mergeCell ref="B75:C75"/>
    <mergeCell ref="B79:C79"/>
    <mergeCell ref="B45:D45"/>
    <mergeCell ref="A56:F56"/>
    <mergeCell ref="A57:F57"/>
    <mergeCell ref="A58:D58"/>
    <mergeCell ref="B60:C60"/>
    <mergeCell ref="B42:C42"/>
    <mergeCell ref="B35:C35"/>
    <mergeCell ref="B40:C40"/>
    <mergeCell ref="B20:C20"/>
    <mergeCell ref="B31:C31"/>
    <mergeCell ref="A1:F1"/>
    <mergeCell ref="A2:F2"/>
    <mergeCell ref="A3:F3"/>
    <mergeCell ref="B5:D5"/>
    <mergeCell ref="B11:D11"/>
    <mergeCell ref="B17:C17"/>
  </mergeCells>
  <pageMargins left="0.7" right="0.7" top="0.75" bottom="0.75" header="0.3" footer="0.3"/>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90" workbookViewId="0">
      <selection activeCell="C71" sqref="C71"/>
    </sheetView>
  </sheetViews>
  <sheetFormatPr defaultRowHeight="15.75" x14ac:dyDescent="0.25"/>
  <cols>
    <col min="1" max="1" width="9.42578125" style="128" customWidth="1"/>
    <col min="2" max="2" width="16" style="128" customWidth="1"/>
    <col min="3" max="3" width="42.7109375" style="128" customWidth="1"/>
    <col min="4" max="4" width="19" style="128" customWidth="1"/>
    <col min="5" max="5" width="19.42578125" style="128" customWidth="1"/>
    <col min="6" max="6" width="10.140625" style="128" customWidth="1"/>
    <col min="7" max="16384" width="9.140625" style="128"/>
  </cols>
  <sheetData>
    <row r="1" spans="1:6" x14ac:dyDescent="0.25">
      <c r="A1" s="2990" t="s">
        <v>7088</v>
      </c>
      <c r="B1" s="2990"/>
      <c r="C1" s="2990"/>
      <c r="D1" s="2990"/>
      <c r="E1" s="2990"/>
      <c r="F1" s="2990"/>
    </row>
    <row r="2" spans="1:6" x14ac:dyDescent="0.25">
      <c r="A2" s="2990" t="s">
        <v>29357</v>
      </c>
      <c r="B2" s="2990"/>
      <c r="C2" s="2990"/>
      <c r="D2" s="2990"/>
      <c r="E2" s="2990"/>
      <c r="F2" s="2990"/>
    </row>
    <row r="3" spans="1:6" x14ac:dyDescent="0.25">
      <c r="A3" s="2990" t="s">
        <v>281</v>
      </c>
      <c r="B3" s="2990"/>
      <c r="C3" s="2990"/>
      <c r="D3" s="2990"/>
      <c r="E3" s="2990"/>
      <c r="F3" s="2990"/>
    </row>
    <row r="4" spans="1:6" ht="31.5" x14ac:dyDescent="0.25">
      <c r="A4" s="1358" t="s">
        <v>3</v>
      </c>
      <c r="B4" s="1359" t="s">
        <v>4</v>
      </c>
      <c r="C4" s="1359" t="s">
        <v>5</v>
      </c>
      <c r="D4" s="1359" t="s">
        <v>6</v>
      </c>
      <c r="E4" s="1360" t="s">
        <v>2611</v>
      </c>
      <c r="F4" s="1359" t="s">
        <v>8</v>
      </c>
    </row>
    <row r="5" spans="1:6" x14ac:dyDescent="0.25">
      <c r="A5" s="1361"/>
      <c r="B5" s="2988" t="s">
        <v>29358</v>
      </c>
      <c r="C5" s="2991"/>
      <c r="D5" s="2989"/>
      <c r="E5" s="1360"/>
      <c r="F5" s="1362"/>
    </row>
    <row r="6" spans="1:6" ht="47.25" x14ac:dyDescent="0.25">
      <c r="A6" s="1361">
        <v>1</v>
      </c>
      <c r="B6" s="1361" t="s">
        <v>2060</v>
      </c>
      <c r="C6" s="1361" t="s">
        <v>29359</v>
      </c>
      <c r="D6" s="1361" t="s">
        <v>329</v>
      </c>
      <c r="E6" s="709">
        <f>2160000.69-162000</f>
        <v>1998000.69</v>
      </c>
      <c r="F6" s="1362" t="s">
        <v>272</v>
      </c>
    </row>
    <row r="7" spans="1:6" ht="110.25" x14ac:dyDescent="0.25">
      <c r="A7" s="1361">
        <v>2</v>
      </c>
      <c r="B7" s="1361" t="s">
        <v>295</v>
      </c>
      <c r="C7" s="1361" t="s">
        <v>29360</v>
      </c>
      <c r="D7" s="1361" t="s">
        <v>29361</v>
      </c>
      <c r="E7" s="709">
        <f>1533980-174000-100000-200000</f>
        <v>1059980</v>
      </c>
      <c r="F7" s="1362" t="s">
        <v>272</v>
      </c>
    </row>
    <row r="8" spans="1:6" ht="31.5" x14ac:dyDescent="0.25">
      <c r="A8" s="1361">
        <v>3</v>
      </c>
      <c r="B8" s="1361" t="s">
        <v>20</v>
      </c>
      <c r="C8" s="1361" t="s">
        <v>29362</v>
      </c>
      <c r="D8" s="1361" t="s">
        <v>22</v>
      </c>
      <c r="E8" s="709">
        <v>34560</v>
      </c>
      <c r="F8" s="1362" t="s">
        <v>272</v>
      </c>
    </row>
    <row r="9" spans="1:6" ht="31.5" x14ac:dyDescent="0.25">
      <c r="A9" s="1361">
        <v>4</v>
      </c>
      <c r="B9" s="1361" t="s">
        <v>17</v>
      </c>
      <c r="C9" s="1361" t="s">
        <v>29363</v>
      </c>
      <c r="D9" s="1361" t="s">
        <v>19</v>
      </c>
      <c r="E9" s="709">
        <v>232080</v>
      </c>
      <c r="F9" s="1362" t="s">
        <v>272</v>
      </c>
    </row>
    <row r="10" spans="1:6" ht="78.75" x14ac:dyDescent="0.25">
      <c r="A10" s="1361">
        <v>5</v>
      </c>
      <c r="B10" s="1361" t="s">
        <v>23</v>
      </c>
      <c r="C10" s="1361" t="s">
        <v>29364</v>
      </c>
      <c r="D10" s="1361" t="s">
        <v>3056</v>
      </c>
      <c r="E10" s="709">
        <f>1244000-260000-104000</f>
        <v>880000</v>
      </c>
      <c r="F10" s="1362" t="s">
        <v>272</v>
      </c>
    </row>
    <row r="11" spans="1:6" x14ac:dyDescent="0.25">
      <c r="A11" s="1361"/>
      <c r="B11" s="2988" t="s">
        <v>10709</v>
      </c>
      <c r="C11" s="2991"/>
      <c r="D11" s="2989"/>
      <c r="E11" s="1360"/>
      <c r="F11" s="1362"/>
    </row>
    <row r="12" spans="1:6" ht="126" x14ac:dyDescent="0.25">
      <c r="A12" s="1361">
        <v>6</v>
      </c>
      <c r="B12" s="1361" t="s">
        <v>295</v>
      </c>
      <c r="C12" s="1361" t="s">
        <v>29365</v>
      </c>
      <c r="D12" s="1361" t="s">
        <v>1654</v>
      </c>
      <c r="E12" s="708">
        <v>1004310.34</v>
      </c>
      <c r="F12" s="1362" t="s">
        <v>272</v>
      </c>
    </row>
    <row r="13" spans="1:6" ht="78.75" x14ac:dyDescent="0.25">
      <c r="A13" s="1361">
        <v>7</v>
      </c>
      <c r="B13" s="1361" t="s">
        <v>23</v>
      </c>
      <c r="C13" s="1361" t="s">
        <v>29366</v>
      </c>
      <c r="D13" s="1361" t="s">
        <v>3056</v>
      </c>
      <c r="E13" s="708">
        <v>600000</v>
      </c>
      <c r="F13" s="1362" t="s">
        <v>272</v>
      </c>
    </row>
    <row r="14" spans="1:6" ht="94.5" x14ac:dyDescent="0.25">
      <c r="A14" s="1361">
        <v>8</v>
      </c>
      <c r="B14" s="1361" t="s">
        <v>29367</v>
      </c>
      <c r="C14" s="1361" t="s">
        <v>29368</v>
      </c>
      <c r="D14" s="1361" t="s">
        <v>29369</v>
      </c>
      <c r="E14" s="708">
        <v>1000000</v>
      </c>
      <c r="F14" s="1362" t="s">
        <v>272</v>
      </c>
    </row>
    <row r="15" spans="1:6" x14ac:dyDescent="0.25">
      <c r="A15" s="1361"/>
      <c r="B15" s="1363" t="s">
        <v>40</v>
      </c>
      <c r="C15" s="1361"/>
      <c r="D15" s="1361"/>
      <c r="E15" s="709"/>
      <c r="F15" s="1364"/>
    </row>
    <row r="16" spans="1:6" ht="94.5" x14ac:dyDescent="0.25">
      <c r="A16" s="1361">
        <v>9</v>
      </c>
      <c r="B16" s="1361" t="s">
        <v>41</v>
      </c>
      <c r="C16" s="1361" t="s">
        <v>29370</v>
      </c>
      <c r="D16" s="1361" t="s">
        <v>302</v>
      </c>
      <c r="E16" s="709">
        <v>4568965.5199999996</v>
      </c>
      <c r="F16" s="1364" t="s">
        <v>272</v>
      </c>
    </row>
    <row r="17" spans="1:6" x14ac:dyDescent="0.25">
      <c r="A17" s="1361"/>
      <c r="B17" s="1363" t="s">
        <v>34</v>
      </c>
      <c r="C17" s="1361"/>
      <c r="D17" s="1361"/>
      <c r="E17" s="709"/>
      <c r="F17" s="1364"/>
    </row>
    <row r="18" spans="1:6" ht="47.25" x14ac:dyDescent="0.25">
      <c r="A18" s="1361">
        <v>10</v>
      </c>
      <c r="B18" s="1361" t="s">
        <v>21194</v>
      </c>
      <c r="C18" s="1361" t="s">
        <v>29371</v>
      </c>
      <c r="D18" s="1361" t="s">
        <v>29372</v>
      </c>
      <c r="E18" s="709">
        <f>11000000-2500000</f>
        <v>8500000</v>
      </c>
      <c r="F18" s="1362" t="s">
        <v>13</v>
      </c>
    </row>
    <row r="19" spans="1:6" ht="47.25" x14ac:dyDescent="0.25">
      <c r="A19" s="1361">
        <v>11</v>
      </c>
      <c r="B19" s="1361" t="s">
        <v>311</v>
      </c>
      <c r="C19" s="1361" t="s">
        <v>29373</v>
      </c>
      <c r="D19" s="1361" t="s">
        <v>29372</v>
      </c>
      <c r="E19" s="709">
        <f>10702586.2-2000000</f>
        <v>8702586.1999999993</v>
      </c>
      <c r="F19" s="1362" t="s">
        <v>13</v>
      </c>
    </row>
    <row r="20" spans="1:6" x14ac:dyDescent="0.25">
      <c r="A20" s="1361"/>
      <c r="B20" s="1363" t="s">
        <v>306</v>
      </c>
      <c r="C20" s="1361"/>
      <c r="D20" s="1361"/>
      <c r="E20" s="708"/>
      <c r="F20" s="1362"/>
    </row>
    <row r="21" spans="1:6" ht="126" x14ac:dyDescent="0.25">
      <c r="A21" s="1361">
        <v>12</v>
      </c>
      <c r="B21" s="1361" t="s">
        <v>4481</v>
      </c>
      <c r="C21" s="1361" t="s">
        <v>29374</v>
      </c>
      <c r="D21" s="1361" t="s">
        <v>29375</v>
      </c>
      <c r="E21" s="709">
        <v>1736206.9</v>
      </c>
      <c r="F21" s="1362" t="s">
        <v>13</v>
      </c>
    </row>
    <row r="22" spans="1:6" ht="31.5" x14ac:dyDescent="0.25">
      <c r="A22" s="1361"/>
      <c r="B22" s="1363" t="s">
        <v>303</v>
      </c>
      <c r="C22" s="1363"/>
      <c r="D22" s="1363"/>
      <c r="E22" s="1360"/>
      <c r="F22" s="1362"/>
    </row>
    <row r="23" spans="1:6" ht="47.25" x14ac:dyDescent="0.25">
      <c r="A23" s="1361">
        <v>13</v>
      </c>
      <c r="B23" s="1361" t="s">
        <v>29376</v>
      </c>
      <c r="C23" s="1361" t="s">
        <v>29377</v>
      </c>
      <c r="D23" s="1361" t="s">
        <v>29378</v>
      </c>
      <c r="E23" s="709">
        <v>100000</v>
      </c>
      <c r="F23" s="1362" t="s">
        <v>13</v>
      </c>
    </row>
    <row r="24" spans="1:6" ht="47.25" x14ac:dyDescent="0.25">
      <c r="A24" s="1361">
        <v>14</v>
      </c>
      <c r="B24" s="1361" t="s">
        <v>29379</v>
      </c>
      <c r="C24" s="1361" t="s">
        <v>29380</v>
      </c>
      <c r="D24" s="1361" t="s">
        <v>29378</v>
      </c>
      <c r="E24" s="709">
        <v>100000</v>
      </c>
      <c r="F24" s="1362" t="s">
        <v>13</v>
      </c>
    </row>
    <row r="25" spans="1:6" ht="47.25" x14ac:dyDescent="0.25">
      <c r="A25" s="1361">
        <v>15</v>
      </c>
      <c r="B25" s="1361" t="s">
        <v>29381</v>
      </c>
      <c r="C25" s="1361" t="s">
        <v>29382</v>
      </c>
      <c r="D25" s="1361" t="s">
        <v>29378</v>
      </c>
      <c r="E25" s="709">
        <v>100000</v>
      </c>
      <c r="F25" s="1362" t="s">
        <v>13</v>
      </c>
    </row>
    <row r="26" spans="1:6" ht="47.25" x14ac:dyDescent="0.25">
      <c r="A26" s="1361">
        <v>16</v>
      </c>
      <c r="B26" s="1361" t="s">
        <v>29383</v>
      </c>
      <c r="C26" s="1361" t="s">
        <v>29384</v>
      </c>
      <c r="D26" s="1361" t="s">
        <v>29378</v>
      </c>
      <c r="E26" s="709">
        <v>100000</v>
      </c>
      <c r="F26" s="1362" t="s">
        <v>13</v>
      </c>
    </row>
    <row r="27" spans="1:6" ht="47.25" x14ac:dyDescent="0.25">
      <c r="A27" s="1361">
        <v>17</v>
      </c>
      <c r="B27" s="1361" t="s">
        <v>29385</v>
      </c>
      <c r="C27" s="1361" t="s">
        <v>29386</v>
      </c>
      <c r="D27" s="1361" t="s">
        <v>29378</v>
      </c>
      <c r="E27" s="709">
        <v>100000</v>
      </c>
      <c r="F27" s="1362" t="s">
        <v>13</v>
      </c>
    </row>
    <row r="28" spans="1:6" ht="47.25" x14ac:dyDescent="0.25">
      <c r="A28" s="1361">
        <v>18</v>
      </c>
      <c r="B28" s="1361" t="s">
        <v>29387</v>
      </c>
      <c r="C28" s="1361" t="s">
        <v>29388</v>
      </c>
      <c r="D28" s="1361" t="s">
        <v>29378</v>
      </c>
      <c r="E28" s="709">
        <v>100000</v>
      </c>
      <c r="F28" s="1362" t="s">
        <v>13</v>
      </c>
    </row>
    <row r="29" spans="1:6" ht="47.25" x14ac:dyDescent="0.25">
      <c r="A29" s="1361">
        <v>19</v>
      </c>
      <c r="B29" s="1361" t="s">
        <v>1896</v>
      </c>
      <c r="C29" s="1361" t="s">
        <v>29389</v>
      </c>
      <c r="D29" s="1361" t="s">
        <v>29378</v>
      </c>
      <c r="E29" s="709">
        <v>100000</v>
      </c>
      <c r="F29" s="1362" t="s">
        <v>13</v>
      </c>
    </row>
    <row r="30" spans="1:6" ht="47.25" x14ac:dyDescent="0.25">
      <c r="A30" s="1361">
        <v>20</v>
      </c>
      <c r="B30" s="1361" t="s">
        <v>29390</v>
      </c>
      <c r="C30" s="1361" t="s">
        <v>29391</v>
      </c>
      <c r="D30" s="1361" t="s">
        <v>29378</v>
      </c>
      <c r="E30" s="709">
        <v>100000</v>
      </c>
      <c r="F30" s="1362" t="s">
        <v>13</v>
      </c>
    </row>
    <row r="31" spans="1:6" ht="63" x14ac:dyDescent="0.25">
      <c r="A31" s="1361">
        <v>21</v>
      </c>
      <c r="B31" s="1361" t="s">
        <v>29376</v>
      </c>
      <c r="C31" s="1361" t="s">
        <v>29392</v>
      </c>
      <c r="D31" s="1361" t="s">
        <v>29393</v>
      </c>
      <c r="E31" s="709">
        <v>275538.75</v>
      </c>
      <c r="F31" s="1362" t="s">
        <v>13</v>
      </c>
    </row>
    <row r="32" spans="1:6" ht="126" x14ac:dyDescent="0.25">
      <c r="A32" s="1365">
        <v>22</v>
      </c>
      <c r="B32" s="1361" t="s">
        <v>29394</v>
      </c>
      <c r="C32" s="1361" t="s">
        <v>29395</v>
      </c>
      <c r="D32" s="1361" t="s">
        <v>29396</v>
      </c>
      <c r="E32" s="709">
        <v>297089.21999999997</v>
      </c>
      <c r="F32" s="1362" t="s">
        <v>13</v>
      </c>
    </row>
    <row r="33" spans="1:6" x14ac:dyDescent="0.25">
      <c r="A33" s="1361"/>
      <c r="B33" s="2988" t="s">
        <v>5895</v>
      </c>
      <c r="C33" s="2989"/>
      <c r="D33" s="1363"/>
      <c r="E33" s="1360"/>
      <c r="F33" s="1362"/>
    </row>
    <row r="34" spans="1:6" ht="63" x14ac:dyDescent="0.25">
      <c r="A34" s="1361">
        <v>23</v>
      </c>
      <c r="B34" s="1361" t="s">
        <v>1896</v>
      </c>
      <c r="C34" s="1361" t="s">
        <v>29397</v>
      </c>
      <c r="D34" s="1361" t="s">
        <v>29398</v>
      </c>
      <c r="E34" s="709">
        <v>3000000</v>
      </c>
      <c r="F34" s="1362" t="s">
        <v>13</v>
      </c>
    </row>
    <row r="35" spans="1:6" ht="63" x14ac:dyDescent="0.25">
      <c r="A35" s="1361">
        <v>24</v>
      </c>
      <c r="B35" s="1361" t="s">
        <v>29381</v>
      </c>
      <c r="C35" s="1361" t="s">
        <v>29399</v>
      </c>
      <c r="D35" s="1361" t="s">
        <v>29400</v>
      </c>
      <c r="E35" s="709">
        <v>7800000</v>
      </c>
      <c r="F35" s="1362" t="s">
        <v>13</v>
      </c>
    </row>
    <row r="36" spans="1:6" ht="47.25" x14ac:dyDescent="0.25">
      <c r="A36" s="1361">
        <v>25</v>
      </c>
      <c r="B36" s="1361" t="s">
        <v>29385</v>
      </c>
      <c r="C36" s="1361" t="s">
        <v>29401</v>
      </c>
      <c r="D36" s="1361" t="s">
        <v>29402</v>
      </c>
      <c r="E36" s="709">
        <v>500000</v>
      </c>
      <c r="F36" s="1362" t="s">
        <v>13</v>
      </c>
    </row>
    <row r="37" spans="1:6" ht="47.25" x14ac:dyDescent="0.25">
      <c r="A37" s="1361">
        <v>26</v>
      </c>
      <c r="B37" s="1361" t="s">
        <v>29403</v>
      </c>
      <c r="C37" s="1361" t="s">
        <v>29404</v>
      </c>
      <c r="D37" s="1361" t="s">
        <v>29402</v>
      </c>
      <c r="E37" s="709">
        <v>500000</v>
      </c>
      <c r="F37" s="1362" t="s">
        <v>13</v>
      </c>
    </row>
    <row r="38" spans="1:6" ht="47.25" x14ac:dyDescent="0.25">
      <c r="A38" s="1361">
        <v>27</v>
      </c>
      <c r="B38" s="1361" t="s">
        <v>29405</v>
      </c>
      <c r="C38" s="1361" t="s">
        <v>29406</v>
      </c>
      <c r="D38" s="1361" t="s">
        <v>29402</v>
      </c>
      <c r="E38" s="709">
        <v>500000</v>
      </c>
      <c r="F38" s="1362" t="s">
        <v>13</v>
      </c>
    </row>
    <row r="39" spans="1:6" ht="47.25" x14ac:dyDescent="0.25">
      <c r="A39" s="1361">
        <v>28</v>
      </c>
      <c r="B39" s="1361" t="s">
        <v>29407</v>
      </c>
      <c r="C39" s="1361" t="s">
        <v>29408</v>
      </c>
      <c r="D39" s="1361" t="s">
        <v>29402</v>
      </c>
      <c r="E39" s="709">
        <v>500000</v>
      </c>
      <c r="F39" s="1362" t="s">
        <v>13</v>
      </c>
    </row>
    <row r="40" spans="1:6" ht="47.25" x14ac:dyDescent="0.25">
      <c r="A40" s="1361">
        <v>29</v>
      </c>
      <c r="B40" s="1361" t="s">
        <v>1896</v>
      </c>
      <c r="C40" s="1361" t="s">
        <v>29409</v>
      </c>
      <c r="D40" s="1361" t="s">
        <v>29402</v>
      </c>
      <c r="E40" s="709">
        <v>500000</v>
      </c>
      <c r="F40" s="1362" t="s">
        <v>13</v>
      </c>
    </row>
    <row r="41" spans="1:6" ht="47.25" x14ac:dyDescent="0.25">
      <c r="A41" s="1361">
        <v>30</v>
      </c>
      <c r="B41" s="1361" t="s">
        <v>29381</v>
      </c>
      <c r="C41" s="1361" t="s">
        <v>29410</v>
      </c>
      <c r="D41" s="1361" t="s">
        <v>29402</v>
      </c>
      <c r="E41" s="709">
        <v>500000</v>
      </c>
      <c r="F41" s="1362" t="s">
        <v>13</v>
      </c>
    </row>
    <row r="42" spans="1:6" ht="47.25" x14ac:dyDescent="0.25">
      <c r="A42" s="1361">
        <v>31</v>
      </c>
      <c r="B42" s="1361" t="s">
        <v>29376</v>
      </c>
      <c r="C42" s="1361" t="s">
        <v>29411</v>
      </c>
      <c r="D42" s="1361" t="s">
        <v>29402</v>
      </c>
      <c r="E42" s="709">
        <v>500000</v>
      </c>
      <c r="F42" s="1362" t="s">
        <v>13</v>
      </c>
    </row>
    <row r="43" spans="1:6" ht="47.25" x14ac:dyDescent="0.25">
      <c r="A43" s="1361">
        <v>32</v>
      </c>
      <c r="B43" s="1361" t="s">
        <v>29412</v>
      </c>
      <c r="C43" s="1361" t="s">
        <v>29413</v>
      </c>
      <c r="D43" s="1361" t="s">
        <v>29402</v>
      </c>
      <c r="E43" s="709">
        <v>500000</v>
      </c>
      <c r="F43" s="1362" t="s">
        <v>13</v>
      </c>
    </row>
    <row r="44" spans="1:6" ht="47.25" x14ac:dyDescent="0.25">
      <c r="A44" s="1361">
        <v>33</v>
      </c>
      <c r="B44" s="1361" t="s">
        <v>29414</v>
      </c>
      <c r="C44" s="1361" t="s">
        <v>29415</v>
      </c>
      <c r="D44" s="1361" t="s">
        <v>29402</v>
      </c>
      <c r="E44" s="709">
        <v>500000</v>
      </c>
      <c r="F44" s="1362" t="s">
        <v>13</v>
      </c>
    </row>
    <row r="45" spans="1:6" ht="47.25" x14ac:dyDescent="0.25">
      <c r="A45" s="1361">
        <v>34</v>
      </c>
      <c r="B45" s="1361" t="s">
        <v>29379</v>
      </c>
      <c r="C45" s="1361" t="s">
        <v>29416</v>
      </c>
      <c r="D45" s="1361" t="s">
        <v>29402</v>
      </c>
      <c r="E45" s="709">
        <v>500000</v>
      </c>
      <c r="F45" s="1362" t="s">
        <v>13</v>
      </c>
    </row>
    <row r="46" spans="1:6" ht="63" x14ac:dyDescent="0.25">
      <c r="A46" s="1361">
        <v>35</v>
      </c>
      <c r="B46" s="1361" t="s">
        <v>29405</v>
      </c>
      <c r="C46" s="1361" t="s">
        <v>29417</v>
      </c>
      <c r="D46" s="1361" t="s">
        <v>29400</v>
      </c>
      <c r="E46" s="709">
        <v>7800000</v>
      </c>
      <c r="F46" s="1362" t="s">
        <v>13</v>
      </c>
    </row>
    <row r="47" spans="1:6" x14ac:dyDescent="0.25">
      <c r="A47" s="1361"/>
      <c r="B47" s="2988" t="s">
        <v>5872</v>
      </c>
      <c r="C47" s="2989"/>
      <c r="D47" s="1363"/>
      <c r="E47" s="1360"/>
      <c r="F47" s="1362"/>
    </row>
    <row r="48" spans="1:6" ht="63" x14ac:dyDescent="0.25">
      <c r="A48" s="1361">
        <v>36</v>
      </c>
      <c r="B48" s="1361" t="s">
        <v>29418</v>
      </c>
      <c r="C48" s="1361" t="s">
        <v>29419</v>
      </c>
      <c r="D48" s="1361" t="s">
        <v>29420</v>
      </c>
      <c r="E48" s="709">
        <v>7800000</v>
      </c>
      <c r="F48" s="1362" t="s">
        <v>13</v>
      </c>
    </row>
    <row r="49" spans="1:6" ht="47.25" x14ac:dyDescent="0.25">
      <c r="A49" s="1361">
        <v>37</v>
      </c>
      <c r="B49" s="1361" t="s">
        <v>29394</v>
      </c>
      <c r="C49" s="1361" t="s">
        <v>29421</v>
      </c>
      <c r="D49" s="1361" t="s">
        <v>29422</v>
      </c>
      <c r="E49" s="709">
        <v>750000</v>
      </c>
      <c r="F49" s="1362" t="s">
        <v>13</v>
      </c>
    </row>
    <row r="50" spans="1:6" ht="47.25" x14ac:dyDescent="0.25">
      <c r="A50" s="1361">
        <v>38</v>
      </c>
      <c r="B50" s="1361" t="s">
        <v>29418</v>
      </c>
      <c r="C50" s="1361" t="s">
        <v>29423</v>
      </c>
      <c r="D50" s="1361" t="s">
        <v>29422</v>
      </c>
      <c r="E50" s="709">
        <v>750000</v>
      </c>
      <c r="F50" s="1362" t="s">
        <v>13</v>
      </c>
    </row>
    <row r="51" spans="1:6" ht="47.25" x14ac:dyDescent="0.25">
      <c r="A51" s="1365">
        <v>39</v>
      </c>
      <c r="B51" s="1361" t="s">
        <v>29418</v>
      </c>
      <c r="C51" s="1361" t="s">
        <v>29424</v>
      </c>
      <c r="D51" s="1361" t="s">
        <v>29425</v>
      </c>
      <c r="E51" s="709">
        <v>920000</v>
      </c>
      <c r="F51" s="1362" t="s">
        <v>13</v>
      </c>
    </row>
    <row r="52" spans="1:6" ht="47.25" x14ac:dyDescent="0.25">
      <c r="A52" s="1365">
        <v>40</v>
      </c>
      <c r="B52" s="1361" t="s">
        <v>29418</v>
      </c>
      <c r="C52" s="1361" t="s">
        <v>29426</v>
      </c>
      <c r="D52" s="1361" t="s">
        <v>29427</v>
      </c>
      <c r="E52" s="709">
        <v>7000000</v>
      </c>
      <c r="F52" s="1362" t="s">
        <v>13</v>
      </c>
    </row>
    <row r="53" spans="1:6" x14ac:dyDescent="0.25">
      <c r="A53" s="1361"/>
      <c r="B53" s="1363" t="s">
        <v>889</v>
      </c>
      <c r="C53" s="1363"/>
      <c r="D53" s="1363"/>
      <c r="E53" s="1360"/>
      <c r="F53" s="1362"/>
    </row>
    <row r="54" spans="1:6" ht="31.5" x14ac:dyDescent="0.25">
      <c r="A54" s="1361">
        <v>41</v>
      </c>
      <c r="B54" s="1361" t="s">
        <v>29428</v>
      </c>
      <c r="C54" s="1361" t="s">
        <v>29429</v>
      </c>
      <c r="D54" s="1361" t="s">
        <v>29430</v>
      </c>
      <c r="E54" s="709">
        <v>920000</v>
      </c>
      <c r="F54" s="1362" t="s">
        <v>13</v>
      </c>
    </row>
    <row r="55" spans="1:6" x14ac:dyDescent="0.25">
      <c r="A55" s="1361"/>
      <c r="B55" s="2988" t="s">
        <v>477</v>
      </c>
      <c r="C55" s="2989"/>
      <c r="D55" s="1361"/>
      <c r="E55" s="709"/>
      <c r="F55" s="1362"/>
    </row>
    <row r="56" spans="1:6" ht="204.75" x14ac:dyDescent="0.25">
      <c r="A56" s="1361">
        <v>42</v>
      </c>
      <c r="B56" s="1361" t="s">
        <v>29431</v>
      </c>
      <c r="C56" s="1361" t="s">
        <v>29432</v>
      </c>
      <c r="D56" s="1366" t="s">
        <v>29433</v>
      </c>
      <c r="E56" s="709">
        <v>1169256.8</v>
      </c>
      <c r="F56" s="1362" t="s">
        <v>13</v>
      </c>
    </row>
    <row r="57" spans="1:6" ht="204.75" x14ac:dyDescent="0.25">
      <c r="A57" s="1361">
        <v>43</v>
      </c>
      <c r="B57" s="1361" t="s">
        <v>29434</v>
      </c>
      <c r="C57" s="1361" t="s">
        <v>29435</v>
      </c>
      <c r="D57" s="1366" t="s">
        <v>29433</v>
      </c>
      <c r="E57" s="709">
        <v>1169256.8</v>
      </c>
      <c r="F57" s="1362" t="s">
        <v>13</v>
      </c>
    </row>
    <row r="58" spans="1:6" ht="204.75" x14ac:dyDescent="0.25">
      <c r="A58" s="1361">
        <v>44</v>
      </c>
      <c r="B58" s="1361" t="s">
        <v>29436</v>
      </c>
      <c r="C58" s="1361" t="s">
        <v>29437</v>
      </c>
      <c r="D58" s="1366" t="s">
        <v>29433</v>
      </c>
      <c r="E58" s="709">
        <v>1169256.8</v>
      </c>
      <c r="F58" s="1362" t="s">
        <v>13</v>
      </c>
    </row>
    <row r="59" spans="1:6" ht="204.75" x14ac:dyDescent="0.25">
      <c r="A59" s="1361">
        <v>45</v>
      </c>
      <c r="B59" s="1361" t="s">
        <v>29438</v>
      </c>
      <c r="C59" s="1361" t="s">
        <v>29439</v>
      </c>
      <c r="D59" s="1366" t="s">
        <v>29433</v>
      </c>
      <c r="E59" s="709">
        <v>1169256.8</v>
      </c>
      <c r="F59" s="1362" t="s">
        <v>13</v>
      </c>
    </row>
    <row r="60" spans="1:6" x14ac:dyDescent="0.25">
      <c r="A60" s="1361"/>
      <c r="B60" s="2992" t="s">
        <v>7808</v>
      </c>
      <c r="C60" s="2993"/>
      <c r="D60" s="1361"/>
      <c r="E60" s="709"/>
      <c r="F60" s="1364"/>
    </row>
    <row r="61" spans="1:6" ht="63" x14ac:dyDescent="0.25">
      <c r="A61" s="1361">
        <v>46</v>
      </c>
      <c r="B61" s="1361" t="s">
        <v>683</v>
      </c>
      <c r="C61" s="1361" t="s">
        <v>29440</v>
      </c>
      <c r="D61" s="1361" t="s">
        <v>29441</v>
      </c>
      <c r="E61" s="709">
        <v>3204000</v>
      </c>
      <c r="F61" s="1362" t="s">
        <v>13</v>
      </c>
    </row>
    <row r="62" spans="1:6" x14ac:dyDescent="0.25">
      <c r="A62" s="1361"/>
      <c r="B62" s="1367" t="s">
        <v>248</v>
      </c>
      <c r="C62" s="1367"/>
      <c r="D62" s="1367"/>
      <c r="E62" s="1360">
        <f>SUM(E6:E61)</f>
        <v>81310344.819999978</v>
      </c>
      <c r="F62" s="1362"/>
    </row>
    <row r="63" spans="1:6" x14ac:dyDescent="0.25">
      <c r="A63" s="357"/>
      <c r="B63" s="2427" t="s">
        <v>9</v>
      </c>
      <c r="C63" s="2427"/>
      <c r="D63" s="2427"/>
      <c r="E63" s="951"/>
      <c r="F63" s="359"/>
    </row>
    <row r="64" spans="1:6" ht="63" x14ac:dyDescent="0.25">
      <c r="A64" s="353">
        <v>1</v>
      </c>
      <c r="B64" s="69" t="s">
        <v>269</v>
      </c>
      <c r="C64" s="7" t="s">
        <v>29342</v>
      </c>
      <c r="D64" s="69" t="s">
        <v>271</v>
      </c>
      <c r="E64" s="187">
        <v>1000000</v>
      </c>
      <c r="F64" s="131" t="s">
        <v>272</v>
      </c>
    </row>
    <row r="65" spans="1:6" x14ac:dyDescent="0.25">
      <c r="A65" s="353"/>
      <c r="B65" s="70" t="s">
        <v>273</v>
      </c>
      <c r="C65" s="7"/>
      <c r="D65" s="69"/>
      <c r="E65" s="187"/>
      <c r="F65" s="131"/>
    </row>
    <row r="66" spans="1:6" ht="94.5" x14ac:dyDescent="0.25">
      <c r="A66" s="353">
        <v>2</v>
      </c>
      <c r="B66" s="69" t="s">
        <v>274</v>
      </c>
      <c r="C66" s="7" t="s">
        <v>29343</v>
      </c>
      <c r="D66" s="69" t="s">
        <v>276</v>
      </c>
      <c r="E66" s="187">
        <v>4500000</v>
      </c>
      <c r="F66" s="131" t="s">
        <v>277</v>
      </c>
    </row>
    <row r="67" spans="1:6" x14ac:dyDescent="0.25">
      <c r="A67" s="130"/>
      <c r="B67" s="70" t="s">
        <v>248</v>
      </c>
      <c r="C67" s="70"/>
      <c r="D67" s="70"/>
      <c r="E67" s="189">
        <v>5500000</v>
      </c>
      <c r="F67" s="130"/>
    </row>
    <row r="68" spans="1:6" x14ac:dyDescent="0.25">
      <c r="A68" s="88"/>
      <c r="B68" s="88" t="s">
        <v>324</v>
      </c>
      <c r="C68" s="88"/>
      <c r="D68" s="88"/>
      <c r="E68" s="89">
        <f>E67+E62</f>
        <v>86810344.819999978</v>
      </c>
      <c r="F68" s="88"/>
    </row>
    <row r="72" spans="1:6" x14ac:dyDescent="0.25">
      <c r="A72" s="2352" t="s">
        <v>0</v>
      </c>
      <c r="B72" s="2352"/>
      <c r="C72" s="2352"/>
      <c r="D72" s="2352"/>
      <c r="E72" s="2352"/>
      <c r="F72" s="2352"/>
    </row>
    <row r="73" spans="1:6" x14ac:dyDescent="0.25">
      <c r="A73" s="2352" t="s">
        <v>29442</v>
      </c>
      <c r="B73" s="2352"/>
      <c r="C73" s="2352"/>
      <c r="D73" s="2352"/>
      <c r="E73" s="2352"/>
      <c r="F73" s="2352"/>
    </row>
    <row r="74" spans="1:6" x14ac:dyDescent="0.25">
      <c r="A74" s="2352" t="s">
        <v>29443</v>
      </c>
      <c r="B74" s="2352"/>
      <c r="C74" s="2352"/>
      <c r="D74" s="2352"/>
      <c r="E74" s="2352"/>
      <c r="F74" s="2352"/>
    </row>
    <row r="75" spans="1:6" ht="31.5" x14ac:dyDescent="0.25">
      <c r="A75" s="38" t="s">
        <v>3</v>
      </c>
      <c r="B75" s="383" t="s">
        <v>4</v>
      </c>
      <c r="C75" s="383" t="s">
        <v>5</v>
      </c>
      <c r="D75" s="45" t="s">
        <v>6</v>
      </c>
      <c r="E75" s="1368" t="s">
        <v>2611</v>
      </c>
      <c r="F75" s="45" t="s">
        <v>8</v>
      </c>
    </row>
    <row r="76" spans="1:6" x14ac:dyDescent="0.25">
      <c r="A76" s="182"/>
      <c r="B76" s="2473" t="s">
        <v>27539</v>
      </c>
      <c r="C76" s="2473"/>
      <c r="D76" s="2473"/>
      <c r="E76" s="182"/>
      <c r="F76" s="45"/>
    </row>
    <row r="77" spans="1:6" ht="110.25" x14ac:dyDescent="0.25">
      <c r="A77" s="182">
        <v>1</v>
      </c>
      <c r="B77" s="269" t="s">
        <v>295</v>
      </c>
      <c r="C77" s="269" t="s">
        <v>29360</v>
      </c>
      <c r="D77" s="269" t="s">
        <v>29361</v>
      </c>
      <c r="E77" s="48">
        <v>682758.62</v>
      </c>
      <c r="F77" s="44" t="s">
        <v>272</v>
      </c>
    </row>
    <row r="78" spans="1:6" x14ac:dyDescent="0.25">
      <c r="A78" s="182"/>
      <c r="B78" s="2473" t="s">
        <v>8990</v>
      </c>
      <c r="C78" s="2473"/>
      <c r="D78" s="2473"/>
      <c r="E78" s="269" t="s">
        <v>29444</v>
      </c>
      <c r="F78" s="44"/>
    </row>
    <row r="79" spans="1:6" ht="126" x14ac:dyDescent="0.25">
      <c r="A79" s="182">
        <v>2</v>
      </c>
      <c r="B79" s="269" t="s">
        <v>295</v>
      </c>
      <c r="C79" s="269" t="s">
        <v>29365</v>
      </c>
      <c r="D79" s="269" t="s">
        <v>535</v>
      </c>
      <c r="E79" s="48">
        <v>341379.32</v>
      </c>
      <c r="F79" s="44" t="s">
        <v>272</v>
      </c>
    </row>
    <row r="80" spans="1:6" x14ac:dyDescent="0.25">
      <c r="A80" s="182"/>
      <c r="B80" s="2330" t="s">
        <v>739</v>
      </c>
      <c r="C80" s="2331"/>
      <c r="D80" s="437"/>
      <c r="E80" s="437"/>
      <c r="F80" s="44"/>
    </row>
    <row r="81" spans="1:6" ht="94.5" x14ac:dyDescent="0.25">
      <c r="A81" s="182">
        <v>3</v>
      </c>
      <c r="B81" s="269" t="s">
        <v>4585</v>
      </c>
      <c r="C81" s="269" t="s">
        <v>29370</v>
      </c>
      <c r="D81" s="791" t="s">
        <v>302</v>
      </c>
      <c r="E81" s="48">
        <v>568965.51</v>
      </c>
      <c r="F81" s="44" t="s">
        <v>272</v>
      </c>
    </row>
    <row r="82" spans="1:6" x14ac:dyDescent="0.25">
      <c r="A82" s="182"/>
      <c r="B82" s="2332" t="s">
        <v>8968</v>
      </c>
      <c r="C82" s="2332"/>
      <c r="D82" s="437"/>
      <c r="E82" s="437"/>
      <c r="F82" s="44"/>
    </row>
    <row r="83" spans="1:6" ht="47.25" x14ac:dyDescent="0.25">
      <c r="A83" s="182">
        <v>4</v>
      </c>
      <c r="B83" s="269" t="s">
        <v>29405</v>
      </c>
      <c r="C83" s="269" t="s">
        <v>29445</v>
      </c>
      <c r="D83" s="269" t="s">
        <v>29378</v>
      </c>
      <c r="E83" s="392">
        <v>100000</v>
      </c>
      <c r="F83" s="44" t="s">
        <v>13</v>
      </c>
    </row>
    <row r="84" spans="1:6" ht="63" x14ac:dyDescent="0.25">
      <c r="A84" s="182">
        <v>5</v>
      </c>
      <c r="B84" s="269" t="s">
        <v>29403</v>
      </c>
      <c r="C84" s="269" t="s">
        <v>29446</v>
      </c>
      <c r="D84" s="269" t="s">
        <v>29447</v>
      </c>
      <c r="E84" s="48">
        <v>100000</v>
      </c>
      <c r="F84" s="44" t="s">
        <v>13</v>
      </c>
    </row>
    <row r="85" spans="1:6" x14ac:dyDescent="0.25">
      <c r="A85" s="182"/>
      <c r="B85" s="437" t="s">
        <v>2065</v>
      </c>
      <c r="C85" s="437"/>
      <c r="D85" s="437"/>
      <c r="E85" s="437"/>
      <c r="F85" s="44"/>
    </row>
    <row r="86" spans="1:6" ht="94.5" x14ac:dyDescent="0.25">
      <c r="A86" s="182">
        <v>6</v>
      </c>
      <c r="B86" s="269" t="s">
        <v>974</v>
      </c>
      <c r="C86" s="269" t="s">
        <v>29374</v>
      </c>
      <c r="D86" s="269" t="s">
        <v>29448</v>
      </c>
      <c r="E86" s="48">
        <v>227586.2</v>
      </c>
      <c r="F86" s="44" t="s">
        <v>13</v>
      </c>
    </row>
    <row r="87" spans="1:6" x14ac:dyDescent="0.25">
      <c r="A87" s="182"/>
      <c r="B87" s="2330" t="s">
        <v>273</v>
      </c>
      <c r="C87" s="2331"/>
      <c r="D87" s="437"/>
      <c r="E87" s="437"/>
      <c r="F87" s="44"/>
    </row>
    <row r="88" spans="1:6" ht="47.25" x14ac:dyDescent="0.25">
      <c r="A88" s="182">
        <v>7</v>
      </c>
      <c r="B88" s="269" t="s">
        <v>613</v>
      </c>
      <c r="C88" s="269" t="s">
        <v>29371</v>
      </c>
      <c r="D88" s="269" t="s">
        <v>29372</v>
      </c>
      <c r="E88" s="392">
        <v>2000000</v>
      </c>
      <c r="F88" s="44" t="s">
        <v>13</v>
      </c>
    </row>
    <row r="89" spans="1:6" ht="47.25" x14ac:dyDescent="0.25">
      <c r="A89" s="182">
        <v>8</v>
      </c>
      <c r="B89" s="269" t="s">
        <v>12465</v>
      </c>
      <c r="C89" s="269" t="s">
        <v>29373</v>
      </c>
      <c r="D89" s="269" t="s">
        <v>29372</v>
      </c>
      <c r="E89" s="48">
        <v>1982758.62</v>
      </c>
      <c r="F89" s="44" t="s">
        <v>13</v>
      </c>
    </row>
    <row r="90" spans="1:6" x14ac:dyDescent="0.25">
      <c r="A90" s="182"/>
      <c r="B90" s="2473" t="s">
        <v>712</v>
      </c>
      <c r="C90" s="2473"/>
      <c r="D90" s="2473"/>
      <c r="E90" s="269" t="s">
        <v>29449</v>
      </c>
      <c r="F90" s="42"/>
    </row>
    <row r="91" spans="1:6" ht="78.75" x14ac:dyDescent="0.25">
      <c r="A91" s="182">
        <v>9</v>
      </c>
      <c r="B91" s="269" t="s">
        <v>1196</v>
      </c>
      <c r="C91" s="182" t="s">
        <v>29450</v>
      </c>
      <c r="D91" s="269" t="s">
        <v>29451</v>
      </c>
      <c r="E91" s="48">
        <v>2875862.07</v>
      </c>
      <c r="F91" s="44" t="s">
        <v>13</v>
      </c>
    </row>
    <row r="92" spans="1:6" ht="141.75" x14ac:dyDescent="0.25">
      <c r="A92" s="182">
        <v>10</v>
      </c>
      <c r="B92" s="269" t="s">
        <v>29452</v>
      </c>
      <c r="C92" s="182" t="s">
        <v>29453</v>
      </c>
      <c r="D92" s="269" t="s">
        <v>29454</v>
      </c>
      <c r="E92" s="392">
        <v>2500000</v>
      </c>
      <c r="F92" s="44" t="s">
        <v>13</v>
      </c>
    </row>
    <row r="93" spans="1:6" x14ac:dyDescent="0.25">
      <c r="A93" s="182"/>
      <c r="B93" s="2994" t="s">
        <v>248</v>
      </c>
      <c r="C93" s="2994"/>
      <c r="D93" s="2994"/>
      <c r="E93" s="675">
        <f>E77+E79+E81+E83+E84+E86+E88+E89+E91+E92</f>
        <v>11379310.34</v>
      </c>
      <c r="F93" s="44"/>
    </row>
  </sheetData>
  <mergeCells count="20">
    <mergeCell ref="B55:C55"/>
    <mergeCell ref="B60:C60"/>
    <mergeCell ref="B90:D90"/>
    <mergeCell ref="B93:D93"/>
    <mergeCell ref="A74:F74"/>
    <mergeCell ref="B76:D76"/>
    <mergeCell ref="B78:D78"/>
    <mergeCell ref="B80:C80"/>
    <mergeCell ref="B82:C82"/>
    <mergeCell ref="B87:C87"/>
    <mergeCell ref="B63:D63"/>
    <mergeCell ref="A72:F72"/>
    <mergeCell ref="A73:F73"/>
    <mergeCell ref="B33:C33"/>
    <mergeCell ref="B47:C47"/>
    <mergeCell ref="A1:F1"/>
    <mergeCell ref="A2:F2"/>
    <mergeCell ref="A3:F3"/>
    <mergeCell ref="B5:D5"/>
    <mergeCell ref="B11:D11"/>
  </mergeCells>
  <pageMargins left="0.7" right="0.7" top="0.75" bottom="0.75" header="0.3" footer="0.3"/>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6"/>
  <sheetViews>
    <sheetView topLeftCell="A54" workbookViewId="0">
      <selection activeCell="E54" sqref="E54"/>
    </sheetView>
  </sheetViews>
  <sheetFormatPr defaultRowHeight="15" x14ac:dyDescent="0.25"/>
  <cols>
    <col min="2" max="2" width="17" customWidth="1"/>
    <col min="3" max="3" width="45.28515625" customWidth="1"/>
    <col min="4" max="4" width="21.5703125" customWidth="1"/>
    <col min="5" max="5" width="21.140625" customWidth="1"/>
    <col min="6" max="6" width="13.7109375" customWidth="1"/>
  </cols>
  <sheetData>
    <row r="1" spans="1:6" ht="15.75" x14ac:dyDescent="0.25">
      <c r="A1" s="2345" t="s">
        <v>0</v>
      </c>
      <c r="B1" s="2345"/>
      <c r="C1" s="2345"/>
      <c r="D1" s="2345"/>
      <c r="E1" s="2345"/>
      <c r="F1" s="2345"/>
    </row>
    <row r="2" spans="1:6" ht="15.75" x14ac:dyDescent="0.25">
      <c r="A2" s="2345" t="s">
        <v>29455</v>
      </c>
      <c r="B2" s="2345"/>
      <c r="C2" s="2345"/>
      <c r="D2" s="2345"/>
      <c r="E2" s="2345"/>
      <c r="F2" s="2345"/>
    </row>
    <row r="3" spans="1:6" ht="15.75" x14ac:dyDescent="0.25">
      <c r="A3" s="2345" t="s">
        <v>281</v>
      </c>
      <c r="B3" s="2345"/>
      <c r="C3" s="2345"/>
      <c r="D3" s="2345"/>
      <c r="E3" s="2345"/>
      <c r="F3" s="2345"/>
    </row>
    <row r="4" spans="1:6" ht="31.5" x14ac:dyDescent="0.25">
      <c r="A4" s="1018" t="s">
        <v>3</v>
      </c>
      <c r="B4" s="96" t="s">
        <v>4</v>
      </c>
      <c r="C4" s="96" t="s">
        <v>5</v>
      </c>
      <c r="D4" s="96" t="s">
        <v>6</v>
      </c>
      <c r="E4" s="138" t="s">
        <v>2786</v>
      </c>
      <c r="F4" s="96" t="s">
        <v>8</v>
      </c>
    </row>
    <row r="5" spans="1:6" ht="15.75" x14ac:dyDescent="0.25">
      <c r="A5" s="72"/>
      <c r="B5" s="2472" t="s">
        <v>9</v>
      </c>
      <c r="C5" s="2472"/>
      <c r="D5" s="2472"/>
      <c r="E5" s="138"/>
      <c r="F5" s="76"/>
    </row>
    <row r="6" spans="1:6" ht="31.5" x14ac:dyDescent="0.25">
      <c r="A6" s="69">
        <v>1</v>
      </c>
      <c r="B6" s="69" t="s">
        <v>289</v>
      </c>
      <c r="C6" s="69" t="s">
        <v>29456</v>
      </c>
      <c r="D6" s="69" t="s">
        <v>12</v>
      </c>
      <c r="E6" s="77">
        <v>1400000</v>
      </c>
      <c r="F6" s="75" t="s">
        <v>135</v>
      </c>
    </row>
    <row r="7" spans="1:6" ht="110.25" x14ac:dyDescent="0.25">
      <c r="A7" s="69">
        <v>2</v>
      </c>
      <c r="B7" s="69" t="s">
        <v>295</v>
      </c>
      <c r="C7" s="69" t="s">
        <v>29457</v>
      </c>
      <c r="D7" s="69" t="s">
        <v>535</v>
      </c>
      <c r="E7" s="77">
        <v>593620.68999999994</v>
      </c>
      <c r="F7" s="75" t="s">
        <v>135</v>
      </c>
    </row>
    <row r="8" spans="1:6" ht="31.5" x14ac:dyDescent="0.25">
      <c r="A8" s="69">
        <v>3</v>
      </c>
      <c r="B8" s="75" t="s">
        <v>17</v>
      </c>
      <c r="C8" s="69" t="s">
        <v>29458</v>
      </c>
      <c r="D8" s="69" t="s">
        <v>19</v>
      </c>
      <c r="E8" s="77">
        <v>15000</v>
      </c>
      <c r="F8" s="75" t="s">
        <v>135</v>
      </c>
    </row>
    <row r="9" spans="1:6" ht="78.75" x14ac:dyDescent="0.25">
      <c r="A9" s="69">
        <v>4</v>
      </c>
      <c r="B9" s="69" t="s">
        <v>23</v>
      </c>
      <c r="C9" s="69" t="s">
        <v>29459</v>
      </c>
      <c r="D9" s="69" t="s">
        <v>3056</v>
      </c>
      <c r="E9" s="77">
        <v>2200000</v>
      </c>
      <c r="F9" s="75" t="s">
        <v>135</v>
      </c>
    </row>
    <row r="10" spans="1:6" ht="15.75" x14ac:dyDescent="0.25">
      <c r="A10" s="69"/>
      <c r="B10" s="2351" t="s">
        <v>334</v>
      </c>
      <c r="C10" s="2351"/>
      <c r="D10" s="2351"/>
      <c r="E10" s="77"/>
      <c r="F10" s="75"/>
    </row>
    <row r="11" spans="1:6" ht="94.5" x14ac:dyDescent="0.25">
      <c r="A11" s="69">
        <v>5</v>
      </c>
      <c r="B11" s="69" t="s">
        <v>295</v>
      </c>
      <c r="C11" s="69" t="s">
        <v>29460</v>
      </c>
      <c r="D11" s="69" t="s">
        <v>3852</v>
      </c>
      <c r="E11" s="203">
        <v>500000</v>
      </c>
      <c r="F11" s="75" t="s">
        <v>135</v>
      </c>
    </row>
    <row r="12" spans="1:6" ht="78.75" x14ac:dyDescent="0.25">
      <c r="A12" s="69">
        <v>6</v>
      </c>
      <c r="B12" s="69" t="s">
        <v>23</v>
      </c>
      <c r="C12" s="69" t="s">
        <v>29461</v>
      </c>
      <c r="D12" s="69" t="s">
        <v>3056</v>
      </c>
      <c r="E12" s="203">
        <v>1000000</v>
      </c>
      <c r="F12" s="75" t="s">
        <v>135</v>
      </c>
    </row>
    <row r="13" spans="1:6" ht="78.75" x14ac:dyDescent="0.25">
      <c r="A13" s="69">
        <v>7</v>
      </c>
      <c r="B13" s="69" t="s">
        <v>14053</v>
      </c>
      <c r="C13" s="69" t="s">
        <v>29462</v>
      </c>
      <c r="D13" s="69" t="s">
        <v>25962</v>
      </c>
      <c r="E13" s="203">
        <v>1104310</v>
      </c>
      <c r="F13" s="75" t="s">
        <v>135</v>
      </c>
    </row>
    <row r="14" spans="1:6" ht="15.75" x14ac:dyDescent="0.25">
      <c r="A14" s="69"/>
      <c r="B14" s="2348" t="s">
        <v>40</v>
      </c>
      <c r="C14" s="2350"/>
      <c r="D14" s="69"/>
      <c r="E14" s="203"/>
      <c r="F14" s="75"/>
    </row>
    <row r="15" spans="1:6" ht="78.75" x14ac:dyDescent="0.25">
      <c r="A15" s="69">
        <v>8</v>
      </c>
      <c r="B15" s="69" t="s">
        <v>301</v>
      </c>
      <c r="C15" s="69" t="s">
        <v>29463</v>
      </c>
      <c r="D15" s="69" t="s">
        <v>43</v>
      </c>
      <c r="E15" s="77">
        <v>4568965.5199999996</v>
      </c>
      <c r="F15" s="75" t="s">
        <v>135</v>
      </c>
    </row>
    <row r="16" spans="1:6" ht="15.75" x14ac:dyDescent="0.25">
      <c r="A16" s="69"/>
      <c r="B16" s="70" t="s">
        <v>306</v>
      </c>
      <c r="C16" s="69"/>
      <c r="D16" s="69"/>
      <c r="E16" s="203"/>
      <c r="F16" s="75"/>
    </row>
    <row r="17" spans="1:6" ht="126" x14ac:dyDescent="0.25">
      <c r="A17" s="69">
        <v>9</v>
      </c>
      <c r="B17" s="69" t="s">
        <v>4481</v>
      </c>
      <c r="C17" s="69" t="s">
        <v>29464</v>
      </c>
      <c r="D17" s="69" t="s">
        <v>4483</v>
      </c>
      <c r="E17" s="203">
        <v>1736206.9</v>
      </c>
      <c r="F17" s="75" t="s">
        <v>135</v>
      </c>
    </row>
    <row r="18" spans="1:6" ht="15.75" x14ac:dyDescent="0.25">
      <c r="A18" s="69"/>
      <c r="B18" s="2351" t="s">
        <v>481</v>
      </c>
      <c r="C18" s="2351"/>
      <c r="D18" s="69"/>
      <c r="E18" s="203"/>
      <c r="F18" s="75"/>
    </row>
    <row r="19" spans="1:6" ht="47.25" x14ac:dyDescent="0.25">
      <c r="A19" s="69">
        <v>10</v>
      </c>
      <c r="B19" s="69" t="s">
        <v>3442</v>
      </c>
      <c r="C19" s="69" t="s">
        <v>29465</v>
      </c>
      <c r="D19" s="69" t="s">
        <v>29466</v>
      </c>
      <c r="E19" s="203">
        <v>3500000</v>
      </c>
      <c r="F19" s="75" t="s">
        <v>13</v>
      </c>
    </row>
    <row r="20" spans="1:6" ht="15.75" x14ac:dyDescent="0.25">
      <c r="A20" s="69"/>
      <c r="B20" s="70" t="s">
        <v>34</v>
      </c>
      <c r="C20" s="69"/>
      <c r="D20" s="69"/>
      <c r="E20" s="203"/>
      <c r="F20" s="75"/>
    </row>
    <row r="21" spans="1:6" ht="47.25" x14ac:dyDescent="0.25">
      <c r="A21" s="69">
        <v>11</v>
      </c>
      <c r="B21" s="69" t="s">
        <v>309</v>
      </c>
      <c r="C21" s="69" t="s">
        <v>29467</v>
      </c>
      <c r="D21" s="69" t="s">
        <v>1206</v>
      </c>
      <c r="E21" s="203">
        <v>11500000</v>
      </c>
      <c r="F21" s="75" t="s">
        <v>135</v>
      </c>
    </row>
    <row r="22" spans="1:6" ht="31.5" x14ac:dyDescent="0.25">
      <c r="A22" s="69">
        <v>12</v>
      </c>
      <c r="B22" s="69" t="s">
        <v>342</v>
      </c>
      <c r="C22" s="69" t="s">
        <v>29468</v>
      </c>
      <c r="D22" s="69" t="s">
        <v>1206</v>
      </c>
      <c r="E22" s="203">
        <v>11500000</v>
      </c>
      <c r="F22" s="75" t="s">
        <v>135</v>
      </c>
    </row>
    <row r="23" spans="1:6" ht="15.75" x14ac:dyDescent="0.25">
      <c r="A23" s="69"/>
      <c r="B23" s="2351" t="s">
        <v>5895</v>
      </c>
      <c r="C23" s="2351"/>
      <c r="D23" s="69"/>
      <c r="E23" s="203"/>
      <c r="F23" s="75"/>
    </row>
    <row r="24" spans="1:6" ht="157.5" x14ac:dyDescent="0.25">
      <c r="A24" s="69">
        <v>13</v>
      </c>
      <c r="B24" s="69" t="s">
        <v>29469</v>
      </c>
      <c r="C24" s="69" t="s">
        <v>29470</v>
      </c>
      <c r="D24" s="69" t="s">
        <v>29471</v>
      </c>
      <c r="E24" s="77">
        <v>5000000</v>
      </c>
      <c r="F24" s="75" t="s">
        <v>13</v>
      </c>
    </row>
    <row r="25" spans="1:6" ht="47.25" x14ac:dyDescent="0.25">
      <c r="A25" s="69">
        <v>14</v>
      </c>
      <c r="B25" s="69" t="s">
        <v>29472</v>
      </c>
      <c r="C25" s="69" t="s">
        <v>29473</v>
      </c>
      <c r="D25" s="69" t="s">
        <v>17588</v>
      </c>
      <c r="E25" s="77">
        <v>4500000</v>
      </c>
      <c r="F25" s="75" t="s">
        <v>13</v>
      </c>
    </row>
    <row r="26" spans="1:6" ht="252" x14ac:dyDescent="0.25">
      <c r="A26" s="69">
        <v>15</v>
      </c>
      <c r="B26" s="69" t="s">
        <v>29474</v>
      </c>
      <c r="C26" s="69" t="s">
        <v>29475</v>
      </c>
      <c r="D26" s="69" t="s">
        <v>29476</v>
      </c>
      <c r="E26" s="77">
        <v>3500000</v>
      </c>
      <c r="F26" s="75" t="s">
        <v>135</v>
      </c>
    </row>
    <row r="27" spans="1:6" ht="110.25" x14ac:dyDescent="0.25">
      <c r="A27" s="69">
        <v>16</v>
      </c>
      <c r="B27" s="69" t="s">
        <v>29477</v>
      </c>
      <c r="C27" s="69" t="s">
        <v>29478</v>
      </c>
      <c r="D27" s="69" t="s">
        <v>29479</v>
      </c>
      <c r="E27" s="77">
        <v>1500000</v>
      </c>
      <c r="F27" s="75" t="s">
        <v>135</v>
      </c>
    </row>
    <row r="28" spans="1:6" ht="78.75" x14ac:dyDescent="0.25">
      <c r="A28" s="69">
        <v>17</v>
      </c>
      <c r="B28" s="69" t="s">
        <v>29480</v>
      </c>
      <c r="C28" s="69" t="s">
        <v>29481</v>
      </c>
      <c r="D28" s="69" t="s">
        <v>29482</v>
      </c>
      <c r="E28" s="77">
        <v>3279007.27</v>
      </c>
      <c r="F28" s="75" t="s">
        <v>13</v>
      </c>
    </row>
    <row r="29" spans="1:6" ht="110.25" x14ac:dyDescent="0.25">
      <c r="A29" s="69">
        <v>18</v>
      </c>
      <c r="B29" s="69" t="s">
        <v>29483</v>
      </c>
      <c r="C29" s="69" t="s">
        <v>29484</v>
      </c>
      <c r="D29" s="69" t="s">
        <v>29485</v>
      </c>
      <c r="E29" s="77">
        <v>1500000</v>
      </c>
      <c r="F29" s="75" t="s">
        <v>135</v>
      </c>
    </row>
    <row r="30" spans="1:6" ht="15.75" x14ac:dyDescent="0.25">
      <c r="A30" s="69"/>
      <c r="B30" s="2351" t="s">
        <v>5872</v>
      </c>
      <c r="C30" s="2351"/>
      <c r="D30" s="69"/>
      <c r="E30" s="203"/>
      <c r="F30" s="75"/>
    </row>
    <row r="31" spans="1:6" ht="47.25" x14ac:dyDescent="0.25">
      <c r="A31" s="69">
        <v>19</v>
      </c>
      <c r="B31" s="69" t="s">
        <v>29486</v>
      </c>
      <c r="C31" s="69" t="s">
        <v>29487</v>
      </c>
      <c r="D31" s="69" t="s">
        <v>1915</v>
      </c>
      <c r="E31" s="77">
        <v>4500000</v>
      </c>
      <c r="F31" s="75" t="s">
        <v>13</v>
      </c>
    </row>
    <row r="32" spans="1:6" ht="189" x14ac:dyDescent="0.25">
      <c r="A32" s="69">
        <v>20</v>
      </c>
      <c r="B32" s="69" t="s">
        <v>29488</v>
      </c>
      <c r="C32" s="69" t="s">
        <v>29489</v>
      </c>
      <c r="D32" s="69" t="s">
        <v>29490</v>
      </c>
      <c r="E32" s="77">
        <v>3000000</v>
      </c>
      <c r="F32" s="75" t="s">
        <v>13</v>
      </c>
    </row>
    <row r="33" spans="1:6" ht="15.75" x14ac:dyDescent="0.25">
      <c r="A33" s="69"/>
      <c r="B33" s="2348" t="s">
        <v>4995</v>
      </c>
      <c r="C33" s="2350"/>
      <c r="D33" s="69"/>
      <c r="E33" s="203"/>
      <c r="F33" s="75"/>
    </row>
    <row r="34" spans="1:6" ht="31.5" x14ac:dyDescent="0.25">
      <c r="A34" s="69">
        <v>21</v>
      </c>
      <c r="B34" s="69" t="s">
        <v>700</v>
      </c>
      <c r="C34" s="69" t="s">
        <v>29491</v>
      </c>
      <c r="D34" s="69" t="s">
        <v>29492</v>
      </c>
      <c r="E34" s="77">
        <v>8500000</v>
      </c>
      <c r="F34" s="75" t="s">
        <v>13</v>
      </c>
    </row>
    <row r="35" spans="1:6" ht="15.75" x14ac:dyDescent="0.25">
      <c r="A35" s="69"/>
      <c r="B35" s="2351" t="s">
        <v>477</v>
      </c>
      <c r="C35" s="2351"/>
      <c r="D35" s="69"/>
      <c r="E35" s="77"/>
      <c r="F35" s="75"/>
    </row>
    <row r="36" spans="1:6" ht="173.25" x14ac:dyDescent="0.25">
      <c r="A36" s="69">
        <v>22</v>
      </c>
      <c r="B36" s="75" t="s">
        <v>29493</v>
      </c>
      <c r="C36" s="69" t="s">
        <v>29494</v>
      </c>
      <c r="D36" s="69" t="s">
        <v>29495</v>
      </c>
      <c r="E36" s="77">
        <v>1169256.8</v>
      </c>
      <c r="F36" s="75" t="s">
        <v>13</v>
      </c>
    </row>
    <row r="37" spans="1:6" ht="173.25" x14ac:dyDescent="0.25">
      <c r="A37" s="69">
        <v>23</v>
      </c>
      <c r="B37" s="75" t="s">
        <v>29496</v>
      </c>
      <c r="C37" s="69" t="s">
        <v>29497</v>
      </c>
      <c r="D37" s="69" t="s">
        <v>29495</v>
      </c>
      <c r="E37" s="77">
        <v>1169256.8</v>
      </c>
      <c r="F37" s="75" t="s">
        <v>13</v>
      </c>
    </row>
    <row r="38" spans="1:6" ht="173.25" x14ac:dyDescent="0.25">
      <c r="A38" s="69">
        <v>24</v>
      </c>
      <c r="B38" s="75" t="s">
        <v>29498</v>
      </c>
      <c r="C38" s="69" t="s">
        <v>29499</v>
      </c>
      <c r="D38" s="69" t="s">
        <v>29495</v>
      </c>
      <c r="E38" s="77">
        <v>1169256.8</v>
      </c>
      <c r="F38" s="75" t="s">
        <v>13</v>
      </c>
    </row>
    <row r="39" spans="1:6" ht="173.25" x14ac:dyDescent="0.25">
      <c r="A39" s="69">
        <v>25</v>
      </c>
      <c r="B39" s="75" t="s">
        <v>29500</v>
      </c>
      <c r="C39" s="69" t="s">
        <v>29501</v>
      </c>
      <c r="D39" s="69" t="s">
        <v>29495</v>
      </c>
      <c r="E39" s="77">
        <v>1169256.8</v>
      </c>
      <c r="F39" s="75" t="s">
        <v>13</v>
      </c>
    </row>
    <row r="40" spans="1:6" ht="15.75" x14ac:dyDescent="0.25">
      <c r="A40" s="69"/>
      <c r="B40" s="2348" t="s">
        <v>303</v>
      </c>
      <c r="C40" s="2350"/>
      <c r="D40" s="69"/>
      <c r="E40" s="203"/>
      <c r="F40" s="75"/>
    </row>
    <row r="41" spans="1:6" ht="47.25" x14ac:dyDescent="0.25">
      <c r="A41" s="69">
        <v>26</v>
      </c>
      <c r="B41" s="69" t="s">
        <v>29502</v>
      </c>
      <c r="C41" s="69" t="s">
        <v>29503</v>
      </c>
      <c r="D41" s="303" t="s">
        <v>29504</v>
      </c>
      <c r="E41" s="203">
        <v>144000</v>
      </c>
      <c r="F41" s="75" t="s">
        <v>13</v>
      </c>
    </row>
    <row r="42" spans="1:6" ht="47.25" x14ac:dyDescent="0.25">
      <c r="A42" s="69">
        <v>27</v>
      </c>
      <c r="B42" s="69" t="s">
        <v>29505</v>
      </c>
      <c r="C42" s="69" t="s">
        <v>29506</v>
      </c>
      <c r="D42" s="303" t="s">
        <v>29504</v>
      </c>
      <c r="E42" s="203">
        <v>144000</v>
      </c>
      <c r="F42" s="75" t="s">
        <v>13</v>
      </c>
    </row>
    <row r="43" spans="1:6" ht="47.25" x14ac:dyDescent="0.25">
      <c r="A43" s="69">
        <v>28</v>
      </c>
      <c r="B43" s="69" t="s">
        <v>29507</v>
      </c>
      <c r="C43" s="69" t="s">
        <v>29508</v>
      </c>
      <c r="D43" s="303" t="s">
        <v>29504</v>
      </c>
      <c r="E43" s="203">
        <v>144000</v>
      </c>
      <c r="F43" s="75" t="s">
        <v>13</v>
      </c>
    </row>
    <row r="44" spans="1:6" ht="47.25" x14ac:dyDescent="0.25">
      <c r="A44" s="69">
        <v>29</v>
      </c>
      <c r="B44" s="69" t="s">
        <v>29474</v>
      </c>
      <c r="C44" s="69" t="s">
        <v>29509</v>
      </c>
      <c r="D44" s="303" t="s">
        <v>29504</v>
      </c>
      <c r="E44" s="203">
        <v>144000</v>
      </c>
      <c r="F44" s="75" t="s">
        <v>13</v>
      </c>
    </row>
    <row r="45" spans="1:6" ht="47.25" x14ac:dyDescent="0.25">
      <c r="A45" s="69">
        <v>30</v>
      </c>
      <c r="B45" s="69" t="s">
        <v>29510</v>
      </c>
      <c r="C45" s="69" t="s">
        <v>29511</v>
      </c>
      <c r="D45" s="303" t="s">
        <v>29504</v>
      </c>
      <c r="E45" s="203">
        <v>144000</v>
      </c>
      <c r="F45" s="75" t="s">
        <v>13</v>
      </c>
    </row>
    <row r="46" spans="1:6" ht="47.25" x14ac:dyDescent="0.25">
      <c r="A46" s="69">
        <v>31</v>
      </c>
      <c r="B46" s="69" t="s">
        <v>29472</v>
      </c>
      <c r="C46" s="69" t="s">
        <v>29512</v>
      </c>
      <c r="D46" s="303" t="s">
        <v>29504</v>
      </c>
      <c r="E46" s="203">
        <v>144000</v>
      </c>
      <c r="F46" s="75" t="s">
        <v>13</v>
      </c>
    </row>
    <row r="47" spans="1:6" ht="47.25" x14ac:dyDescent="0.25">
      <c r="A47" s="69">
        <v>32</v>
      </c>
      <c r="B47" s="69" t="s">
        <v>29513</v>
      </c>
      <c r="C47" s="69" t="s">
        <v>29514</v>
      </c>
      <c r="D47" s="303" t="s">
        <v>29504</v>
      </c>
      <c r="E47" s="203">
        <v>144000</v>
      </c>
      <c r="F47" s="75" t="s">
        <v>13</v>
      </c>
    </row>
    <row r="48" spans="1:6" ht="47.25" x14ac:dyDescent="0.25">
      <c r="A48" s="69">
        <v>33</v>
      </c>
      <c r="B48" s="69" t="s">
        <v>29515</v>
      </c>
      <c r="C48" s="69" t="s">
        <v>29516</v>
      </c>
      <c r="D48" s="303" t="s">
        <v>29504</v>
      </c>
      <c r="E48" s="203">
        <v>144000</v>
      </c>
      <c r="F48" s="75" t="s">
        <v>13</v>
      </c>
    </row>
    <row r="49" spans="1:6" ht="47.25" x14ac:dyDescent="0.25">
      <c r="A49" s="69">
        <v>34</v>
      </c>
      <c r="B49" s="69" t="s">
        <v>29517</v>
      </c>
      <c r="C49" s="69" t="s">
        <v>29518</v>
      </c>
      <c r="D49" s="303" t="s">
        <v>29504</v>
      </c>
      <c r="E49" s="203">
        <v>144000</v>
      </c>
      <c r="F49" s="75" t="s">
        <v>13</v>
      </c>
    </row>
    <row r="50" spans="1:6" ht="47.25" x14ac:dyDescent="0.25">
      <c r="A50" s="69">
        <v>35</v>
      </c>
      <c r="B50" s="69" t="s">
        <v>29477</v>
      </c>
      <c r="C50" s="69" t="s">
        <v>29519</v>
      </c>
      <c r="D50" s="303" t="s">
        <v>29504</v>
      </c>
      <c r="E50" s="203">
        <v>144000</v>
      </c>
      <c r="F50" s="75" t="s">
        <v>13</v>
      </c>
    </row>
    <row r="51" spans="1:6" ht="47.25" x14ac:dyDescent="0.25">
      <c r="A51" s="69">
        <v>36</v>
      </c>
      <c r="B51" s="69" t="s">
        <v>29520</v>
      </c>
      <c r="C51" s="69" t="s">
        <v>29521</v>
      </c>
      <c r="D51" s="303" t="s">
        <v>29504</v>
      </c>
      <c r="E51" s="203">
        <v>144000</v>
      </c>
      <c r="F51" s="75" t="s">
        <v>13</v>
      </c>
    </row>
    <row r="52" spans="1:6" ht="47.25" x14ac:dyDescent="0.25">
      <c r="A52" s="69">
        <v>37</v>
      </c>
      <c r="B52" s="69" t="s">
        <v>29522</v>
      </c>
      <c r="C52" s="69" t="s">
        <v>29523</v>
      </c>
      <c r="D52" s="303" t="s">
        <v>29504</v>
      </c>
      <c r="E52" s="203">
        <v>144000</v>
      </c>
      <c r="F52" s="75" t="s">
        <v>13</v>
      </c>
    </row>
    <row r="53" spans="1:6" ht="15.75" x14ac:dyDescent="0.25">
      <c r="A53" s="69"/>
      <c r="B53" s="76" t="s">
        <v>248</v>
      </c>
      <c r="C53" s="69"/>
      <c r="D53" s="69"/>
      <c r="E53" s="138">
        <f>SUM(E6:E52)</f>
        <v>81302137.579999983</v>
      </c>
      <c r="F53" s="75"/>
    </row>
    <row r="54" spans="1:6" ht="47.25" x14ac:dyDescent="0.25">
      <c r="A54" s="69"/>
      <c r="B54" s="1725" t="s">
        <v>42091</v>
      </c>
      <c r="C54" s="1725"/>
      <c r="D54" s="1725"/>
      <c r="E54" s="1680">
        <v>1000000</v>
      </c>
      <c r="F54" s="93"/>
    </row>
    <row r="55" spans="1:6" ht="15.75" x14ac:dyDescent="0.25">
      <c r="A55" s="69"/>
      <c r="B55" s="1725" t="s">
        <v>552</v>
      </c>
      <c r="C55" s="1725"/>
      <c r="D55" s="1725"/>
      <c r="E55" s="1680">
        <v>4500000</v>
      </c>
      <c r="F55" s="93"/>
    </row>
    <row r="56" spans="1:6" ht="15.75" x14ac:dyDescent="0.25">
      <c r="A56" s="69"/>
      <c r="B56" s="69"/>
      <c r="C56" s="69"/>
      <c r="D56" s="69" t="s">
        <v>29524</v>
      </c>
      <c r="E56" s="203">
        <v>8206.9</v>
      </c>
      <c r="F56" s="93"/>
    </row>
    <row r="57" spans="1:6" ht="15.75" x14ac:dyDescent="0.25">
      <c r="A57" s="69"/>
      <c r="B57" s="69"/>
      <c r="C57" s="69"/>
      <c r="D57" s="69"/>
      <c r="E57" s="257">
        <f>SUM(E54:E56)</f>
        <v>5508206.9000000004</v>
      </c>
      <c r="F57" s="93"/>
    </row>
    <row r="58" spans="1:6" ht="15.75" x14ac:dyDescent="0.25">
      <c r="A58" s="1731"/>
      <c r="B58" s="1732" t="s">
        <v>324</v>
      </c>
      <c r="C58" s="1732"/>
      <c r="D58" s="1732"/>
      <c r="E58" s="1735">
        <f>E57+E53</f>
        <v>86810344.479999989</v>
      </c>
      <c r="F58" s="93"/>
    </row>
    <row r="63" spans="1:6" ht="15.75" x14ac:dyDescent="0.25">
      <c r="A63" s="2352" t="s">
        <v>0</v>
      </c>
      <c r="B63" s="2352"/>
      <c r="C63" s="2352"/>
      <c r="D63" s="2352"/>
      <c r="E63" s="2352"/>
      <c r="F63" s="2352"/>
    </row>
    <row r="64" spans="1:6" ht="15.75" x14ac:dyDescent="0.25">
      <c r="A64" s="2352" t="s">
        <v>29455</v>
      </c>
      <c r="B64" s="2352"/>
      <c r="C64" s="2352"/>
      <c r="D64" s="2352"/>
      <c r="E64" s="2352"/>
      <c r="F64" s="2352"/>
    </row>
    <row r="65" spans="1:6" ht="15.75" x14ac:dyDescent="0.25">
      <c r="A65" s="2352" t="s">
        <v>281</v>
      </c>
      <c r="B65" s="2352"/>
      <c r="C65" s="2352"/>
      <c r="D65" s="2352"/>
      <c r="E65" s="2352"/>
      <c r="F65" s="2352"/>
    </row>
    <row r="66" spans="1:6" ht="31.5" x14ac:dyDescent="0.25">
      <c r="A66" s="264" t="s">
        <v>18595</v>
      </c>
      <c r="B66" s="38" t="s">
        <v>4</v>
      </c>
      <c r="C66" s="38" t="s">
        <v>5</v>
      </c>
      <c r="D66" s="38" t="s">
        <v>6</v>
      </c>
      <c r="E66" s="196" t="s">
        <v>2786</v>
      </c>
      <c r="F66" s="38" t="s">
        <v>8</v>
      </c>
    </row>
    <row r="67" spans="1:6" ht="15.75" x14ac:dyDescent="0.25">
      <c r="A67" s="1351"/>
      <c r="B67" s="2381" t="s">
        <v>9</v>
      </c>
      <c r="C67" s="2435"/>
      <c r="D67" s="2382"/>
      <c r="E67" s="196"/>
      <c r="F67" s="42"/>
    </row>
    <row r="68" spans="1:6" ht="110.25" x14ac:dyDescent="0.25">
      <c r="A68" s="182">
        <v>1</v>
      </c>
      <c r="B68" s="182" t="s">
        <v>295</v>
      </c>
      <c r="C68" s="182" t="s">
        <v>29525</v>
      </c>
      <c r="D68" s="42" t="s">
        <v>535</v>
      </c>
      <c r="E68" s="266">
        <v>682758.62</v>
      </c>
      <c r="F68" s="44" t="s">
        <v>135</v>
      </c>
    </row>
    <row r="69" spans="1:6" ht="15.75" x14ac:dyDescent="0.25">
      <c r="A69" s="182"/>
      <c r="B69" s="2381" t="s">
        <v>8990</v>
      </c>
      <c r="C69" s="2435"/>
      <c r="D69" s="2382"/>
      <c r="E69" s="266"/>
      <c r="F69" s="44"/>
    </row>
    <row r="70" spans="1:6" ht="78.75" x14ac:dyDescent="0.25">
      <c r="A70" s="182">
        <v>2</v>
      </c>
      <c r="B70" s="182" t="s">
        <v>14053</v>
      </c>
      <c r="C70" s="182" t="s">
        <v>29526</v>
      </c>
      <c r="D70" s="42" t="s">
        <v>25962</v>
      </c>
      <c r="E70" s="157">
        <v>341379.32</v>
      </c>
      <c r="F70" s="44" t="s">
        <v>135</v>
      </c>
    </row>
    <row r="71" spans="1:6" ht="15.75" x14ac:dyDescent="0.25">
      <c r="A71" s="182" t="s">
        <v>29527</v>
      </c>
      <c r="B71" s="2381" t="s">
        <v>739</v>
      </c>
      <c r="C71" s="2382"/>
      <c r="D71" s="42"/>
      <c r="E71" s="157"/>
      <c r="F71" s="44"/>
    </row>
    <row r="72" spans="1:6" ht="78.75" x14ac:dyDescent="0.25">
      <c r="A72" s="182">
        <v>3</v>
      </c>
      <c r="B72" s="269" t="s">
        <v>301</v>
      </c>
      <c r="C72" s="182" t="s">
        <v>29528</v>
      </c>
      <c r="D72" s="44" t="s">
        <v>43</v>
      </c>
      <c r="E72" s="150">
        <v>568965.56999999995</v>
      </c>
      <c r="F72" s="44"/>
    </row>
    <row r="73" spans="1:6" ht="15.75" x14ac:dyDescent="0.25">
      <c r="A73" s="182"/>
      <c r="B73" s="2330" t="s">
        <v>29529</v>
      </c>
      <c r="C73" s="2331"/>
      <c r="D73" s="44"/>
      <c r="E73" s="150"/>
      <c r="F73" s="44"/>
    </row>
    <row r="74" spans="1:6" ht="63" x14ac:dyDescent="0.25">
      <c r="A74" s="182">
        <v>4</v>
      </c>
      <c r="B74" s="269" t="s">
        <v>29530</v>
      </c>
      <c r="C74" s="182" t="s">
        <v>29531</v>
      </c>
      <c r="D74" s="44" t="s">
        <v>29532</v>
      </c>
      <c r="E74" s="153">
        <v>1200000</v>
      </c>
      <c r="F74" s="44" t="s">
        <v>13</v>
      </c>
    </row>
    <row r="75" spans="1:6" ht="15.75" x14ac:dyDescent="0.25">
      <c r="A75" s="182"/>
      <c r="B75" s="2330" t="s">
        <v>5895</v>
      </c>
      <c r="C75" s="2331"/>
      <c r="D75" s="44"/>
      <c r="E75" s="153"/>
      <c r="F75" s="44"/>
    </row>
    <row r="76" spans="1:6" ht="204.75" x14ac:dyDescent="0.25">
      <c r="A76" s="182">
        <v>5</v>
      </c>
      <c r="B76" s="182" t="s">
        <v>29513</v>
      </c>
      <c r="C76" s="182" t="s">
        <v>29533</v>
      </c>
      <c r="D76" s="44" t="s">
        <v>29534</v>
      </c>
      <c r="E76" s="150">
        <v>2500000</v>
      </c>
      <c r="F76" s="44" t="s">
        <v>135</v>
      </c>
    </row>
    <row r="77" spans="1:6" ht="110.25" x14ac:dyDescent="0.25">
      <c r="A77" s="182">
        <v>6</v>
      </c>
      <c r="B77" s="269" t="s">
        <v>29507</v>
      </c>
      <c r="C77" s="182" t="s">
        <v>29535</v>
      </c>
      <c r="D77" s="44" t="s">
        <v>29536</v>
      </c>
      <c r="E77" s="150">
        <v>2701206.83</v>
      </c>
      <c r="F77" s="44" t="s">
        <v>13</v>
      </c>
    </row>
    <row r="78" spans="1:6" ht="31.5" x14ac:dyDescent="0.25">
      <c r="A78" s="182">
        <v>7</v>
      </c>
      <c r="B78" s="182" t="s">
        <v>29510</v>
      </c>
      <c r="C78" s="182" t="s">
        <v>29537</v>
      </c>
      <c r="D78" s="44" t="s">
        <v>29538</v>
      </c>
      <c r="E78" s="266">
        <v>385000</v>
      </c>
      <c r="F78" s="44" t="s">
        <v>13</v>
      </c>
    </row>
    <row r="79" spans="1:6" ht="31.5" x14ac:dyDescent="0.25">
      <c r="A79" s="182">
        <v>8</v>
      </c>
      <c r="B79" s="182" t="s">
        <v>29472</v>
      </c>
      <c r="C79" s="182" t="s">
        <v>29539</v>
      </c>
      <c r="D79" s="44" t="s">
        <v>29540</v>
      </c>
      <c r="E79" s="266">
        <v>500000</v>
      </c>
      <c r="F79" s="44" t="s">
        <v>13</v>
      </c>
    </row>
    <row r="80" spans="1:6" ht="31.5" x14ac:dyDescent="0.25">
      <c r="A80" s="182">
        <v>9</v>
      </c>
      <c r="B80" s="182" t="s">
        <v>29474</v>
      </c>
      <c r="C80" s="182" t="s">
        <v>29541</v>
      </c>
      <c r="D80" s="44" t="s">
        <v>29540</v>
      </c>
      <c r="E80" s="266">
        <v>500000</v>
      </c>
      <c r="F80" s="44" t="s">
        <v>13</v>
      </c>
    </row>
    <row r="81" spans="1:6" ht="15.75" x14ac:dyDescent="0.25">
      <c r="A81" s="182"/>
      <c r="B81" s="2381" t="s">
        <v>5872</v>
      </c>
      <c r="C81" s="2382"/>
      <c r="D81" s="44"/>
      <c r="E81" s="266"/>
      <c r="F81" s="44"/>
    </row>
    <row r="82" spans="1:6" ht="47.25" x14ac:dyDescent="0.25">
      <c r="A82" s="182">
        <v>10</v>
      </c>
      <c r="B82" s="182" t="s">
        <v>29542</v>
      </c>
      <c r="C82" s="182" t="s">
        <v>29543</v>
      </c>
      <c r="D82" s="44" t="s">
        <v>29544</v>
      </c>
      <c r="E82" s="266">
        <v>500000</v>
      </c>
      <c r="F82" s="44" t="s">
        <v>13</v>
      </c>
    </row>
    <row r="83" spans="1:6" ht="47.25" x14ac:dyDescent="0.25">
      <c r="A83" s="182">
        <v>11</v>
      </c>
      <c r="B83" s="182" t="s">
        <v>29545</v>
      </c>
      <c r="C83" s="182" t="s">
        <v>29546</v>
      </c>
      <c r="D83" s="44" t="s">
        <v>29544</v>
      </c>
      <c r="E83" s="266">
        <v>500000</v>
      </c>
      <c r="F83" s="44" t="s">
        <v>13</v>
      </c>
    </row>
    <row r="84" spans="1:6" ht="47.25" x14ac:dyDescent="0.25">
      <c r="A84" s="182">
        <v>12</v>
      </c>
      <c r="B84" s="182" t="s">
        <v>29547</v>
      </c>
      <c r="C84" s="182" t="s">
        <v>29548</v>
      </c>
      <c r="D84" s="44" t="s">
        <v>29544</v>
      </c>
      <c r="E84" s="266">
        <v>500000</v>
      </c>
      <c r="F84" s="44" t="s">
        <v>13</v>
      </c>
    </row>
    <row r="85" spans="1:6" ht="47.25" x14ac:dyDescent="0.25">
      <c r="A85" s="182">
        <v>13</v>
      </c>
      <c r="B85" s="182" t="s">
        <v>29549</v>
      </c>
      <c r="C85" s="182" t="s">
        <v>29550</v>
      </c>
      <c r="D85" s="44" t="s">
        <v>29544</v>
      </c>
      <c r="E85" s="266">
        <v>500000</v>
      </c>
      <c r="F85" s="44" t="s">
        <v>13</v>
      </c>
    </row>
    <row r="86" spans="1:6" ht="15.75" x14ac:dyDescent="0.25">
      <c r="A86" s="182"/>
      <c r="B86" s="264" t="s">
        <v>8288</v>
      </c>
      <c r="C86" s="182"/>
      <c r="D86" s="182"/>
      <c r="E86" s="436">
        <f>SUM(E68:E85)</f>
        <v>11379310.34</v>
      </c>
      <c r="F86" s="44"/>
    </row>
  </sheetData>
  <mergeCells count="21">
    <mergeCell ref="B23:C23"/>
    <mergeCell ref="B18:C18"/>
    <mergeCell ref="B14:C14"/>
    <mergeCell ref="B35:C35"/>
    <mergeCell ref="B40:C40"/>
    <mergeCell ref="B30:C30"/>
    <mergeCell ref="B33:C33"/>
    <mergeCell ref="A1:F1"/>
    <mergeCell ref="A2:F2"/>
    <mergeCell ref="A3:F3"/>
    <mergeCell ref="B5:D5"/>
    <mergeCell ref="B10:D10"/>
    <mergeCell ref="B81:C81"/>
    <mergeCell ref="A63:F63"/>
    <mergeCell ref="A64:F64"/>
    <mergeCell ref="A65:F65"/>
    <mergeCell ref="B67:D67"/>
    <mergeCell ref="B75:C75"/>
    <mergeCell ref="B69:D69"/>
    <mergeCell ref="B71:C71"/>
    <mergeCell ref="B73:C73"/>
  </mergeCells>
  <pageMargins left="0.7" right="0.7" top="0.75" bottom="0.75" header="0.3" footer="0.3"/>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62" workbookViewId="0">
      <selection activeCell="D64" sqref="D64"/>
    </sheetView>
  </sheetViews>
  <sheetFormatPr defaultRowHeight="15.75" x14ac:dyDescent="0.25"/>
  <cols>
    <col min="1" max="1" width="9.140625" style="128"/>
    <col min="2" max="2" width="19.140625" style="128" customWidth="1"/>
    <col min="3" max="3" width="43.42578125" style="128" customWidth="1"/>
    <col min="4" max="4" width="24" style="128" customWidth="1"/>
    <col min="5" max="5" width="19.5703125" style="128" customWidth="1"/>
    <col min="6" max="6" width="11.5703125" style="128" customWidth="1"/>
    <col min="7" max="16384" width="9.140625" style="128"/>
  </cols>
  <sheetData>
    <row r="1" spans="1:6" x14ac:dyDescent="0.25">
      <c r="A1" s="2345" t="s">
        <v>0</v>
      </c>
      <c r="B1" s="2345"/>
      <c r="C1" s="2345"/>
      <c r="D1" s="2345"/>
      <c r="E1" s="2345"/>
      <c r="F1" s="2345"/>
    </row>
    <row r="2" spans="1:6" x14ac:dyDescent="0.25">
      <c r="A2" s="2345" t="s">
        <v>29559</v>
      </c>
      <c r="B2" s="2345"/>
      <c r="C2" s="2345"/>
      <c r="D2" s="2345"/>
      <c r="E2" s="2345"/>
      <c r="F2" s="2345"/>
    </row>
    <row r="3" spans="1:6" x14ac:dyDescent="0.25">
      <c r="A3" s="2345" t="s">
        <v>281</v>
      </c>
      <c r="B3" s="2345"/>
      <c r="C3" s="2345"/>
      <c r="D3" s="2345"/>
      <c r="E3" s="2345"/>
      <c r="F3" s="2345"/>
    </row>
    <row r="4" spans="1:6" x14ac:dyDescent="0.25">
      <c r="A4" s="1018" t="s">
        <v>3</v>
      </c>
      <c r="B4" s="96" t="s">
        <v>4</v>
      </c>
      <c r="C4" s="96" t="s">
        <v>5</v>
      </c>
      <c r="D4" s="96" t="s">
        <v>6</v>
      </c>
      <c r="E4" s="1370" t="s">
        <v>2611</v>
      </c>
      <c r="F4" s="96" t="s">
        <v>8</v>
      </c>
    </row>
    <row r="5" spans="1:6" x14ac:dyDescent="0.25">
      <c r="A5" s="125"/>
      <c r="B5" s="2373" t="s">
        <v>9</v>
      </c>
      <c r="C5" s="2431"/>
      <c r="D5" s="2374"/>
      <c r="E5" s="1370"/>
      <c r="F5" s="96"/>
    </row>
    <row r="6" spans="1:6" ht="31.5" x14ac:dyDescent="0.25">
      <c r="A6" s="97">
        <v>1</v>
      </c>
      <c r="B6" s="10" t="s">
        <v>6952</v>
      </c>
      <c r="C6" s="49" t="s">
        <v>29560</v>
      </c>
      <c r="D6" s="10" t="s">
        <v>22521</v>
      </c>
      <c r="E6" s="1371">
        <v>1071683.6000000001</v>
      </c>
      <c r="F6" s="10" t="s">
        <v>277</v>
      </c>
    </row>
    <row r="7" spans="1:6" ht="94.5" x14ac:dyDescent="0.25">
      <c r="A7" s="97">
        <v>2</v>
      </c>
      <c r="B7" s="10" t="s">
        <v>11140</v>
      </c>
      <c r="C7" s="10" t="s">
        <v>29561</v>
      </c>
      <c r="D7" s="10" t="s">
        <v>535</v>
      </c>
      <c r="E7" s="1371">
        <v>1096909.31</v>
      </c>
      <c r="F7" s="10" t="s">
        <v>277</v>
      </c>
    </row>
    <row r="8" spans="1:6" ht="31.5" x14ac:dyDescent="0.25">
      <c r="A8" s="97">
        <v>3</v>
      </c>
      <c r="B8" s="10" t="s">
        <v>16406</v>
      </c>
      <c r="C8" s="10" t="s">
        <v>29562</v>
      </c>
      <c r="D8" s="10" t="s">
        <v>19382</v>
      </c>
      <c r="E8" s="1371">
        <v>38800</v>
      </c>
      <c r="F8" s="10" t="s">
        <v>277</v>
      </c>
    </row>
    <row r="9" spans="1:6" ht="31.5" x14ac:dyDescent="0.25">
      <c r="A9" s="97">
        <v>4</v>
      </c>
      <c r="B9" s="10" t="s">
        <v>29563</v>
      </c>
      <c r="C9" s="10" t="s">
        <v>29564</v>
      </c>
      <c r="D9" s="10" t="s">
        <v>29565</v>
      </c>
      <c r="E9" s="1371">
        <v>58200</v>
      </c>
      <c r="F9" s="10" t="s">
        <v>272</v>
      </c>
    </row>
    <row r="10" spans="1:6" ht="47.25" x14ac:dyDescent="0.25">
      <c r="A10" s="97">
        <v>5</v>
      </c>
      <c r="B10" s="10" t="s">
        <v>7599</v>
      </c>
      <c r="C10" s="10" t="s">
        <v>29566</v>
      </c>
      <c r="D10" s="10" t="s">
        <v>29567</v>
      </c>
      <c r="E10" s="1371">
        <v>1776000</v>
      </c>
      <c r="F10" s="10" t="s">
        <v>272</v>
      </c>
    </row>
    <row r="11" spans="1:6" x14ac:dyDescent="0.25">
      <c r="A11" s="97"/>
      <c r="B11" s="2384" t="s">
        <v>334</v>
      </c>
      <c r="C11" s="2938"/>
      <c r="D11" s="2938"/>
      <c r="E11" s="1371"/>
      <c r="F11" s="10"/>
    </row>
    <row r="12" spans="1:6" ht="47.25" x14ac:dyDescent="0.25">
      <c r="A12" s="97">
        <v>6</v>
      </c>
      <c r="B12" s="10" t="s">
        <v>7599</v>
      </c>
      <c r="C12" s="10" t="s">
        <v>29568</v>
      </c>
      <c r="D12" s="10" t="s">
        <v>29569</v>
      </c>
      <c r="E12" s="1371">
        <v>2000000</v>
      </c>
      <c r="F12" s="10" t="s">
        <v>13</v>
      </c>
    </row>
    <row r="13" spans="1:6" ht="63" x14ac:dyDescent="0.25">
      <c r="A13" s="97">
        <v>7</v>
      </c>
      <c r="B13" s="10" t="s">
        <v>7607</v>
      </c>
      <c r="C13" s="10" t="s">
        <v>29570</v>
      </c>
      <c r="D13" s="10" t="s">
        <v>29571</v>
      </c>
      <c r="E13" s="1371">
        <v>604310.35</v>
      </c>
      <c r="F13" s="10" t="s">
        <v>12121</v>
      </c>
    </row>
    <row r="14" spans="1:6" x14ac:dyDescent="0.25">
      <c r="A14" s="97"/>
      <c r="B14" s="96" t="s">
        <v>40</v>
      </c>
      <c r="C14" s="10"/>
      <c r="D14" s="10"/>
      <c r="E14" s="1371"/>
      <c r="F14" s="10"/>
    </row>
    <row r="15" spans="1:6" ht="78.75" x14ac:dyDescent="0.25">
      <c r="A15" s="97">
        <v>8</v>
      </c>
      <c r="B15" s="10" t="s">
        <v>29572</v>
      </c>
      <c r="C15" s="10" t="s">
        <v>29573</v>
      </c>
      <c r="D15" s="10" t="s">
        <v>29574</v>
      </c>
      <c r="E15" s="1371">
        <v>4568965.5199999996</v>
      </c>
      <c r="F15" s="10" t="s">
        <v>12121</v>
      </c>
    </row>
    <row r="16" spans="1:6" x14ac:dyDescent="0.25">
      <c r="A16" s="97"/>
      <c r="B16" s="96" t="s">
        <v>306</v>
      </c>
      <c r="C16" s="10"/>
      <c r="D16" s="10"/>
      <c r="E16" s="1371"/>
      <c r="F16" s="10"/>
    </row>
    <row r="17" spans="1:6" ht="94.5" x14ac:dyDescent="0.25">
      <c r="A17" s="97">
        <v>9</v>
      </c>
      <c r="B17" s="10" t="s">
        <v>2066</v>
      </c>
      <c r="C17" s="10" t="s">
        <v>29575</v>
      </c>
      <c r="D17" s="10" t="s">
        <v>29576</v>
      </c>
      <c r="E17" s="1371">
        <v>1736206.9</v>
      </c>
      <c r="F17" s="10" t="s">
        <v>13</v>
      </c>
    </row>
    <row r="18" spans="1:6" x14ac:dyDescent="0.25">
      <c r="A18" s="97"/>
      <c r="B18" s="96" t="s">
        <v>34</v>
      </c>
      <c r="C18" s="10"/>
      <c r="D18" s="10"/>
      <c r="E18" s="1371"/>
      <c r="F18" s="10"/>
    </row>
    <row r="19" spans="1:6" ht="31.5" x14ac:dyDescent="0.25">
      <c r="A19" s="97">
        <v>10</v>
      </c>
      <c r="B19" s="10" t="s">
        <v>29577</v>
      </c>
      <c r="C19" s="49" t="s">
        <v>29578</v>
      </c>
      <c r="D19" s="10" t="s">
        <v>29579</v>
      </c>
      <c r="E19" s="1371">
        <v>6351293.0999999996</v>
      </c>
      <c r="F19" s="10" t="s">
        <v>4853</v>
      </c>
    </row>
    <row r="20" spans="1:6" ht="31.5" x14ac:dyDescent="0.25">
      <c r="A20" s="97">
        <v>11</v>
      </c>
      <c r="B20" s="10" t="s">
        <v>29580</v>
      </c>
      <c r="C20" s="49" t="s">
        <v>29578</v>
      </c>
      <c r="D20" s="10" t="s">
        <v>29579</v>
      </c>
      <c r="E20" s="1371">
        <v>10851293.1</v>
      </c>
      <c r="F20" s="10" t="s">
        <v>4853</v>
      </c>
    </row>
    <row r="21" spans="1:6" x14ac:dyDescent="0.25">
      <c r="A21" s="97"/>
      <c r="B21" s="2373" t="s">
        <v>303</v>
      </c>
      <c r="C21" s="2374"/>
      <c r="D21" s="10"/>
      <c r="E21" s="1371"/>
      <c r="F21" s="10"/>
    </row>
    <row r="22" spans="1:6" ht="31.5" x14ac:dyDescent="0.25">
      <c r="A22" s="97">
        <v>12</v>
      </c>
      <c r="B22" s="10" t="s">
        <v>29581</v>
      </c>
      <c r="C22" s="10" t="s">
        <v>29582</v>
      </c>
      <c r="D22" s="10" t="s">
        <v>4735</v>
      </c>
      <c r="E22" s="1371">
        <v>100000</v>
      </c>
      <c r="F22" s="10" t="s">
        <v>13</v>
      </c>
    </row>
    <row r="23" spans="1:6" ht="31.5" x14ac:dyDescent="0.25">
      <c r="A23" s="97">
        <v>13</v>
      </c>
      <c r="B23" s="10" t="s">
        <v>29583</v>
      </c>
      <c r="C23" s="10" t="s">
        <v>29584</v>
      </c>
      <c r="D23" s="10" t="s">
        <v>4735</v>
      </c>
      <c r="E23" s="1371">
        <v>100000</v>
      </c>
      <c r="F23" s="10" t="s">
        <v>13</v>
      </c>
    </row>
    <row r="24" spans="1:6" ht="47.25" x14ac:dyDescent="0.25">
      <c r="A24" s="97">
        <v>14</v>
      </c>
      <c r="B24" s="10" t="s">
        <v>29585</v>
      </c>
      <c r="C24" s="10" t="s">
        <v>29586</v>
      </c>
      <c r="D24" s="10" t="s">
        <v>29587</v>
      </c>
      <c r="E24" s="1371">
        <v>36206.9</v>
      </c>
      <c r="F24" s="10" t="s">
        <v>13</v>
      </c>
    </row>
    <row r="25" spans="1:6" x14ac:dyDescent="0.25">
      <c r="A25" s="97">
        <v>15</v>
      </c>
      <c r="B25" s="10" t="s">
        <v>700</v>
      </c>
      <c r="C25" s="10" t="s">
        <v>29588</v>
      </c>
      <c r="D25" s="10" t="s">
        <v>4735</v>
      </c>
      <c r="E25" s="1371">
        <v>100000</v>
      </c>
      <c r="F25" s="10" t="s">
        <v>13</v>
      </c>
    </row>
    <row r="26" spans="1:6" ht="31.5" x14ac:dyDescent="0.25">
      <c r="A26" s="97">
        <v>16</v>
      </c>
      <c r="B26" s="10" t="s">
        <v>16736</v>
      </c>
      <c r="C26" s="10" t="s">
        <v>29589</v>
      </c>
      <c r="D26" s="10" t="s">
        <v>4735</v>
      </c>
      <c r="E26" s="1371">
        <v>100000</v>
      </c>
      <c r="F26" s="10" t="s">
        <v>13</v>
      </c>
    </row>
    <row r="27" spans="1:6" ht="31.5" x14ac:dyDescent="0.25">
      <c r="A27" s="97">
        <v>17</v>
      </c>
      <c r="B27" s="10" t="s">
        <v>29590</v>
      </c>
      <c r="C27" s="10" t="s">
        <v>29591</v>
      </c>
      <c r="D27" s="10" t="s">
        <v>4735</v>
      </c>
      <c r="E27" s="1371">
        <v>100000</v>
      </c>
      <c r="F27" s="10" t="s">
        <v>13</v>
      </c>
    </row>
    <row r="28" spans="1:6" x14ac:dyDescent="0.25">
      <c r="A28" s="97">
        <v>18</v>
      </c>
      <c r="B28" s="10" t="s">
        <v>29592</v>
      </c>
      <c r="C28" s="10" t="s">
        <v>29593</v>
      </c>
      <c r="D28" s="10" t="s">
        <v>4735</v>
      </c>
      <c r="E28" s="1371">
        <v>100000</v>
      </c>
      <c r="F28" s="10" t="s">
        <v>13</v>
      </c>
    </row>
    <row r="29" spans="1:6" ht="47.25" x14ac:dyDescent="0.25">
      <c r="A29" s="97">
        <v>19</v>
      </c>
      <c r="B29" s="10" t="s">
        <v>29594</v>
      </c>
      <c r="C29" s="10" t="s">
        <v>29595</v>
      </c>
      <c r="D29" s="10" t="s">
        <v>29596</v>
      </c>
      <c r="E29" s="1371">
        <v>200000</v>
      </c>
      <c r="F29" s="10" t="s">
        <v>13</v>
      </c>
    </row>
    <row r="30" spans="1:6" ht="47.25" x14ac:dyDescent="0.25">
      <c r="A30" s="97">
        <v>20</v>
      </c>
      <c r="B30" s="10" t="s">
        <v>16736</v>
      </c>
      <c r="C30" s="10" t="s">
        <v>29597</v>
      </c>
      <c r="D30" s="10" t="s">
        <v>29596</v>
      </c>
      <c r="E30" s="1371">
        <v>200000</v>
      </c>
      <c r="F30" s="10" t="s">
        <v>13</v>
      </c>
    </row>
    <row r="31" spans="1:6" ht="47.25" x14ac:dyDescent="0.25">
      <c r="A31" s="97">
        <v>21</v>
      </c>
      <c r="B31" s="10" t="s">
        <v>29590</v>
      </c>
      <c r="C31" s="10" t="s">
        <v>29598</v>
      </c>
      <c r="D31" s="10" t="s">
        <v>29596</v>
      </c>
      <c r="E31" s="1371">
        <v>200000</v>
      </c>
      <c r="F31" s="10" t="s">
        <v>13</v>
      </c>
    </row>
    <row r="32" spans="1:6" ht="47.25" x14ac:dyDescent="0.25">
      <c r="A32" s="97">
        <v>22</v>
      </c>
      <c r="B32" s="10" t="s">
        <v>29599</v>
      </c>
      <c r="C32" s="10" t="s">
        <v>29600</v>
      </c>
      <c r="D32" s="10" t="s">
        <v>29601</v>
      </c>
      <c r="E32" s="1371">
        <v>200000</v>
      </c>
      <c r="F32" s="10" t="s">
        <v>13</v>
      </c>
    </row>
    <row r="33" spans="1:6" ht="31.5" x14ac:dyDescent="0.25">
      <c r="A33" s="97">
        <v>23</v>
      </c>
      <c r="B33" s="10" t="s">
        <v>29602</v>
      </c>
      <c r="C33" s="10" t="s">
        <v>29603</v>
      </c>
      <c r="D33" s="10" t="s">
        <v>4735</v>
      </c>
      <c r="E33" s="1371">
        <v>100000</v>
      </c>
      <c r="F33" s="10" t="s">
        <v>13</v>
      </c>
    </row>
    <row r="34" spans="1:6" ht="47.25" x14ac:dyDescent="0.25">
      <c r="A34" s="97">
        <v>24</v>
      </c>
      <c r="B34" s="10" t="s">
        <v>700</v>
      </c>
      <c r="C34" s="10" t="s">
        <v>29604</v>
      </c>
      <c r="D34" s="10" t="s">
        <v>29601</v>
      </c>
      <c r="E34" s="1371">
        <v>200000</v>
      </c>
      <c r="F34" s="10" t="s">
        <v>13</v>
      </c>
    </row>
    <row r="35" spans="1:6" x14ac:dyDescent="0.25">
      <c r="A35" s="97"/>
      <c r="B35" s="2373" t="s">
        <v>481</v>
      </c>
      <c r="C35" s="2374"/>
      <c r="D35" s="10"/>
      <c r="E35" s="1371"/>
      <c r="F35" s="10"/>
    </row>
    <row r="36" spans="1:6" ht="78.75" x14ac:dyDescent="0.25">
      <c r="A36" s="97">
        <v>25</v>
      </c>
      <c r="B36" s="10" t="s">
        <v>29605</v>
      </c>
      <c r="C36" s="10" t="s">
        <v>29606</v>
      </c>
      <c r="D36" s="10" t="s">
        <v>29607</v>
      </c>
      <c r="E36" s="1371">
        <v>3500000</v>
      </c>
      <c r="F36" s="10" t="s">
        <v>4853</v>
      </c>
    </row>
    <row r="37" spans="1:6" x14ac:dyDescent="0.25">
      <c r="A37" s="97"/>
      <c r="B37" s="2384" t="s">
        <v>477</v>
      </c>
      <c r="C37" s="2938"/>
      <c r="D37" s="2938"/>
      <c r="E37" s="1371"/>
      <c r="F37" s="10"/>
    </row>
    <row r="38" spans="1:6" ht="141.75" x14ac:dyDescent="0.25">
      <c r="A38" s="97">
        <v>26</v>
      </c>
      <c r="B38" s="10" t="s">
        <v>29608</v>
      </c>
      <c r="C38" s="10" t="s">
        <v>29609</v>
      </c>
      <c r="D38" s="10" t="s">
        <v>29610</v>
      </c>
      <c r="E38" s="1371">
        <v>1169256.8</v>
      </c>
      <c r="F38" s="10" t="s">
        <v>4853</v>
      </c>
    </row>
    <row r="39" spans="1:6" ht="141.75" x14ac:dyDescent="0.25">
      <c r="A39" s="97">
        <v>27</v>
      </c>
      <c r="B39" s="10" t="s">
        <v>29611</v>
      </c>
      <c r="C39" s="10" t="s">
        <v>29612</v>
      </c>
      <c r="D39" s="10" t="s">
        <v>29610</v>
      </c>
      <c r="E39" s="1371">
        <v>1169256.8</v>
      </c>
      <c r="F39" s="10" t="s">
        <v>4853</v>
      </c>
    </row>
    <row r="40" spans="1:6" ht="141.75" x14ac:dyDescent="0.25">
      <c r="A40" s="97">
        <v>28</v>
      </c>
      <c r="B40" s="10" t="s">
        <v>29581</v>
      </c>
      <c r="C40" s="10" t="s">
        <v>29613</v>
      </c>
      <c r="D40" s="10" t="s">
        <v>29610</v>
      </c>
      <c r="E40" s="1371">
        <v>1169256.8</v>
      </c>
      <c r="F40" s="10" t="s">
        <v>4853</v>
      </c>
    </row>
    <row r="41" spans="1:6" ht="141.75" x14ac:dyDescent="0.25">
      <c r="A41" s="97">
        <v>29</v>
      </c>
      <c r="B41" s="10" t="s">
        <v>29614</v>
      </c>
      <c r="C41" s="10" t="s">
        <v>29615</v>
      </c>
      <c r="D41" s="10" t="s">
        <v>29610</v>
      </c>
      <c r="E41" s="1371">
        <v>1169256.8</v>
      </c>
      <c r="F41" s="10" t="s">
        <v>4853</v>
      </c>
    </row>
    <row r="42" spans="1:6" x14ac:dyDescent="0.25">
      <c r="A42" s="97"/>
      <c r="B42" s="2384" t="s">
        <v>5895</v>
      </c>
      <c r="C42" s="2384"/>
      <c r="D42" s="10"/>
      <c r="E42" s="1371"/>
      <c r="F42" s="10"/>
    </row>
    <row r="43" spans="1:6" ht="126" x14ac:dyDescent="0.25">
      <c r="A43" s="97">
        <v>30</v>
      </c>
      <c r="B43" s="10" t="s">
        <v>16736</v>
      </c>
      <c r="C43" s="10" t="s">
        <v>29616</v>
      </c>
      <c r="D43" s="49" t="s">
        <v>29617</v>
      </c>
      <c r="E43" s="1371">
        <v>1000000</v>
      </c>
      <c r="F43" s="10" t="s">
        <v>4853</v>
      </c>
    </row>
    <row r="44" spans="1:6" ht="189" x14ac:dyDescent="0.25">
      <c r="A44" s="97">
        <v>31</v>
      </c>
      <c r="B44" s="10" t="s">
        <v>29618</v>
      </c>
      <c r="C44" s="10" t="s">
        <v>29619</v>
      </c>
      <c r="D44" s="10" t="s">
        <v>29620</v>
      </c>
      <c r="E44" s="1371">
        <v>3000000</v>
      </c>
      <c r="F44" s="10" t="s">
        <v>4853</v>
      </c>
    </row>
    <row r="45" spans="1:6" ht="31.5" x14ac:dyDescent="0.25">
      <c r="A45" s="97">
        <v>32</v>
      </c>
      <c r="B45" s="10" t="s">
        <v>29581</v>
      </c>
      <c r="C45" s="10" t="s">
        <v>29621</v>
      </c>
      <c r="D45" s="10" t="s">
        <v>29622</v>
      </c>
      <c r="E45" s="1371">
        <v>2771551.72</v>
      </c>
      <c r="F45" s="10" t="s">
        <v>13</v>
      </c>
    </row>
    <row r="46" spans="1:6" x14ac:dyDescent="0.25">
      <c r="A46" s="97"/>
      <c r="B46" s="2384" t="s">
        <v>5872</v>
      </c>
      <c r="C46" s="2384"/>
      <c r="D46" s="10"/>
      <c r="E46" s="1371"/>
      <c r="F46" s="10"/>
    </row>
    <row r="47" spans="1:6" ht="220.5" x14ac:dyDescent="0.25">
      <c r="A47" s="97">
        <v>33</v>
      </c>
      <c r="B47" s="10" t="s">
        <v>29590</v>
      </c>
      <c r="C47" s="10" t="s">
        <v>29623</v>
      </c>
      <c r="D47" s="10" t="s">
        <v>29624</v>
      </c>
      <c r="E47" s="1371">
        <v>6000000</v>
      </c>
      <c r="F47" s="10" t="s">
        <v>13</v>
      </c>
    </row>
    <row r="48" spans="1:6" ht="189" x14ac:dyDescent="0.25">
      <c r="A48" s="97">
        <v>34</v>
      </c>
      <c r="B48" s="10" t="s">
        <v>29625</v>
      </c>
      <c r="C48" s="10" t="s">
        <v>29626</v>
      </c>
      <c r="D48" s="49" t="s">
        <v>29627</v>
      </c>
      <c r="E48" s="1371">
        <v>3000000</v>
      </c>
      <c r="F48" s="10" t="s">
        <v>4853</v>
      </c>
    </row>
    <row r="49" spans="1:6" x14ac:dyDescent="0.25">
      <c r="A49" s="97"/>
      <c r="B49" s="96" t="s">
        <v>219</v>
      </c>
      <c r="C49" s="10"/>
      <c r="D49" s="10"/>
      <c r="E49" s="1371"/>
      <c r="F49" s="10"/>
    </row>
    <row r="50" spans="1:6" ht="126" x14ac:dyDescent="0.25">
      <c r="A50" s="97">
        <v>35</v>
      </c>
      <c r="B50" s="10" t="s">
        <v>29628</v>
      </c>
      <c r="C50" s="10" t="s">
        <v>29629</v>
      </c>
      <c r="D50" s="10" t="s">
        <v>29630</v>
      </c>
      <c r="E50" s="1371">
        <v>7000000</v>
      </c>
      <c r="F50" s="10" t="s">
        <v>4853</v>
      </c>
    </row>
    <row r="51" spans="1:6" ht="252" x14ac:dyDescent="0.25">
      <c r="A51" s="97">
        <v>36</v>
      </c>
      <c r="B51" s="10" t="s">
        <v>29585</v>
      </c>
      <c r="C51" s="10" t="s">
        <v>29631</v>
      </c>
      <c r="D51" s="10" t="s">
        <v>29632</v>
      </c>
      <c r="E51" s="1371">
        <v>7000000</v>
      </c>
      <c r="F51" s="10" t="s">
        <v>4853</v>
      </c>
    </row>
    <row r="52" spans="1:6" x14ac:dyDescent="0.25">
      <c r="A52" s="97"/>
      <c r="B52" s="2373" t="s">
        <v>29633</v>
      </c>
      <c r="C52" s="2374"/>
      <c r="D52" s="96"/>
      <c r="E52" s="1370"/>
      <c r="F52" s="96"/>
    </row>
    <row r="53" spans="1:6" ht="173.25" x14ac:dyDescent="0.25">
      <c r="A53" s="97">
        <v>37</v>
      </c>
      <c r="B53" s="10" t="s">
        <v>29634</v>
      </c>
      <c r="C53" s="10" t="s">
        <v>29635</v>
      </c>
      <c r="D53" s="10" t="s">
        <v>29636</v>
      </c>
      <c r="E53" s="1371">
        <v>4038186.53</v>
      </c>
      <c r="F53" s="10" t="s">
        <v>4112</v>
      </c>
    </row>
    <row r="54" spans="1:6" x14ac:dyDescent="0.25">
      <c r="A54" s="97"/>
      <c r="B54" s="96" t="s">
        <v>4808</v>
      </c>
      <c r="C54" s="10"/>
      <c r="D54" s="10"/>
      <c r="E54" s="1371"/>
      <c r="F54" s="10"/>
    </row>
    <row r="55" spans="1:6" ht="346.5" x14ac:dyDescent="0.25">
      <c r="A55" s="97">
        <v>38</v>
      </c>
      <c r="B55" s="10" t="s">
        <v>29637</v>
      </c>
      <c r="C55" s="10" t="s">
        <v>29638</v>
      </c>
      <c r="D55" s="10" t="s">
        <v>29639</v>
      </c>
      <c r="E55" s="1372">
        <v>2900000</v>
      </c>
      <c r="F55" s="10" t="s">
        <v>13</v>
      </c>
    </row>
    <row r="56" spans="1:6" x14ac:dyDescent="0.25">
      <c r="A56" s="97"/>
      <c r="B56" s="96" t="s">
        <v>248</v>
      </c>
      <c r="C56" s="10"/>
      <c r="D56" s="10"/>
      <c r="E56" s="1370">
        <f>SUM(E6:E55)</f>
        <v>76776634.229999989</v>
      </c>
      <c r="F56" s="10"/>
    </row>
    <row r="57" spans="1:6" x14ac:dyDescent="0.25">
      <c r="A57" s="357"/>
      <c r="B57" s="2427" t="s">
        <v>9</v>
      </c>
      <c r="C57" s="2427"/>
      <c r="D57" s="2427"/>
      <c r="E57" s="951"/>
      <c r="F57" s="359"/>
    </row>
    <row r="58" spans="1:6" ht="47.25" x14ac:dyDescent="0.25">
      <c r="A58" s="353">
        <v>1</v>
      </c>
      <c r="B58" s="69" t="s">
        <v>269</v>
      </c>
      <c r="C58" s="7" t="s">
        <v>29640</v>
      </c>
      <c r="D58" s="69" t="s">
        <v>271</v>
      </c>
      <c r="E58" s="187">
        <v>1000000</v>
      </c>
      <c r="F58" s="131" t="s">
        <v>272</v>
      </c>
    </row>
    <row r="59" spans="1:6" x14ac:dyDescent="0.25">
      <c r="A59" s="353"/>
      <c r="B59" s="70" t="s">
        <v>273</v>
      </c>
      <c r="C59" s="7"/>
      <c r="D59" s="69"/>
      <c r="E59" s="187"/>
      <c r="F59" s="131"/>
    </row>
    <row r="60" spans="1:6" ht="63" x14ac:dyDescent="0.25">
      <c r="A60" s="353">
        <v>2</v>
      </c>
      <c r="B60" s="69" t="s">
        <v>274</v>
      </c>
      <c r="C60" s="7" t="s">
        <v>29578</v>
      </c>
      <c r="D60" s="69" t="s">
        <v>276</v>
      </c>
      <c r="E60" s="187">
        <v>4500000</v>
      </c>
      <c r="F60" s="131" t="s">
        <v>277</v>
      </c>
    </row>
    <row r="61" spans="1:6" x14ac:dyDescent="0.25">
      <c r="A61" s="130"/>
      <c r="B61" s="70" t="s">
        <v>248</v>
      </c>
      <c r="C61" s="70"/>
      <c r="D61" s="70"/>
      <c r="E61" s="189">
        <v>5500000</v>
      </c>
      <c r="F61" s="130"/>
    </row>
    <row r="62" spans="1:6" ht="22.5" customHeight="1" thickBot="1" x14ac:dyDescent="0.3">
      <c r="A62" s="130"/>
      <c r="B62" s="2348" t="s">
        <v>323</v>
      </c>
      <c r="C62" s="2350"/>
      <c r="D62" s="137"/>
      <c r="E62" s="189"/>
      <c r="F62" s="130"/>
    </row>
    <row r="63" spans="1:6" ht="48" thickBot="1" x14ac:dyDescent="0.3">
      <c r="A63" s="97">
        <v>37</v>
      </c>
      <c r="B63" s="10" t="s">
        <v>29590</v>
      </c>
      <c r="C63" s="10" t="s">
        <v>29641</v>
      </c>
      <c r="D63" s="1373" t="s">
        <v>29642</v>
      </c>
      <c r="E63" s="1371">
        <v>2533706.88</v>
      </c>
      <c r="F63" s="10" t="s">
        <v>13</v>
      </c>
    </row>
    <row r="64" spans="1:6" ht="110.25" x14ac:dyDescent="0.25">
      <c r="A64" s="97">
        <v>58</v>
      </c>
      <c r="B64" s="10" t="s">
        <v>29643</v>
      </c>
      <c r="C64" s="10" t="s">
        <v>29644</v>
      </c>
      <c r="D64" s="10" t="s">
        <v>29645</v>
      </c>
      <c r="E64" s="1371">
        <v>2000000</v>
      </c>
      <c r="F64" s="10" t="s">
        <v>13</v>
      </c>
    </row>
    <row r="65" spans="1:6" x14ac:dyDescent="0.25">
      <c r="A65" s="88"/>
      <c r="B65" s="88" t="s">
        <v>248</v>
      </c>
      <c r="C65" s="88"/>
      <c r="D65" s="88"/>
      <c r="E65" s="89">
        <f>E64+E63</f>
        <v>4533706.88</v>
      </c>
      <c r="F65" s="88"/>
    </row>
    <row r="66" spans="1:6" x14ac:dyDescent="0.25">
      <c r="A66" s="88"/>
      <c r="B66" s="88" t="s">
        <v>324</v>
      </c>
      <c r="C66" s="88"/>
      <c r="D66" s="88"/>
      <c r="E66" s="89">
        <f>E65+E61+E56</f>
        <v>86810341.109999985</v>
      </c>
      <c r="F66" s="88"/>
    </row>
    <row r="70" spans="1:6" x14ac:dyDescent="0.25">
      <c r="A70" s="2352" t="s">
        <v>0</v>
      </c>
      <c r="B70" s="2352"/>
      <c r="C70" s="2352"/>
      <c r="D70" s="2352"/>
      <c r="E70" s="2352"/>
      <c r="F70" s="2352"/>
    </row>
    <row r="71" spans="1:6" x14ac:dyDescent="0.25">
      <c r="A71" s="2352" t="s">
        <v>29559</v>
      </c>
      <c r="B71" s="2352"/>
      <c r="C71" s="2352"/>
      <c r="D71" s="2352"/>
      <c r="E71" s="2352"/>
      <c r="F71" s="2352"/>
    </row>
    <row r="72" spans="1:6" x14ac:dyDescent="0.25">
      <c r="A72" s="2352" t="s">
        <v>281</v>
      </c>
      <c r="B72" s="2352"/>
      <c r="C72" s="2352"/>
      <c r="D72" s="2352"/>
      <c r="E72" s="2352"/>
      <c r="F72" s="2352"/>
    </row>
    <row r="73" spans="1:6" x14ac:dyDescent="0.25">
      <c r="A73" s="1178" t="s">
        <v>3</v>
      </c>
      <c r="B73" s="383" t="s">
        <v>4</v>
      </c>
      <c r="C73" s="383" t="s">
        <v>5</v>
      </c>
      <c r="D73" s="45" t="s">
        <v>6</v>
      </c>
      <c r="E73" s="1368" t="s">
        <v>2611</v>
      </c>
      <c r="F73" s="45" t="s">
        <v>8</v>
      </c>
    </row>
    <row r="74" spans="1:6" x14ac:dyDescent="0.25">
      <c r="A74" s="1057"/>
      <c r="B74" s="2475" t="s">
        <v>9</v>
      </c>
      <c r="C74" s="2475"/>
      <c r="D74" s="2475"/>
      <c r="E74" s="1368"/>
      <c r="F74" s="116"/>
    </row>
    <row r="75" spans="1:6" ht="31.5" x14ac:dyDescent="0.25">
      <c r="A75" s="120">
        <v>1</v>
      </c>
      <c r="B75" s="194" t="s">
        <v>29646</v>
      </c>
      <c r="C75" s="49" t="s">
        <v>29647</v>
      </c>
      <c r="D75" s="194" t="s">
        <v>22521</v>
      </c>
      <c r="E75" s="1374">
        <v>527700.97</v>
      </c>
      <c r="F75" s="194" t="s">
        <v>277</v>
      </c>
    </row>
    <row r="76" spans="1:6" ht="78.75" x14ac:dyDescent="0.25">
      <c r="A76" s="120">
        <v>2</v>
      </c>
      <c r="B76" s="194" t="s">
        <v>29648</v>
      </c>
      <c r="C76" s="121" t="s">
        <v>29649</v>
      </c>
      <c r="D76" s="194" t="s">
        <v>29361</v>
      </c>
      <c r="E76" s="1374">
        <v>155058.51</v>
      </c>
      <c r="F76" s="194" t="s">
        <v>277</v>
      </c>
    </row>
    <row r="77" spans="1:6" x14ac:dyDescent="0.25">
      <c r="A77" s="120"/>
      <c r="B77" s="2356" t="s">
        <v>334</v>
      </c>
      <c r="C77" s="2448"/>
      <c r="D77" s="2448"/>
      <c r="E77" s="1374"/>
      <c r="F77" s="123"/>
    </row>
    <row r="78" spans="1:6" ht="63" x14ac:dyDescent="0.25">
      <c r="A78" s="120">
        <v>3</v>
      </c>
      <c r="B78" s="194" t="s">
        <v>29650</v>
      </c>
      <c r="C78" s="123" t="s">
        <v>29570</v>
      </c>
      <c r="D78" s="194" t="s">
        <v>19387</v>
      </c>
      <c r="E78" s="1374">
        <v>341379.32</v>
      </c>
      <c r="F78" s="194" t="s">
        <v>13</v>
      </c>
    </row>
    <row r="79" spans="1:6" x14ac:dyDescent="0.25">
      <c r="A79" s="120"/>
      <c r="B79" s="115" t="s">
        <v>306</v>
      </c>
      <c r="C79" s="123"/>
      <c r="D79" s="194"/>
      <c r="E79" s="1374"/>
      <c r="F79" s="194"/>
    </row>
    <row r="80" spans="1:6" ht="94.5" x14ac:dyDescent="0.25">
      <c r="A80" s="120">
        <v>4</v>
      </c>
      <c r="B80" s="1375" t="s">
        <v>4481</v>
      </c>
      <c r="C80" s="123" t="s">
        <v>29651</v>
      </c>
      <c r="D80" s="123" t="s">
        <v>29652</v>
      </c>
      <c r="E80" s="1374">
        <v>227586.2</v>
      </c>
      <c r="F80" s="123" t="s">
        <v>13</v>
      </c>
    </row>
    <row r="81" spans="1:6" x14ac:dyDescent="0.25">
      <c r="A81" s="120"/>
      <c r="B81" s="2375" t="s">
        <v>303</v>
      </c>
      <c r="C81" s="2376"/>
      <c r="D81" s="123"/>
      <c r="E81" s="1374"/>
      <c r="F81" s="123"/>
    </row>
    <row r="82" spans="1:6" ht="157.5" x14ac:dyDescent="0.25">
      <c r="A82" s="120">
        <v>5</v>
      </c>
      <c r="B82" s="194" t="s">
        <v>29653</v>
      </c>
      <c r="C82" s="123" t="s">
        <v>29582</v>
      </c>
      <c r="D82" s="194" t="s">
        <v>29654</v>
      </c>
      <c r="E82" s="1374">
        <v>227586.2</v>
      </c>
      <c r="F82" s="194" t="s">
        <v>13</v>
      </c>
    </row>
    <row r="83" spans="1:6" x14ac:dyDescent="0.25">
      <c r="A83" s="120"/>
      <c r="B83" s="2609" t="s">
        <v>19538</v>
      </c>
      <c r="C83" s="2610"/>
      <c r="D83" s="1174"/>
      <c r="E83" s="38"/>
      <c r="F83" s="194"/>
    </row>
    <row r="84" spans="1:6" ht="78.75" x14ac:dyDescent="0.25">
      <c r="A84" s="120">
        <v>6</v>
      </c>
      <c r="B84" s="123" t="s">
        <v>29655</v>
      </c>
      <c r="C84" s="123" t="s">
        <v>29656</v>
      </c>
      <c r="D84" s="123" t="s">
        <v>29657</v>
      </c>
      <c r="E84" s="1374">
        <v>2300000</v>
      </c>
      <c r="F84" s="194" t="s">
        <v>4853</v>
      </c>
    </row>
    <row r="85" spans="1:6" x14ac:dyDescent="0.25">
      <c r="A85" s="120"/>
      <c r="B85" s="2375" t="s">
        <v>312</v>
      </c>
      <c r="C85" s="2376"/>
      <c r="D85" s="123"/>
      <c r="E85" s="1374"/>
      <c r="F85" s="194"/>
    </row>
    <row r="86" spans="1:6" ht="110.25" x14ac:dyDescent="0.25">
      <c r="A86" s="120">
        <v>7</v>
      </c>
      <c r="B86" s="123" t="s">
        <v>29658</v>
      </c>
      <c r="C86" s="123" t="s">
        <v>29659</v>
      </c>
      <c r="D86" s="123" t="s">
        <v>29660</v>
      </c>
      <c r="E86" s="1374">
        <v>1500000</v>
      </c>
      <c r="F86" s="194" t="s">
        <v>4853</v>
      </c>
    </row>
    <row r="87" spans="1:6" ht="94.5" x14ac:dyDescent="0.25">
      <c r="A87" s="120">
        <v>8</v>
      </c>
      <c r="B87" s="123" t="s">
        <v>29661</v>
      </c>
      <c r="C87" s="123" t="s">
        <v>29662</v>
      </c>
      <c r="D87" s="123" t="s">
        <v>29663</v>
      </c>
      <c r="E87" s="1374">
        <v>1566275</v>
      </c>
      <c r="F87" s="194" t="s">
        <v>4853</v>
      </c>
    </row>
    <row r="88" spans="1:6" x14ac:dyDescent="0.25">
      <c r="A88" s="120"/>
      <c r="B88" s="115" t="s">
        <v>34</v>
      </c>
      <c r="C88" s="123"/>
      <c r="D88" s="123"/>
      <c r="E88" s="1374"/>
      <c r="F88" s="123"/>
    </row>
    <row r="89" spans="1:6" ht="31.5" x14ac:dyDescent="0.25">
      <c r="A89" s="120">
        <v>9</v>
      </c>
      <c r="B89" s="194" t="s">
        <v>29577</v>
      </c>
      <c r="C89" s="49" t="s">
        <v>29578</v>
      </c>
      <c r="D89" s="194" t="s">
        <v>3859</v>
      </c>
      <c r="E89" s="1374">
        <v>1982379.31</v>
      </c>
      <c r="F89" s="194" t="s">
        <v>4853</v>
      </c>
    </row>
    <row r="90" spans="1:6" ht="31.5" x14ac:dyDescent="0.25">
      <c r="A90" s="120">
        <v>10</v>
      </c>
      <c r="B90" s="194" t="s">
        <v>29580</v>
      </c>
      <c r="C90" s="49" t="s">
        <v>29664</v>
      </c>
      <c r="D90" s="194" t="s">
        <v>3859</v>
      </c>
      <c r="E90" s="1374">
        <v>1982379.31</v>
      </c>
      <c r="F90" s="194" t="s">
        <v>4853</v>
      </c>
    </row>
    <row r="91" spans="1:6" x14ac:dyDescent="0.25">
      <c r="A91" s="120"/>
      <c r="B91" s="2609" t="s">
        <v>739</v>
      </c>
      <c r="C91" s="2995"/>
      <c r="D91" s="194"/>
      <c r="E91" s="1374"/>
      <c r="F91" s="194"/>
    </row>
    <row r="92" spans="1:6" ht="78.75" x14ac:dyDescent="0.25">
      <c r="A92" s="120">
        <v>11</v>
      </c>
      <c r="B92" s="194" t="s">
        <v>41</v>
      </c>
      <c r="C92" s="49" t="s">
        <v>29665</v>
      </c>
      <c r="D92" s="194" t="s">
        <v>29666</v>
      </c>
      <c r="E92" s="1374">
        <v>568965.52</v>
      </c>
      <c r="F92" s="194" t="s">
        <v>277</v>
      </c>
    </row>
    <row r="93" spans="1:6" x14ac:dyDescent="0.25">
      <c r="A93" s="120"/>
      <c r="B93" s="115" t="s">
        <v>248</v>
      </c>
      <c r="C93" s="123"/>
      <c r="D93" s="123"/>
      <c r="E93" s="1376">
        <f>SUM(E75:E92)</f>
        <v>11379310.34</v>
      </c>
      <c r="F93" s="123"/>
    </row>
  </sheetData>
  <mergeCells count="22">
    <mergeCell ref="B37:D37"/>
    <mergeCell ref="B42:C42"/>
    <mergeCell ref="B81:C81"/>
    <mergeCell ref="B83:C83"/>
    <mergeCell ref="B46:C46"/>
    <mergeCell ref="B52:C52"/>
    <mergeCell ref="B57:D57"/>
    <mergeCell ref="B85:C85"/>
    <mergeCell ref="B91:C91"/>
    <mergeCell ref="B62:C62"/>
    <mergeCell ref="A70:F70"/>
    <mergeCell ref="A71:F71"/>
    <mergeCell ref="A72:F72"/>
    <mergeCell ref="B74:D74"/>
    <mergeCell ref="B77:D77"/>
    <mergeCell ref="B35:C35"/>
    <mergeCell ref="A1:F1"/>
    <mergeCell ref="A2:F2"/>
    <mergeCell ref="A3:F3"/>
    <mergeCell ref="B5:D5"/>
    <mergeCell ref="B11:D11"/>
    <mergeCell ref="B21:C21"/>
  </mergeCells>
  <pageMargins left="0.7" right="0.7" top="0.75" bottom="0.75" header="0.3" footer="0.3"/>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5"/>
  <sheetViews>
    <sheetView topLeftCell="A53" workbookViewId="0">
      <selection activeCell="D75" sqref="D75"/>
    </sheetView>
  </sheetViews>
  <sheetFormatPr defaultRowHeight="15.75" x14ac:dyDescent="0.25"/>
  <cols>
    <col min="1" max="1" width="9.140625" style="128"/>
    <col min="2" max="2" width="14.42578125" style="128" customWidth="1"/>
    <col min="3" max="3" width="46.28515625" style="128" customWidth="1"/>
    <col min="4" max="4" width="19.7109375" style="128" customWidth="1"/>
    <col min="5" max="5" width="20" style="128"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29667</v>
      </c>
      <c r="B2" s="2345"/>
      <c r="C2" s="2345"/>
      <c r="D2" s="2345"/>
      <c r="E2" s="2345"/>
      <c r="F2" s="2345"/>
    </row>
    <row r="3" spans="1:6" x14ac:dyDescent="0.25">
      <c r="A3" s="2345" t="s">
        <v>281</v>
      </c>
      <c r="B3" s="2345"/>
      <c r="C3" s="2345"/>
      <c r="D3" s="2345"/>
      <c r="E3" s="2345"/>
      <c r="F3" s="2345"/>
    </row>
    <row r="4" spans="1:6" ht="31.5" x14ac:dyDescent="0.25">
      <c r="A4" s="806" t="s">
        <v>3</v>
      </c>
      <c r="B4" s="96" t="s">
        <v>283</v>
      </c>
      <c r="C4" s="96" t="s">
        <v>284</v>
      </c>
      <c r="D4" s="96" t="s">
        <v>5291</v>
      </c>
      <c r="E4" s="1377" t="s">
        <v>286</v>
      </c>
      <c r="F4" s="219" t="s">
        <v>287</v>
      </c>
    </row>
    <row r="5" spans="1:6" x14ac:dyDescent="0.25">
      <c r="A5" s="806"/>
      <c r="B5" s="2384" t="s">
        <v>29075</v>
      </c>
      <c r="C5" s="2384"/>
      <c r="D5" s="2384"/>
      <c r="E5" s="1377"/>
      <c r="F5" s="219"/>
    </row>
    <row r="6" spans="1:6" ht="47.25" x14ac:dyDescent="0.25">
      <c r="A6" s="131">
        <v>1</v>
      </c>
      <c r="B6" s="75" t="s">
        <v>3454</v>
      </c>
      <c r="C6" s="75" t="s">
        <v>29668</v>
      </c>
      <c r="D6" s="75" t="s">
        <v>16403</v>
      </c>
      <c r="E6" s="132">
        <v>900000</v>
      </c>
      <c r="F6" s="72" t="s">
        <v>4730</v>
      </c>
    </row>
    <row r="7" spans="1:6" ht="78.75" x14ac:dyDescent="0.25">
      <c r="A7" s="131">
        <v>2</v>
      </c>
      <c r="B7" s="75" t="s">
        <v>295</v>
      </c>
      <c r="C7" s="75" t="s">
        <v>29669</v>
      </c>
      <c r="D7" s="75" t="s">
        <v>29670</v>
      </c>
      <c r="E7" s="132">
        <v>1628820.69</v>
      </c>
      <c r="F7" s="72" t="s">
        <v>135</v>
      </c>
    </row>
    <row r="8" spans="1:6" ht="31.5" x14ac:dyDescent="0.25">
      <c r="A8" s="131">
        <v>3</v>
      </c>
      <c r="B8" s="75" t="s">
        <v>17</v>
      </c>
      <c r="C8" s="75" t="s">
        <v>29671</v>
      </c>
      <c r="D8" s="75" t="s">
        <v>29672</v>
      </c>
      <c r="E8" s="132">
        <v>26400</v>
      </c>
      <c r="F8" s="72" t="s">
        <v>135</v>
      </c>
    </row>
    <row r="9" spans="1:6" ht="31.5" x14ac:dyDescent="0.25">
      <c r="A9" s="131">
        <v>4</v>
      </c>
      <c r="B9" s="75" t="s">
        <v>20</v>
      </c>
      <c r="C9" s="75" t="s">
        <v>29673</v>
      </c>
      <c r="D9" s="75" t="s">
        <v>22</v>
      </c>
      <c r="E9" s="132">
        <v>53400</v>
      </c>
      <c r="F9" s="72" t="s">
        <v>135</v>
      </c>
    </row>
    <row r="10" spans="1:6" ht="78.75" x14ac:dyDescent="0.25">
      <c r="A10" s="131">
        <v>5</v>
      </c>
      <c r="B10" s="75" t="s">
        <v>23</v>
      </c>
      <c r="C10" s="75" t="s">
        <v>29674</v>
      </c>
      <c r="D10" s="75" t="s">
        <v>16410</v>
      </c>
      <c r="E10" s="132">
        <v>1600000</v>
      </c>
      <c r="F10" s="72" t="s">
        <v>135</v>
      </c>
    </row>
    <row r="11" spans="1:6" x14ac:dyDescent="0.25">
      <c r="A11" s="131"/>
      <c r="B11" s="2351" t="s">
        <v>8023</v>
      </c>
      <c r="C11" s="2351"/>
      <c r="D11" s="2351"/>
      <c r="E11" s="132"/>
      <c r="F11" s="72"/>
    </row>
    <row r="12" spans="1:6" ht="63" x14ac:dyDescent="0.25">
      <c r="A12" s="131">
        <v>6</v>
      </c>
      <c r="B12" s="75" t="s">
        <v>721</v>
      </c>
      <c r="C12" s="75" t="s">
        <v>29675</v>
      </c>
      <c r="D12" s="75" t="s">
        <v>29676</v>
      </c>
      <c r="E12" s="132">
        <v>604310.34</v>
      </c>
      <c r="F12" s="72" t="s">
        <v>135</v>
      </c>
    </row>
    <row r="13" spans="1:6" ht="78.75" x14ac:dyDescent="0.25">
      <c r="A13" s="131">
        <v>7</v>
      </c>
      <c r="B13" s="75" t="s">
        <v>23</v>
      </c>
      <c r="C13" s="75" t="s">
        <v>29677</v>
      </c>
      <c r="D13" s="75" t="s">
        <v>16410</v>
      </c>
      <c r="E13" s="132">
        <v>1000000</v>
      </c>
      <c r="F13" s="72" t="s">
        <v>135</v>
      </c>
    </row>
    <row r="14" spans="1:6" ht="78.75" x14ac:dyDescent="0.25">
      <c r="A14" s="131">
        <v>8</v>
      </c>
      <c r="B14" s="75" t="s">
        <v>299</v>
      </c>
      <c r="C14" s="75" t="s">
        <v>29678</v>
      </c>
      <c r="D14" s="75" t="s">
        <v>1244</v>
      </c>
      <c r="E14" s="132">
        <v>1000000</v>
      </c>
      <c r="F14" s="72" t="s">
        <v>135</v>
      </c>
    </row>
    <row r="15" spans="1:6" ht="31.5" x14ac:dyDescent="0.25">
      <c r="A15" s="131"/>
      <c r="B15" s="76" t="s">
        <v>40</v>
      </c>
      <c r="C15" s="75"/>
      <c r="D15" s="75"/>
      <c r="E15" s="132"/>
      <c r="F15" s="72"/>
    </row>
    <row r="16" spans="1:6" ht="78.75" x14ac:dyDescent="0.25">
      <c r="A16" s="131">
        <v>9</v>
      </c>
      <c r="B16" s="75" t="s">
        <v>41</v>
      </c>
      <c r="C16" s="75" t="s">
        <v>29679</v>
      </c>
      <c r="D16" s="75" t="s">
        <v>29680</v>
      </c>
      <c r="E16" s="132">
        <v>4568965.5199999996</v>
      </c>
      <c r="F16" s="72" t="s">
        <v>135</v>
      </c>
    </row>
    <row r="17" spans="1:6" x14ac:dyDescent="0.25">
      <c r="A17" s="131"/>
      <c r="B17" s="76" t="s">
        <v>2065</v>
      </c>
      <c r="C17" s="75"/>
      <c r="D17" s="75"/>
      <c r="E17" s="132"/>
      <c r="F17" s="72"/>
    </row>
    <row r="18" spans="1:6" ht="126" x14ac:dyDescent="0.25">
      <c r="A18" s="131">
        <v>10</v>
      </c>
      <c r="B18" s="75" t="s">
        <v>2066</v>
      </c>
      <c r="C18" s="75" t="s">
        <v>29681</v>
      </c>
      <c r="D18" s="75" t="s">
        <v>29682</v>
      </c>
      <c r="E18" s="132">
        <v>1736206.9</v>
      </c>
      <c r="F18" s="72" t="s">
        <v>135</v>
      </c>
    </row>
    <row r="19" spans="1:6" x14ac:dyDescent="0.25">
      <c r="A19" s="131"/>
      <c r="B19" s="76" t="s">
        <v>34</v>
      </c>
      <c r="C19" s="75"/>
      <c r="D19" s="75"/>
      <c r="E19" s="132"/>
      <c r="F19" s="72"/>
    </row>
    <row r="20" spans="1:6" ht="47.25" x14ac:dyDescent="0.25">
      <c r="A20" s="131">
        <v>11</v>
      </c>
      <c r="B20" s="75" t="s">
        <v>7619</v>
      </c>
      <c r="C20" s="75" t="s">
        <v>29683</v>
      </c>
      <c r="D20" s="75" t="s">
        <v>11353</v>
      </c>
      <c r="E20" s="132">
        <v>7500000</v>
      </c>
      <c r="F20" s="72" t="s">
        <v>135</v>
      </c>
    </row>
    <row r="21" spans="1:6" ht="47.25" x14ac:dyDescent="0.25">
      <c r="A21" s="131">
        <v>12</v>
      </c>
      <c r="B21" s="75" t="s">
        <v>29684</v>
      </c>
      <c r="C21" s="75" t="s">
        <v>29685</v>
      </c>
      <c r="D21" s="75" t="s">
        <v>11353</v>
      </c>
      <c r="E21" s="132">
        <v>12000000</v>
      </c>
      <c r="F21" s="72" t="s">
        <v>135</v>
      </c>
    </row>
    <row r="22" spans="1:6" ht="126" x14ac:dyDescent="0.25">
      <c r="A22" s="131">
        <v>13</v>
      </c>
      <c r="B22" s="75" t="s">
        <v>29686</v>
      </c>
      <c r="C22" s="75" t="s">
        <v>29687</v>
      </c>
      <c r="D22" s="75" t="s">
        <v>29688</v>
      </c>
      <c r="E22" s="132">
        <v>900000</v>
      </c>
      <c r="F22" s="72" t="s">
        <v>135</v>
      </c>
    </row>
    <row r="23" spans="1:6" x14ac:dyDescent="0.25">
      <c r="A23" s="131"/>
      <c r="B23" s="2351" t="s">
        <v>5895</v>
      </c>
      <c r="C23" s="2351"/>
      <c r="D23" s="75"/>
      <c r="E23" s="132"/>
      <c r="F23" s="72"/>
    </row>
    <row r="24" spans="1:6" ht="63" x14ac:dyDescent="0.25">
      <c r="A24" s="131">
        <v>14</v>
      </c>
      <c r="B24" s="75" t="s">
        <v>28946</v>
      </c>
      <c r="C24" s="75" t="s">
        <v>29689</v>
      </c>
      <c r="D24" s="75" t="s">
        <v>29690</v>
      </c>
      <c r="E24" s="132">
        <v>5000000</v>
      </c>
      <c r="F24" s="72" t="s">
        <v>13</v>
      </c>
    </row>
    <row r="25" spans="1:6" x14ac:dyDescent="0.25">
      <c r="A25" s="131"/>
      <c r="B25" s="2384" t="s">
        <v>219</v>
      </c>
      <c r="C25" s="2384"/>
      <c r="D25" s="10"/>
      <c r="E25" s="247"/>
      <c r="F25" s="97"/>
    </row>
    <row r="26" spans="1:6" ht="110.25" x14ac:dyDescent="0.25">
      <c r="A26" s="131">
        <v>15</v>
      </c>
      <c r="B26" s="75" t="s">
        <v>29691</v>
      </c>
      <c r="C26" s="75" t="s">
        <v>29692</v>
      </c>
      <c r="D26" s="75" t="s">
        <v>29693</v>
      </c>
      <c r="E26" s="132">
        <v>7000000</v>
      </c>
      <c r="F26" s="72" t="s">
        <v>13</v>
      </c>
    </row>
    <row r="27" spans="1:6" ht="94.5" x14ac:dyDescent="0.25">
      <c r="A27" s="131">
        <v>16</v>
      </c>
      <c r="B27" s="75" t="s">
        <v>29694</v>
      </c>
      <c r="C27" s="75" t="s">
        <v>29695</v>
      </c>
      <c r="D27" s="75" t="s">
        <v>29696</v>
      </c>
      <c r="E27" s="132">
        <v>8000000</v>
      </c>
      <c r="F27" s="72" t="s">
        <v>13</v>
      </c>
    </row>
    <row r="28" spans="1:6" x14ac:dyDescent="0.25">
      <c r="A28" s="131"/>
      <c r="B28" s="2348" t="s">
        <v>477</v>
      </c>
      <c r="C28" s="2350"/>
      <c r="D28" s="75"/>
      <c r="E28" s="132"/>
      <c r="F28" s="72"/>
    </row>
    <row r="29" spans="1:6" ht="173.25" x14ac:dyDescent="0.25">
      <c r="A29" s="131">
        <v>17</v>
      </c>
      <c r="B29" s="75" t="s">
        <v>2357</v>
      </c>
      <c r="C29" s="10" t="s">
        <v>29697</v>
      </c>
      <c r="D29" s="10" t="s">
        <v>29698</v>
      </c>
      <c r="E29" s="247">
        <v>4677027.2</v>
      </c>
      <c r="F29" s="97" t="s">
        <v>13</v>
      </c>
    </row>
    <row r="30" spans="1:6" x14ac:dyDescent="0.25">
      <c r="A30" s="131"/>
      <c r="B30" s="2351" t="s">
        <v>8266</v>
      </c>
      <c r="C30" s="2351"/>
      <c r="D30" s="2351"/>
      <c r="E30" s="132"/>
      <c r="F30" s="72"/>
    </row>
    <row r="31" spans="1:6" ht="141.75" x14ac:dyDescent="0.25">
      <c r="A31" s="131">
        <v>18</v>
      </c>
      <c r="B31" s="10" t="s">
        <v>29699</v>
      </c>
      <c r="C31" s="10" t="s">
        <v>29700</v>
      </c>
      <c r="D31" s="10" t="s">
        <v>29701</v>
      </c>
      <c r="E31" s="247">
        <v>9379007.2799999993</v>
      </c>
      <c r="F31" s="97" t="s">
        <v>1294</v>
      </c>
    </row>
    <row r="32" spans="1:6" x14ac:dyDescent="0.25">
      <c r="A32" s="131"/>
      <c r="B32" s="2351" t="s">
        <v>481</v>
      </c>
      <c r="C32" s="2351"/>
      <c r="D32" s="75"/>
      <c r="E32" s="132"/>
      <c r="F32" s="72"/>
    </row>
    <row r="33" spans="1:6" ht="63" x14ac:dyDescent="0.25">
      <c r="A33" s="131">
        <v>19</v>
      </c>
      <c r="B33" s="75" t="s">
        <v>683</v>
      </c>
      <c r="C33" s="75" t="s">
        <v>29702</v>
      </c>
      <c r="D33" s="75" t="s">
        <v>29703</v>
      </c>
      <c r="E33" s="132">
        <v>3500000</v>
      </c>
      <c r="F33" s="72" t="s">
        <v>13</v>
      </c>
    </row>
    <row r="34" spans="1:6" ht="31.5" x14ac:dyDescent="0.25">
      <c r="A34" s="131"/>
      <c r="B34" s="76" t="s">
        <v>4987</v>
      </c>
      <c r="C34" s="75"/>
      <c r="D34" s="75"/>
      <c r="E34" s="132"/>
      <c r="F34" s="72"/>
    </row>
    <row r="35" spans="1:6" ht="110.25" x14ac:dyDescent="0.25">
      <c r="A35" s="131">
        <v>20</v>
      </c>
      <c r="B35" s="75" t="s">
        <v>29704</v>
      </c>
      <c r="C35" s="75" t="s">
        <v>29705</v>
      </c>
      <c r="D35" s="75" t="s">
        <v>29706</v>
      </c>
      <c r="E35" s="343">
        <f t="shared" ref="E35:E49" si="0">30000+40000+45747.12</f>
        <v>115747.12</v>
      </c>
      <c r="F35" s="72" t="s">
        <v>13</v>
      </c>
    </row>
    <row r="36" spans="1:6" ht="110.25" x14ac:dyDescent="0.25">
      <c r="A36" s="131">
        <v>21</v>
      </c>
      <c r="B36" s="75" t="s">
        <v>29707</v>
      </c>
      <c r="C36" s="75" t="s">
        <v>29705</v>
      </c>
      <c r="D36" s="75" t="s">
        <v>29706</v>
      </c>
      <c r="E36" s="343">
        <f t="shared" si="0"/>
        <v>115747.12</v>
      </c>
      <c r="F36" s="72" t="s">
        <v>13</v>
      </c>
    </row>
    <row r="37" spans="1:6" ht="110.25" x14ac:dyDescent="0.25">
      <c r="A37" s="131">
        <v>22</v>
      </c>
      <c r="B37" s="75" t="s">
        <v>29708</v>
      </c>
      <c r="C37" s="75" t="s">
        <v>29705</v>
      </c>
      <c r="D37" s="75" t="s">
        <v>29706</v>
      </c>
      <c r="E37" s="343">
        <f t="shared" si="0"/>
        <v>115747.12</v>
      </c>
      <c r="F37" s="72" t="s">
        <v>13</v>
      </c>
    </row>
    <row r="38" spans="1:6" ht="110.25" x14ac:dyDescent="0.25">
      <c r="A38" s="131">
        <v>23</v>
      </c>
      <c r="B38" s="75" t="s">
        <v>29709</v>
      </c>
      <c r="C38" s="75" t="s">
        <v>29705</v>
      </c>
      <c r="D38" s="75" t="s">
        <v>29706</v>
      </c>
      <c r="E38" s="343">
        <f t="shared" si="0"/>
        <v>115747.12</v>
      </c>
      <c r="F38" s="72" t="s">
        <v>13</v>
      </c>
    </row>
    <row r="39" spans="1:6" ht="110.25" x14ac:dyDescent="0.25">
      <c r="A39" s="131">
        <v>24</v>
      </c>
      <c r="B39" s="75" t="s">
        <v>29710</v>
      </c>
      <c r="C39" s="75" t="s">
        <v>29705</v>
      </c>
      <c r="D39" s="75" t="s">
        <v>29706</v>
      </c>
      <c r="E39" s="343">
        <f t="shared" si="0"/>
        <v>115747.12</v>
      </c>
      <c r="F39" s="72" t="s">
        <v>13</v>
      </c>
    </row>
    <row r="40" spans="1:6" ht="110.25" x14ac:dyDescent="0.25">
      <c r="A40" s="131">
        <v>25</v>
      </c>
      <c r="B40" s="75" t="s">
        <v>29711</v>
      </c>
      <c r="C40" s="75" t="s">
        <v>29705</v>
      </c>
      <c r="D40" s="75" t="s">
        <v>29706</v>
      </c>
      <c r="E40" s="343">
        <f t="shared" si="0"/>
        <v>115747.12</v>
      </c>
      <c r="F40" s="72" t="s">
        <v>13</v>
      </c>
    </row>
    <row r="41" spans="1:6" ht="110.25" x14ac:dyDescent="0.25">
      <c r="A41" s="131">
        <v>26</v>
      </c>
      <c r="B41" s="75" t="s">
        <v>29712</v>
      </c>
      <c r="C41" s="75" t="s">
        <v>29705</v>
      </c>
      <c r="D41" s="75" t="s">
        <v>29706</v>
      </c>
      <c r="E41" s="343">
        <f t="shared" si="0"/>
        <v>115747.12</v>
      </c>
      <c r="F41" s="72" t="s">
        <v>13</v>
      </c>
    </row>
    <row r="42" spans="1:6" ht="110.25" x14ac:dyDescent="0.25">
      <c r="A42" s="131">
        <v>27</v>
      </c>
      <c r="B42" s="75" t="s">
        <v>29713</v>
      </c>
      <c r="C42" s="75" t="s">
        <v>29705</v>
      </c>
      <c r="D42" s="75" t="s">
        <v>29706</v>
      </c>
      <c r="E42" s="343">
        <f t="shared" si="0"/>
        <v>115747.12</v>
      </c>
      <c r="F42" s="72" t="s">
        <v>13</v>
      </c>
    </row>
    <row r="43" spans="1:6" ht="110.25" x14ac:dyDescent="0.25">
      <c r="A43" s="131">
        <v>28</v>
      </c>
      <c r="B43" s="75" t="s">
        <v>29714</v>
      </c>
      <c r="C43" s="75" t="s">
        <v>29705</v>
      </c>
      <c r="D43" s="75" t="s">
        <v>29706</v>
      </c>
      <c r="E43" s="343">
        <f t="shared" si="0"/>
        <v>115747.12</v>
      </c>
      <c r="F43" s="72" t="s">
        <v>13</v>
      </c>
    </row>
    <row r="44" spans="1:6" ht="110.25" x14ac:dyDescent="0.25">
      <c r="A44" s="131">
        <v>29</v>
      </c>
      <c r="B44" s="75" t="s">
        <v>29715</v>
      </c>
      <c r="C44" s="75" t="s">
        <v>29705</v>
      </c>
      <c r="D44" s="75" t="s">
        <v>29706</v>
      </c>
      <c r="E44" s="343">
        <f t="shared" si="0"/>
        <v>115747.12</v>
      </c>
      <c r="F44" s="72" t="s">
        <v>13</v>
      </c>
    </row>
    <row r="45" spans="1:6" ht="110.25" x14ac:dyDescent="0.25">
      <c r="A45" s="131">
        <v>30</v>
      </c>
      <c r="B45" s="75" t="s">
        <v>29716</v>
      </c>
      <c r="C45" s="75" t="s">
        <v>29705</v>
      </c>
      <c r="D45" s="75" t="s">
        <v>29706</v>
      </c>
      <c r="E45" s="343">
        <f t="shared" si="0"/>
        <v>115747.12</v>
      </c>
      <c r="F45" s="72" t="s">
        <v>13</v>
      </c>
    </row>
    <row r="46" spans="1:6" ht="110.25" x14ac:dyDescent="0.25">
      <c r="A46" s="131">
        <v>31</v>
      </c>
      <c r="B46" s="75" t="s">
        <v>29717</v>
      </c>
      <c r="C46" s="75" t="s">
        <v>29705</v>
      </c>
      <c r="D46" s="75" t="s">
        <v>29706</v>
      </c>
      <c r="E46" s="343">
        <f t="shared" si="0"/>
        <v>115747.12</v>
      </c>
      <c r="F46" s="72" t="s">
        <v>13</v>
      </c>
    </row>
    <row r="47" spans="1:6" ht="110.25" x14ac:dyDescent="0.25">
      <c r="A47" s="131">
        <v>32</v>
      </c>
      <c r="B47" s="75" t="s">
        <v>26047</v>
      </c>
      <c r="C47" s="75" t="s">
        <v>29705</v>
      </c>
      <c r="D47" s="75" t="s">
        <v>29706</v>
      </c>
      <c r="E47" s="343">
        <f t="shared" si="0"/>
        <v>115747.12</v>
      </c>
      <c r="F47" s="72" t="s">
        <v>13</v>
      </c>
    </row>
    <row r="48" spans="1:6" ht="110.25" x14ac:dyDescent="0.25">
      <c r="A48" s="131">
        <v>33</v>
      </c>
      <c r="B48" s="75" t="s">
        <v>29718</v>
      </c>
      <c r="C48" s="75" t="s">
        <v>29705</v>
      </c>
      <c r="D48" s="75" t="s">
        <v>29706</v>
      </c>
      <c r="E48" s="343">
        <f t="shared" si="0"/>
        <v>115747.12</v>
      </c>
      <c r="F48" s="72" t="s">
        <v>13</v>
      </c>
    </row>
    <row r="49" spans="1:6" ht="110.25" x14ac:dyDescent="0.25">
      <c r="A49" s="131">
        <v>34</v>
      </c>
      <c r="B49" s="75" t="s">
        <v>29719</v>
      </c>
      <c r="C49" s="75" t="s">
        <v>29705</v>
      </c>
      <c r="D49" s="75" t="s">
        <v>29706</v>
      </c>
      <c r="E49" s="343">
        <f t="shared" si="0"/>
        <v>115747.12</v>
      </c>
      <c r="F49" s="72" t="s">
        <v>13</v>
      </c>
    </row>
    <row r="50" spans="1:6" x14ac:dyDescent="0.25">
      <c r="A50" s="131"/>
      <c r="B50" s="130" t="s">
        <v>248</v>
      </c>
      <c r="C50" s="130"/>
      <c r="D50" s="130"/>
      <c r="E50" s="1369">
        <f>SUM(E6:E49)</f>
        <v>72810344.730000079</v>
      </c>
      <c r="F50" s="719"/>
    </row>
    <row r="51" spans="1:6" x14ac:dyDescent="0.25">
      <c r="A51" s="357"/>
      <c r="B51" s="2427" t="s">
        <v>9</v>
      </c>
      <c r="C51" s="2427"/>
      <c r="D51" s="2427"/>
      <c r="E51" s="951"/>
      <c r="F51" s="359"/>
    </row>
    <row r="52" spans="1:6" ht="63" x14ac:dyDescent="0.25">
      <c r="A52" s="353">
        <v>1</v>
      </c>
      <c r="B52" s="69" t="s">
        <v>269</v>
      </c>
      <c r="C52" s="7" t="s">
        <v>29720</v>
      </c>
      <c r="D52" s="69" t="s">
        <v>271</v>
      </c>
      <c r="E52" s="187">
        <v>1000000</v>
      </c>
      <c r="F52" s="131" t="s">
        <v>272</v>
      </c>
    </row>
    <row r="53" spans="1:6" x14ac:dyDescent="0.25">
      <c r="A53" s="353"/>
      <c r="B53" s="70" t="s">
        <v>273</v>
      </c>
      <c r="C53" s="7"/>
      <c r="D53" s="69"/>
      <c r="E53" s="187"/>
      <c r="F53" s="131"/>
    </row>
    <row r="54" spans="1:6" ht="94.5" x14ac:dyDescent="0.25">
      <c r="A54" s="353">
        <v>2</v>
      </c>
      <c r="B54" s="69" t="s">
        <v>274</v>
      </c>
      <c r="C54" s="7" t="s">
        <v>29721</v>
      </c>
      <c r="D54" s="69" t="s">
        <v>276</v>
      </c>
      <c r="E54" s="187">
        <v>4500000</v>
      </c>
      <c r="F54" s="131" t="s">
        <v>277</v>
      </c>
    </row>
    <row r="55" spans="1:6" x14ac:dyDescent="0.25">
      <c r="A55" s="130"/>
      <c r="B55" s="70" t="s">
        <v>248</v>
      </c>
      <c r="C55" s="70"/>
      <c r="D55" s="70"/>
      <c r="E55" s="189">
        <v>5500000</v>
      </c>
      <c r="F55" s="130"/>
    </row>
    <row r="56" spans="1:6" ht="110.25" x14ac:dyDescent="0.25">
      <c r="A56" s="131">
        <v>19</v>
      </c>
      <c r="B56" s="75" t="s">
        <v>29722</v>
      </c>
      <c r="C56" s="75" t="s">
        <v>29723</v>
      </c>
      <c r="D56" s="75" t="s">
        <v>29724</v>
      </c>
      <c r="E56" s="132">
        <v>8500000</v>
      </c>
      <c r="F56" s="72" t="s">
        <v>13</v>
      </c>
    </row>
    <row r="57" spans="1:6" x14ac:dyDescent="0.25">
      <c r="A57" s="90"/>
      <c r="B57" s="70" t="s">
        <v>248</v>
      </c>
      <c r="C57" s="90"/>
      <c r="D57" s="90"/>
      <c r="E57" s="136">
        <v>8500000</v>
      </c>
      <c r="F57" s="90"/>
    </row>
    <row r="58" spans="1:6" ht="19.5" customHeight="1" x14ac:dyDescent="0.25">
      <c r="A58" s="90"/>
      <c r="B58" s="2373" t="s">
        <v>324</v>
      </c>
      <c r="C58" s="2374"/>
      <c r="D58" s="90"/>
      <c r="E58" s="89">
        <f>E57+E55+E50</f>
        <v>86810344.730000079</v>
      </c>
      <c r="F58" s="90"/>
    </row>
    <row r="62" spans="1:6" x14ac:dyDescent="0.25">
      <c r="A62" s="2352" t="s">
        <v>0</v>
      </c>
      <c r="B62" s="2352"/>
      <c r="C62" s="2352"/>
      <c r="D62" s="2352"/>
      <c r="E62" s="2352"/>
      <c r="F62" s="2352"/>
    </row>
    <row r="63" spans="1:6" x14ac:dyDescent="0.25">
      <c r="A63" s="2352" t="s">
        <v>29667</v>
      </c>
      <c r="B63" s="2352"/>
      <c r="C63" s="2352"/>
      <c r="D63" s="2352"/>
      <c r="E63" s="2352"/>
      <c r="F63" s="2352"/>
    </row>
    <row r="64" spans="1:6" x14ac:dyDescent="0.25">
      <c r="A64" s="2352" t="s">
        <v>281</v>
      </c>
      <c r="B64" s="2352"/>
      <c r="C64" s="2352"/>
      <c r="D64" s="2352"/>
      <c r="E64" s="2352"/>
      <c r="F64" s="2352"/>
    </row>
    <row r="65" spans="1:6" ht="31.5" x14ac:dyDescent="0.25">
      <c r="A65" s="329" t="s">
        <v>3</v>
      </c>
      <c r="B65" s="115" t="s">
        <v>5559</v>
      </c>
      <c r="C65" s="115" t="s">
        <v>284</v>
      </c>
      <c r="D65" s="115" t="s">
        <v>4426</v>
      </c>
      <c r="E65" s="531" t="s">
        <v>286</v>
      </c>
      <c r="F65" s="115" t="s">
        <v>1228</v>
      </c>
    </row>
    <row r="66" spans="1:6" x14ac:dyDescent="0.25">
      <c r="A66" s="363"/>
      <c r="B66" s="2356" t="s">
        <v>41</v>
      </c>
      <c r="C66" s="2356"/>
      <c r="D66" s="115"/>
      <c r="E66" s="531"/>
      <c r="F66" s="115"/>
    </row>
    <row r="67" spans="1:6" ht="94.5" x14ac:dyDescent="0.25">
      <c r="A67" s="120">
        <v>1</v>
      </c>
      <c r="B67" s="123" t="s">
        <v>41</v>
      </c>
      <c r="C67" s="123" t="s">
        <v>29725</v>
      </c>
      <c r="D67" s="123" t="s">
        <v>29666</v>
      </c>
      <c r="E67" s="94">
        <v>568965.51</v>
      </c>
      <c r="F67" s="123" t="s">
        <v>277</v>
      </c>
    </row>
    <row r="68" spans="1:6" x14ac:dyDescent="0.25">
      <c r="A68" s="120"/>
      <c r="B68" s="2356" t="s">
        <v>9344</v>
      </c>
      <c r="C68" s="2356"/>
      <c r="D68" s="123"/>
      <c r="E68" s="92"/>
      <c r="F68" s="123"/>
    </row>
    <row r="69" spans="1:6" ht="63" x14ac:dyDescent="0.25">
      <c r="A69" s="120">
        <v>2</v>
      </c>
      <c r="B69" s="123" t="s">
        <v>29726</v>
      </c>
      <c r="C69" s="123" t="s">
        <v>29727</v>
      </c>
      <c r="D69" s="123" t="s">
        <v>29728</v>
      </c>
      <c r="E69" s="94">
        <v>5810344.8300000001</v>
      </c>
      <c r="F69" s="123" t="s">
        <v>13</v>
      </c>
    </row>
    <row r="70" spans="1:6" x14ac:dyDescent="0.25">
      <c r="A70" s="363"/>
      <c r="B70" s="123"/>
      <c r="C70" s="123"/>
      <c r="D70" s="115" t="s">
        <v>8288</v>
      </c>
      <c r="E70" s="884">
        <f>SUM(E67:E69)</f>
        <v>6379310.3399999999</v>
      </c>
      <c r="F70" s="123"/>
    </row>
    <row r="71" spans="1:6" ht="18.75" customHeight="1" x14ac:dyDescent="0.25">
      <c r="A71" s="363"/>
      <c r="B71" s="2375" t="s">
        <v>323</v>
      </c>
      <c r="C71" s="2376"/>
      <c r="D71" s="115"/>
      <c r="E71" s="884"/>
      <c r="F71" s="123"/>
    </row>
    <row r="72" spans="1:6" x14ac:dyDescent="0.25">
      <c r="A72" s="363"/>
      <c r="B72" s="2356" t="s">
        <v>8012</v>
      </c>
      <c r="C72" s="2356"/>
      <c r="D72" s="123"/>
      <c r="E72" s="122"/>
      <c r="F72" s="123"/>
    </row>
    <row r="73" spans="1:6" ht="94.5" x14ac:dyDescent="0.25">
      <c r="A73" s="363">
        <v>2</v>
      </c>
      <c r="B73" s="123" t="s">
        <v>29729</v>
      </c>
      <c r="C73" s="123" t="s">
        <v>29730</v>
      </c>
      <c r="D73" s="123" t="s">
        <v>29731</v>
      </c>
      <c r="E73" s="124">
        <v>5000000</v>
      </c>
      <c r="F73" s="123" t="s">
        <v>135</v>
      </c>
    </row>
    <row r="74" spans="1:6" x14ac:dyDescent="0.25">
      <c r="A74" s="88"/>
      <c r="B74" s="88" t="s">
        <v>248</v>
      </c>
      <c r="C74" s="88"/>
      <c r="D74" s="88"/>
      <c r="E74" s="531">
        <v>5000000</v>
      </c>
      <c r="F74" s="88"/>
    </row>
    <row r="75" spans="1:6" x14ac:dyDescent="0.25">
      <c r="A75" s="88"/>
      <c r="B75" s="88" t="s">
        <v>324</v>
      </c>
      <c r="C75" s="88"/>
      <c r="D75" s="88"/>
      <c r="E75" s="89">
        <f>E74+E70</f>
        <v>11379310.34</v>
      </c>
      <c r="F75" s="88"/>
    </row>
  </sheetData>
  <mergeCells count="19">
    <mergeCell ref="B72:C72"/>
    <mergeCell ref="B71:C71"/>
    <mergeCell ref="B25:C25"/>
    <mergeCell ref="B28:C28"/>
    <mergeCell ref="B30:D30"/>
    <mergeCell ref="B32:C32"/>
    <mergeCell ref="B51:D51"/>
    <mergeCell ref="B58:C58"/>
    <mergeCell ref="A62:F62"/>
    <mergeCell ref="A63:F63"/>
    <mergeCell ref="A64:F64"/>
    <mergeCell ref="B66:C66"/>
    <mergeCell ref="B68:C68"/>
    <mergeCell ref="B23:C23"/>
    <mergeCell ref="A1:F1"/>
    <mergeCell ref="A2:F2"/>
    <mergeCell ref="A3:F3"/>
    <mergeCell ref="B5:D5"/>
    <mergeCell ref="B11:D11"/>
  </mergeCells>
  <pageMargins left="0.7" right="0.7" top="0.75" bottom="0.75" header="0.3" footer="0.3"/>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1"/>
  <sheetViews>
    <sheetView topLeftCell="A58" workbookViewId="0">
      <selection activeCell="D40" sqref="D40"/>
    </sheetView>
  </sheetViews>
  <sheetFormatPr defaultRowHeight="15.75" x14ac:dyDescent="0.25"/>
  <cols>
    <col min="1" max="1" width="8.140625" style="128" customWidth="1"/>
    <col min="2" max="2" width="14.7109375" style="128" customWidth="1"/>
    <col min="3" max="3" width="42.28515625" style="128" customWidth="1"/>
    <col min="4" max="4" width="29.140625" style="128" customWidth="1"/>
    <col min="5" max="5" width="20" style="128" customWidth="1"/>
    <col min="6" max="6" width="11" style="128" customWidth="1"/>
    <col min="7" max="16384" width="9.140625" style="128"/>
  </cols>
  <sheetData>
    <row r="1" spans="1:6" x14ac:dyDescent="0.25">
      <c r="A1" s="2360" t="s">
        <v>0</v>
      </c>
      <c r="B1" s="2360"/>
      <c r="C1" s="2360"/>
      <c r="D1" s="2360"/>
      <c r="E1" s="2360"/>
      <c r="F1" s="2360"/>
    </row>
    <row r="2" spans="1:6" x14ac:dyDescent="0.25">
      <c r="A2" s="2360" t="s">
        <v>29732</v>
      </c>
      <c r="B2" s="2360"/>
      <c r="C2" s="2360"/>
      <c r="D2" s="2360"/>
      <c r="E2" s="2360"/>
      <c r="F2" s="2360"/>
    </row>
    <row r="3" spans="1:6" x14ac:dyDescent="0.25">
      <c r="A3" s="2360" t="s">
        <v>281</v>
      </c>
      <c r="B3" s="2360"/>
      <c r="C3" s="2360"/>
      <c r="D3" s="2360"/>
      <c r="E3" s="2360"/>
      <c r="F3" s="2360"/>
    </row>
    <row r="4" spans="1:6" ht="31.5" x14ac:dyDescent="0.25">
      <c r="A4" s="70" t="s">
        <v>3</v>
      </c>
      <c r="B4" s="64" t="s">
        <v>5559</v>
      </c>
      <c r="C4" s="70" t="s">
        <v>284</v>
      </c>
      <c r="D4" s="70" t="s">
        <v>8474</v>
      </c>
      <c r="E4" s="79" t="s">
        <v>708</v>
      </c>
      <c r="F4" s="71" t="s">
        <v>1228</v>
      </c>
    </row>
    <row r="5" spans="1:6" x14ac:dyDescent="0.25">
      <c r="A5" s="70"/>
      <c r="B5" s="2346" t="s">
        <v>9</v>
      </c>
      <c r="C5" s="2417"/>
      <c r="D5" s="2347"/>
      <c r="E5" s="79"/>
      <c r="F5" s="71"/>
    </row>
    <row r="6" spans="1:6" x14ac:dyDescent="0.25">
      <c r="A6" s="2419">
        <v>1</v>
      </c>
      <c r="B6" s="2369" t="s">
        <v>3454</v>
      </c>
      <c r="C6" s="2419" t="s">
        <v>29733</v>
      </c>
      <c r="D6" s="2419" t="s">
        <v>329</v>
      </c>
      <c r="E6" s="2998">
        <v>1306413.8</v>
      </c>
      <c r="F6" s="2386" t="s">
        <v>272</v>
      </c>
    </row>
    <row r="7" spans="1:6" x14ac:dyDescent="0.25">
      <c r="A7" s="2419"/>
      <c r="B7" s="2369"/>
      <c r="C7" s="2419"/>
      <c r="D7" s="2419"/>
      <c r="E7" s="2998"/>
      <c r="F7" s="2386"/>
    </row>
    <row r="8" spans="1:6" x14ac:dyDescent="0.25">
      <c r="A8" s="2419"/>
      <c r="B8" s="2369"/>
      <c r="C8" s="2419"/>
      <c r="D8" s="2419"/>
      <c r="E8" s="2998"/>
      <c r="F8" s="2386"/>
    </row>
    <row r="9" spans="1:6" ht="78.75" x14ac:dyDescent="0.25">
      <c r="A9" s="69">
        <v>2</v>
      </c>
      <c r="B9" s="485" t="s">
        <v>295</v>
      </c>
      <c r="C9" s="69" t="s">
        <v>29734</v>
      </c>
      <c r="D9" s="69" t="s">
        <v>29735</v>
      </c>
      <c r="E9" s="1378">
        <v>1452806.9</v>
      </c>
      <c r="F9" s="72" t="s">
        <v>272</v>
      </c>
    </row>
    <row r="10" spans="1:6" ht="31.5" x14ac:dyDescent="0.25">
      <c r="A10" s="69">
        <v>3</v>
      </c>
      <c r="B10" s="485" t="s">
        <v>17</v>
      </c>
      <c r="C10" s="69" t="s">
        <v>29736</v>
      </c>
      <c r="D10" s="69" t="s">
        <v>537</v>
      </c>
      <c r="E10" s="1378">
        <v>50400</v>
      </c>
      <c r="F10" s="72" t="s">
        <v>272</v>
      </c>
    </row>
    <row r="11" spans="1:6" ht="31.5" x14ac:dyDescent="0.25">
      <c r="A11" s="69">
        <v>4</v>
      </c>
      <c r="B11" s="485" t="s">
        <v>20</v>
      </c>
      <c r="C11" s="69" t="s">
        <v>29737</v>
      </c>
      <c r="D11" s="69" t="s">
        <v>539</v>
      </c>
      <c r="E11" s="1378">
        <v>108000</v>
      </c>
      <c r="F11" s="72" t="s">
        <v>272</v>
      </c>
    </row>
    <row r="12" spans="1:6" x14ac:dyDescent="0.25">
      <c r="A12" s="2996">
        <v>5</v>
      </c>
      <c r="B12" s="2369" t="s">
        <v>23</v>
      </c>
      <c r="C12" s="2419" t="s">
        <v>29738</v>
      </c>
      <c r="D12" s="2419" t="s">
        <v>541</v>
      </c>
      <c r="E12" s="2998">
        <v>1291000</v>
      </c>
      <c r="F12" s="2386" t="s">
        <v>272</v>
      </c>
    </row>
    <row r="13" spans="1:6" x14ac:dyDescent="0.25">
      <c r="A13" s="2997"/>
      <c r="B13" s="2369"/>
      <c r="C13" s="2419"/>
      <c r="D13" s="2419"/>
      <c r="E13" s="2998"/>
      <c r="F13" s="2386"/>
    </row>
    <row r="14" spans="1:6" x14ac:dyDescent="0.25">
      <c r="A14" s="69"/>
      <c r="B14" s="2346" t="s">
        <v>334</v>
      </c>
      <c r="C14" s="2417"/>
      <c r="D14" s="2347"/>
      <c r="E14" s="1378"/>
      <c r="F14" s="72"/>
    </row>
    <row r="15" spans="1:6" ht="31.5" x14ac:dyDescent="0.25">
      <c r="A15" s="69">
        <v>6</v>
      </c>
      <c r="B15" s="485" t="s">
        <v>295</v>
      </c>
      <c r="C15" s="69" t="s">
        <v>29739</v>
      </c>
      <c r="D15" s="69" t="s">
        <v>29740</v>
      </c>
      <c r="E15" s="1378">
        <v>804310.34</v>
      </c>
      <c r="F15" s="72" t="s">
        <v>272</v>
      </c>
    </row>
    <row r="16" spans="1:6" ht="47.25" x14ac:dyDescent="0.25">
      <c r="A16" s="69">
        <v>7</v>
      </c>
      <c r="B16" s="485" t="s">
        <v>23</v>
      </c>
      <c r="C16" s="69" t="s">
        <v>29741</v>
      </c>
      <c r="D16" s="69" t="s">
        <v>541</v>
      </c>
      <c r="E16" s="1378">
        <v>800000</v>
      </c>
      <c r="F16" s="72" t="s">
        <v>272</v>
      </c>
    </row>
    <row r="17" spans="1:6" ht="63" x14ac:dyDescent="0.25">
      <c r="A17" s="69">
        <v>8</v>
      </c>
      <c r="B17" s="485" t="s">
        <v>299</v>
      </c>
      <c r="C17" s="69" t="s">
        <v>29742</v>
      </c>
      <c r="D17" s="69" t="s">
        <v>2498</v>
      </c>
      <c r="E17" s="1378">
        <v>1000000</v>
      </c>
      <c r="F17" s="72" t="s">
        <v>272</v>
      </c>
    </row>
    <row r="18" spans="1:6" ht="63" x14ac:dyDescent="0.25">
      <c r="A18" s="69">
        <v>9</v>
      </c>
      <c r="B18" s="485" t="s">
        <v>301</v>
      </c>
      <c r="C18" s="69" t="s">
        <v>29743</v>
      </c>
      <c r="D18" s="69" t="s">
        <v>43</v>
      </c>
      <c r="E18" s="1378">
        <v>4568965.5199999996</v>
      </c>
      <c r="F18" s="72" t="s">
        <v>272</v>
      </c>
    </row>
    <row r="19" spans="1:6" ht="78.75" x14ac:dyDescent="0.25">
      <c r="A19" s="69">
        <v>10</v>
      </c>
      <c r="B19" s="485" t="s">
        <v>29744</v>
      </c>
      <c r="C19" s="69" t="s">
        <v>29743</v>
      </c>
      <c r="D19" s="69" t="s">
        <v>29745</v>
      </c>
      <c r="E19" s="1378">
        <v>1736206.9</v>
      </c>
      <c r="F19" s="72" t="s">
        <v>272</v>
      </c>
    </row>
    <row r="20" spans="1:6" x14ac:dyDescent="0.25">
      <c r="A20" s="2419">
        <v>11</v>
      </c>
      <c r="B20" s="2419" t="s">
        <v>478</v>
      </c>
      <c r="C20" s="2385" t="s">
        <v>29746</v>
      </c>
      <c r="D20" s="2419" t="s">
        <v>29747</v>
      </c>
      <c r="E20" s="3003">
        <v>4677027.2</v>
      </c>
      <c r="F20" s="2386" t="s">
        <v>13</v>
      </c>
    </row>
    <row r="21" spans="1:6" x14ac:dyDescent="0.25">
      <c r="A21" s="2419"/>
      <c r="B21" s="2419"/>
      <c r="C21" s="2385"/>
      <c r="D21" s="2419"/>
      <c r="E21" s="3003"/>
      <c r="F21" s="2386"/>
    </row>
    <row r="22" spans="1:6" x14ac:dyDescent="0.25">
      <c r="A22" s="2419">
        <v>12</v>
      </c>
      <c r="B22" s="2369" t="s">
        <v>309</v>
      </c>
      <c r="C22" s="2419" t="s">
        <v>29748</v>
      </c>
      <c r="D22" s="2419" t="s">
        <v>341</v>
      </c>
      <c r="E22" s="2999">
        <v>13500000</v>
      </c>
      <c r="F22" s="3001" t="s">
        <v>272</v>
      </c>
    </row>
    <row r="23" spans="1:6" x14ac:dyDescent="0.25">
      <c r="A23" s="2419"/>
      <c r="B23" s="2369"/>
      <c r="C23" s="2419"/>
      <c r="D23" s="2419"/>
      <c r="E23" s="3000"/>
      <c r="F23" s="3002"/>
    </row>
    <row r="24" spans="1:6" ht="47.25" x14ac:dyDescent="0.25">
      <c r="A24" s="69">
        <v>13</v>
      </c>
      <c r="B24" s="485" t="s">
        <v>311</v>
      </c>
      <c r="C24" s="69" t="s">
        <v>29749</v>
      </c>
      <c r="D24" s="69" t="s">
        <v>21196</v>
      </c>
      <c r="E24" s="1378">
        <v>12383620.689999999</v>
      </c>
      <c r="F24" s="72" t="s">
        <v>272</v>
      </c>
    </row>
    <row r="25" spans="1:6" ht="47.25" x14ac:dyDescent="0.25">
      <c r="A25" s="69">
        <v>14</v>
      </c>
      <c r="B25" s="485" t="s">
        <v>1194</v>
      </c>
      <c r="C25" s="69" t="s">
        <v>29750</v>
      </c>
      <c r="D25" s="69" t="s">
        <v>29184</v>
      </c>
      <c r="E25" s="1378">
        <v>3500000</v>
      </c>
      <c r="F25" s="72" t="s">
        <v>13</v>
      </c>
    </row>
    <row r="26" spans="1:6" x14ac:dyDescent="0.25">
      <c r="A26" s="69"/>
      <c r="B26" s="2346" t="s">
        <v>5895</v>
      </c>
      <c r="C26" s="2347"/>
      <c r="D26" s="69"/>
      <c r="E26" s="1378"/>
      <c r="F26" s="72"/>
    </row>
    <row r="27" spans="1:6" ht="47.25" x14ac:dyDescent="0.25">
      <c r="A27" s="69">
        <v>15</v>
      </c>
      <c r="B27" s="485" t="s">
        <v>29751</v>
      </c>
      <c r="C27" s="69" t="s">
        <v>29752</v>
      </c>
      <c r="D27" s="69" t="s">
        <v>29753</v>
      </c>
      <c r="E27" s="1378">
        <v>5000000</v>
      </c>
      <c r="F27" s="72" t="s">
        <v>13</v>
      </c>
    </row>
    <row r="28" spans="1:6" x14ac:dyDescent="0.25">
      <c r="A28" s="2996">
        <v>16</v>
      </c>
      <c r="B28" s="2369" t="s">
        <v>29754</v>
      </c>
      <c r="C28" s="2419" t="s">
        <v>29755</v>
      </c>
      <c r="D28" s="2419" t="s">
        <v>29756</v>
      </c>
      <c r="E28" s="3004">
        <v>1550000</v>
      </c>
      <c r="F28" s="3001" t="s">
        <v>13</v>
      </c>
    </row>
    <row r="29" spans="1:6" x14ac:dyDescent="0.25">
      <c r="A29" s="2997"/>
      <c r="B29" s="2369"/>
      <c r="C29" s="2419"/>
      <c r="D29" s="2419"/>
      <c r="E29" s="3005"/>
      <c r="F29" s="3002"/>
    </row>
    <row r="30" spans="1:6" ht="189" x14ac:dyDescent="0.25">
      <c r="A30" s="69">
        <v>17</v>
      </c>
      <c r="B30" s="485" t="s">
        <v>29757</v>
      </c>
      <c r="C30" s="69" t="s">
        <v>29758</v>
      </c>
      <c r="D30" s="69" t="s">
        <v>29759</v>
      </c>
      <c r="E30" s="1378">
        <v>3850000</v>
      </c>
      <c r="F30" s="72" t="s">
        <v>13</v>
      </c>
    </row>
    <row r="31" spans="1:6" ht="78.75" x14ac:dyDescent="0.25">
      <c r="A31" s="69">
        <v>18</v>
      </c>
      <c r="B31" s="485" t="s">
        <v>29760</v>
      </c>
      <c r="C31" s="69" t="s">
        <v>29761</v>
      </c>
      <c r="D31" s="69" t="s">
        <v>29762</v>
      </c>
      <c r="E31" s="1378">
        <v>15295000</v>
      </c>
      <c r="F31" s="72" t="s">
        <v>13</v>
      </c>
    </row>
    <row r="32" spans="1:6" ht="47.25" x14ac:dyDescent="0.25">
      <c r="A32" s="69">
        <v>19</v>
      </c>
      <c r="B32" s="485" t="s">
        <v>19210</v>
      </c>
      <c r="C32" s="69" t="s">
        <v>29763</v>
      </c>
      <c r="D32" s="69" t="s">
        <v>9096</v>
      </c>
      <c r="E32" s="1378">
        <v>4500000</v>
      </c>
      <c r="F32" s="72" t="s">
        <v>13</v>
      </c>
    </row>
    <row r="33" spans="1:6" ht="220.5" x14ac:dyDescent="0.25">
      <c r="A33" s="69">
        <v>21</v>
      </c>
      <c r="B33" s="69" t="s">
        <v>700</v>
      </c>
      <c r="C33" s="69" t="s">
        <v>29764</v>
      </c>
      <c r="D33" s="10" t="s">
        <v>29765</v>
      </c>
      <c r="E33" s="132">
        <v>2200386.5699999998</v>
      </c>
      <c r="F33" s="72" t="s">
        <v>13</v>
      </c>
    </row>
    <row r="34" spans="1:6" x14ac:dyDescent="0.25">
      <c r="A34" s="69"/>
      <c r="B34" s="2472" t="s">
        <v>303</v>
      </c>
      <c r="C34" s="2472"/>
      <c r="D34" s="69"/>
      <c r="E34" s="132"/>
      <c r="F34" s="72"/>
    </row>
    <row r="35" spans="1:6" x14ac:dyDescent="0.25">
      <c r="A35" s="2419">
        <v>22</v>
      </c>
      <c r="B35" s="2419" t="s">
        <v>21352</v>
      </c>
      <c r="C35" s="2385" t="s">
        <v>29766</v>
      </c>
      <c r="D35" s="2419" t="s">
        <v>29767</v>
      </c>
      <c r="E35" s="3003">
        <v>1736206.9</v>
      </c>
      <c r="F35" s="2386" t="s">
        <v>13</v>
      </c>
    </row>
    <row r="36" spans="1:6" x14ac:dyDescent="0.25">
      <c r="A36" s="2419"/>
      <c r="B36" s="2419"/>
      <c r="C36" s="2385"/>
      <c r="D36" s="2419"/>
      <c r="E36" s="3003"/>
      <c r="F36" s="2386"/>
    </row>
    <row r="37" spans="1:6" x14ac:dyDescent="0.25">
      <c r="A37" s="73"/>
      <c r="B37" s="2675" t="s">
        <v>29768</v>
      </c>
      <c r="C37" s="2675"/>
      <c r="D37" s="2675"/>
      <c r="E37" s="136">
        <v>81310344.819999993</v>
      </c>
      <c r="F37" s="72"/>
    </row>
    <row r="38" spans="1:6" x14ac:dyDescent="0.25">
      <c r="A38" s="357"/>
      <c r="B38" s="2427" t="s">
        <v>9</v>
      </c>
      <c r="C38" s="2427"/>
      <c r="D38" s="2427"/>
      <c r="E38" s="951"/>
      <c r="F38" s="359"/>
    </row>
    <row r="39" spans="1:6" ht="63" x14ac:dyDescent="0.25">
      <c r="A39" s="353">
        <v>1</v>
      </c>
      <c r="B39" s="69" t="s">
        <v>269</v>
      </c>
      <c r="C39" s="7" t="s">
        <v>29769</v>
      </c>
      <c r="D39" s="69" t="s">
        <v>271</v>
      </c>
      <c r="E39" s="187">
        <v>1000000</v>
      </c>
      <c r="F39" s="131" t="s">
        <v>272</v>
      </c>
    </row>
    <row r="40" spans="1:6" x14ac:dyDescent="0.25">
      <c r="A40" s="353"/>
      <c r="B40" s="70" t="s">
        <v>273</v>
      </c>
      <c r="C40" s="7"/>
      <c r="D40" s="69"/>
      <c r="E40" s="187"/>
      <c r="F40" s="131"/>
    </row>
    <row r="41" spans="1:6" ht="47.25" x14ac:dyDescent="0.25">
      <c r="A41" s="353">
        <v>2</v>
      </c>
      <c r="B41" s="69" t="s">
        <v>274</v>
      </c>
      <c r="C41" s="7" t="s">
        <v>29770</v>
      </c>
      <c r="D41" s="69" t="s">
        <v>276</v>
      </c>
      <c r="E41" s="187">
        <v>4500000</v>
      </c>
      <c r="F41" s="131" t="s">
        <v>277</v>
      </c>
    </row>
    <row r="42" spans="1:6" x14ac:dyDescent="0.25">
      <c r="A42" s="130"/>
      <c r="B42" s="70" t="s">
        <v>248</v>
      </c>
      <c r="C42" s="70"/>
      <c r="D42" s="70"/>
      <c r="E42" s="189">
        <v>5500000</v>
      </c>
      <c r="F42" s="130"/>
    </row>
    <row r="43" spans="1:6" x14ac:dyDescent="0.25">
      <c r="A43" s="88"/>
      <c r="B43" s="88" t="s">
        <v>324</v>
      </c>
      <c r="C43" s="88"/>
      <c r="D43" s="88"/>
      <c r="E43" s="89">
        <f>E42+E37</f>
        <v>86810344.819999993</v>
      </c>
      <c r="F43" s="88"/>
    </row>
    <row r="47" spans="1:6" x14ac:dyDescent="0.25">
      <c r="A47" s="2553" t="s">
        <v>0</v>
      </c>
      <c r="B47" s="2554"/>
      <c r="C47" s="2554"/>
      <c r="D47" s="2554"/>
      <c r="E47" s="2554"/>
      <c r="F47" s="2555"/>
    </row>
    <row r="48" spans="1:6" x14ac:dyDescent="0.25">
      <c r="A48" s="2553" t="s">
        <v>29732</v>
      </c>
      <c r="B48" s="2554"/>
      <c r="C48" s="2554"/>
      <c r="D48" s="2554"/>
      <c r="E48" s="2554"/>
      <c r="F48" s="2555"/>
    </row>
    <row r="49" spans="1:6" x14ac:dyDescent="0.25">
      <c r="A49" s="2553" t="s">
        <v>18642</v>
      </c>
      <c r="B49" s="2554"/>
      <c r="C49" s="2554"/>
      <c r="D49" s="2554"/>
      <c r="E49" s="2554"/>
      <c r="F49" s="2555"/>
    </row>
    <row r="50" spans="1:6" ht="31.5" x14ac:dyDescent="0.25">
      <c r="A50" s="381" t="s">
        <v>18595</v>
      </c>
      <c r="B50" s="116" t="s">
        <v>4</v>
      </c>
      <c r="C50" s="116" t="s">
        <v>5</v>
      </c>
      <c r="D50" s="116" t="s">
        <v>6</v>
      </c>
      <c r="E50" s="386" t="s">
        <v>2611</v>
      </c>
      <c r="F50" s="116" t="s">
        <v>8</v>
      </c>
    </row>
    <row r="51" spans="1:6" x14ac:dyDescent="0.25">
      <c r="A51" s="381"/>
      <c r="B51" s="2365" t="s">
        <v>9</v>
      </c>
      <c r="C51" s="2366"/>
      <c r="D51" s="2367"/>
      <c r="E51" s="386"/>
      <c r="F51" s="116"/>
    </row>
    <row r="52" spans="1:6" ht="78.75" x14ac:dyDescent="0.25">
      <c r="A52" s="156">
        <v>1</v>
      </c>
      <c r="B52" s="156" t="s">
        <v>295</v>
      </c>
      <c r="C52" s="156" t="s">
        <v>29734</v>
      </c>
      <c r="D52" s="156" t="s">
        <v>29735</v>
      </c>
      <c r="E52" s="46">
        <v>682758.62</v>
      </c>
      <c r="F52" s="123" t="s">
        <v>272</v>
      </c>
    </row>
    <row r="53" spans="1:6" x14ac:dyDescent="0.25">
      <c r="A53" s="156"/>
      <c r="B53" s="2365" t="s">
        <v>334</v>
      </c>
      <c r="C53" s="2366"/>
      <c r="D53" s="2367"/>
      <c r="E53" s="46"/>
      <c r="F53" s="123"/>
    </row>
    <row r="54" spans="1:6" ht="31.5" x14ac:dyDescent="0.25">
      <c r="A54" s="156">
        <v>2</v>
      </c>
      <c r="B54" s="156" t="s">
        <v>295</v>
      </c>
      <c r="C54" s="156" t="s">
        <v>29739</v>
      </c>
      <c r="D54" s="156" t="s">
        <v>10711</v>
      </c>
      <c r="E54" s="46">
        <v>341379.32</v>
      </c>
      <c r="F54" s="123" t="s">
        <v>272</v>
      </c>
    </row>
    <row r="55" spans="1:6" x14ac:dyDescent="0.25">
      <c r="A55" s="156"/>
      <c r="B55" s="498" t="s">
        <v>40</v>
      </c>
      <c r="C55" s="156"/>
      <c r="D55" s="156"/>
      <c r="E55" s="46"/>
      <c r="F55" s="123"/>
    </row>
    <row r="56" spans="1:6" ht="63" x14ac:dyDescent="0.25">
      <c r="A56" s="156">
        <v>3</v>
      </c>
      <c r="B56" s="149" t="s">
        <v>301</v>
      </c>
      <c r="C56" s="156" t="s">
        <v>29743</v>
      </c>
      <c r="D56" s="149" t="s">
        <v>43</v>
      </c>
      <c r="E56" s="46">
        <v>568965.51</v>
      </c>
      <c r="F56" s="123" t="s">
        <v>13</v>
      </c>
    </row>
    <row r="57" spans="1:6" x14ac:dyDescent="0.25">
      <c r="A57" s="182"/>
      <c r="B57" s="166" t="s">
        <v>5895</v>
      </c>
      <c r="C57" s="182"/>
      <c r="D57" s="269"/>
      <c r="E57" s="46"/>
      <c r="F57" s="42"/>
    </row>
    <row r="58" spans="1:6" ht="31.5" x14ac:dyDescent="0.25">
      <c r="A58" s="182">
        <v>4</v>
      </c>
      <c r="B58" s="182" t="s">
        <v>29771</v>
      </c>
      <c r="C58" s="269" t="s">
        <v>29772</v>
      </c>
      <c r="D58" s="269" t="s">
        <v>29773</v>
      </c>
      <c r="E58" s="48">
        <v>6500000</v>
      </c>
      <c r="F58" s="42" t="s">
        <v>13</v>
      </c>
    </row>
    <row r="59" spans="1:6" x14ac:dyDescent="0.25">
      <c r="A59" s="156"/>
      <c r="B59" s="251" t="s">
        <v>219</v>
      </c>
      <c r="C59" s="149"/>
      <c r="D59" s="149"/>
      <c r="E59" s="48"/>
      <c r="F59" s="123"/>
    </row>
    <row r="60" spans="1:6" ht="63" x14ac:dyDescent="0.25">
      <c r="A60" s="156">
        <v>5</v>
      </c>
      <c r="B60" s="149" t="s">
        <v>29774</v>
      </c>
      <c r="C60" s="149" t="s">
        <v>29775</v>
      </c>
      <c r="D60" s="149" t="s">
        <v>29776</v>
      </c>
      <c r="E60" s="450">
        <v>3286206.89</v>
      </c>
      <c r="F60" s="123" t="s">
        <v>13</v>
      </c>
    </row>
    <row r="61" spans="1:6" x14ac:dyDescent="0.25">
      <c r="A61" s="156"/>
      <c r="B61" s="2356" t="s">
        <v>704</v>
      </c>
      <c r="C61" s="2356"/>
      <c r="D61" s="2356"/>
      <c r="E61" s="463">
        <f>SUM(E52:E60)</f>
        <v>11379310.34</v>
      </c>
      <c r="F61" s="115"/>
    </row>
  </sheetData>
  <mergeCells count="51">
    <mergeCell ref="B53:D53"/>
    <mergeCell ref="B61:D61"/>
    <mergeCell ref="B37:D37"/>
    <mergeCell ref="B38:D38"/>
    <mergeCell ref="A47:F47"/>
    <mergeCell ref="A48:F48"/>
    <mergeCell ref="A49:F49"/>
    <mergeCell ref="B51:D51"/>
    <mergeCell ref="F28:F29"/>
    <mergeCell ref="B34:C34"/>
    <mergeCell ref="A35:A36"/>
    <mergeCell ref="B35:B36"/>
    <mergeCell ref="C35:C36"/>
    <mergeCell ref="D35:D36"/>
    <mergeCell ref="E35:E36"/>
    <mergeCell ref="F35:F36"/>
    <mergeCell ref="E28:E29"/>
    <mergeCell ref="B26:C26"/>
    <mergeCell ref="A28:A29"/>
    <mergeCell ref="B28:B29"/>
    <mergeCell ref="C28:C29"/>
    <mergeCell ref="D28:D29"/>
    <mergeCell ref="F20:F21"/>
    <mergeCell ref="A22:A23"/>
    <mergeCell ref="B22:B23"/>
    <mergeCell ref="C22:C23"/>
    <mergeCell ref="D22:D23"/>
    <mergeCell ref="E22:E23"/>
    <mergeCell ref="F22:F23"/>
    <mergeCell ref="E20:E21"/>
    <mergeCell ref="B14:D14"/>
    <mergeCell ref="A20:A21"/>
    <mergeCell ref="B20:B21"/>
    <mergeCell ref="C20:C21"/>
    <mergeCell ref="D20:D21"/>
    <mergeCell ref="A1:F1"/>
    <mergeCell ref="A2:F2"/>
    <mergeCell ref="A3:F3"/>
    <mergeCell ref="B5:D5"/>
    <mergeCell ref="A6:A8"/>
    <mergeCell ref="B6:B8"/>
    <mergeCell ref="C6:C8"/>
    <mergeCell ref="D6:D8"/>
    <mergeCell ref="E6:E8"/>
    <mergeCell ref="F6:F8"/>
    <mergeCell ref="F12:F13"/>
    <mergeCell ref="A12:A13"/>
    <mergeCell ref="B12:B13"/>
    <mergeCell ref="C12:C13"/>
    <mergeCell ref="D12:D13"/>
    <mergeCell ref="E12:E13"/>
  </mergeCells>
  <pageMargins left="0.7" right="0.7" top="0.75" bottom="0.75" header="0.3" footer="0.3"/>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5"/>
  <sheetViews>
    <sheetView topLeftCell="A83" workbookViewId="0">
      <selection activeCell="E55" sqref="E55"/>
    </sheetView>
  </sheetViews>
  <sheetFormatPr defaultRowHeight="15.75" x14ac:dyDescent="0.25"/>
  <cols>
    <col min="1" max="1" width="9.140625" style="128"/>
    <col min="2" max="2" width="15.42578125" style="128" customWidth="1"/>
    <col min="3" max="3" width="47.140625" style="128" customWidth="1"/>
    <col min="4" max="4" width="20.7109375" style="128" customWidth="1"/>
    <col min="5" max="5" width="19.7109375" style="128" customWidth="1"/>
    <col min="6" max="6" width="11.140625" style="128" customWidth="1"/>
    <col min="7" max="16384" width="9.140625" style="128"/>
  </cols>
  <sheetData>
    <row r="1" spans="1:6" x14ac:dyDescent="0.25">
      <c r="A1" s="3006" t="s">
        <v>0</v>
      </c>
      <c r="B1" s="3006"/>
      <c r="C1" s="3006"/>
      <c r="D1" s="3006"/>
      <c r="E1" s="3006"/>
      <c r="F1" s="3006"/>
    </row>
    <row r="2" spans="1:6" x14ac:dyDescent="0.25">
      <c r="A2" s="3006" t="s">
        <v>29777</v>
      </c>
      <c r="B2" s="3006"/>
      <c r="C2" s="3006"/>
      <c r="D2" s="3006"/>
      <c r="E2" s="3006"/>
      <c r="F2" s="3006"/>
    </row>
    <row r="3" spans="1:6" x14ac:dyDescent="0.25">
      <c r="A3" s="3006" t="s">
        <v>281</v>
      </c>
      <c r="B3" s="3006"/>
      <c r="C3" s="3006"/>
      <c r="D3" s="3006"/>
      <c r="E3" s="3006"/>
      <c r="F3" s="3006"/>
    </row>
    <row r="4" spans="1:6" ht="31.5" x14ac:dyDescent="0.25">
      <c r="A4" s="806" t="s">
        <v>3</v>
      </c>
      <c r="B4" s="96" t="s">
        <v>283</v>
      </c>
      <c r="C4" s="96" t="s">
        <v>284</v>
      </c>
      <c r="D4" s="96" t="s">
        <v>5291</v>
      </c>
      <c r="E4" s="1274" t="s">
        <v>286</v>
      </c>
      <c r="F4" s="219" t="s">
        <v>287</v>
      </c>
    </row>
    <row r="5" spans="1:6" x14ac:dyDescent="0.25">
      <c r="A5" s="529"/>
      <c r="B5" s="2934" t="s">
        <v>9</v>
      </c>
      <c r="C5" s="2934"/>
      <c r="D5" s="2934"/>
      <c r="E5" s="1379"/>
      <c r="F5" s="71"/>
    </row>
    <row r="6" spans="1:6" ht="47.25" x14ac:dyDescent="0.25">
      <c r="A6" s="529">
        <v>1</v>
      </c>
      <c r="B6" s="75" t="s">
        <v>2060</v>
      </c>
      <c r="C6" s="75" t="s">
        <v>29778</v>
      </c>
      <c r="D6" s="75" t="s">
        <v>29779</v>
      </c>
      <c r="E6" s="74">
        <v>1625000</v>
      </c>
      <c r="F6" s="72" t="s">
        <v>272</v>
      </c>
    </row>
    <row r="7" spans="1:6" x14ac:dyDescent="0.25">
      <c r="A7" s="529">
        <v>2</v>
      </c>
      <c r="B7" s="75" t="s">
        <v>20</v>
      </c>
      <c r="C7" s="75" t="s">
        <v>29780</v>
      </c>
      <c r="D7" s="75" t="s">
        <v>29781</v>
      </c>
      <c r="E7" s="74">
        <v>24000</v>
      </c>
      <c r="F7" s="72" t="s">
        <v>1259</v>
      </c>
    </row>
    <row r="8" spans="1:6" x14ac:dyDescent="0.25">
      <c r="A8" s="529">
        <v>3</v>
      </c>
      <c r="B8" s="75" t="s">
        <v>17</v>
      </c>
      <c r="C8" s="75" t="s">
        <v>29782</v>
      </c>
      <c r="D8" s="75" t="s">
        <v>28367</v>
      </c>
      <c r="E8" s="74">
        <v>51000</v>
      </c>
      <c r="F8" s="72" t="s">
        <v>1259</v>
      </c>
    </row>
    <row r="9" spans="1:6" ht="126" x14ac:dyDescent="0.25">
      <c r="A9" s="529">
        <v>4</v>
      </c>
      <c r="B9" s="75" t="s">
        <v>295</v>
      </c>
      <c r="C9" s="75" t="s">
        <v>29783</v>
      </c>
      <c r="D9" s="75" t="s">
        <v>29784</v>
      </c>
      <c r="E9" s="74">
        <v>1716620.9</v>
      </c>
      <c r="F9" s="72" t="s">
        <v>272</v>
      </c>
    </row>
    <row r="10" spans="1:6" ht="78.75" x14ac:dyDescent="0.25">
      <c r="A10" s="529">
        <v>5</v>
      </c>
      <c r="B10" s="75" t="s">
        <v>23</v>
      </c>
      <c r="C10" s="75" t="s">
        <v>29785</v>
      </c>
      <c r="D10" s="75" t="s">
        <v>541</v>
      </c>
      <c r="E10" s="74">
        <v>792000</v>
      </c>
      <c r="F10" s="72" t="s">
        <v>272</v>
      </c>
    </row>
    <row r="11" spans="1:6" x14ac:dyDescent="0.25">
      <c r="A11" s="529"/>
      <c r="B11" s="2351" t="s">
        <v>8023</v>
      </c>
      <c r="C11" s="2351"/>
      <c r="D11" s="2351"/>
      <c r="E11" s="74"/>
      <c r="F11" s="71"/>
    </row>
    <row r="12" spans="1:6" ht="94.5" x14ac:dyDescent="0.25">
      <c r="A12" s="529">
        <v>6</v>
      </c>
      <c r="B12" s="75" t="s">
        <v>295</v>
      </c>
      <c r="C12" s="75" t="s">
        <v>29786</v>
      </c>
      <c r="D12" s="75" t="s">
        <v>544</v>
      </c>
      <c r="E12" s="74">
        <v>404310.61</v>
      </c>
      <c r="F12" s="72" t="s">
        <v>272</v>
      </c>
    </row>
    <row r="13" spans="1:6" ht="78.75" x14ac:dyDescent="0.25">
      <c r="A13" s="529">
        <v>7</v>
      </c>
      <c r="B13" s="75" t="s">
        <v>23</v>
      </c>
      <c r="C13" s="75" t="s">
        <v>29787</v>
      </c>
      <c r="D13" s="75" t="s">
        <v>541</v>
      </c>
      <c r="E13" s="74">
        <v>1200000</v>
      </c>
      <c r="F13" s="72" t="s">
        <v>272</v>
      </c>
    </row>
    <row r="14" spans="1:6" ht="63" x14ac:dyDescent="0.25">
      <c r="A14" s="529">
        <v>8</v>
      </c>
      <c r="B14" s="75" t="s">
        <v>299</v>
      </c>
      <c r="C14" s="75" t="s">
        <v>29788</v>
      </c>
      <c r="D14" s="75" t="s">
        <v>1244</v>
      </c>
      <c r="E14" s="74">
        <v>1000000</v>
      </c>
      <c r="F14" s="72" t="s">
        <v>272</v>
      </c>
    </row>
    <row r="15" spans="1:6" x14ac:dyDescent="0.25">
      <c r="A15" s="529"/>
      <c r="B15" s="2351" t="s">
        <v>34</v>
      </c>
      <c r="C15" s="2351"/>
      <c r="D15" s="2351"/>
      <c r="E15" s="74"/>
      <c r="F15" s="71"/>
    </row>
    <row r="16" spans="1:6" ht="47.25" x14ac:dyDescent="0.25">
      <c r="A16" s="529">
        <v>9</v>
      </c>
      <c r="B16" s="75" t="s">
        <v>309</v>
      </c>
      <c r="C16" s="75" t="s">
        <v>29789</v>
      </c>
      <c r="D16" s="75" t="s">
        <v>341</v>
      </c>
      <c r="E16" s="74">
        <v>12300000</v>
      </c>
      <c r="F16" s="72" t="s">
        <v>272</v>
      </c>
    </row>
    <row r="17" spans="1:6" ht="78.75" x14ac:dyDescent="0.25">
      <c r="A17" s="529">
        <v>10</v>
      </c>
      <c r="B17" s="75" t="s">
        <v>29790</v>
      </c>
      <c r="C17" s="75" t="s">
        <v>29791</v>
      </c>
      <c r="D17" s="75" t="s">
        <v>341</v>
      </c>
      <c r="E17" s="74">
        <v>8200000</v>
      </c>
      <c r="F17" s="72" t="s">
        <v>272</v>
      </c>
    </row>
    <row r="18" spans="1:6" ht="78.75" x14ac:dyDescent="0.25">
      <c r="A18" s="529">
        <v>11</v>
      </c>
      <c r="B18" s="75" t="s">
        <v>41</v>
      </c>
      <c r="C18" s="75" t="s">
        <v>29792</v>
      </c>
      <c r="D18" s="75" t="s">
        <v>302</v>
      </c>
      <c r="E18" s="74">
        <v>4568965.5199999996</v>
      </c>
      <c r="F18" s="72" t="s">
        <v>1259</v>
      </c>
    </row>
    <row r="19" spans="1:6" x14ac:dyDescent="0.25">
      <c r="A19" s="529"/>
      <c r="B19" s="2895" t="s">
        <v>5895</v>
      </c>
      <c r="C19" s="2896"/>
      <c r="D19" s="75"/>
      <c r="E19" s="74"/>
      <c r="F19" s="71"/>
    </row>
    <row r="20" spans="1:6" ht="157.5" x14ac:dyDescent="0.25">
      <c r="A20" s="529">
        <v>12</v>
      </c>
      <c r="B20" s="75" t="s">
        <v>27883</v>
      </c>
      <c r="C20" s="75" t="s">
        <v>29793</v>
      </c>
      <c r="D20" s="75" t="s">
        <v>29794</v>
      </c>
      <c r="E20" s="74">
        <v>2200000</v>
      </c>
      <c r="F20" s="72" t="s">
        <v>13</v>
      </c>
    </row>
    <row r="21" spans="1:6" ht="173.25" x14ac:dyDescent="0.25">
      <c r="A21" s="529">
        <v>13</v>
      </c>
      <c r="B21" s="75" t="s">
        <v>29795</v>
      </c>
      <c r="C21" s="75" t="s">
        <v>29796</v>
      </c>
      <c r="D21" s="75" t="s">
        <v>29797</v>
      </c>
      <c r="E21" s="74">
        <v>4200000</v>
      </c>
      <c r="F21" s="72" t="s">
        <v>13</v>
      </c>
    </row>
    <row r="22" spans="1:6" ht="220.5" x14ac:dyDescent="0.25">
      <c r="A22" s="529">
        <v>14</v>
      </c>
      <c r="B22" s="75" t="s">
        <v>29798</v>
      </c>
      <c r="C22" s="75" t="s">
        <v>29799</v>
      </c>
      <c r="D22" s="75" t="s">
        <v>29800</v>
      </c>
      <c r="E22" s="74">
        <v>2713100</v>
      </c>
      <c r="F22" s="72" t="s">
        <v>13</v>
      </c>
    </row>
    <row r="23" spans="1:6" ht="236.25" x14ac:dyDescent="0.25">
      <c r="A23" s="529">
        <v>15</v>
      </c>
      <c r="B23" s="75" t="s">
        <v>29801</v>
      </c>
      <c r="C23" s="75" t="s">
        <v>29802</v>
      </c>
      <c r="D23" s="75" t="s">
        <v>29803</v>
      </c>
      <c r="E23" s="74">
        <v>2713100</v>
      </c>
      <c r="F23" s="72" t="s">
        <v>13</v>
      </c>
    </row>
    <row r="24" spans="1:6" ht="220.5" x14ac:dyDescent="0.25">
      <c r="A24" s="529">
        <v>16</v>
      </c>
      <c r="B24" s="75" t="s">
        <v>29804</v>
      </c>
      <c r="C24" s="75" t="s">
        <v>29805</v>
      </c>
      <c r="D24" s="75" t="s">
        <v>29806</v>
      </c>
      <c r="E24" s="74">
        <v>713100</v>
      </c>
      <c r="F24" s="72" t="s">
        <v>13</v>
      </c>
    </row>
    <row r="25" spans="1:6" ht="252" x14ac:dyDescent="0.25">
      <c r="A25" s="529">
        <v>17</v>
      </c>
      <c r="B25" s="75" t="s">
        <v>29807</v>
      </c>
      <c r="C25" s="75" t="s">
        <v>29808</v>
      </c>
      <c r="D25" s="75" t="s">
        <v>29809</v>
      </c>
      <c r="E25" s="74">
        <v>713100</v>
      </c>
      <c r="F25" s="72" t="s">
        <v>13</v>
      </c>
    </row>
    <row r="26" spans="1:6" ht="236.25" x14ac:dyDescent="0.25">
      <c r="A26" s="529">
        <v>18</v>
      </c>
      <c r="B26" s="75" t="s">
        <v>29810</v>
      </c>
      <c r="C26" s="75" t="s">
        <v>29811</v>
      </c>
      <c r="D26" s="75" t="s">
        <v>29812</v>
      </c>
      <c r="E26" s="74">
        <v>713507</v>
      </c>
      <c r="F26" s="72" t="s">
        <v>13</v>
      </c>
    </row>
    <row r="27" spans="1:6" ht="157.5" x14ac:dyDescent="0.25">
      <c r="A27" s="529">
        <v>19</v>
      </c>
      <c r="B27" s="75" t="s">
        <v>29813</v>
      </c>
      <c r="C27" s="75" t="s">
        <v>29814</v>
      </c>
      <c r="D27" s="75" t="s">
        <v>29815</v>
      </c>
      <c r="E27" s="74">
        <v>900000</v>
      </c>
      <c r="F27" s="72" t="s">
        <v>13</v>
      </c>
    </row>
    <row r="28" spans="1:6" ht="252" x14ac:dyDescent="0.25">
      <c r="A28" s="529">
        <v>20</v>
      </c>
      <c r="B28" s="75" t="s">
        <v>29816</v>
      </c>
      <c r="C28" s="75" t="s">
        <v>29817</v>
      </c>
      <c r="D28" s="10" t="s">
        <v>29818</v>
      </c>
      <c r="E28" s="74">
        <v>513100</v>
      </c>
      <c r="F28" s="72" t="s">
        <v>13</v>
      </c>
    </row>
    <row r="29" spans="1:6" ht="63" x14ac:dyDescent="0.25">
      <c r="A29" s="529">
        <v>21</v>
      </c>
      <c r="B29" s="75" t="s">
        <v>29819</v>
      </c>
      <c r="C29" s="75" t="s">
        <v>29820</v>
      </c>
      <c r="D29" s="75" t="s">
        <v>29821</v>
      </c>
      <c r="E29" s="74">
        <v>200000</v>
      </c>
      <c r="F29" s="72" t="s">
        <v>13</v>
      </c>
    </row>
    <row r="30" spans="1:6" ht="47.25" x14ac:dyDescent="0.25">
      <c r="A30" s="529">
        <v>22</v>
      </c>
      <c r="B30" s="75" t="s">
        <v>29822</v>
      </c>
      <c r="C30" s="75" t="s">
        <v>29823</v>
      </c>
      <c r="D30" s="75" t="s">
        <v>29821</v>
      </c>
      <c r="E30" s="74">
        <v>200000</v>
      </c>
      <c r="F30" s="72" t="s">
        <v>13</v>
      </c>
    </row>
    <row r="31" spans="1:6" x14ac:dyDescent="0.25">
      <c r="A31" s="529"/>
      <c r="B31" s="2895" t="s">
        <v>5872</v>
      </c>
      <c r="C31" s="2896"/>
      <c r="D31" s="75"/>
      <c r="E31" s="74"/>
      <c r="F31" s="71"/>
    </row>
    <row r="32" spans="1:6" ht="94.5" x14ac:dyDescent="0.25">
      <c r="A32" s="529">
        <v>23</v>
      </c>
      <c r="B32" s="69" t="s">
        <v>29824</v>
      </c>
      <c r="C32" s="1380" t="s">
        <v>29825</v>
      </c>
      <c r="D32" s="1380" t="s">
        <v>29826</v>
      </c>
      <c r="E32" s="1381">
        <v>1600000</v>
      </c>
      <c r="F32" s="1382" t="s">
        <v>13</v>
      </c>
    </row>
    <row r="33" spans="1:6" ht="63" x14ac:dyDescent="0.25">
      <c r="A33" s="529">
        <v>24</v>
      </c>
      <c r="B33" s="75" t="s">
        <v>29827</v>
      </c>
      <c r="C33" s="75" t="s">
        <v>29828</v>
      </c>
      <c r="D33" s="75" t="s">
        <v>29829</v>
      </c>
      <c r="E33" s="74">
        <v>2150000</v>
      </c>
      <c r="F33" s="72" t="s">
        <v>13</v>
      </c>
    </row>
    <row r="34" spans="1:6" x14ac:dyDescent="0.25">
      <c r="A34" s="529"/>
      <c r="B34" s="2348" t="s">
        <v>219</v>
      </c>
      <c r="C34" s="2350"/>
      <c r="D34" s="75"/>
      <c r="E34" s="74"/>
      <c r="F34" s="72"/>
    </row>
    <row r="35" spans="1:6" ht="110.25" x14ac:dyDescent="0.25">
      <c r="A35" s="529">
        <v>25</v>
      </c>
      <c r="B35" s="75" t="s">
        <v>29830</v>
      </c>
      <c r="C35" s="75" t="s">
        <v>29831</v>
      </c>
      <c r="D35" s="75" t="s">
        <v>29832</v>
      </c>
      <c r="E35" s="74">
        <v>7500000</v>
      </c>
      <c r="F35" s="72" t="s">
        <v>1259</v>
      </c>
    </row>
    <row r="36" spans="1:6" ht="110.25" x14ac:dyDescent="0.25">
      <c r="A36" s="529">
        <v>26</v>
      </c>
      <c r="B36" s="75" t="s">
        <v>29833</v>
      </c>
      <c r="C36" s="75" t="s">
        <v>29834</v>
      </c>
      <c r="D36" s="75" t="s">
        <v>29835</v>
      </c>
      <c r="E36" s="74">
        <v>2600000</v>
      </c>
      <c r="F36" s="72" t="s">
        <v>13</v>
      </c>
    </row>
    <row r="37" spans="1:6" ht="63" x14ac:dyDescent="0.25">
      <c r="A37" s="529">
        <v>27</v>
      </c>
      <c r="B37" s="75" t="s">
        <v>29836</v>
      </c>
      <c r="C37" s="75" t="s">
        <v>29837</v>
      </c>
      <c r="D37" s="75" t="s">
        <v>29829</v>
      </c>
      <c r="E37" s="74">
        <v>2150000</v>
      </c>
      <c r="F37" s="72" t="s">
        <v>13</v>
      </c>
    </row>
    <row r="38" spans="1:6" ht="110.25" x14ac:dyDescent="0.25">
      <c r="A38" s="529">
        <v>28</v>
      </c>
      <c r="B38" s="75" t="s">
        <v>29838</v>
      </c>
      <c r="C38" s="75" t="s">
        <v>29839</v>
      </c>
      <c r="D38" s="69" t="s">
        <v>29840</v>
      </c>
      <c r="E38" s="74">
        <v>3000000</v>
      </c>
      <c r="F38" s="72" t="s">
        <v>13</v>
      </c>
    </row>
    <row r="39" spans="1:6" x14ac:dyDescent="0.25">
      <c r="A39" s="529"/>
      <c r="B39" s="2351" t="s">
        <v>481</v>
      </c>
      <c r="C39" s="2351"/>
      <c r="D39" s="2351"/>
      <c r="E39" s="82"/>
      <c r="F39" s="71"/>
    </row>
    <row r="40" spans="1:6" ht="63" x14ac:dyDescent="0.25">
      <c r="A40" s="529">
        <v>29</v>
      </c>
      <c r="B40" s="75" t="s">
        <v>29841</v>
      </c>
      <c r="C40" s="75" t="s">
        <v>29842</v>
      </c>
      <c r="D40" s="75" t="s">
        <v>29843</v>
      </c>
      <c r="E40" s="74">
        <v>3500000</v>
      </c>
      <c r="F40" s="72" t="s">
        <v>13</v>
      </c>
    </row>
    <row r="41" spans="1:6" ht="126" x14ac:dyDescent="0.25">
      <c r="A41" s="529">
        <v>30</v>
      </c>
      <c r="B41" s="75" t="s">
        <v>29844</v>
      </c>
      <c r="C41" s="75" t="s">
        <v>29845</v>
      </c>
      <c r="D41" s="75" t="s">
        <v>4483</v>
      </c>
      <c r="E41" s="74">
        <v>1736206.9</v>
      </c>
      <c r="F41" s="72" t="s">
        <v>272</v>
      </c>
    </row>
    <row r="42" spans="1:6" x14ac:dyDescent="0.25">
      <c r="A42" s="529"/>
      <c r="B42" s="2348" t="s">
        <v>477</v>
      </c>
      <c r="C42" s="2349"/>
      <c r="D42" s="2350"/>
      <c r="E42" s="74"/>
      <c r="F42" s="72"/>
    </row>
    <row r="43" spans="1:6" ht="173.25" x14ac:dyDescent="0.25">
      <c r="A43" s="529">
        <v>31</v>
      </c>
      <c r="B43" s="75" t="s">
        <v>29846</v>
      </c>
      <c r="C43" s="75" t="s">
        <v>29847</v>
      </c>
      <c r="D43" s="75" t="s">
        <v>29848</v>
      </c>
      <c r="E43" s="74">
        <v>1169256.75</v>
      </c>
      <c r="F43" s="72" t="s">
        <v>13</v>
      </c>
    </row>
    <row r="44" spans="1:6" ht="173.25" x14ac:dyDescent="0.25">
      <c r="A44" s="529">
        <v>32</v>
      </c>
      <c r="B44" s="75" t="s">
        <v>29849</v>
      </c>
      <c r="C44" s="75" t="s">
        <v>29850</v>
      </c>
      <c r="D44" s="75" t="s">
        <v>29851</v>
      </c>
      <c r="E44" s="74">
        <v>1169256.75</v>
      </c>
      <c r="F44" s="72" t="s">
        <v>13</v>
      </c>
    </row>
    <row r="45" spans="1:6" ht="173.25" x14ac:dyDescent="0.25">
      <c r="A45" s="529">
        <v>33</v>
      </c>
      <c r="B45" s="75" t="s">
        <v>29838</v>
      </c>
      <c r="C45" s="75" t="s">
        <v>29852</v>
      </c>
      <c r="D45" s="75" t="s">
        <v>29851</v>
      </c>
      <c r="E45" s="74">
        <v>1169256.75</v>
      </c>
      <c r="F45" s="72" t="s">
        <v>13</v>
      </c>
    </row>
    <row r="46" spans="1:6" ht="173.25" x14ac:dyDescent="0.25">
      <c r="A46" s="529">
        <v>34</v>
      </c>
      <c r="B46" s="75" t="s">
        <v>29853</v>
      </c>
      <c r="C46" s="75" t="s">
        <v>29854</v>
      </c>
      <c r="D46" s="75" t="s">
        <v>29851</v>
      </c>
      <c r="E46" s="74">
        <v>1169256.75</v>
      </c>
      <c r="F46" s="72" t="s">
        <v>13</v>
      </c>
    </row>
    <row r="47" spans="1:6" x14ac:dyDescent="0.25">
      <c r="A47" s="529"/>
      <c r="B47" s="76" t="s">
        <v>248</v>
      </c>
      <c r="C47" s="75"/>
      <c r="D47" s="75"/>
      <c r="E47" s="82">
        <f>SUM(E6:E46)</f>
        <v>76574137.930000007</v>
      </c>
      <c r="F47" s="72"/>
    </row>
    <row r="48" spans="1:6" x14ac:dyDescent="0.25">
      <c r="A48" s="357"/>
      <c r="B48" s="2427" t="s">
        <v>9</v>
      </c>
      <c r="C48" s="2427"/>
      <c r="D48" s="2427"/>
      <c r="E48" s="951"/>
      <c r="F48" s="359"/>
    </row>
    <row r="49" spans="1:6" ht="63" x14ac:dyDescent="0.25">
      <c r="A49" s="353">
        <v>1</v>
      </c>
      <c r="B49" s="69" t="s">
        <v>269</v>
      </c>
      <c r="C49" s="7" t="s">
        <v>29855</v>
      </c>
      <c r="D49" s="69" t="s">
        <v>271</v>
      </c>
      <c r="E49" s="187">
        <v>1000000</v>
      </c>
      <c r="F49" s="131" t="s">
        <v>272</v>
      </c>
    </row>
    <row r="50" spans="1:6" x14ac:dyDescent="0.25">
      <c r="A50" s="353"/>
      <c r="B50" s="70" t="s">
        <v>273</v>
      </c>
      <c r="C50" s="7"/>
      <c r="D50" s="69"/>
      <c r="E50" s="187"/>
      <c r="F50" s="131"/>
    </row>
    <row r="51" spans="1:6" ht="63" x14ac:dyDescent="0.25">
      <c r="A51" s="353">
        <v>2</v>
      </c>
      <c r="B51" s="69" t="s">
        <v>274</v>
      </c>
      <c r="C51" s="7" t="s">
        <v>29856</v>
      </c>
      <c r="D51" s="69" t="s">
        <v>276</v>
      </c>
      <c r="E51" s="187">
        <v>4500000</v>
      </c>
      <c r="F51" s="131" t="s">
        <v>277</v>
      </c>
    </row>
    <row r="52" spans="1:6" x14ac:dyDescent="0.25">
      <c r="A52" s="130"/>
      <c r="B52" s="70" t="s">
        <v>248</v>
      </c>
      <c r="C52" s="70"/>
      <c r="D52" s="70"/>
      <c r="E52" s="189">
        <v>5500000</v>
      </c>
      <c r="F52" s="130"/>
    </row>
    <row r="53" spans="1:6" ht="18.75" customHeight="1" x14ac:dyDescent="0.25">
      <c r="A53" s="130"/>
      <c r="B53" s="2348" t="s">
        <v>323</v>
      </c>
      <c r="C53" s="2350"/>
      <c r="D53" s="70"/>
      <c r="E53" s="189"/>
      <c r="F53" s="130"/>
    </row>
    <row r="54" spans="1:6" ht="47.25" x14ac:dyDescent="0.25">
      <c r="A54" s="529">
        <v>24</v>
      </c>
      <c r="B54" s="75" t="s">
        <v>29857</v>
      </c>
      <c r="C54" s="75" t="s">
        <v>29858</v>
      </c>
      <c r="D54" s="75" t="s">
        <v>29859</v>
      </c>
      <c r="E54" s="187">
        <v>3000000</v>
      </c>
      <c r="F54" s="72" t="s">
        <v>13</v>
      </c>
    </row>
    <row r="55" spans="1:6" ht="63" x14ac:dyDescent="0.25">
      <c r="A55" s="213"/>
      <c r="B55" s="131" t="s">
        <v>696</v>
      </c>
      <c r="C55" s="213"/>
      <c r="D55" s="80" t="s">
        <v>29860</v>
      </c>
      <c r="E55" s="1383">
        <v>1736206.9</v>
      </c>
      <c r="F55" s="446"/>
    </row>
    <row r="56" spans="1:6" x14ac:dyDescent="0.25">
      <c r="A56" s="88"/>
      <c r="B56" s="88" t="s">
        <v>248</v>
      </c>
      <c r="C56" s="88"/>
      <c r="D56" s="88"/>
      <c r="E56" s="89">
        <f>E55+E54</f>
        <v>4736206.9000000004</v>
      </c>
      <c r="F56" s="88"/>
    </row>
    <row r="57" spans="1:6" x14ac:dyDescent="0.25">
      <c r="A57" s="88"/>
      <c r="B57" s="88" t="s">
        <v>324</v>
      </c>
      <c r="C57" s="88"/>
      <c r="D57" s="88"/>
      <c r="E57" s="89">
        <f>E56+E52+E47</f>
        <v>86810344.830000013</v>
      </c>
      <c r="F57" s="88"/>
    </row>
    <row r="61" spans="1:6" x14ac:dyDescent="0.25">
      <c r="A61" s="2352" t="s">
        <v>0</v>
      </c>
      <c r="B61" s="2352"/>
      <c r="C61" s="2352"/>
      <c r="D61" s="2352"/>
      <c r="E61" s="2352"/>
      <c r="F61" s="2352"/>
    </row>
    <row r="62" spans="1:6" x14ac:dyDescent="0.25">
      <c r="A62" s="2352" t="s">
        <v>29777</v>
      </c>
      <c r="B62" s="2352"/>
      <c r="C62" s="2352"/>
      <c r="D62" s="2352"/>
      <c r="E62" s="2352"/>
      <c r="F62" s="2352"/>
    </row>
    <row r="63" spans="1:6" x14ac:dyDescent="0.25">
      <c r="A63" s="2352" t="s">
        <v>281</v>
      </c>
      <c r="B63" s="2352"/>
      <c r="C63" s="2352"/>
      <c r="D63" s="2352"/>
      <c r="E63" s="2352"/>
      <c r="F63" s="2352"/>
    </row>
    <row r="64" spans="1:6" ht="31.5" x14ac:dyDescent="0.25">
      <c r="A64" s="270" t="s">
        <v>18595</v>
      </c>
      <c r="B64" s="38" t="s">
        <v>5559</v>
      </c>
      <c r="C64" s="38" t="s">
        <v>284</v>
      </c>
      <c r="D64" s="38" t="s">
        <v>4426</v>
      </c>
      <c r="E64" s="464" t="s">
        <v>286</v>
      </c>
      <c r="F64" s="38" t="s">
        <v>7998</v>
      </c>
    </row>
    <row r="65" spans="1:6" x14ac:dyDescent="0.25">
      <c r="A65" s="270"/>
      <c r="B65" s="2381" t="s">
        <v>9</v>
      </c>
      <c r="C65" s="2435"/>
      <c r="D65" s="2382"/>
      <c r="E65" s="464"/>
      <c r="F65" s="38"/>
    </row>
    <row r="66" spans="1:6" ht="47.25" x14ac:dyDescent="0.25">
      <c r="A66" s="182">
        <v>1</v>
      </c>
      <c r="B66" s="182" t="s">
        <v>2060</v>
      </c>
      <c r="C66" s="182" t="s">
        <v>29861</v>
      </c>
      <c r="D66" s="182" t="s">
        <v>29862</v>
      </c>
      <c r="E66" s="48">
        <v>682758.62</v>
      </c>
      <c r="F66" s="42" t="s">
        <v>272</v>
      </c>
    </row>
    <row r="67" spans="1:6" x14ac:dyDescent="0.25">
      <c r="A67" s="182"/>
      <c r="B67" s="2595" t="s">
        <v>25644</v>
      </c>
      <c r="C67" s="2667"/>
      <c r="D67" s="2596"/>
      <c r="E67" s="48"/>
      <c r="F67" s="42"/>
    </row>
    <row r="68" spans="1:6" ht="78.75" x14ac:dyDescent="0.25">
      <c r="A68" s="182">
        <v>2</v>
      </c>
      <c r="B68" s="182" t="s">
        <v>23</v>
      </c>
      <c r="C68" s="182" t="s">
        <v>29863</v>
      </c>
      <c r="D68" s="182" t="s">
        <v>541</v>
      </c>
      <c r="E68" s="46">
        <v>341379.32</v>
      </c>
      <c r="F68" s="42" t="s">
        <v>272</v>
      </c>
    </row>
    <row r="69" spans="1:6" x14ac:dyDescent="0.25">
      <c r="A69" s="182"/>
      <c r="B69" s="264" t="s">
        <v>40</v>
      </c>
      <c r="C69" s="182"/>
      <c r="D69" s="182"/>
      <c r="E69" s="46"/>
      <c r="F69" s="42"/>
    </row>
    <row r="70" spans="1:6" ht="78.75" x14ac:dyDescent="0.25">
      <c r="A70" s="182">
        <v>3</v>
      </c>
      <c r="B70" s="269" t="s">
        <v>41</v>
      </c>
      <c r="C70" s="182" t="s">
        <v>29792</v>
      </c>
      <c r="D70" s="269" t="s">
        <v>302</v>
      </c>
      <c r="E70" s="46">
        <v>568965.51</v>
      </c>
      <c r="F70" s="42" t="s">
        <v>272</v>
      </c>
    </row>
    <row r="71" spans="1:6" x14ac:dyDescent="0.25">
      <c r="A71" s="182"/>
      <c r="B71" s="437" t="s">
        <v>306</v>
      </c>
      <c r="C71" s="182"/>
      <c r="D71" s="269"/>
      <c r="E71" s="46"/>
      <c r="F71" s="42"/>
    </row>
    <row r="72" spans="1:6" ht="126" x14ac:dyDescent="0.25">
      <c r="A72" s="182">
        <v>4</v>
      </c>
      <c r="B72" s="269" t="s">
        <v>29864</v>
      </c>
      <c r="C72" s="182" t="s">
        <v>29845</v>
      </c>
      <c r="D72" s="269" t="s">
        <v>4483</v>
      </c>
      <c r="E72" s="48">
        <v>227586.2</v>
      </c>
      <c r="F72" s="42" t="s">
        <v>272</v>
      </c>
    </row>
    <row r="73" spans="1:6" x14ac:dyDescent="0.25">
      <c r="A73" s="182"/>
      <c r="B73" s="2330" t="s">
        <v>303</v>
      </c>
      <c r="C73" s="2331"/>
      <c r="D73" s="269"/>
      <c r="E73" s="48"/>
      <c r="F73" s="42"/>
    </row>
    <row r="74" spans="1:6" ht="78.75" x14ac:dyDescent="0.25">
      <c r="A74" s="182">
        <v>5</v>
      </c>
      <c r="B74" s="269" t="s">
        <v>27883</v>
      </c>
      <c r="C74" s="182" t="s">
        <v>29865</v>
      </c>
      <c r="D74" s="269" t="s">
        <v>29866</v>
      </c>
      <c r="E74" s="46">
        <v>127586.2</v>
      </c>
      <c r="F74" s="42" t="s">
        <v>13</v>
      </c>
    </row>
    <row r="75" spans="1:6" ht="94.5" x14ac:dyDescent="0.25">
      <c r="A75" s="182">
        <v>6</v>
      </c>
      <c r="B75" s="269" t="s">
        <v>29795</v>
      </c>
      <c r="C75" s="182" t="s">
        <v>29867</v>
      </c>
      <c r="D75" s="269" t="s">
        <v>29868</v>
      </c>
      <c r="E75" s="46">
        <v>100000</v>
      </c>
      <c r="F75" s="42" t="s">
        <v>13</v>
      </c>
    </row>
    <row r="76" spans="1:6" x14ac:dyDescent="0.25">
      <c r="A76" s="182"/>
      <c r="B76" s="437" t="s">
        <v>34</v>
      </c>
      <c r="C76" s="182"/>
      <c r="D76" s="269"/>
      <c r="E76" s="46"/>
      <c r="F76" s="42"/>
    </row>
    <row r="77" spans="1:6" ht="47.25" x14ac:dyDescent="0.25">
      <c r="A77" s="182">
        <v>7</v>
      </c>
      <c r="B77" s="269" t="s">
        <v>309</v>
      </c>
      <c r="C77" s="182" t="s">
        <v>29869</v>
      </c>
      <c r="D77" s="269" t="s">
        <v>554</v>
      </c>
      <c r="E77" s="46">
        <v>2000000</v>
      </c>
      <c r="F77" s="42" t="s">
        <v>272</v>
      </c>
    </row>
    <row r="78" spans="1:6" ht="78.75" x14ac:dyDescent="0.25">
      <c r="A78" s="182">
        <v>8</v>
      </c>
      <c r="B78" s="269" t="s">
        <v>29870</v>
      </c>
      <c r="C78" s="182" t="s">
        <v>29871</v>
      </c>
      <c r="D78" s="269" t="s">
        <v>554</v>
      </c>
      <c r="E78" s="48">
        <v>1982758.62</v>
      </c>
      <c r="F78" s="42" t="s">
        <v>272</v>
      </c>
    </row>
    <row r="79" spans="1:6" x14ac:dyDescent="0.25">
      <c r="A79" s="182"/>
      <c r="B79" s="2330" t="s">
        <v>5895</v>
      </c>
      <c r="C79" s="2331"/>
      <c r="D79" s="269"/>
      <c r="E79" s="48"/>
      <c r="F79" s="42"/>
    </row>
    <row r="80" spans="1:6" ht="47.25" x14ac:dyDescent="0.25">
      <c r="A80" s="182">
        <v>9</v>
      </c>
      <c r="B80" s="182" t="s">
        <v>29804</v>
      </c>
      <c r="C80" s="182" t="s">
        <v>29805</v>
      </c>
      <c r="D80" s="182" t="s">
        <v>29872</v>
      </c>
      <c r="E80" s="48">
        <v>1350000</v>
      </c>
      <c r="F80" s="42" t="s">
        <v>13</v>
      </c>
    </row>
    <row r="81" spans="1:6" ht="63" x14ac:dyDescent="0.25">
      <c r="A81" s="182">
        <v>10</v>
      </c>
      <c r="B81" s="182" t="s">
        <v>29873</v>
      </c>
      <c r="C81" s="182" t="s">
        <v>29808</v>
      </c>
      <c r="D81" s="182" t="s">
        <v>29874</v>
      </c>
      <c r="E81" s="48">
        <v>1350000</v>
      </c>
      <c r="F81" s="42" t="s">
        <v>13</v>
      </c>
    </row>
    <row r="82" spans="1:6" ht="63" x14ac:dyDescent="0.25">
      <c r="A82" s="182">
        <v>11</v>
      </c>
      <c r="B82" s="182" t="s">
        <v>29875</v>
      </c>
      <c r="C82" s="182" t="s">
        <v>29814</v>
      </c>
      <c r="D82" s="182" t="s">
        <v>29876</v>
      </c>
      <c r="E82" s="48">
        <v>1350000</v>
      </c>
      <c r="F82" s="42" t="s">
        <v>13</v>
      </c>
    </row>
    <row r="83" spans="1:6" x14ac:dyDescent="0.25">
      <c r="A83" s="182"/>
      <c r="B83" s="2595" t="s">
        <v>5872</v>
      </c>
      <c r="C83" s="2596"/>
      <c r="D83" s="182"/>
      <c r="E83" s="48"/>
      <c r="F83" s="42"/>
    </row>
    <row r="84" spans="1:6" ht="110.25" x14ac:dyDescent="0.25">
      <c r="A84" s="182">
        <v>12</v>
      </c>
      <c r="B84" s="182" t="s">
        <v>29877</v>
      </c>
      <c r="C84" s="182" t="s">
        <v>29878</v>
      </c>
      <c r="D84" s="182" t="s">
        <v>29879</v>
      </c>
      <c r="E84" s="46">
        <v>1298275.8700000001</v>
      </c>
      <c r="F84" s="42" t="s">
        <v>13</v>
      </c>
    </row>
    <row r="85" spans="1:6" x14ac:dyDescent="0.25">
      <c r="A85" s="182"/>
      <c r="B85" s="264" t="s">
        <v>8288</v>
      </c>
      <c r="C85" s="182"/>
      <c r="D85" s="182"/>
      <c r="E85" s="479">
        <f>SUM(E66:E84)</f>
        <v>11379310.34</v>
      </c>
      <c r="F85" s="42"/>
    </row>
  </sheetData>
  <mergeCells count="21">
    <mergeCell ref="A1:F1"/>
    <mergeCell ref="A2:F2"/>
    <mergeCell ref="A3:F3"/>
    <mergeCell ref="B5:D5"/>
    <mergeCell ref="B11:D11"/>
    <mergeCell ref="B15:D15"/>
    <mergeCell ref="B83:C83"/>
    <mergeCell ref="A61:F61"/>
    <mergeCell ref="A62:F62"/>
    <mergeCell ref="A63:F63"/>
    <mergeCell ref="B65:D65"/>
    <mergeCell ref="B67:D67"/>
    <mergeCell ref="B53:C53"/>
    <mergeCell ref="B31:C31"/>
    <mergeCell ref="B34:C34"/>
    <mergeCell ref="B79:C79"/>
    <mergeCell ref="B19:C19"/>
    <mergeCell ref="B73:C73"/>
    <mergeCell ref="B39:D39"/>
    <mergeCell ref="B42:D42"/>
    <mergeCell ref="B48:D48"/>
  </mergeCells>
  <pageMargins left="0.7" right="0.7" top="0.75" bottom="0.75" header="0.3" footer="0.3"/>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7"/>
  <sheetViews>
    <sheetView topLeftCell="A66" workbookViewId="0">
      <selection activeCell="C69" sqref="C69"/>
    </sheetView>
  </sheetViews>
  <sheetFormatPr defaultRowHeight="15.75" x14ac:dyDescent="0.25"/>
  <cols>
    <col min="1" max="1" width="9.140625" style="128"/>
    <col min="2" max="2" width="14.85546875" style="128" customWidth="1"/>
    <col min="3" max="3" width="46.42578125" style="128" customWidth="1"/>
    <col min="4" max="4" width="16.5703125" style="128" customWidth="1"/>
    <col min="5" max="5" width="22.1406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29880</v>
      </c>
      <c r="B2" s="2345"/>
      <c r="C2" s="2345"/>
      <c r="D2" s="2345"/>
      <c r="E2" s="2345"/>
      <c r="F2" s="2345"/>
    </row>
    <row r="3" spans="1:6" x14ac:dyDescent="0.25">
      <c r="A3" s="2345" t="s">
        <v>281</v>
      </c>
      <c r="B3" s="2345"/>
      <c r="C3" s="2345"/>
      <c r="D3" s="2345"/>
      <c r="E3" s="2345"/>
      <c r="F3" s="2345"/>
    </row>
    <row r="4" spans="1:6" ht="31.5" x14ac:dyDescent="0.25">
      <c r="A4" s="929" t="s">
        <v>3</v>
      </c>
      <c r="B4" s="9" t="s">
        <v>283</v>
      </c>
      <c r="C4" s="9" t="s">
        <v>284</v>
      </c>
      <c r="D4" s="9" t="s">
        <v>5291</v>
      </c>
      <c r="E4" s="138" t="s">
        <v>286</v>
      </c>
      <c r="F4" s="219" t="s">
        <v>287</v>
      </c>
    </row>
    <row r="5" spans="1:6" x14ac:dyDescent="0.25">
      <c r="A5" s="929"/>
      <c r="B5" s="2373" t="s">
        <v>9</v>
      </c>
      <c r="C5" s="2431"/>
      <c r="D5" s="2374"/>
      <c r="E5" s="138"/>
      <c r="F5" s="97"/>
    </row>
    <row r="6" spans="1:6" ht="47.25" x14ac:dyDescent="0.25">
      <c r="A6" s="929">
        <v>1</v>
      </c>
      <c r="B6" s="350" t="s">
        <v>3454</v>
      </c>
      <c r="C6" s="350" t="s">
        <v>29881</v>
      </c>
      <c r="D6" s="69" t="s">
        <v>329</v>
      </c>
      <c r="E6" s="74">
        <v>2300000</v>
      </c>
      <c r="F6" s="72" t="s">
        <v>272</v>
      </c>
    </row>
    <row r="7" spans="1:6" ht="189" x14ac:dyDescent="0.25">
      <c r="A7" s="929">
        <v>2</v>
      </c>
      <c r="B7" s="350" t="s">
        <v>295</v>
      </c>
      <c r="C7" s="350" t="s">
        <v>29882</v>
      </c>
      <c r="D7" s="69" t="s">
        <v>29286</v>
      </c>
      <c r="E7" s="74">
        <v>700000</v>
      </c>
      <c r="F7" s="72" t="s">
        <v>272</v>
      </c>
    </row>
    <row r="8" spans="1:6" ht="47.25" x14ac:dyDescent="0.25">
      <c r="A8" s="929">
        <v>3</v>
      </c>
      <c r="B8" s="350" t="s">
        <v>17</v>
      </c>
      <c r="C8" s="350" t="s">
        <v>29883</v>
      </c>
      <c r="D8" s="69" t="s">
        <v>537</v>
      </c>
      <c r="E8" s="74">
        <v>50400</v>
      </c>
      <c r="F8" s="72" t="s">
        <v>272</v>
      </c>
    </row>
    <row r="9" spans="1:6" ht="47.25" x14ac:dyDescent="0.25">
      <c r="A9" s="929">
        <v>4</v>
      </c>
      <c r="B9" s="350" t="s">
        <v>20</v>
      </c>
      <c r="C9" s="350" t="s">
        <v>29884</v>
      </c>
      <c r="D9" s="69" t="s">
        <v>539</v>
      </c>
      <c r="E9" s="74">
        <v>108000</v>
      </c>
      <c r="F9" s="72" t="s">
        <v>272</v>
      </c>
    </row>
    <row r="10" spans="1:6" ht="94.5" x14ac:dyDescent="0.25">
      <c r="A10" s="929">
        <v>5</v>
      </c>
      <c r="B10" s="350" t="s">
        <v>23</v>
      </c>
      <c r="C10" s="350" t="s">
        <v>29885</v>
      </c>
      <c r="D10" s="69" t="s">
        <v>541</v>
      </c>
      <c r="E10" s="74">
        <v>1050220.69</v>
      </c>
      <c r="F10" s="72" t="s">
        <v>272</v>
      </c>
    </row>
    <row r="11" spans="1:6" x14ac:dyDescent="0.25">
      <c r="A11" s="929"/>
      <c r="B11" s="130" t="s">
        <v>334</v>
      </c>
      <c r="C11" s="131"/>
      <c r="D11" s="131"/>
      <c r="E11" s="131"/>
      <c r="F11" s="541"/>
    </row>
    <row r="12" spans="1:6" ht="141.75" x14ac:dyDescent="0.25">
      <c r="A12" s="929">
        <v>6</v>
      </c>
      <c r="B12" s="350" t="s">
        <v>295</v>
      </c>
      <c r="C12" s="350" t="s">
        <v>29886</v>
      </c>
      <c r="D12" s="69" t="s">
        <v>544</v>
      </c>
      <c r="E12" s="74">
        <v>604310.35</v>
      </c>
      <c r="F12" s="72" t="s">
        <v>272</v>
      </c>
    </row>
    <row r="13" spans="1:6" ht="94.5" x14ac:dyDescent="0.25">
      <c r="A13" s="929">
        <v>7</v>
      </c>
      <c r="B13" s="350" t="s">
        <v>23</v>
      </c>
      <c r="C13" s="350" t="s">
        <v>29887</v>
      </c>
      <c r="D13" s="69" t="s">
        <v>541</v>
      </c>
      <c r="E13" s="74">
        <v>800000</v>
      </c>
      <c r="F13" s="72" t="s">
        <v>272</v>
      </c>
    </row>
    <row r="14" spans="1:6" ht="94.5" x14ac:dyDescent="0.25">
      <c r="A14" s="929">
        <v>8</v>
      </c>
      <c r="B14" s="965" t="s">
        <v>299</v>
      </c>
      <c r="C14" s="965" t="s">
        <v>29888</v>
      </c>
      <c r="D14" s="303" t="s">
        <v>300</v>
      </c>
      <c r="E14" s="418">
        <v>1200000</v>
      </c>
      <c r="F14" s="154" t="s">
        <v>272</v>
      </c>
    </row>
    <row r="15" spans="1:6" x14ac:dyDescent="0.25">
      <c r="A15" s="929"/>
      <c r="B15" s="2985" t="s">
        <v>34</v>
      </c>
      <c r="C15" s="2986"/>
      <c r="D15" s="303"/>
      <c r="E15" s="418"/>
      <c r="F15" s="154"/>
    </row>
    <row r="16" spans="1:6" ht="47.25" x14ac:dyDescent="0.25">
      <c r="A16" s="929">
        <v>9</v>
      </c>
      <c r="B16" s="350" t="s">
        <v>309</v>
      </c>
      <c r="C16" s="350" t="s">
        <v>29889</v>
      </c>
      <c r="D16" s="69" t="s">
        <v>341</v>
      </c>
      <c r="E16" s="74">
        <v>9202586.2100000009</v>
      </c>
      <c r="F16" s="72" t="s">
        <v>272</v>
      </c>
    </row>
    <row r="17" spans="1:6" ht="47.25" x14ac:dyDescent="0.25">
      <c r="A17" s="929">
        <v>10</v>
      </c>
      <c r="B17" s="350" t="s">
        <v>311</v>
      </c>
      <c r="C17" s="350" t="s">
        <v>29890</v>
      </c>
      <c r="D17" s="69" t="s">
        <v>341</v>
      </c>
      <c r="E17" s="74">
        <v>8000000</v>
      </c>
      <c r="F17" s="72" t="s">
        <v>272</v>
      </c>
    </row>
    <row r="18" spans="1:6" x14ac:dyDescent="0.25">
      <c r="A18" s="130"/>
      <c r="B18" s="130" t="s">
        <v>5895</v>
      </c>
      <c r="C18" s="130"/>
      <c r="D18" s="130"/>
      <c r="E18" s="130"/>
      <c r="F18" s="541"/>
    </row>
    <row r="19" spans="1:6" ht="63" x14ac:dyDescent="0.25">
      <c r="A19" s="929">
        <v>11</v>
      </c>
      <c r="B19" s="350" t="s">
        <v>29891</v>
      </c>
      <c r="C19" s="350" t="s">
        <v>29892</v>
      </c>
      <c r="D19" s="69" t="s">
        <v>29893</v>
      </c>
      <c r="E19" s="74">
        <v>1833333</v>
      </c>
      <c r="F19" s="72" t="s">
        <v>13</v>
      </c>
    </row>
    <row r="20" spans="1:6" ht="47.25" x14ac:dyDescent="0.25">
      <c r="A20" s="929">
        <v>12</v>
      </c>
      <c r="B20" s="350" t="s">
        <v>29894</v>
      </c>
      <c r="C20" s="350" t="s">
        <v>29895</v>
      </c>
      <c r="D20" s="69" t="s">
        <v>29893</v>
      </c>
      <c r="E20" s="74">
        <v>1833333</v>
      </c>
      <c r="F20" s="72" t="s">
        <v>13</v>
      </c>
    </row>
    <row r="21" spans="1:6" ht="47.25" x14ac:dyDescent="0.25">
      <c r="A21" s="929">
        <v>13</v>
      </c>
      <c r="B21" s="350" t="s">
        <v>29896</v>
      </c>
      <c r="C21" s="350" t="s">
        <v>29897</v>
      </c>
      <c r="D21" s="69" t="s">
        <v>29893</v>
      </c>
      <c r="E21" s="74">
        <v>1833333</v>
      </c>
      <c r="F21" s="72" t="s">
        <v>13</v>
      </c>
    </row>
    <row r="22" spans="1:6" ht="63" x14ac:dyDescent="0.25">
      <c r="A22" s="929">
        <v>14</v>
      </c>
      <c r="B22" s="350" t="s">
        <v>29898</v>
      </c>
      <c r="C22" s="350" t="s">
        <v>29899</v>
      </c>
      <c r="D22" s="69" t="s">
        <v>29893</v>
      </c>
      <c r="E22" s="74">
        <v>1833333</v>
      </c>
      <c r="F22" s="72" t="s">
        <v>13</v>
      </c>
    </row>
    <row r="23" spans="1:6" ht="47.25" x14ac:dyDescent="0.25">
      <c r="A23" s="929">
        <v>15</v>
      </c>
      <c r="B23" s="350" t="s">
        <v>29900</v>
      </c>
      <c r="C23" s="350" t="s">
        <v>29901</v>
      </c>
      <c r="D23" s="69" t="s">
        <v>29893</v>
      </c>
      <c r="E23" s="74">
        <v>1833333</v>
      </c>
      <c r="F23" s="72" t="s">
        <v>13</v>
      </c>
    </row>
    <row r="24" spans="1:6" ht="63" x14ac:dyDescent="0.25">
      <c r="A24" s="929">
        <v>16</v>
      </c>
      <c r="B24" s="350" t="s">
        <v>29902</v>
      </c>
      <c r="C24" s="350" t="s">
        <v>29903</v>
      </c>
      <c r="D24" s="69" t="s">
        <v>29893</v>
      </c>
      <c r="E24" s="74">
        <v>1833335</v>
      </c>
      <c r="F24" s="72" t="s">
        <v>13</v>
      </c>
    </row>
    <row r="25" spans="1:6" ht="126" x14ac:dyDescent="0.25">
      <c r="A25" s="929">
        <v>17</v>
      </c>
      <c r="B25" s="350" t="s">
        <v>29900</v>
      </c>
      <c r="C25" s="350" t="s">
        <v>29904</v>
      </c>
      <c r="D25" s="69" t="s">
        <v>29905</v>
      </c>
      <c r="E25" s="74">
        <v>2000000</v>
      </c>
      <c r="F25" s="72" t="s">
        <v>272</v>
      </c>
    </row>
    <row r="26" spans="1:6" ht="110.25" x14ac:dyDescent="0.25">
      <c r="A26" s="806">
        <v>18</v>
      </c>
      <c r="B26" s="350" t="s">
        <v>29902</v>
      </c>
      <c r="C26" s="350" t="s">
        <v>29906</v>
      </c>
      <c r="D26" s="69" t="s">
        <v>29907</v>
      </c>
      <c r="E26" s="74">
        <v>9000000</v>
      </c>
      <c r="F26" s="72" t="s">
        <v>13</v>
      </c>
    </row>
    <row r="27" spans="1:6" x14ac:dyDescent="0.25">
      <c r="A27" s="806"/>
      <c r="B27" s="2983" t="s">
        <v>5872</v>
      </c>
      <c r="C27" s="2984"/>
      <c r="D27" s="69"/>
      <c r="E27" s="74"/>
      <c r="F27" s="72"/>
    </row>
    <row r="28" spans="1:6" ht="78.75" x14ac:dyDescent="0.25">
      <c r="A28" s="929">
        <v>19</v>
      </c>
      <c r="B28" s="350" t="s">
        <v>29908</v>
      </c>
      <c r="C28" s="350" t="s">
        <v>29892</v>
      </c>
      <c r="D28" s="69" t="s">
        <v>29909</v>
      </c>
      <c r="E28" s="74">
        <v>5000000</v>
      </c>
      <c r="F28" s="72" t="s">
        <v>13</v>
      </c>
    </row>
    <row r="29" spans="1:6" ht="78.75" x14ac:dyDescent="0.25">
      <c r="A29" s="929">
        <v>20</v>
      </c>
      <c r="B29" s="350" t="s">
        <v>29910</v>
      </c>
      <c r="C29" s="350" t="s">
        <v>29895</v>
      </c>
      <c r="D29" s="69" t="s">
        <v>29911</v>
      </c>
      <c r="E29" s="74">
        <v>5000000.79</v>
      </c>
      <c r="F29" s="72" t="s">
        <v>13</v>
      </c>
    </row>
    <row r="30" spans="1:6" x14ac:dyDescent="0.25">
      <c r="A30" s="929"/>
      <c r="B30" s="2983" t="s">
        <v>306</v>
      </c>
      <c r="C30" s="2984"/>
      <c r="D30" s="69"/>
      <c r="E30" s="74"/>
      <c r="F30" s="72"/>
    </row>
    <row r="31" spans="1:6" ht="173.25" x14ac:dyDescent="0.25">
      <c r="A31" s="806">
        <v>21</v>
      </c>
      <c r="B31" s="69" t="s">
        <v>4481</v>
      </c>
      <c r="C31" s="350" t="s">
        <v>29912</v>
      </c>
      <c r="D31" s="69" t="s">
        <v>10281</v>
      </c>
      <c r="E31" s="74">
        <v>1736206.9</v>
      </c>
      <c r="F31" s="72" t="s">
        <v>272</v>
      </c>
    </row>
    <row r="32" spans="1:6" x14ac:dyDescent="0.25">
      <c r="A32" s="806"/>
      <c r="B32" s="2346" t="s">
        <v>29913</v>
      </c>
      <c r="C32" s="2347"/>
      <c r="D32" s="69"/>
      <c r="E32" s="74"/>
      <c r="F32" s="72"/>
    </row>
    <row r="33" spans="1:6" ht="236.25" x14ac:dyDescent="0.25">
      <c r="A33" s="806">
        <v>22</v>
      </c>
      <c r="B33" s="69" t="s">
        <v>29914</v>
      </c>
      <c r="C33" s="350" t="s">
        <v>29915</v>
      </c>
      <c r="D33" s="69" t="s">
        <v>20847</v>
      </c>
      <c r="E33" s="74">
        <v>1169256.8</v>
      </c>
      <c r="F33" s="72" t="s">
        <v>13</v>
      </c>
    </row>
    <row r="34" spans="1:6" ht="236.25" x14ac:dyDescent="0.25">
      <c r="A34" s="806">
        <v>23</v>
      </c>
      <c r="B34" s="69" t="s">
        <v>29916</v>
      </c>
      <c r="C34" s="350" t="s">
        <v>29917</v>
      </c>
      <c r="D34" s="69" t="s">
        <v>20847</v>
      </c>
      <c r="E34" s="74">
        <v>1169256.8</v>
      </c>
      <c r="F34" s="72" t="s">
        <v>13</v>
      </c>
    </row>
    <row r="35" spans="1:6" ht="236.25" x14ac:dyDescent="0.25">
      <c r="A35" s="806">
        <v>24</v>
      </c>
      <c r="B35" s="69" t="s">
        <v>29918</v>
      </c>
      <c r="C35" s="350" t="s">
        <v>29919</v>
      </c>
      <c r="D35" s="69" t="s">
        <v>20847</v>
      </c>
      <c r="E35" s="74">
        <v>1169256.8</v>
      </c>
      <c r="F35" s="72" t="s">
        <v>13</v>
      </c>
    </row>
    <row r="36" spans="1:6" ht="236.25" x14ac:dyDescent="0.25">
      <c r="A36" s="806">
        <v>22</v>
      </c>
      <c r="B36" s="350" t="s">
        <v>29920</v>
      </c>
      <c r="C36" s="350" t="s">
        <v>29921</v>
      </c>
      <c r="D36" s="69" t="s">
        <v>2753</v>
      </c>
      <c r="E36" s="74">
        <v>1169256.8</v>
      </c>
      <c r="F36" s="72" t="s">
        <v>13</v>
      </c>
    </row>
    <row r="37" spans="1:6" x14ac:dyDescent="0.25">
      <c r="A37" s="806"/>
      <c r="B37" s="2983" t="s">
        <v>481</v>
      </c>
      <c r="C37" s="2984"/>
      <c r="D37" s="69"/>
      <c r="E37" s="74"/>
      <c r="F37" s="72"/>
    </row>
    <row r="38" spans="1:6" ht="63" x14ac:dyDescent="0.25">
      <c r="A38" s="806">
        <v>23</v>
      </c>
      <c r="B38" s="350" t="s">
        <v>1194</v>
      </c>
      <c r="C38" s="350" t="s">
        <v>29922</v>
      </c>
      <c r="D38" s="69" t="s">
        <v>29337</v>
      </c>
      <c r="E38" s="74">
        <v>3500000</v>
      </c>
      <c r="F38" s="72" t="s">
        <v>13</v>
      </c>
    </row>
    <row r="39" spans="1:6" ht="110.25" x14ac:dyDescent="0.25">
      <c r="A39" s="806">
        <v>24</v>
      </c>
      <c r="B39" s="350" t="s">
        <v>301</v>
      </c>
      <c r="C39" s="350" t="s">
        <v>29923</v>
      </c>
      <c r="D39" s="69" t="s">
        <v>43</v>
      </c>
      <c r="E39" s="74">
        <v>4568965.5199999996</v>
      </c>
      <c r="F39" s="72"/>
    </row>
    <row r="40" spans="1:6" x14ac:dyDescent="0.25">
      <c r="A40" s="806"/>
      <c r="B40" s="2983" t="s">
        <v>219</v>
      </c>
      <c r="C40" s="2984"/>
      <c r="D40" s="69"/>
      <c r="E40" s="74"/>
      <c r="F40" s="72"/>
    </row>
    <row r="41" spans="1:6" ht="393.75" x14ac:dyDescent="0.25">
      <c r="A41" s="806">
        <v>25</v>
      </c>
      <c r="B41" s="350" t="s">
        <v>29924</v>
      </c>
      <c r="C41" s="350" t="s">
        <v>29925</v>
      </c>
      <c r="D41" s="69" t="s">
        <v>29935</v>
      </c>
      <c r="E41" s="74">
        <v>9076420.2599999998</v>
      </c>
      <c r="F41" s="72" t="s">
        <v>272</v>
      </c>
    </row>
    <row r="42" spans="1:6" x14ac:dyDescent="0.25">
      <c r="A42" s="806"/>
      <c r="B42" s="2987" t="s">
        <v>303</v>
      </c>
      <c r="C42" s="2987"/>
      <c r="D42" s="69"/>
      <c r="E42" s="74"/>
      <c r="F42" s="72"/>
    </row>
    <row r="43" spans="1:6" ht="78.75" x14ac:dyDescent="0.25">
      <c r="A43" s="806">
        <v>26</v>
      </c>
      <c r="B43" s="351" t="s">
        <v>18062</v>
      </c>
      <c r="C43" s="351" t="s">
        <v>29926</v>
      </c>
      <c r="D43" s="133" t="s">
        <v>29927</v>
      </c>
      <c r="E43" s="426">
        <v>1736206.9</v>
      </c>
      <c r="F43" s="135" t="s">
        <v>13</v>
      </c>
    </row>
    <row r="44" spans="1:6" x14ac:dyDescent="0.25">
      <c r="A44" s="802"/>
      <c r="B44" s="1384" t="s">
        <v>248</v>
      </c>
      <c r="C44" s="351"/>
      <c r="D44" s="133"/>
      <c r="E44" s="1385">
        <f>SUM(E6:E43)</f>
        <v>81310344.819999993</v>
      </c>
      <c r="F44" s="135"/>
    </row>
    <row r="45" spans="1:6" x14ac:dyDescent="0.25">
      <c r="A45" s="357"/>
      <c r="B45" s="2427" t="s">
        <v>9</v>
      </c>
      <c r="C45" s="2427"/>
      <c r="D45" s="2427"/>
      <c r="E45" s="951"/>
      <c r="F45" s="359"/>
    </row>
    <row r="46" spans="1:6" ht="63" x14ac:dyDescent="0.25">
      <c r="A46" s="353">
        <v>1</v>
      </c>
      <c r="B46" s="69" t="s">
        <v>269</v>
      </c>
      <c r="C46" s="7" t="s">
        <v>29985</v>
      </c>
      <c r="D46" s="69" t="s">
        <v>271</v>
      </c>
      <c r="E46" s="187">
        <v>1000000</v>
      </c>
      <c r="F46" s="131" t="s">
        <v>272</v>
      </c>
    </row>
    <row r="47" spans="1:6" x14ac:dyDescent="0.25">
      <c r="A47" s="353"/>
      <c r="B47" s="70" t="s">
        <v>273</v>
      </c>
      <c r="C47" s="7"/>
      <c r="D47" s="69"/>
      <c r="E47" s="187"/>
      <c r="F47" s="131"/>
    </row>
    <row r="48" spans="1:6" ht="94.5" x14ac:dyDescent="0.25">
      <c r="A48" s="353">
        <v>2</v>
      </c>
      <c r="B48" s="69" t="s">
        <v>274</v>
      </c>
      <c r="C48" s="7" t="s">
        <v>29986</v>
      </c>
      <c r="D48" s="69" t="s">
        <v>276</v>
      </c>
      <c r="E48" s="187">
        <v>4500000</v>
      </c>
      <c r="F48" s="131" t="s">
        <v>277</v>
      </c>
    </row>
    <row r="49" spans="1:6" x14ac:dyDescent="0.25">
      <c r="A49" s="130"/>
      <c r="B49" s="70" t="s">
        <v>248</v>
      </c>
      <c r="C49" s="70"/>
      <c r="D49" s="70"/>
      <c r="E49" s="189">
        <v>5500000</v>
      </c>
      <c r="F49" s="130"/>
    </row>
    <row r="50" spans="1:6" x14ac:dyDescent="0.25">
      <c r="A50" s="88"/>
      <c r="B50" s="88" t="s">
        <v>324</v>
      </c>
      <c r="C50" s="88"/>
      <c r="D50" s="88"/>
      <c r="E50" s="89">
        <f>E49+E44</f>
        <v>86810344.819999993</v>
      </c>
      <c r="F50" s="88"/>
    </row>
    <row r="54" spans="1:6" x14ac:dyDescent="0.25">
      <c r="A54" s="2352" t="s">
        <v>0</v>
      </c>
      <c r="B54" s="2352"/>
      <c r="C54" s="2352"/>
      <c r="D54" s="2352"/>
      <c r="E54" s="2352"/>
      <c r="F54" s="2352"/>
    </row>
    <row r="55" spans="1:6" x14ac:dyDescent="0.25">
      <c r="A55" s="2352" t="s">
        <v>29880</v>
      </c>
      <c r="B55" s="2352"/>
      <c r="C55" s="2352"/>
      <c r="D55" s="2352"/>
      <c r="E55" s="2352"/>
      <c r="F55" s="2352"/>
    </row>
    <row r="56" spans="1:6" x14ac:dyDescent="0.25">
      <c r="A56" s="2352" t="s">
        <v>281</v>
      </c>
      <c r="B56" s="2352"/>
      <c r="C56" s="2352"/>
      <c r="D56" s="2352"/>
      <c r="E56" s="2352"/>
      <c r="F56" s="2352"/>
    </row>
    <row r="57" spans="1:6" ht="31.5" x14ac:dyDescent="0.25">
      <c r="A57" s="416" t="s">
        <v>3</v>
      </c>
      <c r="B57" s="437" t="s">
        <v>283</v>
      </c>
      <c r="C57" s="437" t="s">
        <v>284</v>
      </c>
      <c r="D57" s="45" t="s">
        <v>5291</v>
      </c>
      <c r="E57" s="301" t="s">
        <v>286</v>
      </c>
      <c r="F57" s="45" t="s">
        <v>287</v>
      </c>
    </row>
    <row r="58" spans="1:6" x14ac:dyDescent="0.25">
      <c r="A58" s="178"/>
      <c r="B58" s="2595" t="s">
        <v>27539</v>
      </c>
      <c r="C58" s="2667"/>
      <c r="D58" s="2596"/>
      <c r="E58" s="182"/>
      <c r="F58" s="42"/>
    </row>
    <row r="59" spans="1:6" ht="189" x14ac:dyDescent="0.25">
      <c r="A59" s="1294">
        <v>1</v>
      </c>
      <c r="B59" s="182" t="s">
        <v>295</v>
      </c>
      <c r="C59" s="182" t="s">
        <v>29928</v>
      </c>
      <c r="D59" s="42" t="s">
        <v>29286</v>
      </c>
      <c r="E59" s="48">
        <v>682758.62</v>
      </c>
      <c r="F59" s="44" t="s">
        <v>4730</v>
      </c>
    </row>
    <row r="60" spans="1:6" x14ac:dyDescent="0.25">
      <c r="A60" s="417"/>
      <c r="B60" s="2595" t="s">
        <v>8023</v>
      </c>
      <c r="C60" s="2667"/>
      <c r="D60" s="2596"/>
      <c r="E60" s="47"/>
      <c r="F60" s="44"/>
    </row>
    <row r="61" spans="1:6" ht="94.5" x14ac:dyDescent="0.25">
      <c r="A61" s="1294">
        <v>2</v>
      </c>
      <c r="B61" s="182" t="s">
        <v>23</v>
      </c>
      <c r="C61" s="182" t="s">
        <v>29887</v>
      </c>
      <c r="D61" s="42" t="s">
        <v>541</v>
      </c>
      <c r="E61" s="48">
        <v>341379.32</v>
      </c>
      <c r="F61" s="44" t="s">
        <v>4730</v>
      </c>
    </row>
    <row r="62" spans="1:6" ht="110.25" x14ac:dyDescent="0.25">
      <c r="A62" s="1294">
        <v>3</v>
      </c>
      <c r="B62" s="437" t="s">
        <v>301</v>
      </c>
      <c r="C62" s="182" t="s">
        <v>29929</v>
      </c>
      <c r="D62" s="44" t="s">
        <v>43</v>
      </c>
      <c r="E62" s="46">
        <v>568965.51</v>
      </c>
      <c r="F62" s="44" t="s">
        <v>4730</v>
      </c>
    </row>
    <row r="63" spans="1:6" x14ac:dyDescent="0.25">
      <c r="A63" s="417"/>
      <c r="B63" s="437" t="s">
        <v>219</v>
      </c>
      <c r="C63" s="182"/>
      <c r="D63" s="44"/>
      <c r="E63" s="47"/>
      <c r="F63" s="44"/>
    </row>
    <row r="64" spans="1:6" ht="110.25" x14ac:dyDescent="0.25">
      <c r="A64" s="417">
        <v>4</v>
      </c>
      <c r="B64" s="182" t="s">
        <v>29930</v>
      </c>
      <c r="C64" s="182" t="s">
        <v>29931</v>
      </c>
      <c r="D64" s="44" t="s">
        <v>29932</v>
      </c>
      <c r="E64" s="46">
        <v>3586206.89</v>
      </c>
      <c r="F64" s="44" t="s">
        <v>1294</v>
      </c>
    </row>
    <row r="65" spans="1:6" x14ac:dyDescent="0.25">
      <c r="A65" s="417"/>
      <c r="B65" s="2597" t="s">
        <v>9344</v>
      </c>
      <c r="C65" s="2598"/>
      <c r="D65" s="44"/>
      <c r="E65" s="47"/>
      <c r="F65" s="44"/>
    </row>
    <row r="66" spans="1:6" ht="47.25" x14ac:dyDescent="0.25">
      <c r="A66" s="417">
        <v>5</v>
      </c>
      <c r="B66" s="182" t="s">
        <v>29910</v>
      </c>
      <c r="C66" s="182" t="s">
        <v>29933</v>
      </c>
      <c r="D66" s="44" t="s">
        <v>29934</v>
      </c>
      <c r="E66" s="48">
        <v>6200000</v>
      </c>
      <c r="F66" s="44" t="s">
        <v>13</v>
      </c>
    </row>
    <row r="67" spans="1:6" x14ac:dyDescent="0.25">
      <c r="A67" s="178"/>
      <c r="B67" s="437" t="s">
        <v>9003</v>
      </c>
      <c r="C67" s="182"/>
      <c r="D67" s="44"/>
      <c r="E67" s="463">
        <f>SUM(E59:E66)</f>
        <v>11379310.34</v>
      </c>
      <c r="F67" s="44"/>
    </row>
  </sheetData>
  <mergeCells count="18">
    <mergeCell ref="B65:C65"/>
    <mergeCell ref="B30:C30"/>
    <mergeCell ref="B32:C32"/>
    <mergeCell ref="B37:C37"/>
    <mergeCell ref="B40:C40"/>
    <mergeCell ref="B42:C42"/>
    <mergeCell ref="B45:D45"/>
    <mergeCell ref="A54:F54"/>
    <mergeCell ref="A55:F55"/>
    <mergeCell ref="A56:F56"/>
    <mergeCell ref="B58:D58"/>
    <mergeCell ref="B60:D60"/>
    <mergeCell ref="B27:C27"/>
    <mergeCell ref="A1:F1"/>
    <mergeCell ref="A2:F2"/>
    <mergeCell ref="A3:F3"/>
    <mergeCell ref="B5:D5"/>
    <mergeCell ref="B15:C15"/>
  </mergeCells>
  <pageMargins left="0.7" right="0.7" top="0.75" bottom="0.75" header="0.3" footer="0.3"/>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K88"/>
  <sheetViews>
    <sheetView workbookViewId="0">
      <selection activeCell="D8" sqref="D8"/>
    </sheetView>
  </sheetViews>
  <sheetFormatPr defaultRowHeight="15.75" x14ac:dyDescent="0.25"/>
  <cols>
    <col min="1" max="1" width="7.7109375" style="1730" customWidth="1"/>
    <col min="2" max="2" width="16.28515625" style="1730" customWidth="1"/>
    <col min="3" max="3" width="42.85546875" style="1730" customWidth="1"/>
    <col min="4" max="4" width="48.42578125" style="1730" customWidth="1"/>
    <col min="5" max="5" width="20.5703125" style="1730" customWidth="1"/>
    <col min="6" max="6" width="11.42578125" style="2156" customWidth="1"/>
    <col min="7" max="16384" width="9.140625" style="1730"/>
  </cols>
  <sheetData>
    <row r="1" spans="1:8" x14ac:dyDescent="0.25">
      <c r="A1" s="2454" t="s">
        <v>0</v>
      </c>
      <c r="B1" s="2454"/>
      <c r="C1" s="2454"/>
      <c r="D1" s="2454"/>
      <c r="E1" s="2454"/>
      <c r="F1" s="2454"/>
    </row>
    <row r="2" spans="1:8" x14ac:dyDescent="0.25">
      <c r="A2" s="2454" t="s">
        <v>43081</v>
      </c>
      <c r="B2" s="2454"/>
      <c r="C2" s="2454"/>
      <c r="D2" s="2454"/>
      <c r="E2" s="2454"/>
      <c r="F2" s="2454"/>
    </row>
    <row r="3" spans="1:8" x14ac:dyDescent="0.25">
      <c r="A3" s="2454" t="s">
        <v>281</v>
      </c>
      <c r="B3" s="2454"/>
      <c r="C3" s="2454"/>
      <c r="D3" s="2454"/>
      <c r="E3" s="2454"/>
      <c r="F3" s="2454"/>
    </row>
    <row r="4" spans="1:8" x14ac:dyDescent="0.25">
      <c r="A4" s="1868" t="s">
        <v>3</v>
      </c>
      <c r="B4" s="2117" t="s">
        <v>283</v>
      </c>
      <c r="C4" s="2117" t="s">
        <v>284</v>
      </c>
      <c r="D4" s="2117" t="s">
        <v>5291</v>
      </c>
      <c r="E4" s="2107" t="s">
        <v>286</v>
      </c>
      <c r="F4" s="1860" t="s">
        <v>287</v>
      </c>
    </row>
    <row r="5" spans="1:8" x14ac:dyDescent="0.25">
      <c r="A5" s="1868"/>
      <c r="B5" s="2460" t="s">
        <v>27539</v>
      </c>
      <c r="C5" s="2460"/>
      <c r="D5" s="2460"/>
      <c r="E5" s="2107"/>
      <c r="F5" s="1860"/>
    </row>
    <row r="6" spans="1:8" ht="31.5" x14ac:dyDescent="0.25">
      <c r="A6" s="1873">
        <v>1</v>
      </c>
      <c r="B6" s="1960" t="s">
        <v>289</v>
      </c>
      <c r="C6" s="1960" t="s">
        <v>43082</v>
      </c>
      <c r="D6" s="1960" t="s">
        <v>329</v>
      </c>
      <c r="E6" s="2079">
        <v>1260000</v>
      </c>
      <c r="F6" s="1914" t="s">
        <v>272</v>
      </c>
      <c r="H6" s="1730">
        <f>2210800-1260000</f>
        <v>950800</v>
      </c>
    </row>
    <row r="7" spans="1:8" ht="47.25" x14ac:dyDescent="0.25">
      <c r="A7" s="1925">
        <v>2</v>
      </c>
      <c r="B7" s="2122" t="s">
        <v>295</v>
      </c>
      <c r="C7" s="2122" t="s">
        <v>43083</v>
      </c>
      <c r="D7" s="2122" t="s">
        <v>29286</v>
      </c>
      <c r="E7" s="2008">
        <v>1700620.69</v>
      </c>
      <c r="F7" s="1974" t="s">
        <v>272</v>
      </c>
      <c r="H7" s="1730">
        <f>34800+14400</f>
        <v>49200</v>
      </c>
    </row>
    <row r="8" spans="1:8" ht="31.5" x14ac:dyDescent="0.25">
      <c r="A8" s="1925">
        <v>3</v>
      </c>
      <c r="B8" s="2122" t="s">
        <v>23</v>
      </c>
      <c r="C8" s="2122" t="s">
        <v>43084</v>
      </c>
      <c r="D8" s="2122" t="s">
        <v>541</v>
      </c>
      <c r="E8" s="2007">
        <v>1248000</v>
      </c>
      <c r="F8" s="1974" t="s">
        <v>272</v>
      </c>
      <c r="H8" s="1730">
        <f>H6+H7</f>
        <v>1000000</v>
      </c>
    </row>
    <row r="9" spans="1:8" x14ac:dyDescent="0.25">
      <c r="A9" s="1925"/>
      <c r="B9" s="3007" t="s">
        <v>8023</v>
      </c>
      <c r="C9" s="3007"/>
      <c r="D9" s="3007"/>
      <c r="E9" s="2007"/>
      <c r="F9" s="1974"/>
    </row>
    <row r="10" spans="1:8" ht="47.25" x14ac:dyDescent="0.25">
      <c r="A10" s="1925">
        <v>4</v>
      </c>
      <c r="B10" s="2122" t="s">
        <v>295</v>
      </c>
      <c r="C10" s="2122" t="s">
        <v>43085</v>
      </c>
      <c r="D10" s="2122" t="s">
        <v>544</v>
      </c>
      <c r="E10" s="2007">
        <v>600000</v>
      </c>
      <c r="F10" s="1974" t="s">
        <v>272</v>
      </c>
      <c r="H10" s="1730">
        <f>2210800+34800+14400</f>
        <v>2260000</v>
      </c>
    </row>
    <row r="11" spans="1:8" ht="31.5" x14ac:dyDescent="0.25">
      <c r="A11" s="1925">
        <v>5</v>
      </c>
      <c r="B11" s="2122" t="s">
        <v>23</v>
      </c>
      <c r="C11" s="2122" t="s">
        <v>43086</v>
      </c>
      <c r="D11" s="2122" t="s">
        <v>541</v>
      </c>
      <c r="E11" s="2007">
        <v>504310.62</v>
      </c>
      <c r="F11" s="1974" t="s">
        <v>272</v>
      </c>
    </row>
    <row r="12" spans="1:8" ht="63" x14ac:dyDescent="0.25">
      <c r="A12" s="1925">
        <v>6</v>
      </c>
      <c r="B12" s="2122" t="s">
        <v>299</v>
      </c>
      <c r="C12" s="2122" t="s">
        <v>43087</v>
      </c>
      <c r="D12" s="2122" t="s">
        <v>300</v>
      </c>
      <c r="E12" s="2007">
        <v>1500000</v>
      </c>
      <c r="F12" s="1974" t="s">
        <v>272</v>
      </c>
    </row>
    <row r="13" spans="1:8" x14ac:dyDescent="0.25">
      <c r="A13" s="1925"/>
      <c r="B13" s="1826" t="s">
        <v>34</v>
      </c>
      <c r="C13" s="2122"/>
      <c r="D13" s="2122"/>
      <c r="E13" s="2007"/>
      <c r="F13" s="1974"/>
    </row>
    <row r="14" spans="1:8" ht="47.25" x14ac:dyDescent="0.25">
      <c r="A14" s="1925">
        <v>7</v>
      </c>
      <c r="B14" s="2122" t="s">
        <v>309</v>
      </c>
      <c r="C14" s="2122" t="s">
        <v>43088</v>
      </c>
      <c r="D14" s="2122" t="s">
        <v>341</v>
      </c>
      <c r="E14" s="2008">
        <v>11500000</v>
      </c>
      <c r="F14" s="2120" t="s">
        <v>272</v>
      </c>
    </row>
    <row r="15" spans="1:8" ht="47.25" x14ac:dyDescent="0.25">
      <c r="A15" s="1925">
        <v>8</v>
      </c>
      <c r="B15" s="2122" t="s">
        <v>311</v>
      </c>
      <c r="C15" s="2122" t="s">
        <v>43089</v>
      </c>
      <c r="D15" s="2122" t="s">
        <v>341</v>
      </c>
      <c r="E15" s="2008">
        <v>9000000</v>
      </c>
      <c r="F15" s="2120" t="s">
        <v>272</v>
      </c>
    </row>
    <row r="16" spans="1:8" x14ac:dyDescent="0.25">
      <c r="A16" s="1925"/>
      <c r="B16" s="1826" t="s">
        <v>739</v>
      </c>
      <c r="C16" s="2122"/>
      <c r="D16" s="2121"/>
      <c r="E16" s="2007"/>
      <c r="F16" s="1974"/>
    </row>
    <row r="17" spans="1:11" ht="31.5" x14ac:dyDescent="0.25">
      <c r="A17" s="1925">
        <v>9</v>
      </c>
      <c r="B17" s="2122" t="s">
        <v>301</v>
      </c>
      <c r="C17" s="2122" t="s">
        <v>43090</v>
      </c>
      <c r="D17" s="2122" t="s">
        <v>43</v>
      </c>
      <c r="E17" s="2008">
        <v>4568965.5199999996</v>
      </c>
      <c r="F17" s="1974" t="s">
        <v>1259</v>
      </c>
    </row>
    <row r="18" spans="1:11" x14ac:dyDescent="0.25">
      <c r="A18" s="1925"/>
      <c r="B18" s="3007" t="s">
        <v>5895</v>
      </c>
      <c r="C18" s="3007"/>
      <c r="D18" s="2122"/>
      <c r="E18" s="2008"/>
      <c r="F18" s="2120"/>
    </row>
    <row r="19" spans="1:11" ht="31.5" x14ac:dyDescent="0.25">
      <c r="A19" s="1925">
        <v>10</v>
      </c>
      <c r="B19" s="2121" t="s">
        <v>38462</v>
      </c>
      <c r="C19" s="2122" t="s">
        <v>43091</v>
      </c>
      <c r="D19" s="2122" t="s">
        <v>39335</v>
      </c>
      <c r="E19" s="2007">
        <v>1000000</v>
      </c>
      <c r="F19" s="2120" t="s">
        <v>13</v>
      </c>
    </row>
    <row r="20" spans="1:11" ht="47.25" x14ac:dyDescent="0.25">
      <c r="A20" s="1925">
        <v>11</v>
      </c>
      <c r="B20" s="2121" t="s">
        <v>43092</v>
      </c>
      <c r="C20" s="2122" t="s">
        <v>43093</v>
      </c>
      <c r="D20" s="2122" t="s">
        <v>43094</v>
      </c>
      <c r="E20" s="2007">
        <v>3000000</v>
      </c>
      <c r="F20" s="2120" t="s">
        <v>272</v>
      </c>
    </row>
    <row r="21" spans="1:11" ht="31.5" x14ac:dyDescent="0.25">
      <c r="A21" s="1925">
        <v>12</v>
      </c>
      <c r="B21" s="2121" t="s">
        <v>43095</v>
      </c>
      <c r="C21" s="2122" t="s">
        <v>43096</v>
      </c>
      <c r="D21" s="2122" t="s">
        <v>17683</v>
      </c>
      <c r="E21" s="2007">
        <v>500000</v>
      </c>
      <c r="F21" s="2120" t="s">
        <v>13</v>
      </c>
    </row>
    <row r="22" spans="1:11" ht="31.5" x14ac:dyDescent="0.25">
      <c r="A22" s="1925">
        <v>13</v>
      </c>
      <c r="B22" s="2121" t="s">
        <v>43097</v>
      </c>
      <c r="C22" s="2122" t="s">
        <v>43098</v>
      </c>
      <c r="D22" s="2122" t="s">
        <v>17683</v>
      </c>
      <c r="E22" s="2007">
        <v>500000</v>
      </c>
      <c r="F22" s="2120" t="s">
        <v>13</v>
      </c>
    </row>
    <row r="23" spans="1:11" ht="31.5" x14ac:dyDescent="0.25">
      <c r="A23" s="1925">
        <v>14</v>
      </c>
      <c r="B23" s="2121" t="s">
        <v>43099</v>
      </c>
      <c r="C23" s="2122" t="s">
        <v>43100</v>
      </c>
      <c r="D23" s="2122" t="s">
        <v>17683</v>
      </c>
      <c r="E23" s="2007">
        <v>500000</v>
      </c>
      <c r="F23" s="2120" t="s">
        <v>13</v>
      </c>
    </row>
    <row r="24" spans="1:11" ht="31.5" x14ac:dyDescent="0.25">
      <c r="A24" s="1925">
        <v>15</v>
      </c>
      <c r="B24" s="2121" t="s">
        <v>43101</v>
      </c>
      <c r="C24" s="2122" t="s">
        <v>43102</v>
      </c>
      <c r="D24" s="2122" t="s">
        <v>43103</v>
      </c>
      <c r="E24" s="2007">
        <v>1000000</v>
      </c>
      <c r="F24" s="2120" t="s">
        <v>13</v>
      </c>
    </row>
    <row r="25" spans="1:11" ht="63" x14ac:dyDescent="0.25">
      <c r="A25" s="1925">
        <v>16</v>
      </c>
      <c r="B25" s="2121" t="s">
        <v>43104</v>
      </c>
      <c r="C25" s="2122" t="s">
        <v>43105</v>
      </c>
      <c r="D25" s="2123" t="s">
        <v>43106</v>
      </c>
      <c r="E25" s="2007">
        <v>2500000</v>
      </c>
      <c r="F25" s="2120" t="s">
        <v>13</v>
      </c>
      <c r="K25" s="1730">
        <f>40000+30000+45747.12</f>
        <v>115747.12</v>
      </c>
    </row>
    <row r="26" spans="1:11" ht="31.5" x14ac:dyDescent="0.25">
      <c r="A26" s="1925">
        <v>17</v>
      </c>
      <c r="B26" s="2121" t="s">
        <v>43107</v>
      </c>
      <c r="C26" s="2122" t="s">
        <v>43108</v>
      </c>
      <c r="D26" s="2122" t="s">
        <v>43109</v>
      </c>
      <c r="E26" s="2007">
        <v>1500000</v>
      </c>
      <c r="F26" s="2120" t="s">
        <v>13</v>
      </c>
      <c r="K26" s="1730">
        <f>K25*15</f>
        <v>1736206.7999999998</v>
      </c>
    </row>
    <row r="27" spans="1:11" ht="47.25" x14ac:dyDescent="0.25">
      <c r="A27" s="1925">
        <v>18</v>
      </c>
      <c r="B27" s="2121" t="s">
        <v>30077</v>
      </c>
      <c r="C27" s="2122" t="s">
        <v>43110</v>
      </c>
      <c r="D27" s="2123" t="s">
        <v>43111</v>
      </c>
      <c r="E27" s="2007">
        <v>2000000</v>
      </c>
      <c r="F27" s="2120" t="s">
        <v>13</v>
      </c>
    </row>
    <row r="28" spans="1:11" ht="31.5" x14ac:dyDescent="0.25">
      <c r="A28" s="1925">
        <v>19</v>
      </c>
      <c r="B28" s="2121" t="s">
        <v>43112</v>
      </c>
      <c r="C28" s="2122" t="s">
        <v>43113</v>
      </c>
      <c r="D28" s="2122" t="s">
        <v>43114</v>
      </c>
      <c r="E28" s="2007">
        <v>5000000</v>
      </c>
      <c r="F28" s="2120" t="s">
        <v>13</v>
      </c>
    </row>
    <row r="29" spans="1:11" ht="47.25" x14ac:dyDescent="0.25">
      <c r="A29" s="1925">
        <v>20</v>
      </c>
      <c r="B29" s="2121" t="s">
        <v>43115</v>
      </c>
      <c r="C29" s="2122" t="s">
        <v>43116</v>
      </c>
      <c r="D29" s="2123" t="s">
        <v>43117</v>
      </c>
      <c r="E29" s="2007">
        <v>2479007</v>
      </c>
      <c r="F29" s="2120" t="s">
        <v>13</v>
      </c>
    </row>
    <row r="30" spans="1:11" x14ac:dyDescent="0.25">
      <c r="A30" s="1925"/>
      <c r="B30" s="2533" t="s">
        <v>5872</v>
      </c>
      <c r="C30" s="2533"/>
      <c r="D30" s="2123"/>
      <c r="E30" s="2007"/>
      <c r="F30" s="2120"/>
    </row>
    <row r="31" spans="1:11" ht="63" x14ac:dyDescent="0.25">
      <c r="A31" s="1925">
        <v>21</v>
      </c>
      <c r="B31" s="2122" t="s">
        <v>43118</v>
      </c>
      <c r="C31" s="2122" t="s">
        <v>43119</v>
      </c>
      <c r="D31" s="2122" t="s">
        <v>43120</v>
      </c>
      <c r="E31" s="2008">
        <v>4000000</v>
      </c>
      <c r="F31" s="2120" t="s">
        <v>7735</v>
      </c>
    </row>
    <row r="32" spans="1:11" ht="47.25" x14ac:dyDescent="0.25">
      <c r="A32" s="1925">
        <v>22</v>
      </c>
      <c r="B32" s="2122" t="s">
        <v>43121</v>
      </c>
      <c r="C32" s="2122" t="s">
        <v>43122</v>
      </c>
      <c r="D32" s="2122" t="s">
        <v>43123</v>
      </c>
      <c r="E32" s="2008">
        <v>2000000</v>
      </c>
      <c r="F32" s="2120" t="s">
        <v>7735</v>
      </c>
    </row>
    <row r="33" spans="1:6" ht="47.25" x14ac:dyDescent="0.25">
      <c r="A33" s="1925">
        <v>23</v>
      </c>
      <c r="B33" s="2122" t="s">
        <v>43124</v>
      </c>
      <c r="C33" s="2122" t="s">
        <v>43125</v>
      </c>
      <c r="D33" s="2122" t="s">
        <v>43123</v>
      </c>
      <c r="E33" s="2008">
        <v>2000000</v>
      </c>
      <c r="F33" s="2120" t="s">
        <v>7735</v>
      </c>
    </row>
    <row r="34" spans="1:6" ht="31.5" x14ac:dyDescent="0.25">
      <c r="A34" s="1925">
        <v>24</v>
      </c>
      <c r="B34" s="2122" t="s">
        <v>43126</v>
      </c>
      <c r="C34" s="2122" t="s">
        <v>43127</v>
      </c>
      <c r="D34" s="2122" t="s">
        <v>3042</v>
      </c>
      <c r="E34" s="2008">
        <v>3500000</v>
      </c>
      <c r="F34" s="2120" t="s">
        <v>13</v>
      </c>
    </row>
    <row r="35" spans="1:6" x14ac:dyDescent="0.25">
      <c r="A35" s="1925"/>
      <c r="B35" s="1826" t="s">
        <v>219</v>
      </c>
      <c r="C35" s="2122"/>
      <c r="D35" s="2122"/>
      <c r="E35" s="2008"/>
      <c r="F35" s="2120"/>
    </row>
    <row r="36" spans="1:6" ht="47.25" x14ac:dyDescent="0.25">
      <c r="A36" s="1925">
        <v>25</v>
      </c>
      <c r="B36" s="2122" t="s">
        <v>43128</v>
      </c>
      <c r="C36" s="2122" t="s">
        <v>43129</v>
      </c>
      <c r="D36" s="2122" t="s">
        <v>8469</v>
      </c>
      <c r="E36" s="2008">
        <v>1000000</v>
      </c>
      <c r="F36" s="2120" t="s">
        <v>13</v>
      </c>
    </row>
    <row r="37" spans="1:6" ht="31.5" x14ac:dyDescent="0.25">
      <c r="A37" s="1925">
        <v>26</v>
      </c>
      <c r="B37" s="2122" t="s">
        <v>43130</v>
      </c>
      <c r="C37" s="2122" t="s">
        <v>43131</v>
      </c>
      <c r="D37" s="2122" t="s">
        <v>43132</v>
      </c>
      <c r="E37" s="2008">
        <v>300000</v>
      </c>
      <c r="F37" s="2120" t="s">
        <v>13</v>
      </c>
    </row>
    <row r="38" spans="1:6" x14ac:dyDescent="0.25">
      <c r="A38" s="1925"/>
      <c r="B38" s="3007" t="s">
        <v>4995</v>
      </c>
      <c r="C38" s="3007"/>
      <c r="D38" s="2122"/>
      <c r="E38" s="2008"/>
      <c r="F38" s="2120"/>
    </row>
    <row r="39" spans="1:6" ht="47.25" x14ac:dyDescent="0.25">
      <c r="A39" s="1925">
        <v>27</v>
      </c>
      <c r="B39" s="2122" t="s">
        <v>43133</v>
      </c>
      <c r="C39" s="2122" t="s">
        <v>43134</v>
      </c>
      <c r="D39" s="2122" t="s">
        <v>39579</v>
      </c>
      <c r="E39" s="2008">
        <v>5000000</v>
      </c>
      <c r="F39" s="2120" t="s">
        <v>13</v>
      </c>
    </row>
    <row r="40" spans="1:6" x14ac:dyDescent="0.25">
      <c r="A40" s="1925"/>
      <c r="B40" s="3007" t="s">
        <v>477</v>
      </c>
      <c r="C40" s="3007"/>
      <c r="D40" s="3007"/>
      <c r="E40" s="2008"/>
      <c r="F40" s="2120"/>
    </row>
    <row r="41" spans="1:6" ht="63" x14ac:dyDescent="0.25">
      <c r="A41" s="1925">
        <v>28</v>
      </c>
      <c r="B41" s="2122" t="s">
        <v>43135</v>
      </c>
      <c r="C41" s="2122" t="s">
        <v>43136</v>
      </c>
      <c r="D41" s="2122" t="s">
        <v>43137</v>
      </c>
      <c r="E41" s="2008">
        <v>1169256.8</v>
      </c>
      <c r="F41" s="2120" t="s">
        <v>13</v>
      </c>
    </row>
    <row r="42" spans="1:6" ht="63" x14ac:dyDescent="0.25">
      <c r="A42" s="1925">
        <v>29</v>
      </c>
      <c r="B42" s="2122" t="s">
        <v>43138</v>
      </c>
      <c r="C42" s="2122" t="s">
        <v>43139</v>
      </c>
      <c r="D42" s="2122" t="s">
        <v>43137</v>
      </c>
      <c r="E42" s="2008">
        <v>1169256.8</v>
      </c>
      <c r="F42" s="2120" t="s">
        <v>13</v>
      </c>
    </row>
    <row r="43" spans="1:6" ht="63" x14ac:dyDescent="0.25">
      <c r="A43" s="1925">
        <v>30</v>
      </c>
      <c r="B43" s="2122" t="s">
        <v>43115</v>
      </c>
      <c r="C43" s="2122" t="s">
        <v>43140</v>
      </c>
      <c r="D43" s="2122" t="s">
        <v>43137</v>
      </c>
      <c r="E43" s="2008">
        <v>1169256.8</v>
      </c>
      <c r="F43" s="2120" t="s">
        <v>13</v>
      </c>
    </row>
    <row r="44" spans="1:6" ht="63" x14ac:dyDescent="0.25">
      <c r="A44" s="1925">
        <v>31</v>
      </c>
      <c r="B44" s="2122" t="s">
        <v>43141</v>
      </c>
      <c r="C44" s="2122" t="s">
        <v>43142</v>
      </c>
      <c r="D44" s="2122" t="s">
        <v>43137</v>
      </c>
      <c r="E44" s="2008">
        <v>1169256.8</v>
      </c>
      <c r="F44" s="2120" t="s">
        <v>13</v>
      </c>
    </row>
    <row r="45" spans="1:6" x14ac:dyDescent="0.25">
      <c r="A45" s="1925"/>
      <c r="B45" s="3007" t="s">
        <v>481</v>
      </c>
      <c r="C45" s="3007"/>
      <c r="D45" s="2122"/>
      <c r="E45" s="2008"/>
      <c r="F45" s="2120"/>
    </row>
    <row r="46" spans="1:6" ht="31.5" x14ac:dyDescent="0.25">
      <c r="A46" s="1925">
        <v>32</v>
      </c>
      <c r="B46" s="2122" t="s">
        <v>683</v>
      </c>
      <c r="C46" s="2122" t="s">
        <v>43143</v>
      </c>
      <c r="D46" s="2122" t="s">
        <v>43144</v>
      </c>
      <c r="E46" s="2008">
        <v>3500000</v>
      </c>
      <c r="F46" s="2120" t="s">
        <v>13</v>
      </c>
    </row>
    <row r="47" spans="1:6" x14ac:dyDescent="0.25">
      <c r="A47" s="1925"/>
      <c r="B47" s="1826" t="s">
        <v>306</v>
      </c>
      <c r="C47" s="2122"/>
      <c r="D47" s="2122"/>
      <c r="E47" s="2008"/>
      <c r="F47" s="2120"/>
    </row>
    <row r="48" spans="1:6" ht="47.25" x14ac:dyDescent="0.25">
      <c r="A48" s="1925">
        <v>33</v>
      </c>
      <c r="B48" s="2122" t="s">
        <v>741</v>
      </c>
      <c r="C48" s="2122" t="s">
        <v>29845</v>
      </c>
      <c r="D48" s="2121" t="s">
        <v>4483</v>
      </c>
      <c r="E48" s="2007">
        <v>1736206.9</v>
      </c>
      <c r="F48" s="1974" t="s">
        <v>1259</v>
      </c>
    </row>
    <row r="49" spans="1:6" x14ac:dyDescent="0.25">
      <c r="A49" s="1925"/>
      <c r="B49" s="1965" t="s">
        <v>248</v>
      </c>
      <c r="C49" s="1965"/>
      <c r="D49" s="1965"/>
      <c r="E49" s="2011">
        <f>SUM(E6:E48)</f>
        <v>79574137.929999992</v>
      </c>
      <c r="F49" s="2006"/>
    </row>
    <row r="50" spans="1:6" x14ac:dyDescent="0.25">
      <c r="A50" s="1925"/>
      <c r="B50" s="1965" t="s">
        <v>323</v>
      </c>
      <c r="C50" s="1965"/>
      <c r="D50" s="1965"/>
      <c r="E50" s="2011"/>
      <c r="F50" s="2006"/>
    </row>
    <row r="51" spans="1:6" ht="126" x14ac:dyDescent="0.25">
      <c r="A51" s="1731"/>
      <c r="B51" s="2121" t="s">
        <v>43145</v>
      </c>
      <c r="C51" s="2122" t="s">
        <v>29865</v>
      </c>
      <c r="D51" s="2121" t="s">
        <v>43146</v>
      </c>
      <c r="E51" s="2007">
        <v>1736206.9</v>
      </c>
      <c r="F51" s="1974" t="s">
        <v>1259</v>
      </c>
    </row>
    <row r="52" spans="1:6" x14ac:dyDescent="0.25">
      <c r="A52" s="1732"/>
      <c r="B52" s="1732" t="s">
        <v>248</v>
      </c>
      <c r="C52" s="1732"/>
      <c r="D52" s="1732"/>
      <c r="E52" s="2100">
        <f>E51+E49</f>
        <v>81310344.829999998</v>
      </c>
      <c r="F52" s="2115"/>
    </row>
    <row r="53" spans="1:6" x14ac:dyDescent="0.25">
      <c r="A53" s="1731"/>
      <c r="B53" s="1731"/>
      <c r="C53" s="1731"/>
      <c r="D53" s="1731"/>
      <c r="E53" s="2153"/>
      <c r="F53" s="2154"/>
    </row>
    <row r="54" spans="1:6" x14ac:dyDescent="0.25">
      <c r="A54" s="1731"/>
      <c r="B54" s="1731" t="s">
        <v>43147</v>
      </c>
      <c r="C54" s="1731"/>
      <c r="D54" s="1731"/>
      <c r="E54" s="2082">
        <v>1000000</v>
      </c>
      <c r="F54" s="2154"/>
    </row>
    <row r="55" spans="1:6" x14ac:dyDescent="0.25">
      <c r="A55" s="1731"/>
      <c r="B55" s="1731" t="s">
        <v>34</v>
      </c>
      <c r="C55" s="1731"/>
      <c r="D55" s="1731"/>
      <c r="E55" s="2082">
        <v>4500000</v>
      </c>
      <c r="F55" s="2154"/>
    </row>
    <row r="56" spans="1:6" x14ac:dyDescent="0.25">
      <c r="A56" s="1731"/>
      <c r="B56" s="1732" t="s">
        <v>248</v>
      </c>
      <c r="C56" s="1731"/>
      <c r="D56" s="1731"/>
      <c r="E56" s="2155">
        <f>SUM(E54:E55)</f>
        <v>5500000</v>
      </c>
      <c r="F56" s="2154"/>
    </row>
    <row r="57" spans="1:6" x14ac:dyDescent="0.25">
      <c r="A57" s="1731"/>
      <c r="B57" s="1731"/>
      <c r="C57" s="1731"/>
      <c r="D57" s="1731"/>
      <c r="E57" s="2082"/>
      <c r="F57" s="2154"/>
    </row>
    <row r="58" spans="1:6" x14ac:dyDescent="0.25">
      <c r="A58" s="1731"/>
      <c r="B58" s="1732" t="s">
        <v>324</v>
      </c>
      <c r="C58" s="1732"/>
      <c r="D58" s="1732"/>
      <c r="E58" s="2155">
        <f>E56+E52</f>
        <v>86810344.829999998</v>
      </c>
      <c r="F58" s="2154"/>
    </row>
    <row r="59" spans="1:6" x14ac:dyDescent="0.25">
      <c r="E59" s="2013"/>
    </row>
    <row r="60" spans="1:6" x14ac:dyDescent="0.25">
      <c r="E60" s="2013"/>
    </row>
    <row r="61" spans="1:6" x14ac:dyDescent="0.25">
      <c r="A61" s="2519" t="s">
        <v>0</v>
      </c>
      <c r="B61" s="2520"/>
      <c r="C61" s="2520"/>
      <c r="D61" s="2520"/>
      <c r="E61" s="2520"/>
      <c r="F61" s="2521"/>
    </row>
    <row r="62" spans="1:6" x14ac:dyDescent="0.25">
      <c r="A62" s="2519" t="s">
        <v>43148</v>
      </c>
      <c r="B62" s="2520"/>
      <c r="C62" s="2520"/>
      <c r="D62" s="2520"/>
      <c r="E62" s="2520"/>
      <c r="F62" s="2521"/>
    </row>
    <row r="63" spans="1:6" x14ac:dyDescent="0.25">
      <c r="A63" s="2519" t="s">
        <v>18642</v>
      </c>
      <c r="B63" s="2520"/>
      <c r="C63" s="2520"/>
      <c r="D63" s="2520"/>
      <c r="E63" s="2520"/>
      <c r="F63" s="2521"/>
    </row>
    <row r="64" spans="1:6" x14ac:dyDescent="0.25">
      <c r="A64" s="2116" t="s">
        <v>3</v>
      </c>
      <c r="B64" s="2119" t="s">
        <v>283</v>
      </c>
      <c r="C64" s="2119" t="s">
        <v>284</v>
      </c>
      <c r="D64" s="2117" t="s">
        <v>5291</v>
      </c>
      <c r="E64" s="2086" t="s">
        <v>708</v>
      </c>
      <c r="F64" s="2118" t="s">
        <v>1228</v>
      </c>
    </row>
    <row r="65" spans="1:6" x14ac:dyDescent="0.25">
      <c r="A65" s="1756"/>
      <c r="B65" s="2677" t="s">
        <v>27539</v>
      </c>
      <c r="C65" s="2462"/>
      <c r="D65" s="2463"/>
      <c r="E65" s="2018"/>
      <c r="F65" s="1756"/>
    </row>
    <row r="66" spans="1:6" ht="31.5" x14ac:dyDescent="0.25">
      <c r="A66" s="1756">
        <v>1</v>
      </c>
      <c r="B66" s="1756" t="s">
        <v>3454</v>
      </c>
      <c r="C66" s="1756" t="s">
        <v>43082</v>
      </c>
      <c r="D66" s="1756" t="s">
        <v>329</v>
      </c>
      <c r="E66" s="2018">
        <v>382758.62</v>
      </c>
      <c r="F66" s="1756" t="s">
        <v>135</v>
      </c>
    </row>
    <row r="67" spans="1:6" ht="47.25" x14ac:dyDescent="0.25">
      <c r="A67" s="1756">
        <v>2</v>
      </c>
      <c r="B67" s="1756" t="s">
        <v>43149</v>
      </c>
      <c r="C67" s="1756" t="s">
        <v>43083</v>
      </c>
      <c r="D67" s="1756" t="s">
        <v>43150</v>
      </c>
      <c r="E67" s="2018">
        <v>300000</v>
      </c>
      <c r="F67" s="1756" t="s">
        <v>135</v>
      </c>
    </row>
    <row r="68" spans="1:6" x14ac:dyDescent="0.25">
      <c r="A68" s="1756"/>
      <c r="B68" s="2677" t="s">
        <v>8990</v>
      </c>
      <c r="C68" s="2462"/>
      <c r="D68" s="2463"/>
      <c r="E68" s="2018"/>
      <c r="F68" s="1756"/>
    </row>
    <row r="69" spans="1:6" ht="31.5" x14ac:dyDescent="0.25">
      <c r="A69" s="1756">
        <v>3</v>
      </c>
      <c r="B69" s="1756" t="s">
        <v>290</v>
      </c>
      <c r="C69" s="1756" t="s">
        <v>43151</v>
      </c>
      <c r="D69" s="1756" t="s">
        <v>541</v>
      </c>
      <c r="E69" s="2018">
        <v>241379.31</v>
      </c>
      <c r="F69" s="1756" t="s">
        <v>135</v>
      </c>
    </row>
    <row r="70" spans="1:6" ht="47.25" x14ac:dyDescent="0.25">
      <c r="A70" s="1756">
        <v>4</v>
      </c>
      <c r="B70" s="1756" t="s">
        <v>721</v>
      </c>
      <c r="C70" s="1756" t="s">
        <v>43152</v>
      </c>
      <c r="D70" s="1756" t="s">
        <v>43150</v>
      </c>
      <c r="E70" s="2018">
        <v>100000</v>
      </c>
      <c r="F70" s="1756" t="s">
        <v>135</v>
      </c>
    </row>
    <row r="71" spans="1:6" x14ac:dyDescent="0.25">
      <c r="A71" s="1756"/>
      <c r="B71" s="2484" t="s">
        <v>739</v>
      </c>
      <c r="C71" s="2485"/>
      <c r="D71" s="1756"/>
      <c r="E71" s="2018"/>
      <c r="F71" s="1756"/>
    </row>
    <row r="72" spans="1:6" ht="31.5" x14ac:dyDescent="0.25">
      <c r="A72" s="1756">
        <v>5</v>
      </c>
      <c r="B72" s="1756" t="s">
        <v>4585</v>
      </c>
      <c r="C72" s="1756" t="s">
        <v>43090</v>
      </c>
      <c r="D72" s="1755" t="s">
        <v>302</v>
      </c>
      <c r="E72" s="2018">
        <v>568965.51</v>
      </c>
      <c r="F72" s="1756" t="s">
        <v>135</v>
      </c>
    </row>
    <row r="73" spans="1:6" x14ac:dyDescent="0.25">
      <c r="A73" s="1756"/>
      <c r="B73" s="2118" t="s">
        <v>306</v>
      </c>
      <c r="C73" s="1756"/>
      <c r="D73" s="1756"/>
      <c r="E73" s="2018"/>
      <c r="F73" s="1756"/>
    </row>
    <row r="74" spans="1:6" ht="47.25" x14ac:dyDescent="0.25">
      <c r="A74" s="1756">
        <v>6</v>
      </c>
      <c r="B74" s="1960" t="s">
        <v>4481</v>
      </c>
      <c r="C74" s="1756" t="s">
        <v>43153</v>
      </c>
      <c r="D74" s="1755" t="s">
        <v>4483</v>
      </c>
      <c r="E74" s="2079">
        <v>227586.2</v>
      </c>
      <c r="F74" s="1756" t="s">
        <v>272</v>
      </c>
    </row>
    <row r="75" spans="1:6" ht="31.5" x14ac:dyDescent="0.25">
      <c r="A75" s="1756"/>
      <c r="B75" s="2119" t="s">
        <v>303</v>
      </c>
      <c r="C75" s="1756"/>
      <c r="D75" s="1756"/>
      <c r="E75" s="2018"/>
      <c r="F75" s="1756"/>
    </row>
    <row r="76" spans="1:6" ht="47.25" x14ac:dyDescent="0.25">
      <c r="A76" s="1756">
        <v>7</v>
      </c>
      <c r="B76" s="1960" t="s">
        <v>43145</v>
      </c>
      <c r="C76" s="1756" t="s">
        <v>43154</v>
      </c>
      <c r="D76" s="1755" t="s">
        <v>43155</v>
      </c>
      <c r="E76" s="2079">
        <v>227586.2</v>
      </c>
      <c r="F76" s="1756" t="s">
        <v>272</v>
      </c>
    </row>
    <row r="77" spans="1:6" x14ac:dyDescent="0.25">
      <c r="A77" s="1756"/>
      <c r="B77" s="2119" t="s">
        <v>34</v>
      </c>
      <c r="C77" s="1756"/>
      <c r="D77" s="1756"/>
      <c r="E77" s="2018"/>
      <c r="F77" s="1756"/>
    </row>
    <row r="78" spans="1:6" ht="47.25" x14ac:dyDescent="0.25">
      <c r="A78" s="1756">
        <v>8</v>
      </c>
      <c r="B78" s="1755" t="s">
        <v>309</v>
      </c>
      <c r="C78" s="1756" t="s">
        <v>43088</v>
      </c>
      <c r="D78" s="1755" t="s">
        <v>341</v>
      </c>
      <c r="E78" s="2079">
        <v>1844828</v>
      </c>
      <c r="F78" s="1756" t="s">
        <v>272</v>
      </c>
    </row>
    <row r="79" spans="1:6" ht="47.25" x14ac:dyDescent="0.25">
      <c r="A79" s="1756">
        <v>9</v>
      </c>
      <c r="B79" s="1755" t="s">
        <v>342</v>
      </c>
      <c r="C79" s="1756" t="s">
        <v>43156</v>
      </c>
      <c r="D79" s="1755" t="s">
        <v>341</v>
      </c>
      <c r="E79" s="2079">
        <v>1000000</v>
      </c>
      <c r="F79" s="1756" t="s">
        <v>272</v>
      </c>
    </row>
    <row r="80" spans="1:6" x14ac:dyDescent="0.25">
      <c r="A80" s="1756"/>
      <c r="B80" s="2484" t="s">
        <v>5895</v>
      </c>
      <c r="C80" s="2485"/>
      <c r="D80" s="1756"/>
      <c r="E80" s="2018"/>
      <c r="F80" s="1756"/>
    </row>
    <row r="81" spans="1:6" ht="47.25" x14ac:dyDescent="0.25">
      <c r="A81" s="1756">
        <v>10</v>
      </c>
      <c r="B81" s="1755" t="s">
        <v>43092</v>
      </c>
      <c r="C81" s="1756" t="s">
        <v>43157</v>
      </c>
      <c r="D81" s="1756" t="s">
        <v>43158</v>
      </c>
      <c r="E81" s="2079">
        <v>1200000</v>
      </c>
      <c r="F81" s="1756" t="s">
        <v>272</v>
      </c>
    </row>
    <row r="82" spans="1:6" x14ac:dyDescent="0.25">
      <c r="A82" s="1756"/>
      <c r="B82" s="2484" t="s">
        <v>5872</v>
      </c>
      <c r="C82" s="2485"/>
      <c r="D82" s="1756"/>
      <c r="E82" s="2018"/>
      <c r="F82" s="1756"/>
    </row>
    <row r="83" spans="1:6" ht="63" x14ac:dyDescent="0.25">
      <c r="A83" s="1756">
        <v>11</v>
      </c>
      <c r="B83" s="1756" t="s">
        <v>43118</v>
      </c>
      <c r="C83" s="1756" t="s">
        <v>43159</v>
      </c>
      <c r="D83" s="1756" t="s">
        <v>43160</v>
      </c>
      <c r="E83" s="2087">
        <v>1786206.9</v>
      </c>
      <c r="F83" s="1756" t="s">
        <v>7735</v>
      </c>
    </row>
    <row r="84" spans="1:6" ht="47.25" x14ac:dyDescent="0.25">
      <c r="A84" s="1756">
        <v>12</v>
      </c>
      <c r="B84" s="1756" t="s">
        <v>43161</v>
      </c>
      <c r="C84" s="1756" t="s">
        <v>43162</v>
      </c>
      <c r="D84" s="1756" t="s">
        <v>43163</v>
      </c>
      <c r="E84" s="2087">
        <v>1500000</v>
      </c>
      <c r="F84" s="1756" t="s">
        <v>13</v>
      </c>
    </row>
    <row r="85" spans="1:6" x14ac:dyDescent="0.25">
      <c r="A85" s="1756"/>
      <c r="B85" s="2484" t="s">
        <v>4995</v>
      </c>
      <c r="C85" s="2485"/>
      <c r="D85" s="1756"/>
      <c r="E85" s="2018"/>
      <c r="F85" s="1756"/>
    </row>
    <row r="86" spans="1:6" ht="47.25" x14ac:dyDescent="0.25">
      <c r="A86" s="1756">
        <v>13</v>
      </c>
      <c r="B86" s="1756" t="s">
        <v>43164</v>
      </c>
      <c r="C86" s="1756" t="s">
        <v>43165</v>
      </c>
      <c r="D86" s="1756" t="s">
        <v>43166</v>
      </c>
      <c r="E86" s="2018">
        <v>2000000</v>
      </c>
      <c r="F86" s="1756" t="s">
        <v>13</v>
      </c>
    </row>
    <row r="87" spans="1:6" x14ac:dyDescent="0.25">
      <c r="A87" s="1756"/>
      <c r="B87" s="2118" t="s">
        <v>949</v>
      </c>
      <c r="C87" s="1756"/>
      <c r="D87" s="1756"/>
      <c r="E87" s="2019">
        <f>SUM(E66:E86)</f>
        <v>11379310.74</v>
      </c>
      <c r="F87" s="1756"/>
    </row>
    <row r="88" spans="1:6" x14ac:dyDescent="0.25">
      <c r="A88" s="2453" t="s">
        <v>42278</v>
      </c>
      <c r="B88" s="2453"/>
      <c r="C88" s="2453"/>
      <c r="D88" s="2453" t="s">
        <v>279</v>
      </c>
      <c r="E88" s="2453"/>
      <c r="F88" s="2453"/>
    </row>
  </sheetData>
  <mergeCells count="21">
    <mergeCell ref="A1:F1"/>
    <mergeCell ref="A2:F2"/>
    <mergeCell ref="A3:F3"/>
    <mergeCell ref="B5:D5"/>
    <mergeCell ref="B9:D9"/>
    <mergeCell ref="B18:C18"/>
    <mergeCell ref="B30:C30"/>
    <mergeCell ref="B38:C38"/>
    <mergeCell ref="B40:D40"/>
    <mergeCell ref="B45:C45"/>
    <mergeCell ref="A61:F61"/>
    <mergeCell ref="A62:F62"/>
    <mergeCell ref="B85:C85"/>
    <mergeCell ref="A88:C88"/>
    <mergeCell ref="D88:F88"/>
    <mergeCell ref="A63:F63"/>
    <mergeCell ref="B65:D65"/>
    <mergeCell ref="B68:D68"/>
    <mergeCell ref="B71:C71"/>
    <mergeCell ref="B80:C80"/>
    <mergeCell ref="B82:C82"/>
  </mergeCells>
  <pageMargins left="0.7" right="0.7" top="0.75" bottom="0.75" header="0.3" footer="0.3"/>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I100"/>
  <sheetViews>
    <sheetView topLeftCell="A75" workbookViewId="0">
      <selection activeCell="C76" sqref="C76"/>
    </sheetView>
  </sheetViews>
  <sheetFormatPr defaultRowHeight="15" x14ac:dyDescent="0.25"/>
  <cols>
    <col min="1" max="1" width="9.140625" style="91"/>
    <col min="2" max="2" width="13.85546875" style="91" customWidth="1"/>
    <col min="3" max="3" width="43" style="91" customWidth="1"/>
    <col min="4" max="4" width="22" style="91" customWidth="1"/>
    <col min="5" max="5" width="19.85546875" style="91" customWidth="1"/>
    <col min="6" max="6" width="12.7109375" style="91" customWidth="1"/>
    <col min="7" max="257" width="9.140625" style="91"/>
    <col min="258" max="258" width="13.85546875" style="91" customWidth="1"/>
    <col min="259" max="259" width="43" style="91" customWidth="1"/>
    <col min="260" max="260" width="22" style="91" customWidth="1"/>
    <col min="261" max="261" width="19.85546875" style="91" customWidth="1"/>
    <col min="262" max="262" width="12.7109375" style="91" customWidth="1"/>
    <col min="263" max="513" width="9.140625" style="91"/>
    <col min="514" max="514" width="13.85546875" style="91" customWidth="1"/>
    <col min="515" max="515" width="43" style="91" customWidth="1"/>
    <col min="516" max="516" width="22" style="91" customWidth="1"/>
    <col min="517" max="517" width="19.85546875" style="91" customWidth="1"/>
    <col min="518" max="518" width="12.7109375" style="91" customWidth="1"/>
    <col min="519" max="769" width="9.140625" style="91"/>
    <col min="770" max="770" width="13.85546875" style="91" customWidth="1"/>
    <col min="771" max="771" width="43" style="91" customWidth="1"/>
    <col min="772" max="772" width="22" style="91" customWidth="1"/>
    <col min="773" max="773" width="19.85546875" style="91" customWidth="1"/>
    <col min="774" max="774" width="12.7109375" style="91" customWidth="1"/>
    <col min="775" max="1025" width="9.140625" style="91"/>
    <col min="1026" max="1026" width="13.85546875" style="91" customWidth="1"/>
    <col min="1027" max="1027" width="43" style="91" customWidth="1"/>
    <col min="1028" max="1028" width="22" style="91" customWidth="1"/>
    <col min="1029" max="1029" width="19.85546875" style="91" customWidth="1"/>
    <col min="1030" max="1030" width="12.7109375" style="91" customWidth="1"/>
    <col min="1031" max="1281" width="9.140625" style="91"/>
    <col min="1282" max="1282" width="13.85546875" style="91" customWidth="1"/>
    <col min="1283" max="1283" width="43" style="91" customWidth="1"/>
    <col min="1284" max="1284" width="22" style="91" customWidth="1"/>
    <col min="1285" max="1285" width="19.85546875" style="91" customWidth="1"/>
    <col min="1286" max="1286" width="12.7109375" style="91" customWidth="1"/>
    <col min="1287" max="1537" width="9.140625" style="91"/>
    <col min="1538" max="1538" width="13.85546875" style="91" customWidth="1"/>
    <col min="1539" max="1539" width="43" style="91" customWidth="1"/>
    <col min="1540" max="1540" width="22" style="91" customWidth="1"/>
    <col min="1541" max="1541" width="19.85546875" style="91" customWidth="1"/>
    <col min="1542" max="1542" width="12.7109375" style="91" customWidth="1"/>
    <col min="1543" max="1793" width="9.140625" style="91"/>
    <col min="1794" max="1794" width="13.85546875" style="91" customWidth="1"/>
    <col min="1795" max="1795" width="43" style="91" customWidth="1"/>
    <col min="1796" max="1796" width="22" style="91" customWidth="1"/>
    <col min="1797" max="1797" width="19.85546875" style="91" customWidth="1"/>
    <col min="1798" max="1798" width="12.7109375" style="91" customWidth="1"/>
    <col min="1799" max="2049" width="9.140625" style="91"/>
    <col min="2050" max="2050" width="13.85546875" style="91" customWidth="1"/>
    <col min="2051" max="2051" width="43" style="91" customWidth="1"/>
    <col min="2052" max="2052" width="22" style="91" customWidth="1"/>
    <col min="2053" max="2053" width="19.85546875" style="91" customWidth="1"/>
    <col min="2054" max="2054" width="12.7109375" style="91" customWidth="1"/>
    <col min="2055" max="2305" width="9.140625" style="91"/>
    <col min="2306" max="2306" width="13.85546875" style="91" customWidth="1"/>
    <col min="2307" max="2307" width="43" style="91" customWidth="1"/>
    <col min="2308" max="2308" width="22" style="91" customWidth="1"/>
    <col min="2309" max="2309" width="19.85546875" style="91" customWidth="1"/>
    <col min="2310" max="2310" width="12.7109375" style="91" customWidth="1"/>
    <col min="2311" max="2561" width="9.140625" style="91"/>
    <col min="2562" max="2562" width="13.85546875" style="91" customWidth="1"/>
    <col min="2563" max="2563" width="43" style="91" customWidth="1"/>
    <col min="2564" max="2564" width="22" style="91" customWidth="1"/>
    <col min="2565" max="2565" width="19.85546875" style="91" customWidth="1"/>
    <col min="2566" max="2566" width="12.7109375" style="91" customWidth="1"/>
    <col min="2567" max="2817" width="9.140625" style="91"/>
    <col min="2818" max="2818" width="13.85546875" style="91" customWidth="1"/>
    <col min="2819" max="2819" width="43" style="91" customWidth="1"/>
    <col min="2820" max="2820" width="22" style="91" customWidth="1"/>
    <col min="2821" max="2821" width="19.85546875" style="91" customWidth="1"/>
    <col min="2822" max="2822" width="12.7109375" style="91" customWidth="1"/>
    <col min="2823" max="3073" width="9.140625" style="91"/>
    <col min="3074" max="3074" width="13.85546875" style="91" customWidth="1"/>
    <col min="3075" max="3075" width="43" style="91" customWidth="1"/>
    <col min="3076" max="3076" width="22" style="91" customWidth="1"/>
    <col min="3077" max="3077" width="19.85546875" style="91" customWidth="1"/>
    <col min="3078" max="3078" width="12.7109375" style="91" customWidth="1"/>
    <col min="3079" max="3329" width="9.140625" style="91"/>
    <col min="3330" max="3330" width="13.85546875" style="91" customWidth="1"/>
    <col min="3331" max="3331" width="43" style="91" customWidth="1"/>
    <col min="3332" max="3332" width="22" style="91" customWidth="1"/>
    <col min="3333" max="3333" width="19.85546875" style="91" customWidth="1"/>
    <col min="3334" max="3334" width="12.7109375" style="91" customWidth="1"/>
    <col min="3335" max="3585" width="9.140625" style="91"/>
    <col min="3586" max="3586" width="13.85546875" style="91" customWidth="1"/>
    <col min="3587" max="3587" width="43" style="91" customWidth="1"/>
    <col min="3588" max="3588" width="22" style="91" customWidth="1"/>
    <col min="3589" max="3589" width="19.85546875" style="91" customWidth="1"/>
    <col min="3590" max="3590" width="12.7109375" style="91" customWidth="1"/>
    <col min="3591" max="3841" width="9.140625" style="91"/>
    <col min="3842" max="3842" width="13.85546875" style="91" customWidth="1"/>
    <col min="3843" max="3843" width="43" style="91" customWidth="1"/>
    <col min="3844" max="3844" width="22" style="91" customWidth="1"/>
    <col min="3845" max="3845" width="19.85546875" style="91" customWidth="1"/>
    <col min="3846" max="3846" width="12.7109375" style="91" customWidth="1"/>
    <col min="3847" max="4097" width="9.140625" style="91"/>
    <col min="4098" max="4098" width="13.85546875" style="91" customWidth="1"/>
    <col min="4099" max="4099" width="43" style="91" customWidth="1"/>
    <col min="4100" max="4100" width="22" style="91" customWidth="1"/>
    <col min="4101" max="4101" width="19.85546875" style="91" customWidth="1"/>
    <col min="4102" max="4102" width="12.7109375" style="91" customWidth="1"/>
    <col min="4103" max="4353" width="9.140625" style="91"/>
    <col min="4354" max="4354" width="13.85546875" style="91" customWidth="1"/>
    <col min="4355" max="4355" width="43" style="91" customWidth="1"/>
    <col min="4356" max="4356" width="22" style="91" customWidth="1"/>
    <col min="4357" max="4357" width="19.85546875" style="91" customWidth="1"/>
    <col min="4358" max="4358" width="12.7109375" style="91" customWidth="1"/>
    <col min="4359" max="4609" width="9.140625" style="91"/>
    <col min="4610" max="4610" width="13.85546875" style="91" customWidth="1"/>
    <col min="4611" max="4611" width="43" style="91" customWidth="1"/>
    <col min="4612" max="4612" width="22" style="91" customWidth="1"/>
    <col min="4613" max="4613" width="19.85546875" style="91" customWidth="1"/>
    <col min="4614" max="4614" width="12.7109375" style="91" customWidth="1"/>
    <col min="4615" max="4865" width="9.140625" style="91"/>
    <col min="4866" max="4866" width="13.85546875" style="91" customWidth="1"/>
    <col min="4867" max="4867" width="43" style="91" customWidth="1"/>
    <col min="4868" max="4868" width="22" style="91" customWidth="1"/>
    <col min="4869" max="4869" width="19.85546875" style="91" customWidth="1"/>
    <col min="4870" max="4870" width="12.7109375" style="91" customWidth="1"/>
    <col min="4871" max="5121" width="9.140625" style="91"/>
    <col min="5122" max="5122" width="13.85546875" style="91" customWidth="1"/>
    <col min="5123" max="5123" width="43" style="91" customWidth="1"/>
    <col min="5124" max="5124" width="22" style="91" customWidth="1"/>
    <col min="5125" max="5125" width="19.85546875" style="91" customWidth="1"/>
    <col min="5126" max="5126" width="12.7109375" style="91" customWidth="1"/>
    <col min="5127" max="5377" width="9.140625" style="91"/>
    <col min="5378" max="5378" width="13.85546875" style="91" customWidth="1"/>
    <col min="5379" max="5379" width="43" style="91" customWidth="1"/>
    <col min="5380" max="5380" width="22" style="91" customWidth="1"/>
    <col min="5381" max="5381" width="19.85546875" style="91" customWidth="1"/>
    <col min="5382" max="5382" width="12.7109375" style="91" customWidth="1"/>
    <col min="5383" max="5633" width="9.140625" style="91"/>
    <col min="5634" max="5634" width="13.85546875" style="91" customWidth="1"/>
    <col min="5635" max="5635" width="43" style="91" customWidth="1"/>
    <col min="5636" max="5636" width="22" style="91" customWidth="1"/>
    <col min="5637" max="5637" width="19.85546875" style="91" customWidth="1"/>
    <col min="5638" max="5638" width="12.7109375" style="91" customWidth="1"/>
    <col min="5639" max="5889" width="9.140625" style="91"/>
    <col min="5890" max="5890" width="13.85546875" style="91" customWidth="1"/>
    <col min="5891" max="5891" width="43" style="91" customWidth="1"/>
    <col min="5892" max="5892" width="22" style="91" customWidth="1"/>
    <col min="5893" max="5893" width="19.85546875" style="91" customWidth="1"/>
    <col min="5894" max="5894" width="12.7109375" style="91" customWidth="1"/>
    <col min="5895" max="6145" width="9.140625" style="91"/>
    <col min="6146" max="6146" width="13.85546875" style="91" customWidth="1"/>
    <col min="6147" max="6147" width="43" style="91" customWidth="1"/>
    <col min="6148" max="6148" width="22" style="91" customWidth="1"/>
    <col min="6149" max="6149" width="19.85546875" style="91" customWidth="1"/>
    <col min="6150" max="6150" width="12.7109375" style="91" customWidth="1"/>
    <col min="6151" max="6401" width="9.140625" style="91"/>
    <col min="6402" max="6402" width="13.85546875" style="91" customWidth="1"/>
    <col min="6403" max="6403" width="43" style="91" customWidth="1"/>
    <col min="6404" max="6404" width="22" style="91" customWidth="1"/>
    <col min="6405" max="6405" width="19.85546875" style="91" customWidth="1"/>
    <col min="6406" max="6406" width="12.7109375" style="91" customWidth="1"/>
    <col min="6407" max="6657" width="9.140625" style="91"/>
    <col min="6658" max="6658" width="13.85546875" style="91" customWidth="1"/>
    <col min="6659" max="6659" width="43" style="91" customWidth="1"/>
    <col min="6660" max="6660" width="22" style="91" customWidth="1"/>
    <col min="6661" max="6661" width="19.85546875" style="91" customWidth="1"/>
    <col min="6662" max="6662" width="12.7109375" style="91" customWidth="1"/>
    <col min="6663" max="6913" width="9.140625" style="91"/>
    <col min="6914" max="6914" width="13.85546875" style="91" customWidth="1"/>
    <col min="6915" max="6915" width="43" style="91" customWidth="1"/>
    <col min="6916" max="6916" width="22" style="91" customWidth="1"/>
    <col min="6917" max="6917" width="19.85546875" style="91" customWidth="1"/>
    <col min="6918" max="6918" width="12.7109375" style="91" customWidth="1"/>
    <col min="6919" max="7169" width="9.140625" style="91"/>
    <col min="7170" max="7170" width="13.85546875" style="91" customWidth="1"/>
    <col min="7171" max="7171" width="43" style="91" customWidth="1"/>
    <col min="7172" max="7172" width="22" style="91" customWidth="1"/>
    <col min="7173" max="7173" width="19.85546875" style="91" customWidth="1"/>
    <col min="7174" max="7174" width="12.7109375" style="91" customWidth="1"/>
    <col min="7175" max="7425" width="9.140625" style="91"/>
    <col min="7426" max="7426" width="13.85546875" style="91" customWidth="1"/>
    <col min="7427" max="7427" width="43" style="91" customWidth="1"/>
    <col min="7428" max="7428" width="22" style="91" customWidth="1"/>
    <col min="7429" max="7429" width="19.85546875" style="91" customWidth="1"/>
    <col min="7430" max="7430" width="12.7109375" style="91" customWidth="1"/>
    <col min="7431" max="7681" width="9.140625" style="91"/>
    <col min="7682" max="7682" width="13.85546875" style="91" customWidth="1"/>
    <col min="7683" max="7683" width="43" style="91" customWidth="1"/>
    <col min="7684" max="7684" width="22" style="91" customWidth="1"/>
    <col min="7685" max="7685" width="19.85546875" style="91" customWidth="1"/>
    <col min="7686" max="7686" width="12.7109375" style="91" customWidth="1"/>
    <col min="7687" max="7937" width="9.140625" style="91"/>
    <col min="7938" max="7938" width="13.85546875" style="91" customWidth="1"/>
    <col min="7939" max="7939" width="43" style="91" customWidth="1"/>
    <col min="7940" max="7940" width="22" style="91" customWidth="1"/>
    <col min="7941" max="7941" width="19.85546875" style="91" customWidth="1"/>
    <col min="7942" max="7942" width="12.7109375" style="91" customWidth="1"/>
    <col min="7943" max="8193" width="9.140625" style="91"/>
    <col min="8194" max="8194" width="13.85546875" style="91" customWidth="1"/>
    <col min="8195" max="8195" width="43" style="91" customWidth="1"/>
    <col min="8196" max="8196" width="22" style="91" customWidth="1"/>
    <col min="8197" max="8197" width="19.85546875" style="91" customWidth="1"/>
    <col min="8198" max="8198" width="12.7109375" style="91" customWidth="1"/>
    <col min="8199" max="8449" width="9.140625" style="91"/>
    <col min="8450" max="8450" width="13.85546875" style="91" customWidth="1"/>
    <col min="8451" max="8451" width="43" style="91" customWidth="1"/>
    <col min="8452" max="8452" width="22" style="91" customWidth="1"/>
    <col min="8453" max="8453" width="19.85546875" style="91" customWidth="1"/>
    <col min="8454" max="8454" width="12.7109375" style="91" customWidth="1"/>
    <col min="8455" max="8705" width="9.140625" style="91"/>
    <col min="8706" max="8706" width="13.85546875" style="91" customWidth="1"/>
    <col min="8707" max="8707" width="43" style="91" customWidth="1"/>
    <col min="8708" max="8708" width="22" style="91" customWidth="1"/>
    <col min="8709" max="8709" width="19.85546875" style="91" customWidth="1"/>
    <col min="8710" max="8710" width="12.7109375" style="91" customWidth="1"/>
    <col min="8711" max="8961" width="9.140625" style="91"/>
    <col min="8962" max="8962" width="13.85546875" style="91" customWidth="1"/>
    <col min="8963" max="8963" width="43" style="91" customWidth="1"/>
    <col min="8964" max="8964" width="22" style="91" customWidth="1"/>
    <col min="8965" max="8965" width="19.85546875" style="91" customWidth="1"/>
    <col min="8966" max="8966" width="12.7109375" style="91" customWidth="1"/>
    <col min="8967" max="9217" width="9.140625" style="91"/>
    <col min="9218" max="9218" width="13.85546875" style="91" customWidth="1"/>
    <col min="9219" max="9219" width="43" style="91" customWidth="1"/>
    <col min="9220" max="9220" width="22" style="91" customWidth="1"/>
    <col min="9221" max="9221" width="19.85546875" style="91" customWidth="1"/>
    <col min="9222" max="9222" width="12.7109375" style="91" customWidth="1"/>
    <col min="9223" max="9473" width="9.140625" style="91"/>
    <col min="9474" max="9474" width="13.85546875" style="91" customWidth="1"/>
    <col min="9475" max="9475" width="43" style="91" customWidth="1"/>
    <col min="9476" max="9476" width="22" style="91" customWidth="1"/>
    <col min="9477" max="9477" width="19.85546875" style="91" customWidth="1"/>
    <col min="9478" max="9478" width="12.7109375" style="91" customWidth="1"/>
    <col min="9479" max="9729" width="9.140625" style="91"/>
    <col min="9730" max="9730" width="13.85546875" style="91" customWidth="1"/>
    <col min="9731" max="9731" width="43" style="91" customWidth="1"/>
    <col min="9732" max="9732" width="22" style="91" customWidth="1"/>
    <col min="9733" max="9733" width="19.85546875" style="91" customWidth="1"/>
    <col min="9734" max="9734" width="12.7109375" style="91" customWidth="1"/>
    <col min="9735" max="9985" width="9.140625" style="91"/>
    <col min="9986" max="9986" width="13.85546875" style="91" customWidth="1"/>
    <col min="9987" max="9987" width="43" style="91" customWidth="1"/>
    <col min="9988" max="9988" width="22" style="91" customWidth="1"/>
    <col min="9989" max="9989" width="19.85546875" style="91" customWidth="1"/>
    <col min="9990" max="9990" width="12.7109375" style="91" customWidth="1"/>
    <col min="9991" max="10241" width="9.140625" style="91"/>
    <col min="10242" max="10242" width="13.85546875" style="91" customWidth="1"/>
    <col min="10243" max="10243" width="43" style="91" customWidth="1"/>
    <col min="10244" max="10244" width="22" style="91" customWidth="1"/>
    <col min="10245" max="10245" width="19.85546875" style="91" customWidth="1"/>
    <col min="10246" max="10246" width="12.7109375" style="91" customWidth="1"/>
    <col min="10247" max="10497" width="9.140625" style="91"/>
    <col min="10498" max="10498" width="13.85546875" style="91" customWidth="1"/>
    <col min="10499" max="10499" width="43" style="91" customWidth="1"/>
    <col min="10500" max="10500" width="22" style="91" customWidth="1"/>
    <col min="10501" max="10501" width="19.85546875" style="91" customWidth="1"/>
    <col min="10502" max="10502" width="12.7109375" style="91" customWidth="1"/>
    <col min="10503" max="10753" width="9.140625" style="91"/>
    <col min="10754" max="10754" width="13.85546875" style="91" customWidth="1"/>
    <col min="10755" max="10755" width="43" style="91" customWidth="1"/>
    <col min="10756" max="10756" width="22" style="91" customWidth="1"/>
    <col min="10757" max="10757" width="19.85546875" style="91" customWidth="1"/>
    <col min="10758" max="10758" width="12.7109375" style="91" customWidth="1"/>
    <col min="10759" max="11009" width="9.140625" style="91"/>
    <col min="11010" max="11010" width="13.85546875" style="91" customWidth="1"/>
    <col min="11011" max="11011" width="43" style="91" customWidth="1"/>
    <col min="11012" max="11012" width="22" style="91" customWidth="1"/>
    <col min="11013" max="11013" width="19.85546875" style="91" customWidth="1"/>
    <col min="11014" max="11014" width="12.7109375" style="91" customWidth="1"/>
    <col min="11015" max="11265" width="9.140625" style="91"/>
    <col min="11266" max="11266" width="13.85546875" style="91" customWidth="1"/>
    <col min="11267" max="11267" width="43" style="91" customWidth="1"/>
    <col min="11268" max="11268" width="22" style="91" customWidth="1"/>
    <col min="11269" max="11269" width="19.85546875" style="91" customWidth="1"/>
    <col min="11270" max="11270" width="12.7109375" style="91" customWidth="1"/>
    <col min="11271" max="11521" width="9.140625" style="91"/>
    <col min="11522" max="11522" width="13.85546875" style="91" customWidth="1"/>
    <col min="11523" max="11523" width="43" style="91" customWidth="1"/>
    <col min="11524" max="11524" width="22" style="91" customWidth="1"/>
    <col min="11525" max="11525" width="19.85546875" style="91" customWidth="1"/>
    <col min="11526" max="11526" width="12.7109375" style="91" customWidth="1"/>
    <col min="11527" max="11777" width="9.140625" style="91"/>
    <col min="11778" max="11778" width="13.85546875" style="91" customWidth="1"/>
    <col min="11779" max="11779" width="43" style="91" customWidth="1"/>
    <col min="11780" max="11780" width="22" style="91" customWidth="1"/>
    <col min="11781" max="11781" width="19.85546875" style="91" customWidth="1"/>
    <col min="11782" max="11782" width="12.7109375" style="91" customWidth="1"/>
    <col min="11783" max="12033" width="9.140625" style="91"/>
    <col min="12034" max="12034" width="13.85546875" style="91" customWidth="1"/>
    <col min="12035" max="12035" width="43" style="91" customWidth="1"/>
    <col min="12036" max="12036" width="22" style="91" customWidth="1"/>
    <col min="12037" max="12037" width="19.85546875" style="91" customWidth="1"/>
    <col min="12038" max="12038" width="12.7109375" style="91" customWidth="1"/>
    <col min="12039" max="12289" width="9.140625" style="91"/>
    <col min="12290" max="12290" width="13.85546875" style="91" customWidth="1"/>
    <col min="12291" max="12291" width="43" style="91" customWidth="1"/>
    <col min="12292" max="12292" width="22" style="91" customWidth="1"/>
    <col min="12293" max="12293" width="19.85546875" style="91" customWidth="1"/>
    <col min="12294" max="12294" width="12.7109375" style="91" customWidth="1"/>
    <col min="12295" max="12545" width="9.140625" style="91"/>
    <col min="12546" max="12546" width="13.85546875" style="91" customWidth="1"/>
    <col min="12547" max="12547" width="43" style="91" customWidth="1"/>
    <col min="12548" max="12548" width="22" style="91" customWidth="1"/>
    <col min="12549" max="12549" width="19.85546875" style="91" customWidth="1"/>
    <col min="12550" max="12550" width="12.7109375" style="91" customWidth="1"/>
    <col min="12551" max="12801" width="9.140625" style="91"/>
    <col min="12802" max="12802" width="13.85546875" style="91" customWidth="1"/>
    <col min="12803" max="12803" width="43" style="91" customWidth="1"/>
    <col min="12804" max="12804" width="22" style="91" customWidth="1"/>
    <col min="12805" max="12805" width="19.85546875" style="91" customWidth="1"/>
    <col min="12806" max="12806" width="12.7109375" style="91" customWidth="1"/>
    <col min="12807" max="13057" width="9.140625" style="91"/>
    <col min="13058" max="13058" width="13.85546875" style="91" customWidth="1"/>
    <col min="13059" max="13059" width="43" style="91" customWidth="1"/>
    <col min="13060" max="13060" width="22" style="91" customWidth="1"/>
    <col min="13061" max="13061" width="19.85546875" style="91" customWidth="1"/>
    <col min="13062" max="13062" width="12.7109375" style="91" customWidth="1"/>
    <col min="13063" max="13313" width="9.140625" style="91"/>
    <col min="13314" max="13314" width="13.85546875" style="91" customWidth="1"/>
    <col min="13315" max="13315" width="43" style="91" customWidth="1"/>
    <col min="13316" max="13316" width="22" style="91" customWidth="1"/>
    <col min="13317" max="13317" width="19.85546875" style="91" customWidth="1"/>
    <col min="13318" max="13318" width="12.7109375" style="91" customWidth="1"/>
    <col min="13319" max="13569" width="9.140625" style="91"/>
    <col min="13570" max="13570" width="13.85546875" style="91" customWidth="1"/>
    <col min="13571" max="13571" width="43" style="91" customWidth="1"/>
    <col min="13572" max="13572" width="22" style="91" customWidth="1"/>
    <col min="13573" max="13573" width="19.85546875" style="91" customWidth="1"/>
    <col min="13574" max="13574" width="12.7109375" style="91" customWidth="1"/>
    <col min="13575" max="13825" width="9.140625" style="91"/>
    <col min="13826" max="13826" width="13.85546875" style="91" customWidth="1"/>
    <col min="13827" max="13827" width="43" style="91" customWidth="1"/>
    <col min="13828" max="13828" width="22" style="91" customWidth="1"/>
    <col min="13829" max="13829" width="19.85546875" style="91" customWidth="1"/>
    <col min="13830" max="13830" width="12.7109375" style="91" customWidth="1"/>
    <col min="13831" max="14081" width="9.140625" style="91"/>
    <col min="14082" max="14082" width="13.85546875" style="91" customWidth="1"/>
    <col min="14083" max="14083" width="43" style="91" customWidth="1"/>
    <col min="14084" max="14084" width="22" style="91" customWidth="1"/>
    <col min="14085" max="14085" width="19.85546875" style="91" customWidth="1"/>
    <col min="14086" max="14086" width="12.7109375" style="91" customWidth="1"/>
    <col min="14087" max="14337" width="9.140625" style="91"/>
    <col min="14338" max="14338" width="13.85546875" style="91" customWidth="1"/>
    <col min="14339" max="14339" width="43" style="91" customWidth="1"/>
    <col min="14340" max="14340" width="22" style="91" customWidth="1"/>
    <col min="14341" max="14341" width="19.85546875" style="91" customWidth="1"/>
    <col min="14342" max="14342" width="12.7109375" style="91" customWidth="1"/>
    <col min="14343" max="14593" width="9.140625" style="91"/>
    <col min="14594" max="14594" width="13.85546875" style="91" customWidth="1"/>
    <col min="14595" max="14595" width="43" style="91" customWidth="1"/>
    <col min="14596" max="14596" width="22" style="91" customWidth="1"/>
    <col min="14597" max="14597" width="19.85546875" style="91" customWidth="1"/>
    <col min="14598" max="14598" width="12.7109375" style="91" customWidth="1"/>
    <col min="14599" max="14849" width="9.140625" style="91"/>
    <col min="14850" max="14850" width="13.85546875" style="91" customWidth="1"/>
    <col min="14851" max="14851" width="43" style="91" customWidth="1"/>
    <col min="14852" max="14852" width="22" style="91" customWidth="1"/>
    <col min="14853" max="14853" width="19.85546875" style="91" customWidth="1"/>
    <col min="14854" max="14854" width="12.7109375" style="91" customWidth="1"/>
    <col min="14855" max="15105" width="9.140625" style="91"/>
    <col min="15106" max="15106" width="13.85546875" style="91" customWidth="1"/>
    <col min="15107" max="15107" width="43" style="91" customWidth="1"/>
    <col min="15108" max="15108" width="22" style="91" customWidth="1"/>
    <col min="15109" max="15109" width="19.85546875" style="91" customWidth="1"/>
    <col min="15110" max="15110" width="12.7109375" style="91" customWidth="1"/>
    <col min="15111" max="15361" width="9.140625" style="91"/>
    <col min="15362" max="15362" width="13.85546875" style="91" customWidth="1"/>
    <col min="15363" max="15363" width="43" style="91" customWidth="1"/>
    <col min="15364" max="15364" width="22" style="91" customWidth="1"/>
    <col min="15365" max="15365" width="19.85546875" style="91" customWidth="1"/>
    <col min="15366" max="15366" width="12.7109375" style="91" customWidth="1"/>
    <col min="15367" max="15617" width="9.140625" style="91"/>
    <col min="15618" max="15618" width="13.85546875" style="91" customWidth="1"/>
    <col min="15619" max="15619" width="43" style="91" customWidth="1"/>
    <col min="15620" max="15620" width="22" style="91" customWidth="1"/>
    <col min="15621" max="15621" width="19.85546875" style="91" customWidth="1"/>
    <col min="15622" max="15622" width="12.7109375" style="91" customWidth="1"/>
    <col min="15623" max="15873" width="9.140625" style="91"/>
    <col min="15874" max="15874" width="13.85546875" style="91" customWidth="1"/>
    <col min="15875" max="15875" width="43" style="91" customWidth="1"/>
    <col min="15876" max="15876" width="22" style="91" customWidth="1"/>
    <col min="15877" max="15877" width="19.85546875" style="91" customWidth="1"/>
    <col min="15878" max="15878" width="12.7109375" style="91" customWidth="1"/>
    <col min="15879" max="16129" width="9.140625" style="91"/>
    <col min="16130" max="16130" width="13.85546875" style="91" customWidth="1"/>
    <col min="16131" max="16131" width="43" style="91" customWidth="1"/>
    <col min="16132" max="16132" width="22" style="91" customWidth="1"/>
    <col min="16133" max="16133" width="19.85546875" style="91" customWidth="1"/>
    <col min="16134" max="16134" width="12.7109375" style="91" customWidth="1"/>
    <col min="16135" max="16384" width="9.140625" style="91"/>
  </cols>
  <sheetData>
    <row r="1" spans="1:6" ht="15.75" x14ac:dyDescent="0.25">
      <c r="A1" s="2345" t="s">
        <v>0</v>
      </c>
      <c r="B1" s="2345"/>
      <c r="C1" s="2345"/>
      <c r="D1" s="2345"/>
      <c r="E1" s="2345"/>
      <c r="F1" s="2345"/>
    </row>
    <row r="2" spans="1:6" ht="15.75" x14ac:dyDescent="0.25">
      <c r="A2" s="2345" t="s">
        <v>29551</v>
      </c>
      <c r="B2" s="2345"/>
      <c r="C2" s="2345"/>
      <c r="D2" s="2345"/>
      <c r="E2" s="2345"/>
      <c r="F2" s="2345"/>
    </row>
    <row r="3" spans="1:6" ht="15.75" x14ac:dyDescent="0.25">
      <c r="A3" s="2345" t="s">
        <v>281</v>
      </c>
      <c r="B3" s="2345"/>
      <c r="C3" s="2345"/>
      <c r="D3" s="2345"/>
      <c r="E3" s="2345"/>
      <c r="F3" s="2345"/>
    </row>
    <row r="4" spans="1:6" ht="31.5" x14ac:dyDescent="0.25">
      <c r="A4" s="2217" t="s">
        <v>3</v>
      </c>
      <c r="B4" s="2211" t="s">
        <v>283</v>
      </c>
      <c r="C4" s="2211" t="s">
        <v>284</v>
      </c>
      <c r="D4" s="2211" t="s">
        <v>5291</v>
      </c>
      <c r="E4" s="2277" t="s">
        <v>286</v>
      </c>
      <c r="F4" s="2212" t="s">
        <v>287</v>
      </c>
    </row>
    <row r="5" spans="1:6" ht="15.75" x14ac:dyDescent="0.25">
      <c r="A5" s="131"/>
      <c r="B5" s="2214" t="s">
        <v>34</v>
      </c>
      <c r="C5" s="2213"/>
      <c r="D5" s="2213"/>
      <c r="E5" s="2278"/>
      <c r="F5" s="2213"/>
    </row>
    <row r="6" spans="1:6" ht="47.25" x14ac:dyDescent="0.25">
      <c r="A6" s="131">
        <v>1</v>
      </c>
      <c r="B6" s="2213" t="s">
        <v>309</v>
      </c>
      <c r="C6" s="2213" t="s">
        <v>29552</v>
      </c>
      <c r="D6" s="2213" t="s">
        <v>341</v>
      </c>
      <c r="E6" s="2278">
        <v>15883620.689999999</v>
      </c>
      <c r="F6" s="2213" t="s">
        <v>272</v>
      </c>
    </row>
    <row r="7" spans="1:6" ht="47.25" x14ac:dyDescent="0.25">
      <c r="A7" s="131">
        <v>2</v>
      </c>
      <c r="B7" s="2213" t="s">
        <v>311</v>
      </c>
      <c r="C7" s="2213" t="s">
        <v>29553</v>
      </c>
      <c r="D7" s="2213" t="s">
        <v>341</v>
      </c>
      <c r="E7" s="2278">
        <v>5000000</v>
      </c>
      <c r="F7" s="2213" t="s">
        <v>272</v>
      </c>
    </row>
    <row r="8" spans="1:6" ht="47.25" x14ac:dyDescent="0.25">
      <c r="A8" s="131">
        <v>3</v>
      </c>
      <c r="B8" s="2213" t="s">
        <v>29554</v>
      </c>
      <c r="C8" s="2213" t="s">
        <v>29555</v>
      </c>
      <c r="D8" s="2213" t="s">
        <v>29556</v>
      </c>
      <c r="E8" s="2279">
        <v>2500000</v>
      </c>
      <c r="F8" s="131" t="s">
        <v>272</v>
      </c>
    </row>
    <row r="9" spans="1:6" ht="47.25" x14ac:dyDescent="0.25">
      <c r="A9" s="131">
        <v>4</v>
      </c>
      <c r="B9" s="2213" t="s">
        <v>29554</v>
      </c>
      <c r="C9" s="2213" t="s">
        <v>29557</v>
      </c>
      <c r="D9" s="2213" t="s">
        <v>29558</v>
      </c>
      <c r="E9" s="2279">
        <v>2500000</v>
      </c>
      <c r="F9" s="131" t="s">
        <v>272</v>
      </c>
    </row>
    <row r="10" spans="1:6" ht="15.75" x14ac:dyDescent="0.25">
      <c r="A10" s="131"/>
      <c r="B10" s="2212" t="s">
        <v>248</v>
      </c>
      <c r="C10" s="131"/>
      <c r="D10" s="2213"/>
      <c r="E10" s="2280">
        <v>25883620.689999998</v>
      </c>
      <c r="F10" s="131"/>
    </row>
    <row r="11" spans="1:6" ht="15.75" x14ac:dyDescent="0.25">
      <c r="A11" s="2453" t="s">
        <v>41901</v>
      </c>
      <c r="B11" s="2453"/>
      <c r="C11" s="2453"/>
      <c r="D11" s="2453" t="s">
        <v>279</v>
      </c>
      <c r="E11" s="2453"/>
      <c r="F11" s="2453"/>
    </row>
    <row r="13" spans="1:6" x14ac:dyDescent="0.25">
      <c r="E13" s="2281"/>
    </row>
    <row r="27" spans="1:9" ht="15.75" x14ac:dyDescent="0.25">
      <c r="A27" s="2627" t="s">
        <v>0</v>
      </c>
      <c r="B27" s="2627"/>
      <c r="C27" s="2627"/>
      <c r="D27" s="2627"/>
      <c r="E27" s="2627"/>
      <c r="F27" s="2627"/>
    </row>
    <row r="28" spans="1:9" ht="15.75" x14ac:dyDescent="0.25">
      <c r="A28" s="2627" t="s">
        <v>29551</v>
      </c>
      <c r="B28" s="2627"/>
      <c r="C28" s="2627"/>
      <c r="D28" s="2627"/>
      <c r="E28" s="2627"/>
      <c r="F28" s="2627"/>
    </row>
    <row r="29" spans="1:9" ht="15.75" x14ac:dyDescent="0.25">
      <c r="A29" s="2627" t="s">
        <v>281</v>
      </c>
      <c r="B29" s="2627"/>
      <c r="C29" s="2627"/>
      <c r="D29" s="2627"/>
      <c r="E29" s="2627"/>
      <c r="F29" s="2627"/>
    </row>
    <row r="30" spans="1:9" ht="31.5" x14ac:dyDescent="0.25">
      <c r="A30" s="994" t="s">
        <v>3</v>
      </c>
      <c r="B30" s="2216" t="s">
        <v>4</v>
      </c>
      <c r="C30" s="2216" t="s">
        <v>5</v>
      </c>
      <c r="D30" s="2210" t="s">
        <v>6</v>
      </c>
      <c r="E30" s="2282" t="s">
        <v>327</v>
      </c>
      <c r="F30" s="2215" t="s">
        <v>8</v>
      </c>
    </row>
    <row r="31" spans="1:9" ht="15.75" x14ac:dyDescent="0.25">
      <c r="A31" s="2283"/>
      <c r="B31" s="3009" t="s">
        <v>9</v>
      </c>
      <c r="C31" s="3009"/>
      <c r="D31" s="3009"/>
      <c r="E31" s="2284"/>
      <c r="F31" s="2285"/>
    </row>
    <row r="32" spans="1:9" ht="31.5" x14ac:dyDescent="0.25">
      <c r="A32" s="2224">
        <v>1</v>
      </c>
      <c r="B32" s="2224" t="s">
        <v>289</v>
      </c>
      <c r="C32" s="2224" t="s">
        <v>43968</v>
      </c>
      <c r="D32" s="2224" t="s">
        <v>12</v>
      </c>
      <c r="E32" s="2286">
        <v>1639000</v>
      </c>
      <c r="F32" s="2224" t="s">
        <v>272</v>
      </c>
      <c r="G32" s="2287">
        <v>461000</v>
      </c>
      <c r="H32" s="2288">
        <v>1639000</v>
      </c>
      <c r="I32" s="2287">
        <v>2100000</v>
      </c>
    </row>
    <row r="33" spans="1:9" ht="141.75" x14ac:dyDescent="0.25">
      <c r="A33" s="2224">
        <v>2</v>
      </c>
      <c r="B33" s="2224" t="s">
        <v>295</v>
      </c>
      <c r="C33" s="2224" t="s">
        <v>43969</v>
      </c>
      <c r="D33" s="2224" t="s">
        <v>43970</v>
      </c>
      <c r="E33" s="2286">
        <v>1497586.28</v>
      </c>
      <c r="F33" s="2224" t="s">
        <v>272</v>
      </c>
      <c r="G33" s="2287">
        <v>210000</v>
      </c>
      <c r="H33" s="2288">
        <v>814827.59</v>
      </c>
      <c r="I33" s="2287">
        <v>1024827.59</v>
      </c>
    </row>
    <row r="34" spans="1:9" ht="31.5" x14ac:dyDescent="0.25">
      <c r="A34" s="2224">
        <v>3</v>
      </c>
      <c r="B34" s="2224" t="s">
        <v>17</v>
      </c>
      <c r="C34" s="2224" t="s">
        <v>43971</v>
      </c>
      <c r="D34" s="2224" t="s">
        <v>537</v>
      </c>
      <c r="E34" s="2286">
        <v>40000</v>
      </c>
      <c r="F34" s="2224" t="s">
        <v>272</v>
      </c>
    </row>
    <row r="35" spans="1:9" ht="31.5" x14ac:dyDescent="0.25">
      <c r="A35" s="2224">
        <v>4</v>
      </c>
      <c r="B35" s="2224" t="s">
        <v>20</v>
      </c>
      <c r="C35" s="2224" t="s">
        <v>43972</v>
      </c>
      <c r="D35" s="2224" t="s">
        <v>539</v>
      </c>
      <c r="E35" s="2286">
        <v>43793.1</v>
      </c>
      <c r="F35" s="2224" t="s">
        <v>272</v>
      </c>
    </row>
    <row r="36" spans="1:9" ht="78.75" x14ac:dyDescent="0.25">
      <c r="A36" s="2224">
        <v>5</v>
      </c>
      <c r="B36" s="2224" t="s">
        <v>23</v>
      </c>
      <c r="C36" s="2224" t="s">
        <v>43973</v>
      </c>
      <c r="D36" s="2224" t="s">
        <v>43974</v>
      </c>
      <c r="E36" s="2286">
        <v>1671000</v>
      </c>
      <c r="F36" s="2224" t="s">
        <v>272</v>
      </c>
      <c r="G36" s="2287">
        <v>329000</v>
      </c>
      <c r="H36" s="2288">
        <v>1671000</v>
      </c>
      <c r="I36" s="2287">
        <v>2000000</v>
      </c>
    </row>
    <row r="37" spans="1:9" ht="15.75" x14ac:dyDescent="0.25">
      <c r="A37" s="2224"/>
      <c r="B37" s="2364" t="s">
        <v>8990</v>
      </c>
      <c r="C37" s="2364"/>
      <c r="D37" s="2224"/>
      <c r="E37" s="2289"/>
      <c r="F37" s="2224"/>
    </row>
    <row r="38" spans="1:9" ht="47.25" x14ac:dyDescent="0.25">
      <c r="A38" s="2224">
        <v>6</v>
      </c>
      <c r="B38" s="2224" t="s">
        <v>295</v>
      </c>
      <c r="C38" s="2224" t="s">
        <v>43975</v>
      </c>
      <c r="D38" s="78" t="s">
        <v>43976</v>
      </c>
      <c r="E38" s="2286">
        <v>504309.86</v>
      </c>
      <c r="F38" s="2224" t="s">
        <v>272</v>
      </c>
    </row>
    <row r="39" spans="1:9" ht="78.75" x14ac:dyDescent="0.25">
      <c r="A39" s="2224">
        <v>7</v>
      </c>
      <c r="B39" s="2224" t="s">
        <v>23</v>
      </c>
      <c r="C39" s="2224" t="s">
        <v>43977</v>
      </c>
      <c r="D39" s="2224" t="s">
        <v>43978</v>
      </c>
      <c r="E39" s="2286">
        <v>900000</v>
      </c>
      <c r="F39" s="2224" t="s">
        <v>272</v>
      </c>
    </row>
    <row r="40" spans="1:9" ht="78.75" x14ac:dyDescent="0.25">
      <c r="A40" s="2224">
        <v>8</v>
      </c>
      <c r="B40" s="2224" t="s">
        <v>299</v>
      </c>
      <c r="C40" s="2224" t="s">
        <v>43979</v>
      </c>
      <c r="D40" s="2224" t="s">
        <v>43980</v>
      </c>
      <c r="E40" s="2286">
        <v>1541379.32</v>
      </c>
      <c r="F40" s="2224" t="s">
        <v>272</v>
      </c>
    </row>
    <row r="41" spans="1:9" ht="31.5" x14ac:dyDescent="0.25">
      <c r="A41" s="2224"/>
      <c r="B41" s="2218" t="s">
        <v>739</v>
      </c>
      <c r="C41" s="2224"/>
      <c r="D41" s="2224"/>
      <c r="E41" s="2289"/>
      <c r="F41" s="2224"/>
    </row>
    <row r="42" spans="1:9" ht="78.75" x14ac:dyDescent="0.25">
      <c r="A42" s="2224">
        <v>9</v>
      </c>
      <c r="B42" s="2224" t="s">
        <v>301</v>
      </c>
      <c r="C42" s="2224" t="s">
        <v>43981</v>
      </c>
      <c r="D42" s="2224" t="s">
        <v>43</v>
      </c>
      <c r="E42" s="2286">
        <v>5137932.04</v>
      </c>
      <c r="F42" s="2224" t="s">
        <v>272</v>
      </c>
    </row>
    <row r="43" spans="1:9" ht="15.75" x14ac:dyDescent="0.25">
      <c r="A43" s="2224"/>
      <c r="B43" s="2348" t="s">
        <v>21193</v>
      </c>
      <c r="C43" s="2350"/>
      <c r="D43" s="2213"/>
      <c r="E43" s="2290"/>
      <c r="F43" s="2213"/>
    </row>
    <row r="44" spans="1:9" ht="47.25" x14ac:dyDescent="0.25">
      <c r="A44" s="2224">
        <v>10</v>
      </c>
      <c r="B44" s="2213" t="s">
        <v>309</v>
      </c>
      <c r="C44" s="2213" t="s">
        <v>29552</v>
      </c>
      <c r="D44" s="2213" t="s">
        <v>341</v>
      </c>
      <c r="E44" s="2291">
        <v>3982758.62</v>
      </c>
      <c r="F44" s="2213" t="s">
        <v>135</v>
      </c>
    </row>
    <row r="45" spans="1:9" ht="15.75" x14ac:dyDescent="0.25">
      <c r="A45" s="2224"/>
      <c r="B45" s="2218" t="s">
        <v>2065</v>
      </c>
      <c r="C45" s="2224"/>
      <c r="D45" s="2224"/>
      <c r="E45" s="2289"/>
      <c r="F45" s="2224"/>
    </row>
    <row r="46" spans="1:9" ht="126" x14ac:dyDescent="0.25">
      <c r="A46" s="2224">
        <v>11</v>
      </c>
      <c r="B46" s="2224" t="s">
        <v>43982</v>
      </c>
      <c r="C46" s="2224" t="s">
        <v>43983</v>
      </c>
      <c r="D46" s="2224" t="s">
        <v>4483</v>
      </c>
      <c r="E46" s="2286">
        <v>1863793.1</v>
      </c>
      <c r="F46" s="2224" t="s">
        <v>272</v>
      </c>
    </row>
    <row r="47" spans="1:9" ht="15.75" x14ac:dyDescent="0.25">
      <c r="A47" s="2224"/>
      <c r="B47" s="2393" t="s">
        <v>303</v>
      </c>
      <c r="C47" s="2395"/>
      <c r="D47" s="2224"/>
      <c r="E47" s="2289"/>
      <c r="F47" s="2224"/>
    </row>
    <row r="48" spans="1:9" ht="47.25" x14ac:dyDescent="0.25">
      <c r="A48" s="2224">
        <v>12</v>
      </c>
      <c r="B48" s="2224" t="s">
        <v>43984</v>
      </c>
      <c r="C48" s="2224" t="s">
        <v>43985</v>
      </c>
      <c r="D48" s="2224" t="s">
        <v>43986</v>
      </c>
      <c r="E48" s="2286">
        <v>157241.20000000001</v>
      </c>
      <c r="F48" s="2224" t="s">
        <v>272</v>
      </c>
    </row>
    <row r="49" spans="1:6" ht="47.25" x14ac:dyDescent="0.25">
      <c r="A49" s="2224">
        <v>13</v>
      </c>
      <c r="B49" s="2224" t="s">
        <v>43987</v>
      </c>
      <c r="C49" s="2224" t="s">
        <v>43988</v>
      </c>
      <c r="D49" s="2224" t="s">
        <v>43986</v>
      </c>
      <c r="E49" s="2286">
        <v>157241.20000000001</v>
      </c>
      <c r="F49" s="2224" t="s">
        <v>272</v>
      </c>
    </row>
    <row r="50" spans="1:6" ht="47.25" x14ac:dyDescent="0.25">
      <c r="A50" s="2224">
        <v>14</v>
      </c>
      <c r="B50" s="2224" t="s">
        <v>43989</v>
      </c>
      <c r="C50" s="2224" t="s">
        <v>43990</v>
      </c>
      <c r="D50" s="2224" t="s">
        <v>43986</v>
      </c>
      <c r="E50" s="2286">
        <v>157241.20000000001</v>
      </c>
      <c r="F50" s="2224" t="s">
        <v>272</v>
      </c>
    </row>
    <row r="51" spans="1:6" ht="47.25" x14ac:dyDescent="0.25">
      <c r="A51" s="2224">
        <v>15</v>
      </c>
      <c r="B51" s="2224" t="s">
        <v>43991</v>
      </c>
      <c r="C51" s="2224" t="s">
        <v>43992</v>
      </c>
      <c r="D51" s="2224" t="s">
        <v>43986</v>
      </c>
      <c r="E51" s="2286">
        <v>157241.20000000001</v>
      </c>
      <c r="F51" s="2224" t="s">
        <v>272</v>
      </c>
    </row>
    <row r="52" spans="1:6" ht="63" x14ac:dyDescent="0.25">
      <c r="A52" s="2224">
        <v>16</v>
      </c>
      <c r="B52" s="2224" t="s">
        <v>43993</v>
      </c>
      <c r="C52" s="2224" t="s">
        <v>43994</v>
      </c>
      <c r="D52" s="2224" t="s">
        <v>43986</v>
      </c>
      <c r="E52" s="2286">
        <v>157241.20000000001</v>
      </c>
      <c r="F52" s="2224" t="s">
        <v>272</v>
      </c>
    </row>
    <row r="53" spans="1:6" ht="47.25" x14ac:dyDescent="0.25">
      <c r="A53" s="2224">
        <v>17</v>
      </c>
      <c r="B53" s="2220" t="s">
        <v>43995</v>
      </c>
      <c r="C53" s="2220" t="s">
        <v>43985</v>
      </c>
      <c r="D53" s="2220" t="s">
        <v>43986</v>
      </c>
      <c r="E53" s="2292">
        <v>157421.20000000001</v>
      </c>
      <c r="F53" s="2220" t="s">
        <v>135</v>
      </c>
    </row>
    <row r="54" spans="1:6" ht="63" x14ac:dyDescent="0.25">
      <c r="A54" s="2224">
        <v>18</v>
      </c>
      <c r="B54" s="2224" t="s">
        <v>43996</v>
      </c>
      <c r="C54" s="2224" t="s">
        <v>43997</v>
      </c>
      <c r="D54" s="2224" t="s">
        <v>43998</v>
      </c>
      <c r="E54" s="2286">
        <v>195000</v>
      </c>
      <c r="F54" s="2224" t="s">
        <v>272</v>
      </c>
    </row>
    <row r="55" spans="1:6" ht="63" x14ac:dyDescent="0.25">
      <c r="A55" s="2224">
        <v>19</v>
      </c>
      <c r="B55" s="2224" t="s">
        <v>43999</v>
      </c>
      <c r="C55" s="2224" t="s">
        <v>44000</v>
      </c>
      <c r="D55" s="2224" t="s">
        <v>44001</v>
      </c>
      <c r="E55" s="2286">
        <v>195000</v>
      </c>
      <c r="F55" s="2224" t="s">
        <v>272</v>
      </c>
    </row>
    <row r="56" spans="1:6" ht="63" x14ac:dyDescent="0.25">
      <c r="A56" s="2224">
        <v>20</v>
      </c>
      <c r="B56" s="2224" t="s">
        <v>44002</v>
      </c>
      <c r="C56" s="2224" t="s">
        <v>44003</v>
      </c>
      <c r="D56" s="2224" t="s">
        <v>44001</v>
      </c>
      <c r="E56" s="2286">
        <v>195000</v>
      </c>
      <c r="F56" s="2224" t="s">
        <v>272</v>
      </c>
    </row>
    <row r="57" spans="1:6" ht="63" x14ac:dyDescent="0.25">
      <c r="A57" s="2224">
        <v>21</v>
      </c>
      <c r="B57" s="2224" t="s">
        <v>44004</v>
      </c>
      <c r="C57" s="2224" t="s">
        <v>44005</v>
      </c>
      <c r="D57" s="2224" t="s">
        <v>44001</v>
      </c>
      <c r="E57" s="2286">
        <v>195000</v>
      </c>
      <c r="F57" s="2224" t="s">
        <v>272</v>
      </c>
    </row>
    <row r="58" spans="1:6" ht="63" x14ac:dyDescent="0.25">
      <c r="A58" s="2224">
        <v>22</v>
      </c>
      <c r="B58" s="2224" t="s">
        <v>44006</v>
      </c>
      <c r="C58" s="2224" t="s">
        <v>44007</v>
      </c>
      <c r="D58" s="2224" t="s">
        <v>44001</v>
      </c>
      <c r="E58" s="2286">
        <v>170000.9</v>
      </c>
      <c r="F58" s="2224" t="s">
        <v>272</v>
      </c>
    </row>
    <row r="59" spans="1:6" ht="31.5" x14ac:dyDescent="0.25">
      <c r="A59" s="2224">
        <v>23</v>
      </c>
      <c r="B59" s="2213" t="s">
        <v>43995</v>
      </c>
      <c r="C59" s="2213" t="s">
        <v>44008</v>
      </c>
      <c r="D59" s="2213" t="s">
        <v>4164</v>
      </c>
      <c r="E59" s="2291">
        <v>70345</v>
      </c>
      <c r="F59" s="2213" t="s">
        <v>135</v>
      </c>
    </row>
    <row r="60" spans="1:6" ht="15.75" x14ac:dyDescent="0.25">
      <c r="A60" s="2224"/>
      <c r="B60" s="2393" t="s">
        <v>5895</v>
      </c>
      <c r="C60" s="2395"/>
      <c r="D60" s="2224"/>
      <c r="E60" s="2289"/>
      <c r="F60" s="2224"/>
    </row>
    <row r="61" spans="1:6" ht="126" x14ac:dyDescent="0.25">
      <c r="A61" s="2224">
        <v>24</v>
      </c>
      <c r="B61" s="2224" t="s">
        <v>44009</v>
      </c>
      <c r="C61" s="2224" t="s">
        <v>44010</v>
      </c>
      <c r="D61" s="2224" t="s">
        <v>44011</v>
      </c>
      <c r="E61" s="2286">
        <v>5200862.0599999996</v>
      </c>
      <c r="F61" s="2224" t="s">
        <v>272</v>
      </c>
    </row>
    <row r="62" spans="1:6" ht="157.5" x14ac:dyDescent="0.25">
      <c r="A62" s="2224">
        <v>25</v>
      </c>
      <c r="B62" s="2224" t="s">
        <v>44012</v>
      </c>
      <c r="C62" s="2224" t="s">
        <v>44013</v>
      </c>
      <c r="D62" s="305" t="s">
        <v>44014</v>
      </c>
      <c r="E62" s="2286">
        <v>4522973</v>
      </c>
      <c r="F62" s="2224" t="s">
        <v>272</v>
      </c>
    </row>
    <row r="63" spans="1:6" ht="189" x14ac:dyDescent="0.25">
      <c r="A63" s="2224">
        <v>26</v>
      </c>
      <c r="B63" s="2224" t="s">
        <v>44015</v>
      </c>
      <c r="C63" s="2224" t="s">
        <v>44016</v>
      </c>
      <c r="D63" s="2224" t="s">
        <v>44017</v>
      </c>
      <c r="E63" s="2286">
        <v>5000000</v>
      </c>
      <c r="F63" s="2224" t="s">
        <v>272</v>
      </c>
    </row>
    <row r="64" spans="1:6" ht="126" x14ac:dyDescent="0.25">
      <c r="A64" s="2224">
        <v>27</v>
      </c>
      <c r="B64" s="2224" t="s">
        <v>44018</v>
      </c>
      <c r="C64" s="2224" t="s">
        <v>44019</v>
      </c>
      <c r="D64" s="2224" t="s">
        <v>44020</v>
      </c>
      <c r="E64" s="2286">
        <v>3000000</v>
      </c>
      <c r="F64" s="2224" t="s">
        <v>272</v>
      </c>
    </row>
    <row r="65" spans="1:6" ht="110.25" x14ac:dyDescent="0.25">
      <c r="A65" s="2224">
        <v>28</v>
      </c>
      <c r="B65" s="2224" t="s">
        <v>44021</v>
      </c>
      <c r="C65" s="2224" t="s">
        <v>44022</v>
      </c>
      <c r="D65" s="2224" t="s">
        <v>44023</v>
      </c>
      <c r="E65" s="2286">
        <v>3000000</v>
      </c>
      <c r="F65" s="2224" t="s">
        <v>272</v>
      </c>
    </row>
    <row r="66" spans="1:6" ht="141.75" x14ac:dyDescent="0.25">
      <c r="A66" s="2224">
        <v>29</v>
      </c>
      <c r="B66" s="965" t="s">
        <v>44024</v>
      </c>
      <c r="C66" s="2224" t="s">
        <v>44025</v>
      </c>
      <c r="D66" s="2224" t="s">
        <v>44026</v>
      </c>
      <c r="E66" s="2286">
        <v>3000000</v>
      </c>
      <c r="F66" s="2224" t="s">
        <v>272</v>
      </c>
    </row>
    <row r="67" spans="1:6" ht="126" x14ac:dyDescent="0.25">
      <c r="A67" s="2224">
        <v>30</v>
      </c>
      <c r="B67" s="965" t="s">
        <v>44027</v>
      </c>
      <c r="C67" s="2224" t="s">
        <v>44028</v>
      </c>
      <c r="D67" s="2224" t="s">
        <v>44029</v>
      </c>
      <c r="E67" s="2286">
        <v>3000000</v>
      </c>
      <c r="F67" s="2224" t="s">
        <v>272</v>
      </c>
    </row>
    <row r="68" spans="1:6" ht="126" x14ac:dyDescent="0.25">
      <c r="A68" s="2224">
        <v>31</v>
      </c>
      <c r="B68" s="965" t="s">
        <v>44030</v>
      </c>
      <c r="C68" s="2224" t="s">
        <v>44031</v>
      </c>
      <c r="D68" s="2224" t="s">
        <v>44032</v>
      </c>
      <c r="E68" s="2286">
        <v>3000000</v>
      </c>
      <c r="F68" s="2224" t="s">
        <v>272</v>
      </c>
    </row>
    <row r="69" spans="1:6" ht="15.75" x14ac:dyDescent="0.25">
      <c r="A69" s="2224"/>
      <c r="B69" s="2348" t="s">
        <v>5872</v>
      </c>
      <c r="C69" s="2350"/>
      <c r="D69" s="2213"/>
      <c r="E69" s="2290"/>
      <c r="F69" s="2213"/>
    </row>
    <row r="70" spans="1:6" ht="47.25" x14ac:dyDescent="0.25">
      <c r="A70" s="2224">
        <v>32</v>
      </c>
      <c r="B70" s="2213" t="s">
        <v>44033</v>
      </c>
      <c r="C70" s="2213" t="s">
        <v>44034</v>
      </c>
      <c r="D70" s="2213" t="s">
        <v>44035</v>
      </c>
      <c r="E70" s="2291">
        <v>5348278.87</v>
      </c>
      <c r="F70" s="2213" t="s">
        <v>135</v>
      </c>
    </row>
    <row r="71" spans="1:6" ht="15.75" x14ac:dyDescent="0.25">
      <c r="A71" s="2224"/>
      <c r="B71" s="2393" t="s">
        <v>44036</v>
      </c>
      <c r="C71" s="2395"/>
      <c r="D71" s="2224"/>
      <c r="E71" s="2289"/>
      <c r="F71" s="2224"/>
    </row>
    <row r="72" spans="1:6" ht="78.75" x14ac:dyDescent="0.25">
      <c r="A72" s="2224">
        <v>33</v>
      </c>
      <c r="B72" s="965" t="s">
        <v>683</v>
      </c>
      <c r="C72" s="2224" t="s">
        <v>44037</v>
      </c>
      <c r="D72" s="2224" t="s">
        <v>44038</v>
      </c>
      <c r="E72" s="2286">
        <v>3500000</v>
      </c>
      <c r="F72" s="2224" t="s">
        <v>13</v>
      </c>
    </row>
    <row r="73" spans="1:6" ht="15.75" x14ac:dyDescent="0.25">
      <c r="A73" s="2224"/>
      <c r="B73" s="2393" t="s">
        <v>8455</v>
      </c>
      <c r="C73" s="2395"/>
      <c r="D73" s="2224"/>
      <c r="E73" s="2289"/>
      <c r="F73" s="2224"/>
    </row>
    <row r="74" spans="1:6" ht="173.25" x14ac:dyDescent="0.25">
      <c r="A74" s="2224">
        <v>34</v>
      </c>
      <c r="B74" s="965" t="s">
        <v>44039</v>
      </c>
      <c r="C74" s="2224" t="s">
        <v>44040</v>
      </c>
      <c r="D74" s="2224" t="s">
        <v>20847</v>
      </c>
      <c r="E74" s="2286">
        <v>1169256.75</v>
      </c>
      <c r="F74" s="2224" t="s">
        <v>13</v>
      </c>
    </row>
    <row r="75" spans="1:6" ht="173.25" x14ac:dyDescent="0.25">
      <c r="A75" s="2224">
        <v>35</v>
      </c>
      <c r="B75" s="965" t="s">
        <v>44041</v>
      </c>
      <c r="C75" s="2224" t="s">
        <v>44042</v>
      </c>
      <c r="D75" s="2224" t="s">
        <v>20847</v>
      </c>
      <c r="E75" s="2286">
        <v>1169256.75</v>
      </c>
      <c r="F75" s="2224" t="s">
        <v>13</v>
      </c>
    </row>
    <row r="76" spans="1:6" ht="161.25" customHeight="1" x14ac:dyDescent="0.25">
      <c r="A76" s="2224">
        <v>36</v>
      </c>
      <c r="B76" s="965" t="s">
        <v>44043</v>
      </c>
      <c r="C76" s="2224" t="s">
        <v>44044</v>
      </c>
      <c r="D76" s="2224" t="s">
        <v>20847</v>
      </c>
      <c r="E76" s="2286">
        <v>1169256.75</v>
      </c>
      <c r="F76" s="2224" t="s">
        <v>13</v>
      </c>
    </row>
    <row r="77" spans="1:6" ht="159.75" customHeight="1" x14ac:dyDescent="0.25">
      <c r="A77" s="2224">
        <v>37</v>
      </c>
      <c r="B77" s="965" t="s">
        <v>44045</v>
      </c>
      <c r="C77" s="2224" t="s">
        <v>44046</v>
      </c>
      <c r="D77" s="2224" t="s">
        <v>20847</v>
      </c>
      <c r="E77" s="2286">
        <v>1169256.75</v>
      </c>
      <c r="F77" s="2224" t="s">
        <v>13</v>
      </c>
    </row>
    <row r="78" spans="1:6" ht="15.75" x14ac:dyDescent="0.25">
      <c r="A78" s="305"/>
      <c r="B78" s="2607" t="s">
        <v>949</v>
      </c>
      <c r="C78" s="3008"/>
      <c r="D78" s="2608"/>
      <c r="E78" s="2293">
        <v>64034666.349999994</v>
      </c>
      <c r="F78" s="305"/>
    </row>
    <row r="79" spans="1:6" ht="15.75" x14ac:dyDescent="0.25">
      <c r="A79" s="305"/>
      <c r="B79" s="2219"/>
      <c r="C79" s="2219"/>
      <c r="D79" s="2219"/>
      <c r="E79" s="2293"/>
      <c r="F79" s="305"/>
    </row>
    <row r="80" spans="1:6" ht="15.75" x14ac:dyDescent="0.25">
      <c r="A80" s="1731"/>
      <c r="B80" s="213" t="s">
        <v>2609</v>
      </c>
      <c r="C80" s="1731"/>
      <c r="D80" s="1731"/>
      <c r="E80" s="2298">
        <v>1000000</v>
      </c>
      <c r="F80" s="1731"/>
    </row>
    <row r="81" spans="1:6" ht="15.75" x14ac:dyDescent="0.25">
      <c r="A81" s="1731"/>
      <c r="B81" s="213" t="s">
        <v>552</v>
      </c>
      <c r="C81" s="1731"/>
      <c r="D81" s="1731"/>
      <c r="E81" s="2298">
        <v>4500000</v>
      </c>
      <c r="F81" s="1731"/>
    </row>
    <row r="82" spans="1:6" ht="15.75" x14ac:dyDescent="0.25">
      <c r="A82" s="1731"/>
      <c r="B82" s="1731"/>
      <c r="C82" s="1731"/>
      <c r="D82" s="1731"/>
      <c r="E82" s="2298">
        <v>5500000</v>
      </c>
      <c r="F82" s="1731"/>
    </row>
    <row r="83" spans="1:6" ht="15.75" x14ac:dyDescent="0.25">
      <c r="A83" s="1731"/>
      <c r="B83" s="1732" t="s">
        <v>44050</v>
      </c>
      <c r="C83" s="1731"/>
      <c r="D83" s="1731"/>
      <c r="E83" s="2299">
        <f>E82+E78</f>
        <v>69534666.349999994</v>
      </c>
      <c r="F83" s="1731"/>
    </row>
    <row r="84" spans="1:6" ht="15.75" x14ac:dyDescent="0.25">
      <c r="A84" s="1731"/>
      <c r="B84" s="1732" t="s">
        <v>323</v>
      </c>
      <c r="C84" s="1731"/>
      <c r="D84" s="1731"/>
      <c r="E84" s="1731"/>
      <c r="F84" s="1731"/>
    </row>
    <row r="85" spans="1:6" ht="15.75" x14ac:dyDescent="0.25">
      <c r="A85" s="2224"/>
      <c r="B85" s="965" t="s">
        <v>219</v>
      </c>
      <c r="C85" s="2224"/>
      <c r="D85" s="2224"/>
      <c r="E85" s="2289"/>
      <c r="F85" s="2224"/>
    </row>
    <row r="86" spans="1:6" ht="141.75" x14ac:dyDescent="0.25">
      <c r="A86" s="2294">
        <v>34</v>
      </c>
      <c r="B86" s="2295" t="s">
        <v>44047</v>
      </c>
      <c r="C86" s="2294" t="s">
        <v>44048</v>
      </c>
      <c r="D86" s="2294" t="s">
        <v>44049</v>
      </c>
      <c r="E86" s="2296">
        <v>2771368.13</v>
      </c>
      <c r="F86" s="2294" t="s">
        <v>272</v>
      </c>
    </row>
    <row r="87" spans="1:6" ht="15.75" x14ac:dyDescent="0.25">
      <c r="A87" s="1732"/>
      <c r="B87" s="1732" t="s">
        <v>324</v>
      </c>
      <c r="C87" s="1732"/>
      <c r="D87" s="1732"/>
      <c r="E87" s="1735">
        <f>E86+E83+E10</f>
        <v>98189655.169999987</v>
      </c>
      <c r="F87" s="1732"/>
    </row>
    <row r="91" spans="1:6" ht="15.75" x14ac:dyDescent="0.25">
      <c r="E91" s="2288"/>
    </row>
    <row r="93" spans="1:6" ht="15.75" x14ac:dyDescent="0.25">
      <c r="E93" s="2297"/>
    </row>
    <row r="95" spans="1:6" ht="15.75" x14ac:dyDescent="0.25">
      <c r="E95" s="2288"/>
    </row>
    <row r="97" spans="5:5" ht="15.75" x14ac:dyDescent="0.25">
      <c r="E97" s="2288">
        <f>E78+E10</f>
        <v>89918287.039999992</v>
      </c>
    </row>
    <row r="100" spans="5:5" x14ac:dyDescent="0.25">
      <c r="E100" s="2281"/>
    </row>
  </sheetData>
  <mergeCells count="17">
    <mergeCell ref="A1:F1"/>
    <mergeCell ref="A2:F2"/>
    <mergeCell ref="A3:F3"/>
    <mergeCell ref="A11:C11"/>
    <mergeCell ref="D11:F11"/>
    <mergeCell ref="A27:F27"/>
    <mergeCell ref="A28:F28"/>
    <mergeCell ref="A29:F29"/>
    <mergeCell ref="B31:D31"/>
    <mergeCell ref="B37:C37"/>
    <mergeCell ref="B73:C73"/>
    <mergeCell ref="B78:D78"/>
    <mergeCell ref="B43:C43"/>
    <mergeCell ref="B47:C47"/>
    <mergeCell ref="B60:C60"/>
    <mergeCell ref="B69:C69"/>
    <mergeCell ref="B71:C71"/>
  </mergeCells>
  <pageMargins left="0.7" right="0.7" top="0.75" bottom="0.75" header="0.3" footer="0.3"/>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5"/>
  <sheetViews>
    <sheetView topLeftCell="A40" workbookViewId="0">
      <selection activeCell="D42" sqref="D42"/>
    </sheetView>
  </sheetViews>
  <sheetFormatPr defaultRowHeight="15.75" x14ac:dyDescent="0.25"/>
  <cols>
    <col min="1" max="1" width="7.140625" style="128" customWidth="1"/>
    <col min="2" max="2" width="18.140625" style="128" customWidth="1"/>
    <col min="3" max="3" width="45.28515625" style="128" customWidth="1"/>
    <col min="4" max="4" width="20.28515625" style="128" customWidth="1"/>
    <col min="5" max="5" width="19.85546875" style="128" customWidth="1"/>
    <col min="6" max="6" width="9.28515625" style="128" customWidth="1"/>
    <col min="7" max="16384" width="9.140625" style="128"/>
  </cols>
  <sheetData>
    <row r="1" spans="1:6" x14ac:dyDescent="0.25">
      <c r="A1" s="2352" t="s">
        <v>0</v>
      </c>
      <c r="B1" s="2352"/>
      <c r="C1" s="2352"/>
      <c r="D1" s="2352"/>
      <c r="E1" s="2352"/>
      <c r="F1" s="2352"/>
    </row>
    <row r="2" spans="1:6" x14ac:dyDescent="0.25">
      <c r="A2" s="2352" t="s">
        <v>29936</v>
      </c>
      <c r="B2" s="2352"/>
      <c r="C2" s="2352"/>
      <c r="D2" s="2352"/>
      <c r="E2" s="2352"/>
      <c r="F2" s="2352"/>
    </row>
    <row r="3" spans="1:6" x14ac:dyDescent="0.25">
      <c r="A3" s="2352" t="s">
        <v>281</v>
      </c>
      <c r="B3" s="2352"/>
      <c r="C3" s="2352"/>
      <c r="D3" s="2352"/>
      <c r="E3" s="2352"/>
      <c r="F3" s="2352"/>
    </row>
    <row r="4" spans="1:6" x14ac:dyDescent="0.25">
      <c r="A4" s="166" t="s">
        <v>3</v>
      </c>
      <c r="B4" s="45" t="s">
        <v>283</v>
      </c>
      <c r="C4" s="45" t="s">
        <v>284</v>
      </c>
      <c r="D4" s="45" t="s">
        <v>5291</v>
      </c>
      <c r="E4" s="1234" t="s">
        <v>286</v>
      </c>
      <c r="F4" s="386" t="s">
        <v>287</v>
      </c>
    </row>
    <row r="5" spans="1:6" x14ac:dyDescent="0.25">
      <c r="A5" s="277"/>
      <c r="B5" s="2580" t="s">
        <v>9</v>
      </c>
      <c r="C5" s="2599"/>
      <c r="D5" s="2581"/>
      <c r="E5" s="1386"/>
      <c r="F5" s="219"/>
    </row>
    <row r="6" spans="1:6" ht="47.25" x14ac:dyDescent="0.25">
      <c r="A6" s="277">
        <v>1</v>
      </c>
      <c r="B6" s="7" t="s">
        <v>289</v>
      </c>
      <c r="C6" s="2" t="s">
        <v>29937</v>
      </c>
      <c r="D6" s="2" t="s">
        <v>12</v>
      </c>
      <c r="E6" s="1387">
        <v>530990.65</v>
      </c>
      <c r="F6" s="97" t="s">
        <v>1259</v>
      </c>
    </row>
    <row r="7" spans="1:6" ht="126" x14ac:dyDescent="0.25">
      <c r="A7" s="277">
        <v>2</v>
      </c>
      <c r="B7" s="7" t="s">
        <v>295</v>
      </c>
      <c r="C7" s="2" t="s">
        <v>29938</v>
      </c>
      <c r="D7" s="2" t="s">
        <v>710</v>
      </c>
      <c r="E7" s="1387">
        <v>1821644.83</v>
      </c>
      <c r="F7" s="97" t="s">
        <v>1259</v>
      </c>
    </row>
    <row r="8" spans="1:6" ht="31.5" x14ac:dyDescent="0.25">
      <c r="A8" s="277">
        <v>3</v>
      </c>
      <c r="B8" s="7" t="s">
        <v>17</v>
      </c>
      <c r="C8" s="2" t="s">
        <v>29939</v>
      </c>
      <c r="D8" s="2" t="s">
        <v>537</v>
      </c>
      <c r="E8" s="1387">
        <v>19714.03</v>
      </c>
      <c r="F8" s="97" t="s">
        <v>1259</v>
      </c>
    </row>
    <row r="9" spans="1:6" ht="31.5" x14ac:dyDescent="0.25">
      <c r="A9" s="277">
        <v>4</v>
      </c>
      <c r="B9" s="7" t="s">
        <v>20</v>
      </c>
      <c r="C9" s="2" t="s">
        <v>29940</v>
      </c>
      <c r="D9" s="2" t="s">
        <v>539</v>
      </c>
      <c r="E9" s="1387">
        <v>44087.71</v>
      </c>
      <c r="F9" s="97" t="s">
        <v>1259</v>
      </c>
    </row>
    <row r="10" spans="1:6" ht="78.75" x14ac:dyDescent="0.25">
      <c r="A10" s="277">
        <v>5</v>
      </c>
      <c r="B10" s="7" t="s">
        <v>290</v>
      </c>
      <c r="C10" s="2" t="s">
        <v>29941</v>
      </c>
      <c r="D10" s="2" t="s">
        <v>541</v>
      </c>
      <c r="E10" s="1387">
        <v>1792183.47</v>
      </c>
      <c r="F10" s="97" t="s">
        <v>1259</v>
      </c>
    </row>
    <row r="11" spans="1:6" x14ac:dyDescent="0.25">
      <c r="A11" s="277"/>
      <c r="B11" s="2580" t="s">
        <v>11960</v>
      </c>
      <c r="C11" s="2599"/>
      <c r="D11" s="2581"/>
      <c r="E11" s="1387"/>
      <c r="F11" s="97"/>
    </row>
    <row r="12" spans="1:6" ht="110.25" x14ac:dyDescent="0.25">
      <c r="A12" s="277">
        <v>6</v>
      </c>
      <c r="B12" s="7" t="s">
        <v>295</v>
      </c>
      <c r="C12" s="2" t="s">
        <v>29942</v>
      </c>
      <c r="D12" s="2" t="s">
        <v>544</v>
      </c>
      <c r="E12" s="1387">
        <v>672068.8</v>
      </c>
      <c r="F12" s="97" t="s">
        <v>1259</v>
      </c>
    </row>
    <row r="13" spans="1:6" ht="78.75" x14ac:dyDescent="0.25">
      <c r="A13" s="277">
        <v>7</v>
      </c>
      <c r="B13" s="7" t="s">
        <v>23</v>
      </c>
      <c r="C13" s="2" t="s">
        <v>29943</v>
      </c>
      <c r="D13" s="2" t="s">
        <v>541</v>
      </c>
      <c r="E13" s="1387">
        <v>672068.8</v>
      </c>
      <c r="F13" s="97" t="s">
        <v>1259</v>
      </c>
    </row>
    <row r="14" spans="1:6" ht="78.75" x14ac:dyDescent="0.25">
      <c r="A14" s="277">
        <v>8</v>
      </c>
      <c r="B14" s="7" t="s">
        <v>299</v>
      </c>
      <c r="C14" s="2" t="s">
        <v>29944</v>
      </c>
      <c r="D14" s="2" t="s">
        <v>29945</v>
      </c>
      <c r="E14" s="1387">
        <v>1260172.74</v>
      </c>
      <c r="F14" s="97" t="s">
        <v>1259</v>
      </c>
    </row>
    <row r="15" spans="1:6" x14ac:dyDescent="0.25">
      <c r="A15" s="277"/>
      <c r="B15" s="524" t="s">
        <v>739</v>
      </c>
      <c r="C15" s="2"/>
      <c r="D15" s="2"/>
      <c r="E15" s="1387"/>
      <c r="F15" s="97"/>
    </row>
    <row r="16" spans="1:6" ht="94.5" x14ac:dyDescent="0.25">
      <c r="A16" s="277">
        <v>9</v>
      </c>
      <c r="B16" s="7" t="s">
        <v>301</v>
      </c>
      <c r="C16" s="2" t="s">
        <v>29946</v>
      </c>
      <c r="D16" s="2" t="s">
        <v>43</v>
      </c>
      <c r="E16" s="1387">
        <v>4568965.5199999996</v>
      </c>
      <c r="F16" s="97" t="s">
        <v>1259</v>
      </c>
    </row>
    <row r="17" spans="1:6" ht="31.5" x14ac:dyDescent="0.25">
      <c r="A17" s="277"/>
      <c r="B17" s="524" t="s">
        <v>4987</v>
      </c>
      <c r="C17" s="2"/>
      <c r="D17" s="2"/>
      <c r="E17" s="1387"/>
      <c r="F17" s="97"/>
    </row>
    <row r="18" spans="1:6" ht="393.75" x14ac:dyDescent="0.25">
      <c r="A18" s="277">
        <v>10</v>
      </c>
      <c r="B18" s="7" t="s">
        <v>696</v>
      </c>
      <c r="C18" s="2" t="s">
        <v>29947</v>
      </c>
      <c r="D18" s="2" t="s">
        <v>29948</v>
      </c>
      <c r="E18" s="1387">
        <v>1736206.9</v>
      </c>
      <c r="F18" s="97" t="s">
        <v>1259</v>
      </c>
    </row>
    <row r="19" spans="1:6" x14ac:dyDescent="0.25">
      <c r="A19" s="277"/>
      <c r="B19" s="524" t="s">
        <v>306</v>
      </c>
      <c r="C19" s="2"/>
      <c r="D19" s="2"/>
      <c r="E19" s="1387"/>
      <c r="F19" s="97"/>
    </row>
    <row r="20" spans="1:6" ht="126" x14ac:dyDescent="0.25">
      <c r="A20" s="277">
        <v>11</v>
      </c>
      <c r="B20" s="7" t="s">
        <v>4481</v>
      </c>
      <c r="C20" s="2" t="s">
        <v>29949</v>
      </c>
      <c r="D20" s="2" t="s">
        <v>29950</v>
      </c>
      <c r="E20" s="1387">
        <v>1736206.9</v>
      </c>
      <c r="F20" s="97" t="s">
        <v>1259</v>
      </c>
    </row>
    <row r="21" spans="1:6" x14ac:dyDescent="0.25">
      <c r="A21" s="277"/>
      <c r="B21" s="533" t="s">
        <v>34</v>
      </c>
      <c r="C21" s="2"/>
      <c r="D21" s="2"/>
      <c r="E21" s="1388"/>
      <c r="F21" s="97"/>
    </row>
    <row r="22" spans="1:6" ht="47.25" x14ac:dyDescent="0.25">
      <c r="A22" s="277">
        <v>12</v>
      </c>
      <c r="B22" s="7" t="s">
        <v>309</v>
      </c>
      <c r="C22" s="2" t="s">
        <v>29951</v>
      </c>
      <c r="D22" s="2" t="s">
        <v>554</v>
      </c>
      <c r="E22" s="1387">
        <v>14508027.310000001</v>
      </c>
      <c r="F22" s="97" t="s">
        <v>1259</v>
      </c>
    </row>
    <row r="23" spans="1:6" ht="63" x14ac:dyDescent="0.25">
      <c r="A23" s="277">
        <v>13</v>
      </c>
      <c r="B23" s="7" t="s">
        <v>29952</v>
      </c>
      <c r="C23" s="2" t="s">
        <v>29953</v>
      </c>
      <c r="D23" s="2" t="s">
        <v>554</v>
      </c>
      <c r="E23" s="1387">
        <v>9375593.3800000008</v>
      </c>
      <c r="F23" s="97" t="s">
        <v>1259</v>
      </c>
    </row>
    <row r="24" spans="1:6" x14ac:dyDescent="0.25">
      <c r="A24" s="277"/>
      <c r="B24" s="2580" t="s">
        <v>29954</v>
      </c>
      <c r="C24" s="2581"/>
      <c r="D24" s="2"/>
      <c r="E24" s="1388"/>
      <c r="F24" s="97"/>
    </row>
    <row r="25" spans="1:6" ht="78.75" x14ac:dyDescent="0.25">
      <c r="A25" s="277">
        <v>14</v>
      </c>
      <c r="B25" s="7" t="s">
        <v>29955</v>
      </c>
      <c r="C25" s="2" t="s">
        <v>29956</v>
      </c>
      <c r="D25" s="7" t="s">
        <v>29957</v>
      </c>
      <c r="E25" s="1387">
        <v>1000000</v>
      </c>
      <c r="F25" s="97" t="s">
        <v>13</v>
      </c>
    </row>
    <row r="26" spans="1:6" ht="110.25" x14ac:dyDescent="0.25">
      <c r="A26" s="277">
        <v>15</v>
      </c>
      <c r="B26" s="7" t="s">
        <v>29958</v>
      </c>
      <c r="C26" s="7" t="s">
        <v>29959</v>
      </c>
      <c r="D26" s="7" t="s">
        <v>29960</v>
      </c>
      <c r="E26" s="1387">
        <v>500000</v>
      </c>
      <c r="F26" s="55" t="s">
        <v>13</v>
      </c>
    </row>
    <row r="27" spans="1:6" ht="47.25" x14ac:dyDescent="0.25">
      <c r="A27" s="277">
        <v>16</v>
      </c>
      <c r="B27" s="7" t="s">
        <v>29958</v>
      </c>
      <c r="C27" s="7" t="s">
        <v>29961</v>
      </c>
      <c r="D27" s="7" t="s">
        <v>29962</v>
      </c>
      <c r="E27" s="1387">
        <v>400000</v>
      </c>
      <c r="F27" s="55" t="s">
        <v>13</v>
      </c>
    </row>
    <row r="28" spans="1:6" x14ac:dyDescent="0.25">
      <c r="A28" s="277"/>
      <c r="B28" s="2580" t="s">
        <v>29963</v>
      </c>
      <c r="C28" s="2581"/>
      <c r="D28" s="2"/>
      <c r="E28" s="1388"/>
      <c r="F28" s="97"/>
    </row>
    <row r="29" spans="1:6" ht="330.75" x14ac:dyDescent="0.25">
      <c r="A29" s="277">
        <v>17</v>
      </c>
      <c r="B29" s="7" t="s">
        <v>29964</v>
      </c>
      <c r="C29" s="2" t="s">
        <v>29965</v>
      </c>
      <c r="D29" s="2" t="s">
        <v>29966</v>
      </c>
      <c r="E29" s="1387">
        <v>8921650.8100000005</v>
      </c>
      <c r="F29" s="97" t="s">
        <v>1259</v>
      </c>
    </row>
    <row r="30" spans="1:6" ht="78.75" x14ac:dyDescent="0.25">
      <c r="A30" s="277">
        <v>18</v>
      </c>
      <c r="B30" s="7" t="s">
        <v>29967</v>
      </c>
      <c r="C30" s="2" t="s">
        <v>29968</v>
      </c>
      <c r="D30" s="2" t="s">
        <v>29969</v>
      </c>
      <c r="E30" s="1387">
        <v>6500000</v>
      </c>
      <c r="F30" s="97" t="s">
        <v>13</v>
      </c>
    </row>
    <row r="31" spans="1:6" ht="315" x14ac:dyDescent="0.25">
      <c r="A31" s="277">
        <v>19</v>
      </c>
      <c r="B31" s="7" t="s">
        <v>29970</v>
      </c>
      <c r="C31" s="2" t="s">
        <v>29971</v>
      </c>
      <c r="D31" s="2" t="s">
        <v>29972</v>
      </c>
      <c r="E31" s="1387">
        <v>16073735.779999999</v>
      </c>
      <c r="F31" s="97" t="s">
        <v>1259</v>
      </c>
    </row>
    <row r="32" spans="1:6" ht="47.25" x14ac:dyDescent="0.25">
      <c r="A32" s="277">
        <v>20</v>
      </c>
      <c r="B32" s="7" t="s">
        <v>29964</v>
      </c>
      <c r="C32" s="2" t="s">
        <v>29973</v>
      </c>
      <c r="D32" s="2" t="s">
        <v>29974</v>
      </c>
      <c r="E32" s="1387">
        <v>533333</v>
      </c>
      <c r="F32" s="97" t="s">
        <v>13</v>
      </c>
    </row>
    <row r="33" spans="1:6" ht="47.25" x14ac:dyDescent="0.25">
      <c r="A33" s="277">
        <v>21</v>
      </c>
      <c r="B33" s="7" t="s">
        <v>29970</v>
      </c>
      <c r="C33" s="2" t="s">
        <v>29975</v>
      </c>
      <c r="D33" s="2" t="s">
        <v>29976</v>
      </c>
      <c r="E33" s="1387">
        <v>666667</v>
      </c>
      <c r="F33" s="97" t="s">
        <v>13</v>
      </c>
    </row>
    <row r="34" spans="1:6" ht="47.25" x14ac:dyDescent="0.25">
      <c r="A34" s="277">
        <v>22</v>
      </c>
      <c r="B34" s="7" t="s">
        <v>29967</v>
      </c>
      <c r="C34" s="2" t="s">
        <v>29977</v>
      </c>
      <c r="D34" s="2" t="s">
        <v>29978</v>
      </c>
      <c r="E34" s="1387">
        <v>400000</v>
      </c>
      <c r="F34" s="97" t="s">
        <v>13</v>
      </c>
    </row>
    <row r="35" spans="1:6" ht="47.25" x14ac:dyDescent="0.25">
      <c r="A35" s="277">
        <v>23</v>
      </c>
      <c r="B35" s="7" t="s">
        <v>29979</v>
      </c>
      <c r="C35" s="2" t="s">
        <v>29980</v>
      </c>
      <c r="D35" s="2" t="s">
        <v>29978</v>
      </c>
      <c r="E35" s="1387">
        <v>400000</v>
      </c>
      <c r="F35" s="97" t="s">
        <v>13</v>
      </c>
    </row>
    <row r="36" spans="1:6" x14ac:dyDescent="0.25">
      <c r="A36" s="277"/>
      <c r="B36" s="533" t="s">
        <v>4808</v>
      </c>
      <c r="C36" s="2"/>
      <c r="D36" s="2"/>
      <c r="E36" s="1388"/>
      <c r="F36" s="97"/>
    </row>
    <row r="37" spans="1:6" ht="126" x14ac:dyDescent="0.25">
      <c r="A37" s="277">
        <v>24</v>
      </c>
      <c r="B37" s="7" t="s">
        <v>683</v>
      </c>
      <c r="C37" s="2" t="s">
        <v>29981</v>
      </c>
      <c r="D37" s="2" t="s">
        <v>29982</v>
      </c>
      <c r="E37" s="1387">
        <v>2500000</v>
      </c>
      <c r="F37" s="97" t="s">
        <v>13</v>
      </c>
    </row>
    <row r="38" spans="1:6" x14ac:dyDescent="0.25">
      <c r="A38" s="277"/>
      <c r="B38" s="2388" t="s">
        <v>477</v>
      </c>
      <c r="C38" s="2389"/>
      <c r="D38" s="2390"/>
      <c r="E38" s="1387"/>
      <c r="F38" s="97"/>
    </row>
    <row r="39" spans="1:6" ht="315" x14ac:dyDescent="0.25">
      <c r="A39" s="277">
        <v>25</v>
      </c>
      <c r="B39" s="7" t="s">
        <v>242</v>
      </c>
      <c r="C39" s="2" t="s">
        <v>29983</v>
      </c>
      <c r="D39" s="2" t="s">
        <v>29984</v>
      </c>
      <c r="E39" s="1387">
        <v>4677027.2</v>
      </c>
      <c r="F39" s="97" t="s">
        <v>13</v>
      </c>
    </row>
    <row r="40" spans="1:6" ht="16.5" thickBot="1" x14ac:dyDescent="0.3">
      <c r="A40" s="277"/>
      <c r="B40" s="533" t="s">
        <v>248</v>
      </c>
      <c r="C40" s="2"/>
      <c r="D40" s="9"/>
      <c r="E40" s="1389">
        <f>SUM(E6:E39)</f>
        <v>81310344.829999998</v>
      </c>
      <c r="F40" s="97"/>
    </row>
    <row r="41" spans="1:6" ht="16.5" thickTop="1" x14ac:dyDescent="0.25">
      <c r="A41" s="357"/>
      <c r="B41" s="2427" t="s">
        <v>9</v>
      </c>
      <c r="C41" s="2427"/>
      <c r="D41" s="2427"/>
      <c r="E41" s="951"/>
      <c r="F41" s="359"/>
    </row>
    <row r="42" spans="1:6" ht="63" x14ac:dyDescent="0.25">
      <c r="A42" s="353">
        <v>1</v>
      </c>
      <c r="B42" s="69" t="s">
        <v>269</v>
      </c>
      <c r="C42" s="7" t="s">
        <v>29342</v>
      </c>
      <c r="D42" s="69" t="s">
        <v>271</v>
      </c>
      <c r="E42" s="187">
        <v>1000000</v>
      </c>
      <c r="F42" s="131" t="s">
        <v>272</v>
      </c>
    </row>
    <row r="43" spans="1:6" x14ac:dyDescent="0.25">
      <c r="A43" s="353"/>
      <c r="B43" s="70" t="s">
        <v>273</v>
      </c>
      <c r="C43" s="7"/>
      <c r="D43" s="69"/>
      <c r="E43" s="187"/>
      <c r="F43" s="131"/>
    </row>
    <row r="44" spans="1:6" ht="63" x14ac:dyDescent="0.25">
      <c r="A44" s="353">
        <v>2</v>
      </c>
      <c r="B44" s="69" t="s">
        <v>274</v>
      </c>
      <c r="C44" s="7" t="s">
        <v>29343</v>
      </c>
      <c r="D44" s="69" t="s">
        <v>276</v>
      </c>
      <c r="E44" s="187">
        <v>4500000</v>
      </c>
      <c r="F44" s="131" t="s">
        <v>277</v>
      </c>
    </row>
    <row r="45" spans="1:6" x14ac:dyDescent="0.25">
      <c r="A45" s="130"/>
      <c r="B45" s="70" t="s">
        <v>248</v>
      </c>
      <c r="C45" s="70"/>
      <c r="D45" s="70"/>
      <c r="E45" s="189">
        <v>5500000</v>
      </c>
      <c r="F45" s="130"/>
    </row>
    <row r="46" spans="1:6" x14ac:dyDescent="0.25">
      <c r="A46" s="88"/>
      <c r="B46" s="88" t="s">
        <v>324</v>
      </c>
      <c r="C46" s="88"/>
      <c r="D46" s="88"/>
      <c r="E46" s="89">
        <f>E45+E40</f>
        <v>86810344.829999998</v>
      </c>
      <c r="F46" s="88"/>
    </row>
    <row r="50" spans="1:6" x14ac:dyDescent="0.25">
      <c r="A50" s="2352" t="s">
        <v>0</v>
      </c>
      <c r="B50" s="2352"/>
      <c r="C50" s="2352"/>
      <c r="D50" s="2352"/>
      <c r="E50" s="2352"/>
      <c r="F50" s="2352"/>
    </row>
    <row r="51" spans="1:6" x14ac:dyDescent="0.25">
      <c r="A51" s="2352" t="s">
        <v>29936</v>
      </c>
      <c r="B51" s="2352"/>
      <c r="C51" s="2352"/>
      <c r="D51" s="2352"/>
      <c r="E51" s="2352"/>
      <c r="F51" s="2352"/>
    </row>
    <row r="52" spans="1:6" x14ac:dyDescent="0.25">
      <c r="A52" s="2352" t="s">
        <v>281</v>
      </c>
      <c r="B52" s="2352"/>
      <c r="C52" s="2352"/>
      <c r="D52" s="2352"/>
      <c r="E52" s="2352"/>
      <c r="F52" s="2352"/>
    </row>
    <row r="53" spans="1:6" ht="31.5" x14ac:dyDescent="0.25">
      <c r="A53" s="264" t="s">
        <v>3</v>
      </c>
      <c r="B53" s="437" t="s">
        <v>283</v>
      </c>
      <c r="C53" s="437" t="s">
        <v>284</v>
      </c>
      <c r="D53" s="45" t="s">
        <v>5291</v>
      </c>
      <c r="E53" s="301" t="s">
        <v>286</v>
      </c>
      <c r="F53" s="45" t="s">
        <v>287</v>
      </c>
    </row>
    <row r="54" spans="1:6" x14ac:dyDescent="0.25">
      <c r="A54" s="156"/>
      <c r="B54" s="2375" t="s">
        <v>27539</v>
      </c>
      <c r="C54" s="2449"/>
      <c r="D54" s="2376"/>
      <c r="E54" s="156"/>
      <c r="F54" s="123"/>
    </row>
    <row r="55" spans="1:6" ht="126" x14ac:dyDescent="0.25">
      <c r="A55" s="156">
        <v>1</v>
      </c>
      <c r="B55" s="156" t="s">
        <v>295</v>
      </c>
      <c r="C55" s="156" t="s">
        <v>29987</v>
      </c>
      <c r="D55" s="156" t="s">
        <v>2062</v>
      </c>
      <c r="E55" s="450">
        <v>682758.62</v>
      </c>
      <c r="F55" s="123" t="s">
        <v>1259</v>
      </c>
    </row>
    <row r="56" spans="1:6" x14ac:dyDescent="0.25">
      <c r="A56" s="156"/>
      <c r="B56" s="2375" t="s">
        <v>8023</v>
      </c>
      <c r="C56" s="2449"/>
      <c r="D56" s="2376"/>
      <c r="E56" s="182"/>
      <c r="F56" s="123"/>
    </row>
    <row r="57" spans="1:6" ht="78.75" x14ac:dyDescent="0.25">
      <c r="A57" s="156">
        <v>2</v>
      </c>
      <c r="B57" s="156" t="s">
        <v>23</v>
      </c>
      <c r="C57" s="156" t="s">
        <v>29988</v>
      </c>
      <c r="D57" s="156" t="s">
        <v>541</v>
      </c>
      <c r="E57" s="450">
        <v>341379.31</v>
      </c>
      <c r="F57" s="123" t="s">
        <v>1259</v>
      </c>
    </row>
    <row r="58" spans="1:6" x14ac:dyDescent="0.25">
      <c r="A58" s="156"/>
      <c r="B58" s="2375" t="s">
        <v>306</v>
      </c>
      <c r="C58" s="2376"/>
      <c r="D58" s="156"/>
      <c r="E58" s="182"/>
      <c r="F58" s="123"/>
    </row>
    <row r="59" spans="1:6" ht="126" x14ac:dyDescent="0.25">
      <c r="A59" s="156">
        <v>3</v>
      </c>
      <c r="B59" s="156" t="s">
        <v>2386</v>
      </c>
      <c r="C59" s="156" t="s">
        <v>29989</v>
      </c>
      <c r="D59" s="156" t="s">
        <v>29950</v>
      </c>
      <c r="E59" s="450">
        <v>227586.21</v>
      </c>
      <c r="F59" s="123" t="s">
        <v>1259</v>
      </c>
    </row>
    <row r="60" spans="1:6" x14ac:dyDescent="0.25">
      <c r="A60" s="156"/>
      <c r="B60" s="251" t="s">
        <v>552</v>
      </c>
      <c r="C60" s="156"/>
      <c r="D60" s="156"/>
      <c r="E60" s="182"/>
      <c r="F60" s="123"/>
    </row>
    <row r="61" spans="1:6" ht="47.25" x14ac:dyDescent="0.25">
      <c r="A61" s="156">
        <v>4</v>
      </c>
      <c r="B61" s="156" t="s">
        <v>309</v>
      </c>
      <c r="C61" s="156" t="s">
        <v>29990</v>
      </c>
      <c r="D61" s="156" t="s">
        <v>554</v>
      </c>
      <c r="E61" s="450">
        <v>1000000</v>
      </c>
      <c r="F61" s="123" t="s">
        <v>19461</v>
      </c>
    </row>
    <row r="62" spans="1:6" ht="63" x14ac:dyDescent="0.25">
      <c r="A62" s="156">
        <v>5</v>
      </c>
      <c r="B62" s="156" t="s">
        <v>29991</v>
      </c>
      <c r="C62" s="156" t="s">
        <v>29992</v>
      </c>
      <c r="D62" s="156" t="s">
        <v>29993</v>
      </c>
      <c r="E62" s="450">
        <v>2127586.2000000002</v>
      </c>
      <c r="F62" s="123" t="s">
        <v>19461</v>
      </c>
    </row>
    <row r="63" spans="1:6" x14ac:dyDescent="0.25">
      <c r="A63" s="156"/>
      <c r="B63" s="2375" t="s">
        <v>29994</v>
      </c>
      <c r="C63" s="2376"/>
      <c r="D63" s="156"/>
      <c r="E63" s="182"/>
      <c r="F63" s="123"/>
    </row>
    <row r="64" spans="1:6" ht="31.5" x14ac:dyDescent="0.25">
      <c r="A64" s="156">
        <v>6</v>
      </c>
      <c r="B64" s="156" t="s">
        <v>29995</v>
      </c>
      <c r="C64" s="156" t="s">
        <v>29996</v>
      </c>
      <c r="D64" s="156" t="s">
        <v>29997</v>
      </c>
      <c r="E64" s="450">
        <v>7000000</v>
      </c>
      <c r="F64" s="123" t="s">
        <v>13</v>
      </c>
    </row>
    <row r="65" spans="1:6" x14ac:dyDescent="0.25">
      <c r="A65" s="251"/>
      <c r="B65" s="2375" t="s">
        <v>248</v>
      </c>
      <c r="C65" s="2376"/>
      <c r="D65" s="251"/>
      <c r="E65" s="913">
        <f>SUM(E55:E64)</f>
        <v>11379310.34</v>
      </c>
      <c r="F65" s="115"/>
    </row>
  </sheetData>
  <mergeCells count="17">
    <mergeCell ref="B65:C65"/>
    <mergeCell ref="A52:F52"/>
    <mergeCell ref="A50:F50"/>
    <mergeCell ref="A51:F51"/>
    <mergeCell ref="B28:C28"/>
    <mergeCell ref="B38:D38"/>
    <mergeCell ref="B41:D41"/>
    <mergeCell ref="B54:D54"/>
    <mergeCell ref="B56:D56"/>
    <mergeCell ref="B58:C58"/>
    <mergeCell ref="B63:C63"/>
    <mergeCell ref="B24:C24"/>
    <mergeCell ref="A1:F1"/>
    <mergeCell ref="A2:F2"/>
    <mergeCell ref="A3:F3"/>
    <mergeCell ref="B5:D5"/>
    <mergeCell ref="B11:D11"/>
  </mergeCells>
  <pageMargins left="0.7" right="0.7" top="0.75" bottom="0.75" header="0.3" footer="0.3"/>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3"/>
  <sheetViews>
    <sheetView topLeftCell="A67" workbookViewId="0">
      <selection activeCell="D73" sqref="D73"/>
    </sheetView>
  </sheetViews>
  <sheetFormatPr defaultRowHeight="15.75" x14ac:dyDescent="0.25"/>
  <cols>
    <col min="1" max="1" width="9.140625" style="128"/>
    <col min="2" max="2" width="16.85546875" style="128" customWidth="1"/>
    <col min="3" max="3" width="47" style="128" customWidth="1"/>
    <col min="4" max="4" width="18.85546875" style="128" customWidth="1"/>
    <col min="5" max="5" width="22.85546875" style="128" customWidth="1"/>
    <col min="6" max="6" width="11.5703125" style="128" customWidth="1"/>
    <col min="7" max="16384" width="9.140625" style="128"/>
  </cols>
  <sheetData>
    <row r="1" spans="1:6" x14ac:dyDescent="0.25">
      <c r="A1" s="2345" t="s">
        <v>0</v>
      </c>
      <c r="B1" s="2345"/>
      <c r="C1" s="2345"/>
      <c r="D1" s="2345"/>
      <c r="E1" s="2345"/>
      <c r="F1" s="2345"/>
    </row>
    <row r="2" spans="1:6" x14ac:dyDescent="0.25">
      <c r="A2" s="2345" t="s">
        <v>30057</v>
      </c>
      <c r="B2" s="2345"/>
      <c r="C2" s="2345"/>
      <c r="D2" s="2345"/>
      <c r="E2" s="2345"/>
      <c r="F2" s="2345"/>
    </row>
    <row r="3" spans="1:6" x14ac:dyDescent="0.25">
      <c r="A3" s="2345" t="s">
        <v>281</v>
      </c>
      <c r="B3" s="2345"/>
      <c r="C3" s="2345"/>
      <c r="D3" s="2345"/>
      <c r="E3" s="2345"/>
      <c r="F3" s="2345"/>
    </row>
    <row r="4" spans="1:6" x14ac:dyDescent="0.25">
      <c r="A4" s="806" t="s">
        <v>3</v>
      </c>
      <c r="B4" s="96" t="s">
        <v>283</v>
      </c>
      <c r="C4" s="96" t="s">
        <v>284</v>
      </c>
      <c r="D4" s="96" t="s">
        <v>5291</v>
      </c>
      <c r="E4" s="1274" t="s">
        <v>286</v>
      </c>
      <c r="F4" s="219" t="s">
        <v>287</v>
      </c>
    </row>
    <row r="5" spans="1:6" x14ac:dyDescent="0.25">
      <c r="A5" s="131"/>
      <c r="B5" s="3010" t="s">
        <v>27539</v>
      </c>
      <c r="C5" s="2618"/>
      <c r="D5" s="3011"/>
      <c r="E5" s="131"/>
      <c r="F5" s="131"/>
    </row>
    <row r="6" spans="1:6" ht="47.25" x14ac:dyDescent="0.25">
      <c r="A6" s="131">
        <v>1</v>
      </c>
      <c r="B6" s="69" t="s">
        <v>5935</v>
      </c>
      <c r="C6" s="69" t="s">
        <v>30058</v>
      </c>
      <c r="D6" s="69" t="s">
        <v>30059</v>
      </c>
      <c r="E6" s="74">
        <v>1800117</v>
      </c>
      <c r="F6" s="72" t="s">
        <v>277</v>
      </c>
    </row>
    <row r="7" spans="1:6" ht="126" x14ac:dyDescent="0.25">
      <c r="A7" s="131">
        <v>2</v>
      </c>
      <c r="B7" s="69" t="s">
        <v>721</v>
      </c>
      <c r="C7" s="69" t="s">
        <v>30060</v>
      </c>
      <c r="D7" s="69" t="s">
        <v>9148</v>
      </c>
      <c r="E7" s="74">
        <v>1263920</v>
      </c>
      <c r="F7" s="72" t="s">
        <v>277</v>
      </c>
    </row>
    <row r="8" spans="1:6" ht="31.5" x14ac:dyDescent="0.25">
      <c r="A8" s="131">
        <v>3</v>
      </c>
      <c r="B8" s="69" t="s">
        <v>17</v>
      </c>
      <c r="C8" s="69" t="s">
        <v>30061</v>
      </c>
      <c r="D8" s="69" t="s">
        <v>19</v>
      </c>
      <c r="E8" s="74">
        <v>14400</v>
      </c>
      <c r="F8" s="72" t="s">
        <v>277</v>
      </c>
    </row>
    <row r="9" spans="1:6" ht="78.75" x14ac:dyDescent="0.25">
      <c r="A9" s="131">
        <v>4</v>
      </c>
      <c r="B9" s="69" t="s">
        <v>729</v>
      </c>
      <c r="C9" s="69" t="s">
        <v>30062</v>
      </c>
      <c r="D9" s="69" t="s">
        <v>3056</v>
      </c>
      <c r="E9" s="74">
        <v>1130184</v>
      </c>
      <c r="F9" s="72" t="s">
        <v>277</v>
      </c>
    </row>
    <row r="10" spans="1:6" x14ac:dyDescent="0.25">
      <c r="A10" s="131"/>
      <c r="B10" s="3010" t="s">
        <v>30063</v>
      </c>
      <c r="C10" s="2618"/>
      <c r="D10" s="3011"/>
      <c r="E10" s="131"/>
      <c r="F10" s="131"/>
    </row>
    <row r="11" spans="1:6" ht="110.25" x14ac:dyDescent="0.25">
      <c r="A11" s="131">
        <v>5</v>
      </c>
      <c r="B11" s="69" t="s">
        <v>721</v>
      </c>
      <c r="C11" s="69" t="s">
        <v>30064</v>
      </c>
      <c r="D11" s="69" t="s">
        <v>2063</v>
      </c>
      <c r="E11" s="74">
        <v>462761</v>
      </c>
      <c r="F11" s="72" t="s">
        <v>272</v>
      </c>
    </row>
    <row r="12" spans="1:6" ht="78.75" x14ac:dyDescent="0.25">
      <c r="A12" s="131">
        <v>6</v>
      </c>
      <c r="B12" s="69" t="s">
        <v>729</v>
      </c>
      <c r="C12" s="69" t="s">
        <v>30065</v>
      </c>
      <c r="D12" s="69" t="s">
        <v>3056</v>
      </c>
      <c r="E12" s="74">
        <v>732985</v>
      </c>
      <c r="F12" s="72" t="s">
        <v>272</v>
      </c>
    </row>
    <row r="13" spans="1:6" ht="78.75" x14ac:dyDescent="0.25">
      <c r="A13" s="131">
        <v>7</v>
      </c>
      <c r="B13" s="69" t="s">
        <v>3544</v>
      </c>
      <c r="C13" s="69" t="s">
        <v>30066</v>
      </c>
      <c r="D13" s="69" t="s">
        <v>2498</v>
      </c>
      <c r="E13" s="74">
        <v>1408564</v>
      </c>
      <c r="F13" s="72" t="s">
        <v>272</v>
      </c>
    </row>
    <row r="14" spans="1:6" x14ac:dyDescent="0.25">
      <c r="A14" s="131"/>
      <c r="B14" s="70" t="s">
        <v>739</v>
      </c>
      <c r="C14" s="69"/>
      <c r="D14" s="69"/>
      <c r="E14" s="74"/>
      <c r="F14" s="72"/>
    </row>
    <row r="15" spans="1:6" ht="94.5" x14ac:dyDescent="0.25">
      <c r="A15" s="131">
        <v>8</v>
      </c>
      <c r="B15" s="69" t="s">
        <v>301</v>
      </c>
      <c r="C15" s="69" t="s">
        <v>30067</v>
      </c>
      <c r="D15" s="69" t="s">
        <v>43</v>
      </c>
      <c r="E15" s="74">
        <v>4568965.5199999996</v>
      </c>
      <c r="F15" s="72" t="s">
        <v>13</v>
      </c>
    </row>
    <row r="16" spans="1:6" x14ac:dyDescent="0.25">
      <c r="A16" s="131"/>
      <c r="B16" s="70" t="s">
        <v>34</v>
      </c>
      <c r="C16" s="69"/>
      <c r="D16" s="69"/>
      <c r="E16" s="74"/>
      <c r="F16" s="72"/>
    </row>
    <row r="17" spans="1:6" ht="47.25" x14ac:dyDescent="0.25">
      <c r="A17" s="131">
        <v>9</v>
      </c>
      <c r="B17" s="69" t="s">
        <v>7619</v>
      </c>
      <c r="C17" s="69" t="s">
        <v>30068</v>
      </c>
      <c r="D17" s="69" t="s">
        <v>341</v>
      </c>
      <c r="E17" s="74">
        <v>9202586.2100000009</v>
      </c>
      <c r="F17" s="72" t="s">
        <v>272</v>
      </c>
    </row>
    <row r="18" spans="1:6" ht="47.25" x14ac:dyDescent="0.25">
      <c r="A18" s="131">
        <v>10</v>
      </c>
      <c r="B18" s="69" t="s">
        <v>16642</v>
      </c>
      <c r="C18" s="69" t="s">
        <v>30069</v>
      </c>
      <c r="D18" s="69" t="s">
        <v>341</v>
      </c>
      <c r="E18" s="74">
        <v>8000000</v>
      </c>
      <c r="F18" s="72" t="s">
        <v>272</v>
      </c>
    </row>
    <row r="19" spans="1:6" x14ac:dyDescent="0.25">
      <c r="A19" s="131"/>
      <c r="B19" s="130" t="s">
        <v>303</v>
      </c>
      <c r="C19" s="69"/>
      <c r="D19" s="69"/>
      <c r="E19" s="74"/>
      <c r="F19" s="72"/>
    </row>
    <row r="20" spans="1:6" ht="31.5" x14ac:dyDescent="0.25">
      <c r="A20" s="131">
        <v>11</v>
      </c>
      <c r="B20" s="69" t="s">
        <v>30070</v>
      </c>
      <c r="C20" s="69" t="s">
        <v>30071</v>
      </c>
      <c r="D20" s="69" t="s">
        <v>30072</v>
      </c>
      <c r="E20" s="74">
        <v>124014.79</v>
      </c>
      <c r="F20" s="72" t="s">
        <v>13</v>
      </c>
    </row>
    <row r="21" spans="1:6" ht="31.5" x14ac:dyDescent="0.25">
      <c r="A21" s="131">
        <v>12</v>
      </c>
      <c r="B21" s="69" t="s">
        <v>30073</v>
      </c>
      <c r="C21" s="69" t="s">
        <v>30074</v>
      </c>
      <c r="D21" s="69" t="s">
        <v>30072</v>
      </c>
      <c r="E21" s="74">
        <v>124014.79</v>
      </c>
      <c r="F21" s="72" t="s">
        <v>13</v>
      </c>
    </row>
    <row r="22" spans="1:6" x14ac:dyDescent="0.25">
      <c r="A22" s="131">
        <v>13</v>
      </c>
      <c r="B22" s="69" t="s">
        <v>30075</v>
      </c>
      <c r="C22" s="69" t="s">
        <v>30076</v>
      </c>
      <c r="D22" s="69" t="s">
        <v>30072</v>
      </c>
      <c r="E22" s="74">
        <v>124014.79</v>
      </c>
      <c r="F22" s="72" t="s">
        <v>13</v>
      </c>
    </row>
    <row r="23" spans="1:6" x14ac:dyDescent="0.25">
      <c r="A23" s="131">
        <v>14</v>
      </c>
      <c r="B23" s="69" t="s">
        <v>30077</v>
      </c>
      <c r="C23" s="69" t="s">
        <v>30078</v>
      </c>
      <c r="D23" s="69" t="s">
        <v>30072</v>
      </c>
      <c r="E23" s="74">
        <v>124014.79</v>
      </c>
      <c r="F23" s="72" t="s">
        <v>13</v>
      </c>
    </row>
    <row r="24" spans="1:6" ht="31.5" x14ac:dyDescent="0.25">
      <c r="A24" s="131">
        <v>15</v>
      </c>
      <c r="B24" s="69" t="s">
        <v>30079</v>
      </c>
      <c r="C24" s="69" t="s">
        <v>30080</v>
      </c>
      <c r="D24" s="69" t="s">
        <v>30072</v>
      </c>
      <c r="E24" s="74">
        <v>124014.79</v>
      </c>
      <c r="F24" s="72" t="s">
        <v>13</v>
      </c>
    </row>
    <row r="25" spans="1:6" ht="31.5" x14ac:dyDescent="0.25">
      <c r="A25" s="131">
        <v>16</v>
      </c>
      <c r="B25" s="69" t="s">
        <v>30081</v>
      </c>
      <c r="C25" s="69" t="s">
        <v>30082</v>
      </c>
      <c r="D25" s="69" t="s">
        <v>30072</v>
      </c>
      <c r="E25" s="74">
        <v>124014.79</v>
      </c>
      <c r="F25" s="72" t="s">
        <v>13</v>
      </c>
    </row>
    <row r="26" spans="1:6" ht="31.5" x14ac:dyDescent="0.25">
      <c r="A26" s="131">
        <v>17</v>
      </c>
      <c r="B26" s="69" t="s">
        <v>30083</v>
      </c>
      <c r="C26" s="69" t="s">
        <v>30084</v>
      </c>
      <c r="D26" s="69" t="s">
        <v>30072</v>
      </c>
      <c r="E26" s="74">
        <v>124014.79</v>
      </c>
      <c r="F26" s="72" t="s">
        <v>13</v>
      </c>
    </row>
    <row r="27" spans="1:6" ht="31.5" x14ac:dyDescent="0.25">
      <c r="A27" s="131">
        <v>18</v>
      </c>
      <c r="B27" s="69" t="s">
        <v>30085</v>
      </c>
      <c r="C27" s="69" t="s">
        <v>30086</v>
      </c>
      <c r="D27" s="69" t="s">
        <v>30072</v>
      </c>
      <c r="E27" s="74">
        <v>124014.79</v>
      </c>
      <c r="F27" s="72" t="s">
        <v>13</v>
      </c>
    </row>
    <row r="28" spans="1:6" ht="31.5" x14ac:dyDescent="0.25">
      <c r="A28" s="131">
        <v>19</v>
      </c>
      <c r="B28" s="69" t="s">
        <v>30087</v>
      </c>
      <c r="C28" s="69" t="s">
        <v>30088</v>
      </c>
      <c r="D28" s="69" t="s">
        <v>30072</v>
      </c>
      <c r="E28" s="74">
        <v>124014.79</v>
      </c>
      <c r="F28" s="72" t="s">
        <v>13</v>
      </c>
    </row>
    <row r="29" spans="1:6" x14ac:dyDescent="0.25">
      <c r="A29" s="131">
        <v>20</v>
      </c>
      <c r="B29" s="69" t="s">
        <v>30089</v>
      </c>
      <c r="C29" s="69" t="s">
        <v>30090</v>
      </c>
      <c r="D29" s="69" t="s">
        <v>30072</v>
      </c>
      <c r="E29" s="74">
        <v>124014.79</v>
      </c>
      <c r="F29" s="72" t="s">
        <v>13</v>
      </c>
    </row>
    <row r="30" spans="1:6" ht="31.5" x14ac:dyDescent="0.25">
      <c r="A30" s="131">
        <v>21</v>
      </c>
      <c r="B30" s="69" t="s">
        <v>30091</v>
      </c>
      <c r="C30" s="69" t="s">
        <v>30092</v>
      </c>
      <c r="D30" s="69" t="s">
        <v>30072</v>
      </c>
      <c r="E30" s="74">
        <v>124014.79</v>
      </c>
      <c r="F30" s="72" t="s">
        <v>13</v>
      </c>
    </row>
    <row r="31" spans="1:6" ht="31.5" x14ac:dyDescent="0.25">
      <c r="A31" s="131">
        <v>22</v>
      </c>
      <c r="B31" s="69" t="s">
        <v>30093</v>
      </c>
      <c r="C31" s="69" t="s">
        <v>30094</v>
      </c>
      <c r="D31" s="69" t="s">
        <v>30072</v>
      </c>
      <c r="E31" s="74">
        <v>124014.79</v>
      </c>
      <c r="F31" s="72" t="s">
        <v>13</v>
      </c>
    </row>
    <row r="32" spans="1:6" ht="31.5" x14ac:dyDescent="0.25">
      <c r="A32" s="131">
        <v>23</v>
      </c>
      <c r="B32" s="69" t="s">
        <v>30095</v>
      </c>
      <c r="C32" s="69" t="s">
        <v>30096</v>
      </c>
      <c r="D32" s="69" t="s">
        <v>4735</v>
      </c>
      <c r="E32" s="74">
        <v>124014.79</v>
      </c>
      <c r="F32" s="72" t="s">
        <v>13</v>
      </c>
    </row>
    <row r="33" spans="1:6" ht="31.5" x14ac:dyDescent="0.25">
      <c r="A33" s="131">
        <v>24</v>
      </c>
      <c r="B33" s="69" t="s">
        <v>30097</v>
      </c>
      <c r="C33" s="69" t="s">
        <v>30098</v>
      </c>
      <c r="D33" s="69" t="s">
        <v>4735</v>
      </c>
      <c r="E33" s="144">
        <v>124014.79</v>
      </c>
      <c r="F33" s="72" t="s">
        <v>13</v>
      </c>
    </row>
    <row r="34" spans="1:6" x14ac:dyDescent="0.25">
      <c r="A34" s="131"/>
      <c r="B34" s="70" t="s">
        <v>2065</v>
      </c>
      <c r="C34" s="69"/>
      <c r="D34" s="69"/>
      <c r="E34" s="74"/>
      <c r="F34" s="72"/>
    </row>
    <row r="35" spans="1:6" ht="157.5" x14ac:dyDescent="0.25">
      <c r="A35" s="131">
        <v>25</v>
      </c>
      <c r="B35" s="69" t="s">
        <v>3867</v>
      </c>
      <c r="C35" s="69" t="s">
        <v>30099</v>
      </c>
      <c r="D35" s="69" t="s">
        <v>30100</v>
      </c>
      <c r="E35" s="74">
        <v>1736207</v>
      </c>
      <c r="F35" s="72" t="s">
        <v>272</v>
      </c>
    </row>
    <row r="36" spans="1:6" x14ac:dyDescent="0.25">
      <c r="A36" s="131"/>
      <c r="B36" s="3010" t="s">
        <v>5895</v>
      </c>
      <c r="C36" s="3011"/>
      <c r="D36" s="131"/>
      <c r="E36" s="131"/>
      <c r="F36" s="131"/>
    </row>
    <row r="37" spans="1:6" ht="31.5" x14ac:dyDescent="0.25">
      <c r="A37" s="131">
        <v>26</v>
      </c>
      <c r="B37" s="69" t="s">
        <v>30101</v>
      </c>
      <c r="C37" s="69" t="s">
        <v>30102</v>
      </c>
      <c r="D37" s="69" t="s">
        <v>30103</v>
      </c>
      <c r="E37" s="74">
        <v>600000</v>
      </c>
      <c r="F37" s="72" t="s">
        <v>1737</v>
      </c>
    </row>
    <row r="38" spans="1:6" ht="47.25" x14ac:dyDescent="0.25">
      <c r="A38" s="131">
        <v>27</v>
      </c>
      <c r="B38" s="69" t="s">
        <v>30104</v>
      </c>
      <c r="C38" s="69" t="s">
        <v>30105</v>
      </c>
      <c r="D38" s="69" t="s">
        <v>13741</v>
      </c>
      <c r="E38" s="74">
        <v>600000</v>
      </c>
      <c r="F38" s="72" t="s">
        <v>13</v>
      </c>
    </row>
    <row r="39" spans="1:6" ht="31.5" x14ac:dyDescent="0.25">
      <c r="A39" s="131">
        <v>28</v>
      </c>
      <c r="B39" s="69" t="s">
        <v>30106</v>
      </c>
      <c r="C39" s="69" t="s">
        <v>30107</v>
      </c>
      <c r="D39" s="69" t="s">
        <v>13741</v>
      </c>
      <c r="E39" s="74">
        <v>600000</v>
      </c>
      <c r="F39" s="72" t="s">
        <v>13</v>
      </c>
    </row>
    <row r="40" spans="1:6" ht="63" x14ac:dyDescent="0.25">
      <c r="A40" s="131">
        <v>29</v>
      </c>
      <c r="B40" s="69" t="s">
        <v>30108</v>
      </c>
      <c r="C40" s="69" t="s">
        <v>30109</v>
      </c>
      <c r="D40" s="69" t="s">
        <v>30110</v>
      </c>
      <c r="E40" s="74">
        <v>3000000</v>
      </c>
      <c r="F40" s="72" t="s">
        <v>272</v>
      </c>
    </row>
    <row r="41" spans="1:6" ht="31.5" x14ac:dyDescent="0.25">
      <c r="A41" s="131">
        <v>30</v>
      </c>
      <c r="B41" s="69" t="s">
        <v>30111</v>
      </c>
      <c r="C41" s="69" t="s">
        <v>30112</v>
      </c>
      <c r="D41" s="69" t="s">
        <v>13741</v>
      </c>
      <c r="E41" s="74">
        <v>600000</v>
      </c>
      <c r="F41" s="72" t="s">
        <v>13</v>
      </c>
    </row>
    <row r="42" spans="1:6" ht="63" x14ac:dyDescent="0.25">
      <c r="A42" s="131">
        <v>31</v>
      </c>
      <c r="B42" s="69" t="s">
        <v>30113</v>
      </c>
      <c r="C42" s="69" t="s">
        <v>30114</v>
      </c>
      <c r="D42" s="69" t="s">
        <v>30115</v>
      </c>
      <c r="E42" s="74">
        <v>1500000</v>
      </c>
      <c r="F42" s="72" t="s">
        <v>13</v>
      </c>
    </row>
    <row r="43" spans="1:6" ht="47.25" x14ac:dyDescent="0.25">
      <c r="A43" s="131">
        <v>32</v>
      </c>
      <c r="B43" s="69" t="s">
        <v>30116</v>
      </c>
      <c r="C43" s="69" t="s">
        <v>30117</v>
      </c>
      <c r="D43" s="69" t="s">
        <v>30118</v>
      </c>
      <c r="E43" s="74">
        <v>1500000</v>
      </c>
      <c r="F43" s="72" t="s">
        <v>13</v>
      </c>
    </row>
    <row r="44" spans="1:6" ht="31.5" x14ac:dyDescent="0.25">
      <c r="A44" s="131">
        <v>33</v>
      </c>
      <c r="B44" s="69" t="s">
        <v>30119</v>
      </c>
      <c r="C44" s="69" t="s">
        <v>30120</v>
      </c>
      <c r="D44" s="69" t="s">
        <v>13741</v>
      </c>
      <c r="E44" s="74">
        <v>600000</v>
      </c>
      <c r="F44" s="72" t="s">
        <v>13</v>
      </c>
    </row>
    <row r="45" spans="1:6" x14ac:dyDescent="0.25">
      <c r="A45" s="131"/>
      <c r="B45" s="3010" t="s">
        <v>5872</v>
      </c>
      <c r="C45" s="3011"/>
      <c r="D45" s="130"/>
      <c r="E45" s="130"/>
      <c r="F45" s="130"/>
    </row>
    <row r="46" spans="1:6" ht="63" x14ac:dyDescent="0.25">
      <c r="A46" s="131">
        <v>34</v>
      </c>
      <c r="B46" s="69" t="s">
        <v>30121</v>
      </c>
      <c r="C46" s="69" t="s">
        <v>30122</v>
      </c>
      <c r="D46" s="69" t="s">
        <v>30123</v>
      </c>
      <c r="E46" s="74">
        <v>3005863</v>
      </c>
      <c r="F46" s="72" t="s">
        <v>13</v>
      </c>
    </row>
    <row r="47" spans="1:6" ht="78.75" x14ac:dyDescent="0.25">
      <c r="A47" s="131">
        <v>35</v>
      </c>
      <c r="B47" s="69" t="s">
        <v>30124</v>
      </c>
      <c r="C47" s="69" t="s">
        <v>30125</v>
      </c>
      <c r="D47" s="69" t="s">
        <v>30126</v>
      </c>
      <c r="E47" s="74">
        <v>4000000</v>
      </c>
      <c r="F47" s="72" t="s">
        <v>272</v>
      </c>
    </row>
    <row r="48" spans="1:6" ht="47.25" x14ac:dyDescent="0.25">
      <c r="A48" s="131">
        <v>36</v>
      </c>
      <c r="B48" s="69" t="s">
        <v>30127</v>
      </c>
      <c r="C48" s="69" t="s">
        <v>30128</v>
      </c>
      <c r="D48" s="69" t="s">
        <v>30129</v>
      </c>
      <c r="E48" s="74">
        <v>2000000</v>
      </c>
      <c r="F48" s="72" t="s">
        <v>13</v>
      </c>
    </row>
    <row r="49" spans="1:6" ht="47.25" x14ac:dyDescent="0.25">
      <c r="A49" s="131">
        <v>37</v>
      </c>
      <c r="B49" s="69" t="s">
        <v>30130</v>
      </c>
      <c r="C49" s="69" t="s">
        <v>30131</v>
      </c>
      <c r="D49" s="69" t="s">
        <v>29265</v>
      </c>
      <c r="E49" s="74">
        <v>1000000</v>
      </c>
      <c r="F49" s="72" t="s">
        <v>13</v>
      </c>
    </row>
    <row r="50" spans="1:6" ht="47.25" x14ac:dyDescent="0.25">
      <c r="A50" s="131">
        <v>38</v>
      </c>
      <c r="B50" s="69" t="s">
        <v>30132</v>
      </c>
      <c r="C50" s="69" t="s">
        <v>30133</v>
      </c>
      <c r="D50" s="69" t="s">
        <v>30134</v>
      </c>
      <c r="E50" s="74">
        <v>2000000</v>
      </c>
      <c r="F50" s="72" t="s">
        <v>13</v>
      </c>
    </row>
    <row r="51" spans="1:6" ht="47.25" x14ac:dyDescent="0.25">
      <c r="A51" s="131">
        <v>39</v>
      </c>
      <c r="B51" s="69" t="s">
        <v>30135</v>
      </c>
      <c r="C51" s="69" t="s">
        <v>30136</v>
      </c>
      <c r="D51" s="69" t="s">
        <v>13741</v>
      </c>
      <c r="E51" s="74">
        <v>600000</v>
      </c>
      <c r="F51" s="72" t="s">
        <v>13</v>
      </c>
    </row>
    <row r="52" spans="1:6" x14ac:dyDescent="0.25">
      <c r="A52" s="131"/>
      <c r="B52" s="2346" t="s">
        <v>889</v>
      </c>
      <c r="C52" s="2347"/>
      <c r="D52" s="69"/>
      <c r="E52" s="74"/>
      <c r="F52" s="72"/>
    </row>
    <row r="53" spans="1:6" ht="47.25" x14ac:dyDescent="0.25">
      <c r="A53" s="131">
        <v>40</v>
      </c>
      <c r="B53" s="69" t="s">
        <v>30137</v>
      </c>
      <c r="C53" s="69" t="s">
        <v>30138</v>
      </c>
      <c r="D53" s="69" t="s">
        <v>30139</v>
      </c>
      <c r="E53" s="74">
        <v>3000000</v>
      </c>
      <c r="F53" s="72" t="s">
        <v>13</v>
      </c>
    </row>
    <row r="54" spans="1:6" ht="31.5" x14ac:dyDescent="0.25">
      <c r="A54" s="131">
        <v>41</v>
      </c>
      <c r="B54" s="69" t="s">
        <v>30140</v>
      </c>
      <c r="C54" s="69" t="s">
        <v>30141</v>
      </c>
      <c r="D54" s="69" t="s">
        <v>30142</v>
      </c>
      <c r="E54" s="74">
        <v>3000000</v>
      </c>
      <c r="F54" s="72" t="s">
        <v>13</v>
      </c>
    </row>
    <row r="55" spans="1:6" ht="47.25" x14ac:dyDescent="0.25">
      <c r="A55" s="131">
        <v>42</v>
      </c>
      <c r="B55" s="69" t="s">
        <v>30143</v>
      </c>
      <c r="C55" s="69" t="s">
        <v>30144</v>
      </c>
      <c r="D55" s="69" t="s">
        <v>30145</v>
      </c>
      <c r="E55" s="74">
        <v>6500000</v>
      </c>
      <c r="F55" s="72" t="s">
        <v>13</v>
      </c>
    </row>
    <row r="56" spans="1:6" ht="47.25" x14ac:dyDescent="0.25">
      <c r="A56" s="131">
        <v>43</v>
      </c>
      <c r="B56" s="69" t="s">
        <v>30146</v>
      </c>
      <c r="C56" s="69" t="s">
        <v>30147</v>
      </c>
      <c r="D56" s="69" t="s">
        <v>30148</v>
      </c>
      <c r="E56" s="74">
        <v>3000000</v>
      </c>
      <c r="F56" s="72" t="s">
        <v>13</v>
      </c>
    </row>
    <row r="57" spans="1:6" ht="63" x14ac:dyDescent="0.25">
      <c r="A57" s="206">
        <v>44</v>
      </c>
      <c r="B57" s="2" t="s">
        <v>30146</v>
      </c>
      <c r="C57" s="2" t="s">
        <v>30149</v>
      </c>
      <c r="D57" s="2" t="s">
        <v>30150</v>
      </c>
      <c r="E57" s="144">
        <v>1170558</v>
      </c>
      <c r="F57" s="97" t="s">
        <v>272</v>
      </c>
    </row>
    <row r="58" spans="1:6" x14ac:dyDescent="0.25">
      <c r="A58" s="131"/>
      <c r="B58" s="130" t="s">
        <v>477</v>
      </c>
      <c r="C58" s="130"/>
      <c r="D58" s="130"/>
      <c r="E58" s="130"/>
      <c r="F58" s="130"/>
    </row>
    <row r="59" spans="1:6" ht="220.5" x14ac:dyDescent="0.25">
      <c r="A59" s="131">
        <v>45</v>
      </c>
      <c r="B59" s="69" t="s">
        <v>30151</v>
      </c>
      <c r="C59" s="69" t="s">
        <v>30152</v>
      </c>
      <c r="D59" s="69" t="s">
        <v>20847</v>
      </c>
      <c r="E59" s="74">
        <v>1169256.8</v>
      </c>
      <c r="F59" s="72" t="s">
        <v>13</v>
      </c>
    </row>
    <row r="60" spans="1:6" ht="220.5" x14ac:dyDescent="0.25">
      <c r="A60" s="131">
        <v>46</v>
      </c>
      <c r="B60" s="69" t="s">
        <v>30153</v>
      </c>
      <c r="C60" s="69" t="s">
        <v>30154</v>
      </c>
      <c r="D60" s="69" t="s">
        <v>20847</v>
      </c>
      <c r="E60" s="74">
        <v>1169256.8</v>
      </c>
      <c r="F60" s="72" t="s">
        <v>13</v>
      </c>
    </row>
    <row r="61" spans="1:6" ht="220.5" x14ac:dyDescent="0.25">
      <c r="A61" s="131">
        <v>47</v>
      </c>
      <c r="B61" s="69" t="s">
        <v>30155</v>
      </c>
      <c r="C61" s="69" t="s">
        <v>30156</v>
      </c>
      <c r="D61" s="69" t="s">
        <v>20847</v>
      </c>
      <c r="E61" s="74">
        <v>1169256.8</v>
      </c>
      <c r="F61" s="72" t="s">
        <v>13</v>
      </c>
    </row>
    <row r="62" spans="1:6" ht="220.5" x14ac:dyDescent="0.25">
      <c r="A62" s="131">
        <v>48</v>
      </c>
      <c r="B62" s="69" t="s">
        <v>30157</v>
      </c>
      <c r="C62" s="69" t="s">
        <v>30158</v>
      </c>
      <c r="D62" s="69" t="s">
        <v>20847</v>
      </c>
      <c r="E62" s="74">
        <v>1169256.8</v>
      </c>
      <c r="F62" s="72" t="s">
        <v>13</v>
      </c>
    </row>
    <row r="63" spans="1:6" ht="141.75" x14ac:dyDescent="0.25">
      <c r="A63" s="131">
        <v>49</v>
      </c>
      <c r="B63" s="69" t="s">
        <v>30151</v>
      </c>
      <c r="C63" s="69" t="s">
        <v>30152</v>
      </c>
      <c r="D63" s="69" t="s">
        <v>30159</v>
      </c>
      <c r="E63" s="74">
        <v>700000</v>
      </c>
      <c r="F63" s="72" t="s">
        <v>13</v>
      </c>
    </row>
    <row r="64" spans="1:6" ht="141.75" x14ac:dyDescent="0.25">
      <c r="A64" s="131">
        <v>50</v>
      </c>
      <c r="B64" s="69" t="s">
        <v>30153</v>
      </c>
      <c r="C64" s="69" t="s">
        <v>30154</v>
      </c>
      <c r="D64" s="69" t="s">
        <v>30159</v>
      </c>
      <c r="E64" s="74">
        <v>700000</v>
      </c>
      <c r="F64" s="72" t="s">
        <v>13</v>
      </c>
    </row>
    <row r="65" spans="1:6" ht="141.75" x14ac:dyDescent="0.25">
      <c r="A65" s="131">
        <v>51</v>
      </c>
      <c r="B65" s="69" t="s">
        <v>30155</v>
      </c>
      <c r="C65" s="69" t="s">
        <v>30156</v>
      </c>
      <c r="D65" s="69" t="s">
        <v>30159</v>
      </c>
      <c r="E65" s="74">
        <v>700000</v>
      </c>
      <c r="F65" s="72" t="s">
        <v>13</v>
      </c>
    </row>
    <row r="66" spans="1:6" ht="141.75" x14ac:dyDescent="0.25">
      <c r="A66" s="131">
        <v>52</v>
      </c>
      <c r="B66" s="69" t="s">
        <v>30157</v>
      </c>
      <c r="C66" s="69" t="s">
        <v>30158</v>
      </c>
      <c r="D66" s="69" t="s">
        <v>30159</v>
      </c>
      <c r="E66" s="74">
        <v>700000</v>
      </c>
      <c r="F66" s="72" t="s">
        <v>13</v>
      </c>
    </row>
    <row r="67" spans="1:6" x14ac:dyDescent="0.25">
      <c r="A67" s="131"/>
      <c r="B67" s="2472" t="s">
        <v>481</v>
      </c>
      <c r="C67" s="2472"/>
      <c r="D67" s="69"/>
      <c r="E67" s="74"/>
      <c r="F67" s="72"/>
    </row>
    <row r="68" spans="1:6" ht="47.25" x14ac:dyDescent="0.25">
      <c r="A68" s="131">
        <v>53</v>
      </c>
      <c r="B68" s="69" t="s">
        <v>1194</v>
      </c>
      <c r="C68" s="69" t="s">
        <v>30160</v>
      </c>
      <c r="D68" s="69" t="s">
        <v>30161</v>
      </c>
      <c r="E68" s="74">
        <v>3500000</v>
      </c>
      <c r="F68" s="72" t="s">
        <v>13</v>
      </c>
    </row>
    <row r="69" spans="1:6" x14ac:dyDescent="0.25">
      <c r="A69" s="131"/>
      <c r="B69" s="70" t="s">
        <v>248</v>
      </c>
      <c r="C69" s="69"/>
      <c r="D69" s="69"/>
      <c r="E69" s="82">
        <f>SUM(E6:E68)</f>
        <v>81310344.98999998</v>
      </c>
      <c r="F69" s="72"/>
    </row>
    <row r="70" spans="1:6" x14ac:dyDescent="0.25">
      <c r="A70" s="357"/>
      <c r="B70" s="2427" t="s">
        <v>9</v>
      </c>
      <c r="C70" s="2427"/>
      <c r="D70" s="2427"/>
      <c r="E70" s="951"/>
      <c r="F70" s="359"/>
    </row>
    <row r="71" spans="1:6" ht="63" x14ac:dyDescent="0.25">
      <c r="A71" s="353">
        <v>1</v>
      </c>
      <c r="B71" s="69" t="s">
        <v>269</v>
      </c>
      <c r="C71" s="7" t="s">
        <v>30162</v>
      </c>
      <c r="D71" s="69" t="s">
        <v>271</v>
      </c>
      <c r="E71" s="187">
        <v>1000000</v>
      </c>
      <c r="F71" s="131" t="s">
        <v>272</v>
      </c>
    </row>
    <row r="72" spans="1:6" x14ac:dyDescent="0.25">
      <c r="A72" s="353"/>
      <c r="B72" s="70" t="s">
        <v>273</v>
      </c>
      <c r="C72" s="7"/>
      <c r="D72" s="69"/>
      <c r="E72" s="187"/>
      <c r="F72" s="131"/>
    </row>
    <row r="73" spans="1:6" ht="94.5" x14ac:dyDescent="0.25">
      <c r="A73" s="353">
        <v>2</v>
      </c>
      <c r="B73" s="69" t="s">
        <v>274</v>
      </c>
      <c r="C73" s="7" t="s">
        <v>30163</v>
      </c>
      <c r="D73" s="69" t="s">
        <v>276</v>
      </c>
      <c r="E73" s="187">
        <v>4500000</v>
      </c>
      <c r="F73" s="131" t="s">
        <v>277</v>
      </c>
    </row>
    <row r="74" spans="1:6" x14ac:dyDescent="0.25">
      <c r="A74" s="130"/>
      <c r="B74" s="70" t="s">
        <v>248</v>
      </c>
      <c r="C74" s="70"/>
      <c r="D74" s="70"/>
      <c r="E74" s="189">
        <v>5500000</v>
      </c>
      <c r="F74" s="130"/>
    </row>
    <row r="75" spans="1:6" x14ac:dyDescent="0.25">
      <c r="A75" s="88"/>
      <c r="B75" s="88" t="s">
        <v>324</v>
      </c>
      <c r="C75" s="88"/>
      <c r="D75" s="88"/>
      <c r="E75" s="89">
        <f>E74+E69</f>
        <v>86810344.98999998</v>
      </c>
      <c r="F75" s="88"/>
    </row>
    <row r="81" spans="1:6" x14ac:dyDescent="0.25">
      <c r="A81" s="2553" t="s">
        <v>0</v>
      </c>
      <c r="B81" s="2554"/>
      <c r="C81" s="2554"/>
      <c r="D81" s="2554"/>
      <c r="E81" s="2554"/>
      <c r="F81" s="2555"/>
    </row>
    <row r="82" spans="1:6" x14ac:dyDescent="0.25">
      <c r="A82" s="2553" t="s">
        <v>30164</v>
      </c>
      <c r="B82" s="2554"/>
      <c r="C82" s="2554"/>
      <c r="D82" s="2554"/>
      <c r="E82" s="2554"/>
      <c r="F82" s="2555"/>
    </row>
    <row r="83" spans="1:6" x14ac:dyDescent="0.25">
      <c r="A83" s="2553" t="s">
        <v>281</v>
      </c>
      <c r="B83" s="2554"/>
      <c r="C83" s="2554"/>
      <c r="D83" s="2554"/>
      <c r="E83" s="2554"/>
      <c r="F83" s="2555"/>
    </row>
    <row r="84" spans="1:6" ht="31.5" x14ac:dyDescent="0.25">
      <c r="A84" s="38" t="s">
        <v>3</v>
      </c>
      <c r="B84" s="45" t="s">
        <v>30165</v>
      </c>
      <c r="C84" s="45" t="s">
        <v>5</v>
      </c>
      <c r="D84" s="45" t="s">
        <v>6</v>
      </c>
      <c r="E84" s="45" t="s">
        <v>2786</v>
      </c>
      <c r="F84" s="45" t="s">
        <v>7064</v>
      </c>
    </row>
    <row r="85" spans="1:6" x14ac:dyDescent="0.25">
      <c r="A85" s="182"/>
      <c r="B85" s="2381" t="s">
        <v>9</v>
      </c>
      <c r="C85" s="2382"/>
      <c r="D85" s="182"/>
      <c r="E85" s="182"/>
      <c r="F85" s="42"/>
    </row>
    <row r="86" spans="1:6" ht="78.75" x14ac:dyDescent="0.25">
      <c r="A86" s="182">
        <v>1</v>
      </c>
      <c r="B86" s="182" t="s">
        <v>23</v>
      </c>
      <c r="C86" s="182" t="s">
        <v>30166</v>
      </c>
      <c r="D86" s="182" t="s">
        <v>541</v>
      </c>
      <c r="E86" s="46">
        <v>682758</v>
      </c>
      <c r="F86" s="42" t="s">
        <v>135</v>
      </c>
    </row>
    <row r="87" spans="1:6" x14ac:dyDescent="0.25">
      <c r="A87" s="182"/>
      <c r="B87" s="2381" t="s">
        <v>8990</v>
      </c>
      <c r="C87" s="2382"/>
      <c r="D87" s="182"/>
      <c r="E87" s="182"/>
      <c r="F87" s="42"/>
    </row>
    <row r="88" spans="1:6" ht="78.75" x14ac:dyDescent="0.25">
      <c r="A88" s="182">
        <v>2</v>
      </c>
      <c r="B88" s="182" t="s">
        <v>299</v>
      </c>
      <c r="C88" s="182" t="s">
        <v>30167</v>
      </c>
      <c r="D88" s="182" t="s">
        <v>1244</v>
      </c>
      <c r="E88" s="46">
        <v>341379</v>
      </c>
      <c r="F88" s="42" t="s">
        <v>135</v>
      </c>
    </row>
    <row r="89" spans="1:6" x14ac:dyDescent="0.25">
      <c r="A89" s="182"/>
      <c r="B89" s="264" t="s">
        <v>739</v>
      </c>
      <c r="C89" s="182"/>
      <c r="D89" s="182"/>
      <c r="E89" s="182"/>
      <c r="F89" s="42"/>
    </row>
    <row r="90" spans="1:6" ht="94.5" x14ac:dyDescent="0.25">
      <c r="A90" s="182">
        <v>3</v>
      </c>
      <c r="B90" s="269" t="s">
        <v>301</v>
      </c>
      <c r="C90" s="182" t="s">
        <v>30168</v>
      </c>
      <c r="D90" s="269" t="s">
        <v>43</v>
      </c>
      <c r="E90" s="46">
        <v>568965</v>
      </c>
      <c r="F90" s="42" t="s">
        <v>135</v>
      </c>
    </row>
    <row r="91" spans="1:6" x14ac:dyDescent="0.25">
      <c r="A91" s="182"/>
      <c r="B91" s="264" t="s">
        <v>306</v>
      </c>
      <c r="C91" s="182"/>
      <c r="D91" s="182"/>
      <c r="E91" s="182"/>
      <c r="F91" s="42"/>
    </row>
    <row r="92" spans="1:6" ht="157.5" x14ac:dyDescent="0.25">
      <c r="A92" s="182">
        <v>4</v>
      </c>
      <c r="B92" s="269" t="s">
        <v>3476</v>
      </c>
      <c r="C92" s="182" t="s">
        <v>30169</v>
      </c>
      <c r="D92" s="269" t="s">
        <v>30170</v>
      </c>
      <c r="E92" s="392">
        <v>227586</v>
      </c>
      <c r="F92" s="42" t="s">
        <v>135</v>
      </c>
    </row>
    <row r="93" spans="1:6" x14ac:dyDescent="0.25">
      <c r="A93" s="182"/>
      <c r="B93" s="2381" t="s">
        <v>4987</v>
      </c>
      <c r="C93" s="2382"/>
      <c r="D93" s="182"/>
      <c r="E93" s="182"/>
      <c r="F93" s="42"/>
    </row>
    <row r="94" spans="1:6" ht="110.25" x14ac:dyDescent="0.25">
      <c r="A94" s="182">
        <v>5</v>
      </c>
      <c r="B94" s="269" t="s">
        <v>18062</v>
      </c>
      <c r="C94" s="182" t="s">
        <v>30171</v>
      </c>
      <c r="D94" s="269" t="s">
        <v>30172</v>
      </c>
      <c r="E94" s="392">
        <v>227586</v>
      </c>
      <c r="F94" s="44" t="s">
        <v>13</v>
      </c>
    </row>
    <row r="95" spans="1:6" x14ac:dyDescent="0.25">
      <c r="A95" s="182"/>
      <c r="B95" s="264" t="s">
        <v>34</v>
      </c>
      <c r="C95" s="182"/>
      <c r="D95" s="182"/>
      <c r="E95" s="182"/>
      <c r="F95" s="42"/>
    </row>
    <row r="96" spans="1:6" ht="47.25" x14ac:dyDescent="0.25">
      <c r="A96" s="182">
        <v>6</v>
      </c>
      <c r="B96" s="269" t="s">
        <v>309</v>
      </c>
      <c r="C96" s="182" t="s">
        <v>29789</v>
      </c>
      <c r="D96" s="269" t="s">
        <v>341</v>
      </c>
      <c r="E96" s="48">
        <v>3000000</v>
      </c>
      <c r="F96" s="42" t="s">
        <v>135</v>
      </c>
    </row>
    <row r="97" spans="1:6" ht="47.25" x14ac:dyDescent="0.25">
      <c r="A97" s="182">
        <v>7</v>
      </c>
      <c r="B97" s="269" t="s">
        <v>311</v>
      </c>
      <c r="C97" s="182" t="s">
        <v>30173</v>
      </c>
      <c r="D97" s="269" t="s">
        <v>341</v>
      </c>
      <c r="E97" s="48">
        <v>3000000</v>
      </c>
      <c r="F97" s="42" t="s">
        <v>135</v>
      </c>
    </row>
    <row r="98" spans="1:6" x14ac:dyDescent="0.25">
      <c r="A98" s="182"/>
      <c r="B98" s="2330" t="s">
        <v>5895</v>
      </c>
      <c r="C98" s="2331"/>
      <c r="D98" s="182"/>
      <c r="E98" s="182"/>
      <c r="F98" s="42"/>
    </row>
    <row r="99" spans="1:6" ht="31.5" x14ac:dyDescent="0.25">
      <c r="A99" s="182">
        <v>8</v>
      </c>
      <c r="B99" s="269" t="s">
        <v>30174</v>
      </c>
      <c r="C99" s="182" t="s">
        <v>30175</v>
      </c>
      <c r="D99" s="269" t="s">
        <v>13741</v>
      </c>
      <c r="E99" s="48">
        <v>600000</v>
      </c>
      <c r="F99" s="44" t="s">
        <v>13</v>
      </c>
    </row>
    <row r="100" spans="1:6" ht="31.5" x14ac:dyDescent="0.25">
      <c r="A100" s="182">
        <v>9</v>
      </c>
      <c r="B100" s="269" t="s">
        <v>30101</v>
      </c>
      <c r="C100" s="182" t="s">
        <v>30176</v>
      </c>
      <c r="D100" s="269" t="s">
        <v>12074</v>
      </c>
      <c r="E100" s="48">
        <v>1300000</v>
      </c>
      <c r="F100" s="44" t="s">
        <v>13</v>
      </c>
    </row>
    <row r="101" spans="1:6" ht="31.5" x14ac:dyDescent="0.25">
      <c r="A101" s="182">
        <v>10</v>
      </c>
      <c r="B101" s="269" t="s">
        <v>30177</v>
      </c>
      <c r="C101" s="182" t="s">
        <v>30178</v>
      </c>
      <c r="D101" s="269" t="s">
        <v>12074</v>
      </c>
      <c r="E101" s="48">
        <v>1300000</v>
      </c>
      <c r="F101" s="44" t="s">
        <v>13</v>
      </c>
    </row>
    <row r="102" spans="1:6" ht="47.25" x14ac:dyDescent="0.25">
      <c r="A102" s="182">
        <v>11</v>
      </c>
      <c r="B102" s="269" t="s">
        <v>30177</v>
      </c>
      <c r="C102" s="182" t="s">
        <v>30178</v>
      </c>
      <c r="D102" s="269" t="s">
        <v>30179</v>
      </c>
      <c r="E102" s="48">
        <v>131036.34</v>
      </c>
      <c r="F102" s="44" t="s">
        <v>13</v>
      </c>
    </row>
    <row r="103" spans="1:6" x14ac:dyDescent="0.25">
      <c r="A103" s="182"/>
      <c r="B103" s="437" t="s">
        <v>248</v>
      </c>
      <c r="C103" s="182"/>
      <c r="D103" s="182"/>
      <c r="E103" s="463">
        <f>SUM(E86:E102)</f>
        <v>11379310.34</v>
      </c>
      <c r="F103" s="42"/>
    </row>
  </sheetData>
  <mergeCells count="17">
    <mergeCell ref="B98:C98"/>
    <mergeCell ref="A82:F82"/>
    <mergeCell ref="B70:D70"/>
    <mergeCell ref="A81:F81"/>
    <mergeCell ref="B45:C45"/>
    <mergeCell ref="B52:C52"/>
    <mergeCell ref="B67:C67"/>
    <mergeCell ref="A83:F83"/>
    <mergeCell ref="B85:C85"/>
    <mergeCell ref="B87:C87"/>
    <mergeCell ref="B93:C93"/>
    <mergeCell ref="B36:C36"/>
    <mergeCell ref="A1:F1"/>
    <mergeCell ref="A2:F2"/>
    <mergeCell ref="A3:F3"/>
    <mergeCell ref="B5:D5"/>
    <mergeCell ref="B10:D10"/>
  </mergeCells>
  <pageMargins left="0.7" right="0.7" top="0.75" bottom="0.75" header="0.3" footer="0.3"/>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3"/>
  <sheetViews>
    <sheetView workbookViewId="0">
      <selection activeCell="C7" sqref="C7"/>
    </sheetView>
  </sheetViews>
  <sheetFormatPr defaultRowHeight="15" x14ac:dyDescent="0.25"/>
  <cols>
    <col min="2" max="2" width="18.42578125" customWidth="1"/>
    <col min="3" max="3" width="46.42578125" customWidth="1"/>
    <col min="4" max="4" width="26.7109375" customWidth="1"/>
    <col min="5" max="5" width="18.28515625" customWidth="1"/>
    <col min="6" max="6" width="11.7109375" customWidth="1"/>
  </cols>
  <sheetData>
    <row r="1" spans="1:6" s="1728" customFormat="1" ht="15.75" x14ac:dyDescent="0.25">
      <c r="B1" s="1728" t="s">
        <v>42490</v>
      </c>
    </row>
    <row r="2" spans="1:6" s="91" customFormat="1" x14ac:dyDescent="0.25"/>
    <row r="3" spans="1:6" ht="15.75" x14ac:dyDescent="0.25">
      <c r="A3" s="2352" t="s">
        <v>0</v>
      </c>
      <c r="B3" s="2352"/>
      <c r="C3" s="2352"/>
      <c r="D3" s="2352"/>
      <c r="E3" s="2352"/>
      <c r="F3" s="2352"/>
    </row>
    <row r="4" spans="1:6" ht="15.75" x14ac:dyDescent="0.25">
      <c r="A4" s="2352" t="s">
        <v>30180</v>
      </c>
      <c r="B4" s="2352"/>
      <c r="C4" s="2352"/>
      <c r="D4" s="2352"/>
      <c r="E4" s="2352"/>
      <c r="F4" s="2352"/>
    </row>
    <row r="5" spans="1:6" ht="15.75" x14ac:dyDescent="0.25">
      <c r="A5" s="2352" t="s">
        <v>281</v>
      </c>
      <c r="B5" s="2352"/>
      <c r="C5" s="2352"/>
      <c r="D5" s="2352"/>
      <c r="E5" s="2352"/>
      <c r="F5" s="2352"/>
    </row>
    <row r="6" spans="1:6" ht="15.75" x14ac:dyDescent="0.25">
      <c r="A6" s="416" t="s">
        <v>3</v>
      </c>
      <c r="B6" s="437" t="s">
        <v>283</v>
      </c>
      <c r="C6" s="437" t="s">
        <v>284</v>
      </c>
      <c r="D6" s="437" t="s">
        <v>5291</v>
      </c>
      <c r="E6" s="301" t="s">
        <v>286</v>
      </c>
      <c r="F6" s="45" t="s">
        <v>287</v>
      </c>
    </row>
    <row r="7" spans="1:6" ht="63" x14ac:dyDescent="0.25">
      <c r="A7" s="417">
        <v>1</v>
      </c>
      <c r="B7" s="269" t="s">
        <v>301</v>
      </c>
      <c r="C7" s="182" t="s">
        <v>30181</v>
      </c>
      <c r="D7" s="269" t="s">
        <v>302</v>
      </c>
      <c r="E7" s="46">
        <v>568965.51</v>
      </c>
      <c r="F7" s="44" t="s">
        <v>277</v>
      </c>
    </row>
    <row r="8" spans="1:6" ht="15.75" x14ac:dyDescent="0.25">
      <c r="A8" s="417"/>
      <c r="B8" s="2473" t="s">
        <v>8012</v>
      </c>
      <c r="C8" s="2473"/>
      <c r="D8" s="269"/>
      <c r="E8" s="47"/>
      <c r="F8" s="44"/>
    </row>
    <row r="9" spans="1:6" ht="94.5" x14ac:dyDescent="0.25">
      <c r="A9" s="417">
        <v>2</v>
      </c>
      <c r="B9" s="269" t="s">
        <v>30182</v>
      </c>
      <c r="C9" s="182" t="s">
        <v>30183</v>
      </c>
      <c r="D9" s="269" t="s">
        <v>30184</v>
      </c>
      <c r="E9" s="46">
        <v>5610344.8300000001</v>
      </c>
      <c r="F9" s="44" t="s">
        <v>277</v>
      </c>
    </row>
    <row r="10" spans="1:6" ht="15.75" x14ac:dyDescent="0.25">
      <c r="A10" s="417"/>
      <c r="B10" s="2473" t="s">
        <v>5872</v>
      </c>
      <c r="C10" s="2473"/>
      <c r="D10" s="269"/>
      <c r="E10" s="47"/>
      <c r="F10" s="44"/>
    </row>
    <row r="11" spans="1:6" ht="63" x14ac:dyDescent="0.25">
      <c r="A11" s="417">
        <v>3</v>
      </c>
      <c r="B11" s="182" t="s">
        <v>30185</v>
      </c>
      <c r="C11" s="182" t="s">
        <v>30186</v>
      </c>
      <c r="D11" s="269" t="s">
        <v>30187</v>
      </c>
      <c r="E11" s="48">
        <v>1900000</v>
      </c>
      <c r="F11" s="44" t="s">
        <v>277</v>
      </c>
    </row>
    <row r="12" spans="1:6" ht="94.5" x14ac:dyDescent="0.25">
      <c r="A12" s="417">
        <v>4</v>
      </c>
      <c r="B12" s="182" t="s">
        <v>30188</v>
      </c>
      <c r="C12" s="182" t="s">
        <v>30189</v>
      </c>
      <c r="D12" s="269" t="s">
        <v>30190</v>
      </c>
      <c r="E12" s="48">
        <v>3300000</v>
      </c>
      <c r="F12" s="44" t="s">
        <v>1294</v>
      </c>
    </row>
    <row r="13" spans="1:6" x14ac:dyDescent="0.25">
      <c r="A13" s="1395"/>
      <c r="B13" s="1396" t="s">
        <v>248</v>
      </c>
      <c r="C13" s="1396"/>
      <c r="D13" s="1397"/>
      <c r="E13" s="1398">
        <f>SUM(E7:E12)</f>
        <v>11379310.34</v>
      </c>
      <c r="F13" s="1399"/>
    </row>
  </sheetData>
  <mergeCells count="5">
    <mergeCell ref="A3:F3"/>
    <mergeCell ref="A4:F4"/>
    <mergeCell ref="A5:F5"/>
    <mergeCell ref="B8:C8"/>
    <mergeCell ref="B10:C10"/>
  </mergeCells>
  <pageMargins left="0.7" right="0.7" top="0.75" bottom="0.75" header="0.3" footer="0.3"/>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45"/>
  <sheetViews>
    <sheetView topLeftCell="A40" workbookViewId="0">
      <selection activeCell="A2" sqref="A2:F2"/>
    </sheetView>
  </sheetViews>
  <sheetFormatPr defaultRowHeight="15.75" x14ac:dyDescent="0.25"/>
  <cols>
    <col min="1" max="1" width="9.140625" style="128"/>
    <col min="2" max="2" width="15.7109375" style="128" customWidth="1"/>
    <col min="3" max="3" width="39.7109375" style="128" customWidth="1"/>
    <col min="4" max="4" width="23.7109375" style="128" customWidth="1"/>
    <col min="5" max="5" width="19.7109375" style="128" customWidth="1"/>
    <col min="6" max="6" width="11.7109375" style="128" customWidth="1"/>
    <col min="7" max="16384" width="9.140625" style="128"/>
  </cols>
  <sheetData>
    <row r="1" spans="1:6" x14ac:dyDescent="0.25">
      <c r="A1" s="2345" t="s">
        <v>0</v>
      </c>
      <c r="B1" s="2345"/>
      <c r="C1" s="2345"/>
      <c r="D1" s="2345"/>
      <c r="E1" s="2345"/>
      <c r="F1" s="2345"/>
    </row>
    <row r="2" spans="1:6" x14ac:dyDescent="0.25">
      <c r="A2" s="2345" t="s">
        <v>29998</v>
      </c>
      <c r="B2" s="2345"/>
      <c r="C2" s="2345"/>
      <c r="D2" s="2345"/>
      <c r="E2" s="2345"/>
      <c r="F2" s="2345"/>
    </row>
    <row r="3" spans="1:6" x14ac:dyDescent="0.25">
      <c r="A3" s="2345" t="s">
        <v>281</v>
      </c>
      <c r="B3" s="2345"/>
      <c r="C3" s="2345"/>
      <c r="D3" s="2345"/>
      <c r="E3" s="2345"/>
      <c r="F3" s="2345"/>
    </row>
    <row r="4" spans="1:6" x14ac:dyDescent="0.25">
      <c r="A4" s="410" t="s">
        <v>3</v>
      </c>
      <c r="B4" s="96" t="s">
        <v>283</v>
      </c>
      <c r="C4" s="96" t="s">
        <v>284</v>
      </c>
      <c r="D4" s="96" t="s">
        <v>5291</v>
      </c>
      <c r="E4" s="138" t="s">
        <v>286</v>
      </c>
      <c r="F4" s="219" t="s">
        <v>287</v>
      </c>
    </row>
    <row r="5" spans="1:6" x14ac:dyDescent="0.25">
      <c r="A5" s="131"/>
      <c r="B5" s="2418" t="s">
        <v>9</v>
      </c>
      <c r="C5" s="2418"/>
      <c r="D5" s="2418"/>
      <c r="E5" s="189"/>
      <c r="F5" s="71"/>
    </row>
    <row r="6" spans="1:6" ht="31.5" x14ac:dyDescent="0.25">
      <c r="A6" s="131">
        <v>1</v>
      </c>
      <c r="B6" s="152" t="s">
        <v>289</v>
      </c>
      <c r="C6" s="75" t="s">
        <v>29999</v>
      </c>
      <c r="D6" s="75" t="s">
        <v>12</v>
      </c>
      <c r="E6" s="74">
        <v>1358336</v>
      </c>
      <c r="F6" s="72" t="s">
        <v>5827</v>
      </c>
    </row>
    <row r="7" spans="1:6" ht="94.5" x14ac:dyDescent="0.25">
      <c r="A7" s="131">
        <v>2</v>
      </c>
      <c r="B7" s="75" t="s">
        <v>295</v>
      </c>
      <c r="C7" s="75" t="s">
        <v>30000</v>
      </c>
      <c r="D7" s="75" t="s">
        <v>30001</v>
      </c>
      <c r="E7" s="74">
        <v>1483684</v>
      </c>
      <c r="F7" s="72" t="s">
        <v>5827</v>
      </c>
    </row>
    <row r="8" spans="1:6" ht="31.5" x14ac:dyDescent="0.25">
      <c r="A8" s="131">
        <v>3</v>
      </c>
      <c r="B8" s="152" t="s">
        <v>17</v>
      </c>
      <c r="C8" s="75" t="s">
        <v>30002</v>
      </c>
      <c r="D8" s="75" t="s">
        <v>537</v>
      </c>
      <c r="E8" s="74">
        <v>19200</v>
      </c>
      <c r="F8" s="72" t="s">
        <v>5827</v>
      </c>
    </row>
    <row r="9" spans="1:6" ht="31.5" x14ac:dyDescent="0.25">
      <c r="A9" s="131">
        <v>4</v>
      </c>
      <c r="B9" s="75" t="s">
        <v>20</v>
      </c>
      <c r="C9" s="75" t="s">
        <v>30003</v>
      </c>
      <c r="D9" s="75" t="s">
        <v>539</v>
      </c>
      <c r="E9" s="74">
        <v>35400</v>
      </c>
      <c r="F9" s="72" t="s">
        <v>5827</v>
      </c>
    </row>
    <row r="10" spans="1:6" ht="47.25" x14ac:dyDescent="0.25">
      <c r="A10" s="131">
        <v>5</v>
      </c>
      <c r="B10" s="75" t="s">
        <v>30004</v>
      </c>
      <c r="C10" s="75" t="s">
        <v>30005</v>
      </c>
      <c r="D10" s="75" t="s">
        <v>30006</v>
      </c>
      <c r="E10" s="74">
        <v>1312000</v>
      </c>
      <c r="F10" s="72" t="s">
        <v>5827</v>
      </c>
    </row>
    <row r="11" spans="1:6" x14ac:dyDescent="0.25">
      <c r="A11" s="131"/>
      <c r="B11" s="2348" t="s">
        <v>25644</v>
      </c>
      <c r="C11" s="2350"/>
      <c r="D11" s="75"/>
      <c r="E11" s="74"/>
      <c r="F11" s="72"/>
    </row>
    <row r="12" spans="1:6" ht="78.75" x14ac:dyDescent="0.25">
      <c r="A12" s="131">
        <v>6</v>
      </c>
      <c r="B12" s="75" t="s">
        <v>295</v>
      </c>
      <c r="C12" s="75" t="s">
        <v>30007</v>
      </c>
      <c r="D12" s="75" t="s">
        <v>30008</v>
      </c>
      <c r="E12" s="74">
        <v>784310</v>
      </c>
      <c r="F12" s="72" t="s">
        <v>5827</v>
      </c>
    </row>
    <row r="13" spans="1:6" ht="47.25" x14ac:dyDescent="0.25">
      <c r="A13" s="131">
        <v>7</v>
      </c>
      <c r="B13" s="75" t="s">
        <v>30004</v>
      </c>
      <c r="C13" s="75" t="s">
        <v>30009</v>
      </c>
      <c r="D13" s="75" t="s">
        <v>541</v>
      </c>
      <c r="E13" s="418">
        <v>720000</v>
      </c>
      <c r="F13" s="72" t="s">
        <v>5827</v>
      </c>
    </row>
    <row r="14" spans="1:6" ht="63" x14ac:dyDescent="0.25">
      <c r="A14" s="131">
        <v>8</v>
      </c>
      <c r="B14" s="75" t="s">
        <v>299</v>
      </c>
      <c r="C14" s="75" t="s">
        <v>30010</v>
      </c>
      <c r="D14" s="75" t="s">
        <v>3856</v>
      </c>
      <c r="E14" s="418">
        <v>1100000</v>
      </c>
      <c r="F14" s="72" t="s">
        <v>5827</v>
      </c>
    </row>
    <row r="15" spans="1:6" x14ac:dyDescent="0.25">
      <c r="A15" s="131"/>
      <c r="B15" s="2348" t="s">
        <v>34</v>
      </c>
      <c r="C15" s="2350"/>
      <c r="D15" s="75"/>
      <c r="E15" s="418"/>
      <c r="F15" s="72"/>
    </row>
    <row r="16" spans="1:6" ht="47.25" x14ac:dyDescent="0.25">
      <c r="A16" s="131">
        <v>9</v>
      </c>
      <c r="B16" s="75" t="s">
        <v>309</v>
      </c>
      <c r="C16" s="75" t="s">
        <v>30011</v>
      </c>
      <c r="D16" s="75" t="s">
        <v>341</v>
      </c>
      <c r="E16" s="74">
        <v>9500000</v>
      </c>
      <c r="F16" s="72" t="s">
        <v>5827</v>
      </c>
    </row>
    <row r="17" spans="1:6" ht="78.75" x14ac:dyDescent="0.25">
      <c r="A17" s="131">
        <v>10</v>
      </c>
      <c r="B17" s="75" t="s">
        <v>30012</v>
      </c>
      <c r="C17" s="75" t="s">
        <v>30013</v>
      </c>
      <c r="D17" s="734" t="s">
        <v>341</v>
      </c>
      <c r="E17" s="74">
        <v>14000000</v>
      </c>
      <c r="F17" s="72" t="s">
        <v>5827</v>
      </c>
    </row>
    <row r="18" spans="1:6" ht="63" x14ac:dyDescent="0.25">
      <c r="A18" s="131">
        <v>11</v>
      </c>
      <c r="B18" s="75" t="s">
        <v>41</v>
      </c>
      <c r="C18" s="75" t="s">
        <v>30014</v>
      </c>
      <c r="D18" s="734" t="s">
        <v>30015</v>
      </c>
      <c r="E18" s="1390">
        <v>4568965.5199999996</v>
      </c>
      <c r="F18" s="1391" t="s">
        <v>5058</v>
      </c>
    </row>
    <row r="19" spans="1:6" ht="330.75" x14ac:dyDescent="0.25">
      <c r="A19" s="131">
        <v>12</v>
      </c>
      <c r="B19" s="75" t="s">
        <v>4988</v>
      </c>
      <c r="C19" s="75" t="s">
        <v>30016</v>
      </c>
      <c r="D19" s="10" t="s">
        <v>30017</v>
      </c>
      <c r="E19" s="1390">
        <v>1736206</v>
      </c>
      <c r="F19" s="1391" t="s">
        <v>5058</v>
      </c>
    </row>
    <row r="20" spans="1:6" ht="110.25" x14ac:dyDescent="0.25">
      <c r="A20" s="131">
        <v>13</v>
      </c>
      <c r="B20" s="75" t="s">
        <v>30018</v>
      </c>
      <c r="C20" s="75" t="s">
        <v>30019</v>
      </c>
      <c r="D20" s="1392" t="s">
        <v>30020</v>
      </c>
      <c r="E20" s="1390">
        <v>1736206</v>
      </c>
      <c r="F20" s="1391" t="s">
        <v>5058</v>
      </c>
    </row>
    <row r="21" spans="1:6" x14ac:dyDescent="0.25">
      <c r="A21" s="131"/>
      <c r="B21" s="2348" t="s">
        <v>5872</v>
      </c>
      <c r="C21" s="2350"/>
      <c r="D21" s="1392"/>
      <c r="E21" s="1390"/>
      <c r="F21" s="1391"/>
    </row>
    <row r="22" spans="1:6" ht="173.25" x14ac:dyDescent="0.25">
      <c r="A22" s="131">
        <v>14</v>
      </c>
      <c r="B22" s="75" t="s">
        <v>30021</v>
      </c>
      <c r="C22" s="75" t="s">
        <v>30022</v>
      </c>
      <c r="D22" s="75" t="s">
        <v>30023</v>
      </c>
      <c r="E22" s="74">
        <v>4000000</v>
      </c>
      <c r="F22" s="72" t="s">
        <v>272</v>
      </c>
    </row>
    <row r="23" spans="1:6" ht="126" x14ac:dyDescent="0.25">
      <c r="A23" s="131">
        <v>15</v>
      </c>
      <c r="B23" s="75" t="s">
        <v>30024</v>
      </c>
      <c r="C23" s="75" t="s">
        <v>30025</v>
      </c>
      <c r="D23" s="75" t="s">
        <v>30026</v>
      </c>
      <c r="E23" s="74">
        <v>2000000</v>
      </c>
      <c r="F23" s="72" t="s">
        <v>272</v>
      </c>
    </row>
    <row r="24" spans="1:6" ht="173.25" x14ac:dyDescent="0.25">
      <c r="A24" s="131">
        <v>16</v>
      </c>
      <c r="B24" s="75" t="s">
        <v>30027</v>
      </c>
      <c r="C24" s="75" t="s">
        <v>30028</v>
      </c>
      <c r="D24" s="75" t="s">
        <v>30029</v>
      </c>
      <c r="E24" s="74">
        <v>12500000</v>
      </c>
      <c r="F24" s="72" t="s">
        <v>272</v>
      </c>
    </row>
    <row r="25" spans="1:6" ht="94.5" x14ac:dyDescent="0.25">
      <c r="A25" s="131">
        <v>17</v>
      </c>
      <c r="B25" s="75" t="s">
        <v>30030</v>
      </c>
      <c r="C25" s="75" t="s">
        <v>30031</v>
      </c>
      <c r="D25" s="75" t="s">
        <v>30032</v>
      </c>
      <c r="E25" s="74">
        <v>2000000</v>
      </c>
      <c r="F25" s="72" t="s">
        <v>272</v>
      </c>
    </row>
    <row r="26" spans="1:6" ht="110.25" x14ac:dyDescent="0.25">
      <c r="A26" s="131">
        <v>18</v>
      </c>
      <c r="B26" s="152" t="s">
        <v>30033</v>
      </c>
      <c r="C26" s="75" t="s">
        <v>30034</v>
      </c>
      <c r="D26" s="75" t="s">
        <v>30035</v>
      </c>
      <c r="E26" s="74">
        <v>2000000</v>
      </c>
      <c r="F26" s="72" t="s">
        <v>13</v>
      </c>
    </row>
    <row r="27" spans="1:6" ht="63" x14ac:dyDescent="0.25">
      <c r="A27" s="131">
        <v>19</v>
      </c>
      <c r="B27" s="75" t="s">
        <v>30036</v>
      </c>
      <c r="C27" s="75" t="s">
        <v>30037</v>
      </c>
      <c r="D27" s="75" t="s">
        <v>30038</v>
      </c>
      <c r="E27" s="74">
        <v>7000000</v>
      </c>
      <c r="F27" s="72" t="s">
        <v>5058</v>
      </c>
    </row>
    <row r="28" spans="1:6" ht="141.75" x14ac:dyDescent="0.25">
      <c r="A28" s="131">
        <v>20</v>
      </c>
      <c r="B28" s="75" t="s">
        <v>30039</v>
      </c>
      <c r="C28" s="75" t="s">
        <v>30040</v>
      </c>
      <c r="D28" s="75" t="s">
        <v>30041</v>
      </c>
      <c r="E28" s="74">
        <v>1279010.1000000001</v>
      </c>
      <c r="F28" s="72" t="s">
        <v>5827</v>
      </c>
    </row>
    <row r="29" spans="1:6" x14ac:dyDescent="0.25">
      <c r="A29" s="131"/>
      <c r="B29" s="2348" t="s">
        <v>219</v>
      </c>
      <c r="C29" s="2350"/>
      <c r="D29" s="75"/>
      <c r="E29" s="74"/>
      <c r="F29" s="72"/>
    </row>
    <row r="30" spans="1:6" ht="110.25" x14ac:dyDescent="0.25">
      <c r="A30" s="131">
        <v>21</v>
      </c>
      <c r="B30" s="75" t="s">
        <v>30042</v>
      </c>
      <c r="C30" s="75" t="s">
        <v>30043</v>
      </c>
      <c r="D30" s="75" t="s">
        <v>30044</v>
      </c>
      <c r="E30" s="74">
        <v>4000000</v>
      </c>
      <c r="F30" s="72" t="s">
        <v>5827</v>
      </c>
    </row>
    <row r="31" spans="1:6" ht="141.75" x14ac:dyDescent="0.25">
      <c r="A31" s="131">
        <v>22</v>
      </c>
      <c r="B31" s="75" t="s">
        <v>30045</v>
      </c>
      <c r="C31" s="75" t="s">
        <v>30046</v>
      </c>
      <c r="D31" s="69" t="s">
        <v>2753</v>
      </c>
      <c r="E31" s="74">
        <v>1169256.8</v>
      </c>
      <c r="F31" s="72" t="s">
        <v>13</v>
      </c>
    </row>
    <row r="32" spans="1:6" ht="141.75" x14ac:dyDescent="0.25">
      <c r="A32" s="131">
        <v>23</v>
      </c>
      <c r="B32" s="75" t="s">
        <v>30047</v>
      </c>
      <c r="C32" s="75" t="s">
        <v>30048</v>
      </c>
      <c r="D32" s="69" t="s">
        <v>2753</v>
      </c>
      <c r="E32" s="74">
        <v>1169256.8</v>
      </c>
      <c r="F32" s="72" t="s">
        <v>13</v>
      </c>
    </row>
    <row r="33" spans="1:6" ht="141.75" x14ac:dyDescent="0.25">
      <c r="A33" s="131">
        <v>24</v>
      </c>
      <c r="B33" s="75" t="s">
        <v>30049</v>
      </c>
      <c r="C33" s="75" t="s">
        <v>30050</v>
      </c>
      <c r="D33" s="69" t="s">
        <v>2753</v>
      </c>
      <c r="E33" s="74">
        <v>1169256.8</v>
      </c>
      <c r="F33" s="72" t="s">
        <v>13</v>
      </c>
    </row>
    <row r="34" spans="1:6" ht="141.75" x14ac:dyDescent="0.25">
      <c r="A34" s="131">
        <v>25</v>
      </c>
      <c r="B34" s="75" t="s">
        <v>30051</v>
      </c>
      <c r="C34" s="75" t="s">
        <v>30052</v>
      </c>
      <c r="D34" s="75" t="s">
        <v>2753</v>
      </c>
      <c r="E34" s="74">
        <v>1169256.8</v>
      </c>
      <c r="F34" s="72" t="s">
        <v>13</v>
      </c>
    </row>
    <row r="35" spans="1:6" ht="63" x14ac:dyDescent="0.25">
      <c r="A35" s="131">
        <v>26</v>
      </c>
      <c r="B35" s="75" t="s">
        <v>683</v>
      </c>
      <c r="C35" s="75" t="s">
        <v>30053</v>
      </c>
      <c r="D35" s="75" t="s">
        <v>30054</v>
      </c>
      <c r="E35" s="74">
        <v>3500000</v>
      </c>
      <c r="F35" s="72" t="s">
        <v>5058</v>
      </c>
    </row>
    <row r="36" spans="1:6" x14ac:dyDescent="0.25">
      <c r="A36" s="348"/>
      <c r="B36" s="1723" t="s">
        <v>248</v>
      </c>
      <c r="C36" s="1723"/>
      <c r="D36" s="1723"/>
      <c r="E36" s="1393">
        <f>SUM(E6:E35)</f>
        <v>81310344.819999978</v>
      </c>
      <c r="F36" s="1394"/>
    </row>
    <row r="37" spans="1:6" x14ac:dyDescent="0.25">
      <c r="A37" s="357"/>
      <c r="B37" s="2427" t="s">
        <v>9</v>
      </c>
      <c r="C37" s="2427"/>
      <c r="D37" s="2427"/>
      <c r="E37" s="951"/>
      <c r="F37" s="359"/>
    </row>
    <row r="38" spans="1:6" ht="47.25" x14ac:dyDescent="0.25">
      <c r="A38" s="353">
        <v>1</v>
      </c>
      <c r="B38" s="69" t="s">
        <v>269</v>
      </c>
      <c r="C38" s="7" t="s">
        <v>30055</v>
      </c>
      <c r="D38" s="69" t="s">
        <v>271</v>
      </c>
      <c r="E38" s="187">
        <v>1000000</v>
      </c>
      <c r="F38" s="131" t="s">
        <v>272</v>
      </c>
    </row>
    <row r="39" spans="1:6" x14ac:dyDescent="0.25">
      <c r="A39" s="353"/>
      <c r="B39" s="70" t="s">
        <v>273</v>
      </c>
      <c r="C39" s="7"/>
      <c r="D39" s="69"/>
      <c r="E39" s="187"/>
      <c r="F39" s="131"/>
    </row>
    <row r="40" spans="1:6" ht="63" x14ac:dyDescent="0.25">
      <c r="A40" s="353">
        <v>2</v>
      </c>
      <c r="B40" s="69" t="s">
        <v>274</v>
      </c>
      <c r="C40" s="7" t="s">
        <v>30056</v>
      </c>
      <c r="D40" s="69" t="s">
        <v>276</v>
      </c>
      <c r="E40" s="187">
        <v>4500000</v>
      </c>
      <c r="F40" s="131" t="s">
        <v>277</v>
      </c>
    </row>
    <row r="41" spans="1:6" x14ac:dyDescent="0.25">
      <c r="A41" s="130"/>
      <c r="B41" s="70" t="s">
        <v>248</v>
      </c>
      <c r="C41" s="70"/>
      <c r="D41" s="70"/>
      <c r="E41" s="189">
        <v>5500000</v>
      </c>
      <c r="F41" s="130"/>
    </row>
    <row r="42" spans="1:6" x14ac:dyDescent="0.25">
      <c r="A42" s="88"/>
      <c r="B42" s="88" t="s">
        <v>324</v>
      </c>
      <c r="C42" s="88"/>
      <c r="D42" s="88"/>
      <c r="E42" s="89">
        <f>E41+E36</f>
        <v>86810344.819999978</v>
      </c>
      <c r="F42" s="88"/>
    </row>
    <row r="45" spans="1:6" x14ac:dyDescent="0.25">
      <c r="A45" s="2564" t="s">
        <v>42250</v>
      </c>
      <c r="B45" s="2564"/>
      <c r="C45" s="2564"/>
      <c r="D45" s="2564"/>
      <c r="E45" s="2564"/>
      <c r="F45" s="2564"/>
    </row>
  </sheetData>
  <mergeCells count="10">
    <mergeCell ref="A45:F45"/>
    <mergeCell ref="B21:C21"/>
    <mergeCell ref="B29:C29"/>
    <mergeCell ref="B37:D37"/>
    <mergeCell ref="A1:F1"/>
    <mergeCell ref="A2:F2"/>
    <mergeCell ref="A3:F3"/>
    <mergeCell ref="B5:D5"/>
    <mergeCell ref="B11:C11"/>
    <mergeCell ref="B15:C15"/>
  </mergeCells>
  <pageMargins left="0.7" right="0.7" top="0.75" bottom="0.75" header="0.3" footer="0.3"/>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55"/>
  <sheetViews>
    <sheetView topLeftCell="A46" workbookViewId="0">
      <selection activeCell="A2" sqref="A2:F2"/>
    </sheetView>
  </sheetViews>
  <sheetFormatPr defaultRowHeight="15.75" x14ac:dyDescent="0.25"/>
  <cols>
    <col min="1" max="1" width="9.140625" style="128"/>
    <col min="2" max="2" width="16.140625" style="128" customWidth="1"/>
    <col min="3" max="3" width="45" style="128" customWidth="1"/>
    <col min="4" max="4" width="19.42578125" style="128" customWidth="1"/>
    <col min="5" max="5" width="20.42578125" style="128" customWidth="1"/>
    <col min="6" max="6" width="11.7109375" style="128" customWidth="1"/>
    <col min="7" max="16384" width="9.140625" style="128"/>
  </cols>
  <sheetData>
    <row r="1" spans="1:6" x14ac:dyDescent="0.25">
      <c r="A1" s="2360" t="s">
        <v>0</v>
      </c>
      <c r="B1" s="2360"/>
      <c r="C1" s="2360"/>
      <c r="D1" s="2360"/>
      <c r="E1" s="2360"/>
      <c r="F1" s="2360"/>
    </row>
    <row r="2" spans="1:6" x14ac:dyDescent="0.25">
      <c r="A2" s="2360" t="s">
        <v>29204</v>
      </c>
      <c r="B2" s="2360"/>
      <c r="C2" s="2360"/>
      <c r="D2" s="2360"/>
      <c r="E2" s="2360"/>
      <c r="F2" s="2360"/>
    </row>
    <row r="3" spans="1:6" x14ac:dyDescent="0.25">
      <c r="A3" s="2360" t="s">
        <v>281</v>
      </c>
      <c r="B3" s="2360"/>
      <c r="C3" s="2360"/>
      <c r="D3" s="2360"/>
      <c r="E3" s="2360"/>
      <c r="F3" s="2360"/>
    </row>
    <row r="4" spans="1:6" x14ac:dyDescent="0.25">
      <c r="A4" s="70" t="s">
        <v>3</v>
      </c>
      <c r="B4" s="64" t="s">
        <v>5559</v>
      </c>
      <c r="C4" s="70" t="s">
        <v>284</v>
      </c>
      <c r="D4" s="70" t="s">
        <v>8474</v>
      </c>
      <c r="E4" s="505" t="s">
        <v>708</v>
      </c>
      <c r="F4" s="76" t="s">
        <v>1228</v>
      </c>
    </row>
    <row r="5" spans="1:6" x14ac:dyDescent="0.25">
      <c r="A5" s="336"/>
      <c r="B5" s="2351" t="s">
        <v>27539</v>
      </c>
      <c r="C5" s="2351"/>
      <c r="D5" s="321"/>
      <c r="E5" s="97"/>
      <c r="F5" s="75"/>
    </row>
    <row r="6" spans="1:6" ht="47.25" x14ac:dyDescent="0.25">
      <c r="A6" s="69">
        <v>1</v>
      </c>
      <c r="B6" s="69" t="s">
        <v>2060</v>
      </c>
      <c r="C6" s="69" t="s">
        <v>29205</v>
      </c>
      <c r="D6" s="237" t="s">
        <v>12</v>
      </c>
      <c r="E6" s="144">
        <v>1644000</v>
      </c>
      <c r="F6" s="75" t="s">
        <v>272</v>
      </c>
    </row>
    <row r="7" spans="1:6" ht="126" x14ac:dyDescent="0.25">
      <c r="A7" s="69">
        <v>2</v>
      </c>
      <c r="B7" s="69" t="s">
        <v>295</v>
      </c>
      <c r="C7" s="69" t="s">
        <v>29206</v>
      </c>
      <c r="D7" s="237" t="s">
        <v>16</v>
      </c>
      <c r="E7" s="144">
        <v>2367620.69</v>
      </c>
      <c r="F7" s="75" t="s">
        <v>272</v>
      </c>
    </row>
    <row r="8" spans="1:6" ht="31.5" x14ac:dyDescent="0.25">
      <c r="A8" s="69">
        <v>3</v>
      </c>
      <c r="B8" s="69" t="s">
        <v>17</v>
      </c>
      <c r="C8" s="69" t="s">
        <v>29207</v>
      </c>
      <c r="D8" s="237" t="s">
        <v>19</v>
      </c>
      <c r="E8" s="144">
        <v>24000</v>
      </c>
      <c r="F8" s="75" t="s">
        <v>272</v>
      </c>
    </row>
    <row r="9" spans="1:6" ht="31.5" x14ac:dyDescent="0.25">
      <c r="A9" s="69">
        <v>4</v>
      </c>
      <c r="B9" s="69" t="s">
        <v>20</v>
      </c>
      <c r="C9" s="69" t="s">
        <v>29208</v>
      </c>
      <c r="D9" s="237" t="s">
        <v>22</v>
      </c>
      <c r="E9" s="144">
        <v>45000</v>
      </c>
      <c r="F9" s="75" t="s">
        <v>272</v>
      </c>
    </row>
    <row r="10" spans="1:6" ht="78.75" x14ac:dyDescent="0.25">
      <c r="A10" s="69">
        <v>5</v>
      </c>
      <c r="B10" s="69" t="s">
        <v>23</v>
      </c>
      <c r="C10" s="69" t="s">
        <v>29209</v>
      </c>
      <c r="D10" s="152" t="s">
        <v>291</v>
      </c>
      <c r="E10" s="144">
        <v>1128000</v>
      </c>
      <c r="F10" s="75" t="s">
        <v>272</v>
      </c>
    </row>
    <row r="11" spans="1:6" x14ac:dyDescent="0.25">
      <c r="A11" s="69"/>
      <c r="B11" s="2351" t="s">
        <v>334</v>
      </c>
      <c r="C11" s="2351"/>
      <c r="D11" s="2351"/>
      <c r="E11" s="144"/>
      <c r="F11" s="75"/>
    </row>
    <row r="12" spans="1:6" ht="110.25" x14ac:dyDescent="0.25">
      <c r="A12" s="69">
        <v>6</v>
      </c>
      <c r="B12" s="69" t="s">
        <v>295</v>
      </c>
      <c r="C12" s="69" t="s">
        <v>29210</v>
      </c>
      <c r="D12" s="152" t="s">
        <v>3235</v>
      </c>
      <c r="E12" s="144">
        <v>378267.35</v>
      </c>
      <c r="F12" s="75" t="s">
        <v>272</v>
      </c>
    </row>
    <row r="13" spans="1:6" ht="78.75" x14ac:dyDescent="0.25">
      <c r="A13" s="69">
        <v>7</v>
      </c>
      <c r="B13" s="2" t="s">
        <v>23</v>
      </c>
      <c r="C13" s="2" t="s">
        <v>29211</v>
      </c>
      <c r="D13" s="49" t="s">
        <v>3056</v>
      </c>
      <c r="E13" s="144">
        <v>1200000</v>
      </c>
      <c r="F13" s="10" t="s">
        <v>272</v>
      </c>
    </row>
    <row r="14" spans="1:6" ht="78.75" x14ac:dyDescent="0.25">
      <c r="A14" s="69"/>
      <c r="B14" s="2" t="s">
        <v>23</v>
      </c>
      <c r="C14" s="2" t="s">
        <v>29212</v>
      </c>
      <c r="D14" s="49" t="s">
        <v>3056</v>
      </c>
      <c r="E14" s="144">
        <v>26043</v>
      </c>
      <c r="F14" s="10" t="s">
        <v>272</v>
      </c>
    </row>
    <row r="15" spans="1:6" ht="78.75" x14ac:dyDescent="0.25">
      <c r="A15" s="69">
        <v>9</v>
      </c>
      <c r="B15" s="69" t="s">
        <v>14053</v>
      </c>
      <c r="C15" s="69" t="s">
        <v>29213</v>
      </c>
      <c r="D15" s="152" t="s">
        <v>2498</v>
      </c>
      <c r="E15" s="144">
        <v>1000000</v>
      </c>
      <c r="F15" s="75" t="s">
        <v>272</v>
      </c>
    </row>
    <row r="16" spans="1:6" x14ac:dyDescent="0.25">
      <c r="A16" s="69"/>
      <c r="B16" s="2351" t="s">
        <v>739</v>
      </c>
      <c r="C16" s="2351"/>
      <c r="D16" s="69"/>
      <c r="E16" s="144"/>
      <c r="F16" s="75"/>
    </row>
    <row r="17" spans="1:6" ht="94.5" x14ac:dyDescent="0.25">
      <c r="A17" s="69">
        <v>10</v>
      </c>
      <c r="B17" s="69" t="s">
        <v>301</v>
      </c>
      <c r="C17" s="69" t="s">
        <v>29214</v>
      </c>
      <c r="D17" s="69" t="s">
        <v>7745</v>
      </c>
      <c r="E17" s="144">
        <v>4568965.5199999996</v>
      </c>
      <c r="F17" s="75" t="s">
        <v>272</v>
      </c>
    </row>
    <row r="18" spans="1:6" x14ac:dyDescent="0.25">
      <c r="A18" s="69"/>
      <c r="B18" s="2351" t="s">
        <v>4987</v>
      </c>
      <c r="C18" s="2351"/>
      <c r="D18" s="69"/>
      <c r="E18" s="144"/>
      <c r="F18" s="75"/>
    </row>
    <row r="19" spans="1:6" ht="409.5" x14ac:dyDescent="0.25">
      <c r="A19" s="72">
        <v>11</v>
      </c>
      <c r="B19" s="69" t="s">
        <v>6665</v>
      </c>
      <c r="C19" s="69" t="s">
        <v>29215</v>
      </c>
      <c r="D19" s="69" t="s">
        <v>29216</v>
      </c>
      <c r="E19" s="144">
        <v>1736206.9</v>
      </c>
      <c r="F19" s="75" t="s">
        <v>272</v>
      </c>
    </row>
    <row r="20" spans="1:6" x14ac:dyDescent="0.25">
      <c r="A20" s="69"/>
      <c r="B20" s="2351" t="s">
        <v>34</v>
      </c>
      <c r="C20" s="2351"/>
      <c r="D20" s="69"/>
      <c r="E20" s="144"/>
      <c r="F20" s="75"/>
    </row>
    <row r="21" spans="1:6" ht="47.25" x14ac:dyDescent="0.25">
      <c r="A21" s="69">
        <v>12</v>
      </c>
      <c r="B21" s="69" t="s">
        <v>309</v>
      </c>
      <c r="C21" s="69" t="s">
        <v>29217</v>
      </c>
      <c r="D21" s="69" t="s">
        <v>9169</v>
      </c>
      <c r="E21" s="144">
        <v>13000000</v>
      </c>
      <c r="F21" s="75" t="s">
        <v>272</v>
      </c>
    </row>
    <row r="22" spans="1:6" ht="47.25" x14ac:dyDescent="0.25">
      <c r="A22" s="69">
        <v>13</v>
      </c>
      <c r="B22" s="69" t="s">
        <v>342</v>
      </c>
      <c r="C22" s="69" t="s">
        <v>29218</v>
      </c>
      <c r="D22" s="69" t="s">
        <v>9169</v>
      </c>
      <c r="E22" s="144">
        <v>4362068.96</v>
      </c>
      <c r="F22" s="75" t="s">
        <v>272</v>
      </c>
    </row>
    <row r="23" spans="1:6" x14ac:dyDescent="0.25">
      <c r="A23" s="69"/>
      <c r="B23" s="2351" t="s">
        <v>306</v>
      </c>
      <c r="C23" s="2351"/>
      <c r="D23" s="69"/>
      <c r="E23" s="144"/>
      <c r="F23" s="75"/>
    </row>
    <row r="24" spans="1:6" ht="126" x14ac:dyDescent="0.25">
      <c r="A24" s="69">
        <v>14</v>
      </c>
      <c r="B24" s="69" t="s">
        <v>4481</v>
      </c>
      <c r="C24" s="69" t="s">
        <v>29219</v>
      </c>
      <c r="D24" s="69" t="s">
        <v>29220</v>
      </c>
      <c r="E24" s="144">
        <v>1736206.9</v>
      </c>
      <c r="F24" s="75" t="s">
        <v>272</v>
      </c>
    </row>
    <row r="25" spans="1:6" x14ac:dyDescent="0.25">
      <c r="A25" s="69"/>
      <c r="B25" s="2348" t="s">
        <v>5895</v>
      </c>
      <c r="C25" s="2350"/>
      <c r="D25" s="69"/>
      <c r="E25" s="144"/>
      <c r="F25" s="75"/>
    </row>
    <row r="26" spans="1:6" ht="63" x14ac:dyDescent="0.25">
      <c r="A26" s="69">
        <v>15</v>
      </c>
      <c r="B26" s="69" t="s">
        <v>29221</v>
      </c>
      <c r="C26" s="69" t="s">
        <v>29222</v>
      </c>
      <c r="D26" s="69" t="s">
        <v>29223</v>
      </c>
      <c r="E26" s="144">
        <v>300000</v>
      </c>
      <c r="F26" s="75" t="s">
        <v>272</v>
      </c>
    </row>
    <row r="27" spans="1:6" ht="63" x14ac:dyDescent="0.25">
      <c r="A27" s="69">
        <v>16</v>
      </c>
      <c r="B27" s="69" t="s">
        <v>29224</v>
      </c>
      <c r="C27" s="69" t="s">
        <v>29225</v>
      </c>
      <c r="D27" s="69" t="s">
        <v>29226</v>
      </c>
      <c r="E27" s="144">
        <v>6000000</v>
      </c>
      <c r="F27" s="75" t="s">
        <v>272</v>
      </c>
    </row>
    <row r="28" spans="1:6" ht="141.75" x14ac:dyDescent="0.25">
      <c r="A28" s="248">
        <v>17</v>
      </c>
      <c r="B28" s="69" t="s">
        <v>29227</v>
      </c>
      <c r="C28" s="69" t="s">
        <v>29228</v>
      </c>
      <c r="D28" s="69" t="s">
        <v>29229</v>
      </c>
      <c r="E28" s="144">
        <v>2100000</v>
      </c>
      <c r="F28" s="75" t="s">
        <v>13</v>
      </c>
    </row>
    <row r="29" spans="1:6" ht="31.5" x14ac:dyDescent="0.25">
      <c r="A29" s="69">
        <v>18</v>
      </c>
      <c r="B29" s="69" t="s">
        <v>29230</v>
      </c>
      <c r="C29" s="69" t="s">
        <v>29231</v>
      </c>
      <c r="D29" s="69" t="s">
        <v>29232</v>
      </c>
      <c r="E29" s="144">
        <v>300000</v>
      </c>
      <c r="F29" s="75" t="s">
        <v>13</v>
      </c>
    </row>
    <row r="30" spans="1:6" ht="141.75" x14ac:dyDescent="0.25">
      <c r="A30" s="248">
        <v>19</v>
      </c>
      <c r="B30" s="69" t="s">
        <v>29233</v>
      </c>
      <c r="C30" s="69" t="s">
        <v>29234</v>
      </c>
      <c r="D30" s="69" t="s">
        <v>29235</v>
      </c>
      <c r="E30" s="144">
        <v>3100000</v>
      </c>
      <c r="F30" s="75" t="s">
        <v>272</v>
      </c>
    </row>
    <row r="31" spans="1:6" ht="47.25" x14ac:dyDescent="0.25">
      <c r="A31" s="69">
        <v>20</v>
      </c>
      <c r="B31" s="69" t="s">
        <v>29236</v>
      </c>
      <c r="C31" s="69" t="s">
        <v>29237</v>
      </c>
      <c r="D31" s="69" t="s">
        <v>29238</v>
      </c>
      <c r="E31" s="144">
        <v>300000</v>
      </c>
      <c r="F31" s="75" t="s">
        <v>13</v>
      </c>
    </row>
    <row r="32" spans="1:6" ht="110.25" x14ac:dyDescent="0.25">
      <c r="A32" s="248">
        <v>21</v>
      </c>
      <c r="B32" s="69" t="s">
        <v>16715</v>
      </c>
      <c r="C32" s="69" t="s">
        <v>29239</v>
      </c>
      <c r="D32" s="69" t="s">
        <v>29240</v>
      </c>
      <c r="E32" s="144">
        <v>900000</v>
      </c>
      <c r="F32" s="75" t="s">
        <v>13</v>
      </c>
    </row>
    <row r="33" spans="1:6" ht="126" x14ac:dyDescent="0.25">
      <c r="A33" s="248">
        <v>22</v>
      </c>
      <c r="B33" s="69" t="s">
        <v>29241</v>
      </c>
      <c r="C33" s="69" t="s">
        <v>29242</v>
      </c>
      <c r="D33" s="69" t="s">
        <v>29243</v>
      </c>
      <c r="E33" s="144">
        <v>5193965.5</v>
      </c>
      <c r="F33" s="75" t="s">
        <v>13</v>
      </c>
    </row>
    <row r="34" spans="1:6" x14ac:dyDescent="0.25">
      <c r="A34" s="69"/>
      <c r="B34" s="2351" t="s">
        <v>29244</v>
      </c>
      <c r="C34" s="2351"/>
      <c r="D34" s="69"/>
      <c r="E34" s="144"/>
      <c r="F34" s="75"/>
    </row>
    <row r="35" spans="1:6" ht="157.5" x14ac:dyDescent="0.25">
      <c r="A35" s="248">
        <v>23</v>
      </c>
      <c r="B35" s="69" t="s">
        <v>29245</v>
      </c>
      <c r="C35" s="69" t="s">
        <v>29246</v>
      </c>
      <c r="D35" s="69" t="s">
        <v>29247</v>
      </c>
      <c r="E35" s="144">
        <v>9300000</v>
      </c>
      <c r="F35" s="75" t="s">
        <v>272</v>
      </c>
    </row>
    <row r="36" spans="1:6" ht="110.25" x14ac:dyDescent="0.25">
      <c r="A36" s="69">
        <v>24</v>
      </c>
      <c r="B36" s="69" t="s">
        <v>29248</v>
      </c>
      <c r="C36" s="69" t="s">
        <v>29249</v>
      </c>
      <c r="D36" s="69" t="s">
        <v>29250</v>
      </c>
      <c r="E36" s="144">
        <v>1500000</v>
      </c>
      <c r="F36" s="75" t="s">
        <v>272</v>
      </c>
    </row>
    <row r="37" spans="1:6" ht="63" x14ac:dyDescent="0.25">
      <c r="A37" s="69">
        <v>25</v>
      </c>
      <c r="B37" s="69" t="s">
        <v>29251</v>
      </c>
      <c r="C37" s="69" t="s">
        <v>29252</v>
      </c>
      <c r="D37" s="69" t="s">
        <v>29253</v>
      </c>
      <c r="E37" s="144">
        <v>100000</v>
      </c>
      <c r="F37" s="75" t="s">
        <v>13</v>
      </c>
    </row>
    <row r="38" spans="1:6" ht="47.25" x14ac:dyDescent="0.25">
      <c r="A38" s="69">
        <v>26</v>
      </c>
      <c r="B38" s="69" t="s">
        <v>29254</v>
      </c>
      <c r="C38" s="69" t="s">
        <v>29255</v>
      </c>
      <c r="D38" s="69" t="s">
        <v>29256</v>
      </c>
      <c r="E38" s="144">
        <v>1000000</v>
      </c>
      <c r="F38" s="75" t="s">
        <v>272</v>
      </c>
    </row>
    <row r="39" spans="1:6" x14ac:dyDescent="0.25">
      <c r="A39" s="69"/>
      <c r="B39" s="2351" t="s">
        <v>1154</v>
      </c>
      <c r="C39" s="2351"/>
      <c r="D39" s="69"/>
      <c r="E39" s="144"/>
      <c r="F39" s="75"/>
    </row>
    <row r="40" spans="1:6" ht="78.75" x14ac:dyDescent="0.25">
      <c r="A40" s="69">
        <v>27</v>
      </c>
      <c r="B40" s="69" t="s">
        <v>29257</v>
      </c>
      <c r="C40" s="69" t="s">
        <v>29258</v>
      </c>
      <c r="D40" s="69" t="s">
        <v>29259</v>
      </c>
      <c r="E40" s="144">
        <v>500000</v>
      </c>
      <c r="F40" s="75" t="s">
        <v>272</v>
      </c>
    </row>
    <row r="41" spans="1:6" ht="110.25" x14ac:dyDescent="0.25">
      <c r="A41" s="69">
        <v>28</v>
      </c>
      <c r="B41" s="69" t="s">
        <v>29260</v>
      </c>
      <c r="C41" s="69" t="s">
        <v>29261</v>
      </c>
      <c r="D41" s="69" t="s">
        <v>29262</v>
      </c>
      <c r="E41" s="144">
        <v>5000000</v>
      </c>
      <c r="F41" s="75" t="s">
        <v>272</v>
      </c>
    </row>
    <row r="42" spans="1:6" ht="47.25" x14ac:dyDescent="0.25">
      <c r="A42" s="69">
        <v>29</v>
      </c>
      <c r="B42" s="69" t="s">
        <v>29263</v>
      </c>
      <c r="C42" s="69" t="s">
        <v>29264</v>
      </c>
      <c r="D42" s="69" t="s">
        <v>29265</v>
      </c>
      <c r="E42" s="144">
        <v>1000000</v>
      </c>
      <c r="F42" s="75" t="s">
        <v>13</v>
      </c>
    </row>
    <row r="43" spans="1:6" ht="63" x14ac:dyDescent="0.25">
      <c r="A43" s="248">
        <v>30</v>
      </c>
      <c r="B43" s="69" t="s">
        <v>29266</v>
      </c>
      <c r="C43" s="69" t="s">
        <v>29267</v>
      </c>
      <c r="D43" s="69" t="s">
        <v>29268</v>
      </c>
      <c r="E43" s="144">
        <v>3000000</v>
      </c>
      <c r="F43" s="75" t="s">
        <v>13</v>
      </c>
    </row>
    <row r="44" spans="1:6" ht="47.25" x14ac:dyDescent="0.25">
      <c r="A44" s="69">
        <v>32</v>
      </c>
      <c r="B44" s="69" t="s">
        <v>29269</v>
      </c>
      <c r="C44" s="69" t="s">
        <v>29270</v>
      </c>
      <c r="D44" s="69" t="s">
        <v>1157</v>
      </c>
      <c r="E44" s="144">
        <v>3000000</v>
      </c>
      <c r="F44" s="75" t="s">
        <v>13</v>
      </c>
    </row>
    <row r="45" spans="1:6" ht="47.25" x14ac:dyDescent="0.25">
      <c r="A45" s="69">
        <v>35</v>
      </c>
      <c r="B45" s="69" t="s">
        <v>29271</v>
      </c>
      <c r="C45" s="69" t="s">
        <v>29272</v>
      </c>
      <c r="D45" s="69" t="s">
        <v>29265</v>
      </c>
      <c r="E45" s="144">
        <v>1000000</v>
      </c>
      <c r="F45" s="75" t="s">
        <v>13</v>
      </c>
    </row>
    <row r="46" spans="1:6" x14ac:dyDescent="0.25">
      <c r="A46" s="69"/>
      <c r="B46" s="70" t="s">
        <v>949</v>
      </c>
      <c r="C46" s="69"/>
      <c r="D46" s="69"/>
      <c r="E46" s="223">
        <f>SUM(E6:E45)</f>
        <v>76810344.819999993</v>
      </c>
      <c r="F46" s="75"/>
    </row>
    <row r="47" spans="1:6" ht="63" x14ac:dyDescent="0.25">
      <c r="A47" s="367"/>
      <c r="B47" s="367" t="s">
        <v>29273</v>
      </c>
      <c r="C47" s="367"/>
      <c r="D47" s="367" t="s">
        <v>29274</v>
      </c>
      <c r="E47" s="1353">
        <v>2000000</v>
      </c>
      <c r="F47" s="743" t="s">
        <v>13</v>
      </c>
    </row>
    <row r="48" spans="1:6" ht="47.25" x14ac:dyDescent="0.25">
      <c r="A48" s="69">
        <v>31</v>
      </c>
      <c r="B48" s="69" t="s">
        <v>29275</v>
      </c>
      <c r="C48" s="69" t="s">
        <v>29276</v>
      </c>
      <c r="D48" s="69" t="s">
        <v>29277</v>
      </c>
      <c r="E48" s="144">
        <v>4000000</v>
      </c>
      <c r="F48" s="75" t="s">
        <v>13</v>
      </c>
    </row>
    <row r="49" spans="1:6" ht="63" x14ac:dyDescent="0.25">
      <c r="A49" s="69">
        <v>33</v>
      </c>
      <c r="B49" s="69" t="s">
        <v>29278</v>
      </c>
      <c r="C49" s="69" t="s">
        <v>29279</v>
      </c>
      <c r="D49" s="69" t="s">
        <v>29280</v>
      </c>
      <c r="E49" s="144">
        <v>2000000</v>
      </c>
      <c r="F49" s="75" t="s">
        <v>13</v>
      </c>
    </row>
    <row r="50" spans="1:6" ht="63" x14ac:dyDescent="0.25">
      <c r="A50" s="69">
        <v>34</v>
      </c>
      <c r="B50" s="69" t="s">
        <v>29281</v>
      </c>
      <c r="C50" s="69" t="s">
        <v>29282</v>
      </c>
      <c r="D50" s="69" t="s">
        <v>29280</v>
      </c>
      <c r="E50" s="144">
        <v>2000000</v>
      </c>
      <c r="F50" s="75" t="s">
        <v>13</v>
      </c>
    </row>
    <row r="51" spans="1:6" x14ac:dyDescent="0.25">
      <c r="A51" s="252"/>
      <c r="B51" s="70" t="s">
        <v>949</v>
      </c>
      <c r="C51" s="252"/>
      <c r="D51" s="252"/>
      <c r="E51" s="228">
        <f>SUM(E47:E50)</f>
        <v>10000000</v>
      </c>
      <c r="F51" s="366"/>
    </row>
    <row r="52" spans="1:6" x14ac:dyDescent="0.25">
      <c r="A52" s="88"/>
      <c r="B52" s="88" t="s">
        <v>324</v>
      </c>
      <c r="C52" s="88"/>
      <c r="D52" s="88"/>
      <c r="E52" s="89">
        <f>E51+E46</f>
        <v>86810344.819999993</v>
      </c>
      <c r="F52" s="88"/>
    </row>
    <row r="55" spans="1:6" x14ac:dyDescent="0.25">
      <c r="C55" s="1728" t="s">
        <v>42250</v>
      </c>
    </row>
  </sheetData>
  <mergeCells count="12">
    <mergeCell ref="B39:C39"/>
    <mergeCell ref="B16:C16"/>
    <mergeCell ref="A1:F1"/>
    <mergeCell ref="A2:F2"/>
    <mergeCell ref="A3:F3"/>
    <mergeCell ref="B5:C5"/>
    <mergeCell ref="B11:D11"/>
    <mergeCell ref="B18:C18"/>
    <mergeCell ref="B20:C20"/>
    <mergeCell ref="B23:C23"/>
    <mergeCell ref="B25:C25"/>
    <mergeCell ref="B34:C34"/>
  </mergeCells>
  <pageMargins left="0.7" right="0.7" top="0.75" bottom="0.75" header="0.3" footer="0.3"/>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
  <sheetViews>
    <sheetView workbookViewId="0">
      <selection activeCell="S8" sqref="S8"/>
    </sheetView>
  </sheetViews>
  <sheetFormatPr defaultRowHeight="15" x14ac:dyDescent="0.25"/>
  <sheetData/>
  <pageMargins left="0.7" right="0.7" top="0.75" bottom="0.75" header="0.3" footer="0.3"/>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2"/>
  <sheetViews>
    <sheetView topLeftCell="A101" workbookViewId="0">
      <selection activeCell="E73" sqref="E73"/>
    </sheetView>
  </sheetViews>
  <sheetFormatPr defaultRowHeight="15.75" x14ac:dyDescent="0.25"/>
  <cols>
    <col min="1" max="1" width="9.140625" style="128"/>
    <col min="2" max="2" width="15" style="128" customWidth="1"/>
    <col min="3" max="3" width="44.7109375" style="128" customWidth="1"/>
    <col min="4" max="4" width="18.28515625" style="128" customWidth="1"/>
    <col min="5" max="5" width="20.5703125" style="128" customWidth="1"/>
    <col min="6" max="6" width="11.140625" style="128" customWidth="1"/>
    <col min="7" max="16384" width="9.140625" style="128"/>
  </cols>
  <sheetData>
    <row r="1" spans="1:6" x14ac:dyDescent="0.25">
      <c r="A1" s="2345" t="s">
        <v>0</v>
      </c>
      <c r="B1" s="2345"/>
      <c r="C1" s="2345"/>
      <c r="D1" s="2345"/>
      <c r="E1" s="2345"/>
      <c r="F1" s="2345"/>
    </row>
    <row r="2" spans="1:6" x14ac:dyDescent="0.25">
      <c r="A2" s="2345" t="s">
        <v>30191</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2786</v>
      </c>
      <c r="F4" s="96" t="s">
        <v>8</v>
      </c>
    </row>
    <row r="5" spans="1:6" x14ac:dyDescent="0.25">
      <c r="A5" s="69"/>
      <c r="B5" s="2472" t="s">
        <v>9</v>
      </c>
      <c r="C5" s="2472"/>
      <c r="D5" s="2472"/>
      <c r="E5" s="138"/>
      <c r="F5" s="76"/>
    </row>
    <row r="6" spans="1:6" ht="47.25" x14ac:dyDescent="0.25">
      <c r="A6" s="69">
        <v>1</v>
      </c>
      <c r="B6" s="69" t="s">
        <v>30192</v>
      </c>
      <c r="C6" s="69" t="s">
        <v>30193</v>
      </c>
      <c r="D6" s="69" t="s">
        <v>30194</v>
      </c>
      <c r="E6" s="203">
        <v>1000000</v>
      </c>
      <c r="F6" s="69" t="s">
        <v>272</v>
      </c>
    </row>
    <row r="7" spans="1:6" ht="141.75" x14ac:dyDescent="0.25">
      <c r="A7" s="69">
        <v>2</v>
      </c>
      <c r="B7" s="69" t="s">
        <v>6956</v>
      </c>
      <c r="C7" s="69" t="s">
        <v>30195</v>
      </c>
      <c r="D7" s="69" t="s">
        <v>30196</v>
      </c>
      <c r="E7" s="203">
        <v>1400000</v>
      </c>
      <c r="F7" s="69" t="s">
        <v>272</v>
      </c>
    </row>
    <row r="8" spans="1:6" ht="31.5" x14ac:dyDescent="0.25">
      <c r="A8" s="69">
        <v>3</v>
      </c>
      <c r="B8" s="69" t="s">
        <v>16406</v>
      </c>
      <c r="C8" s="69" t="s">
        <v>30197</v>
      </c>
      <c r="D8" s="69" t="s">
        <v>19382</v>
      </c>
      <c r="E8" s="203">
        <v>430620.7</v>
      </c>
      <c r="F8" s="69" t="s">
        <v>272</v>
      </c>
    </row>
    <row r="9" spans="1:6" ht="31.5" x14ac:dyDescent="0.25">
      <c r="A9" s="69">
        <v>4</v>
      </c>
      <c r="B9" s="69" t="s">
        <v>20</v>
      </c>
      <c r="C9" s="69" t="s">
        <v>30198</v>
      </c>
      <c r="D9" s="69" t="s">
        <v>19382</v>
      </c>
      <c r="E9" s="203">
        <v>130000</v>
      </c>
      <c r="F9" s="69" t="s">
        <v>272</v>
      </c>
    </row>
    <row r="10" spans="1:6" ht="78.75" x14ac:dyDescent="0.25">
      <c r="A10" s="69">
        <v>5</v>
      </c>
      <c r="B10" s="69" t="s">
        <v>7599</v>
      </c>
      <c r="C10" s="69" t="s">
        <v>30199</v>
      </c>
      <c r="D10" s="69" t="s">
        <v>30200</v>
      </c>
      <c r="E10" s="203">
        <v>1248000.5</v>
      </c>
      <c r="F10" s="69" t="s">
        <v>272</v>
      </c>
    </row>
    <row r="11" spans="1:6" x14ac:dyDescent="0.25">
      <c r="A11" s="69"/>
      <c r="B11" s="2351" t="s">
        <v>334</v>
      </c>
      <c r="C11" s="2351"/>
      <c r="D11" s="2351"/>
      <c r="E11" s="2"/>
      <c r="F11" s="69"/>
    </row>
    <row r="12" spans="1:6" ht="110.25" x14ac:dyDescent="0.25">
      <c r="A12" s="72">
        <v>6</v>
      </c>
      <c r="B12" s="69" t="s">
        <v>295</v>
      </c>
      <c r="C12" s="69" t="s">
        <v>30201</v>
      </c>
      <c r="D12" s="69" t="s">
        <v>3852</v>
      </c>
      <c r="E12" s="203">
        <v>868103.4</v>
      </c>
      <c r="F12" s="69" t="s">
        <v>272</v>
      </c>
    </row>
    <row r="13" spans="1:6" ht="94.5" x14ac:dyDescent="0.25">
      <c r="A13" s="72">
        <v>7</v>
      </c>
      <c r="B13" s="69" t="s">
        <v>299</v>
      </c>
      <c r="C13" s="69" t="s">
        <v>30202</v>
      </c>
      <c r="D13" s="69" t="s">
        <v>2498</v>
      </c>
      <c r="E13" s="203">
        <v>868103.4</v>
      </c>
      <c r="F13" s="69" t="s">
        <v>272</v>
      </c>
    </row>
    <row r="14" spans="1:6" ht="78.75" x14ac:dyDescent="0.25">
      <c r="A14" s="72">
        <v>8</v>
      </c>
      <c r="B14" s="69" t="s">
        <v>30203</v>
      </c>
      <c r="C14" s="69" t="s">
        <v>30204</v>
      </c>
      <c r="D14" s="69" t="s">
        <v>19378</v>
      </c>
      <c r="E14" s="203">
        <v>868103.4</v>
      </c>
      <c r="F14" s="69" t="s">
        <v>272</v>
      </c>
    </row>
    <row r="15" spans="1:6" x14ac:dyDescent="0.25">
      <c r="A15" s="72"/>
      <c r="B15" s="2348" t="s">
        <v>40</v>
      </c>
      <c r="C15" s="2350"/>
      <c r="D15" s="69"/>
      <c r="E15" s="2"/>
      <c r="F15" s="69"/>
    </row>
    <row r="16" spans="1:6" ht="94.5" x14ac:dyDescent="0.25">
      <c r="A16" s="69">
        <v>9</v>
      </c>
      <c r="B16" s="69" t="s">
        <v>41</v>
      </c>
      <c r="C16" s="69" t="s">
        <v>30205</v>
      </c>
      <c r="D16" s="69" t="s">
        <v>43</v>
      </c>
      <c r="E16" s="203">
        <v>4568965.5199999996</v>
      </c>
      <c r="F16" s="69" t="s">
        <v>272</v>
      </c>
    </row>
    <row r="17" spans="1:6" x14ac:dyDescent="0.25">
      <c r="A17" s="69"/>
      <c r="B17" s="70" t="s">
        <v>34</v>
      </c>
      <c r="C17" s="69"/>
      <c r="D17" s="69"/>
      <c r="E17" s="2"/>
      <c r="F17" s="69"/>
    </row>
    <row r="18" spans="1:6" ht="47.25" x14ac:dyDescent="0.25">
      <c r="A18" s="69">
        <v>10</v>
      </c>
      <c r="B18" s="69" t="s">
        <v>309</v>
      </c>
      <c r="C18" s="69" t="s">
        <v>30206</v>
      </c>
      <c r="D18" s="69" t="s">
        <v>1206</v>
      </c>
      <c r="E18" s="247">
        <v>5500000</v>
      </c>
      <c r="F18" s="69" t="s">
        <v>272</v>
      </c>
    </row>
    <row r="19" spans="1:6" ht="47.25" x14ac:dyDescent="0.25">
      <c r="A19" s="69">
        <v>11</v>
      </c>
      <c r="B19" s="69" t="s">
        <v>342</v>
      </c>
      <c r="C19" s="69" t="s">
        <v>30207</v>
      </c>
      <c r="D19" s="69" t="s">
        <v>1206</v>
      </c>
      <c r="E19" s="247">
        <v>5470689.7800000003</v>
      </c>
      <c r="F19" s="69" t="s">
        <v>272</v>
      </c>
    </row>
    <row r="20" spans="1:6" x14ac:dyDescent="0.25">
      <c r="A20" s="69"/>
      <c r="B20" s="2351" t="s">
        <v>5895</v>
      </c>
      <c r="C20" s="2385"/>
      <c r="D20" s="69"/>
      <c r="E20" s="2"/>
      <c r="F20" s="69"/>
    </row>
    <row r="21" spans="1:6" ht="78.75" x14ac:dyDescent="0.25">
      <c r="A21" s="69">
        <v>12</v>
      </c>
      <c r="B21" s="69" t="s">
        <v>30208</v>
      </c>
      <c r="C21" s="69" t="s">
        <v>30209</v>
      </c>
      <c r="D21" s="69" t="s">
        <v>30210</v>
      </c>
      <c r="E21" s="203">
        <v>500000</v>
      </c>
      <c r="F21" s="69" t="s">
        <v>272</v>
      </c>
    </row>
    <row r="22" spans="1:6" ht="78.75" x14ac:dyDescent="0.25">
      <c r="A22" s="69">
        <v>13</v>
      </c>
      <c r="B22" s="69" t="s">
        <v>30211</v>
      </c>
      <c r="C22" s="69" t="s">
        <v>30212</v>
      </c>
      <c r="D22" s="69" t="s">
        <v>30213</v>
      </c>
      <c r="E22" s="203">
        <v>1000000</v>
      </c>
      <c r="F22" s="69" t="s">
        <v>13</v>
      </c>
    </row>
    <row r="23" spans="1:6" ht="94.5" x14ac:dyDescent="0.25">
      <c r="A23" s="69">
        <v>14</v>
      </c>
      <c r="B23" s="69" t="s">
        <v>30214</v>
      </c>
      <c r="C23" s="69" t="s">
        <v>30215</v>
      </c>
      <c r="D23" s="69" t="s">
        <v>30216</v>
      </c>
      <c r="E23" s="203">
        <v>400000</v>
      </c>
      <c r="F23" s="69" t="s">
        <v>272</v>
      </c>
    </row>
    <row r="24" spans="1:6" ht="78.75" x14ac:dyDescent="0.25">
      <c r="A24" s="69">
        <v>15</v>
      </c>
      <c r="B24" s="69" t="s">
        <v>30217</v>
      </c>
      <c r="C24" s="69" t="s">
        <v>30218</v>
      </c>
      <c r="D24" s="69" t="s">
        <v>30219</v>
      </c>
      <c r="E24" s="203">
        <v>500000</v>
      </c>
      <c r="F24" s="69" t="s">
        <v>13</v>
      </c>
    </row>
    <row r="25" spans="1:6" ht="78.75" x14ac:dyDescent="0.25">
      <c r="A25" s="69">
        <v>16</v>
      </c>
      <c r="B25" s="69" t="s">
        <v>30220</v>
      </c>
      <c r="C25" s="69" t="s">
        <v>30221</v>
      </c>
      <c r="D25" s="303" t="s">
        <v>30222</v>
      </c>
      <c r="E25" s="203">
        <v>1000000</v>
      </c>
      <c r="F25" s="69" t="s">
        <v>272</v>
      </c>
    </row>
    <row r="26" spans="1:6" ht="78.75" x14ac:dyDescent="0.25">
      <c r="A26" s="69">
        <v>17</v>
      </c>
      <c r="B26" s="69" t="s">
        <v>30223</v>
      </c>
      <c r="C26" s="69" t="s">
        <v>30224</v>
      </c>
      <c r="D26" s="69" t="s">
        <v>30225</v>
      </c>
      <c r="E26" s="203">
        <v>700000</v>
      </c>
      <c r="F26" s="69" t="s">
        <v>272</v>
      </c>
    </row>
    <row r="27" spans="1:6" ht="63" x14ac:dyDescent="0.25">
      <c r="A27" s="69">
        <v>18</v>
      </c>
      <c r="B27" s="69" t="s">
        <v>30226</v>
      </c>
      <c r="C27" s="69" t="s">
        <v>30227</v>
      </c>
      <c r="D27" s="69" t="s">
        <v>30228</v>
      </c>
      <c r="E27" s="203">
        <v>500000</v>
      </c>
      <c r="F27" s="69" t="s">
        <v>272</v>
      </c>
    </row>
    <row r="28" spans="1:6" ht="63" x14ac:dyDescent="0.25">
      <c r="A28" s="69">
        <v>19</v>
      </c>
      <c r="B28" s="69" t="s">
        <v>30229</v>
      </c>
      <c r="C28" s="69" t="s">
        <v>30230</v>
      </c>
      <c r="D28" s="69" t="s">
        <v>30231</v>
      </c>
      <c r="E28" s="203">
        <v>500000</v>
      </c>
      <c r="F28" s="69" t="s">
        <v>272</v>
      </c>
    </row>
    <row r="29" spans="1:6" ht="78.75" x14ac:dyDescent="0.25">
      <c r="A29" s="69">
        <v>20</v>
      </c>
      <c r="B29" s="69" t="s">
        <v>30232</v>
      </c>
      <c r="C29" s="69" t="s">
        <v>30233</v>
      </c>
      <c r="D29" s="69" t="s">
        <v>30234</v>
      </c>
      <c r="E29" s="203">
        <v>1063793.1000000001</v>
      </c>
      <c r="F29" s="69" t="s">
        <v>272</v>
      </c>
    </row>
    <row r="30" spans="1:6" ht="78.75" x14ac:dyDescent="0.25">
      <c r="A30" s="69">
        <v>21</v>
      </c>
      <c r="B30" s="69" t="s">
        <v>30235</v>
      </c>
      <c r="C30" s="69" t="s">
        <v>30236</v>
      </c>
      <c r="D30" s="69" t="s">
        <v>30237</v>
      </c>
      <c r="E30" s="203">
        <v>800000</v>
      </c>
      <c r="F30" s="69" t="s">
        <v>13</v>
      </c>
    </row>
    <row r="31" spans="1:6" ht="63" x14ac:dyDescent="0.25">
      <c r="A31" s="69">
        <v>22</v>
      </c>
      <c r="B31" s="69" t="s">
        <v>30238</v>
      </c>
      <c r="C31" s="69" t="s">
        <v>30239</v>
      </c>
      <c r="D31" s="69" t="s">
        <v>30240</v>
      </c>
      <c r="E31" s="203">
        <v>1500000</v>
      </c>
      <c r="F31" s="69" t="s">
        <v>13</v>
      </c>
    </row>
    <row r="32" spans="1:6" ht="63" x14ac:dyDescent="0.25">
      <c r="A32" s="69">
        <v>23</v>
      </c>
      <c r="B32" s="69" t="s">
        <v>30241</v>
      </c>
      <c r="C32" s="69" t="s">
        <v>30242</v>
      </c>
      <c r="D32" s="69" t="s">
        <v>30243</v>
      </c>
      <c r="E32" s="203">
        <v>300000</v>
      </c>
      <c r="F32" s="69" t="s">
        <v>272</v>
      </c>
    </row>
    <row r="33" spans="1:6" ht="78.75" x14ac:dyDescent="0.25">
      <c r="A33" s="69">
        <v>24</v>
      </c>
      <c r="B33" s="69" t="s">
        <v>30244</v>
      </c>
      <c r="C33" s="69" t="s">
        <v>30245</v>
      </c>
      <c r="D33" s="69" t="s">
        <v>30246</v>
      </c>
      <c r="E33" s="203">
        <v>400000</v>
      </c>
      <c r="F33" s="69" t="s">
        <v>272</v>
      </c>
    </row>
    <row r="34" spans="1:6" ht="110.25" x14ac:dyDescent="0.25">
      <c r="A34" s="69">
        <v>25</v>
      </c>
      <c r="B34" s="2" t="s">
        <v>30247</v>
      </c>
      <c r="C34" s="2" t="s">
        <v>30248</v>
      </c>
      <c r="D34" s="7" t="s">
        <v>30249</v>
      </c>
      <c r="E34" s="203">
        <v>1000000</v>
      </c>
      <c r="F34" s="2" t="s">
        <v>272</v>
      </c>
    </row>
    <row r="35" spans="1:6" ht="78.75" x14ac:dyDescent="0.25">
      <c r="A35" s="69">
        <v>26</v>
      </c>
      <c r="B35" s="69" t="s">
        <v>30250</v>
      </c>
      <c r="C35" s="69" t="s">
        <v>30251</v>
      </c>
      <c r="D35" s="69" t="s">
        <v>30252</v>
      </c>
      <c r="E35" s="203">
        <v>500000</v>
      </c>
      <c r="F35" s="69" t="s">
        <v>272</v>
      </c>
    </row>
    <row r="36" spans="1:6" ht="78.75" x14ac:dyDescent="0.25">
      <c r="A36" s="69">
        <v>27</v>
      </c>
      <c r="B36" s="69" t="s">
        <v>30253</v>
      </c>
      <c r="C36" s="69" t="s">
        <v>30254</v>
      </c>
      <c r="D36" s="69" t="s">
        <v>30246</v>
      </c>
      <c r="E36" s="203">
        <v>500000</v>
      </c>
      <c r="F36" s="69" t="s">
        <v>272</v>
      </c>
    </row>
    <row r="37" spans="1:6" ht="78.75" x14ac:dyDescent="0.25">
      <c r="A37" s="69">
        <v>28</v>
      </c>
      <c r="B37" s="69" t="s">
        <v>30255</v>
      </c>
      <c r="C37" s="69" t="s">
        <v>30256</v>
      </c>
      <c r="D37" s="69" t="s">
        <v>30257</v>
      </c>
      <c r="E37" s="203">
        <v>1000000</v>
      </c>
      <c r="F37" s="69" t="s">
        <v>272</v>
      </c>
    </row>
    <row r="38" spans="1:6" ht="78.75" x14ac:dyDescent="0.25">
      <c r="A38" s="69">
        <v>29</v>
      </c>
      <c r="B38" s="69" t="s">
        <v>30258</v>
      </c>
      <c r="C38" s="69" t="s">
        <v>30259</v>
      </c>
      <c r="D38" s="69" t="s">
        <v>30260</v>
      </c>
      <c r="E38" s="203">
        <v>500000</v>
      </c>
      <c r="F38" s="69" t="s">
        <v>272</v>
      </c>
    </row>
    <row r="39" spans="1:6" ht="94.5" x14ac:dyDescent="0.25">
      <c r="A39" s="69">
        <v>30</v>
      </c>
      <c r="B39" s="69" t="s">
        <v>30261</v>
      </c>
      <c r="C39" s="69" t="s">
        <v>30262</v>
      </c>
      <c r="D39" s="69" t="s">
        <v>30263</v>
      </c>
      <c r="E39" s="203">
        <v>1490000</v>
      </c>
      <c r="F39" s="69" t="s">
        <v>272</v>
      </c>
    </row>
    <row r="40" spans="1:6" ht="78.75" x14ac:dyDescent="0.25">
      <c r="A40" s="69">
        <v>31</v>
      </c>
      <c r="B40" s="69" t="s">
        <v>30264</v>
      </c>
      <c r="C40" s="69" t="s">
        <v>30265</v>
      </c>
      <c r="D40" s="69" t="s">
        <v>30266</v>
      </c>
      <c r="E40" s="203">
        <v>1300000</v>
      </c>
      <c r="F40" s="69" t="s">
        <v>272</v>
      </c>
    </row>
    <row r="41" spans="1:6" ht="78.75" x14ac:dyDescent="0.25">
      <c r="A41" s="69">
        <v>32</v>
      </c>
      <c r="B41" s="69" t="s">
        <v>30267</v>
      </c>
      <c r="C41" s="69" t="s">
        <v>30268</v>
      </c>
      <c r="D41" s="69" t="s">
        <v>30219</v>
      </c>
      <c r="E41" s="203">
        <v>500000</v>
      </c>
      <c r="F41" s="69" t="s">
        <v>13</v>
      </c>
    </row>
    <row r="42" spans="1:6" ht="63" x14ac:dyDescent="0.25">
      <c r="A42" s="69">
        <v>33</v>
      </c>
      <c r="B42" s="69" t="s">
        <v>30269</v>
      </c>
      <c r="C42" s="69" t="s">
        <v>30270</v>
      </c>
      <c r="D42" s="69" t="s">
        <v>30271</v>
      </c>
      <c r="E42" s="203">
        <v>1390000</v>
      </c>
      <c r="F42" s="69" t="s">
        <v>272</v>
      </c>
    </row>
    <row r="43" spans="1:6" ht="78.75" x14ac:dyDescent="0.25">
      <c r="A43" s="69">
        <v>34</v>
      </c>
      <c r="B43" s="69" t="s">
        <v>30272</v>
      </c>
      <c r="C43" s="69" t="s">
        <v>30273</v>
      </c>
      <c r="D43" s="69" t="s">
        <v>30274</v>
      </c>
      <c r="E43" s="203">
        <v>1191551.92</v>
      </c>
      <c r="F43" s="69" t="s">
        <v>272</v>
      </c>
    </row>
    <row r="44" spans="1:6" ht="78.75" x14ac:dyDescent="0.25">
      <c r="A44" s="69">
        <v>35</v>
      </c>
      <c r="B44" s="69" t="s">
        <v>30275</v>
      </c>
      <c r="C44" s="69" t="s">
        <v>30276</v>
      </c>
      <c r="D44" s="69" t="s">
        <v>30277</v>
      </c>
      <c r="E44" s="203">
        <v>1000000</v>
      </c>
      <c r="F44" s="69" t="s">
        <v>13</v>
      </c>
    </row>
    <row r="45" spans="1:6" x14ac:dyDescent="0.25">
      <c r="A45" s="69"/>
      <c r="B45" s="2351" t="s">
        <v>5872</v>
      </c>
      <c r="C45" s="2351"/>
      <c r="D45" s="69"/>
      <c r="E45" s="2"/>
      <c r="F45" s="69"/>
    </row>
    <row r="46" spans="1:6" ht="63" x14ac:dyDescent="0.25">
      <c r="A46" s="69">
        <v>36</v>
      </c>
      <c r="B46" s="69" t="s">
        <v>30278</v>
      </c>
      <c r="C46" s="69" t="s">
        <v>30279</v>
      </c>
      <c r="D46" s="69" t="s">
        <v>30280</v>
      </c>
      <c r="E46" s="203">
        <v>1000000</v>
      </c>
      <c r="F46" s="69" t="s">
        <v>13</v>
      </c>
    </row>
    <row r="47" spans="1:6" ht="63" x14ac:dyDescent="0.25">
      <c r="A47" s="69">
        <v>37</v>
      </c>
      <c r="B47" s="69" t="s">
        <v>30281</v>
      </c>
      <c r="C47" s="69" t="s">
        <v>30282</v>
      </c>
      <c r="D47" s="69" t="s">
        <v>30283</v>
      </c>
      <c r="E47" s="203">
        <v>1000000</v>
      </c>
      <c r="F47" s="69" t="s">
        <v>272</v>
      </c>
    </row>
    <row r="48" spans="1:6" ht="63" x14ac:dyDescent="0.25">
      <c r="A48" s="69">
        <v>38</v>
      </c>
      <c r="B48" s="69" t="s">
        <v>30284</v>
      </c>
      <c r="C48" s="69" t="s">
        <v>30285</v>
      </c>
      <c r="D48" s="69" t="s">
        <v>30286</v>
      </c>
      <c r="E48" s="203">
        <v>1000000</v>
      </c>
      <c r="F48" s="69" t="s">
        <v>272</v>
      </c>
    </row>
    <row r="49" spans="1:6" ht="63" x14ac:dyDescent="0.25">
      <c r="A49" s="69">
        <v>39</v>
      </c>
      <c r="B49" s="69" t="s">
        <v>30287</v>
      </c>
      <c r="C49" s="69" t="s">
        <v>30288</v>
      </c>
      <c r="D49" s="69" t="s">
        <v>30280</v>
      </c>
      <c r="E49" s="203">
        <v>1000000</v>
      </c>
      <c r="F49" s="69" t="s">
        <v>13</v>
      </c>
    </row>
    <row r="50" spans="1:6" ht="63" x14ac:dyDescent="0.25">
      <c r="A50" s="69">
        <v>40</v>
      </c>
      <c r="B50" s="69" t="s">
        <v>30289</v>
      </c>
      <c r="C50" s="69" t="s">
        <v>30290</v>
      </c>
      <c r="D50" s="69" t="s">
        <v>30291</v>
      </c>
      <c r="E50" s="203">
        <v>1000000</v>
      </c>
      <c r="F50" s="69" t="s">
        <v>272</v>
      </c>
    </row>
    <row r="51" spans="1:6" ht="63" x14ac:dyDescent="0.25">
      <c r="A51" s="69">
        <v>41</v>
      </c>
      <c r="B51" s="69" t="s">
        <v>30292</v>
      </c>
      <c r="C51" s="69" t="s">
        <v>30293</v>
      </c>
      <c r="D51" s="69" t="s">
        <v>30240</v>
      </c>
      <c r="E51" s="203">
        <v>1400000</v>
      </c>
      <c r="F51" s="69" t="s">
        <v>13</v>
      </c>
    </row>
    <row r="52" spans="1:6" ht="63" x14ac:dyDescent="0.25">
      <c r="A52" s="69">
        <v>42</v>
      </c>
      <c r="B52" s="69" t="s">
        <v>30294</v>
      </c>
      <c r="C52" s="69" t="s">
        <v>30295</v>
      </c>
      <c r="D52" s="69" t="s">
        <v>30296</v>
      </c>
      <c r="E52" s="203">
        <v>750000</v>
      </c>
      <c r="F52" s="69" t="s">
        <v>272</v>
      </c>
    </row>
    <row r="53" spans="1:6" ht="78.75" x14ac:dyDescent="0.25">
      <c r="A53" s="69">
        <v>43</v>
      </c>
      <c r="B53" s="69" t="s">
        <v>30297</v>
      </c>
      <c r="C53" s="69" t="s">
        <v>30298</v>
      </c>
      <c r="D53" s="69" t="s">
        <v>30240</v>
      </c>
      <c r="E53" s="203">
        <v>1400000</v>
      </c>
      <c r="F53" s="69" t="s">
        <v>13</v>
      </c>
    </row>
    <row r="54" spans="1:6" ht="78.75" x14ac:dyDescent="0.25">
      <c r="A54" s="69">
        <v>44</v>
      </c>
      <c r="B54" s="69" t="s">
        <v>30299</v>
      </c>
      <c r="C54" s="69" t="s">
        <v>30300</v>
      </c>
      <c r="D54" s="69" t="s">
        <v>30301</v>
      </c>
      <c r="E54" s="203">
        <v>400000</v>
      </c>
      <c r="F54" s="69" t="s">
        <v>272</v>
      </c>
    </row>
    <row r="55" spans="1:6" ht="63" x14ac:dyDescent="0.25">
      <c r="A55" s="69">
        <v>45</v>
      </c>
      <c r="B55" s="69" t="s">
        <v>30302</v>
      </c>
      <c r="C55" s="69" t="s">
        <v>30303</v>
      </c>
      <c r="D55" s="69" t="s">
        <v>30304</v>
      </c>
      <c r="E55" s="203">
        <v>2000000</v>
      </c>
      <c r="F55" s="69" t="s">
        <v>13</v>
      </c>
    </row>
    <row r="56" spans="1:6" x14ac:dyDescent="0.25">
      <c r="A56" s="69"/>
      <c r="B56" s="70" t="s">
        <v>248</v>
      </c>
      <c r="C56" s="69"/>
      <c r="D56" s="69"/>
      <c r="E56" s="740">
        <f>SUM(E6:E55)</f>
        <v>52837931.720000006</v>
      </c>
      <c r="F56" s="69"/>
    </row>
    <row r="57" spans="1:6" x14ac:dyDescent="0.25">
      <c r="A57" s="69"/>
      <c r="B57" s="2472" t="s">
        <v>9</v>
      </c>
      <c r="C57" s="2472"/>
      <c r="D57" s="2472"/>
      <c r="E57" s="257"/>
      <c r="F57" s="70"/>
    </row>
    <row r="58" spans="1:6" ht="63" x14ac:dyDescent="0.25">
      <c r="A58" s="69">
        <v>1</v>
      </c>
      <c r="B58" s="69" t="s">
        <v>269</v>
      </c>
      <c r="C58" s="7" t="s">
        <v>30305</v>
      </c>
      <c r="D58" s="69" t="s">
        <v>271</v>
      </c>
      <c r="E58" s="77">
        <v>1000000</v>
      </c>
      <c r="F58" s="69" t="s">
        <v>272</v>
      </c>
    </row>
    <row r="59" spans="1:6" x14ac:dyDescent="0.25">
      <c r="A59" s="69"/>
      <c r="B59" s="70" t="s">
        <v>273</v>
      </c>
      <c r="C59" s="7"/>
      <c r="D59" s="69"/>
      <c r="E59" s="77"/>
      <c r="F59" s="69"/>
    </row>
    <row r="60" spans="1:6" ht="94.5" x14ac:dyDescent="0.25">
      <c r="A60" s="69">
        <v>2</v>
      </c>
      <c r="B60" s="69" t="s">
        <v>274</v>
      </c>
      <c r="C60" s="7" t="s">
        <v>30306</v>
      </c>
      <c r="D60" s="69" t="s">
        <v>276</v>
      </c>
      <c r="E60" s="77">
        <v>4500000</v>
      </c>
      <c r="F60" s="69" t="s">
        <v>277</v>
      </c>
    </row>
    <row r="61" spans="1:6" x14ac:dyDescent="0.25">
      <c r="A61" s="69"/>
      <c r="B61" s="70" t="s">
        <v>248</v>
      </c>
      <c r="C61" s="69"/>
      <c r="D61" s="69"/>
      <c r="E61" s="138">
        <v>5500000</v>
      </c>
      <c r="F61" s="69"/>
    </row>
    <row r="62" spans="1:6" ht="18" customHeight="1" x14ac:dyDescent="0.25">
      <c r="A62" s="69"/>
      <c r="B62" s="2348" t="s">
        <v>323</v>
      </c>
      <c r="C62" s="2350"/>
      <c r="D62" s="69"/>
      <c r="E62" s="138"/>
      <c r="F62" s="69"/>
    </row>
    <row r="63" spans="1:6" ht="94.5" x14ac:dyDescent="0.25">
      <c r="A63" s="69">
        <v>1</v>
      </c>
      <c r="B63" s="69" t="s">
        <v>30307</v>
      </c>
      <c r="C63" s="69" t="s">
        <v>30308</v>
      </c>
      <c r="D63" s="69" t="s">
        <v>30309</v>
      </c>
      <c r="E63" s="203">
        <v>2000000</v>
      </c>
      <c r="F63" s="69" t="s">
        <v>13</v>
      </c>
    </row>
    <row r="64" spans="1:6" ht="110.25" x14ac:dyDescent="0.25">
      <c r="A64" s="69">
        <v>2</v>
      </c>
      <c r="B64" s="2" t="s">
        <v>30310</v>
      </c>
      <c r="C64" s="69" t="s">
        <v>30311</v>
      </c>
      <c r="D64" s="69" t="s">
        <v>30312</v>
      </c>
      <c r="E64" s="247">
        <v>4300000</v>
      </c>
      <c r="F64" s="69" t="s">
        <v>13</v>
      </c>
    </row>
    <row r="65" spans="1:6" ht="126" x14ac:dyDescent="0.25">
      <c r="A65" s="69">
        <v>3</v>
      </c>
      <c r="B65" s="69" t="s">
        <v>30313</v>
      </c>
      <c r="C65" s="69" t="s">
        <v>30314</v>
      </c>
      <c r="D65" s="69" t="s">
        <v>30315</v>
      </c>
      <c r="E65" s="247">
        <v>4700000</v>
      </c>
      <c r="F65" s="69" t="s">
        <v>13</v>
      </c>
    </row>
    <row r="66" spans="1:6" ht="110.25" x14ac:dyDescent="0.25">
      <c r="A66" s="69">
        <v>4</v>
      </c>
      <c r="B66" s="69" t="s">
        <v>30269</v>
      </c>
      <c r="C66" s="69" t="s">
        <v>30316</v>
      </c>
      <c r="D66" s="69" t="s">
        <v>30317</v>
      </c>
      <c r="E66" s="203">
        <v>1500000</v>
      </c>
      <c r="F66" s="69" t="s">
        <v>13</v>
      </c>
    </row>
    <row r="67" spans="1:6" ht="126" x14ac:dyDescent="0.25">
      <c r="A67" s="69">
        <v>5</v>
      </c>
      <c r="B67" s="69" t="s">
        <v>30318</v>
      </c>
      <c r="C67" s="69" t="s">
        <v>30319</v>
      </c>
      <c r="D67" s="69" t="s">
        <v>30320</v>
      </c>
      <c r="E67" s="203">
        <v>3500000</v>
      </c>
      <c r="F67" s="69" t="s">
        <v>13</v>
      </c>
    </row>
    <row r="68" spans="1:6" ht="110.25" x14ac:dyDescent="0.25">
      <c r="A68" s="69">
        <v>6</v>
      </c>
      <c r="B68" s="69" t="s">
        <v>30321</v>
      </c>
      <c r="C68" s="69" t="s">
        <v>30322</v>
      </c>
      <c r="D68" s="69" t="s">
        <v>30323</v>
      </c>
      <c r="E68" s="203">
        <v>2700000</v>
      </c>
      <c r="F68" s="69" t="s">
        <v>13</v>
      </c>
    </row>
    <row r="69" spans="1:6" ht="94.5" x14ac:dyDescent="0.25">
      <c r="A69" s="69">
        <v>7</v>
      </c>
      <c r="B69" s="69" t="s">
        <v>30232</v>
      </c>
      <c r="C69" s="69" t="s">
        <v>30324</v>
      </c>
      <c r="D69" s="69" t="s">
        <v>30325</v>
      </c>
      <c r="E69" s="203">
        <v>2500000</v>
      </c>
      <c r="F69" s="69" t="s">
        <v>13</v>
      </c>
    </row>
    <row r="70" spans="1:6" ht="126" x14ac:dyDescent="0.25">
      <c r="A70" s="69">
        <v>8</v>
      </c>
      <c r="B70" s="69" t="s">
        <v>30255</v>
      </c>
      <c r="C70" s="69" t="s">
        <v>30326</v>
      </c>
      <c r="D70" s="69" t="s">
        <v>30327</v>
      </c>
      <c r="E70" s="203">
        <v>1500000</v>
      </c>
      <c r="F70" s="69" t="s">
        <v>13</v>
      </c>
    </row>
    <row r="71" spans="1:6" ht="94.5" x14ac:dyDescent="0.25">
      <c r="A71" s="69">
        <v>9</v>
      </c>
      <c r="B71" s="69" t="s">
        <v>30328</v>
      </c>
      <c r="C71" s="69" t="s">
        <v>30329</v>
      </c>
      <c r="D71" s="69" t="s">
        <v>30330</v>
      </c>
      <c r="E71" s="203">
        <v>2300000</v>
      </c>
      <c r="F71" s="69" t="s">
        <v>13</v>
      </c>
    </row>
    <row r="72" spans="1:6" x14ac:dyDescent="0.25">
      <c r="A72" s="69"/>
      <c r="B72" s="2348" t="s">
        <v>30331</v>
      </c>
      <c r="C72" s="2349"/>
      <c r="D72" s="2350"/>
      <c r="E72" s="203"/>
      <c r="F72" s="69"/>
    </row>
    <row r="73" spans="1:6" ht="141.75" x14ac:dyDescent="0.25">
      <c r="A73" s="72">
        <v>11</v>
      </c>
      <c r="B73" s="69" t="s">
        <v>30332</v>
      </c>
      <c r="C73" s="69" t="s">
        <v>30333</v>
      </c>
      <c r="D73" s="69" t="s">
        <v>30334</v>
      </c>
      <c r="E73" s="203">
        <v>1736206.9</v>
      </c>
      <c r="F73" s="69" t="s">
        <v>272</v>
      </c>
    </row>
    <row r="74" spans="1:6" ht="173.25" x14ac:dyDescent="0.25">
      <c r="A74" s="72">
        <v>12</v>
      </c>
      <c r="B74" s="69" t="s">
        <v>30335</v>
      </c>
      <c r="C74" s="69" t="s">
        <v>30336</v>
      </c>
      <c r="D74" s="69" t="s">
        <v>30337</v>
      </c>
      <c r="E74" s="203">
        <v>1736205.9</v>
      </c>
      <c r="F74" s="69" t="s">
        <v>272</v>
      </c>
    </row>
    <row r="75" spans="1:6" x14ac:dyDescent="0.25">
      <c r="A75" s="252"/>
      <c r="B75" s="252" t="s">
        <v>248</v>
      </c>
      <c r="C75" s="252"/>
      <c r="D75" s="252"/>
      <c r="E75" s="228">
        <f>SUM(E63:E74)</f>
        <v>28472412.799999997</v>
      </c>
      <c r="F75" s="252"/>
    </row>
    <row r="76" spans="1:6" ht="18" customHeight="1" x14ac:dyDescent="0.25">
      <c r="A76" s="88"/>
      <c r="B76" s="2373" t="s">
        <v>324</v>
      </c>
      <c r="C76" s="2374"/>
      <c r="D76" s="88"/>
      <c r="E76" s="89">
        <f>E75+E61+E56</f>
        <v>86810344.520000011</v>
      </c>
      <c r="F76" s="88"/>
    </row>
    <row r="80" spans="1:6" x14ac:dyDescent="0.25">
      <c r="A80" s="2352" t="s">
        <v>0</v>
      </c>
      <c r="B80" s="2352"/>
      <c r="C80" s="2352"/>
      <c r="D80" s="2352"/>
      <c r="E80" s="2352"/>
      <c r="F80" s="2352"/>
    </row>
    <row r="81" spans="1:6" x14ac:dyDescent="0.25">
      <c r="A81" s="2352" t="s">
        <v>31740</v>
      </c>
      <c r="B81" s="2352"/>
      <c r="C81" s="2352"/>
      <c r="D81" s="2352"/>
      <c r="E81" s="2352"/>
      <c r="F81" s="2352"/>
    </row>
    <row r="82" spans="1:6" x14ac:dyDescent="0.25">
      <c r="A82" s="2352" t="s">
        <v>281</v>
      </c>
      <c r="B82" s="2352"/>
      <c r="C82" s="2352"/>
      <c r="D82" s="2352"/>
      <c r="E82" s="2352"/>
      <c r="F82" s="2352"/>
    </row>
    <row r="83" spans="1:6" ht="31.5" x14ac:dyDescent="0.25">
      <c r="A83" s="264" t="s">
        <v>18595</v>
      </c>
      <c r="B83" s="38" t="s">
        <v>4</v>
      </c>
      <c r="C83" s="38" t="s">
        <v>5</v>
      </c>
      <c r="D83" s="38" t="s">
        <v>6</v>
      </c>
      <c r="E83" s="38" t="s">
        <v>2786</v>
      </c>
      <c r="F83" s="38" t="s">
        <v>1647</v>
      </c>
    </row>
    <row r="84" spans="1:6" x14ac:dyDescent="0.25">
      <c r="A84" s="225"/>
      <c r="B84" s="2474" t="s">
        <v>9</v>
      </c>
      <c r="C84" s="2474"/>
      <c r="D84" s="2474"/>
      <c r="E84" s="38"/>
      <c r="F84" s="38"/>
    </row>
    <row r="85" spans="1:6" ht="110.25" x14ac:dyDescent="0.25">
      <c r="A85" s="182">
        <v>1</v>
      </c>
      <c r="B85" s="182" t="s">
        <v>295</v>
      </c>
      <c r="C85" s="182" t="s">
        <v>31741</v>
      </c>
      <c r="D85" s="182" t="s">
        <v>2063</v>
      </c>
      <c r="E85" s="450">
        <v>682758.62</v>
      </c>
      <c r="F85" s="42" t="s">
        <v>135</v>
      </c>
    </row>
    <row r="86" spans="1:6" x14ac:dyDescent="0.25">
      <c r="A86" s="182"/>
      <c r="B86" s="2474" t="s">
        <v>334</v>
      </c>
      <c r="C86" s="2474"/>
      <c r="D86" s="2474"/>
      <c r="E86" s="450"/>
      <c r="F86" s="42"/>
    </row>
    <row r="87" spans="1:6" ht="94.5" x14ac:dyDescent="0.25">
      <c r="A87" s="182">
        <v>2</v>
      </c>
      <c r="B87" s="182" t="s">
        <v>1662</v>
      </c>
      <c r="C87" s="182" t="s">
        <v>30202</v>
      </c>
      <c r="D87" s="182" t="s">
        <v>1244</v>
      </c>
      <c r="E87" s="450">
        <v>341379.32</v>
      </c>
      <c r="F87" s="42" t="s">
        <v>135</v>
      </c>
    </row>
    <row r="88" spans="1:6" ht="31.5" x14ac:dyDescent="0.25">
      <c r="A88" s="182"/>
      <c r="B88" s="264" t="s">
        <v>739</v>
      </c>
      <c r="C88" s="264"/>
      <c r="D88" s="264"/>
      <c r="E88" s="264"/>
      <c r="F88" s="38"/>
    </row>
    <row r="89" spans="1:6" ht="94.5" x14ac:dyDescent="0.25">
      <c r="A89" s="182">
        <v>3</v>
      </c>
      <c r="B89" s="182" t="s">
        <v>41</v>
      </c>
      <c r="C89" s="182" t="s">
        <v>30205</v>
      </c>
      <c r="D89" s="182" t="s">
        <v>43</v>
      </c>
      <c r="E89" s="450">
        <v>568965.51</v>
      </c>
      <c r="F89" s="42" t="s">
        <v>135</v>
      </c>
    </row>
    <row r="90" spans="1:6" x14ac:dyDescent="0.25">
      <c r="A90" s="182"/>
      <c r="B90" s="264" t="s">
        <v>2065</v>
      </c>
      <c r="C90" s="264"/>
      <c r="D90" s="264"/>
      <c r="E90" s="264"/>
      <c r="F90" s="38"/>
    </row>
    <row r="91" spans="1:6" ht="141.75" x14ac:dyDescent="0.25">
      <c r="A91" s="182">
        <v>4</v>
      </c>
      <c r="B91" s="182" t="s">
        <v>2066</v>
      </c>
      <c r="C91" s="182" t="s">
        <v>30333</v>
      </c>
      <c r="D91" s="182" t="s">
        <v>4483</v>
      </c>
      <c r="E91" s="450">
        <v>227586.2</v>
      </c>
      <c r="F91" s="42" t="s">
        <v>135</v>
      </c>
    </row>
    <row r="92" spans="1:6" x14ac:dyDescent="0.25">
      <c r="A92" s="182"/>
      <c r="B92" s="2964" t="s">
        <v>31742</v>
      </c>
      <c r="C92" s="2964"/>
      <c r="D92" s="182"/>
      <c r="E92" s="264"/>
      <c r="F92" s="42"/>
    </row>
    <row r="93" spans="1:6" ht="94.5" x14ac:dyDescent="0.25">
      <c r="A93" s="182">
        <v>5</v>
      </c>
      <c r="B93" s="182" t="s">
        <v>30318</v>
      </c>
      <c r="C93" s="182" t="s">
        <v>30336</v>
      </c>
      <c r="D93" s="182" t="s">
        <v>31743</v>
      </c>
      <c r="E93" s="157">
        <v>113793.1</v>
      </c>
      <c r="F93" s="42" t="s">
        <v>13</v>
      </c>
    </row>
    <row r="94" spans="1:6" ht="94.5" x14ac:dyDescent="0.25">
      <c r="A94" s="182">
        <v>6</v>
      </c>
      <c r="B94" s="182" t="s">
        <v>30275</v>
      </c>
      <c r="C94" s="182" t="s">
        <v>31744</v>
      </c>
      <c r="D94" s="182" t="s">
        <v>31743</v>
      </c>
      <c r="E94" s="157">
        <v>113793.1</v>
      </c>
      <c r="F94" s="42" t="s">
        <v>13</v>
      </c>
    </row>
    <row r="95" spans="1:6" x14ac:dyDescent="0.25">
      <c r="A95" s="182"/>
      <c r="B95" s="264" t="s">
        <v>34</v>
      </c>
      <c r="C95" s="264"/>
      <c r="D95" s="264"/>
      <c r="E95" s="264"/>
      <c r="F95" s="38"/>
    </row>
    <row r="96" spans="1:6" ht="47.25" x14ac:dyDescent="0.25">
      <c r="A96" s="182">
        <v>7</v>
      </c>
      <c r="B96" s="182" t="s">
        <v>309</v>
      </c>
      <c r="C96" s="182" t="s">
        <v>30206</v>
      </c>
      <c r="D96" s="182" t="s">
        <v>341</v>
      </c>
      <c r="E96" s="450">
        <v>1991379.31</v>
      </c>
      <c r="F96" s="42" t="s">
        <v>135</v>
      </c>
    </row>
    <row r="97" spans="1:6" ht="47.25" x14ac:dyDescent="0.25">
      <c r="A97" s="182">
        <v>8</v>
      </c>
      <c r="B97" s="182" t="s">
        <v>342</v>
      </c>
      <c r="C97" s="182" t="s">
        <v>30207</v>
      </c>
      <c r="D97" s="182" t="s">
        <v>341</v>
      </c>
      <c r="E97" s="450">
        <v>1991379.31</v>
      </c>
      <c r="F97" s="42" t="s">
        <v>135</v>
      </c>
    </row>
    <row r="98" spans="1:6" x14ac:dyDescent="0.25">
      <c r="A98" s="182"/>
      <c r="B98" s="2328" t="s">
        <v>26404</v>
      </c>
      <c r="C98" s="2328"/>
      <c r="D98" s="182"/>
      <c r="E98" s="264"/>
      <c r="F98" s="42"/>
    </row>
    <row r="99" spans="1:6" ht="78.75" x14ac:dyDescent="0.25">
      <c r="A99" s="182">
        <v>9</v>
      </c>
      <c r="B99" s="182" t="s">
        <v>944</v>
      </c>
      <c r="C99" s="182" t="s">
        <v>31745</v>
      </c>
      <c r="D99" s="182" t="s">
        <v>31746</v>
      </c>
      <c r="E99" s="450">
        <v>2800000</v>
      </c>
      <c r="F99" s="42" t="s">
        <v>13</v>
      </c>
    </row>
    <row r="100" spans="1:6" x14ac:dyDescent="0.25">
      <c r="A100" s="182"/>
      <c r="B100" s="2328" t="s">
        <v>9344</v>
      </c>
      <c r="C100" s="2328"/>
      <c r="D100" s="182"/>
      <c r="E100" s="182"/>
      <c r="F100" s="42"/>
    </row>
    <row r="101" spans="1:6" ht="78.75" x14ac:dyDescent="0.25">
      <c r="A101" s="182">
        <v>10</v>
      </c>
      <c r="B101" s="182" t="s">
        <v>31747</v>
      </c>
      <c r="C101" s="182" t="s">
        <v>30239</v>
      </c>
      <c r="D101" s="182" t="s">
        <v>31748</v>
      </c>
      <c r="E101" s="450">
        <v>2548275.87</v>
      </c>
      <c r="F101" s="42" t="s">
        <v>13</v>
      </c>
    </row>
    <row r="102" spans="1:6" x14ac:dyDescent="0.25">
      <c r="A102" s="182"/>
      <c r="B102" s="2328" t="s">
        <v>248</v>
      </c>
      <c r="C102" s="2328"/>
      <c r="D102" s="182"/>
      <c r="E102" s="463">
        <f>SUM(E85:E101)</f>
        <v>11379310.34</v>
      </c>
      <c r="F102" s="42"/>
    </row>
  </sheetData>
  <mergeCells count="21">
    <mergeCell ref="B76:C76"/>
    <mergeCell ref="B62:C62"/>
    <mergeCell ref="B15:C15"/>
    <mergeCell ref="B92:C92"/>
    <mergeCell ref="B45:C45"/>
    <mergeCell ref="B72:D72"/>
    <mergeCell ref="B57:D57"/>
    <mergeCell ref="B86:D86"/>
    <mergeCell ref="B20:C20"/>
    <mergeCell ref="A1:F1"/>
    <mergeCell ref="A2:F2"/>
    <mergeCell ref="A3:F3"/>
    <mergeCell ref="B5:D5"/>
    <mergeCell ref="B11:D11"/>
    <mergeCell ref="B102:C102"/>
    <mergeCell ref="A80:F80"/>
    <mergeCell ref="A81:F81"/>
    <mergeCell ref="A82:F82"/>
    <mergeCell ref="B84:D84"/>
    <mergeCell ref="B100:C100"/>
    <mergeCell ref="B98:C98"/>
  </mergeCells>
  <pageMargins left="0.7" right="0.7" top="0.75" bottom="0.75" header="0.3" footer="0.3"/>
  <pageSetup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0"/>
  <sheetViews>
    <sheetView topLeftCell="A77" workbookViewId="0">
      <selection activeCell="C83" sqref="C83"/>
    </sheetView>
  </sheetViews>
  <sheetFormatPr defaultRowHeight="15" x14ac:dyDescent="0.25"/>
  <cols>
    <col min="2" max="2" width="14.42578125" customWidth="1"/>
    <col min="3" max="3" width="45.140625" customWidth="1"/>
    <col min="4" max="4" width="19.140625" customWidth="1"/>
    <col min="5" max="5" width="22.85546875" customWidth="1"/>
    <col min="6" max="6" width="10.42578125" customWidth="1"/>
  </cols>
  <sheetData>
    <row r="1" spans="1:6" ht="15.75" x14ac:dyDescent="0.25">
      <c r="A1" s="3012" t="s">
        <v>0</v>
      </c>
      <c r="B1" s="3012"/>
      <c r="C1" s="3012"/>
      <c r="D1" s="3012"/>
      <c r="E1" s="3012"/>
      <c r="F1" s="3012"/>
    </row>
    <row r="2" spans="1:6" ht="15.75" x14ac:dyDescent="0.25">
      <c r="A2" s="2345" t="s">
        <v>31279</v>
      </c>
      <c r="B2" s="2345"/>
      <c r="C2" s="2345"/>
      <c r="D2" s="2345"/>
      <c r="E2" s="2345"/>
      <c r="F2" s="2345"/>
    </row>
    <row r="3" spans="1:6" ht="15.75" x14ac:dyDescent="0.25">
      <c r="A3" s="2345" t="s">
        <v>281</v>
      </c>
      <c r="B3" s="2345"/>
      <c r="C3" s="2345"/>
      <c r="D3" s="2345"/>
      <c r="E3" s="2345"/>
      <c r="F3" s="2345"/>
    </row>
    <row r="4" spans="1:6" ht="31.5" x14ac:dyDescent="0.25">
      <c r="A4" s="65" t="s">
        <v>3</v>
      </c>
      <c r="B4" s="9" t="s">
        <v>283</v>
      </c>
      <c r="C4" s="96" t="s">
        <v>284</v>
      </c>
      <c r="D4" s="96" t="s">
        <v>5291</v>
      </c>
      <c r="E4" s="138" t="s">
        <v>286</v>
      </c>
      <c r="F4" s="219" t="s">
        <v>287</v>
      </c>
    </row>
    <row r="5" spans="1:6" ht="15.75" x14ac:dyDescent="0.25">
      <c r="A5" s="248"/>
      <c r="B5" s="2351" t="s">
        <v>9</v>
      </c>
      <c r="C5" s="2351"/>
      <c r="D5" s="2351"/>
      <c r="E5" s="189"/>
      <c r="F5" s="71"/>
    </row>
    <row r="6" spans="1:6" ht="47.25" x14ac:dyDescent="0.25">
      <c r="A6" s="248">
        <v>1</v>
      </c>
      <c r="B6" s="69" t="s">
        <v>3454</v>
      </c>
      <c r="C6" s="75" t="s">
        <v>31280</v>
      </c>
      <c r="D6" s="75" t="s">
        <v>12</v>
      </c>
      <c r="E6" s="187">
        <f>3134482.76-700000</f>
        <v>2434482.7599999998</v>
      </c>
      <c r="F6" s="72" t="s">
        <v>272</v>
      </c>
    </row>
    <row r="7" spans="1:6" ht="78.75" x14ac:dyDescent="0.25">
      <c r="A7" s="248">
        <v>2</v>
      </c>
      <c r="B7" s="69" t="s">
        <v>23</v>
      </c>
      <c r="C7" s="75" t="s">
        <v>31281</v>
      </c>
      <c r="D7" s="75" t="s">
        <v>3056</v>
      </c>
      <c r="E7" s="187">
        <f>1300000-300000</f>
        <v>1000000</v>
      </c>
      <c r="F7" s="72" t="s">
        <v>272</v>
      </c>
    </row>
    <row r="8" spans="1:6" ht="110.25" x14ac:dyDescent="0.25">
      <c r="A8" s="248">
        <v>3</v>
      </c>
      <c r="B8" s="69" t="s">
        <v>295</v>
      </c>
      <c r="C8" s="75" t="s">
        <v>31282</v>
      </c>
      <c r="D8" s="75" t="s">
        <v>2063</v>
      </c>
      <c r="E8" s="187">
        <v>500000</v>
      </c>
      <c r="F8" s="72" t="s">
        <v>272</v>
      </c>
    </row>
    <row r="9" spans="1:6" ht="47.25" x14ac:dyDescent="0.25">
      <c r="A9" s="248">
        <v>4</v>
      </c>
      <c r="B9" s="69" t="s">
        <v>17</v>
      </c>
      <c r="C9" s="75" t="s">
        <v>31283</v>
      </c>
      <c r="D9" s="75" t="s">
        <v>31284</v>
      </c>
      <c r="E9" s="187">
        <v>274137.94</v>
      </c>
      <c r="F9" s="72" t="s">
        <v>272</v>
      </c>
    </row>
    <row r="10" spans="1:6" ht="15.75" x14ac:dyDescent="0.25">
      <c r="A10" s="248"/>
      <c r="B10" s="2472" t="s">
        <v>334</v>
      </c>
      <c r="C10" s="2472"/>
      <c r="D10" s="75"/>
      <c r="E10" s="187"/>
      <c r="F10" s="72" t="s">
        <v>272</v>
      </c>
    </row>
    <row r="11" spans="1:6" ht="110.25" x14ac:dyDescent="0.25">
      <c r="A11" s="248">
        <v>5</v>
      </c>
      <c r="B11" s="69" t="s">
        <v>295</v>
      </c>
      <c r="C11" s="75" t="s">
        <v>31285</v>
      </c>
      <c r="D11" s="75" t="s">
        <v>2063</v>
      </c>
      <c r="E11" s="187">
        <v>682352.04</v>
      </c>
      <c r="F11" s="72" t="s">
        <v>272</v>
      </c>
    </row>
    <row r="12" spans="1:6" ht="78.75" x14ac:dyDescent="0.25">
      <c r="A12" s="248">
        <v>6</v>
      </c>
      <c r="B12" s="69" t="s">
        <v>23</v>
      </c>
      <c r="C12" s="75" t="s">
        <v>31286</v>
      </c>
      <c r="D12" s="75" t="s">
        <v>3056</v>
      </c>
      <c r="E12" s="187">
        <v>1000000</v>
      </c>
      <c r="F12" s="72" t="s">
        <v>272</v>
      </c>
    </row>
    <row r="13" spans="1:6" ht="78.75" x14ac:dyDescent="0.25">
      <c r="A13" s="248">
        <v>7</v>
      </c>
      <c r="B13" s="69" t="s">
        <v>299</v>
      </c>
      <c r="C13" s="75" t="s">
        <v>31287</v>
      </c>
      <c r="D13" s="75" t="s">
        <v>2498</v>
      </c>
      <c r="E13" s="187">
        <v>921958.26</v>
      </c>
      <c r="F13" s="72" t="s">
        <v>272</v>
      </c>
    </row>
    <row r="14" spans="1:6" ht="15.75" x14ac:dyDescent="0.25">
      <c r="A14" s="248"/>
      <c r="B14" s="2351" t="s">
        <v>40</v>
      </c>
      <c r="C14" s="2351"/>
      <c r="D14" s="75"/>
      <c r="E14" s="187"/>
      <c r="F14" s="72"/>
    </row>
    <row r="15" spans="1:6" ht="94.5" x14ac:dyDescent="0.25">
      <c r="A15" s="248">
        <v>8</v>
      </c>
      <c r="B15" s="69" t="s">
        <v>301</v>
      </c>
      <c r="C15" s="75" t="s">
        <v>31288</v>
      </c>
      <c r="D15" s="75" t="s">
        <v>43</v>
      </c>
      <c r="E15" s="187">
        <v>4568965.5199999996</v>
      </c>
      <c r="F15" s="72" t="s">
        <v>272</v>
      </c>
    </row>
    <row r="16" spans="1:6" ht="15.75" x14ac:dyDescent="0.25">
      <c r="A16" s="248"/>
      <c r="B16" s="2351" t="s">
        <v>306</v>
      </c>
      <c r="C16" s="2351"/>
      <c r="D16" s="75"/>
      <c r="E16" s="187"/>
      <c r="F16" s="72"/>
    </row>
    <row r="17" spans="1:6" ht="47.25" x14ac:dyDescent="0.25">
      <c r="A17" s="248">
        <v>9</v>
      </c>
      <c r="B17" s="69" t="s">
        <v>31289</v>
      </c>
      <c r="C17" s="75" t="s">
        <v>31290</v>
      </c>
      <c r="D17" s="75" t="s">
        <v>31291</v>
      </c>
      <c r="E17" s="187">
        <v>70811.63</v>
      </c>
      <c r="F17" s="72" t="s">
        <v>272</v>
      </c>
    </row>
    <row r="18" spans="1:6" ht="47.25" x14ac:dyDescent="0.25">
      <c r="A18" s="248">
        <v>10</v>
      </c>
      <c r="B18" s="69" t="s">
        <v>31292</v>
      </c>
      <c r="C18" s="75" t="s">
        <v>31293</v>
      </c>
      <c r="D18" s="75" t="s">
        <v>31291</v>
      </c>
      <c r="E18" s="187">
        <v>70811.63</v>
      </c>
      <c r="F18" s="72" t="s">
        <v>272</v>
      </c>
    </row>
    <row r="19" spans="1:6" ht="47.25" x14ac:dyDescent="0.25">
      <c r="A19" s="248">
        <v>11</v>
      </c>
      <c r="B19" s="69" t="s">
        <v>31294</v>
      </c>
      <c r="C19" s="75" t="s">
        <v>31295</v>
      </c>
      <c r="D19" s="75" t="s">
        <v>31291</v>
      </c>
      <c r="E19" s="187">
        <v>70811.63</v>
      </c>
      <c r="F19" s="72" t="s">
        <v>272</v>
      </c>
    </row>
    <row r="20" spans="1:6" ht="47.25" x14ac:dyDescent="0.25">
      <c r="A20" s="248">
        <v>12</v>
      </c>
      <c r="B20" s="69" t="s">
        <v>31296</v>
      </c>
      <c r="C20" s="75" t="s">
        <v>31297</v>
      </c>
      <c r="D20" s="75" t="s">
        <v>31291</v>
      </c>
      <c r="E20" s="187">
        <v>70811.63</v>
      </c>
      <c r="F20" s="72" t="s">
        <v>272</v>
      </c>
    </row>
    <row r="21" spans="1:6" ht="47.25" x14ac:dyDescent="0.25">
      <c r="A21" s="248">
        <v>13</v>
      </c>
      <c r="B21" s="69" t="s">
        <v>31298</v>
      </c>
      <c r="C21" s="75" t="s">
        <v>31299</v>
      </c>
      <c r="D21" s="75" t="s">
        <v>31291</v>
      </c>
      <c r="E21" s="187">
        <v>70811.63</v>
      </c>
      <c r="F21" s="72" t="s">
        <v>272</v>
      </c>
    </row>
    <row r="22" spans="1:6" ht="47.25" x14ac:dyDescent="0.25">
      <c r="A22" s="248">
        <v>14</v>
      </c>
      <c r="B22" s="69" t="s">
        <v>31300</v>
      </c>
      <c r="C22" s="75" t="s">
        <v>31301</v>
      </c>
      <c r="D22" s="75" t="s">
        <v>31291</v>
      </c>
      <c r="E22" s="187">
        <v>70811.63</v>
      </c>
      <c r="F22" s="72" t="s">
        <v>272</v>
      </c>
    </row>
    <row r="23" spans="1:6" ht="47.25" x14ac:dyDescent="0.25">
      <c r="A23" s="248">
        <v>15</v>
      </c>
      <c r="B23" s="69" t="s">
        <v>31302</v>
      </c>
      <c r="C23" s="75" t="s">
        <v>31303</v>
      </c>
      <c r="D23" s="75" t="s">
        <v>31291</v>
      </c>
      <c r="E23" s="187">
        <v>70811.63</v>
      </c>
      <c r="F23" s="72" t="s">
        <v>272</v>
      </c>
    </row>
    <row r="24" spans="1:6" ht="47.25" x14ac:dyDescent="0.25">
      <c r="A24" s="248">
        <v>16</v>
      </c>
      <c r="B24" s="69" t="s">
        <v>31304</v>
      </c>
      <c r="C24" s="75" t="s">
        <v>31305</v>
      </c>
      <c r="D24" s="75" t="s">
        <v>31291</v>
      </c>
      <c r="E24" s="187">
        <v>70811.63</v>
      </c>
      <c r="F24" s="72" t="s">
        <v>272</v>
      </c>
    </row>
    <row r="25" spans="1:6" ht="47.25" x14ac:dyDescent="0.25">
      <c r="A25" s="248">
        <v>17</v>
      </c>
      <c r="B25" s="69" t="s">
        <v>31306</v>
      </c>
      <c r="C25" s="75" t="s">
        <v>31307</v>
      </c>
      <c r="D25" s="75" t="s">
        <v>31291</v>
      </c>
      <c r="E25" s="187">
        <v>70811.63</v>
      </c>
      <c r="F25" s="72" t="s">
        <v>272</v>
      </c>
    </row>
    <row r="26" spans="1:6" ht="47.25" x14ac:dyDescent="0.25">
      <c r="A26" s="248">
        <v>18</v>
      </c>
      <c r="B26" s="69" t="s">
        <v>31308</v>
      </c>
      <c r="C26" s="75" t="s">
        <v>31309</v>
      </c>
      <c r="D26" s="75" t="s">
        <v>31291</v>
      </c>
      <c r="E26" s="187">
        <v>70811.63</v>
      </c>
      <c r="F26" s="72" t="s">
        <v>272</v>
      </c>
    </row>
    <row r="27" spans="1:6" ht="47.25" x14ac:dyDescent="0.25">
      <c r="A27" s="248">
        <v>19</v>
      </c>
      <c r="B27" s="69" t="s">
        <v>31310</v>
      </c>
      <c r="C27" s="75" t="s">
        <v>31311</v>
      </c>
      <c r="D27" s="75" t="s">
        <v>31291</v>
      </c>
      <c r="E27" s="187">
        <v>70811.63</v>
      </c>
      <c r="F27" s="72" t="s">
        <v>272</v>
      </c>
    </row>
    <row r="28" spans="1:6" ht="47.25" x14ac:dyDescent="0.25">
      <c r="A28" s="248">
        <v>20</v>
      </c>
      <c r="B28" s="69" t="s">
        <v>31312</v>
      </c>
      <c r="C28" s="75" t="s">
        <v>31313</v>
      </c>
      <c r="D28" s="75" t="s">
        <v>31291</v>
      </c>
      <c r="E28" s="187">
        <v>70811.63</v>
      </c>
      <c r="F28" s="72" t="s">
        <v>272</v>
      </c>
    </row>
    <row r="29" spans="1:6" ht="47.25" x14ac:dyDescent="0.25">
      <c r="A29" s="248">
        <v>21</v>
      </c>
      <c r="B29" s="69" t="s">
        <v>31314</v>
      </c>
      <c r="C29" s="75" t="s">
        <v>31315</v>
      </c>
      <c r="D29" s="75" t="s">
        <v>31291</v>
      </c>
      <c r="E29" s="187">
        <v>70811.63</v>
      </c>
      <c r="F29" s="72" t="s">
        <v>272</v>
      </c>
    </row>
    <row r="30" spans="1:6" ht="47.25" x14ac:dyDescent="0.25">
      <c r="A30" s="248">
        <v>22</v>
      </c>
      <c r="B30" s="69" t="s">
        <v>31316</v>
      </c>
      <c r="C30" s="75" t="s">
        <v>31317</v>
      </c>
      <c r="D30" s="75" t="s">
        <v>31291</v>
      </c>
      <c r="E30" s="187">
        <v>70811.63</v>
      </c>
      <c r="F30" s="72" t="s">
        <v>272</v>
      </c>
    </row>
    <row r="31" spans="1:6" ht="47.25" x14ac:dyDescent="0.25">
      <c r="A31" s="248">
        <v>23</v>
      </c>
      <c r="B31" s="69" t="s">
        <v>31318</v>
      </c>
      <c r="C31" s="75" t="s">
        <v>31319</v>
      </c>
      <c r="D31" s="75" t="s">
        <v>31291</v>
      </c>
      <c r="E31" s="187">
        <v>70811.63</v>
      </c>
      <c r="F31" s="72" t="s">
        <v>272</v>
      </c>
    </row>
    <row r="32" spans="1:6" ht="47.25" x14ac:dyDescent="0.25">
      <c r="A32" s="248">
        <v>24</v>
      </c>
      <c r="B32" s="69" t="s">
        <v>31320</v>
      </c>
      <c r="C32" s="75" t="s">
        <v>31321</v>
      </c>
      <c r="D32" s="75" t="s">
        <v>31291</v>
      </c>
      <c r="E32" s="187">
        <v>70811.63</v>
      </c>
      <c r="F32" s="72" t="s">
        <v>272</v>
      </c>
    </row>
    <row r="33" spans="1:6" ht="47.25" x14ac:dyDescent="0.25">
      <c r="A33" s="248">
        <v>25</v>
      </c>
      <c r="B33" s="69" t="s">
        <v>31322</v>
      </c>
      <c r="C33" s="75" t="s">
        <v>31323</v>
      </c>
      <c r="D33" s="75" t="s">
        <v>31291</v>
      </c>
      <c r="E33" s="187">
        <v>70811.63</v>
      </c>
      <c r="F33" s="72" t="s">
        <v>272</v>
      </c>
    </row>
    <row r="34" spans="1:6" ht="47.25" x14ac:dyDescent="0.25">
      <c r="A34" s="248">
        <v>26</v>
      </c>
      <c r="B34" s="69" t="s">
        <v>31324</v>
      </c>
      <c r="C34" s="75" t="s">
        <v>31325</v>
      </c>
      <c r="D34" s="75" t="s">
        <v>31291</v>
      </c>
      <c r="E34" s="187">
        <v>70811.63</v>
      </c>
      <c r="F34" s="72" t="s">
        <v>272</v>
      </c>
    </row>
    <row r="35" spans="1:6" ht="47.25" x14ac:dyDescent="0.25">
      <c r="A35" s="248">
        <v>27</v>
      </c>
      <c r="B35" s="69" t="s">
        <v>31326</v>
      </c>
      <c r="C35" s="75" t="s">
        <v>31327</v>
      </c>
      <c r="D35" s="75" t="s">
        <v>31291</v>
      </c>
      <c r="E35" s="187">
        <v>70811.63</v>
      </c>
      <c r="F35" s="72" t="s">
        <v>272</v>
      </c>
    </row>
    <row r="36" spans="1:6" ht="15.75" x14ac:dyDescent="0.25">
      <c r="A36" s="248"/>
      <c r="B36" s="2351" t="s">
        <v>34</v>
      </c>
      <c r="C36" s="2351"/>
      <c r="D36" s="75"/>
      <c r="E36" s="187"/>
      <c r="F36" s="72"/>
    </row>
    <row r="37" spans="1:6" ht="47.25" x14ac:dyDescent="0.25">
      <c r="A37" s="248">
        <v>28</v>
      </c>
      <c r="B37" s="69" t="s">
        <v>309</v>
      </c>
      <c r="C37" s="75" t="s">
        <v>31328</v>
      </c>
      <c r="D37" s="75" t="s">
        <v>341</v>
      </c>
      <c r="E37" s="187">
        <f>12306000-2500000</f>
        <v>9806000</v>
      </c>
      <c r="F37" s="72" t="s">
        <v>272</v>
      </c>
    </row>
    <row r="38" spans="1:6" ht="78.75" x14ac:dyDescent="0.25">
      <c r="A38" s="248">
        <v>29</v>
      </c>
      <c r="B38" s="69" t="s">
        <v>31329</v>
      </c>
      <c r="C38" s="75" t="s">
        <v>31330</v>
      </c>
      <c r="D38" s="75" t="s">
        <v>341</v>
      </c>
      <c r="E38" s="187">
        <f>8000000-2000000</f>
        <v>6000000</v>
      </c>
      <c r="F38" s="72" t="s">
        <v>272</v>
      </c>
    </row>
    <row r="39" spans="1:6" ht="15.75" x14ac:dyDescent="0.25">
      <c r="A39" s="248"/>
      <c r="B39" s="2351" t="s">
        <v>556</v>
      </c>
      <c r="C39" s="2351"/>
      <c r="D39" s="75"/>
      <c r="E39" s="187"/>
      <c r="F39" s="72"/>
    </row>
    <row r="40" spans="1:6" ht="63" x14ac:dyDescent="0.25">
      <c r="A40" s="248">
        <v>30</v>
      </c>
      <c r="B40" s="69" t="s">
        <v>31331</v>
      </c>
      <c r="C40" s="75" t="s">
        <v>31332</v>
      </c>
      <c r="D40" s="75" t="s">
        <v>31333</v>
      </c>
      <c r="E40" s="187">
        <v>300000</v>
      </c>
      <c r="F40" s="72" t="s">
        <v>272</v>
      </c>
    </row>
    <row r="41" spans="1:6" ht="63" x14ac:dyDescent="0.25">
      <c r="A41" s="248">
        <v>31</v>
      </c>
      <c r="B41" s="69" t="s">
        <v>31334</v>
      </c>
      <c r="C41" s="75" t="s">
        <v>31335</v>
      </c>
      <c r="D41" s="75" t="s">
        <v>31336</v>
      </c>
      <c r="E41" s="187">
        <v>400000</v>
      </c>
      <c r="F41" s="72" t="s">
        <v>272</v>
      </c>
    </row>
    <row r="42" spans="1:6" ht="78.75" x14ac:dyDescent="0.25">
      <c r="A42" s="248">
        <v>32</v>
      </c>
      <c r="B42" s="69" t="s">
        <v>31337</v>
      </c>
      <c r="C42" s="75" t="s">
        <v>31338</v>
      </c>
      <c r="D42" s="75" t="s">
        <v>31339</v>
      </c>
      <c r="E42" s="187">
        <v>500000</v>
      </c>
      <c r="F42" s="72" t="s">
        <v>272</v>
      </c>
    </row>
    <row r="43" spans="1:6" ht="63" x14ac:dyDescent="0.25">
      <c r="A43" s="248">
        <v>33</v>
      </c>
      <c r="B43" s="69" t="s">
        <v>31340</v>
      </c>
      <c r="C43" s="75" t="s">
        <v>31341</v>
      </c>
      <c r="D43" s="75" t="s">
        <v>31342</v>
      </c>
      <c r="E43" s="187">
        <v>400000</v>
      </c>
      <c r="F43" s="72" t="s">
        <v>272</v>
      </c>
    </row>
    <row r="44" spans="1:6" ht="63" x14ac:dyDescent="0.25">
      <c r="A44" s="248">
        <v>34</v>
      </c>
      <c r="B44" s="69" t="s">
        <v>31343</v>
      </c>
      <c r="C44" s="75" t="s">
        <v>31344</v>
      </c>
      <c r="D44" s="75" t="s">
        <v>31345</v>
      </c>
      <c r="E44" s="187">
        <v>300000</v>
      </c>
      <c r="F44" s="72" t="s">
        <v>272</v>
      </c>
    </row>
    <row r="45" spans="1:6" ht="63" x14ac:dyDescent="0.25">
      <c r="A45" s="248">
        <v>35</v>
      </c>
      <c r="B45" s="69" t="s">
        <v>31346</v>
      </c>
      <c r="C45" s="75" t="s">
        <v>31347</v>
      </c>
      <c r="D45" s="75" t="s">
        <v>31348</v>
      </c>
      <c r="E45" s="187">
        <v>500000</v>
      </c>
      <c r="F45" s="72" t="s">
        <v>272</v>
      </c>
    </row>
    <row r="46" spans="1:6" ht="47.25" x14ac:dyDescent="0.25">
      <c r="A46" s="248">
        <v>36</v>
      </c>
      <c r="B46" s="69" t="s">
        <v>31349</v>
      </c>
      <c r="C46" s="75" t="s">
        <v>31350</v>
      </c>
      <c r="D46" s="75" t="s">
        <v>31351</v>
      </c>
      <c r="E46" s="187">
        <v>1400000</v>
      </c>
      <c r="F46" s="72" t="s">
        <v>13</v>
      </c>
    </row>
    <row r="47" spans="1:6" ht="47.25" x14ac:dyDescent="0.25">
      <c r="A47" s="248">
        <v>37</v>
      </c>
      <c r="B47" s="69" t="s">
        <v>31352</v>
      </c>
      <c r="C47" s="75" t="s">
        <v>31353</v>
      </c>
      <c r="D47" s="75" t="s">
        <v>31345</v>
      </c>
      <c r="E47" s="187">
        <v>300000</v>
      </c>
      <c r="F47" s="72" t="s">
        <v>272</v>
      </c>
    </row>
    <row r="48" spans="1:6" ht="47.25" x14ac:dyDescent="0.25">
      <c r="A48" s="248">
        <v>38</v>
      </c>
      <c r="B48" s="69" t="s">
        <v>31354</v>
      </c>
      <c r="C48" s="75" t="s">
        <v>31355</v>
      </c>
      <c r="D48" s="75" t="s">
        <v>31356</v>
      </c>
      <c r="E48" s="187">
        <v>1500000</v>
      </c>
      <c r="F48" s="72" t="s">
        <v>272</v>
      </c>
    </row>
    <row r="49" spans="1:6" ht="47.25" x14ac:dyDescent="0.25">
      <c r="A49" s="248">
        <v>39</v>
      </c>
      <c r="B49" s="69" t="s">
        <v>31357</v>
      </c>
      <c r="C49" s="75" t="s">
        <v>31358</v>
      </c>
      <c r="D49" s="75" t="s">
        <v>31345</v>
      </c>
      <c r="E49" s="187">
        <v>500000</v>
      </c>
      <c r="F49" s="72" t="s">
        <v>272</v>
      </c>
    </row>
    <row r="50" spans="1:6" ht="63" x14ac:dyDescent="0.25">
      <c r="A50" s="248">
        <v>40</v>
      </c>
      <c r="B50" s="69" t="s">
        <v>31359</v>
      </c>
      <c r="C50" s="75" t="s">
        <v>31360</v>
      </c>
      <c r="D50" s="75" t="s">
        <v>31361</v>
      </c>
      <c r="E50" s="187">
        <v>450000</v>
      </c>
      <c r="F50" s="72" t="s">
        <v>272</v>
      </c>
    </row>
    <row r="51" spans="1:6" ht="110.25" x14ac:dyDescent="0.25">
      <c r="A51" s="248">
        <v>41</v>
      </c>
      <c r="B51" s="69" t="s">
        <v>31362</v>
      </c>
      <c r="C51" s="75" t="s">
        <v>31363</v>
      </c>
      <c r="D51" s="75" t="s">
        <v>31364</v>
      </c>
      <c r="E51" s="187">
        <v>11000000</v>
      </c>
      <c r="F51" s="72" t="s">
        <v>13</v>
      </c>
    </row>
    <row r="52" spans="1:6" ht="15.75" x14ac:dyDescent="0.25">
      <c r="A52" s="248"/>
      <c r="B52" s="2351" t="s">
        <v>613</v>
      </c>
      <c r="C52" s="2351"/>
      <c r="D52" s="75"/>
      <c r="E52" s="187"/>
      <c r="F52" s="72"/>
    </row>
    <row r="53" spans="1:6" ht="47.25" x14ac:dyDescent="0.25">
      <c r="A53" s="248">
        <v>42</v>
      </c>
      <c r="B53" s="69" t="s">
        <v>31365</v>
      </c>
      <c r="C53" s="75" t="s">
        <v>31366</v>
      </c>
      <c r="D53" s="75" t="s">
        <v>31367</v>
      </c>
      <c r="E53" s="187">
        <v>3400000</v>
      </c>
      <c r="F53" s="72" t="s">
        <v>13</v>
      </c>
    </row>
    <row r="54" spans="1:6" ht="94.5" x14ac:dyDescent="0.25">
      <c r="A54" s="248">
        <v>43</v>
      </c>
      <c r="B54" s="69" t="s">
        <v>31368</v>
      </c>
      <c r="C54" s="75" t="s">
        <v>31369</v>
      </c>
      <c r="D54" s="75" t="s">
        <v>31370</v>
      </c>
      <c r="E54" s="187">
        <v>4600000</v>
      </c>
      <c r="F54" s="72" t="s">
        <v>272</v>
      </c>
    </row>
    <row r="55" spans="1:6" ht="63" x14ac:dyDescent="0.25">
      <c r="A55" s="248">
        <v>44</v>
      </c>
      <c r="B55" s="69" t="s">
        <v>31371</v>
      </c>
      <c r="C55" s="75" t="s">
        <v>31372</v>
      </c>
      <c r="D55" s="75" t="s">
        <v>31373</v>
      </c>
      <c r="E55" s="187">
        <v>4300000</v>
      </c>
      <c r="F55" s="72" t="s">
        <v>272</v>
      </c>
    </row>
    <row r="56" spans="1:6" ht="63" x14ac:dyDescent="0.25">
      <c r="A56" s="248">
        <v>45</v>
      </c>
      <c r="B56" s="69" t="s">
        <v>31374</v>
      </c>
      <c r="C56" s="75" t="s">
        <v>31375</v>
      </c>
      <c r="D56" s="75" t="s">
        <v>31376</v>
      </c>
      <c r="E56" s="187">
        <v>3500000</v>
      </c>
      <c r="F56" s="72" t="s">
        <v>13</v>
      </c>
    </row>
    <row r="57" spans="1:6" ht="63" x14ac:dyDescent="0.25">
      <c r="A57" s="248">
        <v>46</v>
      </c>
      <c r="B57" s="69" t="s">
        <v>31377</v>
      </c>
      <c r="C57" s="75" t="s">
        <v>31378</v>
      </c>
      <c r="D57" s="75" t="s">
        <v>31379</v>
      </c>
      <c r="E57" s="187">
        <v>800000</v>
      </c>
      <c r="F57" s="72" t="s">
        <v>272</v>
      </c>
    </row>
    <row r="58" spans="1:6" ht="47.25" x14ac:dyDescent="0.25">
      <c r="A58" s="248">
        <v>47</v>
      </c>
      <c r="B58" s="69" t="s">
        <v>31380</v>
      </c>
      <c r="C58" s="75" t="s">
        <v>31381</v>
      </c>
      <c r="D58" s="75" t="s">
        <v>31382</v>
      </c>
      <c r="E58" s="187">
        <v>1000000</v>
      </c>
      <c r="F58" s="72" t="s">
        <v>272</v>
      </c>
    </row>
    <row r="59" spans="1:6" ht="141.75" x14ac:dyDescent="0.25">
      <c r="A59" s="248">
        <v>48</v>
      </c>
      <c r="B59" s="69" t="s">
        <v>31383</v>
      </c>
      <c r="C59" s="75" t="s">
        <v>31384</v>
      </c>
      <c r="D59" s="75" t="s">
        <v>31385</v>
      </c>
      <c r="E59" s="187">
        <v>1900000</v>
      </c>
      <c r="F59" s="72" t="s">
        <v>272</v>
      </c>
    </row>
    <row r="60" spans="1:6" ht="63" x14ac:dyDescent="0.25">
      <c r="A60" s="248">
        <v>49</v>
      </c>
      <c r="B60" s="69" t="s">
        <v>31386</v>
      </c>
      <c r="C60" s="75" t="s">
        <v>31387</v>
      </c>
      <c r="D60" s="75" t="s">
        <v>31388</v>
      </c>
      <c r="E60" s="187">
        <v>600000</v>
      </c>
      <c r="F60" s="72" t="s">
        <v>272</v>
      </c>
    </row>
    <row r="61" spans="1:6" ht="47.25" x14ac:dyDescent="0.25">
      <c r="A61" s="248">
        <v>50</v>
      </c>
      <c r="B61" s="69" t="s">
        <v>31389</v>
      </c>
      <c r="C61" s="75" t="s">
        <v>31390</v>
      </c>
      <c r="D61" s="75" t="s">
        <v>31391</v>
      </c>
      <c r="E61" s="187">
        <v>1000000</v>
      </c>
      <c r="F61" s="72" t="s">
        <v>272</v>
      </c>
    </row>
    <row r="62" spans="1:6" ht="47.25" x14ac:dyDescent="0.25">
      <c r="A62" s="248">
        <v>51</v>
      </c>
      <c r="B62" s="69" t="s">
        <v>31392</v>
      </c>
      <c r="C62" s="75" t="s">
        <v>31393</v>
      </c>
      <c r="D62" s="75" t="s">
        <v>31356</v>
      </c>
      <c r="E62" s="187">
        <v>500000</v>
      </c>
      <c r="F62" s="72" t="s">
        <v>272</v>
      </c>
    </row>
    <row r="63" spans="1:6" ht="47.25" x14ac:dyDescent="0.25">
      <c r="A63" s="248">
        <v>52</v>
      </c>
      <c r="B63" s="69" t="s">
        <v>31394</v>
      </c>
      <c r="C63" s="75" t="s">
        <v>31395</v>
      </c>
      <c r="D63" s="75" t="s">
        <v>31351</v>
      </c>
      <c r="E63" s="187">
        <v>1400000</v>
      </c>
      <c r="F63" s="72" t="s">
        <v>13</v>
      </c>
    </row>
    <row r="64" spans="1:6" ht="15.75" x14ac:dyDescent="0.25">
      <c r="A64" s="248"/>
      <c r="B64" s="2351" t="s">
        <v>219</v>
      </c>
      <c r="C64" s="2351"/>
      <c r="D64" s="75"/>
      <c r="E64" s="187"/>
      <c r="F64" s="72"/>
    </row>
    <row r="65" spans="1:6" ht="173.25" x14ac:dyDescent="0.25">
      <c r="A65" s="248">
        <v>53</v>
      </c>
      <c r="B65" s="69" t="s">
        <v>31396</v>
      </c>
      <c r="C65" s="75" t="s">
        <v>31397</v>
      </c>
      <c r="D65" s="75" t="s">
        <v>31398</v>
      </c>
      <c r="E65" s="187">
        <v>1700000</v>
      </c>
      <c r="F65" s="72" t="s">
        <v>272</v>
      </c>
    </row>
    <row r="66" spans="1:6" ht="31.5" x14ac:dyDescent="0.25">
      <c r="A66" s="248">
        <v>54</v>
      </c>
      <c r="B66" s="69" t="s">
        <v>31399</v>
      </c>
      <c r="C66" s="75" t="s">
        <v>31400</v>
      </c>
      <c r="D66" s="75" t="s">
        <v>31401</v>
      </c>
      <c r="E66" s="187">
        <v>1200000</v>
      </c>
      <c r="F66" s="72" t="s">
        <v>13</v>
      </c>
    </row>
    <row r="67" spans="1:6" ht="126" x14ac:dyDescent="0.25">
      <c r="A67" s="248">
        <v>55</v>
      </c>
      <c r="B67" s="69" t="s">
        <v>31402</v>
      </c>
      <c r="C67" s="75" t="s">
        <v>31403</v>
      </c>
      <c r="D67" s="75" t="s">
        <v>31404</v>
      </c>
      <c r="E67" s="187">
        <v>450000</v>
      </c>
      <c r="F67" s="72" t="s">
        <v>272</v>
      </c>
    </row>
    <row r="68" spans="1:6" ht="173.25" x14ac:dyDescent="0.25">
      <c r="A68" s="248">
        <v>56</v>
      </c>
      <c r="B68" s="69" t="s">
        <v>31405</v>
      </c>
      <c r="C68" s="75" t="s">
        <v>31406</v>
      </c>
      <c r="D68" s="75" t="s">
        <v>31407</v>
      </c>
      <c r="E68" s="187">
        <v>400000</v>
      </c>
      <c r="F68" s="72" t="s">
        <v>272</v>
      </c>
    </row>
    <row r="69" spans="1:6" ht="47.25" x14ac:dyDescent="0.25">
      <c r="A69" s="248">
        <v>57</v>
      </c>
      <c r="B69" s="69" t="s">
        <v>31408</v>
      </c>
      <c r="C69" s="75" t="s">
        <v>31409</v>
      </c>
      <c r="D69" s="75" t="s">
        <v>31410</v>
      </c>
      <c r="E69" s="187">
        <v>300000</v>
      </c>
      <c r="F69" s="72" t="s">
        <v>272</v>
      </c>
    </row>
    <row r="70" spans="1:6" ht="15.75" x14ac:dyDescent="0.25">
      <c r="A70" s="248"/>
      <c r="B70" s="2351" t="s">
        <v>481</v>
      </c>
      <c r="C70" s="2351"/>
      <c r="D70" s="75"/>
      <c r="E70" s="187"/>
      <c r="F70" s="72"/>
    </row>
    <row r="71" spans="1:6" ht="31.5" x14ac:dyDescent="0.25">
      <c r="A71" s="248">
        <v>58</v>
      </c>
      <c r="B71" s="69" t="s">
        <v>683</v>
      </c>
      <c r="C71" s="75" t="s">
        <v>31411</v>
      </c>
      <c r="D71" s="75" t="s">
        <v>11110</v>
      </c>
      <c r="E71" s="187">
        <v>3500000</v>
      </c>
      <c r="F71" s="72" t="s">
        <v>13</v>
      </c>
    </row>
    <row r="72" spans="1:6" ht="15.75" x14ac:dyDescent="0.25">
      <c r="A72" s="248"/>
      <c r="B72" s="2351" t="s">
        <v>29913</v>
      </c>
      <c r="C72" s="2351"/>
      <c r="D72" s="75"/>
      <c r="E72" s="187"/>
      <c r="F72" s="72"/>
    </row>
    <row r="73" spans="1:6" ht="267.75" x14ac:dyDescent="0.25">
      <c r="A73" s="248">
        <v>59</v>
      </c>
      <c r="B73" s="69" t="s">
        <v>31412</v>
      </c>
      <c r="C73" s="75" t="s">
        <v>31413</v>
      </c>
      <c r="D73" s="75" t="s">
        <v>31414</v>
      </c>
      <c r="E73" s="187">
        <v>1169256.8</v>
      </c>
      <c r="F73" s="72" t="s">
        <v>13</v>
      </c>
    </row>
    <row r="74" spans="1:6" ht="267.75" x14ac:dyDescent="0.25">
      <c r="A74" s="248">
        <v>60</v>
      </c>
      <c r="B74" s="69" t="s">
        <v>31415</v>
      </c>
      <c r="C74" s="75" t="s">
        <v>31416</v>
      </c>
      <c r="D74" s="75" t="s">
        <v>31414</v>
      </c>
      <c r="E74" s="187">
        <v>1169256.8</v>
      </c>
      <c r="F74" s="72" t="s">
        <v>13</v>
      </c>
    </row>
    <row r="75" spans="1:6" ht="267.75" x14ac:dyDescent="0.25">
      <c r="A75" s="248">
        <v>61</v>
      </c>
      <c r="B75" s="69" t="s">
        <v>31417</v>
      </c>
      <c r="C75" s="75" t="s">
        <v>31418</v>
      </c>
      <c r="D75" s="75" t="s">
        <v>31414</v>
      </c>
      <c r="E75" s="187">
        <v>1169256.8</v>
      </c>
      <c r="F75" s="72" t="s">
        <v>13</v>
      </c>
    </row>
    <row r="76" spans="1:6" ht="267.75" x14ac:dyDescent="0.25">
      <c r="A76" s="248">
        <v>62</v>
      </c>
      <c r="B76" s="69" t="s">
        <v>31419</v>
      </c>
      <c r="C76" s="75" t="s">
        <v>31420</v>
      </c>
      <c r="D76" s="75" t="s">
        <v>31414</v>
      </c>
      <c r="E76" s="187">
        <v>1169256.8</v>
      </c>
      <c r="F76" s="72" t="s">
        <v>13</v>
      </c>
    </row>
    <row r="77" spans="1:6" ht="15.75" x14ac:dyDescent="0.25">
      <c r="A77" s="248"/>
      <c r="B77" s="70" t="s">
        <v>248</v>
      </c>
      <c r="C77" s="75"/>
      <c r="D77" s="75"/>
      <c r="E77" s="189">
        <f>SUM(E6:E76)</f>
        <v>81310344.689999998</v>
      </c>
      <c r="F77" s="72"/>
    </row>
    <row r="78" spans="1:6" ht="15.75" x14ac:dyDescent="0.25">
      <c r="A78" s="73"/>
      <c r="B78" s="2472" t="s">
        <v>9</v>
      </c>
      <c r="C78" s="2472"/>
      <c r="D78" s="2472"/>
      <c r="E78" s="189"/>
      <c r="F78" s="71"/>
    </row>
    <row r="79" spans="1:6" ht="63" x14ac:dyDescent="0.25">
      <c r="A79" s="73">
        <v>1</v>
      </c>
      <c r="B79" s="69" t="s">
        <v>269</v>
      </c>
      <c r="C79" s="49" t="s">
        <v>31280</v>
      </c>
      <c r="D79" s="75" t="s">
        <v>271</v>
      </c>
      <c r="E79" s="187">
        <v>1000000</v>
      </c>
      <c r="F79" s="72" t="s">
        <v>272</v>
      </c>
    </row>
    <row r="80" spans="1:6" ht="15.75" x14ac:dyDescent="0.25">
      <c r="A80" s="73"/>
      <c r="B80" s="70" t="s">
        <v>273</v>
      </c>
      <c r="C80" s="49"/>
      <c r="D80" s="75"/>
      <c r="E80" s="187"/>
      <c r="F80" s="72"/>
    </row>
    <row r="81" spans="1:6" ht="94.5" x14ac:dyDescent="0.25">
      <c r="A81" s="73">
        <v>2</v>
      </c>
      <c r="B81" s="69" t="s">
        <v>274</v>
      </c>
      <c r="C81" s="49" t="s">
        <v>31421</v>
      </c>
      <c r="D81" s="75" t="s">
        <v>276</v>
      </c>
      <c r="E81" s="187">
        <v>4500000</v>
      </c>
      <c r="F81" s="72" t="s">
        <v>277</v>
      </c>
    </row>
    <row r="82" spans="1:6" ht="15.75" x14ac:dyDescent="0.25">
      <c r="A82" s="73"/>
      <c r="B82" s="70" t="s">
        <v>248</v>
      </c>
      <c r="C82" s="75"/>
      <c r="D82" s="75"/>
      <c r="E82" s="189">
        <v>5500000</v>
      </c>
      <c r="F82" s="72"/>
    </row>
    <row r="83" spans="1:6" ht="15.75" x14ac:dyDescent="0.25">
      <c r="A83" s="88"/>
      <c r="B83" s="88" t="s">
        <v>324</v>
      </c>
      <c r="C83" s="88"/>
      <c r="D83" s="88"/>
      <c r="E83" s="89">
        <f>E82+E77</f>
        <v>86810344.689999998</v>
      </c>
      <c r="F83" s="88"/>
    </row>
    <row r="88" spans="1:6" ht="15.75" x14ac:dyDescent="0.25">
      <c r="A88" s="2352" t="s">
        <v>0</v>
      </c>
      <c r="B88" s="2352"/>
      <c r="C88" s="2352"/>
      <c r="D88" s="2352"/>
      <c r="E88" s="2352"/>
      <c r="F88" s="2352"/>
    </row>
    <row r="89" spans="1:6" ht="15.75" x14ac:dyDescent="0.25">
      <c r="A89" s="2352" t="s">
        <v>31279</v>
      </c>
      <c r="B89" s="2352"/>
      <c r="C89" s="2352"/>
      <c r="D89" s="2352"/>
      <c r="E89" s="2352"/>
      <c r="F89" s="2352"/>
    </row>
    <row r="90" spans="1:6" ht="15.75" x14ac:dyDescent="0.25">
      <c r="A90" s="2352" t="s">
        <v>281</v>
      </c>
      <c r="B90" s="2352"/>
      <c r="C90" s="2352"/>
      <c r="D90" s="2352"/>
      <c r="E90" s="2352"/>
      <c r="F90" s="2352"/>
    </row>
    <row r="91" spans="1:6" ht="31.5" x14ac:dyDescent="0.25">
      <c r="A91" s="38" t="s">
        <v>3</v>
      </c>
      <c r="B91" s="45" t="s">
        <v>283</v>
      </c>
      <c r="C91" s="45" t="s">
        <v>284</v>
      </c>
      <c r="D91" s="45" t="s">
        <v>5291</v>
      </c>
      <c r="E91" s="100" t="s">
        <v>286</v>
      </c>
      <c r="F91" s="45" t="s">
        <v>287</v>
      </c>
    </row>
    <row r="92" spans="1:6" ht="15.75" x14ac:dyDescent="0.25">
      <c r="A92" s="115"/>
      <c r="B92" s="2375" t="s">
        <v>9</v>
      </c>
      <c r="C92" s="2376"/>
      <c r="D92" s="123"/>
      <c r="E92" s="124"/>
      <c r="F92" s="123"/>
    </row>
    <row r="93" spans="1:6" ht="31.5" x14ac:dyDescent="0.25">
      <c r="A93" s="120">
        <v>1</v>
      </c>
      <c r="B93" s="123" t="s">
        <v>2060</v>
      </c>
      <c r="C93" s="123" t="s">
        <v>31707</v>
      </c>
      <c r="D93" s="123" t="s">
        <v>17954</v>
      </c>
      <c r="E93" s="92">
        <v>446550</v>
      </c>
      <c r="F93" s="123" t="s">
        <v>135</v>
      </c>
    </row>
    <row r="94" spans="1:6" ht="63" x14ac:dyDescent="0.25">
      <c r="A94" s="120">
        <v>2</v>
      </c>
      <c r="B94" s="123" t="s">
        <v>17</v>
      </c>
      <c r="C94" s="123" t="s">
        <v>31708</v>
      </c>
      <c r="D94" s="123" t="s">
        <v>31709</v>
      </c>
      <c r="E94" s="92">
        <v>236208.62</v>
      </c>
      <c r="F94" s="123" t="s">
        <v>135</v>
      </c>
    </row>
    <row r="95" spans="1:6" ht="15.75" x14ac:dyDescent="0.25">
      <c r="A95" s="120"/>
      <c r="B95" s="2375" t="s">
        <v>8990</v>
      </c>
      <c r="C95" s="2376"/>
      <c r="D95" s="123"/>
      <c r="E95" s="92"/>
      <c r="F95" s="123"/>
    </row>
    <row r="96" spans="1:6" ht="78.75" x14ac:dyDescent="0.25">
      <c r="A96" s="120">
        <v>3</v>
      </c>
      <c r="B96" s="123" t="s">
        <v>23</v>
      </c>
      <c r="C96" s="123" t="s">
        <v>31710</v>
      </c>
      <c r="D96" s="123" t="s">
        <v>541</v>
      </c>
      <c r="E96" s="92">
        <v>341379.32</v>
      </c>
      <c r="F96" s="123" t="s">
        <v>135</v>
      </c>
    </row>
    <row r="97" spans="1:6" ht="94.5" x14ac:dyDescent="0.25">
      <c r="A97" s="120">
        <v>4</v>
      </c>
      <c r="B97" s="123" t="s">
        <v>41</v>
      </c>
      <c r="C97" s="123" t="s">
        <v>31711</v>
      </c>
      <c r="D97" s="123" t="s">
        <v>43</v>
      </c>
      <c r="E97" s="92">
        <v>568965.51</v>
      </c>
      <c r="F97" s="123" t="s">
        <v>135</v>
      </c>
    </row>
    <row r="98" spans="1:6" ht="15.75" x14ac:dyDescent="0.25">
      <c r="A98" s="120"/>
      <c r="B98" s="2375" t="s">
        <v>5895</v>
      </c>
      <c r="C98" s="2376"/>
      <c r="D98" s="123"/>
      <c r="E98" s="92"/>
      <c r="F98" s="123"/>
    </row>
    <row r="99" spans="1:6" ht="78.75" x14ac:dyDescent="0.25">
      <c r="A99" s="120">
        <v>5</v>
      </c>
      <c r="B99" s="123" t="s">
        <v>31712</v>
      </c>
      <c r="C99" s="123" t="s">
        <v>31713</v>
      </c>
      <c r="D99" s="123" t="s">
        <v>31714</v>
      </c>
      <c r="E99" s="92">
        <v>1800000</v>
      </c>
      <c r="F99" s="123" t="s">
        <v>135</v>
      </c>
    </row>
    <row r="100" spans="1:6" ht="63" x14ac:dyDescent="0.25">
      <c r="A100" s="120">
        <v>6</v>
      </c>
      <c r="B100" s="123" t="s">
        <v>31715</v>
      </c>
      <c r="C100" s="123" t="s">
        <v>31716</v>
      </c>
      <c r="D100" s="123" t="s">
        <v>31717</v>
      </c>
      <c r="E100" s="92">
        <v>900000</v>
      </c>
      <c r="F100" s="123" t="s">
        <v>135</v>
      </c>
    </row>
    <row r="101" spans="1:6" ht="47.25" x14ac:dyDescent="0.25">
      <c r="A101" s="120">
        <v>7</v>
      </c>
      <c r="B101" s="123" t="s">
        <v>31718</v>
      </c>
      <c r="C101" s="123" t="s">
        <v>31719</v>
      </c>
      <c r="D101" s="123" t="s">
        <v>31720</v>
      </c>
      <c r="E101" s="92">
        <v>900000</v>
      </c>
      <c r="F101" s="123" t="s">
        <v>135</v>
      </c>
    </row>
    <row r="102" spans="1:6" ht="47.25" x14ac:dyDescent="0.25">
      <c r="A102" s="120">
        <v>8</v>
      </c>
      <c r="B102" s="123" t="s">
        <v>31721</v>
      </c>
      <c r="C102" s="123" t="s">
        <v>31722</v>
      </c>
      <c r="D102" s="123" t="s">
        <v>31723</v>
      </c>
      <c r="E102" s="92">
        <v>900000</v>
      </c>
      <c r="F102" s="123" t="s">
        <v>135</v>
      </c>
    </row>
    <row r="103" spans="1:6" ht="47.25" x14ac:dyDescent="0.25">
      <c r="A103" s="120">
        <v>9</v>
      </c>
      <c r="B103" s="123" t="s">
        <v>31724</v>
      </c>
      <c r="C103" s="123" t="s">
        <v>31725</v>
      </c>
      <c r="D103" s="123" t="s">
        <v>31723</v>
      </c>
      <c r="E103" s="92">
        <v>800000</v>
      </c>
      <c r="F103" s="123" t="s">
        <v>135</v>
      </c>
    </row>
    <row r="104" spans="1:6" ht="63" x14ac:dyDescent="0.25">
      <c r="A104" s="120">
        <v>10</v>
      </c>
      <c r="B104" s="123" t="s">
        <v>31726</v>
      </c>
      <c r="C104" s="123" t="s">
        <v>31727</v>
      </c>
      <c r="D104" s="123" t="s">
        <v>31728</v>
      </c>
      <c r="E104" s="92">
        <v>700000</v>
      </c>
      <c r="F104" s="123" t="s">
        <v>135</v>
      </c>
    </row>
    <row r="105" spans="1:6" ht="78.75" x14ac:dyDescent="0.25">
      <c r="A105" s="120">
        <v>11</v>
      </c>
      <c r="B105" s="123" t="s">
        <v>31729</v>
      </c>
      <c r="C105" s="123" t="s">
        <v>31344</v>
      </c>
      <c r="D105" s="123" t="s">
        <v>31730</v>
      </c>
      <c r="E105" s="92">
        <v>600000</v>
      </c>
      <c r="F105" s="123" t="s">
        <v>135</v>
      </c>
    </row>
    <row r="106" spans="1:6" ht="47.25" x14ac:dyDescent="0.25">
      <c r="A106" s="120">
        <v>12</v>
      </c>
      <c r="B106" s="123" t="s">
        <v>31731</v>
      </c>
      <c r="C106" s="123" t="s">
        <v>31732</v>
      </c>
      <c r="D106" s="123" t="s">
        <v>31733</v>
      </c>
      <c r="E106" s="92">
        <v>300000</v>
      </c>
      <c r="F106" s="123" t="s">
        <v>135</v>
      </c>
    </row>
    <row r="107" spans="1:6" ht="15.75" x14ac:dyDescent="0.25">
      <c r="A107" s="120"/>
      <c r="B107" s="2375" t="s">
        <v>5872</v>
      </c>
      <c r="C107" s="2376"/>
      <c r="D107" s="123"/>
      <c r="E107" s="92"/>
      <c r="F107" s="123"/>
    </row>
    <row r="108" spans="1:6" ht="47.25" x14ac:dyDescent="0.25">
      <c r="A108" s="120">
        <v>13</v>
      </c>
      <c r="B108" s="123" t="s">
        <v>31734</v>
      </c>
      <c r="C108" s="123" t="s">
        <v>31735</v>
      </c>
      <c r="D108" s="123" t="s">
        <v>31736</v>
      </c>
      <c r="E108" s="92">
        <v>2000000</v>
      </c>
      <c r="F108" s="123" t="s">
        <v>135</v>
      </c>
    </row>
    <row r="109" spans="1:6" ht="47.25" x14ac:dyDescent="0.25">
      <c r="A109" s="120">
        <v>14</v>
      </c>
      <c r="B109" s="123" t="s">
        <v>31737</v>
      </c>
      <c r="C109" s="123" t="s">
        <v>31738</v>
      </c>
      <c r="D109" s="123" t="s">
        <v>31739</v>
      </c>
      <c r="E109" s="92">
        <v>886206.89</v>
      </c>
      <c r="F109" s="123" t="s">
        <v>135</v>
      </c>
    </row>
    <row r="110" spans="1:6" ht="15.75" x14ac:dyDescent="0.25">
      <c r="A110" s="115"/>
      <c r="B110" s="115" t="s">
        <v>704</v>
      </c>
      <c r="C110" s="123"/>
      <c r="D110" s="123"/>
      <c r="E110" s="531">
        <f>SUM(E93:E109)</f>
        <v>11379310.34</v>
      </c>
      <c r="F110" s="123"/>
    </row>
  </sheetData>
  <mergeCells count="21">
    <mergeCell ref="B70:C70"/>
    <mergeCell ref="B64:C64"/>
    <mergeCell ref="B14:C14"/>
    <mergeCell ref="B92:C92"/>
    <mergeCell ref="B36:C36"/>
    <mergeCell ref="B52:C52"/>
    <mergeCell ref="B39:C39"/>
    <mergeCell ref="A90:F90"/>
    <mergeCell ref="B16:C16"/>
    <mergeCell ref="A1:F1"/>
    <mergeCell ref="A2:F2"/>
    <mergeCell ref="A3:F3"/>
    <mergeCell ref="B5:D5"/>
    <mergeCell ref="B10:C10"/>
    <mergeCell ref="B107:C107"/>
    <mergeCell ref="B72:C72"/>
    <mergeCell ref="B78:D78"/>
    <mergeCell ref="A88:F88"/>
    <mergeCell ref="A89:F89"/>
    <mergeCell ref="B98:C98"/>
    <mergeCell ref="B95:C95"/>
  </mergeCells>
  <pageMargins left="0.7" right="0.7" top="0.75" bottom="0.75" header="0.3" footer="0.3"/>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1"/>
  <sheetViews>
    <sheetView topLeftCell="A171" workbookViewId="0">
      <selection activeCell="C135" sqref="C135"/>
    </sheetView>
  </sheetViews>
  <sheetFormatPr defaultRowHeight="15.75" x14ac:dyDescent="0.25"/>
  <cols>
    <col min="1" max="1" width="9.140625" style="128"/>
    <col min="2" max="2" width="16.140625" style="128" customWidth="1"/>
    <col min="3" max="3" width="45.5703125" style="128" customWidth="1"/>
    <col min="4" max="4" width="19" style="128" customWidth="1"/>
    <col min="5" max="5" width="22.5703125" style="128"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31422</v>
      </c>
      <c r="B2" s="2345"/>
      <c r="C2" s="2345"/>
      <c r="D2" s="2345"/>
      <c r="E2" s="2345"/>
      <c r="F2" s="2345"/>
    </row>
    <row r="3" spans="1:6" x14ac:dyDescent="0.25">
      <c r="A3" s="2345" t="s">
        <v>281</v>
      </c>
      <c r="B3" s="2345"/>
      <c r="C3" s="2345"/>
      <c r="D3" s="2345"/>
      <c r="E3" s="2345"/>
      <c r="F3" s="2345"/>
    </row>
    <row r="4" spans="1:6" x14ac:dyDescent="0.25">
      <c r="A4" s="65" t="s">
        <v>3</v>
      </c>
      <c r="B4" s="96" t="s">
        <v>283</v>
      </c>
      <c r="C4" s="96" t="s">
        <v>284</v>
      </c>
      <c r="D4" s="96" t="s">
        <v>5291</v>
      </c>
      <c r="E4" s="138" t="s">
        <v>286</v>
      </c>
      <c r="F4" s="65" t="s">
        <v>287</v>
      </c>
    </row>
    <row r="5" spans="1:6" x14ac:dyDescent="0.25">
      <c r="A5" s="248"/>
      <c r="B5" s="2348" t="s">
        <v>9</v>
      </c>
      <c r="C5" s="2349"/>
      <c r="D5" s="2350"/>
      <c r="E5" s="189"/>
      <c r="F5" s="201"/>
    </row>
    <row r="6" spans="1:6" ht="47.25" x14ac:dyDescent="0.25">
      <c r="A6" s="248">
        <v>1</v>
      </c>
      <c r="B6" s="101" t="s">
        <v>289</v>
      </c>
      <c r="C6" s="101" t="s">
        <v>31423</v>
      </c>
      <c r="D6" s="101" t="s">
        <v>12</v>
      </c>
      <c r="E6" s="186">
        <f>2840000-1000000</f>
        <v>1840000</v>
      </c>
      <c r="F6" s="1431" t="s">
        <v>272</v>
      </c>
    </row>
    <row r="7" spans="1:6" ht="173.25" x14ac:dyDescent="0.25">
      <c r="A7" s="248">
        <v>2</v>
      </c>
      <c r="B7" s="101" t="s">
        <v>295</v>
      </c>
      <c r="C7" s="101" t="s">
        <v>31424</v>
      </c>
      <c r="D7" s="101" t="s">
        <v>31425</v>
      </c>
      <c r="E7" s="186">
        <v>1308620.69</v>
      </c>
      <c r="F7" s="1431" t="s">
        <v>31426</v>
      </c>
    </row>
    <row r="8" spans="1:6" ht="31.5" x14ac:dyDescent="0.25">
      <c r="A8" s="248">
        <v>3</v>
      </c>
      <c r="B8" s="101" t="s">
        <v>17</v>
      </c>
      <c r="C8" s="101" t="s">
        <v>31427</v>
      </c>
      <c r="D8" s="101" t="s">
        <v>19</v>
      </c>
      <c r="E8" s="186">
        <v>30000</v>
      </c>
      <c r="F8" s="1431" t="s">
        <v>272</v>
      </c>
    </row>
    <row r="9" spans="1:6" ht="31.5" x14ac:dyDescent="0.25">
      <c r="A9" s="248">
        <v>4</v>
      </c>
      <c r="B9" s="101" t="s">
        <v>20</v>
      </c>
      <c r="C9" s="101" t="s">
        <v>31428</v>
      </c>
      <c r="D9" s="101" t="s">
        <v>19</v>
      </c>
      <c r="E9" s="186">
        <v>30000</v>
      </c>
      <c r="F9" s="1431" t="s">
        <v>272</v>
      </c>
    </row>
    <row r="10" spans="1:6" ht="78.75" x14ac:dyDescent="0.25">
      <c r="A10" s="248">
        <v>5</v>
      </c>
      <c r="B10" s="75" t="s">
        <v>23</v>
      </c>
      <c r="C10" s="101" t="s">
        <v>31429</v>
      </c>
      <c r="D10" s="75" t="s">
        <v>3056</v>
      </c>
      <c r="E10" s="187">
        <v>1000000</v>
      </c>
      <c r="F10" s="1326" t="s">
        <v>272</v>
      </c>
    </row>
    <row r="11" spans="1:6" x14ac:dyDescent="0.25">
      <c r="A11" s="248"/>
      <c r="B11" s="2348" t="s">
        <v>31430</v>
      </c>
      <c r="C11" s="2349"/>
      <c r="D11" s="2350"/>
      <c r="E11" s="72"/>
      <c r="F11" s="248"/>
    </row>
    <row r="12" spans="1:6" ht="110.25" x14ac:dyDescent="0.25">
      <c r="A12" s="248">
        <v>6</v>
      </c>
      <c r="B12" s="101" t="s">
        <v>295</v>
      </c>
      <c r="C12" s="101" t="s">
        <v>31431</v>
      </c>
      <c r="D12" s="101" t="s">
        <v>2063</v>
      </c>
      <c r="E12" s="187">
        <v>200000</v>
      </c>
      <c r="F12" s="248" t="s">
        <v>272</v>
      </c>
    </row>
    <row r="13" spans="1:6" ht="78.75" x14ac:dyDescent="0.25">
      <c r="A13" s="248">
        <v>7</v>
      </c>
      <c r="B13" s="101" t="s">
        <v>23</v>
      </c>
      <c r="C13" s="101" t="s">
        <v>31432</v>
      </c>
      <c r="D13" s="101" t="s">
        <v>3056</v>
      </c>
      <c r="E13" s="187">
        <v>1300000</v>
      </c>
      <c r="F13" s="248" t="s">
        <v>272</v>
      </c>
    </row>
    <row r="14" spans="1:6" ht="78.75" x14ac:dyDescent="0.25">
      <c r="A14" s="248">
        <v>8</v>
      </c>
      <c r="B14" s="101" t="s">
        <v>4720</v>
      </c>
      <c r="C14" s="101" t="s">
        <v>31433</v>
      </c>
      <c r="D14" s="101" t="s">
        <v>2498</v>
      </c>
      <c r="E14" s="187">
        <v>1104310.3400000001</v>
      </c>
      <c r="F14" s="248" t="s">
        <v>272</v>
      </c>
    </row>
    <row r="15" spans="1:6" x14ac:dyDescent="0.25">
      <c r="A15" s="248"/>
      <c r="B15" s="76" t="s">
        <v>34</v>
      </c>
      <c r="C15" s="75"/>
      <c r="D15" s="75"/>
      <c r="E15" s="72"/>
      <c r="F15" s="248"/>
    </row>
    <row r="16" spans="1:6" ht="47.25" x14ac:dyDescent="0.25">
      <c r="A16" s="248">
        <v>9</v>
      </c>
      <c r="B16" s="101" t="s">
        <v>309</v>
      </c>
      <c r="C16" s="101" t="s">
        <v>31434</v>
      </c>
      <c r="D16" s="101" t="s">
        <v>31435</v>
      </c>
      <c r="E16" s="186">
        <f>11702586.21-4500000</f>
        <v>7202586.2100000009</v>
      </c>
      <c r="F16" s="1431" t="s">
        <v>272</v>
      </c>
    </row>
    <row r="17" spans="1:6" ht="47.25" x14ac:dyDescent="0.25">
      <c r="A17" s="248">
        <v>10</v>
      </c>
      <c r="B17" s="101" t="s">
        <v>31436</v>
      </c>
      <c r="C17" s="101" t="s">
        <v>31437</v>
      </c>
      <c r="D17" s="101" t="s">
        <v>31435</v>
      </c>
      <c r="E17" s="186">
        <v>10000000</v>
      </c>
      <c r="F17" s="1431" t="s">
        <v>272</v>
      </c>
    </row>
    <row r="18" spans="1:6" x14ac:dyDescent="0.25">
      <c r="A18" s="248"/>
      <c r="B18" s="2348" t="s">
        <v>481</v>
      </c>
      <c r="C18" s="2350"/>
      <c r="D18" s="75"/>
      <c r="E18" s="72"/>
      <c r="F18" s="248"/>
    </row>
    <row r="19" spans="1:6" ht="63" x14ac:dyDescent="0.25">
      <c r="A19" s="248">
        <v>11</v>
      </c>
      <c r="B19" s="75" t="s">
        <v>481</v>
      </c>
      <c r="C19" s="75" t="s">
        <v>31438</v>
      </c>
      <c r="D19" s="75" t="s">
        <v>31439</v>
      </c>
      <c r="E19" s="187">
        <v>3500000</v>
      </c>
      <c r="F19" s="248" t="s">
        <v>13</v>
      </c>
    </row>
    <row r="20" spans="1:6" x14ac:dyDescent="0.25">
      <c r="A20" s="248"/>
      <c r="B20" s="2348" t="s">
        <v>5895</v>
      </c>
      <c r="C20" s="2350"/>
      <c r="D20" s="75"/>
      <c r="E20" s="72"/>
      <c r="F20" s="248"/>
    </row>
    <row r="21" spans="1:6" ht="47.25" x14ac:dyDescent="0.25">
      <c r="A21" s="248">
        <v>12</v>
      </c>
      <c r="B21" s="75" t="s">
        <v>31440</v>
      </c>
      <c r="C21" s="101" t="s">
        <v>31441</v>
      </c>
      <c r="D21" s="75" t="s">
        <v>31442</v>
      </c>
      <c r="E21" s="187">
        <v>250000</v>
      </c>
      <c r="F21" s="248" t="s">
        <v>272</v>
      </c>
    </row>
    <row r="22" spans="1:6" ht="63" x14ac:dyDescent="0.25">
      <c r="A22" s="248">
        <v>13</v>
      </c>
      <c r="B22" s="75" t="s">
        <v>31443</v>
      </c>
      <c r="C22" s="101" t="s">
        <v>31444</v>
      </c>
      <c r="D22" s="75" t="s">
        <v>31445</v>
      </c>
      <c r="E22" s="187">
        <v>300000</v>
      </c>
      <c r="F22" s="248" t="s">
        <v>272</v>
      </c>
    </row>
    <row r="23" spans="1:6" ht="78.75" x14ac:dyDescent="0.25">
      <c r="A23" s="248">
        <v>14</v>
      </c>
      <c r="B23" s="75" t="s">
        <v>31446</v>
      </c>
      <c r="C23" s="101" t="s">
        <v>31447</v>
      </c>
      <c r="D23" s="75" t="s">
        <v>31448</v>
      </c>
      <c r="E23" s="187">
        <v>300000</v>
      </c>
      <c r="F23" s="248" t="s">
        <v>272</v>
      </c>
    </row>
    <row r="24" spans="1:6" ht="78.75" x14ac:dyDescent="0.25">
      <c r="A24" s="248">
        <v>15</v>
      </c>
      <c r="B24" s="75" t="s">
        <v>31449</v>
      </c>
      <c r="C24" s="101" t="s">
        <v>31450</v>
      </c>
      <c r="D24" s="75" t="s">
        <v>31448</v>
      </c>
      <c r="E24" s="187">
        <v>300000</v>
      </c>
      <c r="F24" s="248" t="s">
        <v>272</v>
      </c>
    </row>
    <row r="25" spans="1:6" ht="63" x14ac:dyDescent="0.25">
      <c r="A25" s="248">
        <v>16</v>
      </c>
      <c r="B25" s="75" t="s">
        <v>31451</v>
      </c>
      <c r="C25" s="101" t="s">
        <v>31452</v>
      </c>
      <c r="D25" s="75" t="s">
        <v>31453</v>
      </c>
      <c r="E25" s="187">
        <v>400000</v>
      </c>
      <c r="F25" s="248" t="s">
        <v>272</v>
      </c>
    </row>
    <row r="26" spans="1:6" ht="63" x14ac:dyDescent="0.25">
      <c r="A26" s="248">
        <v>17</v>
      </c>
      <c r="B26" s="75" t="s">
        <v>31454</v>
      </c>
      <c r="C26" s="101" t="s">
        <v>31455</v>
      </c>
      <c r="D26" s="75" t="s">
        <v>31456</v>
      </c>
      <c r="E26" s="187">
        <v>700000</v>
      </c>
      <c r="F26" s="248" t="s">
        <v>1259</v>
      </c>
    </row>
    <row r="27" spans="1:6" ht="63" x14ac:dyDescent="0.25">
      <c r="A27" s="248">
        <v>18</v>
      </c>
      <c r="B27" s="75" t="s">
        <v>31457</v>
      </c>
      <c r="C27" s="101" t="s">
        <v>31458</v>
      </c>
      <c r="D27" s="75" t="s">
        <v>31456</v>
      </c>
      <c r="E27" s="187">
        <v>500000</v>
      </c>
      <c r="F27" s="248" t="s">
        <v>1259</v>
      </c>
    </row>
    <row r="28" spans="1:6" ht="94.5" x14ac:dyDescent="0.25">
      <c r="A28" s="248">
        <v>19</v>
      </c>
      <c r="B28" s="75" t="s">
        <v>31459</v>
      </c>
      <c r="C28" s="101" t="s">
        <v>31460</v>
      </c>
      <c r="D28" s="101" t="s">
        <v>31461</v>
      </c>
      <c r="E28" s="187">
        <v>700000</v>
      </c>
      <c r="F28" s="248" t="s">
        <v>13</v>
      </c>
    </row>
    <row r="29" spans="1:6" ht="94.5" x14ac:dyDescent="0.25">
      <c r="A29" s="248">
        <v>20</v>
      </c>
      <c r="B29" s="75" t="s">
        <v>31462</v>
      </c>
      <c r="C29" s="101" t="s">
        <v>31463</v>
      </c>
      <c r="D29" s="101" t="s">
        <v>31464</v>
      </c>
      <c r="E29" s="187">
        <v>150000</v>
      </c>
      <c r="F29" s="248" t="s">
        <v>13</v>
      </c>
    </row>
    <row r="30" spans="1:6" ht="94.5" x14ac:dyDescent="0.25">
      <c r="A30" s="248">
        <v>21</v>
      </c>
      <c r="B30" s="75" t="s">
        <v>31465</v>
      </c>
      <c r="C30" s="101" t="s">
        <v>31466</v>
      </c>
      <c r="D30" s="101" t="s">
        <v>31464</v>
      </c>
      <c r="E30" s="187">
        <v>150000</v>
      </c>
      <c r="F30" s="248" t="s">
        <v>13</v>
      </c>
    </row>
    <row r="31" spans="1:6" ht="94.5" x14ac:dyDescent="0.25">
      <c r="A31" s="248">
        <v>22</v>
      </c>
      <c r="B31" s="75" t="s">
        <v>31467</v>
      </c>
      <c r="C31" s="101" t="s">
        <v>31468</v>
      </c>
      <c r="D31" s="101" t="s">
        <v>31461</v>
      </c>
      <c r="E31" s="187">
        <v>700000</v>
      </c>
      <c r="F31" s="248" t="s">
        <v>13</v>
      </c>
    </row>
    <row r="32" spans="1:6" ht="63" x14ac:dyDescent="0.25">
      <c r="A32" s="248">
        <v>23</v>
      </c>
      <c r="B32" s="75" t="s">
        <v>31469</v>
      </c>
      <c r="C32" s="101" t="s">
        <v>31470</v>
      </c>
      <c r="D32" s="75" t="s">
        <v>31471</v>
      </c>
      <c r="E32" s="187">
        <v>400000</v>
      </c>
      <c r="F32" s="248" t="s">
        <v>13</v>
      </c>
    </row>
    <row r="33" spans="1:6" ht="94.5" x14ac:dyDescent="0.25">
      <c r="A33" s="248">
        <v>24</v>
      </c>
      <c r="B33" s="75" t="s">
        <v>31472</v>
      </c>
      <c r="C33" s="101" t="s">
        <v>31473</v>
      </c>
      <c r="D33" s="101" t="s">
        <v>31461</v>
      </c>
      <c r="E33" s="187">
        <v>700000</v>
      </c>
      <c r="F33" s="248" t="s">
        <v>13</v>
      </c>
    </row>
    <row r="34" spans="1:6" ht="63" x14ac:dyDescent="0.25">
      <c r="A34" s="248">
        <v>25</v>
      </c>
      <c r="B34" s="75" t="s">
        <v>31474</v>
      </c>
      <c r="C34" s="101" t="s">
        <v>31475</v>
      </c>
      <c r="D34" s="75" t="s">
        <v>31476</v>
      </c>
      <c r="E34" s="187">
        <v>400000</v>
      </c>
      <c r="F34" s="248" t="s">
        <v>13</v>
      </c>
    </row>
    <row r="35" spans="1:6" ht="63" x14ac:dyDescent="0.25">
      <c r="A35" s="248">
        <v>26</v>
      </c>
      <c r="B35" s="101" t="s">
        <v>31477</v>
      </c>
      <c r="C35" s="101" t="s">
        <v>31478</v>
      </c>
      <c r="D35" s="101" t="s">
        <v>31479</v>
      </c>
      <c r="E35" s="186">
        <v>400000</v>
      </c>
      <c r="F35" s="1432" t="s">
        <v>13</v>
      </c>
    </row>
    <row r="36" spans="1:6" ht="63" x14ac:dyDescent="0.25">
      <c r="A36" s="248">
        <v>27</v>
      </c>
      <c r="B36" s="101" t="s">
        <v>31480</v>
      </c>
      <c r="C36" s="101" t="s">
        <v>31481</v>
      </c>
      <c r="D36" s="101" t="s">
        <v>31479</v>
      </c>
      <c r="E36" s="186">
        <v>400000</v>
      </c>
      <c r="F36" s="1432" t="s">
        <v>13</v>
      </c>
    </row>
    <row r="37" spans="1:6" ht="63" x14ac:dyDescent="0.25">
      <c r="A37" s="248">
        <v>28</v>
      </c>
      <c r="B37" s="101" t="s">
        <v>30582</v>
      </c>
      <c r="C37" s="101" t="s">
        <v>31482</v>
      </c>
      <c r="D37" s="101" t="s">
        <v>31479</v>
      </c>
      <c r="E37" s="186">
        <v>400000</v>
      </c>
      <c r="F37" s="1432" t="s">
        <v>13</v>
      </c>
    </row>
    <row r="38" spans="1:6" ht="63" x14ac:dyDescent="0.25">
      <c r="A38" s="248">
        <v>29</v>
      </c>
      <c r="B38" s="75" t="s">
        <v>31483</v>
      </c>
      <c r="C38" s="101" t="s">
        <v>31484</v>
      </c>
      <c r="D38" s="75" t="s">
        <v>31485</v>
      </c>
      <c r="E38" s="187">
        <v>400000</v>
      </c>
      <c r="F38" s="248" t="s">
        <v>13</v>
      </c>
    </row>
    <row r="39" spans="1:6" ht="78.75" x14ac:dyDescent="0.25">
      <c r="A39" s="248">
        <v>30</v>
      </c>
      <c r="B39" s="75" t="s">
        <v>31486</v>
      </c>
      <c r="C39" s="101" t="s">
        <v>31487</v>
      </c>
      <c r="D39" s="75" t="s">
        <v>31488</v>
      </c>
      <c r="E39" s="187">
        <v>500000</v>
      </c>
      <c r="F39" s="248" t="s">
        <v>13</v>
      </c>
    </row>
    <row r="40" spans="1:6" ht="63" x14ac:dyDescent="0.25">
      <c r="A40" s="248">
        <v>31</v>
      </c>
      <c r="B40" s="75" t="s">
        <v>31489</v>
      </c>
      <c r="C40" s="101" t="s">
        <v>31490</v>
      </c>
      <c r="D40" s="75" t="s">
        <v>31491</v>
      </c>
      <c r="E40" s="187">
        <v>400000</v>
      </c>
      <c r="F40" s="248" t="s">
        <v>13</v>
      </c>
    </row>
    <row r="41" spans="1:6" ht="94.5" x14ac:dyDescent="0.25">
      <c r="A41" s="248">
        <v>32</v>
      </c>
      <c r="B41" s="75" t="s">
        <v>31492</v>
      </c>
      <c r="C41" s="101" t="s">
        <v>31493</v>
      </c>
      <c r="D41" s="101" t="s">
        <v>31464</v>
      </c>
      <c r="E41" s="187">
        <v>150000</v>
      </c>
      <c r="F41" s="248" t="s">
        <v>13</v>
      </c>
    </row>
    <row r="42" spans="1:6" ht="63" x14ac:dyDescent="0.25">
      <c r="A42" s="248">
        <v>33</v>
      </c>
      <c r="B42" s="75" t="s">
        <v>31494</v>
      </c>
      <c r="C42" s="101" t="s">
        <v>31495</v>
      </c>
      <c r="D42" s="75" t="s">
        <v>31476</v>
      </c>
      <c r="E42" s="187">
        <v>400000</v>
      </c>
      <c r="F42" s="248" t="s">
        <v>13</v>
      </c>
    </row>
    <row r="43" spans="1:6" ht="63" x14ac:dyDescent="0.25">
      <c r="A43" s="248">
        <v>34</v>
      </c>
      <c r="B43" s="75" t="s">
        <v>31496</v>
      </c>
      <c r="C43" s="101" t="s">
        <v>31497</v>
      </c>
      <c r="D43" s="75" t="s">
        <v>31476</v>
      </c>
      <c r="E43" s="187">
        <v>400000</v>
      </c>
      <c r="F43" s="248" t="s">
        <v>13</v>
      </c>
    </row>
    <row r="44" spans="1:6" ht="47.25" x14ac:dyDescent="0.25">
      <c r="A44" s="248">
        <v>35</v>
      </c>
      <c r="B44" s="75" t="s">
        <v>31498</v>
      </c>
      <c r="C44" s="101" t="s">
        <v>31499</v>
      </c>
      <c r="D44" s="75" t="s">
        <v>31500</v>
      </c>
      <c r="E44" s="187">
        <v>700000</v>
      </c>
      <c r="F44" s="248" t="s">
        <v>13</v>
      </c>
    </row>
    <row r="45" spans="1:6" ht="63" x14ac:dyDescent="0.25">
      <c r="A45" s="248">
        <v>36</v>
      </c>
      <c r="B45" s="75" t="s">
        <v>31501</v>
      </c>
      <c r="C45" s="101" t="s">
        <v>31502</v>
      </c>
      <c r="D45" s="75" t="s">
        <v>31476</v>
      </c>
      <c r="E45" s="187">
        <v>400000</v>
      </c>
      <c r="F45" s="248" t="s">
        <v>13</v>
      </c>
    </row>
    <row r="46" spans="1:6" ht="63" x14ac:dyDescent="0.25">
      <c r="A46" s="248">
        <v>37</v>
      </c>
      <c r="B46" s="75" t="s">
        <v>31503</v>
      </c>
      <c r="C46" s="101" t="s">
        <v>31504</v>
      </c>
      <c r="D46" s="75" t="s">
        <v>31485</v>
      </c>
      <c r="E46" s="187">
        <v>300000</v>
      </c>
      <c r="F46" s="248" t="s">
        <v>13</v>
      </c>
    </row>
    <row r="47" spans="1:6" ht="63" x14ac:dyDescent="0.25">
      <c r="A47" s="248">
        <v>38</v>
      </c>
      <c r="B47" s="75" t="s">
        <v>31505</v>
      </c>
      <c r="C47" s="101" t="s">
        <v>31506</v>
      </c>
      <c r="D47" s="75" t="s">
        <v>31476</v>
      </c>
      <c r="E47" s="187">
        <v>400000</v>
      </c>
      <c r="F47" s="248" t="s">
        <v>13</v>
      </c>
    </row>
    <row r="48" spans="1:6" ht="94.5" x14ac:dyDescent="0.25">
      <c r="A48" s="248">
        <v>39</v>
      </c>
      <c r="B48" s="75" t="s">
        <v>31507</v>
      </c>
      <c r="C48" s="101" t="s">
        <v>31508</v>
      </c>
      <c r="D48" s="101" t="s">
        <v>31461</v>
      </c>
      <c r="E48" s="187">
        <v>700000</v>
      </c>
      <c r="F48" s="248" t="s">
        <v>13</v>
      </c>
    </row>
    <row r="49" spans="1:6" ht="94.5" x14ac:dyDescent="0.25">
      <c r="A49" s="248">
        <v>40</v>
      </c>
      <c r="B49" s="75" t="s">
        <v>31509</v>
      </c>
      <c r="C49" s="101" t="s">
        <v>31510</v>
      </c>
      <c r="D49" s="75" t="s">
        <v>31461</v>
      </c>
      <c r="E49" s="187">
        <v>700000</v>
      </c>
      <c r="F49" s="248" t="s">
        <v>13</v>
      </c>
    </row>
    <row r="50" spans="1:6" ht="94.5" x14ac:dyDescent="0.25">
      <c r="A50" s="248">
        <v>41</v>
      </c>
      <c r="B50" s="75" t="s">
        <v>31511</v>
      </c>
      <c r="C50" s="101" t="s">
        <v>31512</v>
      </c>
      <c r="D50" s="101" t="s">
        <v>31464</v>
      </c>
      <c r="E50" s="187">
        <v>150000</v>
      </c>
      <c r="F50" s="248" t="s">
        <v>13</v>
      </c>
    </row>
    <row r="51" spans="1:6" ht="63" x14ac:dyDescent="0.25">
      <c r="A51" s="248">
        <v>42</v>
      </c>
      <c r="B51" s="75" t="s">
        <v>31513</v>
      </c>
      <c r="C51" s="101" t="s">
        <v>31514</v>
      </c>
      <c r="D51" s="75" t="s">
        <v>31476</v>
      </c>
      <c r="E51" s="187">
        <v>400000</v>
      </c>
      <c r="F51" s="248" t="s">
        <v>13</v>
      </c>
    </row>
    <row r="52" spans="1:6" ht="63" x14ac:dyDescent="0.25">
      <c r="A52" s="248">
        <v>43</v>
      </c>
      <c r="B52" s="75" t="s">
        <v>31515</v>
      </c>
      <c r="C52" s="101" t="s">
        <v>31516</v>
      </c>
      <c r="D52" s="75" t="s">
        <v>31476</v>
      </c>
      <c r="E52" s="187">
        <v>400000</v>
      </c>
      <c r="F52" s="248" t="s">
        <v>13</v>
      </c>
    </row>
    <row r="53" spans="1:6" ht="63" x14ac:dyDescent="0.25">
      <c r="A53" s="248">
        <v>44</v>
      </c>
      <c r="B53" s="75" t="s">
        <v>31517</v>
      </c>
      <c r="C53" s="101" t="s">
        <v>31518</v>
      </c>
      <c r="D53" s="75" t="s">
        <v>31519</v>
      </c>
      <c r="E53" s="187">
        <v>200000</v>
      </c>
      <c r="F53" s="248" t="s">
        <v>13</v>
      </c>
    </row>
    <row r="54" spans="1:6" ht="63" x14ac:dyDescent="0.25">
      <c r="A54" s="248">
        <v>45</v>
      </c>
      <c r="B54" s="75" t="s">
        <v>31520</v>
      </c>
      <c r="C54" s="101" t="s">
        <v>31521</v>
      </c>
      <c r="D54" s="75" t="s">
        <v>31519</v>
      </c>
      <c r="E54" s="187">
        <v>200000</v>
      </c>
      <c r="F54" s="248" t="s">
        <v>13</v>
      </c>
    </row>
    <row r="55" spans="1:6" ht="63" x14ac:dyDescent="0.25">
      <c r="A55" s="248">
        <v>46</v>
      </c>
      <c r="B55" s="75" t="s">
        <v>31517</v>
      </c>
      <c r="C55" s="101" t="s">
        <v>31522</v>
      </c>
      <c r="D55" s="101" t="s">
        <v>31523</v>
      </c>
      <c r="E55" s="187">
        <v>150000</v>
      </c>
      <c r="F55" s="248" t="s">
        <v>13</v>
      </c>
    </row>
    <row r="56" spans="1:6" ht="63" x14ac:dyDescent="0.25">
      <c r="A56" s="248">
        <v>47</v>
      </c>
      <c r="B56" s="101" t="s">
        <v>31524</v>
      </c>
      <c r="C56" s="101" t="s">
        <v>31525</v>
      </c>
      <c r="D56" s="101" t="s">
        <v>31526</v>
      </c>
      <c r="E56" s="186">
        <v>700000</v>
      </c>
      <c r="F56" s="1432" t="s">
        <v>13</v>
      </c>
    </row>
    <row r="57" spans="1:6" ht="94.5" x14ac:dyDescent="0.25">
      <c r="A57" s="248">
        <v>48</v>
      </c>
      <c r="B57" s="101" t="s">
        <v>31527</v>
      </c>
      <c r="C57" s="101" t="s">
        <v>31528</v>
      </c>
      <c r="D57" s="101" t="s">
        <v>31464</v>
      </c>
      <c r="E57" s="186">
        <v>150000</v>
      </c>
      <c r="F57" s="1432" t="s">
        <v>13</v>
      </c>
    </row>
    <row r="58" spans="1:6" ht="63" x14ac:dyDescent="0.25">
      <c r="A58" s="248">
        <v>49</v>
      </c>
      <c r="B58" s="101" t="s">
        <v>31529</v>
      </c>
      <c r="C58" s="101" t="s">
        <v>31530</v>
      </c>
      <c r="D58" s="101" t="s">
        <v>31523</v>
      </c>
      <c r="E58" s="186">
        <v>150000</v>
      </c>
      <c r="F58" s="1432" t="s">
        <v>13</v>
      </c>
    </row>
    <row r="59" spans="1:6" x14ac:dyDescent="0.25">
      <c r="A59" s="248"/>
      <c r="B59" s="2348" t="s">
        <v>5872</v>
      </c>
      <c r="C59" s="2350"/>
      <c r="D59" s="75"/>
      <c r="E59" s="72"/>
      <c r="F59" s="248"/>
    </row>
    <row r="60" spans="1:6" ht="78.75" x14ac:dyDescent="0.25">
      <c r="A60" s="248">
        <v>50</v>
      </c>
      <c r="B60" s="75" t="s">
        <v>31531</v>
      </c>
      <c r="C60" s="101" t="s">
        <v>31532</v>
      </c>
      <c r="D60" s="75" t="s">
        <v>31533</v>
      </c>
      <c r="E60" s="187">
        <v>400000</v>
      </c>
      <c r="F60" s="248" t="s">
        <v>272</v>
      </c>
    </row>
    <row r="61" spans="1:6" ht="94.5" x14ac:dyDescent="0.25">
      <c r="A61" s="248">
        <v>51</v>
      </c>
      <c r="B61" s="101" t="s">
        <v>31534</v>
      </c>
      <c r="C61" s="101" t="s">
        <v>31535</v>
      </c>
      <c r="D61" s="101" t="s">
        <v>31536</v>
      </c>
      <c r="E61" s="186">
        <v>700000</v>
      </c>
      <c r="F61" s="1432" t="s">
        <v>272</v>
      </c>
    </row>
    <row r="62" spans="1:6" ht="94.5" x14ac:dyDescent="0.25">
      <c r="A62" s="248">
        <v>52</v>
      </c>
      <c r="B62" s="101" t="s">
        <v>31537</v>
      </c>
      <c r="C62" s="101" t="s">
        <v>31538</v>
      </c>
      <c r="D62" s="101" t="s">
        <v>31536</v>
      </c>
      <c r="E62" s="186">
        <v>700000</v>
      </c>
      <c r="F62" s="1432" t="s">
        <v>272</v>
      </c>
    </row>
    <row r="63" spans="1:6" ht="94.5" x14ac:dyDescent="0.25">
      <c r="A63" s="248">
        <v>53</v>
      </c>
      <c r="B63" s="101" t="s">
        <v>31539</v>
      </c>
      <c r="C63" s="101" t="s">
        <v>31540</v>
      </c>
      <c r="D63" s="101" t="s">
        <v>31536</v>
      </c>
      <c r="E63" s="186">
        <v>700000</v>
      </c>
      <c r="F63" s="1432" t="s">
        <v>272</v>
      </c>
    </row>
    <row r="64" spans="1:6" ht="94.5" x14ac:dyDescent="0.25">
      <c r="A64" s="248">
        <v>54</v>
      </c>
      <c r="B64" s="101" t="s">
        <v>31541</v>
      </c>
      <c r="C64" s="101" t="s">
        <v>31542</v>
      </c>
      <c r="D64" s="101" t="s">
        <v>31536</v>
      </c>
      <c r="E64" s="186">
        <v>700000</v>
      </c>
      <c r="F64" s="1432" t="s">
        <v>272</v>
      </c>
    </row>
    <row r="65" spans="1:6" ht="94.5" x14ac:dyDescent="0.25">
      <c r="A65" s="248">
        <v>55</v>
      </c>
      <c r="B65" s="75" t="s">
        <v>31543</v>
      </c>
      <c r="C65" s="101" t="s">
        <v>31544</v>
      </c>
      <c r="D65" s="75" t="s">
        <v>31545</v>
      </c>
      <c r="E65" s="187">
        <v>800000</v>
      </c>
      <c r="F65" s="248" t="s">
        <v>272</v>
      </c>
    </row>
    <row r="66" spans="1:6" ht="63" x14ac:dyDescent="0.25">
      <c r="A66" s="248">
        <v>56</v>
      </c>
      <c r="B66" s="75" t="s">
        <v>31546</v>
      </c>
      <c r="C66" s="101" t="s">
        <v>31547</v>
      </c>
      <c r="D66" s="75" t="s">
        <v>31548</v>
      </c>
      <c r="E66" s="187">
        <v>500000</v>
      </c>
      <c r="F66" s="248" t="s">
        <v>272</v>
      </c>
    </row>
    <row r="67" spans="1:6" ht="63" x14ac:dyDescent="0.25">
      <c r="A67" s="248">
        <v>57</v>
      </c>
      <c r="B67" s="75" t="s">
        <v>31549</v>
      </c>
      <c r="C67" s="101" t="s">
        <v>31550</v>
      </c>
      <c r="D67" s="75" t="s">
        <v>31551</v>
      </c>
      <c r="E67" s="187">
        <v>500000</v>
      </c>
      <c r="F67" s="248" t="s">
        <v>1259</v>
      </c>
    </row>
    <row r="68" spans="1:6" ht="63" x14ac:dyDescent="0.25">
      <c r="A68" s="248">
        <v>58</v>
      </c>
      <c r="B68" s="75" t="s">
        <v>31552</v>
      </c>
      <c r="C68" s="101" t="s">
        <v>31553</v>
      </c>
      <c r="D68" s="75" t="s">
        <v>31554</v>
      </c>
      <c r="E68" s="187">
        <v>700000</v>
      </c>
      <c r="F68" s="248" t="s">
        <v>1259</v>
      </c>
    </row>
    <row r="69" spans="1:6" ht="63" x14ac:dyDescent="0.25">
      <c r="A69" s="248">
        <v>59</v>
      </c>
      <c r="B69" s="75" t="s">
        <v>31555</v>
      </c>
      <c r="C69" s="101" t="s">
        <v>31556</v>
      </c>
      <c r="D69" s="75" t="s">
        <v>31557</v>
      </c>
      <c r="E69" s="187">
        <v>500000</v>
      </c>
      <c r="F69" s="248" t="s">
        <v>1259</v>
      </c>
    </row>
    <row r="70" spans="1:6" ht="78.75" x14ac:dyDescent="0.25">
      <c r="A70" s="248">
        <v>60</v>
      </c>
      <c r="B70" s="75" t="s">
        <v>31558</v>
      </c>
      <c r="C70" s="101" t="s">
        <v>31559</v>
      </c>
      <c r="D70" s="75" t="s">
        <v>31560</v>
      </c>
      <c r="E70" s="187">
        <v>1000000</v>
      </c>
      <c r="F70" s="248" t="s">
        <v>272</v>
      </c>
    </row>
    <row r="71" spans="1:6" ht="63" x14ac:dyDescent="0.25">
      <c r="A71" s="248">
        <v>61</v>
      </c>
      <c r="B71" s="75" t="s">
        <v>31561</v>
      </c>
      <c r="C71" s="101" t="s">
        <v>31562</v>
      </c>
      <c r="D71" s="75" t="s">
        <v>31476</v>
      </c>
      <c r="E71" s="187">
        <v>400000</v>
      </c>
      <c r="F71" s="248" t="s">
        <v>13</v>
      </c>
    </row>
    <row r="72" spans="1:6" ht="47.25" x14ac:dyDescent="0.25">
      <c r="A72" s="248">
        <v>62</v>
      </c>
      <c r="B72" s="75" t="s">
        <v>31563</v>
      </c>
      <c r="C72" s="101" t="s">
        <v>31564</v>
      </c>
      <c r="D72" s="75" t="s">
        <v>31565</v>
      </c>
      <c r="E72" s="187">
        <v>700000</v>
      </c>
      <c r="F72" s="248" t="s">
        <v>13</v>
      </c>
    </row>
    <row r="73" spans="1:6" ht="63" x14ac:dyDescent="0.25">
      <c r="A73" s="248">
        <v>63</v>
      </c>
      <c r="B73" s="75" t="s">
        <v>31566</v>
      </c>
      <c r="C73" s="101" t="s">
        <v>31567</v>
      </c>
      <c r="D73" s="75" t="s">
        <v>31568</v>
      </c>
      <c r="E73" s="187">
        <v>800000</v>
      </c>
      <c r="F73" s="248" t="s">
        <v>13</v>
      </c>
    </row>
    <row r="74" spans="1:6" ht="94.5" x14ac:dyDescent="0.25">
      <c r="A74" s="248">
        <v>64</v>
      </c>
      <c r="B74" s="101" t="s">
        <v>31569</v>
      </c>
      <c r="C74" s="101" t="s">
        <v>31570</v>
      </c>
      <c r="D74" s="101" t="s">
        <v>31571</v>
      </c>
      <c r="E74" s="186">
        <v>1400000</v>
      </c>
      <c r="F74" s="1432" t="s">
        <v>13</v>
      </c>
    </row>
    <row r="75" spans="1:6" ht="94.5" x14ac:dyDescent="0.25">
      <c r="A75" s="248">
        <v>65</v>
      </c>
      <c r="B75" s="101" t="s">
        <v>31572</v>
      </c>
      <c r="C75" s="101" t="s">
        <v>31573</v>
      </c>
      <c r="D75" s="101" t="s">
        <v>31461</v>
      </c>
      <c r="E75" s="186">
        <v>700000</v>
      </c>
      <c r="F75" s="1432" t="s">
        <v>13</v>
      </c>
    </row>
    <row r="76" spans="1:6" ht="94.5" x14ac:dyDescent="0.25">
      <c r="A76" s="248">
        <v>66</v>
      </c>
      <c r="B76" s="101" t="s">
        <v>31574</v>
      </c>
      <c r="C76" s="101" t="s">
        <v>31575</v>
      </c>
      <c r="D76" s="101" t="s">
        <v>31461</v>
      </c>
      <c r="E76" s="186">
        <v>700000</v>
      </c>
      <c r="F76" s="1432" t="s">
        <v>13</v>
      </c>
    </row>
    <row r="77" spans="1:6" ht="94.5" x14ac:dyDescent="0.25">
      <c r="A77" s="248">
        <v>67</v>
      </c>
      <c r="B77" s="75" t="s">
        <v>31576</v>
      </c>
      <c r="C77" s="101" t="s">
        <v>31577</v>
      </c>
      <c r="D77" s="75" t="s">
        <v>31461</v>
      </c>
      <c r="E77" s="187">
        <v>700000</v>
      </c>
      <c r="F77" s="248" t="s">
        <v>13</v>
      </c>
    </row>
    <row r="78" spans="1:6" ht="94.5" x14ac:dyDescent="0.25">
      <c r="A78" s="248">
        <v>68</v>
      </c>
      <c r="B78" s="75" t="s">
        <v>31578</v>
      </c>
      <c r="C78" s="101" t="s">
        <v>31579</v>
      </c>
      <c r="D78" s="101" t="s">
        <v>31461</v>
      </c>
      <c r="E78" s="187">
        <v>700000</v>
      </c>
      <c r="F78" s="248" t="s">
        <v>13</v>
      </c>
    </row>
    <row r="79" spans="1:6" ht="94.5" x14ac:dyDescent="0.25">
      <c r="A79" s="248">
        <v>69</v>
      </c>
      <c r="B79" s="75" t="s">
        <v>31580</v>
      </c>
      <c r="C79" s="101" t="s">
        <v>31581</v>
      </c>
      <c r="D79" s="101" t="s">
        <v>31582</v>
      </c>
      <c r="E79" s="187">
        <v>700000</v>
      </c>
      <c r="F79" s="248" t="s">
        <v>13</v>
      </c>
    </row>
    <row r="80" spans="1:6" ht="63" x14ac:dyDescent="0.25">
      <c r="A80" s="248">
        <v>70</v>
      </c>
      <c r="B80" s="75" t="s">
        <v>31583</v>
      </c>
      <c r="C80" s="101" t="s">
        <v>31584</v>
      </c>
      <c r="D80" s="75" t="s">
        <v>31585</v>
      </c>
      <c r="E80" s="187">
        <v>400000</v>
      </c>
      <c r="F80" s="248" t="s">
        <v>13</v>
      </c>
    </row>
    <row r="81" spans="1:6" ht="63" x14ac:dyDescent="0.25">
      <c r="A81" s="248">
        <v>71</v>
      </c>
      <c r="B81" s="75" t="s">
        <v>31586</v>
      </c>
      <c r="C81" s="101" t="s">
        <v>31587</v>
      </c>
      <c r="D81" s="75" t="s">
        <v>31588</v>
      </c>
      <c r="E81" s="187">
        <v>900000</v>
      </c>
      <c r="F81" s="248" t="s">
        <v>13</v>
      </c>
    </row>
    <row r="82" spans="1:6" ht="94.5" x14ac:dyDescent="0.25">
      <c r="A82" s="248">
        <v>72</v>
      </c>
      <c r="B82" s="101" t="s">
        <v>31589</v>
      </c>
      <c r="C82" s="101" t="s">
        <v>31590</v>
      </c>
      <c r="D82" s="101" t="s">
        <v>31461</v>
      </c>
      <c r="E82" s="186">
        <v>700000</v>
      </c>
      <c r="F82" s="1432" t="s">
        <v>13</v>
      </c>
    </row>
    <row r="83" spans="1:6" ht="94.5" x14ac:dyDescent="0.25">
      <c r="A83" s="248">
        <v>73</v>
      </c>
      <c r="B83" s="75" t="s">
        <v>31591</v>
      </c>
      <c r="C83" s="101" t="s">
        <v>31592</v>
      </c>
      <c r="D83" s="101" t="s">
        <v>31461</v>
      </c>
      <c r="E83" s="187">
        <v>700000</v>
      </c>
      <c r="F83" s="248" t="s">
        <v>13</v>
      </c>
    </row>
    <row r="84" spans="1:6" ht="94.5" x14ac:dyDescent="0.25">
      <c r="A84" s="248">
        <v>74</v>
      </c>
      <c r="B84" s="75" t="s">
        <v>31593</v>
      </c>
      <c r="C84" s="101" t="s">
        <v>31594</v>
      </c>
      <c r="D84" s="101" t="s">
        <v>31461</v>
      </c>
      <c r="E84" s="187">
        <v>700000</v>
      </c>
      <c r="F84" s="248" t="s">
        <v>13</v>
      </c>
    </row>
    <row r="85" spans="1:6" x14ac:dyDescent="0.25">
      <c r="A85" s="248"/>
      <c r="B85" s="2348" t="s">
        <v>2940</v>
      </c>
      <c r="C85" s="2350"/>
      <c r="D85" s="75"/>
      <c r="E85" s="72"/>
      <c r="F85" s="248"/>
    </row>
    <row r="86" spans="1:6" ht="267.75" x14ac:dyDescent="0.25">
      <c r="A86" s="248">
        <v>76</v>
      </c>
      <c r="B86" s="75" t="s">
        <v>31595</v>
      </c>
      <c r="C86" s="101" t="s">
        <v>31596</v>
      </c>
      <c r="D86" s="75" t="s">
        <v>31597</v>
      </c>
      <c r="E86" s="187">
        <v>1169256.8</v>
      </c>
      <c r="F86" s="248" t="s">
        <v>13</v>
      </c>
    </row>
    <row r="87" spans="1:6" ht="267.75" x14ac:dyDescent="0.25">
      <c r="A87" s="248">
        <v>77</v>
      </c>
      <c r="B87" s="75" t="s">
        <v>31598</v>
      </c>
      <c r="C87" s="101" t="s">
        <v>31599</v>
      </c>
      <c r="D87" s="75" t="s">
        <v>31597</v>
      </c>
      <c r="E87" s="187">
        <v>1169256.8</v>
      </c>
      <c r="F87" s="248" t="s">
        <v>13</v>
      </c>
    </row>
    <row r="88" spans="1:6" ht="267.75" x14ac:dyDescent="0.25">
      <c r="A88" s="248">
        <v>78</v>
      </c>
      <c r="B88" s="75" t="s">
        <v>31600</v>
      </c>
      <c r="C88" s="101" t="s">
        <v>31601</v>
      </c>
      <c r="D88" s="75" t="s">
        <v>31597</v>
      </c>
      <c r="E88" s="187">
        <v>1169256.8</v>
      </c>
      <c r="F88" s="248" t="s">
        <v>13</v>
      </c>
    </row>
    <row r="89" spans="1:6" ht="267.75" x14ac:dyDescent="0.25">
      <c r="A89" s="248">
        <v>79</v>
      </c>
      <c r="B89" s="75" t="s">
        <v>31602</v>
      </c>
      <c r="C89" s="101" t="s">
        <v>31603</v>
      </c>
      <c r="D89" s="75" t="s">
        <v>31597</v>
      </c>
      <c r="E89" s="187">
        <v>1169256.8</v>
      </c>
      <c r="F89" s="248" t="s">
        <v>13</v>
      </c>
    </row>
    <row r="90" spans="1:6" x14ac:dyDescent="0.25">
      <c r="A90" s="248"/>
      <c r="B90" s="76" t="s">
        <v>219</v>
      </c>
      <c r="C90" s="75"/>
      <c r="D90" s="75"/>
      <c r="E90" s="72"/>
      <c r="F90" s="248"/>
    </row>
    <row r="91" spans="1:6" ht="78.75" x14ac:dyDescent="0.25">
      <c r="A91" s="248">
        <v>80</v>
      </c>
      <c r="B91" s="75" t="s">
        <v>31604</v>
      </c>
      <c r="C91" s="101" t="s">
        <v>31605</v>
      </c>
      <c r="D91" s="75" t="s">
        <v>31606</v>
      </c>
      <c r="E91" s="187">
        <v>700000</v>
      </c>
      <c r="F91" s="248" t="s">
        <v>13</v>
      </c>
    </row>
    <row r="92" spans="1:6" ht="47.25" x14ac:dyDescent="0.25">
      <c r="A92" s="248">
        <v>81</v>
      </c>
      <c r="B92" s="101" t="s">
        <v>31607</v>
      </c>
      <c r="C92" s="101" t="s">
        <v>31608</v>
      </c>
      <c r="D92" s="101" t="s">
        <v>31609</v>
      </c>
      <c r="E92" s="186">
        <v>700000</v>
      </c>
      <c r="F92" s="1432" t="s">
        <v>272</v>
      </c>
    </row>
    <row r="93" spans="1:6" ht="173.25" x14ac:dyDescent="0.25">
      <c r="A93" s="248">
        <v>82</v>
      </c>
      <c r="B93" s="101" t="s">
        <v>31610</v>
      </c>
      <c r="C93" s="101" t="s">
        <v>31611</v>
      </c>
      <c r="D93" s="101" t="s">
        <v>31612</v>
      </c>
      <c r="E93" s="186">
        <v>700000</v>
      </c>
      <c r="F93" s="1432" t="s">
        <v>272</v>
      </c>
    </row>
    <row r="94" spans="1:6" ht="63" x14ac:dyDescent="0.25">
      <c r="A94" s="248">
        <v>83</v>
      </c>
      <c r="B94" s="75" t="s">
        <v>31613</v>
      </c>
      <c r="C94" s="101" t="s">
        <v>31614</v>
      </c>
      <c r="D94" s="75" t="s">
        <v>31615</v>
      </c>
      <c r="E94" s="187">
        <v>300000</v>
      </c>
      <c r="F94" s="248" t="s">
        <v>13</v>
      </c>
    </row>
    <row r="95" spans="1:6" x14ac:dyDescent="0.25">
      <c r="A95" s="248"/>
      <c r="B95" s="76" t="s">
        <v>306</v>
      </c>
      <c r="C95" s="75"/>
      <c r="D95" s="75"/>
      <c r="E95" s="72"/>
      <c r="F95" s="248"/>
    </row>
    <row r="96" spans="1:6" ht="173.25" x14ac:dyDescent="0.25">
      <c r="A96" s="248">
        <v>84</v>
      </c>
      <c r="B96" s="75" t="s">
        <v>4481</v>
      </c>
      <c r="C96" s="101" t="s">
        <v>31616</v>
      </c>
      <c r="D96" s="101" t="s">
        <v>31617</v>
      </c>
      <c r="E96" s="187">
        <v>1736206.9</v>
      </c>
      <c r="F96" s="248" t="s">
        <v>272</v>
      </c>
    </row>
    <row r="97" spans="1:6" x14ac:dyDescent="0.25">
      <c r="A97" s="248"/>
      <c r="B97" s="2348" t="s">
        <v>303</v>
      </c>
      <c r="C97" s="2350"/>
      <c r="D97" s="75"/>
      <c r="E97" s="72"/>
      <c r="F97" s="248"/>
    </row>
    <row r="98" spans="1:6" ht="94.5" x14ac:dyDescent="0.25">
      <c r="A98" s="248">
        <v>85</v>
      </c>
      <c r="B98" s="101" t="s">
        <v>31618</v>
      </c>
      <c r="C98" s="101" t="s">
        <v>31619</v>
      </c>
      <c r="D98" s="101" t="s">
        <v>31464</v>
      </c>
      <c r="E98" s="186">
        <v>150000</v>
      </c>
      <c r="F98" s="1432" t="s">
        <v>13</v>
      </c>
    </row>
    <row r="99" spans="1:6" ht="94.5" x14ac:dyDescent="0.25">
      <c r="A99" s="248">
        <v>86</v>
      </c>
      <c r="B99" s="101" t="s">
        <v>31620</v>
      </c>
      <c r="C99" s="101" t="s">
        <v>31621</v>
      </c>
      <c r="D99" s="101" t="s">
        <v>31622</v>
      </c>
      <c r="E99" s="186">
        <v>150000</v>
      </c>
      <c r="F99" s="1432" t="s">
        <v>13</v>
      </c>
    </row>
    <row r="100" spans="1:6" ht="94.5" x14ac:dyDescent="0.25">
      <c r="A100" s="248">
        <v>87</v>
      </c>
      <c r="B100" s="75" t="s">
        <v>31623</v>
      </c>
      <c r="C100" s="101" t="s">
        <v>31624</v>
      </c>
      <c r="D100" s="101" t="s">
        <v>31464</v>
      </c>
      <c r="E100" s="187">
        <v>150000</v>
      </c>
      <c r="F100" s="248" t="s">
        <v>13</v>
      </c>
    </row>
    <row r="101" spans="1:6" ht="94.5" x14ac:dyDescent="0.25">
      <c r="A101" s="248">
        <v>88</v>
      </c>
      <c r="B101" s="75" t="s">
        <v>31625</v>
      </c>
      <c r="C101" s="101" t="s">
        <v>31626</v>
      </c>
      <c r="D101" s="101" t="s">
        <v>31464</v>
      </c>
      <c r="E101" s="187">
        <v>150000</v>
      </c>
      <c r="F101" s="248" t="s">
        <v>13</v>
      </c>
    </row>
    <row r="102" spans="1:6" ht="47.25" x14ac:dyDescent="0.25">
      <c r="A102" s="248">
        <v>89</v>
      </c>
      <c r="B102" s="75" t="s">
        <v>31627</v>
      </c>
      <c r="C102" s="101" t="s">
        <v>31628</v>
      </c>
      <c r="D102" s="75" t="s">
        <v>30072</v>
      </c>
      <c r="E102" s="187">
        <v>60000</v>
      </c>
      <c r="F102" s="248" t="s">
        <v>13</v>
      </c>
    </row>
    <row r="103" spans="1:6" ht="47.25" x14ac:dyDescent="0.25">
      <c r="A103" s="248">
        <v>90</v>
      </c>
      <c r="B103" s="75" t="s">
        <v>31539</v>
      </c>
      <c r="C103" s="101" t="s">
        <v>31629</v>
      </c>
      <c r="D103" s="75" t="s">
        <v>30072</v>
      </c>
      <c r="E103" s="187">
        <v>60000</v>
      </c>
      <c r="F103" s="248" t="s">
        <v>13</v>
      </c>
    </row>
    <row r="104" spans="1:6" ht="31.5" x14ac:dyDescent="0.25">
      <c r="A104" s="248">
        <v>91</v>
      </c>
      <c r="B104" s="75" t="s">
        <v>31630</v>
      </c>
      <c r="C104" s="101" t="s">
        <v>31631</v>
      </c>
      <c r="D104" s="75" t="s">
        <v>30072</v>
      </c>
      <c r="E104" s="187">
        <v>60000</v>
      </c>
      <c r="F104" s="248" t="s">
        <v>13</v>
      </c>
    </row>
    <row r="105" spans="1:6" ht="31.5" x14ac:dyDescent="0.25">
      <c r="A105" s="248">
        <v>92</v>
      </c>
      <c r="B105" s="75" t="s">
        <v>31632</v>
      </c>
      <c r="C105" s="101" t="s">
        <v>31633</v>
      </c>
      <c r="D105" s="75" t="s">
        <v>30072</v>
      </c>
      <c r="E105" s="187">
        <v>60000</v>
      </c>
      <c r="F105" s="248" t="s">
        <v>13</v>
      </c>
    </row>
    <row r="106" spans="1:6" ht="31.5" x14ac:dyDescent="0.25">
      <c r="A106" s="248">
        <v>93</v>
      </c>
      <c r="B106" s="75" t="s">
        <v>31634</v>
      </c>
      <c r="C106" s="101" t="s">
        <v>31635</v>
      </c>
      <c r="D106" s="75" t="s">
        <v>30072</v>
      </c>
      <c r="E106" s="187">
        <v>60000</v>
      </c>
      <c r="F106" s="248" t="s">
        <v>13</v>
      </c>
    </row>
    <row r="107" spans="1:6" ht="31.5" x14ac:dyDescent="0.25">
      <c r="A107" s="248">
        <v>94</v>
      </c>
      <c r="B107" s="75" t="s">
        <v>31498</v>
      </c>
      <c r="C107" s="101" t="s">
        <v>31636</v>
      </c>
      <c r="D107" s="75" t="s">
        <v>30072</v>
      </c>
      <c r="E107" s="187">
        <v>60000</v>
      </c>
      <c r="F107" s="248" t="s">
        <v>13</v>
      </c>
    </row>
    <row r="108" spans="1:6" ht="31.5" x14ac:dyDescent="0.25">
      <c r="A108" s="248">
        <v>95</v>
      </c>
      <c r="B108" s="75" t="s">
        <v>31454</v>
      </c>
      <c r="C108" s="101" t="s">
        <v>31637</v>
      </c>
      <c r="D108" s="75" t="s">
        <v>30072</v>
      </c>
      <c r="E108" s="187">
        <v>60000</v>
      </c>
      <c r="F108" s="248" t="s">
        <v>13</v>
      </c>
    </row>
    <row r="109" spans="1:6" ht="31.5" x14ac:dyDescent="0.25">
      <c r="A109" s="248">
        <v>96</v>
      </c>
      <c r="B109" s="75" t="s">
        <v>31638</v>
      </c>
      <c r="C109" s="101" t="s">
        <v>31639</v>
      </c>
      <c r="D109" s="75" t="s">
        <v>30072</v>
      </c>
      <c r="E109" s="187">
        <v>60000</v>
      </c>
      <c r="F109" s="248" t="s">
        <v>13</v>
      </c>
    </row>
    <row r="110" spans="1:6" ht="63" x14ac:dyDescent="0.25">
      <c r="A110" s="248">
        <v>97</v>
      </c>
      <c r="B110" s="75" t="s">
        <v>31640</v>
      </c>
      <c r="C110" s="101" t="s">
        <v>31641</v>
      </c>
      <c r="D110" s="75" t="s">
        <v>30072</v>
      </c>
      <c r="E110" s="187">
        <v>60000</v>
      </c>
      <c r="F110" s="248" t="s">
        <v>13</v>
      </c>
    </row>
    <row r="111" spans="1:6" ht="31.5" x14ac:dyDescent="0.25">
      <c r="A111" s="248">
        <v>98</v>
      </c>
      <c r="B111" s="75" t="s">
        <v>31642</v>
      </c>
      <c r="C111" s="101" t="s">
        <v>31643</v>
      </c>
      <c r="D111" s="75" t="s">
        <v>30072</v>
      </c>
      <c r="E111" s="187">
        <v>60000</v>
      </c>
      <c r="F111" s="248" t="s">
        <v>13</v>
      </c>
    </row>
    <row r="112" spans="1:6" ht="31.5" x14ac:dyDescent="0.25">
      <c r="A112" s="248">
        <v>99</v>
      </c>
      <c r="B112" s="75" t="s">
        <v>31644</v>
      </c>
      <c r="C112" s="101" t="s">
        <v>31645</v>
      </c>
      <c r="D112" s="75" t="s">
        <v>30072</v>
      </c>
      <c r="E112" s="187">
        <v>60000</v>
      </c>
      <c r="F112" s="248" t="s">
        <v>13</v>
      </c>
    </row>
    <row r="113" spans="1:6" ht="31.5" x14ac:dyDescent="0.25">
      <c r="A113" s="248">
        <v>100</v>
      </c>
      <c r="B113" s="75" t="s">
        <v>31646</v>
      </c>
      <c r="C113" s="101" t="s">
        <v>31647</v>
      </c>
      <c r="D113" s="75" t="s">
        <v>30072</v>
      </c>
      <c r="E113" s="187">
        <v>60000</v>
      </c>
      <c r="F113" s="248" t="s">
        <v>13</v>
      </c>
    </row>
    <row r="114" spans="1:6" ht="47.25" x14ac:dyDescent="0.25">
      <c r="A114" s="248">
        <v>101</v>
      </c>
      <c r="B114" s="75" t="s">
        <v>31589</v>
      </c>
      <c r="C114" s="101" t="s">
        <v>31648</v>
      </c>
      <c r="D114" s="75" t="s">
        <v>30072</v>
      </c>
      <c r="E114" s="187">
        <v>60000</v>
      </c>
      <c r="F114" s="248" t="s">
        <v>13</v>
      </c>
    </row>
    <row r="115" spans="1:6" ht="31.5" x14ac:dyDescent="0.25">
      <c r="A115" s="248">
        <v>102</v>
      </c>
      <c r="B115" s="75" t="s">
        <v>31649</v>
      </c>
      <c r="C115" s="101" t="s">
        <v>31650</v>
      </c>
      <c r="D115" s="75" t="s">
        <v>30072</v>
      </c>
      <c r="E115" s="187">
        <v>60000</v>
      </c>
      <c r="F115" s="248" t="s">
        <v>13</v>
      </c>
    </row>
    <row r="116" spans="1:6" ht="47.25" x14ac:dyDescent="0.25">
      <c r="A116" s="248">
        <v>103</v>
      </c>
      <c r="B116" s="75" t="s">
        <v>31651</v>
      </c>
      <c r="C116" s="101" t="s">
        <v>31652</v>
      </c>
      <c r="D116" s="75" t="s">
        <v>30072</v>
      </c>
      <c r="E116" s="187">
        <v>60000</v>
      </c>
      <c r="F116" s="248" t="s">
        <v>13</v>
      </c>
    </row>
    <row r="117" spans="1:6" ht="31.5" x14ac:dyDescent="0.25">
      <c r="A117" s="248">
        <v>104</v>
      </c>
      <c r="B117" s="75" t="s">
        <v>31520</v>
      </c>
      <c r="C117" s="101" t="s">
        <v>31653</v>
      </c>
      <c r="D117" s="75" t="s">
        <v>30072</v>
      </c>
      <c r="E117" s="187">
        <v>60000</v>
      </c>
      <c r="F117" s="248" t="s">
        <v>13</v>
      </c>
    </row>
    <row r="118" spans="1:6" ht="31.5" x14ac:dyDescent="0.25">
      <c r="A118" s="248">
        <v>105</v>
      </c>
      <c r="B118" s="75" t="s">
        <v>31654</v>
      </c>
      <c r="C118" s="101" t="s">
        <v>31655</v>
      </c>
      <c r="D118" s="75" t="s">
        <v>30072</v>
      </c>
      <c r="E118" s="187">
        <v>60000</v>
      </c>
      <c r="F118" s="248" t="s">
        <v>13</v>
      </c>
    </row>
    <row r="119" spans="1:6" ht="47.25" x14ac:dyDescent="0.25">
      <c r="A119" s="248">
        <v>106</v>
      </c>
      <c r="B119" s="75" t="s">
        <v>31656</v>
      </c>
      <c r="C119" s="101" t="s">
        <v>31657</v>
      </c>
      <c r="D119" s="10" t="s">
        <v>30072</v>
      </c>
      <c r="E119" s="74">
        <v>116206.9</v>
      </c>
      <c r="F119" s="895" t="s">
        <v>13</v>
      </c>
    </row>
    <row r="120" spans="1:6" x14ac:dyDescent="0.25">
      <c r="A120" s="248"/>
      <c r="B120" s="76" t="s">
        <v>40</v>
      </c>
      <c r="C120" s="75"/>
      <c r="D120" s="75"/>
      <c r="E120" s="72"/>
      <c r="F120" s="248"/>
    </row>
    <row r="121" spans="1:6" ht="63" x14ac:dyDescent="0.25">
      <c r="A121" s="248">
        <v>107</v>
      </c>
      <c r="B121" s="101" t="s">
        <v>40</v>
      </c>
      <c r="C121" s="101" t="s">
        <v>31658</v>
      </c>
      <c r="D121" s="75" t="s">
        <v>31659</v>
      </c>
      <c r="E121" s="187">
        <v>4568965.5199999996</v>
      </c>
      <c r="F121" s="248" t="s">
        <v>272</v>
      </c>
    </row>
    <row r="122" spans="1:6" x14ac:dyDescent="0.25">
      <c r="A122" s="248"/>
      <c r="B122" s="2348" t="s">
        <v>31660</v>
      </c>
      <c r="C122" s="2350"/>
      <c r="D122" s="75"/>
      <c r="E122" s="72"/>
      <c r="F122" s="248"/>
    </row>
    <row r="123" spans="1:6" ht="252" x14ac:dyDescent="0.25">
      <c r="A123" s="248">
        <v>108</v>
      </c>
      <c r="B123" s="75" t="s">
        <v>31661</v>
      </c>
      <c r="C123" s="75" t="s">
        <v>31662</v>
      </c>
      <c r="D123" s="75" t="s">
        <v>31663</v>
      </c>
      <c r="E123" s="187">
        <v>2276421.06</v>
      </c>
      <c r="F123" s="248" t="s">
        <v>272</v>
      </c>
    </row>
    <row r="124" spans="1:6" x14ac:dyDescent="0.25">
      <c r="A124" s="248"/>
      <c r="B124" s="2348" t="s">
        <v>31664</v>
      </c>
      <c r="C124" s="2350"/>
      <c r="D124" s="75"/>
      <c r="E124" s="72"/>
      <c r="F124" s="248"/>
    </row>
    <row r="125" spans="1:6" ht="94.5" x14ac:dyDescent="0.25">
      <c r="A125" s="248">
        <v>109</v>
      </c>
      <c r="B125" s="101" t="s">
        <v>31665</v>
      </c>
      <c r="C125" s="101" t="s">
        <v>31666</v>
      </c>
      <c r="D125" s="101" t="s">
        <v>31667</v>
      </c>
      <c r="E125" s="186">
        <v>500000</v>
      </c>
      <c r="F125" s="1432" t="s">
        <v>272</v>
      </c>
    </row>
    <row r="126" spans="1:6" x14ac:dyDescent="0.25">
      <c r="A126" s="248"/>
      <c r="B126" s="76" t="s">
        <v>248</v>
      </c>
      <c r="C126" s="75"/>
      <c r="D126" s="75"/>
      <c r="E126" s="467">
        <f>SUM(E6:E125)</f>
        <v>77910344.819999993</v>
      </c>
      <c r="F126" s="248"/>
    </row>
    <row r="127" spans="1:6" x14ac:dyDescent="0.25">
      <c r="A127" s="69"/>
      <c r="B127" s="2472" t="s">
        <v>9</v>
      </c>
      <c r="C127" s="2472"/>
      <c r="D127" s="2472"/>
      <c r="E127" s="189"/>
      <c r="F127" s="70"/>
    </row>
    <row r="128" spans="1:6" ht="63" x14ac:dyDescent="0.25">
      <c r="A128" s="69">
        <v>1</v>
      </c>
      <c r="B128" s="75" t="s">
        <v>269</v>
      </c>
      <c r="C128" s="49" t="s">
        <v>31668</v>
      </c>
      <c r="D128" s="75" t="s">
        <v>271</v>
      </c>
      <c r="E128" s="187">
        <v>1000000</v>
      </c>
      <c r="F128" s="69" t="s">
        <v>272</v>
      </c>
    </row>
    <row r="129" spans="1:6" x14ac:dyDescent="0.25">
      <c r="A129" s="69"/>
      <c r="B129" s="76" t="s">
        <v>273</v>
      </c>
      <c r="C129" s="49"/>
      <c r="D129" s="75"/>
      <c r="E129" s="187"/>
      <c r="F129" s="69"/>
    </row>
    <row r="130" spans="1:6" ht="94.5" x14ac:dyDescent="0.25">
      <c r="A130" s="69">
        <v>2</v>
      </c>
      <c r="B130" s="75" t="s">
        <v>274</v>
      </c>
      <c r="C130" s="49" t="s">
        <v>31669</v>
      </c>
      <c r="D130" s="75" t="s">
        <v>276</v>
      </c>
      <c r="E130" s="187">
        <v>4500000</v>
      </c>
      <c r="F130" s="69" t="s">
        <v>277</v>
      </c>
    </row>
    <row r="131" spans="1:6" x14ac:dyDescent="0.25">
      <c r="A131" s="69"/>
      <c r="B131" s="76" t="s">
        <v>248</v>
      </c>
      <c r="C131" s="75"/>
      <c r="D131" s="75"/>
      <c r="E131" s="189">
        <v>5500000</v>
      </c>
      <c r="F131" s="69"/>
    </row>
    <row r="132" spans="1:6" ht="17.25" customHeight="1" x14ac:dyDescent="0.25">
      <c r="A132" s="69"/>
      <c r="B132" s="2348" t="s">
        <v>323</v>
      </c>
      <c r="C132" s="2350"/>
      <c r="D132" s="75"/>
      <c r="E132" s="189"/>
      <c r="F132" s="69"/>
    </row>
    <row r="133" spans="1:6" ht="362.25" x14ac:dyDescent="0.25">
      <c r="A133" s="248">
        <v>110</v>
      </c>
      <c r="B133" s="75" t="s">
        <v>31670</v>
      </c>
      <c r="C133" s="101" t="s">
        <v>31671</v>
      </c>
      <c r="D133" s="75" t="s">
        <v>31672</v>
      </c>
      <c r="E133" s="187">
        <v>900000</v>
      </c>
      <c r="F133" s="248" t="s">
        <v>13</v>
      </c>
    </row>
    <row r="134" spans="1:6" ht="409.5" x14ac:dyDescent="0.25">
      <c r="A134" s="248">
        <v>75</v>
      </c>
      <c r="B134" s="75" t="s">
        <v>31673</v>
      </c>
      <c r="C134" s="101" t="s">
        <v>31674</v>
      </c>
      <c r="D134" s="75" t="s">
        <v>31675</v>
      </c>
      <c r="E134" s="187">
        <v>2500000</v>
      </c>
      <c r="F134" s="248" t="s">
        <v>13</v>
      </c>
    </row>
    <row r="135" spans="1:6" x14ac:dyDescent="0.25">
      <c r="A135" s="70"/>
      <c r="B135" s="76" t="s">
        <v>248</v>
      </c>
      <c r="C135" s="76"/>
      <c r="D135" s="76"/>
      <c r="E135" s="467">
        <f>SUM(E133:E134)</f>
        <v>3400000</v>
      </c>
      <c r="F135" s="70"/>
    </row>
    <row r="136" spans="1:6" ht="20.25" customHeight="1" x14ac:dyDescent="0.25">
      <c r="A136" s="88"/>
      <c r="B136" s="2373" t="s">
        <v>324</v>
      </c>
      <c r="C136" s="2374"/>
      <c r="D136" s="88"/>
      <c r="E136" s="89">
        <f>E135+E131+E126</f>
        <v>86810344.819999993</v>
      </c>
      <c r="F136" s="88"/>
    </row>
    <row r="140" spans="1:6" x14ac:dyDescent="0.25">
      <c r="A140" s="2352" t="s">
        <v>0</v>
      </c>
      <c r="B140" s="2352"/>
      <c r="C140" s="2352"/>
      <c r="D140" s="2352"/>
      <c r="E140" s="2352"/>
      <c r="F140" s="2352"/>
    </row>
    <row r="141" spans="1:6" x14ac:dyDescent="0.25">
      <c r="A141" s="2352" t="s">
        <v>31422</v>
      </c>
      <c r="B141" s="2352"/>
      <c r="C141" s="2352"/>
      <c r="D141" s="2352"/>
      <c r="E141" s="2352"/>
      <c r="F141" s="2352"/>
    </row>
    <row r="142" spans="1:6" x14ac:dyDescent="0.25">
      <c r="A142" s="2352" t="s">
        <v>281</v>
      </c>
      <c r="B142" s="2352"/>
      <c r="C142" s="2352"/>
      <c r="D142" s="2352"/>
      <c r="E142" s="2352"/>
      <c r="F142" s="2352"/>
    </row>
    <row r="143" spans="1:6" x14ac:dyDescent="0.25">
      <c r="A143" s="437" t="s">
        <v>3</v>
      </c>
      <c r="B143" s="437" t="s">
        <v>5559</v>
      </c>
      <c r="C143" s="437" t="s">
        <v>31676</v>
      </c>
      <c r="D143" s="437" t="s">
        <v>4426</v>
      </c>
      <c r="E143" s="437" t="s">
        <v>19111</v>
      </c>
      <c r="F143" s="45" t="s">
        <v>1228</v>
      </c>
    </row>
    <row r="144" spans="1:6" x14ac:dyDescent="0.25">
      <c r="A144" s="437"/>
      <c r="B144" s="2474" t="s">
        <v>31677</v>
      </c>
      <c r="C144" s="2474"/>
      <c r="D144" s="437"/>
      <c r="E144" s="437"/>
      <c r="F144" s="45"/>
    </row>
    <row r="145" spans="1:6" ht="173.25" x14ac:dyDescent="0.25">
      <c r="A145" s="269">
        <v>1</v>
      </c>
      <c r="B145" s="269" t="s">
        <v>295</v>
      </c>
      <c r="C145" s="269" t="s">
        <v>31678</v>
      </c>
      <c r="D145" s="269" t="s">
        <v>31679</v>
      </c>
      <c r="E145" s="392">
        <v>300000</v>
      </c>
      <c r="F145" s="44" t="s">
        <v>277</v>
      </c>
    </row>
    <row r="146" spans="1:6" ht="78.75" x14ac:dyDescent="0.25">
      <c r="A146" s="269">
        <v>2</v>
      </c>
      <c r="B146" s="269" t="s">
        <v>23</v>
      </c>
      <c r="C146" s="269" t="s">
        <v>31680</v>
      </c>
      <c r="D146" s="269" t="s">
        <v>541</v>
      </c>
      <c r="E146" s="392">
        <v>382758.62</v>
      </c>
      <c r="F146" s="44" t="s">
        <v>277</v>
      </c>
    </row>
    <row r="147" spans="1:6" x14ac:dyDescent="0.25">
      <c r="A147" s="437"/>
      <c r="B147" s="2473" t="s">
        <v>10709</v>
      </c>
      <c r="C147" s="2473"/>
      <c r="D147" s="269"/>
      <c r="E147" s="437"/>
      <c r="F147" s="44"/>
    </row>
    <row r="148" spans="1:6" ht="110.25" x14ac:dyDescent="0.25">
      <c r="A148" s="269">
        <v>3</v>
      </c>
      <c r="B148" s="269" t="s">
        <v>295</v>
      </c>
      <c r="C148" s="269" t="s">
        <v>31431</v>
      </c>
      <c r="D148" s="269" t="s">
        <v>544</v>
      </c>
      <c r="E148" s="392">
        <v>141379.32</v>
      </c>
      <c r="F148" s="44" t="s">
        <v>272</v>
      </c>
    </row>
    <row r="149" spans="1:6" ht="78.75" x14ac:dyDescent="0.25">
      <c r="A149" s="269">
        <v>4</v>
      </c>
      <c r="B149" s="269" t="s">
        <v>23</v>
      </c>
      <c r="C149" s="269" t="s">
        <v>31432</v>
      </c>
      <c r="D149" s="269" t="s">
        <v>9154</v>
      </c>
      <c r="E149" s="392">
        <v>200000</v>
      </c>
      <c r="F149" s="44" t="s">
        <v>272</v>
      </c>
    </row>
    <row r="150" spans="1:6" x14ac:dyDescent="0.25">
      <c r="A150" s="437"/>
      <c r="B150" s="2473" t="s">
        <v>34</v>
      </c>
      <c r="C150" s="2473"/>
      <c r="D150" s="269"/>
      <c r="E150" s="437"/>
      <c r="F150" s="44"/>
    </row>
    <row r="151" spans="1:6" ht="47.25" x14ac:dyDescent="0.25">
      <c r="A151" s="269">
        <v>5</v>
      </c>
      <c r="B151" s="269" t="s">
        <v>309</v>
      </c>
      <c r="C151" s="269" t="s">
        <v>31434</v>
      </c>
      <c r="D151" s="269" t="s">
        <v>31435</v>
      </c>
      <c r="E151" s="392">
        <v>300000</v>
      </c>
      <c r="F151" s="44" t="s">
        <v>272</v>
      </c>
    </row>
    <row r="152" spans="1:6" ht="47.25" x14ac:dyDescent="0.25">
      <c r="A152" s="269">
        <v>6</v>
      </c>
      <c r="B152" s="269" t="s">
        <v>31436</v>
      </c>
      <c r="C152" s="269" t="s">
        <v>31437</v>
      </c>
      <c r="D152" s="269" t="s">
        <v>31435</v>
      </c>
      <c r="E152" s="392">
        <v>400000</v>
      </c>
      <c r="F152" s="44" t="s">
        <v>277</v>
      </c>
    </row>
    <row r="153" spans="1:6" x14ac:dyDescent="0.25">
      <c r="A153" s="437"/>
      <c r="B153" s="2473" t="s">
        <v>40</v>
      </c>
      <c r="C153" s="2473"/>
      <c r="D153" s="437"/>
      <c r="E153" s="437"/>
      <c r="F153" s="45"/>
    </row>
    <row r="154" spans="1:6" ht="94.5" x14ac:dyDescent="0.25">
      <c r="A154" s="269">
        <v>7</v>
      </c>
      <c r="B154" s="269" t="s">
        <v>40</v>
      </c>
      <c r="C154" s="269" t="s">
        <v>31681</v>
      </c>
      <c r="D154" s="269" t="s">
        <v>43</v>
      </c>
      <c r="E154" s="392">
        <v>568965.51</v>
      </c>
      <c r="F154" s="44" t="s">
        <v>272</v>
      </c>
    </row>
    <row r="155" spans="1:6" x14ac:dyDescent="0.25">
      <c r="A155" s="437"/>
      <c r="B155" s="2473" t="s">
        <v>16020</v>
      </c>
      <c r="C155" s="2473"/>
      <c r="D155" s="437"/>
      <c r="E155" s="437"/>
      <c r="F155" s="45"/>
    </row>
    <row r="156" spans="1:6" ht="63" x14ac:dyDescent="0.25">
      <c r="A156" s="269">
        <v>8</v>
      </c>
      <c r="B156" s="269" t="s">
        <v>31682</v>
      </c>
      <c r="C156" s="269" t="s">
        <v>31683</v>
      </c>
      <c r="D156" s="269" t="s">
        <v>31684</v>
      </c>
      <c r="E156" s="392">
        <v>200000</v>
      </c>
      <c r="F156" s="44" t="s">
        <v>13</v>
      </c>
    </row>
    <row r="157" spans="1:6" ht="63" x14ac:dyDescent="0.25">
      <c r="A157" s="269">
        <v>9</v>
      </c>
      <c r="B157" s="269" t="s">
        <v>31685</v>
      </c>
      <c r="C157" s="269" t="s">
        <v>31686</v>
      </c>
      <c r="D157" s="269" t="s">
        <v>31684</v>
      </c>
      <c r="E157" s="392">
        <v>200000</v>
      </c>
      <c r="F157" s="44" t="s">
        <v>13</v>
      </c>
    </row>
    <row r="158" spans="1:6" ht="63" x14ac:dyDescent="0.25">
      <c r="A158" s="269">
        <v>10</v>
      </c>
      <c r="B158" s="269" t="s">
        <v>31687</v>
      </c>
      <c r="C158" s="269" t="s">
        <v>31688</v>
      </c>
      <c r="D158" s="269" t="s">
        <v>31684</v>
      </c>
      <c r="E158" s="392">
        <v>200000</v>
      </c>
      <c r="F158" s="44" t="s">
        <v>13</v>
      </c>
    </row>
    <row r="159" spans="1:6" ht="63" x14ac:dyDescent="0.25">
      <c r="A159" s="269">
        <v>11</v>
      </c>
      <c r="B159" s="269" t="s">
        <v>31689</v>
      </c>
      <c r="C159" s="269" t="s">
        <v>31690</v>
      </c>
      <c r="D159" s="269" t="s">
        <v>31684</v>
      </c>
      <c r="E159" s="392">
        <v>200000</v>
      </c>
      <c r="F159" s="44" t="s">
        <v>13</v>
      </c>
    </row>
    <row r="160" spans="1:6" ht="63" x14ac:dyDescent="0.25">
      <c r="A160" s="269">
        <v>12</v>
      </c>
      <c r="B160" s="269" t="s">
        <v>31691</v>
      </c>
      <c r="C160" s="269" t="s">
        <v>31692</v>
      </c>
      <c r="D160" s="269" t="s">
        <v>31684</v>
      </c>
      <c r="E160" s="392">
        <v>200000</v>
      </c>
      <c r="F160" s="44" t="s">
        <v>13</v>
      </c>
    </row>
    <row r="161" spans="1:6" x14ac:dyDescent="0.25">
      <c r="A161" s="437"/>
      <c r="B161" s="2473" t="s">
        <v>16075</v>
      </c>
      <c r="C161" s="2473"/>
      <c r="D161" s="269"/>
      <c r="E161" s="269"/>
      <c r="F161" s="44"/>
    </row>
    <row r="162" spans="1:6" ht="63" x14ac:dyDescent="0.25">
      <c r="A162" s="269">
        <v>13</v>
      </c>
      <c r="B162" s="269" t="s">
        <v>31693</v>
      </c>
      <c r="C162" s="269" t="s">
        <v>31694</v>
      </c>
      <c r="D162" s="269" t="s">
        <v>31684</v>
      </c>
      <c r="E162" s="392">
        <v>200000</v>
      </c>
      <c r="F162" s="44" t="s">
        <v>13</v>
      </c>
    </row>
    <row r="163" spans="1:6" ht="63" x14ac:dyDescent="0.25">
      <c r="A163" s="269">
        <v>14</v>
      </c>
      <c r="B163" s="269" t="s">
        <v>31695</v>
      </c>
      <c r="C163" s="269" t="s">
        <v>31696</v>
      </c>
      <c r="D163" s="269" t="s">
        <v>31684</v>
      </c>
      <c r="E163" s="392">
        <v>200000</v>
      </c>
      <c r="F163" s="44" t="s">
        <v>13</v>
      </c>
    </row>
    <row r="164" spans="1:6" ht="94.5" x14ac:dyDescent="0.25">
      <c r="A164" s="269">
        <v>15</v>
      </c>
      <c r="B164" s="269" t="s">
        <v>31586</v>
      </c>
      <c r="C164" s="269" t="s">
        <v>31697</v>
      </c>
      <c r="D164" s="269" t="s">
        <v>31698</v>
      </c>
      <c r="E164" s="392">
        <v>200000</v>
      </c>
      <c r="F164" s="44" t="s">
        <v>13</v>
      </c>
    </row>
    <row r="165" spans="1:6" ht="110.25" x14ac:dyDescent="0.25">
      <c r="A165" s="269">
        <v>16</v>
      </c>
      <c r="B165" s="269" t="s">
        <v>31699</v>
      </c>
      <c r="C165" s="269" t="s">
        <v>31700</v>
      </c>
      <c r="D165" s="269" t="s">
        <v>31701</v>
      </c>
      <c r="E165" s="392">
        <v>1500000</v>
      </c>
      <c r="F165" s="44" t="s">
        <v>272</v>
      </c>
    </row>
    <row r="166" spans="1:6" ht="78.75" x14ac:dyDescent="0.25">
      <c r="A166" s="269">
        <v>17</v>
      </c>
      <c r="B166" s="269" t="s">
        <v>31549</v>
      </c>
      <c r="C166" s="269" t="s">
        <v>31702</v>
      </c>
      <c r="D166" s="269" t="s">
        <v>31703</v>
      </c>
      <c r="E166" s="392">
        <v>500000</v>
      </c>
      <c r="F166" s="44" t="s">
        <v>272</v>
      </c>
    </row>
    <row r="167" spans="1:6" x14ac:dyDescent="0.25">
      <c r="A167" s="437"/>
      <c r="B167" s="2330" t="s">
        <v>2940</v>
      </c>
      <c r="C167" s="2331"/>
      <c r="D167" s="437"/>
      <c r="E167" s="437"/>
      <c r="F167" s="45"/>
    </row>
    <row r="168" spans="1:6" ht="110.25" x14ac:dyDescent="0.25">
      <c r="A168" s="269">
        <v>18</v>
      </c>
      <c r="B168" s="269" t="s">
        <v>31704</v>
      </c>
      <c r="C168" s="269" t="s">
        <v>31599</v>
      </c>
      <c r="D168" s="269" t="s">
        <v>31705</v>
      </c>
      <c r="E168" s="392">
        <v>5258620.6900000004</v>
      </c>
      <c r="F168" s="44" t="s">
        <v>272</v>
      </c>
    </row>
    <row r="169" spans="1:6" x14ac:dyDescent="0.25">
      <c r="A169" s="437"/>
      <c r="B169" s="2330" t="s">
        <v>3866</v>
      </c>
      <c r="C169" s="2331"/>
      <c r="D169" s="437"/>
      <c r="E169" s="437"/>
      <c r="F169" s="45"/>
    </row>
    <row r="170" spans="1:6" ht="173.25" x14ac:dyDescent="0.25">
      <c r="A170" s="269">
        <v>19</v>
      </c>
      <c r="B170" s="269" t="s">
        <v>4481</v>
      </c>
      <c r="C170" s="269" t="s">
        <v>31616</v>
      </c>
      <c r="D170" s="269" t="s">
        <v>31706</v>
      </c>
      <c r="E170" s="392">
        <v>227586.2</v>
      </c>
      <c r="F170" s="44" t="s">
        <v>272</v>
      </c>
    </row>
    <row r="171" spans="1:6" x14ac:dyDescent="0.25">
      <c r="A171" s="437"/>
      <c r="B171" s="437" t="s">
        <v>704</v>
      </c>
      <c r="C171" s="437"/>
      <c r="D171" s="437"/>
      <c r="E171" s="675">
        <v>11379310.34</v>
      </c>
      <c r="F171" s="45"/>
    </row>
  </sheetData>
  <mergeCells count="26">
    <mergeCell ref="B20:C20"/>
    <mergeCell ref="B18:C18"/>
    <mergeCell ref="A1:F1"/>
    <mergeCell ref="A2:F2"/>
    <mergeCell ref="A3:F3"/>
    <mergeCell ref="B5:D5"/>
    <mergeCell ref="B11:D11"/>
    <mergeCell ref="B59:C59"/>
    <mergeCell ref="B85:C85"/>
    <mergeCell ref="B97:C97"/>
    <mergeCell ref="B122:C122"/>
    <mergeCell ref="B124:C124"/>
    <mergeCell ref="A141:F141"/>
    <mergeCell ref="B127:D127"/>
    <mergeCell ref="B136:C136"/>
    <mergeCell ref="A140:F140"/>
    <mergeCell ref="B132:C132"/>
    <mergeCell ref="A142:F142"/>
    <mergeCell ref="B169:C169"/>
    <mergeCell ref="B147:C147"/>
    <mergeCell ref="B150:C150"/>
    <mergeCell ref="B153:C153"/>
    <mergeCell ref="B155:C155"/>
    <mergeCell ref="B161:C161"/>
    <mergeCell ref="B167:C167"/>
    <mergeCell ref="B144:C144"/>
  </mergeCells>
  <pageMargins left="0.7" right="0.7" top="0.75" bottom="0.75" header="0.3" footer="0.3"/>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5"/>
  <sheetViews>
    <sheetView topLeftCell="A82" workbookViewId="0">
      <selection activeCell="E90" sqref="E90"/>
    </sheetView>
  </sheetViews>
  <sheetFormatPr defaultRowHeight="15.75" x14ac:dyDescent="0.25"/>
  <cols>
    <col min="1" max="1" width="9.140625" style="128"/>
    <col min="2" max="2" width="15.140625" style="128" customWidth="1"/>
    <col min="3" max="3" width="42.42578125" style="128" customWidth="1"/>
    <col min="4" max="4" width="18.5703125" style="128" customWidth="1"/>
    <col min="5" max="5" width="19.5703125" style="128" customWidth="1"/>
    <col min="6" max="6" width="12" style="128" customWidth="1"/>
    <col min="7" max="16384" width="9.140625" style="128"/>
  </cols>
  <sheetData>
    <row r="1" spans="1:6" x14ac:dyDescent="0.25">
      <c r="A1" s="2345" t="s">
        <v>0</v>
      </c>
      <c r="B1" s="2345"/>
      <c r="C1" s="2345"/>
      <c r="D1" s="2345"/>
      <c r="E1" s="2345"/>
      <c r="F1" s="2345"/>
    </row>
    <row r="2" spans="1:6" x14ac:dyDescent="0.25">
      <c r="A2" s="2345" t="s">
        <v>31749</v>
      </c>
      <c r="B2" s="2345"/>
      <c r="C2" s="2345"/>
      <c r="D2" s="2345"/>
      <c r="E2" s="2345"/>
      <c r="F2" s="2345"/>
    </row>
    <row r="3" spans="1:6" x14ac:dyDescent="0.25">
      <c r="A3" s="2345" t="s">
        <v>281</v>
      </c>
      <c r="B3" s="2345"/>
      <c r="C3" s="2345"/>
      <c r="D3" s="2345"/>
      <c r="E3" s="2345"/>
      <c r="F3" s="2345"/>
    </row>
    <row r="4" spans="1:6" ht="31.5" x14ac:dyDescent="0.25">
      <c r="A4" s="1269" t="s">
        <v>3</v>
      </c>
      <c r="B4" s="96" t="s">
        <v>283</v>
      </c>
      <c r="C4" s="96" t="s">
        <v>284</v>
      </c>
      <c r="D4" s="96" t="s">
        <v>5291</v>
      </c>
      <c r="E4" s="138" t="s">
        <v>286</v>
      </c>
      <c r="F4" s="219" t="s">
        <v>287</v>
      </c>
    </row>
    <row r="5" spans="1:6" x14ac:dyDescent="0.25">
      <c r="A5" s="1433"/>
      <c r="B5" s="2351" t="s">
        <v>9</v>
      </c>
      <c r="C5" s="2351"/>
      <c r="D5" s="2351"/>
      <c r="E5" s="189"/>
      <c r="F5" s="71"/>
    </row>
    <row r="6" spans="1:6" ht="47.25" x14ac:dyDescent="0.25">
      <c r="A6" s="248">
        <v>1</v>
      </c>
      <c r="B6" s="75" t="s">
        <v>289</v>
      </c>
      <c r="C6" s="75" t="s">
        <v>31750</v>
      </c>
      <c r="D6" s="75" t="s">
        <v>329</v>
      </c>
      <c r="E6" s="187">
        <f>2120483-1000000</f>
        <v>1120483</v>
      </c>
      <c r="F6" s="72" t="s">
        <v>135</v>
      </c>
    </row>
    <row r="7" spans="1:6" ht="126" x14ac:dyDescent="0.25">
      <c r="A7" s="248">
        <v>2</v>
      </c>
      <c r="B7" s="75" t="s">
        <v>295</v>
      </c>
      <c r="C7" s="75" t="s">
        <v>31920</v>
      </c>
      <c r="D7" s="75" t="s">
        <v>30737</v>
      </c>
      <c r="E7" s="187">
        <v>1194000</v>
      </c>
      <c r="F7" s="72" t="s">
        <v>135</v>
      </c>
    </row>
    <row r="8" spans="1:6" ht="31.5" x14ac:dyDescent="0.25">
      <c r="A8" s="248">
        <v>3</v>
      </c>
      <c r="B8" s="75" t="s">
        <v>17</v>
      </c>
      <c r="C8" s="75" t="s">
        <v>31921</v>
      </c>
      <c r="D8" s="75" t="s">
        <v>19</v>
      </c>
      <c r="E8" s="187">
        <v>120000</v>
      </c>
      <c r="F8" s="72" t="s">
        <v>135</v>
      </c>
    </row>
    <row r="9" spans="1:6" ht="78.75" x14ac:dyDescent="0.25">
      <c r="A9" s="248">
        <v>4</v>
      </c>
      <c r="B9" s="75" t="s">
        <v>23</v>
      </c>
      <c r="C9" s="75" t="s">
        <v>31751</v>
      </c>
      <c r="D9" s="75" t="s">
        <v>3056</v>
      </c>
      <c r="E9" s="187">
        <v>1500000</v>
      </c>
      <c r="F9" s="72" t="s">
        <v>135</v>
      </c>
    </row>
    <row r="10" spans="1:6" x14ac:dyDescent="0.25">
      <c r="A10" s="248"/>
      <c r="B10" s="2348" t="s">
        <v>334</v>
      </c>
      <c r="C10" s="2350"/>
      <c r="D10" s="75"/>
      <c r="E10" s="187"/>
      <c r="F10" s="72"/>
    </row>
    <row r="11" spans="1:6" ht="110.25" x14ac:dyDescent="0.25">
      <c r="A11" s="248">
        <v>5</v>
      </c>
      <c r="B11" s="75" t="s">
        <v>295</v>
      </c>
      <c r="C11" s="75" t="s">
        <v>31752</v>
      </c>
      <c r="D11" s="75" t="s">
        <v>3852</v>
      </c>
      <c r="E11" s="187">
        <v>467241</v>
      </c>
      <c r="F11" s="72" t="s">
        <v>135</v>
      </c>
    </row>
    <row r="12" spans="1:6" ht="78.75" x14ac:dyDescent="0.25">
      <c r="A12" s="248">
        <v>6</v>
      </c>
      <c r="B12" s="75" t="s">
        <v>23</v>
      </c>
      <c r="C12" s="75" t="s">
        <v>31753</v>
      </c>
      <c r="D12" s="75" t="s">
        <v>3056</v>
      </c>
      <c r="E12" s="187">
        <v>1000000</v>
      </c>
      <c r="F12" s="72" t="s">
        <v>135</v>
      </c>
    </row>
    <row r="13" spans="1:6" ht="78.75" x14ac:dyDescent="0.25">
      <c r="A13" s="248">
        <v>7</v>
      </c>
      <c r="B13" s="75" t="s">
        <v>299</v>
      </c>
      <c r="C13" s="75" t="s">
        <v>31754</v>
      </c>
      <c r="D13" s="75" t="s">
        <v>31755</v>
      </c>
      <c r="E13" s="187">
        <v>1000000</v>
      </c>
      <c r="F13" s="72" t="s">
        <v>135</v>
      </c>
    </row>
    <row r="14" spans="1:6" x14ac:dyDescent="0.25">
      <c r="A14" s="248"/>
      <c r="B14" s="2348" t="s">
        <v>34</v>
      </c>
      <c r="C14" s="2350"/>
      <c r="D14" s="75"/>
      <c r="E14" s="187"/>
      <c r="F14" s="72"/>
    </row>
    <row r="15" spans="1:6" ht="47.25" x14ac:dyDescent="0.25">
      <c r="A15" s="248">
        <v>8</v>
      </c>
      <c r="B15" s="75" t="s">
        <v>311</v>
      </c>
      <c r="C15" s="75" t="s">
        <v>31756</v>
      </c>
      <c r="D15" s="75" t="s">
        <v>30750</v>
      </c>
      <c r="E15" s="187">
        <f>20560344.83-4500000</f>
        <v>16060344.829999998</v>
      </c>
      <c r="F15" s="72" t="s">
        <v>135</v>
      </c>
    </row>
    <row r="16" spans="1:6" x14ac:dyDescent="0.25">
      <c r="A16" s="248"/>
      <c r="B16" s="2348" t="s">
        <v>5895</v>
      </c>
      <c r="C16" s="2350"/>
      <c r="D16" s="75"/>
      <c r="E16" s="187"/>
      <c r="F16" s="72"/>
    </row>
    <row r="17" spans="1:6" ht="47.25" x14ac:dyDescent="0.25">
      <c r="A17" s="248">
        <v>9</v>
      </c>
      <c r="B17" s="75" t="s">
        <v>31757</v>
      </c>
      <c r="C17" s="75" t="s">
        <v>31758</v>
      </c>
      <c r="D17" s="75" t="s">
        <v>31759</v>
      </c>
      <c r="E17" s="187">
        <v>500000</v>
      </c>
      <c r="F17" s="72" t="s">
        <v>13</v>
      </c>
    </row>
    <row r="18" spans="1:6" ht="94.5" x14ac:dyDescent="0.25">
      <c r="A18" s="248">
        <v>10</v>
      </c>
      <c r="B18" s="75" t="s">
        <v>31760</v>
      </c>
      <c r="C18" s="75" t="s">
        <v>31761</v>
      </c>
      <c r="D18" s="75" t="s">
        <v>31762</v>
      </c>
      <c r="E18" s="187">
        <v>500000</v>
      </c>
      <c r="F18" s="72" t="s">
        <v>13</v>
      </c>
    </row>
    <row r="19" spans="1:6" ht="47.25" x14ac:dyDescent="0.25">
      <c r="A19" s="248">
        <v>11</v>
      </c>
      <c r="B19" s="75" t="s">
        <v>31763</v>
      </c>
      <c r="C19" s="75" t="s">
        <v>31764</v>
      </c>
      <c r="D19" s="75" t="s">
        <v>31765</v>
      </c>
      <c r="E19" s="187">
        <v>500000</v>
      </c>
      <c r="F19" s="72" t="s">
        <v>13</v>
      </c>
    </row>
    <row r="20" spans="1:6" ht="63" x14ac:dyDescent="0.25">
      <c r="A20" s="248">
        <v>12</v>
      </c>
      <c r="B20" s="75" t="s">
        <v>31766</v>
      </c>
      <c r="C20" s="75" t="s">
        <v>31767</v>
      </c>
      <c r="D20" s="75" t="s">
        <v>31768</v>
      </c>
      <c r="E20" s="187">
        <v>500000</v>
      </c>
      <c r="F20" s="72" t="s">
        <v>13</v>
      </c>
    </row>
    <row r="21" spans="1:6" ht="47.25" x14ac:dyDescent="0.25">
      <c r="A21" s="248">
        <v>13</v>
      </c>
      <c r="B21" s="75" t="s">
        <v>31769</v>
      </c>
      <c r="C21" s="75" t="s">
        <v>31770</v>
      </c>
      <c r="D21" s="75" t="s">
        <v>31768</v>
      </c>
      <c r="E21" s="187">
        <v>500000</v>
      </c>
      <c r="F21" s="72" t="s">
        <v>13</v>
      </c>
    </row>
    <row r="22" spans="1:6" ht="47.25" x14ac:dyDescent="0.25">
      <c r="A22" s="248">
        <v>14</v>
      </c>
      <c r="B22" s="75" t="s">
        <v>31771</v>
      </c>
      <c r="C22" s="75" t="s">
        <v>31772</v>
      </c>
      <c r="D22" s="75" t="s">
        <v>31765</v>
      </c>
      <c r="E22" s="187">
        <v>500000</v>
      </c>
      <c r="F22" s="72" t="s">
        <v>13</v>
      </c>
    </row>
    <row r="23" spans="1:6" ht="63" x14ac:dyDescent="0.25">
      <c r="A23" s="248">
        <v>15</v>
      </c>
      <c r="B23" s="75" t="s">
        <v>31773</v>
      </c>
      <c r="C23" s="75" t="s">
        <v>31774</v>
      </c>
      <c r="D23" s="75" t="s">
        <v>31775</v>
      </c>
      <c r="E23" s="187">
        <v>500000</v>
      </c>
      <c r="F23" s="72" t="s">
        <v>13</v>
      </c>
    </row>
    <row r="24" spans="1:6" ht="47.25" x14ac:dyDescent="0.25">
      <c r="A24" s="248">
        <v>16</v>
      </c>
      <c r="B24" s="75" t="s">
        <v>31776</v>
      </c>
      <c r="C24" s="75" t="s">
        <v>31777</v>
      </c>
      <c r="D24" s="75" t="s">
        <v>31768</v>
      </c>
      <c r="E24" s="187">
        <v>500000</v>
      </c>
      <c r="F24" s="72" t="s">
        <v>13</v>
      </c>
    </row>
    <row r="25" spans="1:6" ht="47.25" x14ac:dyDescent="0.25">
      <c r="A25" s="248">
        <v>17</v>
      </c>
      <c r="B25" s="75" t="s">
        <v>31778</v>
      </c>
      <c r="C25" s="75" t="s">
        <v>31779</v>
      </c>
      <c r="D25" s="75" t="s">
        <v>31780</v>
      </c>
      <c r="E25" s="187">
        <v>300000</v>
      </c>
      <c r="F25" s="72" t="s">
        <v>13</v>
      </c>
    </row>
    <row r="26" spans="1:6" ht="63" x14ac:dyDescent="0.25">
      <c r="A26" s="248">
        <v>18</v>
      </c>
      <c r="B26" s="75" t="s">
        <v>31781</v>
      </c>
      <c r="C26" s="75" t="s">
        <v>31782</v>
      </c>
      <c r="D26" s="75" t="s">
        <v>31783</v>
      </c>
      <c r="E26" s="187">
        <v>500000</v>
      </c>
      <c r="F26" s="72" t="s">
        <v>13</v>
      </c>
    </row>
    <row r="27" spans="1:6" ht="47.25" x14ac:dyDescent="0.25">
      <c r="A27" s="248">
        <v>19</v>
      </c>
      <c r="B27" s="75" t="s">
        <v>31784</v>
      </c>
      <c r="C27" s="75" t="s">
        <v>31785</v>
      </c>
      <c r="D27" s="75" t="s">
        <v>28452</v>
      </c>
      <c r="E27" s="187">
        <v>500000</v>
      </c>
      <c r="F27" s="72" t="s">
        <v>13</v>
      </c>
    </row>
    <row r="28" spans="1:6" ht="126" x14ac:dyDescent="0.25">
      <c r="A28" s="248">
        <v>20</v>
      </c>
      <c r="B28" s="75" t="s">
        <v>31786</v>
      </c>
      <c r="C28" s="75" t="s">
        <v>31787</v>
      </c>
      <c r="D28" s="75" t="s">
        <v>31788</v>
      </c>
      <c r="E28" s="187">
        <v>500000</v>
      </c>
      <c r="F28" s="72" t="s">
        <v>272</v>
      </c>
    </row>
    <row r="29" spans="1:6" ht="47.25" x14ac:dyDescent="0.25">
      <c r="A29" s="248">
        <v>21</v>
      </c>
      <c r="B29" s="75" t="s">
        <v>31789</v>
      </c>
      <c r="C29" s="75" t="s">
        <v>31790</v>
      </c>
      <c r="D29" s="75" t="s">
        <v>31791</v>
      </c>
      <c r="E29" s="187">
        <v>500000</v>
      </c>
      <c r="F29" s="72" t="s">
        <v>13</v>
      </c>
    </row>
    <row r="30" spans="1:6" ht="110.25" x14ac:dyDescent="0.25">
      <c r="A30" s="248">
        <v>22</v>
      </c>
      <c r="B30" s="75" t="s">
        <v>31792</v>
      </c>
      <c r="C30" s="75" t="s">
        <v>31793</v>
      </c>
      <c r="D30" s="75" t="s">
        <v>31794</v>
      </c>
      <c r="E30" s="187">
        <v>800000</v>
      </c>
      <c r="F30" s="72" t="s">
        <v>13</v>
      </c>
    </row>
    <row r="31" spans="1:6" ht="47.25" x14ac:dyDescent="0.25">
      <c r="A31" s="248">
        <v>23</v>
      </c>
      <c r="B31" s="75" t="s">
        <v>31795</v>
      </c>
      <c r="C31" s="75" t="s">
        <v>31796</v>
      </c>
      <c r="D31" s="75" t="s">
        <v>19218</v>
      </c>
      <c r="E31" s="187">
        <v>500000</v>
      </c>
      <c r="F31" s="72" t="s">
        <v>13</v>
      </c>
    </row>
    <row r="32" spans="1:6" ht="47.25" x14ac:dyDescent="0.25">
      <c r="A32" s="248">
        <v>24</v>
      </c>
      <c r="B32" s="75" t="s">
        <v>31797</v>
      </c>
      <c r="C32" s="75" t="s">
        <v>31798</v>
      </c>
      <c r="D32" s="75" t="s">
        <v>19218</v>
      </c>
      <c r="E32" s="187">
        <v>500000</v>
      </c>
      <c r="F32" s="72" t="s">
        <v>13</v>
      </c>
    </row>
    <row r="33" spans="1:6" x14ac:dyDescent="0.25">
      <c r="A33" s="248"/>
      <c r="B33" s="2351" t="s">
        <v>5872</v>
      </c>
      <c r="C33" s="2351"/>
      <c r="D33" s="75"/>
      <c r="E33" s="187"/>
      <c r="F33" s="72"/>
    </row>
    <row r="34" spans="1:6" ht="97.5" x14ac:dyDescent="0.25">
      <c r="A34" s="248">
        <v>25</v>
      </c>
      <c r="B34" s="10" t="s">
        <v>31799</v>
      </c>
      <c r="C34" s="75" t="s">
        <v>31758</v>
      </c>
      <c r="D34" s="152" t="s">
        <v>31800</v>
      </c>
      <c r="E34" s="722">
        <v>500000</v>
      </c>
      <c r="F34" s="72" t="s">
        <v>13</v>
      </c>
    </row>
    <row r="35" spans="1:6" ht="78.75" x14ac:dyDescent="0.25">
      <c r="A35" s="248">
        <v>26</v>
      </c>
      <c r="B35" s="10" t="s">
        <v>31801</v>
      </c>
      <c r="C35" s="75" t="s">
        <v>31761</v>
      </c>
      <c r="D35" s="75" t="s">
        <v>31802</v>
      </c>
      <c r="E35" s="187">
        <v>1000000</v>
      </c>
      <c r="F35" s="72" t="s">
        <v>13</v>
      </c>
    </row>
    <row r="36" spans="1:6" ht="47.25" x14ac:dyDescent="0.25">
      <c r="A36" s="248">
        <v>27</v>
      </c>
      <c r="B36" s="10" t="s">
        <v>31803</v>
      </c>
      <c r="C36" s="75" t="s">
        <v>31922</v>
      </c>
      <c r="D36" s="75" t="s">
        <v>12049</v>
      </c>
      <c r="E36" s="187">
        <v>500000</v>
      </c>
      <c r="F36" s="72" t="s">
        <v>13</v>
      </c>
    </row>
    <row r="37" spans="1:6" ht="94.5" x14ac:dyDescent="0.25">
      <c r="A37" s="248">
        <v>28</v>
      </c>
      <c r="B37" s="10" t="s">
        <v>31804</v>
      </c>
      <c r="C37" s="75" t="s">
        <v>31923</v>
      </c>
      <c r="D37" s="75" t="s">
        <v>31805</v>
      </c>
      <c r="E37" s="187">
        <v>600000</v>
      </c>
      <c r="F37" s="72" t="s">
        <v>272</v>
      </c>
    </row>
    <row r="38" spans="1:6" ht="126" x14ac:dyDescent="0.25">
      <c r="A38" s="248">
        <v>29</v>
      </c>
      <c r="B38" s="10" t="s">
        <v>31806</v>
      </c>
      <c r="C38" s="75" t="s">
        <v>31924</v>
      </c>
      <c r="D38" s="75" t="s">
        <v>31807</v>
      </c>
      <c r="E38" s="187">
        <v>800000</v>
      </c>
      <c r="F38" s="72" t="s">
        <v>272</v>
      </c>
    </row>
    <row r="39" spans="1:6" ht="47.25" x14ac:dyDescent="0.25">
      <c r="A39" s="248">
        <v>30</v>
      </c>
      <c r="B39" s="10" t="s">
        <v>31808</v>
      </c>
      <c r="C39" s="75" t="s">
        <v>31925</v>
      </c>
      <c r="D39" s="75" t="s">
        <v>12049</v>
      </c>
      <c r="E39" s="187">
        <v>500000</v>
      </c>
      <c r="F39" s="72" t="s">
        <v>13</v>
      </c>
    </row>
    <row r="40" spans="1:6" ht="47.25" x14ac:dyDescent="0.25">
      <c r="A40" s="248">
        <v>31</v>
      </c>
      <c r="B40" s="10" t="s">
        <v>31809</v>
      </c>
      <c r="C40" s="75" t="s">
        <v>31926</v>
      </c>
      <c r="D40" s="75" t="s">
        <v>31810</v>
      </c>
      <c r="E40" s="187">
        <v>1000000</v>
      </c>
      <c r="F40" s="72" t="s">
        <v>13</v>
      </c>
    </row>
    <row r="41" spans="1:6" ht="47.25" x14ac:dyDescent="0.25">
      <c r="A41" s="248">
        <v>32</v>
      </c>
      <c r="B41" s="10" t="s">
        <v>31811</v>
      </c>
      <c r="C41" s="75" t="s">
        <v>31927</v>
      </c>
      <c r="D41" s="75" t="s">
        <v>3027</v>
      </c>
      <c r="E41" s="187">
        <v>500000</v>
      </c>
      <c r="F41" s="72" t="s">
        <v>13</v>
      </c>
    </row>
    <row r="42" spans="1:6" ht="47.25" x14ac:dyDescent="0.25">
      <c r="A42" s="248">
        <v>33</v>
      </c>
      <c r="B42" s="10" t="s">
        <v>31812</v>
      </c>
      <c r="C42" s="75" t="s">
        <v>31928</v>
      </c>
      <c r="D42" s="75" t="s">
        <v>23498</v>
      </c>
      <c r="E42" s="187">
        <v>800000</v>
      </c>
      <c r="F42" s="72" t="s">
        <v>13</v>
      </c>
    </row>
    <row r="43" spans="1:6" x14ac:dyDescent="0.25">
      <c r="A43" s="248"/>
      <c r="B43" s="2348" t="s">
        <v>219</v>
      </c>
      <c r="C43" s="2350"/>
      <c r="D43" s="75"/>
      <c r="E43" s="187"/>
      <c r="F43" s="72"/>
    </row>
    <row r="44" spans="1:6" ht="141.75" x14ac:dyDescent="0.25">
      <c r="A44" s="248">
        <v>34</v>
      </c>
      <c r="B44" s="75" t="s">
        <v>31813</v>
      </c>
      <c r="C44" s="75" t="s">
        <v>31814</v>
      </c>
      <c r="D44" s="75" t="s">
        <v>31815</v>
      </c>
      <c r="E44" s="187">
        <v>500000</v>
      </c>
      <c r="F44" s="72" t="s">
        <v>13</v>
      </c>
    </row>
    <row r="45" spans="1:6" ht="78.75" x14ac:dyDescent="0.25">
      <c r="A45" s="248">
        <v>35</v>
      </c>
      <c r="B45" s="75" t="s">
        <v>31816</v>
      </c>
      <c r="C45" s="75" t="s">
        <v>31817</v>
      </c>
      <c r="D45" s="75" t="s">
        <v>31818</v>
      </c>
      <c r="E45" s="187">
        <v>1000000</v>
      </c>
      <c r="F45" s="72" t="s">
        <v>272</v>
      </c>
    </row>
    <row r="46" spans="1:6" ht="63" x14ac:dyDescent="0.25">
      <c r="A46" s="248">
        <v>36</v>
      </c>
      <c r="B46" s="75" t="s">
        <v>31819</v>
      </c>
      <c r="C46" s="75" t="s">
        <v>31820</v>
      </c>
      <c r="D46" s="75" t="s">
        <v>31821</v>
      </c>
      <c r="E46" s="187">
        <v>500000</v>
      </c>
      <c r="F46" s="72" t="s">
        <v>13</v>
      </c>
    </row>
    <row r="47" spans="1:6" ht="63" x14ac:dyDescent="0.25">
      <c r="A47" s="248">
        <v>37</v>
      </c>
      <c r="B47" s="75" t="s">
        <v>31822</v>
      </c>
      <c r="C47" s="75" t="s">
        <v>31823</v>
      </c>
      <c r="D47" s="75" t="s">
        <v>31821</v>
      </c>
      <c r="E47" s="187">
        <v>700000</v>
      </c>
      <c r="F47" s="72" t="s">
        <v>13</v>
      </c>
    </row>
    <row r="48" spans="1:6" ht="78.75" x14ac:dyDescent="0.25">
      <c r="A48" s="248">
        <v>38</v>
      </c>
      <c r="B48" s="75" t="s">
        <v>31824</v>
      </c>
      <c r="C48" s="75" t="s">
        <v>31825</v>
      </c>
      <c r="D48" s="75" t="s">
        <v>31826</v>
      </c>
      <c r="E48" s="187">
        <v>1000000</v>
      </c>
      <c r="F48" s="72" t="s">
        <v>272</v>
      </c>
    </row>
    <row r="49" spans="1:6" ht="78.75" x14ac:dyDescent="0.25">
      <c r="A49" s="248">
        <v>39</v>
      </c>
      <c r="B49" s="75" t="s">
        <v>31827</v>
      </c>
      <c r="C49" s="75" t="s">
        <v>31828</v>
      </c>
      <c r="D49" s="75" t="s">
        <v>31829</v>
      </c>
      <c r="E49" s="187">
        <v>300000</v>
      </c>
      <c r="F49" s="72" t="s">
        <v>272</v>
      </c>
    </row>
    <row r="50" spans="1:6" ht="47.25" x14ac:dyDescent="0.25">
      <c r="A50" s="248">
        <v>40</v>
      </c>
      <c r="B50" s="75" t="s">
        <v>31830</v>
      </c>
      <c r="C50" s="75" t="s">
        <v>31831</v>
      </c>
      <c r="D50" s="75" t="s">
        <v>31821</v>
      </c>
      <c r="E50" s="187">
        <v>1000000</v>
      </c>
      <c r="F50" s="72" t="s">
        <v>13</v>
      </c>
    </row>
    <row r="51" spans="1:6" ht="63" x14ac:dyDescent="0.25">
      <c r="A51" s="248">
        <v>41</v>
      </c>
      <c r="B51" s="75" t="s">
        <v>31832</v>
      </c>
      <c r="C51" s="75" t="s">
        <v>31833</v>
      </c>
      <c r="D51" s="75" t="s">
        <v>31834</v>
      </c>
      <c r="E51" s="187">
        <v>1500000</v>
      </c>
      <c r="F51" s="72" t="s">
        <v>13</v>
      </c>
    </row>
    <row r="52" spans="1:6" ht="63" x14ac:dyDescent="0.25">
      <c r="A52" s="248">
        <v>42</v>
      </c>
      <c r="B52" s="75" t="s">
        <v>31835</v>
      </c>
      <c r="C52" s="75" t="s">
        <v>31836</v>
      </c>
      <c r="D52" s="75" t="s">
        <v>31837</v>
      </c>
      <c r="E52" s="187">
        <v>1000000</v>
      </c>
      <c r="F52" s="72" t="s">
        <v>13</v>
      </c>
    </row>
    <row r="53" spans="1:6" ht="47.25" x14ac:dyDescent="0.25">
      <c r="A53" s="248">
        <v>43</v>
      </c>
      <c r="B53" s="75" t="s">
        <v>31838</v>
      </c>
      <c r="C53" s="75" t="s">
        <v>31839</v>
      </c>
      <c r="D53" s="75" t="s">
        <v>31840</v>
      </c>
      <c r="E53" s="187">
        <v>1500000</v>
      </c>
      <c r="F53" s="72" t="s">
        <v>13</v>
      </c>
    </row>
    <row r="54" spans="1:6" ht="47.25" x14ac:dyDescent="0.25">
      <c r="A54" s="248">
        <v>44</v>
      </c>
      <c r="B54" s="75" t="s">
        <v>31841</v>
      </c>
      <c r="C54" s="75" t="s">
        <v>31842</v>
      </c>
      <c r="D54" s="75" t="s">
        <v>31843</v>
      </c>
      <c r="E54" s="187">
        <v>1000000</v>
      </c>
      <c r="F54" s="72" t="s">
        <v>13</v>
      </c>
    </row>
    <row r="55" spans="1:6" ht="47.25" x14ac:dyDescent="0.25">
      <c r="A55" s="248">
        <v>45</v>
      </c>
      <c r="B55" s="75" t="s">
        <v>31844</v>
      </c>
      <c r="C55" s="75" t="s">
        <v>31845</v>
      </c>
      <c r="D55" s="75" t="s">
        <v>31846</v>
      </c>
      <c r="E55" s="187">
        <v>1000000</v>
      </c>
      <c r="F55" s="72" t="s">
        <v>13</v>
      </c>
    </row>
    <row r="56" spans="1:6" x14ac:dyDescent="0.25">
      <c r="A56" s="248"/>
      <c r="B56" s="76" t="s">
        <v>306</v>
      </c>
      <c r="C56" s="75"/>
      <c r="D56" s="75"/>
      <c r="E56" s="187"/>
      <c r="F56" s="72"/>
    </row>
    <row r="57" spans="1:6" ht="141.75" x14ac:dyDescent="0.25">
      <c r="A57" s="248">
        <v>46</v>
      </c>
      <c r="B57" s="75" t="s">
        <v>30743</v>
      </c>
      <c r="C57" s="75" t="s">
        <v>31847</v>
      </c>
      <c r="D57" s="75" t="s">
        <v>31848</v>
      </c>
      <c r="E57" s="187">
        <v>1644827</v>
      </c>
      <c r="F57" s="72" t="s">
        <v>135</v>
      </c>
    </row>
    <row r="58" spans="1:6" x14ac:dyDescent="0.25">
      <c r="A58" s="248"/>
      <c r="B58" s="2348" t="s">
        <v>303</v>
      </c>
      <c r="C58" s="2350"/>
      <c r="D58" s="75"/>
      <c r="E58" s="187"/>
      <c r="F58" s="72"/>
    </row>
    <row r="59" spans="1:6" ht="31.5" x14ac:dyDescent="0.25">
      <c r="A59" s="248">
        <v>47</v>
      </c>
      <c r="B59" s="75" t="s">
        <v>31849</v>
      </c>
      <c r="C59" s="75" t="s">
        <v>31850</v>
      </c>
      <c r="D59" s="75" t="s">
        <v>31851</v>
      </c>
      <c r="E59" s="187">
        <v>330000</v>
      </c>
      <c r="F59" s="72" t="s">
        <v>13</v>
      </c>
    </row>
    <row r="60" spans="1:6" ht="31.5" x14ac:dyDescent="0.25">
      <c r="A60" s="248">
        <v>48</v>
      </c>
      <c r="B60" s="75" t="s">
        <v>31852</v>
      </c>
      <c r="C60" s="75" t="s">
        <v>31853</v>
      </c>
      <c r="D60" s="75" t="s">
        <v>31851</v>
      </c>
      <c r="E60" s="187">
        <v>330000</v>
      </c>
      <c r="F60" s="72" t="s">
        <v>13</v>
      </c>
    </row>
    <row r="61" spans="1:6" ht="31.5" x14ac:dyDescent="0.25">
      <c r="A61" s="248">
        <v>49</v>
      </c>
      <c r="B61" s="75" t="s">
        <v>31854</v>
      </c>
      <c r="C61" s="75" t="s">
        <v>31855</v>
      </c>
      <c r="D61" s="75" t="s">
        <v>31851</v>
      </c>
      <c r="E61" s="187">
        <v>330000</v>
      </c>
      <c r="F61" s="72" t="s">
        <v>13</v>
      </c>
    </row>
    <row r="62" spans="1:6" ht="31.5" x14ac:dyDescent="0.25">
      <c r="A62" s="248">
        <v>50</v>
      </c>
      <c r="B62" s="75" t="s">
        <v>31856</v>
      </c>
      <c r="C62" s="75" t="s">
        <v>31857</v>
      </c>
      <c r="D62" s="75" t="s">
        <v>31851</v>
      </c>
      <c r="E62" s="187">
        <v>330000</v>
      </c>
      <c r="F62" s="72" t="s">
        <v>13</v>
      </c>
    </row>
    <row r="63" spans="1:6" ht="31.5" x14ac:dyDescent="0.25">
      <c r="A63" s="248">
        <v>51</v>
      </c>
      <c r="B63" s="75" t="s">
        <v>31858</v>
      </c>
      <c r="C63" s="75" t="s">
        <v>31859</v>
      </c>
      <c r="D63" s="75" t="s">
        <v>31851</v>
      </c>
      <c r="E63" s="187">
        <v>324827</v>
      </c>
      <c r="F63" s="72" t="s">
        <v>13</v>
      </c>
    </row>
    <row r="64" spans="1:6" ht="173.25" x14ac:dyDescent="0.25">
      <c r="A64" s="248">
        <v>52</v>
      </c>
      <c r="B64" s="75" t="s">
        <v>4995</v>
      </c>
      <c r="C64" s="75" t="s">
        <v>31860</v>
      </c>
      <c r="D64" s="75" t="s">
        <v>31861</v>
      </c>
      <c r="E64" s="187">
        <v>2681594.79</v>
      </c>
      <c r="F64" s="72" t="s">
        <v>272</v>
      </c>
    </row>
    <row r="65" spans="1:6" x14ac:dyDescent="0.25">
      <c r="A65" s="248"/>
      <c r="B65" s="2348" t="s">
        <v>477</v>
      </c>
      <c r="C65" s="2350"/>
      <c r="D65" s="75"/>
      <c r="E65" s="187"/>
      <c r="F65" s="72"/>
    </row>
    <row r="66" spans="1:6" ht="204.75" x14ac:dyDescent="0.25">
      <c r="A66" s="248">
        <v>53</v>
      </c>
      <c r="B66" s="75" t="s">
        <v>31862</v>
      </c>
      <c r="C66" s="75" t="s">
        <v>31863</v>
      </c>
      <c r="D66" s="75" t="s">
        <v>31864</v>
      </c>
      <c r="E66" s="187">
        <v>1169256.8</v>
      </c>
      <c r="F66" s="72" t="s">
        <v>13</v>
      </c>
    </row>
    <row r="67" spans="1:6" ht="204.75" x14ac:dyDescent="0.25">
      <c r="A67" s="248">
        <v>54</v>
      </c>
      <c r="B67" s="75" t="s">
        <v>31865</v>
      </c>
      <c r="C67" s="75" t="s">
        <v>31866</v>
      </c>
      <c r="D67" s="75" t="s">
        <v>31864</v>
      </c>
      <c r="E67" s="187">
        <v>1169256.8</v>
      </c>
      <c r="F67" s="72" t="s">
        <v>13</v>
      </c>
    </row>
    <row r="68" spans="1:6" ht="204.75" x14ac:dyDescent="0.25">
      <c r="A68" s="248">
        <v>55</v>
      </c>
      <c r="B68" s="75" t="s">
        <v>31867</v>
      </c>
      <c r="C68" s="75" t="s">
        <v>31868</v>
      </c>
      <c r="D68" s="75" t="s">
        <v>31864</v>
      </c>
      <c r="E68" s="187">
        <v>1169256.8</v>
      </c>
      <c r="F68" s="72" t="s">
        <v>13</v>
      </c>
    </row>
    <row r="69" spans="1:6" ht="204.75" x14ac:dyDescent="0.25">
      <c r="A69" s="248">
        <v>56</v>
      </c>
      <c r="B69" s="75" t="s">
        <v>31869</v>
      </c>
      <c r="C69" s="75" t="s">
        <v>31870</v>
      </c>
      <c r="D69" s="75" t="s">
        <v>31864</v>
      </c>
      <c r="E69" s="187">
        <v>1169256.8</v>
      </c>
      <c r="F69" s="72" t="s">
        <v>13</v>
      </c>
    </row>
    <row r="70" spans="1:6" ht="78.75" x14ac:dyDescent="0.25">
      <c r="A70" s="248">
        <v>57</v>
      </c>
      <c r="B70" s="75" t="s">
        <v>30746</v>
      </c>
      <c r="C70" s="75" t="s">
        <v>31871</v>
      </c>
      <c r="D70" s="75" t="s">
        <v>30748</v>
      </c>
      <c r="E70" s="187">
        <v>3500000</v>
      </c>
      <c r="F70" s="72" t="s">
        <v>13</v>
      </c>
    </row>
    <row r="71" spans="1:6" ht="94.5" x14ac:dyDescent="0.25">
      <c r="A71" s="248">
        <v>58</v>
      </c>
      <c r="B71" s="75" t="s">
        <v>301</v>
      </c>
      <c r="C71" s="75" t="s">
        <v>31872</v>
      </c>
      <c r="D71" s="69" t="s">
        <v>43</v>
      </c>
      <c r="E71" s="187">
        <v>4568965.5199999996</v>
      </c>
      <c r="F71" s="72" t="s">
        <v>135</v>
      </c>
    </row>
    <row r="72" spans="1:6" x14ac:dyDescent="0.25">
      <c r="A72" s="248"/>
      <c r="B72" s="76" t="s">
        <v>248</v>
      </c>
      <c r="C72" s="75"/>
      <c r="D72" s="75"/>
      <c r="E72" s="189">
        <f>SUM(E6:E71)</f>
        <v>66479310.339999989</v>
      </c>
      <c r="F72" s="72"/>
    </row>
    <row r="73" spans="1:6" x14ac:dyDescent="0.25">
      <c r="A73" s="357"/>
      <c r="B73" s="2427" t="s">
        <v>9</v>
      </c>
      <c r="C73" s="2427"/>
      <c r="D73" s="2427"/>
      <c r="E73" s="358"/>
      <c r="F73" s="71"/>
    </row>
    <row r="74" spans="1:6" ht="63" x14ac:dyDescent="0.25">
      <c r="A74" s="353">
        <v>1</v>
      </c>
      <c r="B74" s="75" t="s">
        <v>269</v>
      </c>
      <c r="C74" s="49" t="s">
        <v>31900</v>
      </c>
      <c r="D74" s="69" t="s">
        <v>271</v>
      </c>
      <c r="E74" s="187">
        <v>1000000</v>
      </c>
      <c r="F74" s="541" t="s">
        <v>272</v>
      </c>
    </row>
    <row r="75" spans="1:6" x14ac:dyDescent="0.25">
      <c r="A75" s="353"/>
      <c r="B75" s="76" t="s">
        <v>273</v>
      </c>
      <c r="C75" s="49"/>
      <c r="D75" s="69"/>
      <c r="E75" s="187"/>
      <c r="F75" s="541"/>
    </row>
    <row r="76" spans="1:6" ht="94.5" x14ac:dyDescent="0.25">
      <c r="A76" s="353">
        <v>2</v>
      </c>
      <c r="B76" s="75" t="s">
        <v>274</v>
      </c>
      <c r="C76" s="49" t="s">
        <v>31901</v>
      </c>
      <c r="D76" s="69" t="s">
        <v>276</v>
      </c>
      <c r="E76" s="187">
        <v>4500000</v>
      </c>
      <c r="F76" s="541" t="s">
        <v>277</v>
      </c>
    </row>
    <row r="77" spans="1:6" x14ac:dyDescent="0.25">
      <c r="A77" s="353"/>
      <c r="B77" s="76" t="s">
        <v>248</v>
      </c>
      <c r="C77" s="75"/>
      <c r="D77" s="69"/>
      <c r="E77" s="189">
        <v>5500000</v>
      </c>
      <c r="F77" s="541"/>
    </row>
    <row r="78" spans="1:6" ht="17.25" customHeight="1" x14ac:dyDescent="0.25">
      <c r="A78" s="131"/>
      <c r="B78" s="2351" t="s">
        <v>323</v>
      </c>
      <c r="C78" s="2351"/>
      <c r="D78" s="69"/>
      <c r="E78" s="189"/>
      <c r="F78" s="541"/>
    </row>
    <row r="79" spans="1:6" ht="63" x14ac:dyDescent="0.25">
      <c r="A79" s="90"/>
      <c r="B79" s="75" t="s">
        <v>31902</v>
      </c>
      <c r="C79" s="75" t="s">
        <v>31903</v>
      </c>
      <c r="D79" s="75" t="s">
        <v>31904</v>
      </c>
      <c r="E79" s="187">
        <v>2800000</v>
      </c>
      <c r="F79" s="72" t="s">
        <v>13</v>
      </c>
    </row>
    <row r="80" spans="1:6" ht="31.5" x14ac:dyDescent="0.25">
      <c r="A80" s="90"/>
      <c r="B80" s="75" t="s">
        <v>31905</v>
      </c>
      <c r="C80" s="75" t="s">
        <v>31906</v>
      </c>
      <c r="D80" s="75" t="s">
        <v>31904</v>
      </c>
      <c r="E80" s="187">
        <v>2000000</v>
      </c>
      <c r="F80" s="72" t="s">
        <v>13</v>
      </c>
    </row>
    <row r="81" spans="1:6" ht="31.5" x14ac:dyDescent="0.25">
      <c r="A81" s="90"/>
      <c r="B81" s="75" t="s">
        <v>31907</v>
      </c>
      <c r="C81" s="75" t="s">
        <v>31908</v>
      </c>
      <c r="D81" s="75" t="s">
        <v>31904</v>
      </c>
      <c r="E81" s="187">
        <v>531034.48</v>
      </c>
      <c r="F81" s="72" t="s">
        <v>13</v>
      </c>
    </row>
    <row r="82" spans="1:6" ht="31.5" x14ac:dyDescent="0.25">
      <c r="A82" s="90"/>
      <c r="B82" s="75" t="s">
        <v>31909</v>
      </c>
      <c r="C82" s="75" t="s">
        <v>31910</v>
      </c>
      <c r="D82" s="75" t="s">
        <v>31904</v>
      </c>
      <c r="E82" s="187">
        <v>2000000</v>
      </c>
      <c r="F82" s="72" t="s">
        <v>13</v>
      </c>
    </row>
    <row r="83" spans="1:6" ht="47.25" x14ac:dyDescent="0.25">
      <c r="A83" s="90"/>
      <c r="B83" s="75" t="s">
        <v>31911</v>
      </c>
      <c r="C83" s="75" t="s">
        <v>31758</v>
      </c>
      <c r="D83" s="75" t="s">
        <v>31912</v>
      </c>
      <c r="E83" s="187">
        <v>1000000</v>
      </c>
      <c r="F83" s="72" t="s">
        <v>13</v>
      </c>
    </row>
    <row r="84" spans="1:6" ht="15" customHeight="1" x14ac:dyDescent="0.25">
      <c r="A84" s="90">
        <v>28</v>
      </c>
      <c r="B84" s="10" t="s">
        <v>31913</v>
      </c>
      <c r="C84" s="75" t="s">
        <v>31929</v>
      </c>
      <c r="D84" s="75" t="s">
        <v>31914</v>
      </c>
      <c r="E84" s="187">
        <v>1000000</v>
      </c>
      <c r="F84" s="72" t="s">
        <v>13</v>
      </c>
    </row>
    <row r="85" spans="1:6" ht="15" customHeight="1" x14ac:dyDescent="0.25">
      <c r="A85" s="90">
        <v>29</v>
      </c>
      <c r="B85" s="10" t="s">
        <v>31915</v>
      </c>
      <c r="C85" s="75" t="s">
        <v>31924</v>
      </c>
      <c r="D85" s="75" t="s">
        <v>31912</v>
      </c>
      <c r="E85" s="187">
        <v>1000000</v>
      </c>
      <c r="F85" s="72" t="s">
        <v>13</v>
      </c>
    </row>
    <row r="86" spans="1:6" ht="15" customHeight="1" x14ac:dyDescent="0.25">
      <c r="A86" s="90">
        <v>30</v>
      </c>
      <c r="B86" s="10" t="s">
        <v>31916</v>
      </c>
      <c r="C86" s="75" t="s">
        <v>31925</v>
      </c>
      <c r="D86" s="75" t="s">
        <v>31912</v>
      </c>
      <c r="E86" s="187">
        <v>1000000</v>
      </c>
      <c r="F86" s="72" t="s">
        <v>13</v>
      </c>
    </row>
    <row r="87" spans="1:6" ht="63" x14ac:dyDescent="0.25">
      <c r="A87" s="90">
        <v>31</v>
      </c>
      <c r="B87" s="10" t="s">
        <v>31917</v>
      </c>
      <c r="C87" s="75" t="s">
        <v>31926</v>
      </c>
      <c r="D87" s="75" t="s">
        <v>31912</v>
      </c>
      <c r="E87" s="187">
        <v>1000000</v>
      </c>
      <c r="F87" s="72" t="s">
        <v>13</v>
      </c>
    </row>
    <row r="88" spans="1:6" ht="15.75" customHeight="1" x14ac:dyDescent="0.25">
      <c r="A88" s="90">
        <v>33</v>
      </c>
      <c r="B88" s="10" t="s">
        <v>31918</v>
      </c>
      <c r="C88" s="75" t="s">
        <v>31930</v>
      </c>
      <c r="D88" s="75" t="s">
        <v>31919</v>
      </c>
      <c r="E88" s="187">
        <v>500000</v>
      </c>
      <c r="F88" s="72" t="s">
        <v>272</v>
      </c>
    </row>
    <row r="89" spans="1:6" ht="31.5" x14ac:dyDescent="0.25">
      <c r="A89" s="248">
        <v>27</v>
      </c>
      <c r="B89" s="10" t="s">
        <v>31799</v>
      </c>
      <c r="C89" s="75" t="s">
        <v>31922</v>
      </c>
      <c r="D89" s="152" t="s">
        <v>31912</v>
      </c>
      <c r="E89" s="722">
        <v>1000000</v>
      </c>
      <c r="F89" s="72" t="s">
        <v>13</v>
      </c>
    </row>
    <row r="90" spans="1:6" ht="47.25" x14ac:dyDescent="0.25">
      <c r="A90" s="248">
        <v>28</v>
      </c>
      <c r="B90" s="10" t="s">
        <v>31801</v>
      </c>
      <c r="C90" s="75" t="s">
        <v>31923</v>
      </c>
      <c r="D90" s="75" t="s">
        <v>31912</v>
      </c>
      <c r="E90" s="187">
        <v>1000000</v>
      </c>
      <c r="F90" s="72" t="s">
        <v>13</v>
      </c>
    </row>
    <row r="91" spans="1:6" x14ac:dyDescent="0.25">
      <c r="A91" s="88"/>
      <c r="B91" s="282" t="s">
        <v>248</v>
      </c>
      <c r="C91" s="282"/>
      <c r="D91" s="88"/>
      <c r="E91" s="197">
        <f>SUM(E79:E90)</f>
        <v>14831034.48</v>
      </c>
      <c r="F91" s="553"/>
    </row>
    <row r="92" spans="1:6" ht="19.5" customHeight="1" x14ac:dyDescent="0.25">
      <c r="A92" s="88"/>
      <c r="B92" s="2373" t="s">
        <v>324</v>
      </c>
      <c r="C92" s="2374"/>
      <c r="D92" s="88"/>
      <c r="E92" s="89">
        <f>E91+E77+E72</f>
        <v>86810344.819999993</v>
      </c>
      <c r="F92" s="88"/>
    </row>
    <row r="96" spans="1:6" x14ac:dyDescent="0.25">
      <c r="A96" s="2553" t="s">
        <v>0</v>
      </c>
      <c r="B96" s="2554"/>
      <c r="C96" s="2554"/>
      <c r="D96" s="2554"/>
      <c r="E96" s="2554"/>
      <c r="F96" s="2555"/>
    </row>
    <row r="97" spans="1:6" x14ac:dyDescent="0.25">
      <c r="A97" s="2553" t="s">
        <v>31873</v>
      </c>
      <c r="B97" s="2554"/>
      <c r="C97" s="2554"/>
      <c r="D97" s="2554"/>
      <c r="E97" s="2554"/>
      <c r="F97" s="2555"/>
    </row>
    <row r="98" spans="1:6" x14ac:dyDescent="0.25">
      <c r="A98" s="2553" t="s">
        <v>281</v>
      </c>
      <c r="B98" s="2554"/>
      <c r="C98" s="2554"/>
      <c r="D98" s="2554"/>
      <c r="E98" s="2554"/>
      <c r="F98" s="2555"/>
    </row>
    <row r="99" spans="1:6" ht="31.5" x14ac:dyDescent="0.25">
      <c r="A99" s="270" t="s">
        <v>18595</v>
      </c>
      <c r="B99" s="45" t="s">
        <v>4</v>
      </c>
      <c r="C99" s="45" t="s">
        <v>5</v>
      </c>
      <c r="D99" s="45" t="s">
        <v>6</v>
      </c>
      <c r="E99" s="100" t="s">
        <v>2786</v>
      </c>
      <c r="F99" s="45" t="s">
        <v>7064</v>
      </c>
    </row>
    <row r="100" spans="1:6" x14ac:dyDescent="0.25">
      <c r="A100" s="270"/>
      <c r="B100" s="2330" t="s">
        <v>27539</v>
      </c>
      <c r="C100" s="2331"/>
      <c r="D100" s="45"/>
      <c r="E100" s="100"/>
      <c r="F100" s="45"/>
    </row>
    <row r="101" spans="1:6" ht="47.25" x14ac:dyDescent="0.25">
      <c r="A101" s="182">
        <v>1</v>
      </c>
      <c r="B101" s="182" t="s">
        <v>2060</v>
      </c>
      <c r="C101" s="182" t="s">
        <v>31750</v>
      </c>
      <c r="D101" s="182" t="s">
        <v>329</v>
      </c>
      <c r="E101" s="266">
        <v>390148</v>
      </c>
      <c r="F101" s="182" t="s">
        <v>135</v>
      </c>
    </row>
    <row r="102" spans="1:6" ht="126" x14ac:dyDescent="0.25">
      <c r="A102" s="182">
        <v>2</v>
      </c>
      <c r="B102" s="182" t="s">
        <v>295</v>
      </c>
      <c r="C102" s="182" t="s">
        <v>31874</v>
      </c>
      <c r="D102" s="182" t="s">
        <v>30737</v>
      </c>
      <c r="E102" s="266">
        <v>92610.62</v>
      </c>
      <c r="F102" s="182" t="s">
        <v>135</v>
      </c>
    </row>
    <row r="103" spans="1:6" ht="78.75" x14ac:dyDescent="0.25">
      <c r="A103" s="182">
        <v>3</v>
      </c>
      <c r="B103" s="182" t="s">
        <v>23</v>
      </c>
      <c r="C103" s="182" t="s">
        <v>31751</v>
      </c>
      <c r="D103" s="182" t="s">
        <v>541</v>
      </c>
      <c r="E103" s="266">
        <v>200000</v>
      </c>
      <c r="F103" s="182" t="s">
        <v>135</v>
      </c>
    </row>
    <row r="104" spans="1:6" x14ac:dyDescent="0.25">
      <c r="A104" s="182"/>
      <c r="B104" s="2381" t="s">
        <v>31875</v>
      </c>
      <c r="C104" s="2435"/>
      <c r="D104" s="2382"/>
      <c r="E104" s="157"/>
      <c r="F104" s="182"/>
    </row>
    <row r="105" spans="1:6" ht="78.75" x14ac:dyDescent="0.25">
      <c r="A105" s="182">
        <v>4</v>
      </c>
      <c r="B105" s="182" t="s">
        <v>23</v>
      </c>
      <c r="C105" s="182" t="s">
        <v>31753</v>
      </c>
      <c r="D105" s="182" t="s">
        <v>541</v>
      </c>
      <c r="E105" s="150">
        <v>50000</v>
      </c>
      <c r="F105" s="42" t="s">
        <v>135</v>
      </c>
    </row>
    <row r="106" spans="1:6" ht="78.75" x14ac:dyDescent="0.25">
      <c r="A106" s="182">
        <v>5</v>
      </c>
      <c r="B106" s="182" t="s">
        <v>299</v>
      </c>
      <c r="C106" s="182" t="s">
        <v>31754</v>
      </c>
      <c r="D106" s="182" t="s">
        <v>1244</v>
      </c>
      <c r="E106" s="266">
        <v>191379.32</v>
      </c>
      <c r="F106" s="42" t="s">
        <v>135</v>
      </c>
    </row>
    <row r="107" spans="1:6" x14ac:dyDescent="0.25">
      <c r="A107" s="182"/>
      <c r="B107" s="2381" t="s">
        <v>739</v>
      </c>
      <c r="C107" s="2382"/>
      <c r="D107" s="182"/>
      <c r="E107" s="157"/>
      <c r="F107" s="42"/>
    </row>
    <row r="108" spans="1:6" ht="94.5" x14ac:dyDescent="0.25">
      <c r="A108" s="182">
        <v>6</v>
      </c>
      <c r="B108" s="182" t="s">
        <v>301</v>
      </c>
      <c r="C108" s="182" t="s">
        <v>31872</v>
      </c>
      <c r="D108" s="182" t="s">
        <v>43</v>
      </c>
      <c r="E108" s="266">
        <v>568965.51</v>
      </c>
      <c r="F108" s="42" t="s">
        <v>135</v>
      </c>
    </row>
    <row r="109" spans="1:6" x14ac:dyDescent="0.25">
      <c r="A109" s="182"/>
      <c r="B109" s="2328" t="s">
        <v>5872</v>
      </c>
      <c r="C109" s="2328"/>
      <c r="D109" s="182"/>
      <c r="E109" s="157"/>
      <c r="F109" s="42"/>
    </row>
    <row r="110" spans="1:6" ht="17.25" customHeight="1" x14ac:dyDescent="0.25">
      <c r="A110" s="182">
        <v>7</v>
      </c>
      <c r="B110" s="182" t="s">
        <v>31876</v>
      </c>
      <c r="C110" s="182" t="s">
        <v>31764</v>
      </c>
      <c r="D110" s="182" t="s">
        <v>31877</v>
      </c>
      <c r="E110" s="150">
        <v>1000000</v>
      </c>
      <c r="F110" s="42" t="s">
        <v>13</v>
      </c>
    </row>
    <row r="111" spans="1:6" ht="47.25" x14ac:dyDescent="0.25">
      <c r="A111" s="182">
        <v>8</v>
      </c>
      <c r="B111" s="182" t="s">
        <v>31878</v>
      </c>
      <c r="C111" s="182" t="s">
        <v>31782</v>
      </c>
      <c r="D111" s="182" t="s">
        <v>31879</v>
      </c>
      <c r="E111" s="150">
        <v>1800000</v>
      </c>
      <c r="F111" s="42" t="s">
        <v>13</v>
      </c>
    </row>
    <row r="112" spans="1:6" x14ac:dyDescent="0.25">
      <c r="A112" s="182"/>
      <c r="B112" s="2381" t="s">
        <v>5895</v>
      </c>
      <c r="C112" s="2382"/>
      <c r="D112" s="182"/>
      <c r="E112" s="157"/>
      <c r="F112" s="42"/>
    </row>
    <row r="113" spans="1:6" ht="47.25" x14ac:dyDescent="0.25">
      <c r="A113" s="182">
        <v>9</v>
      </c>
      <c r="B113" s="269" t="s">
        <v>31880</v>
      </c>
      <c r="C113" s="182" t="s">
        <v>31881</v>
      </c>
      <c r="D113" s="182" t="s">
        <v>31882</v>
      </c>
      <c r="E113" s="150">
        <v>500000</v>
      </c>
      <c r="F113" s="42" t="s">
        <v>13</v>
      </c>
    </row>
    <row r="114" spans="1:6" ht="18" customHeight="1" x14ac:dyDescent="0.25">
      <c r="A114" s="182">
        <v>10</v>
      </c>
      <c r="B114" s="269" t="s">
        <v>31795</v>
      </c>
      <c r="C114" s="182" t="s">
        <v>31796</v>
      </c>
      <c r="D114" s="182" t="s">
        <v>31883</v>
      </c>
      <c r="E114" s="150">
        <v>700000</v>
      </c>
      <c r="F114" s="44" t="s">
        <v>13</v>
      </c>
    </row>
    <row r="115" spans="1:6" ht="31.5" x14ac:dyDescent="0.25">
      <c r="A115" s="182">
        <v>11</v>
      </c>
      <c r="B115" s="269" t="s">
        <v>31884</v>
      </c>
      <c r="C115" s="182" t="s">
        <v>31885</v>
      </c>
      <c r="D115" s="269" t="s">
        <v>31886</v>
      </c>
      <c r="E115" s="150">
        <v>800000</v>
      </c>
      <c r="F115" s="44" t="s">
        <v>13</v>
      </c>
    </row>
    <row r="116" spans="1:6" ht="31.5" x14ac:dyDescent="0.25">
      <c r="A116" s="182">
        <v>12</v>
      </c>
      <c r="B116" s="269" t="s">
        <v>31887</v>
      </c>
      <c r="C116" s="182" t="s">
        <v>31888</v>
      </c>
      <c r="D116" s="269" t="s">
        <v>19229</v>
      </c>
      <c r="E116" s="150">
        <v>500000</v>
      </c>
      <c r="F116" s="44" t="s">
        <v>13</v>
      </c>
    </row>
    <row r="117" spans="1:6" ht="31.5" x14ac:dyDescent="0.25">
      <c r="A117" s="182">
        <v>13</v>
      </c>
      <c r="B117" s="269" t="s">
        <v>31889</v>
      </c>
      <c r="C117" s="182" t="s">
        <v>31890</v>
      </c>
      <c r="D117" s="269" t="s">
        <v>31891</v>
      </c>
      <c r="E117" s="150">
        <v>200000</v>
      </c>
      <c r="F117" s="44" t="s">
        <v>13</v>
      </c>
    </row>
    <row r="118" spans="1:6" ht="31.5" x14ac:dyDescent="0.25">
      <c r="A118" s="182">
        <v>14</v>
      </c>
      <c r="B118" s="269" t="s">
        <v>31892</v>
      </c>
      <c r="C118" s="182" t="s">
        <v>31893</v>
      </c>
      <c r="D118" s="269" t="s">
        <v>31894</v>
      </c>
      <c r="E118" s="150">
        <v>2000000</v>
      </c>
      <c r="F118" s="44" t="s">
        <v>13</v>
      </c>
    </row>
    <row r="119" spans="1:6" ht="189" x14ac:dyDescent="0.25">
      <c r="A119" s="182">
        <v>15</v>
      </c>
      <c r="B119" s="269" t="s">
        <v>31895</v>
      </c>
      <c r="C119" s="182" t="s">
        <v>31896</v>
      </c>
      <c r="D119" s="269" t="s">
        <v>31897</v>
      </c>
      <c r="E119" s="151">
        <v>2000000</v>
      </c>
      <c r="F119" s="44" t="s">
        <v>13</v>
      </c>
    </row>
    <row r="120" spans="1:6" x14ac:dyDescent="0.25">
      <c r="A120" s="182"/>
      <c r="B120" s="264" t="s">
        <v>704</v>
      </c>
      <c r="C120" s="182"/>
      <c r="D120" s="182"/>
      <c r="E120" s="436">
        <f>SUM(E101:E119)</f>
        <v>10993103.449999999</v>
      </c>
      <c r="F120" s="182"/>
    </row>
    <row r="121" spans="1:6" x14ac:dyDescent="0.25">
      <c r="A121" s="182"/>
      <c r="B121" s="2381" t="s">
        <v>323</v>
      </c>
      <c r="C121" s="2382"/>
      <c r="D121" s="182"/>
      <c r="E121" s="436"/>
      <c r="F121" s="182"/>
    </row>
    <row r="122" spans="1:6" x14ac:dyDescent="0.25">
      <c r="A122" s="182"/>
      <c r="B122" s="437" t="s">
        <v>219</v>
      </c>
      <c r="C122" s="182"/>
      <c r="D122" s="182"/>
      <c r="E122" s="157"/>
      <c r="F122" s="42"/>
    </row>
    <row r="123" spans="1:6" ht="47.25" x14ac:dyDescent="0.25">
      <c r="A123" s="182">
        <v>16</v>
      </c>
      <c r="B123" s="182" t="s">
        <v>31898</v>
      </c>
      <c r="C123" s="182" t="s">
        <v>31842</v>
      </c>
      <c r="D123" s="182" t="s">
        <v>31899</v>
      </c>
      <c r="E123" s="266">
        <v>386206.55</v>
      </c>
      <c r="F123" s="44" t="s">
        <v>13</v>
      </c>
    </row>
    <row r="124" spans="1:6" x14ac:dyDescent="0.25">
      <c r="A124" s="264"/>
      <c r="B124" s="264" t="s">
        <v>704</v>
      </c>
      <c r="C124" s="264"/>
      <c r="D124" s="264"/>
      <c r="E124" s="268">
        <v>386206.55</v>
      </c>
      <c r="F124" s="264"/>
    </row>
    <row r="125" spans="1:6" x14ac:dyDescent="0.25">
      <c r="A125" s="264"/>
      <c r="B125" s="2381" t="s">
        <v>324</v>
      </c>
      <c r="C125" s="2382"/>
      <c r="D125" s="264"/>
      <c r="E125" s="436">
        <f>E124+E120</f>
        <v>11379310</v>
      </c>
      <c r="F125" s="264"/>
    </row>
  </sheetData>
  <mergeCells count="24">
    <mergeCell ref="B14:C14"/>
    <mergeCell ref="A1:F1"/>
    <mergeCell ref="A2:F2"/>
    <mergeCell ref="A3:F3"/>
    <mergeCell ref="B5:D5"/>
    <mergeCell ref="B10:C10"/>
    <mergeCell ref="B16:C16"/>
    <mergeCell ref="B33:C33"/>
    <mergeCell ref="B43:C43"/>
    <mergeCell ref="B58:C58"/>
    <mergeCell ref="B65:C65"/>
    <mergeCell ref="B112:C112"/>
    <mergeCell ref="A96:F96"/>
    <mergeCell ref="B78:C78"/>
    <mergeCell ref="B121:C121"/>
    <mergeCell ref="B125:C125"/>
    <mergeCell ref="B104:D104"/>
    <mergeCell ref="B107:C107"/>
    <mergeCell ref="B109:C109"/>
    <mergeCell ref="B73:D73"/>
    <mergeCell ref="B92:C92"/>
    <mergeCell ref="A97:F97"/>
    <mergeCell ref="A98:F98"/>
    <mergeCell ref="B100:C100"/>
  </mergeCells>
  <pageMargins left="0.7" right="0.7" top="0.75" bottom="0.75" header="0.3" footer="0.3"/>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7"/>
  <sheetViews>
    <sheetView topLeftCell="A105" workbookViewId="0">
      <selection activeCell="D80" sqref="D80"/>
    </sheetView>
  </sheetViews>
  <sheetFormatPr defaultRowHeight="15.75" x14ac:dyDescent="0.25"/>
  <cols>
    <col min="1" max="1" width="9.140625" style="128"/>
    <col min="2" max="2" width="19.140625" style="128" customWidth="1"/>
    <col min="3" max="3" width="42.85546875" style="128" customWidth="1"/>
    <col min="4" max="4" width="18.7109375" style="128" customWidth="1"/>
    <col min="5" max="5" width="20" style="128" customWidth="1"/>
    <col min="6" max="6" width="10.7109375" style="128" customWidth="1"/>
    <col min="7" max="16384" width="9.140625" style="128"/>
  </cols>
  <sheetData>
    <row r="1" spans="1:6" x14ac:dyDescent="0.25">
      <c r="A1" s="2345" t="s">
        <v>0</v>
      </c>
      <c r="B1" s="2345"/>
      <c r="C1" s="2345"/>
      <c r="D1" s="2345"/>
      <c r="E1" s="2345"/>
      <c r="F1" s="2345"/>
    </row>
    <row r="2" spans="1:6" x14ac:dyDescent="0.25">
      <c r="A2" s="2345" t="s">
        <v>31931</v>
      </c>
      <c r="B2" s="2345"/>
      <c r="C2" s="2345"/>
      <c r="D2" s="2345"/>
      <c r="E2" s="2345"/>
      <c r="F2" s="2345"/>
    </row>
    <row r="3" spans="1:6" x14ac:dyDescent="0.25">
      <c r="A3" s="2345" t="s">
        <v>281</v>
      </c>
      <c r="B3" s="2345"/>
      <c r="C3" s="2345"/>
      <c r="D3" s="2345"/>
      <c r="E3" s="2345"/>
      <c r="F3" s="2345"/>
    </row>
    <row r="4" spans="1:6" x14ac:dyDescent="0.25">
      <c r="A4" s="65" t="s">
        <v>3</v>
      </c>
      <c r="B4" s="96" t="s">
        <v>283</v>
      </c>
      <c r="C4" s="96" t="s">
        <v>284</v>
      </c>
      <c r="D4" s="96" t="s">
        <v>5291</v>
      </c>
      <c r="E4" s="138" t="s">
        <v>286</v>
      </c>
      <c r="F4" s="219" t="s">
        <v>287</v>
      </c>
    </row>
    <row r="5" spans="1:6" x14ac:dyDescent="0.25">
      <c r="A5" s="248"/>
      <c r="B5" s="2351" t="s">
        <v>9</v>
      </c>
      <c r="C5" s="2351"/>
      <c r="D5" s="2351"/>
      <c r="E5" s="189"/>
      <c r="F5" s="71"/>
    </row>
    <row r="6" spans="1:6" ht="47.25" x14ac:dyDescent="0.25">
      <c r="A6" s="248">
        <v>1</v>
      </c>
      <c r="B6" s="75" t="s">
        <v>3454</v>
      </c>
      <c r="C6" s="75" t="s">
        <v>31932</v>
      </c>
      <c r="D6" s="75" t="s">
        <v>329</v>
      </c>
      <c r="E6" s="74">
        <f>2744720-144600</f>
        <v>2600120</v>
      </c>
      <c r="F6" s="72" t="s">
        <v>272</v>
      </c>
    </row>
    <row r="7" spans="1:6" ht="126" x14ac:dyDescent="0.25">
      <c r="A7" s="248">
        <v>2</v>
      </c>
      <c r="B7" s="75" t="s">
        <v>295</v>
      </c>
      <c r="C7" s="75" t="s">
        <v>31933</v>
      </c>
      <c r="D7" s="75" t="s">
        <v>488</v>
      </c>
      <c r="E7" s="74">
        <v>1100000.69</v>
      </c>
      <c r="F7" s="72" t="s">
        <v>272</v>
      </c>
    </row>
    <row r="8" spans="1:6" ht="31.5" x14ac:dyDescent="0.25">
      <c r="A8" s="248">
        <v>3</v>
      </c>
      <c r="B8" s="75" t="s">
        <v>17</v>
      </c>
      <c r="C8" s="75" t="s">
        <v>31934</v>
      </c>
      <c r="D8" s="75" t="s">
        <v>19</v>
      </c>
      <c r="E8" s="74">
        <v>43900</v>
      </c>
      <c r="F8" s="72" t="s">
        <v>272</v>
      </c>
    </row>
    <row r="9" spans="1:6" ht="31.5" x14ac:dyDescent="0.25">
      <c r="A9" s="248">
        <v>4</v>
      </c>
      <c r="B9" s="75" t="s">
        <v>20</v>
      </c>
      <c r="C9" s="75" t="s">
        <v>31935</v>
      </c>
      <c r="D9" s="75" t="s">
        <v>22</v>
      </c>
      <c r="E9" s="74">
        <v>68400</v>
      </c>
      <c r="F9" s="72" t="s">
        <v>272</v>
      </c>
    </row>
    <row r="10" spans="1:6" ht="94.5" x14ac:dyDescent="0.25">
      <c r="A10" s="248">
        <v>5</v>
      </c>
      <c r="B10" s="75" t="s">
        <v>23</v>
      </c>
      <c r="C10" s="75" t="s">
        <v>31936</v>
      </c>
      <c r="D10" s="75" t="s">
        <v>31937</v>
      </c>
      <c r="E10" s="74">
        <f>1251600-855400</f>
        <v>396200</v>
      </c>
      <c r="F10" s="72" t="s">
        <v>1259</v>
      </c>
    </row>
    <row r="11" spans="1:6" x14ac:dyDescent="0.25">
      <c r="A11" s="248"/>
      <c r="B11" s="2351" t="s">
        <v>334</v>
      </c>
      <c r="C11" s="2351"/>
      <c r="D11" s="2351"/>
      <c r="E11" s="72"/>
      <c r="F11" s="72"/>
    </row>
    <row r="12" spans="1:6" ht="110.25" x14ac:dyDescent="0.25">
      <c r="A12" s="248">
        <v>6</v>
      </c>
      <c r="B12" s="75" t="s">
        <v>295</v>
      </c>
      <c r="C12" s="75" t="s">
        <v>31938</v>
      </c>
      <c r="D12" s="75" t="s">
        <v>2063</v>
      </c>
      <c r="E12" s="74">
        <v>884310.34</v>
      </c>
      <c r="F12" s="72" t="s">
        <v>272</v>
      </c>
    </row>
    <row r="13" spans="1:6" ht="78.75" x14ac:dyDescent="0.25">
      <c r="A13" s="248">
        <v>7</v>
      </c>
      <c r="B13" s="75" t="s">
        <v>23</v>
      </c>
      <c r="C13" s="75" t="s">
        <v>31939</v>
      </c>
      <c r="D13" s="75" t="s">
        <v>3056</v>
      </c>
      <c r="E13" s="74">
        <v>720000</v>
      </c>
      <c r="F13" s="72" t="s">
        <v>272</v>
      </c>
    </row>
    <row r="14" spans="1:6" ht="78.75" x14ac:dyDescent="0.25">
      <c r="A14" s="248">
        <v>8</v>
      </c>
      <c r="B14" s="75" t="s">
        <v>299</v>
      </c>
      <c r="C14" s="75" t="s">
        <v>31940</v>
      </c>
      <c r="D14" s="75" t="s">
        <v>2498</v>
      </c>
      <c r="E14" s="74">
        <v>1000000</v>
      </c>
      <c r="F14" s="72" t="s">
        <v>272</v>
      </c>
    </row>
    <row r="15" spans="1:6" x14ac:dyDescent="0.25">
      <c r="A15" s="248"/>
      <c r="B15" s="2348" t="s">
        <v>34</v>
      </c>
      <c r="C15" s="2350"/>
      <c r="D15" s="75"/>
      <c r="E15" s="72"/>
      <c r="F15" s="72"/>
    </row>
    <row r="16" spans="1:6" ht="47.25" x14ac:dyDescent="0.25">
      <c r="A16" s="248">
        <v>9</v>
      </c>
      <c r="B16" s="75" t="s">
        <v>309</v>
      </c>
      <c r="C16" s="75" t="s">
        <v>31941</v>
      </c>
      <c r="D16" s="75" t="s">
        <v>341</v>
      </c>
      <c r="E16" s="74">
        <f>11800000-2400000</f>
        <v>9400000</v>
      </c>
      <c r="F16" s="72" t="s">
        <v>272</v>
      </c>
    </row>
    <row r="17" spans="1:6" ht="63" x14ac:dyDescent="0.25">
      <c r="A17" s="248">
        <v>10</v>
      </c>
      <c r="B17" s="75" t="s">
        <v>31942</v>
      </c>
      <c r="C17" s="75" t="s">
        <v>31943</v>
      </c>
      <c r="D17" s="75" t="s">
        <v>341</v>
      </c>
      <c r="E17" s="74">
        <v>7300000</v>
      </c>
      <c r="F17" s="72" t="s">
        <v>272</v>
      </c>
    </row>
    <row r="18" spans="1:6" ht="47.25" x14ac:dyDescent="0.25">
      <c r="A18" s="248">
        <v>11</v>
      </c>
      <c r="B18" s="75" t="s">
        <v>3861</v>
      </c>
      <c r="C18" s="75" t="s">
        <v>31944</v>
      </c>
      <c r="D18" s="75" t="s">
        <v>31945</v>
      </c>
      <c r="E18" s="74">
        <v>600000</v>
      </c>
      <c r="F18" s="72" t="s">
        <v>272</v>
      </c>
    </row>
    <row r="19" spans="1:6" x14ac:dyDescent="0.25">
      <c r="A19" s="248"/>
      <c r="B19" s="2348" t="s">
        <v>306</v>
      </c>
      <c r="C19" s="2350"/>
      <c r="D19" s="75"/>
      <c r="E19" s="72"/>
      <c r="F19" s="72"/>
    </row>
    <row r="20" spans="1:6" ht="141.75" x14ac:dyDescent="0.25">
      <c r="A20" s="248">
        <v>12</v>
      </c>
      <c r="B20" s="75" t="s">
        <v>4481</v>
      </c>
      <c r="C20" s="75" t="s">
        <v>31946</v>
      </c>
      <c r="D20" s="75" t="s">
        <v>10281</v>
      </c>
      <c r="E20" s="74">
        <v>1500000</v>
      </c>
      <c r="F20" s="72" t="s">
        <v>272</v>
      </c>
    </row>
    <row r="21" spans="1:6" x14ac:dyDescent="0.25">
      <c r="A21" s="248"/>
      <c r="B21" s="2348" t="s">
        <v>40</v>
      </c>
      <c r="C21" s="2350"/>
      <c r="D21" s="75"/>
      <c r="E21" s="72"/>
      <c r="F21" s="72"/>
    </row>
    <row r="22" spans="1:6" ht="94.5" x14ac:dyDescent="0.25">
      <c r="A22" s="248">
        <v>13</v>
      </c>
      <c r="B22" s="75" t="s">
        <v>301</v>
      </c>
      <c r="C22" s="75" t="s">
        <v>31947</v>
      </c>
      <c r="D22" s="75" t="s">
        <v>43</v>
      </c>
      <c r="E22" s="74">
        <v>4568965.5199999996</v>
      </c>
      <c r="F22" s="72" t="s">
        <v>272</v>
      </c>
    </row>
    <row r="23" spans="1:6" x14ac:dyDescent="0.25">
      <c r="A23" s="248"/>
      <c r="B23" s="2351" t="s">
        <v>5895</v>
      </c>
      <c r="C23" s="2351"/>
      <c r="D23" s="75"/>
      <c r="E23" s="72"/>
      <c r="F23" s="72"/>
    </row>
    <row r="24" spans="1:6" ht="47.25" x14ac:dyDescent="0.25">
      <c r="A24" s="248">
        <v>14</v>
      </c>
      <c r="B24" s="75" t="s">
        <v>31948</v>
      </c>
      <c r="C24" s="75" t="s">
        <v>31949</v>
      </c>
      <c r="D24" s="75" t="s">
        <v>349</v>
      </c>
      <c r="E24" s="74">
        <v>1700000</v>
      </c>
      <c r="F24" s="72" t="s">
        <v>13</v>
      </c>
    </row>
    <row r="25" spans="1:6" ht="252" x14ac:dyDescent="0.25">
      <c r="A25" s="248">
        <v>15</v>
      </c>
      <c r="B25" s="75" t="s">
        <v>31950</v>
      </c>
      <c r="C25" s="75" t="s">
        <v>31951</v>
      </c>
      <c r="D25" s="75" t="s">
        <v>31952</v>
      </c>
      <c r="E25" s="74">
        <v>1200000</v>
      </c>
      <c r="F25" s="72" t="s">
        <v>13</v>
      </c>
    </row>
    <row r="26" spans="1:6" ht="63" x14ac:dyDescent="0.25">
      <c r="A26" s="248">
        <v>16</v>
      </c>
      <c r="B26" s="75" t="s">
        <v>31953</v>
      </c>
      <c r="C26" s="75" t="s">
        <v>31954</v>
      </c>
      <c r="D26" s="75" t="s">
        <v>31955</v>
      </c>
      <c r="E26" s="74">
        <v>1700000</v>
      </c>
      <c r="F26" s="72" t="s">
        <v>13</v>
      </c>
    </row>
    <row r="27" spans="1:6" ht="110.25" x14ac:dyDescent="0.25">
      <c r="A27" s="248">
        <v>17</v>
      </c>
      <c r="B27" s="75" t="s">
        <v>31956</v>
      </c>
      <c r="C27" s="75" t="s">
        <v>31957</v>
      </c>
      <c r="D27" s="75" t="s">
        <v>31958</v>
      </c>
      <c r="E27" s="74">
        <v>1000000</v>
      </c>
      <c r="F27" s="72" t="s">
        <v>13</v>
      </c>
    </row>
    <row r="28" spans="1:6" ht="47.25" x14ac:dyDescent="0.25">
      <c r="A28" s="248">
        <v>18</v>
      </c>
      <c r="B28" s="75" t="s">
        <v>31959</v>
      </c>
      <c r="C28" s="75" t="s">
        <v>31960</v>
      </c>
      <c r="D28" s="75" t="s">
        <v>31961</v>
      </c>
      <c r="E28" s="74">
        <v>850000</v>
      </c>
      <c r="F28" s="72" t="s">
        <v>13</v>
      </c>
    </row>
    <row r="29" spans="1:6" ht="63" x14ac:dyDescent="0.25">
      <c r="A29" s="248">
        <v>19</v>
      </c>
      <c r="B29" s="75" t="s">
        <v>31962</v>
      </c>
      <c r="C29" s="75" t="s">
        <v>31963</v>
      </c>
      <c r="D29" s="75" t="s">
        <v>31964</v>
      </c>
      <c r="E29" s="74">
        <v>200000</v>
      </c>
      <c r="F29" s="72" t="s">
        <v>13</v>
      </c>
    </row>
    <row r="30" spans="1:6" ht="47.25" x14ac:dyDescent="0.25">
      <c r="A30" s="248">
        <v>20</v>
      </c>
      <c r="B30" s="75" t="s">
        <v>31965</v>
      </c>
      <c r="C30" s="75" t="s">
        <v>31966</v>
      </c>
      <c r="D30" s="75" t="s">
        <v>31967</v>
      </c>
      <c r="E30" s="74">
        <v>200000</v>
      </c>
      <c r="F30" s="72" t="s">
        <v>13</v>
      </c>
    </row>
    <row r="31" spans="1:6" ht="63" x14ac:dyDescent="0.25">
      <c r="A31" s="248">
        <v>21</v>
      </c>
      <c r="B31" s="75" t="s">
        <v>31968</v>
      </c>
      <c r="C31" s="75" t="s">
        <v>31969</v>
      </c>
      <c r="D31" s="75" t="s">
        <v>31964</v>
      </c>
      <c r="E31" s="74">
        <v>200000</v>
      </c>
      <c r="F31" s="72" t="s">
        <v>13</v>
      </c>
    </row>
    <row r="32" spans="1:6" ht="63" x14ac:dyDescent="0.25">
      <c r="A32" s="248">
        <v>22</v>
      </c>
      <c r="B32" s="75" t="s">
        <v>31970</v>
      </c>
      <c r="C32" s="75" t="s">
        <v>31971</v>
      </c>
      <c r="D32" s="75" t="s">
        <v>31972</v>
      </c>
      <c r="E32" s="74">
        <v>200000</v>
      </c>
      <c r="F32" s="72" t="s">
        <v>13</v>
      </c>
    </row>
    <row r="33" spans="1:6" ht="63" x14ac:dyDescent="0.25">
      <c r="A33" s="248">
        <v>23</v>
      </c>
      <c r="B33" s="75" t="s">
        <v>31973</v>
      </c>
      <c r="C33" s="75" t="s">
        <v>31974</v>
      </c>
      <c r="D33" s="75" t="s">
        <v>31964</v>
      </c>
      <c r="E33" s="74">
        <v>200000</v>
      </c>
      <c r="F33" s="72" t="s">
        <v>13</v>
      </c>
    </row>
    <row r="34" spans="1:6" ht="47.25" x14ac:dyDescent="0.25">
      <c r="A34" s="248">
        <v>24</v>
      </c>
      <c r="B34" s="75" t="s">
        <v>31975</v>
      </c>
      <c r="C34" s="75" t="s">
        <v>31976</v>
      </c>
      <c r="D34" s="75" t="s">
        <v>31977</v>
      </c>
      <c r="E34" s="74">
        <v>250000</v>
      </c>
      <c r="F34" s="72" t="s">
        <v>13</v>
      </c>
    </row>
    <row r="35" spans="1:6" ht="63" x14ac:dyDescent="0.25">
      <c r="A35" s="248">
        <v>25</v>
      </c>
      <c r="B35" s="75" t="s">
        <v>31978</v>
      </c>
      <c r="C35" s="75" t="s">
        <v>31979</v>
      </c>
      <c r="D35" s="75" t="s">
        <v>31964</v>
      </c>
      <c r="E35" s="74">
        <v>200000</v>
      </c>
      <c r="F35" s="72" t="s">
        <v>13</v>
      </c>
    </row>
    <row r="36" spans="1:6" ht="110.25" x14ac:dyDescent="0.25">
      <c r="A36" s="248">
        <v>26</v>
      </c>
      <c r="B36" s="75" t="s">
        <v>31980</v>
      </c>
      <c r="C36" s="75" t="s">
        <v>31981</v>
      </c>
      <c r="D36" s="75" t="s">
        <v>31982</v>
      </c>
      <c r="E36" s="74">
        <v>1000000</v>
      </c>
      <c r="F36" s="72" t="s">
        <v>13</v>
      </c>
    </row>
    <row r="37" spans="1:6" ht="47.25" x14ac:dyDescent="0.25">
      <c r="A37" s="248">
        <v>27</v>
      </c>
      <c r="B37" s="75" t="s">
        <v>31983</v>
      </c>
      <c r="C37" s="75" t="s">
        <v>31984</v>
      </c>
      <c r="D37" s="75" t="s">
        <v>31961</v>
      </c>
      <c r="E37" s="74">
        <v>850000</v>
      </c>
      <c r="F37" s="72" t="s">
        <v>13</v>
      </c>
    </row>
    <row r="38" spans="1:6" ht="47.25" x14ac:dyDescent="0.25">
      <c r="A38" s="248">
        <v>28</v>
      </c>
      <c r="B38" s="75" t="s">
        <v>31985</v>
      </c>
      <c r="C38" s="75" t="s">
        <v>31986</v>
      </c>
      <c r="D38" s="75" t="s">
        <v>31987</v>
      </c>
      <c r="E38" s="74">
        <v>200000</v>
      </c>
      <c r="F38" s="72" t="s">
        <v>13</v>
      </c>
    </row>
    <row r="39" spans="1:6" ht="63" x14ac:dyDescent="0.25">
      <c r="A39" s="248">
        <v>29</v>
      </c>
      <c r="B39" s="75" t="s">
        <v>31988</v>
      </c>
      <c r="C39" s="75" t="s">
        <v>31989</v>
      </c>
      <c r="D39" s="75" t="s">
        <v>31955</v>
      </c>
      <c r="E39" s="74">
        <v>1700000</v>
      </c>
      <c r="F39" s="72" t="s">
        <v>13</v>
      </c>
    </row>
    <row r="40" spans="1:6" ht="173.25" x14ac:dyDescent="0.25">
      <c r="A40" s="248">
        <v>30</v>
      </c>
      <c r="B40" s="75" t="s">
        <v>31990</v>
      </c>
      <c r="C40" s="75" t="s">
        <v>31991</v>
      </c>
      <c r="D40" s="75" t="s">
        <v>31992</v>
      </c>
      <c r="E40" s="74">
        <v>800000</v>
      </c>
      <c r="F40" s="72" t="s">
        <v>13</v>
      </c>
    </row>
    <row r="41" spans="1:6" ht="63" x14ac:dyDescent="0.25">
      <c r="A41" s="248">
        <v>31</v>
      </c>
      <c r="B41" s="75" t="s">
        <v>31993</v>
      </c>
      <c r="C41" s="75" t="s">
        <v>31994</v>
      </c>
      <c r="D41" s="75" t="s">
        <v>31995</v>
      </c>
      <c r="E41" s="74">
        <v>700000</v>
      </c>
      <c r="F41" s="72" t="s">
        <v>272</v>
      </c>
    </row>
    <row r="42" spans="1:6" ht="78.75" x14ac:dyDescent="0.25">
      <c r="A42" s="248">
        <v>32</v>
      </c>
      <c r="B42" s="75" t="s">
        <v>31996</v>
      </c>
      <c r="C42" s="75" t="s">
        <v>31997</v>
      </c>
      <c r="D42" s="75" t="s">
        <v>31998</v>
      </c>
      <c r="E42" s="74">
        <v>300000</v>
      </c>
      <c r="F42" s="72" t="s">
        <v>272</v>
      </c>
    </row>
    <row r="43" spans="1:6" ht="94.5" x14ac:dyDescent="0.25">
      <c r="A43" s="248">
        <v>33</v>
      </c>
      <c r="B43" s="75" t="s">
        <v>31999</v>
      </c>
      <c r="C43" s="75" t="s">
        <v>32000</v>
      </c>
      <c r="D43" s="75" t="s">
        <v>32001</v>
      </c>
      <c r="E43" s="74">
        <v>380150</v>
      </c>
      <c r="F43" s="72" t="s">
        <v>272</v>
      </c>
    </row>
    <row r="44" spans="1:6" x14ac:dyDescent="0.25">
      <c r="A44" s="248"/>
      <c r="B44" s="2351" t="s">
        <v>5872</v>
      </c>
      <c r="C44" s="2351"/>
      <c r="D44" s="75"/>
      <c r="E44" s="74"/>
      <c r="F44" s="72"/>
    </row>
    <row r="45" spans="1:6" ht="94.5" x14ac:dyDescent="0.25">
      <c r="A45" s="248">
        <v>34</v>
      </c>
      <c r="B45" s="75" t="s">
        <v>32002</v>
      </c>
      <c r="C45" s="75" t="s">
        <v>32003</v>
      </c>
      <c r="D45" s="75" t="s">
        <v>32004</v>
      </c>
      <c r="E45" s="74">
        <v>300000</v>
      </c>
      <c r="F45" s="72" t="s">
        <v>272</v>
      </c>
    </row>
    <row r="46" spans="1:6" ht="94.5" x14ac:dyDescent="0.25">
      <c r="A46" s="248">
        <v>35</v>
      </c>
      <c r="B46" s="75" t="s">
        <v>32005</v>
      </c>
      <c r="C46" s="75" t="s">
        <v>32006</v>
      </c>
      <c r="D46" s="75" t="s">
        <v>32007</v>
      </c>
      <c r="E46" s="74">
        <v>1000000</v>
      </c>
      <c r="F46" s="72" t="s">
        <v>272</v>
      </c>
    </row>
    <row r="47" spans="1:6" ht="204.75" x14ac:dyDescent="0.25">
      <c r="A47" s="248">
        <v>36</v>
      </c>
      <c r="B47" s="75" t="s">
        <v>32008</v>
      </c>
      <c r="C47" s="75" t="s">
        <v>32009</v>
      </c>
      <c r="D47" s="75" t="s">
        <v>32010</v>
      </c>
      <c r="E47" s="74">
        <v>2687531</v>
      </c>
      <c r="F47" s="72" t="s">
        <v>272</v>
      </c>
    </row>
    <row r="48" spans="1:6" ht="315" x14ac:dyDescent="0.25">
      <c r="A48" s="248">
        <v>37</v>
      </c>
      <c r="B48" s="75" t="s">
        <v>32011</v>
      </c>
      <c r="C48" s="75" t="s">
        <v>32012</v>
      </c>
      <c r="D48" s="75" t="s">
        <v>32013</v>
      </c>
      <c r="E48" s="74">
        <v>5633150</v>
      </c>
      <c r="F48" s="72" t="s">
        <v>272</v>
      </c>
    </row>
    <row r="49" spans="1:6" ht="157.5" x14ac:dyDescent="0.25">
      <c r="A49" s="248">
        <v>38</v>
      </c>
      <c r="B49" s="75" t="s">
        <v>32014</v>
      </c>
      <c r="C49" s="75" t="s">
        <v>32015</v>
      </c>
      <c r="D49" s="75" t="s">
        <v>32016</v>
      </c>
      <c r="E49" s="74">
        <v>2409600.7999999998</v>
      </c>
      <c r="F49" s="72" t="s">
        <v>272</v>
      </c>
    </row>
    <row r="50" spans="1:6" ht="63" x14ac:dyDescent="0.25">
      <c r="A50" s="248">
        <v>39</v>
      </c>
      <c r="B50" s="75" t="s">
        <v>32017</v>
      </c>
      <c r="C50" s="75" t="s">
        <v>32018</v>
      </c>
      <c r="D50" s="75" t="s">
        <v>32019</v>
      </c>
      <c r="E50" s="74">
        <v>200000</v>
      </c>
      <c r="F50" s="72" t="s">
        <v>272</v>
      </c>
    </row>
    <row r="51" spans="1:6" x14ac:dyDescent="0.25">
      <c r="A51" s="248"/>
      <c r="B51" s="2351" t="s">
        <v>2940</v>
      </c>
      <c r="C51" s="2351"/>
      <c r="D51" s="75"/>
      <c r="E51" s="74"/>
      <c r="F51" s="72"/>
    </row>
    <row r="52" spans="1:6" ht="204.75" x14ac:dyDescent="0.25">
      <c r="A52" s="248">
        <v>40</v>
      </c>
      <c r="B52" s="75" t="s">
        <v>32020</v>
      </c>
      <c r="C52" s="75" t="s">
        <v>32021</v>
      </c>
      <c r="D52" s="75" t="s">
        <v>32022</v>
      </c>
      <c r="E52" s="74">
        <v>7299277.2699999996</v>
      </c>
      <c r="F52" s="72" t="s">
        <v>13</v>
      </c>
    </row>
    <row r="53" spans="1:6" x14ac:dyDescent="0.25">
      <c r="A53" s="248"/>
      <c r="B53" s="2351" t="s">
        <v>219</v>
      </c>
      <c r="C53" s="2351"/>
      <c r="D53" s="75"/>
      <c r="E53" s="72"/>
      <c r="F53" s="72"/>
    </row>
    <row r="54" spans="1:6" ht="78.75" x14ac:dyDescent="0.25">
      <c r="A54" s="248">
        <v>41</v>
      </c>
      <c r="B54" s="75" t="s">
        <v>32023</v>
      </c>
      <c r="C54" s="75" t="s">
        <v>32024</v>
      </c>
      <c r="D54" s="75" t="s">
        <v>32025</v>
      </c>
      <c r="E54" s="74">
        <v>273880</v>
      </c>
      <c r="F54" s="72" t="s">
        <v>272</v>
      </c>
    </row>
    <row r="55" spans="1:6" ht="94.5" x14ac:dyDescent="0.25">
      <c r="A55" s="895">
        <v>42</v>
      </c>
      <c r="B55" s="75" t="s">
        <v>32026</v>
      </c>
      <c r="C55" s="75" t="s">
        <v>32027</v>
      </c>
      <c r="D55" s="75" t="s">
        <v>32028</v>
      </c>
      <c r="E55" s="74">
        <v>200000</v>
      </c>
      <c r="F55" s="72" t="s">
        <v>272</v>
      </c>
    </row>
    <row r="56" spans="1:6" ht="110.25" x14ac:dyDescent="0.25">
      <c r="A56" s="248">
        <v>43</v>
      </c>
      <c r="B56" s="75" t="s">
        <v>32029</v>
      </c>
      <c r="C56" s="75" t="s">
        <v>32030</v>
      </c>
      <c r="D56" s="75" t="s">
        <v>32031</v>
      </c>
      <c r="E56" s="74">
        <v>1000000</v>
      </c>
      <c r="F56" s="72" t="s">
        <v>272</v>
      </c>
    </row>
    <row r="57" spans="1:6" ht="94.5" x14ac:dyDescent="0.25">
      <c r="A57" s="895">
        <v>44</v>
      </c>
      <c r="B57" s="75" t="s">
        <v>32032</v>
      </c>
      <c r="C57" s="75" t="s">
        <v>32033</v>
      </c>
      <c r="D57" s="75" t="s">
        <v>32034</v>
      </c>
      <c r="E57" s="74">
        <v>967832</v>
      </c>
      <c r="F57" s="72" t="s">
        <v>272</v>
      </c>
    </row>
    <row r="58" spans="1:6" ht="252" x14ac:dyDescent="0.25">
      <c r="A58" s="248">
        <v>45</v>
      </c>
      <c r="B58" s="75" t="s">
        <v>32035</v>
      </c>
      <c r="C58" s="75" t="s">
        <v>32036</v>
      </c>
      <c r="D58" s="75" t="s">
        <v>32037</v>
      </c>
      <c r="E58" s="74">
        <v>5000000</v>
      </c>
      <c r="F58" s="72" t="s">
        <v>272</v>
      </c>
    </row>
    <row r="59" spans="1:6" ht="63" x14ac:dyDescent="0.25">
      <c r="A59" s="895">
        <v>46</v>
      </c>
      <c r="B59" s="75" t="s">
        <v>32038</v>
      </c>
      <c r="C59" s="75" t="s">
        <v>32039</v>
      </c>
      <c r="D59" s="75" t="s">
        <v>32040</v>
      </c>
      <c r="E59" s="74">
        <v>1500000</v>
      </c>
      <c r="F59" s="72" t="s">
        <v>13</v>
      </c>
    </row>
    <row r="60" spans="1:6" ht="63" x14ac:dyDescent="0.25">
      <c r="A60" s="248">
        <v>6.9999999999999906E+41</v>
      </c>
      <c r="B60" s="75" t="s">
        <v>32041</v>
      </c>
      <c r="C60" s="75" t="s">
        <v>32042</v>
      </c>
      <c r="D60" s="75" t="s">
        <v>32043</v>
      </c>
      <c r="E60" s="74">
        <v>250000</v>
      </c>
      <c r="F60" s="72" t="s">
        <v>13</v>
      </c>
    </row>
    <row r="61" spans="1:6" ht="94.5" x14ac:dyDescent="0.25">
      <c r="A61" s="895">
        <v>48</v>
      </c>
      <c r="B61" s="75" t="s">
        <v>32044</v>
      </c>
      <c r="C61" s="75" t="s">
        <v>32045</v>
      </c>
      <c r="D61" s="75" t="s">
        <v>32046</v>
      </c>
      <c r="E61" s="74">
        <v>800000</v>
      </c>
      <c r="F61" s="72" t="s">
        <v>272</v>
      </c>
    </row>
    <row r="62" spans="1:6" ht="220.5" x14ac:dyDescent="0.25">
      <c r="A62" s="248">
        <v>49</v>
      </c>
      <c r="B62" s="75" t="s">
        <v>32047</v>
      </c>
      <c r="C62" s="75" t="s">
        <v>32048</v>
      </c>
      <c r="D62" s="75" t="s">
        <v>32049</v>
      </c>
      <c r="E62" s="74">
        <v>1169256.8</v>
      </c>
      <c r="F62" s="72" t="s">
        <v>13</v>
      </c>
    </row>
    <row r="63" spans="1:6" ht="220.5" x14ac:dyDescent="0.25">
      <c r="A63" s="895">
        <v>50</v>
      </c>
      <c r="B63" s="75" t="s">
        <v>32050</v>
      </c>
      <c r="C63" s="75" t="s">
        <v>32051</v>
      </c>
      <c r="D63" s="75" t="s">
        <v>32049</v>
      </c>
      <c r="E63" s="74">
        <v>1169256.8</v>
      </c>
      <c r="F63" s="72" t="s">
        <v>13</v>
      </c>
    </row>
    <row r="64" spans="1:6" ht="220.5" x14ac:dyDescent="0.25">
      <c r="A64" s="248">
        <v>51</v>
      </c>
      <c r="B64" s="75" t="s">
        <v>32052</v>
      </c>
      <c r="C64" s="75" t="s">
        <v>32053</v>
      </c>
      <c r="D64" s="75" t="s">
        <v>32049</v>
      </c>
      <c r="E64" s="74">
        <v>1169256.8</v>
      </c>
      <c r="F64" s="72" t="s">
        <v>13</v>
      </c>
    </row>
    <row r="65" spans="1:6" x14ac:dyDescent="0.25">
      <c r="A65" s="248"/>
      <c r="B65" s="2351" t="s">
        <v>31660</v>
      </c>
      <c r="C65" s="2351"/>
      <c r="D65" s="75"/>
      <c r="E65" s="72"/>
      <c r="F65" s="72"/>
    </row>
    <row r="66" spans="1:6" ht="220.5" x14ac:dyDescent="0.25">
      <c r="A66" s="895">
        <v>52</v>
      </c>
      <c r="B66" s="75" t="s">
        <v>32054</v>
      </c>
      <c r="C66" s="75" t="s">
        <v>32055</v>
      </c>
      <c r="D66" s="75" t="s">
        <v>32049</v>
      </c>
      <c r="E66" s="74">
        <v>1169256.8</v>
      </c>
      <c r="F66" s="72" t="s">
        <v>13</v>
      </c>
    </row>
    <row r="67" spans="1:6" x14ac:dyDescent="0.25">
      <c r="A67" s="248"/>
      <c r="B67" s="2351" t="s">
        <v>481</v>
      </c>
      <c r="C67" s="2351"/>
      <c r="D67" s="75"/>
      <c r="E67" s="72"/>
      <c r="F67" s="72"/>
    </row>
    <row r="68" spans="1:6" ht="252" x14ac:dyDescent="0.25">
      <c r="A68" s="895">
        <v>53</v>
      </c>
      <c r="B68" s="75" t="s">
        <v>32056</v>
      </c>
      <c r="C68" s="75" t="s">
        <v>32057</v>
      </c>
      <c r="D68" s="75" t="s">
        <v>32058</v>
      </c>
      <c r="E68" s="74">
        <v>2100000</v>
      </c>
      <c r="F68" s="72" t="s">
        <v>13</v>
      </c>
    </row>
    <row r="69" spans="1:6" x14ac:dyDescent="0.25">
      <c r="A69" s="248"/>
      <c r="B69" s="76" t="s">
        <v>248</v>
      </c>
      <c r="C69" s="75"/>
      <c r="D69" s="75"/>
      <c r="E69" s="82">
        <f>SUM(E6:E68)</f>
        <v>80310344.819999978</v>
      </c>
      <c r="F69" s="72"/>
    </row>
    <row r="70" spans="1:6" x14ac:dyDescent="0.25">
      <c r="A70" s="590"/>
      <c r="B70" s="2427" t="s">
        <v>9</v>
      </c>
      <c r="C70" s="2427"/>
      <c r="D70" s="2427"/>
      <c r="E70" s="951"/>
      <c r="F70" s="1434"/>
    </row>
    <row r="71" spans="1:6" ht="63" x14ac:dyDescent="0.25">
      <c r="A71" s="131">
        <v>1</v>
      </c>
      <c r="B71" s="75" t="s">
        <v>269</v>
      </c>
      <c r="C71" s="49" t="s">
        <v>32059</v>
      </c>
      <c r="D71" s="75" t="s">
        <v>271</v>
      </c>
      <c r="E71" s="187">
        <v>1000000</v>
      </c>
      <c r="F71" s="541" t="s">
        <v>272</v>
      </c>
    </row>
    <row r="72" spans="1:6" x14ac:dyDescent="0.25">
      <c r="A72" s="131"/>
      <c r="B72" s="76" t="s">
        <v>273</v>
      </c>
      <c r="C72" s="49"/>
      <c r="D72" s="75"/>
      <c r="E72" s="187"/>
      <c r="F72" s="541"/>
    </row>
    <row r="73" spans="1:6" ht="94.5" x14ac:dyDescent="0.25">
      <c r="A73" s="131">
        <v>2</v>
      </c>
      <c r="B73" s="75" t="s">
        <v>274</v>
      </c>
      <c r="C73" s="49" t="s">
        <v>32060</v>
      </c>
      <c r="D73" s="75" t="s">
        <v>276</v>
      </c>
      <c r="E73" s="187">
        <v>4500000</v>
      </c>
      <c r="F73" s="541" t="s">
        <v>277</v>
      </c>
    </row>
    <row r="74" spans="1:6" x14ac:dyDescent="0.25">
      <c r="A74" s="131"/>
      <c r="B74" s="76" t="s">
        <v>248</v>
      </c>
      <c r="C74" s="75"/>
      <c r="D74" s="75"/>
      <c r="E74" s="189">
        <v>5500000</v>
      </c>
      <c r="F74" s="541"/>
    </row>
    <row r="75" spans="1:6" ht="18" customHeight="1" x14ac:dyDescent="0.25">
      <c r="A75" s="131"/>
      <c r="B75" s="2348" t="s">
        <v>323</v>
      </c>
      <c r="C75" s="2350"/>
      <c r="D75" s="75"/>
      <c r="E75" s="189"/>
      <c r="F75" s="541"/>
    </row>
    <row r="76" spans="1:6" ht="31.5" x14ac:dyDescent="0.25">
      <c r="A76" s="248">
        <v>14</v>
      </c>
      <c r="B76" s="75" t="s">
        <v>32061</v>
      </c>
      <c r="C76" s="75" t="s">
        <v>32062</v>
      </c>
      <c r="D76" s="75" t="s">
        <v>13448</v>
      </c>
      <c r="E76" s="74">
        <v>200000</v>
      </c>
      <c r="F76" s="72" t="s">
        <v>13</v>
      </c>
    </row>
    <row r="77" spans="1:6" ht="31.5" x14ac:dyDescent="0.25">
      <c r="A77" s="248">
        <v>15</v>
      </c>
      <c r="B77" s="75" t="s">
        <v>32063</v>
      </c>
      <c r="C77" s="75" t="s">
        <v>32062</v>
      </c>
      <c r="D77" s="75" t="s">
        <v>13448</v>
      </c>
      <c r="E77" s="74">
        <v>200000</v>
      </c>
      <c r="F77" s="72" t="s">
        <v>13</v>
      </c>
    </row>
    <row r="78" spans="1:6" ht="31.5" x14ac:dyDescent="0.25">
      <c r="A78" s="248">
        <v>16</v>
      </c>
      <c r="B78" s="75" t="s">
        <v>32064</v>
      </c>
      <c r="C78" s="75" t="s">
        <v>32062</v>
      </c>
      <c r="D78" s="75" t="s">
        <v>13448</v>
      </c>
      <c r="E78" s="74">
        <v>200000</v>
      </c>
      <c r="F78" s="72" t="s">
        <v>13</v>
      </c>
    </row>
    <row r="79" spans="1:6" ht="31.5" x14ac:dyDescent="0.25">
      <c r="A79" s="248">
        <v>17</v>
      </c>
      <c r="B79" s="75" t="s">
        <v>32065</v>
      </c>
      <c r="C79" s="75" t="s">
        <v>32062</v>
      </c>
      <c r="D79" s="75" t="s">
        <v>13448</v>
      </c>
      <c r="E79" s="74">
        <v>200000</v>
      </c>
      <c r="F79" s="72" t="s">
        <v>13</v>
      </c>
    </row>
    <row r="80" spans="1:6" ht="204.75" x14ac:dyDescent="0.25">
      <c r="A80" s="248">
        <v>18</v>
      </c>
      <c r="B80" s="75" t="s">
        <v>32066</v>
      </c>
      <c r="C80" s="75" t="s">
        <v>32062</v>
      </c>
      <c r="D80" s="75" t="s">
        <v>13448</v>
      </c>
      <c r="E80" s="74">
        <v>200000</v>
      </c>
      <c r="F80" s="72" t="s">
        <v>13</v>
      </c>
    </row>
    <row r="81" spans="1:6" x14ac:dyDescent="0.25">
      <c r="A81" s="88"/>
      <c r="B81" s="282" t="s">
        <v>248</v>
      </c>
      <c r="C81" s="282"/>
      <c r="D81" s="282"/>
      <c r="E81" s="1435">
        <f>SUM(E76:E80)</f>
        <v>1000000</v>
      </c>
      <c r="F81" s="129"/>
    </row>
    <row r="82" spans="1:6" ht="31.5" x14ac:dyDescent="0.25">
      <c r="A82" s="88"/>
      <c r="B82" s="96" t="s">
        <v>324</v>
      </c>
      <c r="C82" s="88"/>
      <c r="D82" s="88"/>
      <c r="E82" s="404">
        <f>E81+E74+E69</f>
        <v>86810344.819999978</v>
      </c>
      <c r="F82" s="88"/>
    </row>
    <row r="87" spans="1:6" x14ac:dyDescent="0.25">
      <c r="A87" s="2553" t="s">
        <v>0</v>
      </c>
      <c r="B87" s="2554"/>
      <c r="C87" s="2554"/>
      <c r="D87" s="2554"/>
      <c r="E87" s="2554"/>
      <c r="F87" s="2555"/>
    </row>
    <row r="88" spans="1:6" x14ac:dyDescent="0.25">
      <c r="A88" s="2553" t="s">
        <v>31931</v>
      </c>
      <c r="B88" s="2554"/>
      <c r="C88" s="2554"/>
      <c r="D88" s="2554"/>
      <c r="E88" s="2554"/>
      <c r="F88" s="2555"/>
    </row>
    <row r="89" spans="1:6" x14ac:dyDescent="0.25">
      <c r="A89" s="2553" t="s">
        <v>18642</v>
      </c>
      <c r="B89" s="2554"/>
      <c r="C89" s="2554"/>
      <c r="D89" s="2554"/>
      <c r="E89" s="2554"/>
      <c r="F89" s="2555"/>
    </row>
    <row r="90" spans="1:6" x14ac:dyDescent="0.25">
      <c r="A90" s="270" t="s">
        <v>3</v>
      </c>
      <c r="B90" s="437" t="s">
        <v>283</v>
      </c>
      <c r="C90" s="437" t="s">
        <v>284</v>
      </c>
      <c r="D90" s="45" t="s">
        <v>5291</v>
      </c>
      <c r="E90" s="100" t="s">
        <v>708</v>
      </c>
      <c r="F90" s="264" t="s">
        <v>1228</v>
      </c>
    </row>
    <row r="91" spans="1:6" x14ac:dyDescent="0.25">
      <c r="A91" s="270"/>
      <c r="B91" s="2330" t="s">
        <v>269</v>
      </c>
      <c r="C91" s="2535"/>
      <c r="D91" s="2331"/>
      <c r="E91" s="100"/>
      <c r="F91" s="264"/>
    </row>
    <row r="92" spans="1:6" ht="47.25" x14ac:dyDescent="0.25">
      <c r="A92" s="182">
        <v>1</v>
      </c>
      <c r="B92" s="182" t="s">
        <v>2060</v>
      </c>
      <c r="C92" s="182" t="s">
        <v>31932</v>
      </c>
      <c r="D92" s="182" t="s">
        <v>329</v>
      </c>
      <c r="E92" s="438">
        <v>300000</v>
      </c>
      <c r="F92" s="182" t="s">
        <v>272</v>
      </c>
    </row>
    <row r="93" spans="1:6" ht="126" x14ac:dyDescent="0.25">
      <c r="A93" s="182">
        <v>2</v>
      </c>
      <c r="B93" s="182" t="s">
        <v>295</v>
      </c>
      <c r="C93" s="182" t="s">
        <v>31933</v>
      </c>
      <c r="D93" s="182" t="s">
        <v>32067</v>
      </c>
      <c r="E93" s="438">
        <v>182758.62</v>
      </c>
      <c r="F93" s="182" t="s">
        <v>272</v>
      </c>
    </row>
    <row r="94" spans="1:6" ht="94.5" x14ac:dyDescent="0.25">
      <c r="A94" s="182">
        <v>3</v>
      </c>
      <c r="B94" s="182" t="s">
        <v>23</v>
      </c>
      <c r="C94" s="182" t="s">
        <v>31936</v>
      </c>
      <c r="D94" s="182" t="s">
        <v>32068</v>
      </c>
      <c r="E94" s="438">
        <v>200000</v>
      </c>
      <c r="F94" s="182" t="s">
        <v>272</v>
      </c>
    </row>
    <row r="95" spans="1:6" x14ac:dyDescent="0.25">
      <c r="A95" s="182"/>
      <c r="B95" s="2381" t="s">
        <v>12054</v>
      </c>
      <c r="C95" s="2382"/>
      <c r="D95" s="182"/>
      <c r="E95" s="438"/>
      <c r="F95" s="182"/>
    </row>
    <row r="96" spans="1:6" ht="110.25" x14ac:dyDescent="0.25">
      <c r="A96" s="182">
        <v>4</v>
      </c>
      <c r="B96" s="182" t="s">
        <v>295</v>
      </c>
      <c r="C96" s="182" t="s">
        <v>31938</v>
      </c>
      <c r="D96" s="182" t="s">
        <v>336</v>
      </c>
      <c r="E96" s="438">
        <v>141379.32</v>
      </c>
      <c r="F96" s="182" t="s">
        <v>272</v>
      </c>
    </row>
    <row r="97" spans="1:6" ht="78.75" x14ac:dyDescent="0.25">
      <c r="A97" s="182">
        <v>5</v>
      </c>
      <c r="B97" s="182" t="s">
        <v>23</v>
      </c>
      <c r="C97" s="182" t="s">
        <v>31939</v>
      </c>
      <c r="D97" s="182" t="s">
        <v>541</v>
      </c>
      <c r="E97" s="438">
        <v>200000</v>
      </c>
      <c r="F97" s="182" t="s">
        <v>272</v>
      </c>
    </row>
    <row r="98" spans="1:6" x14ac:dyDescent="0.25">
      <c r="A98" s="182"/>
      <c r="B98" s="264" t="s">
        <v>301</v>
      </c>
      <c r="C98" s="182"/>
      <c r="D98" s="182"/>
      <c r="E98" s="438"/>
      <c r="F98" s="182"/>
    </row>
    <row r="99" spans="1:6" ht="94.5" x14ac:dyDescent="0.25">
      <c r="A99" s="182">
        <v>6</v>
      </c>
      <c r="B99" s="269" t="s">
        <v>301</v>
      </c>
      <c r="C99" s="182" t="s">
        <v>31947</v>
      </c>
      <c r="D99" s="269" t="s">
        <v>43</v>
      </c>
      <c r="E99" s="151">
        <v>568965.51</v>
      </c>
      <c r="F99" s="182" t="s">
        <v>272</v>
      </c>
    </row>
    <row r="100" spans="1:6" x14ac:dyDescent="0.25">
      <c r="A100" s="182"/>
      <c r="B100" s="2330" t="s">
        <v>556</v>
      </c>
      <c r="C100" s="2331"/>
      <c r="D100" s="269"/>
      <c r="E100" s="151"/>
      <c r="F100" s="182"/>
    </row>
    <row r="101" spans="1:6" ht="47.25" x14ac:dyDescent="0.25">
      <c r="A101" s="182">
        <v>7</v>
      </c>
      <c r="B101" s="42" t="s">
        <v>32069</v>
      </c>
      <c r="C101" s="269" t="s">
        <v>32070</v>
      </c>
      <c r="D101" s="182" t="s">
        <v>202</v>
      </c>
      <c r="E101" s="438">
        <v>850000</v>
      </c>
      <c r="F101" s="182" t="s">
        <v>13</v>
      </c>
    </row>
    <row r="102" spans="1:6" x14ac:dyDescent="0.25">
      <c r="A102" s="182"/>
      <c r="B102" s="2381" t="s">
        <v>613</v>
      </c>
      <c r="C102" s="2382"/>
      <c r="D102" s="182"/>
      <c r="E102" s="438"/>
      <c r="F102" s="182"/>
    </row>
    <row r="103" spans="1:6" ht="63" x14ac:dyDescent="0.25">
      <c r="A103" s="182">
        <v>8</v>
      </c>
      <c r="B103" s="42" t="s">
        <v>32071</v>
      </c>
      <c r="C103" s="269" t="s">
        <v>32072</v>
      </c>
      <c r="D103" s="42" t="s">
        <v>32073</v>
      </c>
      <c r="E103" s="438">
        <v>1200000</v>
      </c>
      <c r="F103" s="182" t="s">
        <v>13</v>
      </c>
    </row>
    <row r="104" spans="1:6" ht="63" x14ac:dyDescent="0.25">
      <c r="A104" s="182">
        <v>9</v>
      </c>
      <c r="B104" s="42" t="s">
        <v>32074</v>
      </c>
      <c r="C104" s="269" t="s">
        <v>32075</v>
      </c>
      <c r="D104" s="44" t="s">
        <v>32076</v>
      </c>
      <c r="E104" s="151">
        <v>6700000</v>
      </c>
      <c r="F104" s="182" t="s">
        <v>13</v>
      </c>
    </row>
    <row r="105" spans="1:6" x14ac:dyDescent="0.25">
      <c r="A105" s="182"/>
      <c r="B105" s="38" t="s">
        <v>1461</v>
      </c>
      <c r="C105" s="269"/>
      <c r="D105" s="44"/>
      <c r="E105" s="151"/>
      <c r="F105" s="182"/>
    </row>
    <row r="106" spans="1:6" ht="126" x14ac:dyDescent="0.25">
      <c r="A106" s="182">
        <v>10</v>
      </c>
      <c r="B106" s="44" t="s">
        <v>32077</v>
      </c>
      <c r="C106" s="182" t="s">
        <v>32078</v>
      </c>
      <c r="D106" s="44" t="s">
        <v>32079</v>
      </c>
      <c r="E106" s="151">
        <v>1036206.89</v>
      </c>
      <c r="F106" s="269" t="s">
        <v>272</v>
      </c>
    </row>
    <row r="107" spans="1:6" x14ac:dyDescent="0.25">
      <c r="A107" s="182"/>
      <c r="B107" s="264" t="s">
        <v>704</v>
      </c>
      <c r="C107" s="182"/>
      <c r="D107" s="182"/>
      <c r="E107" s="701">
        <f>SUM(E92:E106)</f>
        <v>11379310.34</v>
      </c>
      <c r="F107" s="182"/>
    </row>
  </sheetData>
  <mergeCells count="23">
    <mergeCell ref="B19:C19"/>
    <mergeCell ref="B15:C15"/>
    <mergeCell ref="A1:F1"/>
    <mergeCell ref="A2:F2"/>
    <mergeCell ref="A3:F3"/>
    <mergeCell ref="B5:D5"/>
    <mergeCell ref="B11:D11"/>
    <mergeCell ref="B102:C102"/>
    <mergeCell ref="B75:C75"/>
    <mergeCell ref="A87:F87"/>
    <mergeCell ref="A89:F89"/>
    <mergeCell ref="B91:D91"/>
    <mergeCell ref="B65:C65"/>
    <mergeCell ref="B67:C67"/>
    <mergeCell ref="B70:D70"/>
    <mergeCell ref="B95:C95"/>
    <mergeCell ref="B100:C100"/>
    <mergeCell ref="A88:F88"/>
    <mergeCell ref="B21:C21"/>
    <mergeCell ref="B23:C23"/>
    <mergeCell ref="B44:C44"/>
    <mergeCell ref="B51:C51"/>
    <mergeCell ref="B53:C53"/>
  </mergeCells>
  <pageMargins left="0.7" right="0.7" top="0.75" bottom="0.75" header="0.3" footer="0.3"/>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2"/>
  <sheetViews>
    <sheetView topLeftCell="A131" workbookViewId="0">
      <selection activeCell="E98" sqref="E98"/>
    </sheetView>
  </sheetViews>
  <sheetFormatPr defaultRowHeight="15.75" x14ac:dyDescent="0.25"/>
  <cols>
    <col min="1" max="1" width="9.140625" style="128"/>
    <col min="2" max="2" width="18.140625" style="128" customWidth="1"/>
    <col min="3" max="3" width="42.5703125" style="128" customWidth="1"/>
    <col min="4" max="4" width="18.28515625" style="128" customWidth="1"/>
    <col min="5" max="5" width="20" style="128" customWidth="1"/>
    <col min="6" max="6" width="12.28515625" style="128" customWidth="1"/>
    <col min="7" max="16384" width="9.140625" style="128"/>
  </cols>
  <sheetData>
    <row r="1" spans="1:6" x14ac:dyDescent="0.25">
      <c r="A1" s="2345" t="s">
        <v>0</v>
      </c>
      <c r="B1" s="2345"/>
      <c r="C1" s="2345"/>
      <c r="D1" s="2345"/>
      <c r="E1" s="2345"/>
      <c r="F1" s="2345"/>
    </row>
    <row r="2" spans="1:6" x14ac:dyDescent="0.25">
      <c r="A2" s="2345" t="s">
        <v>32080</v>
      </c>
      <c r="B2" s="2345"/>
      <c r="C2" s="2345"/>
      <c r="D2" s="2345"/>
      <c r="E2" s="2345"/>
      <c r="F2" s="2345"/>
    </row>
    <row r="3" spans="1:6" x14ac:dyDescent="0.25">
      <c r="A3" s="2345" t="s">
        <v>281</v>
      </c>
      <c r="B3" s="2345"/>
      <c r="C3" s="2345"/>
      <c r="D3" s="2345"/>
      <c r="E3" s="2345"/>
      <c r="F3" s="2345"/>
    </row>
    <row r="4" spans="1:6" x14ac:dyDescent="0.25">
      <c r="A4" s="9" t="s">
        <v>3</v>
      </c>
      <c r="B4" s="96" t="s">
        <v>283</v>
      </c>
      <c r="C4" s="96" t="s">
        <v>284</v>
      </c>
      <c r="D4" s="96" t="s">
        <v>5291</v>
      </c>
      <c r="E4" s="138" t="s">
        <v>286</v>
      </c>
      <c r="F4" s="219" t="s">
        <v>287</v>
      </c>
    </row>
    <row r="5" spans="1:6" x14ac:dyDescent="0.25">
      <c r="A5" s="69"/>
      <c r="B5" s="2472" t="s">
        <v>9</v>
      </c>
      <c r="C5" s="2472"/>
      <c r="D5" s="2472"/>
      <c r="E5" s="189"/>
      <c r="F5" s="71"/>
    </row>
    <row r="6" spans="1:6" ht="63" x14ac:dyDescent="0.25">
      <c r="A6" s="69">
        <v>1</v>
      </c>
      <c r="B6" s="75" t="s">
        <v>32081</v>
      </c>
      <c r="C6" s="75" t="s">
        <v>32082</v>
      </c>
      <c r="D6" s="152" t="s">
        <v>32083</v>
      </c>
      <c r="E6" s="187">
        <f>1500000.3-400000</f>
        <v>1100000.3</v>
      </c>
      <c r="F6" s="72" t="s">
        <v>272</v>
      </c>
    </row>
    <row r="7" spans="1:6" ht="283.5" x14ac:dyDescent="0.25">
      <c r="A7" s="69">
        <v>2</v>
      </c>
      <c r="B7" s="75" t="s">
        <v>295</v>
      </c>
      <c r="C7" s="75" t="s">
        <v>32084</v>
      </c>
      <c r="D7" s="75" t="s">
        <v>32085</v>
      </c>
      <c r="E7" s="187">
        <f>1848620-200000</f>
        <v>1648620</v>
      </c>
      <c r="F7" s="72" t="s">
        <v>272</v>
      </c>
    </row>
    <row r="8" spans="1:6" ht="63" x14ac:dyDescent="0.25">
      <c r="A8" s="69">
        <v>3</v>
      </c>
      <c r="B8" s="75" t="s">
        <v>32086</v>
      </c>
      <c r="C8" s="75" t="s">
        <v>32087</v>
      </c>
      <c r="D8" s="75" t="s">
        <v>31709</v>
      </c>
      <c r="E8" s="187">
        <v>80000</v>
      </c>
      <c r="F8" s="72" t="s">
        <v>272</v>
      </c>
    </row>
    <row r="9" spans="1:6" ht="63" x14ac:dyDescent="0.25">
      <c r="A9" s="69">
        <v>4</v>
      </c>
      <c r="B9" s="75" t="s">
        <v>20</v>
      </c>
      <c r="C9" s="75" t="s">
        <v>32088</v>
      </c>
      <c r="D9" s="75" t="s">
        <v>32089</v>
      </c>
      <c r="E9" s="187">
        <v>80000</v>
      </c>
      <c r="F9" s="72" t="s">
        <v>272</v>
      </c>
    </row>
    <row r="10" spans="1:6" ht="94.5" x14ac:dyDescent="0.25">
      <c r="A10" s="69">
        <v>5</v>
      </c>
      <c r="B10" s="75" t="s">
        <v>729</v>
      </c>
      <c r="C10" s="75" t="s">
        <v>32090</v>
      </c>
      <c r="D10" s="75" t="s">
        <v>12094</v>
      </c>
      <c r="E10" s="187">
        <f>1700000-400000</f>
        <v>1300000</v>
      </c>
      <c r="F10" s="72" t="s">
        <v>272</v>
      </c>
    </row>
    <row r="11" spans="1:6" x14ac:dyDescent="0.25">
      <c r="A11" s="69"/>
      <c r="B11" s="2351" t="s">
        <v>9882</v>
      </c>
      <c r="C11" s="2351"/>
      <c r="D11" s="2351"/>
      <c r="E11" s="2351"/>
      <c r="F11" s="72"/>
    </row>
    <row r="12" spans="1:6" ht="157.5" x14ac:dyDescent="0.25">
      <c r="A12" s="69">
        <v>6</v>
      </c>
      <c r="B12" s="75" t="s">
        <v>295</v>
      </c>
      <c r="C12" s="75" t="s">
        <v>32091</v>
      </c>
      <c r="D12" s="75" t="s">
        <v>32092</v>
      </c>
      <c r="E12" s="187">
        <v>500000</v>
      </c>
      <c r="F12" s="72" t="s">
        <v>272</v>
      </c>
    </row>
    <row r="13" spans="1:6" ht="141.75" x14ac:dyDescent="0.25">
      <c r="A13" s="69">
        <v>7</v>
      </c>
      <c r="B13" s="75" t="s">
        <v>23</v>
      </c>
      <c r="C13" s="75" t="s">
        <v>32093</v>
      </c>
      <c r="D13" s="75" t="s">
        <v>32094</v>
      </c>
      <c r="E13" s="187">
        <v>1200723</v>
      </c>
      <c r="F13" s="72" t="s">
        <v>272</v>
      </c>
    </row>
    <row r="14" spans="1:6" ht="94.5" x14ac:dyDescent="0.25">
      <c r="A14" s="69">
        <v>8</v>
      </c>
      <c r="B14" s="75" t="s">
        <v>12095</v>
      </c>
      <c r="C14" s="75" t="s">
        <v>32095</v>
      </c>
      <c r="D14" s="75" t="s">
        <v>12097</v>
      </c>
      <c r="E14" s="187">
        <v>900000</v>
      </c>
      <c r="F14" s="72" t="s">
        <v>272</v>
      </c>
    </row>
    <row r="15" spans="1:6" x14ac:dyDescent="0.25">
      <c r="A15" s="69"/>
      <c r="B15" s="76" t="s">
        <v>40</v>
      </c>
      <c r="C15" s="75"/>
      <c r="D15" s="75"/>
      <c r="E15" s="187"/>
      <c r="F15" s="72"/>
    </row>
    <row r="16" spans="1:6" ht="78.75" x14ac:dyDescent="0.25">
      <c r="A16" s="69">
        <v>9</v>
      </c>
      <c r="B16" s="75" t="s">
        <v>12098</v>
      </c>
      <c r="C16" s="75" t="s">
        <v>32096</v>
      </c>
      <c r="D16" s="75" t="s">
        <v>12100</v>
      </c>
      <c r="E16" s="187">
        <v>4568965.5199999996</v>
      </c>
      <c r="F16" s="72" t="s">
        <v>272</v>
      </c>
    </row>
    <row r="17" spans="1:6" x14ac:dyDescent="0.25">
      <c r="A17" s="69"/>
      <c r="B17" s="76" t="s">
        <v>34</v>
      </c>
      <c r="C17" s="75"/>
      <c r="D17" s="75"/>
      <c r="E17" s="187"/>
      <c r="F17" s="72"/>
    </row>
    <row r="18" spans="1:6" ht="63" x14ac:dyDescent="0.25">
      <c r="A18" s="69">
        <v>10</v>
      </c>
      <c r="B18" s="75" t="s">
        <v>12101</v>
      </c>
      <c r="C18" s="75" t="s">
        <v>32097</v>
      </c>
      <c r="D18" s="152" t="s">
        <v>32098</v>
      </c>
      <c r="E18" s="187">
        <f>13000000-3500000</f>
        <v>9500000</v>
      </c>
      <c r="F18" s="72" t="s">
        <v>272</v>
      </c>
    </row>
    <row r="19" spans="1:6" ht="63" x14ac:dyDescent="0.25">
      <c r="A19" s="69">
        <v>11</v>
      </c>
      <c r="B19" s="75" t="s">
        <v>32099</v>
      </c>
      <c r="C19" s="75" t="s">
        <v>32100</v>
      </c>
      <c r="D19" s="152" t="s">
        <v>32101</v>
      </c>
      <c r="E19" s="187">
        <f>8303000-1000000</f>
        <v>7303000</v>
      </c>
      <c r="F19" s="72" t="s">
        <v>272</v>
      </c>
    </row>
    <row r="20" spans="1:6" ht="47.25" x14ac:dyDescent="0.25">
      <c r="A20" s="69">
        <v>12</v>
      </c>
      <c r="B20" s="75" t="s">
        <v>32102</v>
      </c>
      <c r="C20" s="75" t="s">
        <v>32103</v>
      </c>
      <c r="D20" s="152" t="s">
        <v>32104</v>
      </c>
      <c r="E20" s="187">
        <v>400000</v>
      </c>
      <c r="F20" s="72" t="s">
        <v>272</v>
      </c>
    </row>
    <row r="21" spans="1:6" ht="31.5" x14ac:dyDescent="0.25">
      <c r="A21" s="69">
        <v>13</v>
      </c>
      <c r="B21" s="75" t="s">
        <v>32105</v>
      </c>
      <c r="C21" s="75" t="s">
        <v>32106</v>
      </c>
      <c r="D21" s="152" t="s">
        <v>32107</v>
      </c>
      <c r="E21" s="187">
        <v>2502000</v>
      </c>
      <c r="F21" s="72" t="s">
        <v>13</v>
      </c>
    </row>
    <row r="22" spans="1:6" x14ac:dyDescent="0.25">
      <c r="A22" s="69"/>
      <c r="B22" s="2472" t="s">
        <v>5895</v>
      </c>
      <c r="C22" s="2472"/>
      <c r="D22" s="75"/>
      <c r="E22" s="187"/>
      <c r="F22" s="72"/>
    </row>
    <row r="23" spans="1:6" ht="78.75" x14ac:dyDescent="0.25">
      <c r="A23" s="69">
        <v>14</v>
      </c>
      <c r="B23" s="75" t="s">
        <v>32108</v>
      </c>
      <c r="C23" s="75" t="s">
        <v>32109</v>
      </c>
      <c r="D23" s="75" t="s">
        <v>32110</v>
      </c>
      <c r="E23" s="187">
        <v>600000</v>
      </c>
      <c r="F23" s="72" t="s">
        <v>272</v>
      </c>
    </row>
    <row r="24" spans="1:6" ht="94.5" x14ac:dyDescent="0.25">
      <c r="A24" s="69">
        <v>15</v>
      </c>
      <c r="B24" s="75" t="s">
        <v>32111</v>
      </c>
      <c r="C24" s="75" t="s">
        <v>32112</v>
      </c>
      <c r="D24" s="75" t="s">
        <v>32113</v>
      </c>
      <c r="E24" s="187">
        <v>600000</v>
      </c>
      <c r="F24" s="72" t="s">
        <v>272</v>
      </c>
    </row>
    <row r="25" spans="1:6" ht="78.75" x14ac:dyDescent="0.25">
      <c r="A25" s="69">
        <v>16</v>
      </c>
      <c r="B25" s="75" t="s">
        <v>32114</v>
      </c>
      <c r="C25" s="75" t="s">
        <v>32115</v>
      </c>
      <c r="D25" s="75" t="s">
        <v>32110</v>
      </c>
      <c r="E25" s="187">
        <v>600000</v>
      </c>
      <c r="F25" s="72" t="s">
        <v>272</v>
      </c>
    </row>
    <row r="26" spans="1:6" ht="47.25" x14ac:dyDescent="0.25">
      <c r="A26" s="69">
        <v>17</v>
      </c>
      <c r="B26" s="75" t="s">
        <v>32116</v>
      </c>
      <c r="C26" s="75" t="s">
        <v>32117</v>
      </c>
      <c r="D26" s="75" t="s">
        <v>32118</v>
      </c>
      <c r="E26" s="187">
        <v>3000000</v>
      </c>
      <c r="F26" s="72" t="s">
        <v>13</v>
      </c>
    </row>
    <row r="27" spans="1:6" ht="47.25" x14ac:dyDescent="0.25">
      <c r="A27" s="69">
        <v>18</v>
      </c>
      <c r="B27" s="75" t="s">
        <v>32119</v>
      </c>
      <c r="C27" s="75" t="s">
        <v>32120</v>
      </c>
      <c r="D27" s="75" t="s">
        <v>32121</v>
      </c>
      <c r="E27" s="187">
        <v>400000</v>
      </c>
      <c r="F27" s="72" t="s">
        <v>13</v>
      </c>
    </row>
    <row r="28" spans="1:6" ht="78.75" x14ac:dyDescent="0.25">
      <c r="A28" s="69">
        <v>19</v>
      </c>
      <c r="B28" s="75" t="s">
        <v>32122</v>
      </c>
      <c r="C28" s="75" t="s">
        <v>32123</v>
      </c>
      <c r="D28" s="75" t="s">
        <v>32124</v>
      </c>
      <c r="E28" s="187">
        <v>800000</v>
      </c>
      <c r="F28" s="72" t="s">
        <v>272</v>
      </c>
    </row>
    <row r="29" spans="1:6" ht="63" x14ac:dyDescent="0.25">
      <c r="A29" s="69">
        <v>20</v>
      </c>
      <c r="B29" s="75" t="s">
        <v>32125</v>
      </c>
      <c r="C29" s="75" t="s">
        <v>32126</v>
      </c>
      <c r="D29" s="75" t="s">
        <v>32127</v>
      </c>
      <c r="E29" s="187">
        <v>800000</v>
      </c>
      <c r="F29" s="72" t="s">
        <v>272</v>
      </c>
    </row>
    <row r="30" spans="1:6" ht="94.5" x14ac:dyDescent="0.25">
      <c r="A30" s="69">
        <v>21</v>
      </c>
      <c r="B30" s="75" t="s">
        <v>10849</v>
      </c>
      <c r="C30" s="75" t="s">
        <v>32128</v>
      </c>
      <c r="D30" s="75" t="s">
        <v>32129</v>
      </c>
      <c r="E30" s="187">
        <v>550000</v>
      </c>
      <c r="F30" s="72" t="s">
        <v>272</v>
      </c>
    </row>
    <row r="31" spans="1:6" ht="78.75" x14ac:dyDescent="0.25">
      <c r="A31" s="69">
        <v>22</v>
      </c>
      <c r="B31" s="75" t="s">
        <v>32130</v>
      </c>
      <c r="C31" s="75" t="s">
        <v>32131</v>
      </c>
      <c r="D31" s="75" t="s">
        <v>32110</v>
      </c>
      <c r="E31" s="187">
        <v>550000</v>
      </c>
      <c r="F31" s="72" t="s">
        <v>272</v>
      </c>
    </row>
    <row r="32" spans="1:6" ht="78.75" x14ac:dyDescent="0.25">
      <c r="A32" s="69">
        <v>23</v>
      </c>
      <c r="B32" s="75" t="s">
        <v>32132</v>
      </c>
      <c r="C32" s="75" t="s">
        <v>32133</v>
      </c>
      <c r="D32" s="75" t="s">
        <v>32134</v>
      </c>
      <c r="E32" s="187">
        <v>700000</v>
      </c>
      <c r="F32" s="72" t="s">
        <v>272</v>
      </c>
    </row>
    <row r="33" spans="1:6" ht="47.25" x14ac:dyDescent="0.25">
      <c r="A33" s="69">
        <v>24</v>
      </c>
      <c r="B33" s="75" t="s">
        <v>32135</v>
      </c>
      <c r="C33" s="75" t="s">
        <v>32136</v>
      </c>
      <c r="D33" s="75" t="s">
        <v>32118</v>
      </c>
      <c r="E33" s="187">
        <v>3000000</v>
      </c>
      <c r="F33" s="72" t="s">
        <v>13</v>
      </c>
    </row>
    <row r="34" spans="1:6" ht="47.25" x14ac:dyDescent="0.25">
      <c r="A34" s="69">
        <v>25</v>
      </c>
      <c r="B34" s="75" t="s">
        <v>32137</v>
      </c>
      <c r="C34" s="75" t="s">
        <v>32138</v>
      </c>
      <c r="D34" s="75" t="s">
        <v>32118</v>
      </c>
      <c r="E34" s="187">
        <v>3000000</v>
      </c>
      <c r="F34" s="72" t="s">
        <v>13</v>
      </c>
    </row>
    <row r="35" spans="1:6" ht="78.75" x14ac:dyDescent="0.25">
      <c r="A35" s="69">
        <v>26</v>
      </c>
      <c r="B35" s="75" t="s">
        <v>32139</v>
      </c>
      <c r="C35" s="75" t="s">
        <v>32140</v>
      </c>
      <c r="D35" s="75" t="s">
        <v>32141</v>
      </c>
      <c r="E35" s="187">
        <v>400000</v>
      </c>
      <c r="F35" s="72" t="s">
        <v>272</v>
      </c>
    </row>
    <row r="36" spans="1:6" ht="78.75" x14ac:dyDescent="0.25">
      <c r="A36" s="69">
        <v>27</v>
      </c>
      <c r="B36" s="75" t="s">
        <v>32142</v>
      </c>
      <c r="C36" s="75" t="s">
        <v>32143</v>
      </c>
      <c r="D36" s="75" t="s">
        <v>32144</v>
      </c>
      <c r="E36" s="187">
        <v>400000</v>
      </c>
      <c r="F36" s="72" t="s">
        <v>272</v>
      </c>
    </row>
    <row r="37" spans="1:6" ht="31.5" x14ac:dyDescent="0.25">
      <c r="A37" s="69">
        <v>28</v>
      </c>
      <c r="B37" s="75" t="s">
        <v>32145</v>
      </c>
      <c r="C37" s="75" t="s">
        <v>32146</v>
      </c>
      <c r="D37" s="75" t="s">
        <v>32147</v>
      </c>
      <c r="E37" s="187">
        <v>650000</v>
      </c>
      <c r="F37" s="72" t="s">
        <v>13</v>
      </c>
    </row>
    <row r="38" spans="1:6" ht="31.5" x14ac:dyDescent="0.25">
      <c r="A38" s="69">
        <v>29</v>
      </c>
      <c r="B38" s="75" t="s">
        <v>32148</v>
      </c>
      <c r="C38" s="75" t="s">
        <v>32149</v>
      </c>
      <c r="D38" s="75" t="s">
        <v>32147</v>
      </c>
      <c r="E38" s="187">
        <v>650000</v>
      </c>
      <c r="F38" s="72" t="s">
        <v>13</v>
      </c>
    </row>
    <row r="39" spans="1:6" ht="78.75" x14ac:dyDescent="0.25">
      <c r="A39" s="69">
        <v>30</v>
      </c>
      <c r="B39" s="75" t="s">
        <v>32150</v>
      </c>
      <c r="C39" s="75" t="s">
        <v>32151</v>
      </c>
      <c r="D39" s="75" t="s">
        <v>32110</v>
      </c>
      <c r="E39" s="187">
        <v>550000</v>
      </c>
      <c r="F39" s="72" t="s">
        <v>272</v>
      </c>
    </row>
    <row r="40" spans="1:6" ht="78.75" x14ac:dyDescent="0.25">
      <c r="A40" s="69">
        <v>31</v>
      </c>
      <c r="B40" s="75" t="s">
        <v>32152</v>
      </c>
      <c r="C40" s="75" t="s">
        <v>32153</v>
      </c>
      <c r="D40" s="75" t="s">
        <v>32110</v>
      </c>
      <c r="E40" s="187">
        <v>700000</v>
      </c>
      <c r="F40" s="72" t="s">
        <v>272</v>
      </c>
    </row>
    <row r="41" spans="1:6" ht="78.75" x14ac:dyDescent="0.25">
      <c r="A41" s="69">
        <v>32</v>
      </c>
      <c r="B41" s="75" t="s">
        <v>32154</v>
      </c>
      <c r="C41" s="75" t="s">
        <v>32155</v>
      </c>
      <c r="D41" s="75" t="s">
        <v>32110</v>
      </c>
      <c r="E41" s="187">
        <v>500000</v>
      </c>
      <c r="F41" s="72" t="s">
        <v>272</v>
      </c>
    </row>
    <row r="42" spans="1:6" ht="78.75" x14ac:dyDescent="0.25">
      <c r="A42" s="69">
        <v>33</v>
      </c>
      <c r="B42" s="75" t="s">
        <v>32156</v>
      </c>
      <c r="C42" s="75" t="s">
        <v>32157</v>
      </c>
      <c r="D42" s="75" t="s">
        <v>32110</v>
      </c>
      <c r="E42" s="187">
        <v>700000</v>
      </c>
      <c r="F42" s="72" t="s">
        <v>272</v>
      </c>
    </row>
    <row r="43" spans="1:6" ht="47.25" x14ac:dyDescent="0.25">
      <c r="A43" s="69">
        <v>34</v>
      </c>
      <c r="B43" s="75" t="s">
        <v>30660</v>
      </c>
      <c r="C43" s="75" t="s">
        <v>32158</v>
      </c>
      <c r="D43" s="75" t="s">
        <v>32118</v>
      </c>
      <c r="E43" s="187">
        <v>3000000</v>
      </c>
      <c r="F43" s="72" t="s">
        <v>13</v>
      </c>
    </row>
    <row r="44" spans="1:6" ht="78.75" x14ac:dyDescent="0.25">
      <c r="A44" s="69">
        <v>35</v>
      </c>
      <c r="B44" s="75" t="s">
        <v>32159</v>
      </c>
      <c r="C44" s="75" t="s">
        <v>32160</v>
      </c>
      <c r="D44" s="75" t="s">
        <v>32161</v>
      </c>
      <c r="E44" s="187">
        <v>300000</v>
      </c>
      <c r="F44" s="72" t="s">
        <v>13</v>
      </c>
    </row>
    <row r="45" spans="1:6" ht="78.75" x14ac:dyDescent="0.25">
      <c r="A45" s="69">
        <v>36</v>
      </c>
      <c r="B45" s="75" t="s">
        <v>32162</v>
      </c>
      <c r="C45" s="75" t="s">
        <v>32163</v>
      </c>
      <c r="D45" s="75" t="s">
        <v>32110</v>
      </c>
      <c r="E45" s="187">
        <v>550000</v>
      </c>
      <c r="F45" s="72" t="s">
        <v>13</v>
      </c>
    </row>
    <row r="46" spans="1:6" ht="78.75" x14ac:dyDescent="0.25">
      <c r="A46" s="69">
        <v>37</v>
      </c>
      <c r="B46" s="75" t="s">
        <v>32164</v>
      </c>
      <c r="C46" s="75" t="s">
        <v>32165</v>
      </c>
      <c r="D46" s="75" t="s">
        <v>32161</v>
      </c>
      <c r="E46" s="187">
        <v>300000</v>
      </c>
      <c r="F46" s="72" t="s">
        <v>13</v>
      </c>
    </row>
    <row r="47" spans="1:6" ht="78.75" x14ac:dyDescent="0.25">
      <c r="A47" s="69">
        <v>38</v>
      </c>
      <c r="B47" s="75" t="s">
        <v>32166</v>
      </c>
      <c r="C47" s="75" t="s">
        <v>32167</v>
      </c>
      <c r="D47" s="75" t="s">
        <v>32110</v>
      </c>
      <c r="E47" s="187">
        <v>550000</v>
      </c>
      <c r="F47" s="72" t="s">
        <v>272</v>
      </c>
    </row>
    <row r="48" spans="1:6" x14ac:dyDescent="0.25">
      <c r="A48" s="69"/>
      <c r="B48" s="2351" t="s">
        <v>5872</v>
      </c>
      <c r="C48" s="2351"/>
      <c r="D48" s="75"/>
      <c r="E48" s="187"/>
      <c r="F48" s="72"/>
    </row>
    <row r="49" spans="1:6" ht="94.5" x14ac:dyDescent="0.25">
      <c r="A49" s="69">
        <v>39</v>
      </c>
      <c r="B49" s="75" t="s">
        <v>32168</v>
      </c>
      <c r="C49" s="75" t="s">
        <v>32169</v>
      </c>
      <c r="D49" s="75" t="s">
        <v>32170</v>
      </c>
      <c r="E49" s="187">
        <v>550000</v>
      </c>
      <c r="F49" s="72" t="s">
        <v>272</v>
      </c>
    </row>
    <row r="50" spans="1:6" ht="78.75" x14ac:dyDescent="0.25">
      <c r="A50" s="69">
        <v>40</v>
      </c>
      <c r="B50" s="75" t="s">
        <v>32171</v>
      </c>
      <c r="C50" s="75" t="s">
        <v>32172</v>
      </c>
      <c r="D50" s="75" t="s">
        <v>32173</v>
      </c>
      <c r="E50" s="187">
        <v>600000</v>
      </c>
      <c r="F50" s="72" t="s">
        <v>272</v>
      </c>
    </row>
    <row r="51" spans="1:6" ht="63" x14ac:dyDescent="0.25">
      <c r="A51" s="69">
        <v>41</v>
      </c>
      <c r="B51" s="75" t="s">
        <v>32174</v>
      </c>
      <c r="C51" s="75" t="s">
        <v>32175</v>
      </c>
      <c r="D51" s="75" t="s">
        <v>32176</v>
      </c>
      <c r="E51" s="187">
        <v>800000</v>
      </c>
      <c r="F51" s="72" t="s">
        <v>272</v>
      </c>
    </row>
    <row r="52" spans="1:6" ht="47.25" x14ac:dyDescent="0.25">
      <c r="A52" s="69">
        <v>42</v>
      </c>
      <c r="B52" s="75" t="s">
        <v>32177</v>
      </c>
      <c r="C52" s="75" t="s">
        <v>32178</v>
      </c>
      <c r="D52" s="75" t="s">
        <v>14672</v>
      </c>
      <c r="E52" s="187">
        <v>700000</v>
      </c>
      <c r="F52" s="72" t="s">
        <v>13</v>
      </c>
    </row>
    <row r="53" spans="1:6" ht="47.25" x14ac:dyDescent="0.25">
      <c r="A53" s="69">
        <v>43</v>
      </c>
      <c r="B53" s="75" t="s">
        <v>32179</v>
      </c>
      <c r="C53" s="75" t="s">
        <v>32180</v>
      </c>
      <c r="D53" s="75" t="s">
        <v>9452</v>
      </c>
      <c r="E53" s="187">
        <v>800000</v>
      </c>
      <c r="F53" s="72" t="s">
        <v>13</v>
      </c>
    </row>
    <row r="54" spans="1:6" ht="31.5" x14ac:dyDescent="0.25">
      <c r="A54" s="69">
        <v>44</v>
      </c>
      <c r="B54" s="75" t="s">
        <v>32181</v>
      </c>
      <c r="C54" s="75" t="s">
        <v>32182</v>
      </c>
      <c r="D54" s="75" t="s">
        <v>3027</v>
      </c>
      <c r="E54" s="187">
        <v>700000</v>
      </c>
      <c r="F54" s="72" t="s">
        <v>13</v>
      </c>
    </row>
    <row r="55" spans="1:6" ht="31.5" x14ac:dyDescent="0.25">
      <c r="A55" s="69">
        <v>45</v>
      </c>
      <c r="B55" s="75" t="s">
        <v>32183</v>
      </c>
      <c r="C55" s="75" t="s">
        <v>32184</v>
      </c>
      <c r="D55" s="75" t="s">
        <v>14672</v>
      </c>
      <c r="E55" s="187">
        <v>1000000</v>
      </c>
      <c r="F55" s="72" t="s">
        <v>13</v>
      </c>
    </row>
    <row r="56" spans="1:6" ht="63" x14ac:dyDescent="0.25">
      <c r="A56" s="69">
        <v>46</v>
      </c>
      <c r="B56" s="75" t="s">
        <v>32185</v>
      </c>
      <c r="C56" s="75" t="s">
        <v>32186</v>
      </c>
      <c r="D56" s="75" t="s">
        <v>32187</v>
      </c>
      <c r="E56" s="187">
        <v>800000</v>
      </c>
      <c r="F56" s="72" t="s">
        <v>272</v>
      </c>
    </row>
    <row r="57" spans="1:6" ht="47.25" x14ac:dyDescent="0.25">
      <c r="A57" s="69">
        <v>47</v>
      </c>
      <c r="B57" s="75" t="s">
        <v>32188</v>
      </c>
      <c r="C57" s="75" t="s">
        <v>32189</v>
      </c>
      <c r="D57" s="75" t="s">
        <v>32190</v>
      </c>
      <c r="E57" s="187">
        <v>900000</v>
      </c>
      <c r="F57" s="72" t="s">
        <v>13</v>
      </c>
    </row>
    <row r="58" spans="1:6" ht="31.5" x14ac:dyDescent="0.25">
      <c r="A58" s="69">
        <v>48</v>
      </c>
      <c r="B58" s="75" t="s">
        <v>32191</v>
      </c>
      <c r="C58" s="75" t="s">
        <v>32192</v>
      </c>
      <c r="D58" s="75" t="s">
        <v>32193</v>
      </c>
      <c r="E58" s="187">
        <v>800000</v>
      </c>
      <c r="F58" s="72" t="s">
        <v>13</v>
      </c>
    </row>
    <row r="59" spans="1:6" ht="78.75" x14ac:dyDescent="0.25">
      <c r="A59" s="69">
        <v>49</v>
      </c>
      <c r="B59" s="75" t="s">
        <v>32194</v>
      </c>
      <c r="C59" s="75" t="s">
        <v>32195</v>
      </c>
      <c r="D59" s="75" t="s">
        <v>32196</v>
      </c>
      <c r="E59" s="187">
        <v>700000</v>
      </c>
      <c r="F59" s="72" t="s">
        <v>272</v>
      </c>
    </row>
    <row r="60" spans="1:6" ht="94.5" x14ac:dyDescent="0.25">
      <c r="A60" s="69">
        <v>50</v>
      </c>
      <c r="B60" s="75" t="s">
        <v>32197</v>
      </c>
      <c r="C60" s="75" t="s">
        <v>32198</v>
      </c>
      <c r="D60" s="75" t="s">
        <v>32199</v>
      </c>
      <c r="E60" s="187">
        <v>900000</v>
      </c>
      <c r="F60" s="72" t="s">
        <v>272</v>
      </c>
    </row>
    <row r="61" spans="1:6" ht="63" x14ac:dyDescent="0.25">
      <c r="A61" s="69">
        <v>51</v>
      </c>
      <c r="B61" s="75" t="s">
        <v>32200</v>
      </c>
      <c r="C61" s="75" t="s">
        <v>32201</v>
      </c>
      <c r="D61" s="75" t="s">
        <v>32202</v>
      </c>
      <c r="E61" s="187">
        <v>600000</v>
      </c>
      <c r="F61" s="72" t="s">
        <v>272</v>
      </c>
    </row>
    <row r="62" spans="1:6" ht="63" x14ac:dyDescent="0.25">
      <c r="A62" s="69">
        <v>52</v>
      </c>
      <c r="B62" s="75" t="s">
        <v>32203</v>
      </c>
      <c r="C62" s="75" t="s">
        <v>32204</v>
      </c>
      <c r="D62" s="75" t="s">
        <v>32202</v>
      </c>
      <c r="E62" s="187">
        <v>600000</v>
      </c>
      <c r="F62" s="72" t="s">
        <v>272</v>
      </c>
    </row>
    <row r="63" spans="1:6" ht="31.5" x14ac:dyDescent="0.25">
      <c r="A63" s="69">
        <v>53</v>
      </c>
      <c r="B63" s="75" t="s">
        <v>32205</v>
      </c>
      <c r="C63" s="75" t="s">
        <v>32206</v>
      </c>
      <c r="D63" s="75" t="s">
        <v>9452</v>
      </c>
      <c r="E63" s="187">
        <v>900000</v>
      </c>
      <c r="F63" s="72" t="s">
        <v>13</v>
      </c>
    </row>
    <row r="64" spans="1:6" ht="47.25" x14ac:dyDescent="0.25">
      <c r="A64" s="69">
        <v>54</v>
      </c>
      <c r="B64" s="75" t="s">
        <v>32207</v>
      </c>
      <c r="C64" s="75" t="s">
        <v>32208</v>
      </c>
      <c r="D64" s="75" t="s">
        <v>32118</v>
      </c>
      <c r="E64" s="187">
        <v>3000000</v>
      </c>
      <c r="F64" s="72" t="s">
        <v>13</v>
      </c>
    </row>
    <row r="65" spans="1:6" x14ac:dyDescent="0.25">
      <c r="A65" s="69"/>
      <c r="B65" s="76" t="s">
        <v>219</v>
      </c>
      <c r="C65" s="75"/>
      <c r="D65" s="75"/>
      <c r="E65" s="187"/>
      <c r="F65" s="72"/>
    </row>
    <row r="66" spans="1:6" ht="63" x14ac:dyDescent="0.25">
      <c r="A66" s="69">
        <v>55</v>
      </c>
      <c r="B66" s="75" t="s">
        <v>32209</v>
      </c>
      <c r="C66" s="75" t="s">
        <v>32284</v>
      </c>
      <c r="D66" s="75" t="s">
        <v>32210</v>
      </c>
      <c r="E66" s="187">
        <v>300000</v>
      </c>
      <c r="F66" s="72" t="s">
        <v>272</v>
      </c>
    </row>
    <row r="67" spans="1:6" ht="63" x14ac:dyDescent="0.25">
      <c r="A67" s="69">
        <v>56</v>
      </c>
      <c r="B67" s="75" t="s">
        <v>32211</v>
      </c>
      <c r="C67" s="75" t="s">
        <v>32285</v>
      </c>
      <c r="D67" s="75" t="s">
        <v>32212</v>
      </c>
      <c r="E67" s="187">
        <v>500000</v>
      </c>
      <c r="F67" s="72" t="s">
        <v>272</v>
      </c>
    </row>
    <row r="68" spans="1:6" ht="31.5" x14ac:dyDescent="0.25">
      <c r="A68" s="69">
        <v>57</v>
      </c>
      <c r="B68" s="75" t="s">
        <v>32213</v>
      </c>
      <c r="C68" s="75" t="s">
        <v>32286</v>
      </c>
      <c r="D68" s="75" t="s">
        <v>32214</v>
      </c>
      <c r="E68" s="187">
        <v>150000</v>
      </c>
      <c r="F68" s="72" t="s">
        <v>13</v>
      </c>
    </row>
    <row r="69" spans="1:6" ht="31.5" x14ac:dyDescent="0.25">
      <c r="A69" s="69">
        <v>58</v>
      </c>
      <c r="B69" s="75" t="s">
        <v>32215</v>
      </c>
      <c r="C69" s="75" t="s">
        <v>32287</v>
      </c>
      <c r="D69" s="75" t="s">
        <v>24001</v>
      </c>
      <c r="E69" s="187">
        <v>1000000</v>
      </c>
      <c r="F69" s="72" t="s">
        <v>13</v>
      </c>
    </row>
    <row r="70" spans="1:6" ht="47.25" x14ac:dyDescent="0.25">
      <c r="A70" s="69">
        <v>59</v>
      </c>
      <c r="B70" s="75" t="s">
        <v>32216</v>
      </c>
      <c r="C70" s="75" t="s">
        <v>32288</v>
      </c>
      <c r="D70" s="75" t="s">
        <v>32217</v>
      </c>
      <c r="E70" s="187">
        <v>700000</v>
      </c>
      <c r="F70" s="72" t="s">
        <v>13</v>
      </c>
    </row>
    <row r="71" spans="1:6" ht="141.75" x14ac:dyDescent="0.25">
      <c r="A71" s="69">
        <v>60</v>
      </c>
      <c r="B71" s="75" t="s">
        <v>32218</v>
      </c>
      <c r="C71" s="75" t="s">
        <v>32289</v>
      </c>
      <c r="D71" s="75" t="s">
        <v>32219</v>
      </c>
      <c r="E71" s="187">
        <v>400000</v>
      </c>
      <c r="F71" s="72" t="s">
        <v>272</v>
      </c>
    </row>
    <row r="72" spans="1:6" x14ac:dyDescent="0.25">
      <c r="A72" s="69"/>
      <c r="B72" s="76" t="s">
        <v>306</v>
      </c>
      <c r="C72" s="75"/>
      <c r="D72" s="75"/>
      <c r="E72" s="187"/>
      <c r="F72" s="72"/>
    </row>
    <row r="73" spans="1:6" ht="47.25" x14ac:dyDescent="0.25">
      <c r="A73" s="69">
        <v>61</v>
      </c>
      <c r="B73" s="75" t="s">
        <v>32220</v>
      </c>
      <c r="C73" s="75" t="s">
        <v>32221</v>
      </c>
      <c r="D73" s="152" t="s">
        <v>32222</v>
      </c>
      <c r="E73" s="187">
        <v>170000</v>
      </c>
      <c r="F73" s="72" t="s">
        <v>13</v>
      </c>
    </row>
    <row r="74" spans="1:6" ht="47.25" x14ac:dyDescent="0.25">
      <c r="A74" s="69">
        <v>62</v>
      </c>
      <c r="B74" s="75" t="s">
        <v>32223</v>
      </c>
      <c r="C74" s="75" t="s">
        <v>32224</v>
      </c>
      <c r="D74" s="152" t="s">
        <v>32222</v>
      </c>
      <c r="E74" s="187">
        <v>170000</v>
      </c>
      <c r="F74" s="72" t="s">
        <v>13</v>
      </c>
    </row>
    <row r="75" spans="1:6" ht="47.25" x14ac:dyDescent="0.25">
      <c r="A75" s="69">
        <v>63</v>
      </c>
      <c r="B75" s="75" t="s">
        <v>32225</v>
      </c>
      <c r="C75" s="75" t="s">
        <v>32226</v>
      </c>
      <c r="D75" s="152" t="s">
        <v>32222</v>
      </c>
      <c r="E75" s="187">
        <v>170000</v>
      </c>
      <c r="F75" s="72" t="s">
        <v>13</v>
      </c>
    </row>
    <row r="76" spans="1:6" ht="47.25" x14ac:dyDescent="0.25">
      <c r="A76" s="69">
        <v>64</v>
      </c>
      <c r="B76" s="75" t="s">
        <v>32227</v>
      </c>
      <c r="C76" s="75" t="s">
        <v>32228</v>
      </c>
      <c r="D76" s="152" t="s">
        <v>32222</v>
      </c>
      <c r="E76" s="187">
        <v>170000</v>
      </c>
      <c r="F76" s="72" t="s">
        <v>13</v>
      </c>
    </row>
    <row r="77" spans="1:6" ht="47.25" x14ac:dyDescent="0.25">
      <c r="A77" s="69">
        <v>65</v>
      </c>
      <c r="B77" s="75" t="s">
        <v>32229</v>
      </c>
      <c r="C77" s="75" t="s">
        <v>32230</v>
      </c>
      <c r="D77" s="152" t="s">
        <v>32222</v>
      </c>
      <c r="E77" s="187">
        <v>170000</v>
      </c>
      <c r="F77" s="72" t="s">
        <v>13</v>
      </c>
    </row>
    <row r="78" spans="1:6" ht="47.25" x14ac:dyDescent="0.25">
      <c r="A78" s="69">
        <v>66</v>
      </c>
      <c r="B78" s="75" t="s">
        <v>32231</v>
      </c>
      <c r="C78" s="75" t="s">
        <v>32232</v>
      </c>
      <c r="D78" s="152" t="s">
        <v>32222</v>
      </c>
      <c r="E78" s="187">
        <v>170000</v>
      </c>
      <c r="F78" s="72" t="s">
        <v>13</v>
      </c>
    </row>
    <row r="79" spans="1:6" ht="47.25" x14ac:dyDescent="0.25">
      <c r="A79" s="69">
        <v>67</v>
      </c>
      <c r="B79" s="75" t="s">
        <v>32233</v>
      </c>
      <c r="C79" s="75" t="s">
        <v>32234</v>
      </c>
      <c r="D79" s="152" t="s">
        <v>32222</v>
      </c>
      <c r="E79" s="187">
        <v>170000</v>
      </c>
      <c r="F79" s="72" t="s">
        <v>13</v>
      </c>
    </row>
    <row r="80" spans="1:6" ht="47.25" x14ac:dyDescent="0.25">
      <c r="A80" s="69">
        <v>68</v>
      </c>
      <c r="B80" s="75" t="s">
        <v>32235</v>
      </c>
      <c r="C80" s="75" t="s">
        <v>32236</v>
      </c>
      <c r="D80" s="152" t="s">
        <v>32222</v>
      </c>
      <c r="E80" s="187">
        <v>170000</v>
      </c>
      <c r="F80" s="72" t="s">
        <v>13</v>
      </c>
    </row>
    <row r="81" spans="1:6" ht="47.25" x14ac:dyDescent="0.25">
      <c r="A81" s="69">
        <v>69</v>
      </c>
      <c r="B81" s="75" t="s">
        <v>32237</v>
      </c>
      <c r="C81" s="75" t="s">
        <v>32238</v>
      </c>
      <c r="D81" s="152" t="s">
        <v>32222</v>
      </c>
      <c r="E81" s="187">
        <v>160000</v>
      </c>
      <c r="F81" s="72" t="s">
        <v>13</v>
      </c>
    </row>
    <row r="82" spans="1:6" ht="47.25" x14ac:dyDescent="0.25">
      <c r="A82" s="69">
        <v>70</v>
      </c>
      <c r="B82" s="75" t="s">
        <v>32239</v>
      </c>
      <c r="C82" s="75" t="s">
        <v>32240</v>
      </c>
      <c r="D82" s="152" t="s">
        <v>32222</v>
      </c>
      <c r="E82" s="187">
        <v>160000</v>
      </c>
      <c r="F82" s="72" t="s">
        <v>13</v>
      </c>
    </row>
    <row r="83" spans="1:6" ht="47.25" x14ac:dyDescent="0.25">
      <c r="A83" s="69">
        <v>71</v>
      </c>
      <c r="B83" s="75" t="s">
        <v>32241</v>
      </c>
      <c r="C83" s="75" t="s">
        <v>32242</v>
      </c>
      <c r="D83" s="152" t="s">
        <v>32222</v>
      </c>
      <c r="E83" s="187">
        <v>160000</v>
      </c>
      <c r="F83" s="72" t="s">
        <v>13</v>
      </c>
    </row>
    <row r="84" spans="1:6" ht="47.25" x14ac:dyDescent="0.25">
      <c r="A84" s="69">
        <v>72</v>
      </c>
      <c r="B84" s="75" t="s">
        <v>32243</v>
      </c>
      <c r="C84" s="75" t="s">
        <v>32244</v>
      </c>
      <c r="D84" s="152" t="s">
        <v>32222</v>
      </c>
      <c r="E84" s="187">
        <v>160000</v>
      </c>
      <c r="F84" s="72" t="s">
        <v>13</v>
      </c>
    </row>
    <row r="85" spans="1:6" x14ac:dyDescent="0.25">
      <c r="A85" s="69"/>
      <c r="B85" s="2351" t="s">
        <v>481</v>
      </c>
      <c r="C85" s="2351"/>
      <c r="D85" s="75"/>
      <c r="E85" s="187"/>
      <c r="F85" s="72"/>
    </row>
    <row r="86" spans="1:6" ht="47.25" x14ac:dyDescent="0.25">
      <c r="A86" s="69">
        <v>73</v>
      </c>
      <c r="B86" s="75" t="s">
        <v>683</v>
      </c>
      <c r="C86" s="75" t="s">
        <v>32245</v>
      </c>
      <c r="D86" s="75" t="s">
        <v>32246</v>
      </c>
      <c r="E86" s="187">
        <v>2300000</v>
      </c>
      <c r="F86" s="72" t="s">
        <v>13</v>
      </c>
    </row>
    <row r="87" spans="1:6" x14ac:dyDescent="0.25">
      <c r="A87" s="69"/>
      <c r="B87" s="2472" t="s">
        <v>32247</v>
      </c>
      <c r="C87" s="2472"/>
      <c r="D87" s="75"/>
      <c r="E87" s="187"/>
      <c r="F87" s="72"/>
    </row>
    <row r="88" spans="1:6" ht="189" x14ac:dyDescent="0.25">
      <c r="A88" s="69"/>
      <c r="B88" s="69" t="s">
        <v>32248</v>
      </c>
      <c r="C88" s="69" t="s">
        <v>32249</v>
      </c>
      <c r="D88" s="75" t="s">
        <v>10509</v>
      </c>
      <c r="E88" s="187">
        <v>1169259</v>
      </c>
      <c r="F88" s="72" t="s">
        <v>13</v>
      </c>
    </row>
    <row r="89" spans="1:6" ht="189" x14ac:dyDescent="0.25">
      <c r="A89" s="69"/>
      <c r="B89" s="69" t="s">
        <v>32250</v>
      </c>
      <c r="C89" s="69" t="s">
        <v>32251</v>
      </c>
      <c r="D89" s="75" t="s">
        <v>10509</v>
      </c>
      <c r="E89" s="187">
        <v>1169259</v>
      </c>
      <c r="F89" s="72" t="s">
        <v>13</v>
      </c>
    </row>
    <row r="90" spans="1:6" ht="189" x14ac:dyDescent="0.25">
      <c r="A90" s="69"/>
      <c r="B90" s="69" t="s">
        <v>32252</v>
      </c>
      <c r="C90" s="69" t="s">
        <v>32253</v>
      </c>
      <c r="D90" s="75" t="s">
        <v>10509</v>
      </c>
      <c r="E90" s="187">
        <v>1169259</v>
      </c>
      <c r="F90" s="72" t="s">
        <v>13</v>
      </c>
    </row>
    <row r="91" spans="1:6" ht="189" x14ac:dyDescent="0.25">
      <c r="A91" s="69"/>
      <c r="B91" s="69" t="s">
        <v>32254</v>
      </c>
      <c r="C91" s="69" t="s">
        <v>32255</v>
      </c>
      <c r="D91" s="75" t="s">
        <v>10509</v>
      </c>
      <c r="E91" s="187">
        <v>1169259</v>
      </c>
      <c r="F91" s="72" t="s">
        <v>13</v>
      </c>
    </row>
    <row r="92" spans="1:6" x14ac:dyDescent="0.25">
      <c r="A92" s="69"/>
      <c r="B92" s="76" t="s">
        <v>248</v>
      </c>
      <c r="C92" s="75"/>
      <c r="D92" s="75"/>
      <c r="E92" s="189">
        <f>SUM(E6:E91)</f>
        <v>81310344.819999993</v>
      </c>
      <c r="F92" s="72"/>
    </row>
    <row r="93" spans="1:6" x14ac:dyDescent="0.25">
      <c r="A93" s="69"/>
      <c r="B93" s="2472" t="s">
        <v>9</v>
      </c>
      <c r="C93" s="2472"/>
      <c r="D93" s="2472"/>
      <c r="E93" s="189"/>
      <c r="F93" s="71"/>
    </row>
    <row r="94" spans="1:6" ht="63" x14ac:dyDescent="0.25">
      <c r="A94" s="69">
        <v>1</v>
      </c>
      <c r="B94" s="75" t="s">
        <v>269</v>
      </c>
      <c r="C94" s="49" t="s">
        <v>32256</v>
      </c>
      <c r="D94" s="75" t="s">
        <v>271</v>
      </c>
      <c r="E94" s="187">
        <v>1000000</v>
      </c>
      <c r="F94" s="72" t="s">
        <v>272</v>
      </c>
    </row>
    <row r="95" spans="1:6" x14ac:dyDescent="0.25">
      <c r="A95" s="69"/>
      <c r="B95" s="76" t="s">
        <v>273</v>
      </c>
      <c r="C95" s="49"/>
      <c r="D95" s="75"/>
      <c r="E95" s="187"/>
      <c r="F95" s="72"/>
    </row>
    <row r="96" spans="1:6" ht="94.5" x14ac:dyDescent="0.25">
      <c r="A96" s="69">
        <v>2</v>
      </c>
      <c r="B96" s="75" t="s">
        <v>274</v>
      </c>
      <c r="C96" s="49" t="s">
        <v>32257</v>
      </c>
      <c r="D96" s="75" t="s">
        <v>276</v>
      </c>
      <c r="E96" s="187">
        <v>4500000</v>
      </c>
      <c r="F96" s="72" t="s">
        <v>277</v>
      </c>
    </row>
    <row r="97" spans="1:6" x14ac:dyDescent="0.25">
      <c r="A97" s="70"/>
      <c r="B97" s="76" t="s">
        <v>248</v>
      </c>
      <c r="C97" s="76"/>
      <c r="D97" s="76"/>
      <c r="E97" s="189">
        <v>5500000</v>
      </c>
      <c r="F97" s="71"/>
    </row>
    <row r="98" spans="1:6" x14ac:dyDescent="0.25">
      <c r="A98" s="88"/>
      <c r="B98" s="88" t="s">
        <v>324</v>
      </c>
      <c r="C98" s="88"/>
      <c r="D98" s="88"/>
      <c r="E98" s="89">
        <f>E97+E92</f>
        <v>86810344.819999993</v>
      </c>
      <c r="F98" s="88"/>
    </row>
    <row r="102" spans="1:6" x14ac:dyDescent="0.25">
      <c r="A102" s="2553" t="s">
        <v>0</v>
      </c>
      <c r="B102" s="2554"/>
      <c r="C102" s="2554"/>
      <c r="D102" s="2554"/>
      <c r="E102" s="2554"/>
      <c r="F102" s="2555"/>
    </row>
    <row r="103" spans="1:6" x14ac:dyDescent="0.25">
      <c r="A103" s="2553" t="s">
        <v>32080</v>
      </c>
      <c r="B103" s="2554"/>
      <c r="C103" s="2554"/>
      <c r="D103" s="2554"/>
      <c r="E103" s="2554"/>
      <c r="F103" s="2555"/>
    </row>
    <row r="104" spans="1:6" x14ac:dyDescent="0.25">
      <c r="A104" s="2553" t="s">
        <v>32258</v>
      </c>
      <c r="B104" s="2554"/>
      <c r="C104" s="2554"/>
      <c r="D104" s="2554"/>
      <c r="E104" s="2554"/>
      <c r="F104" s="2555"/>
    </row>
    <row r="105" spans="1:6" x14ac:dyDescent="0.25">
      <c r="A105" s="264" t="s">
        <v>18595</v>
      </c>
      <c r="B105" s="264" t="s">
        <v>5559</v>
      </c>
      <c r="C105" s="264" t="s">
        <v>284</v>
      </c>
      <c r="D105" s="437" t="s">
        <v>5291</v>
      </c>
      <c r="E105" s="436" t="s">
        <v>286</v>
      </c>
      <c r="F105" s="264" t="s">
        <v>1228</v>
      </c>
    </row>
    <row r="106" spans="1:6" x14ac:dyDescent="0.25">
      <c r="A106" s="264"/>
      <c r="B106" s="2381" t="s">
        <v>9</v>
      </c>
      <c r="C106" s="2382"/>
      <c r="D106" s="437"/>
      <c r="E106" s="436"/>
      <c r="F106" s="264"/>
    </row>
    <row r="107" spans="1:6" ht="63" x14ac:dyDescent="0.25">
      <c r="A107" s="182">
        <v>1</v>
      </c>
      <c r="B107" s="269" t="s">
        <v>32259</v>
      </c>
      <c r="C107" s="269" t="s">
        <v>32082</v>
      </c>
      <c r="D107" s="7" t="s">
        <v>32260</v>
      </c>
      <c r="E107" s="153">
        <v>260344.83</v>
      </c>
      <c r="F107" s="269" t="s">
        <v>272</v>
      </c>
    </row>
    <row r="108" spans="1:6" ht="283.5" x14ac:dyDescent="0.25">
      <c r="A108" s="182">
        <v>2</v>
      </c>
      <c r="B108" s="269" t="s">
        <v>295</v>
      </c>
      <c r="C108" s="269" t="s">
        <v>32084</v>
      </c>
      <c r="D108" s="182" t="s">
        <v>32085</v>
      </c>
      <c r="E108" s="153">
        <v>100000</v>
      </c>
      <c r="F108" s="269" t="s">
        <v>272</v>
      </c>
    </row>
    <row r="109" spans="1:6" ht="63" x14ac:dyDescent="0.25">
      <c r="A109" s="182">
        <v>3</v>
      </c>
      <c r="B109" s="269" t="s">
        <v>17</v>
      </c>
      <c r="C109" s="269" t="s">
        <v>32087</v>
      </c>
      <c r="D109" s="182" t="s">
        <v>31709</v>
      </c>
      <c r="E109" s="153">
        <v>20000</v>
      </c>
      <c r="F109" s="269" t="s">
        <v>272</v>
      </c>
    </row>
    <row r="110" spans="1:6" ht="63" x14ac:dyDescent="0.25">
      <c r="A110" s="182">
        <v>4</v>
      </c>
      <c r="B110" s="269" t="s">
        <v>20</v>
      </c>
      <c r="C110" s="269" t="s">
        <v>32088</v>
      </c>
      <c r="D110" s="182" t="s">
        <v>32089</v>
      </c>
      <c r="E110" s="153">
        <v>20000</v>
      </c>
      <c r="F110" s="269" t="s">
        <v>272</v>
      </c>
    </row>
    <row r="111" spans="1:6" ht="94.5" x14ac:dyDescent="0.25">
      <c r="A111" s="182">
        <v>5</v>
      </c>
      <c r="B111" s="269" t="s">
        <v>729</v>
      </c>
      <c r="C111" s="269" t="s">
        <v>32090</v>
      </c>
      <c r="D111" s="182" t="s">
        <v>12094</v>
      </c>
      <c r="E111" s="153">
        <v>160000</v>
      </c>
      <c r="F111" s="269" t="s">
        <v>272</v>
      </c>
    </row>
    <row r="112" spans="1:6" x14ac:dyDescent="0.25">
      <c r="A112" s="182"/>
      <c r="B112" s="2330" t="s">
        <v>8990</v>
      </c>
      <c r="C112" s="2331"/>
      <c r="D112" s="182"/>
      <c r="E112" s="153"/>
      <c r="F112" s="269"/>
    </row>
    <row r="113" spans="1:6" ht="94.5" x14ac:dyDescent="0.25">
      <c r="A113" s="182">
        <v>6</v>
      </c>
      <c r="B113" s="269" t="s">
        <v>12095</v>
      </c>
      <c r="C113" s="269" t="s">
        <v>32095</v>
      </c>
      <c r="D113" s="182" t="s">
        <v>12097</v>
      </c>
      <c r="E113" s="153">
        <v>200000</v>
      </c>
      <c r="F113" s="269" t="s">
        <v>272</v>
      </c>
    </row>
    <row r="114" spans="1:6" x14ac:dyDescent="0.25">
      <c r="A114" s="182"/>
      <c r="B114" s="437" t="s">
        <v>32261</v>
      </c>
      <c r="C114" s="269"/>
      <c r="D114" s="182"/>
      <c r="E114" s="153"/>
      <c r="F114" s="269"/>
    </row>
    <row r="115" spans="1:6" ht="78.75" x14ac:dyDescent="0.25">
      <c r="A115" s="182">
        <v>7</v>
      </c>
      <c r="B115" s="269" t="s">
        <v>12098</v>
      </c>
      <c r="C115" s="269" t="s">
        <v>32096</v>
      </c>
      <c r="D115" s="182" t="s">
        <v>12100</v>
      </c>
      <c r="E115" s="153">
        <v>568965.51</v>
      </c>
      <c r="F115" s="269" t="s">
        <v>272</v>
      </c>
    </row>
    <row r="116" spans="1:6" x14ac:dyDescent="0.25">
      <c r="A116" s="182"/>
      <c r="B116" s="437" t="s">
        <v>34</v>
      </c>
      <c r="C116" s="269"/>
      <c r="D116" s="182"/>
      <c r="E116" s="153"/>
      <c r="F116" s="269"/>
    </row>
    <row r="117" spans="1:6" ht="78.75" x14ac:dyDescent="0.25">
      <c r="A117" s="182">
        <v>8</v>
      </c>
      <c r="B117" s="269" t="s">
        <v>12101</v>
      </c>
      <c r="C117" s="269" t="s">
        <v>32262</v>
      </c>
      <c r="D117" s="7" t="s">
        <v>32263</v>
      </c>
      <c r="E117" s="153">
        <v>1000000</v>
      </c>
      <c r="F117" s="269" t="s">
        <v>272</v>
      </c>
    </row>
    <row r="118" spans="1:6" x14ac:dyDescent="0.25">
      <c r="A118" s="182"/>
      <c r="B118" s="2330" t="s">
        <v>5895</v>
      </c>
      <c r="C118" s="2331"/>
      <c r="D118" s="7"/>
      <c r="E118" s="153"/>
      <c r="F118" s="269"/>
    </row>
    <row r="119" spans="1:6" ht="78.75" x14ac:dyDescent="0.25">
      <c r="A119" s="182">
        <v>9</v>
      </c>
      <c r="B119" s="269" t="s">
        <v>32114</v>
      </c>
      <c r="C119" s="269" t="s">
        <v>32115</v>
      </c>
      <c r="D119" s="182" t="s">
        <v>32264</v>
      </c>
      <c r="E119" s="153">
        <v>500000</v>
      </c>
      <c r="F119" s="269" t="s">
        <v>272</v>
      </c>
    </row>
    <row r="120" spans="1:6" ht="78.75" x14ac:dyDescent="0.25">
      <c r="A120" s="182">
        <v>10</v>
      </c>
      <c r="B120" s="269" t="s">
        <v>32265</v>
      </c>
      <c r="C120" s="269" t="s">
        <v>32266</v>
      </c>
      <c r="D120" s="182" t="s">
        <v>32264</v>
      </c>
      <c r="E120" s="153">
        <v>400000</v>
      </c>
      <c r="F120" s="269" t="s">
        <v>272</v>
      </c>
    </row>
    <row r="121" spans="1:6" ht="78.75" x14ac:dyDescent="0.25">
      <c r="A121" s="182">
        <v>11</v>
      </c>
      <c r="B121" s="269" t="s">
        <v>32267</v>
      </c>
      <c r="C121" s="269" t="s">
        <v>32268</v>
      </c>
      <c r="D121" s="182" t="s">
        <v>32264</v>
      </c>
      <c r="E121" s="153">
        <v>500000</v>
      </c>
      <c r="F121" s="269" t="s">
        <v>272</v>
      </c>
    </row>
    <row r="122" spans="1:6" ht="78.75" x14ac:dyDescent="0.25">
      <c r="A122" s="182">
        <v>12</v>
      </c>
      <c r="B122" s="269" t="s">
        <v>32130</v>
      </c>
      <c r="C122" s="269" t="s">
        <v>32131</v>
      </c>
      <c r="D122" s="182" t="s">
        <v>32264</v>
      </c>
      <c r="E122" s="153">
        <v>500000</v>
      </c>
      <c r="F122" s="269" t="s">
        <v>272</v>
      </c>
    </row>
    <row r="123" spans="1:6" ht="78.75" x14ac:dyDescent="0.25">
      <c r="A123" s="182">
        <v>13</v>
      </c>
      <c r="B123" s="269" t="s">
        <v>32269</v>
      </c>
      <c r="C123" s="269" t="s">
        <v>32270</v>
      </c>
      <c r="D123" s="182" t="s">
        <v>32264</v>
      </c>
      <c r="E123" s="153">
        <v>400000</v>
      </c>
      <c r="F123" s="269" t="s">
        <v>272</v>
      </c>
    </row>
    <row r="124" spans="1:6" ht="78.75" x14ac:dyDescent="0.25">
      <c r="A124" s="182">
        <v>14</v>
      </c>
      <c r="B124" s="269" t="s">
        <v>32139</v>
      </c>
      <c r="C124" s="269" t="s">
        <v>32140</v>
      </c>
      <c r="D124" s="182" t="s">
        <v>32271</v>
      </c>
      <c r="E124" s="153">
        <v>200000</v>
      </c>
      <c r="F124" s="269" t="s">
        <v>272</v>
      </c>
    </row>
    <row r="125" spans="1:6" ht="94.5" x14ac:dyDescent="0.25">
      <c r="A125" s="182">
        <v>15</v>
      </c>
      <c r="B125" s="269" t="s">
        <v>32272</v>
      </c>
      <c r="C125" s="269" t="s">
        <v>32273</v>
      </c>
      <c r="D125" s="182" t="s">
        <v>32274</v>
      </c>
      <c r="E125" s="153">
        <v>600000</v>
      </c>
      <c r="F125" s="269" t="s">
        <v>272</v>
      </c>
    </row>
    <row r="126" spans="1:6" ht="94.5" x14ac:dyDescent="0.25">
      <c r="A126" s="182">
        <v>16</v>
      </c>
      <c r="B126" s="269" t="s">
        <v>32275</v>
      </c>
      <c r="C126" s="269" t="s">
        <v>32276</v>
      </c>
      <c r="D126" s="182" t="s">
        <v>32274</v>
      </c>
      <c r="E126" s="153">
        <v>700000</v>
      </c>
      <c r="F126" s="269" t="s">
        <v>272</v>
      </c>
    </row>
    <row r="127" spans="1:6" ht="189" x14ac:dyDescent="0.25">
      <c r="A127" s="182">
        <v>17</v>
      </c>
      <c r="B127" s="269" t="s">
        <v>32277</v>
      </c>
      <c r="C127" s="269" t="s">
        <v>32278</v>
      </c>
      <c r="D127" s="182" t="s">
        <v>32279</v>
      </c>
      <c r="E127" s="153">
        <v>550000</v>
      </c>
      <c r="F127" s="269" t="s">
        <v>272</v>
      </c>
    </row>
    <row r="128" spans="1:6" x14ac:dyDescent="0.25">
      <c r="A128" s="182"/>
      <c r="B128" s="2330" t="s">
        <v>5872</v>
      </c>
      <c r="C128" s="2331"/>
      <c r="D128" s="182"/>
      <c r="E128" s="153"/>
      <c r="F128" s="269"/>
    </row>
    <row r="129" spans="1:6" ht="47.25" x14ac:dyDescent="0.25">
      <c r="A129" s="182">
        <v>18</v>
      </c>
      <c r="B129" s="269" t="s">
        <v>32280</v>
      </c>
      <c r="C129" s="269" t="s">
        <v>32281</v>
      </c>
      <c r="D129" s="182" t="s">
        <v>32118</v>
      </c>
      <c r="E129" s="153">
        <v>3500000</v>
      </c>
      <c r="F129" s="269" t="s">
        <v>13</v>
      </c>
    </row>
    <row r="130" spans="1:6" x14ac:dyDescent="0.25">
      <c r="A130" s="182"/>
      <c r="B130" s="437" t="s">
        <v>32282</v>
      </c>
      <c r="C130" s="269"/>
      <c r="D130" s="182"/>
      <c r="E130" s="153"/>
      <c r="F130" s="269"/>
    </row>
    <row r="131" spans="1:6" ht="78.75" x14ac:dyDescent="0.25">
      <c r="A131" s="182">
        <v>19</v>
      </c>
      <c r="B131" s="269" t="s">
        <v>683</v>
      </c>
      <c r="C131" s="269" t="s">
        <v>32245</v>
      </c>
      <c r="D131" s="182" t="s">
        <v>32283</v>
      </c>
      <c r="E131" s="153">
        <v>1200000</v>
      </c>
      <c r="F131" s="269" t="s">
        <v>272</v>
      </c>
    </row>
    <row r="132" spans="1:6" x14ac:dyDescent="0.25">
      <c r="A132" s="182"/>
      <c r="B132" s="2381" t="s">
        <v>248</v>
      </c>
      <c r="C132" s="2382"/>
      <c r="D132" s="264"/>
      <c r="E132" s="436">
        <f>SUM(E107:E131)</f>
        <v>11379310.34</v>
      </c>
      <c r="F132" s="182"/>
    </row>
  </sheetData>
  <mergeCells count="18">
    <mergeCell ref="B22:C22"/>
    <mergeCell ref="A1:F1"/>
    <mergeCell ref="A2:F2"/>
    <mergeCell ref="A3:F3"/>
    <mergeCell ref="B5:D5"/>
    <mergeCell ref="B11:E11"/>
    <mergeCell ref="B118:C118"/>
    <mergeCell ref="B128:C128"/>
    <mergeCell ref="B132:C132"/>
    <mergeCell ref="B48:C48"/>
    <mergeCell ref="B85:C85"/>
    <mergeCell ref="B87:C87"/>
    <mergeCell ref="B93:D93"/>
    <mergeCell ref="A102:F102"/>
    <mergeCell ref="A103:F103"/>
    <mergeCell ref="A104:F104"/>
    <mergeCell ref="B106:C106"/>
    <mergeCell ref="B112:C112"/>
  </mergeCells>
  <pageMargins left="0.7" right="0.7" top="0.75" bottom="0.75" header="0.3" footer="0.3"/>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0"/>
  <sheetViews>
    <sheetView topLeftCell="A117" workbookViewId="0">
      <selection activeCell="E88" sqref="E88"/>
    </sheetView>
  </sheetViews>
  <sheetFormatPr defaultRowHeight="15.75" x14ac:dyDescent="0.25"/>
  <cols>
    <col min="1" max="1" width="9.140625" style="128"/>
    <col min="2" max="2" width="16.140625" style="128" customWidth="1"/>
    <col min="3" max="3" width="45" style="128" customWidth="1"/>
    <col min="4" max="4" width="20.140625" style="128" customWidth="1"/>
    <col min="5" max="5" width="20"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32290</v>
      </c>
      <c r="B2" s="2345"/>
      <c r="C2" s="2345"/>
      <c r="D2" s="2345"/>
      <c r="E2" s="2345"/>
      <c r="F2" s="2345"/>
    </row>
    <row r="3" spans="1:6" x14ac:dyDescent="0.25">
      <c r="A3" s="2345" t="s">
        <v>281</v>
      </c>
      <c r="B3" s="2345"/>
      <c r="C3" s="2345"/>
      <c r="D3" s="2345"/>
      <c r="E3" s="2345"/>
      <c r="F3" s="2345"/>
    </row>
    <row r="4" spans="1:6" x14ac:dyDescent="0.25">
      <c r="A4" s="410" t="s">
        <v>3</v>
      </c>
      <c r="B4" s="9" t="s">
        <v>283</v>
      </c>
      <c r="C4" s="9" t="s">
        <v>284</v>
      </c>
      <c r="D4" s="96" t="s">
        <v>5291</v>
      </c>
      <c r="E4" s="138" t="s">
        <v>286</v>
      </c>
      <c r="F4" s="9" t="s">
        <v>287</v>
      </c>
    </row>
    <row r="5" spans="1:6" x14ac:dyDescent="0.25">
      <c r="A5" s="131"/>
      <c r="B5" s="3013" t="s">
        <v>9</v>
      </c>
      <c r="C5" s="3013"/>
      <c r="D5" s="3013"/>
      <c r="E5" s="213"/>
      <c r="F5" s="213"/>
    </row>
    <row r="6" spans="1:6" ht="47.25" x14ac:dyDescent="0.25">
      <c r="A6" s="131">
        <v>1</v>
      </c>
      <c r="B6" s="75" t="s">
        <v>2060</v>
      </c>
      <c r="C6" s="75" t="s">
        <v>32291</v>
      </c>
      <c r="D6" s="75" t="s">
        <v>329</v>
      </c>
      <c r="E6" s="423">
        <v>2101380.5</v>
      </c>
      <c r="F6" s="72" t="s">
        <v>272</v>
      </c>
    </row>
    <row r="7" spans="1:6" ht="31.5" x14ac:dyDescent="0.25">
      <c r="A7" s="131">
        <v>2</v>
      </c>
      <c r="B7" s="75" t="s">
        <v>17</v>
      </c>
      <c r="C7" s="75" t="s">
        <v>32292</v>
      </c>
      <c r="D7" s="75" t="s">
        <v>32293</v>
      </c>
      <c r="E7" s="423">
        <v>107232</v>
      </c>
      <c r="F7" s="72" t="s">
        <v>272</v>
      </c>
    </row>
    <row r="8" spans="1:6" ht="173.25" x14ac:dyDescent="0.25">
      <c r="A8" s="131">
        <v>3</v>
      </c>
      <c r="B8" s="75" t="s">
        <v>295</v>
      </c>
      <c r="C8" s="75" t="s">
        <v>32294</v>
      </c>
      <c r="D8" s="75" t="s">
        <v>32295</v>
      </c>
      <c r="E8" s="423">
        <v>800000</v>
      </c>
      <c r="F8" s="72" t="s">
        <v>272</v>
      </c>
    </row>
    <row r="9" spans="1:6" ht="78.75" x14ac:dyDescent="0.25">
      <c r="A9" s="131">
        <v>4</v>
      </c>
      <c r="B9" s="75" t="s">
        <v>23</v>
      </c>
      <c r="C9" s="75" t="s">
        <v>32296</v>
      </c>
      <c r="D9" s="75" t="s">
        <v>541</v>
      </c>
      <c r="E9" s="423">
        <v>1200000</v>
      </c>
      <c r="F9" s="72" t="s">
        <v>272</v>
      </c>
    </row>
    <row r="10" spans="1:6" x14ac:dyDescent="0.25">
      <c r="A10" s="131"/>
      <c r="B10" s="2351" t="s">
        <v>8023</v>
      </c>
      <c r="C10" s="2351"/>
      <c r="D10" s="2351"/>
      <c r="E10" s="74"/>
      <c r="F10" s="72"/>
    </row>
    <row r="11" spans="1:6" ht="126" x14ac:dyDescent="0.25">
      <c r="A11" s="131">
        <v>5</v>
      </c>
      <c r="B11" s="75" t="s">
        <v>295</v>
      </c>
      <c r="C11" s="75" t="s">
        <v>32297</v>
      </c>
      <c r="D11" s="75" t="s">
        <v>32298</v>
      </c>
      <c r="E11" s="423">
        <v>304310</v>
      </c>
      <c r="F11" s="72" t="s">
        <v>272</v>
      </c>
    </row>
    <row r="12" spans="1:6" ht="78.75" x14ac:dyDescent="0.25">
      <c r="A12" s="131">
        <v>6</v>
      </c>
      <c r="B12" s="75" t="s">
        <v>23</v>
      </c>
      <c r="C12" s="75" t="s">
        <v>32299</v>
      </c>
      <c r="D12" s="75" t="s">
        <v>541</v>
      </c>
      <c r="E12" s="423">
        <v>1200000</v>
      </c>
      <c r="F12" s="72" t="s">
        <v>272</v>
      </c>
    </row>
    <row r="13" spans="1:6" ht="63" x14ac:dyDescent="0.25">
      <c r="A13" s="131">
        <v>7</v>
      </c>
      <c r="B13" s="75" t="s">
        <v>299</v>
      </c>
      <c r="C13" s="75" t="s">
        <v>32300</v>
      </c>
      <c r="D13" s="75" t="s">
        <v>32301</v>
      </c>
      <c r="E13" s="423">
        <v>1100000</v>
      </c>
      <c r="F13" s="72" t="s">
        <v>272</v>
      </c>
    </row>
    <row r="14" spans="1:6" x14ac:dyDescent="0.25">
      <c r="A14" s="131"/>
      <c r="B14" s="76" t="s">
        <v>34</v>
      </c>
      <c r="C14" s="75"/>
      <c r="D14" s="75"/>
      <c r="E14" s="74"/>
      <c r="F14" s="72"/>
    </row>
    <row r="15" spans="1:6" ht="63" x14ac:dyDescent="0.25">
      <c r="A15" s="131">
        <v>8</v>
      </c>
      <c r="B15" s="75" t="s">
        <v>309</v>
      </c>
      <c r="C15" s="75" t="s">
        <v>32302</v>
      </c>
      <c r="D15" s="75" t="s">
        <v>5365</v>
      </c>
      <c r="E15" s="74">
        <v>5500000</v>
      </c>
      <c r="F15" s="72" t="s">
        <v>272</v>
      </c>
    </row>
    <row r="16" spans="1:6" ht="78.75" x14ac:dyDescent="0.25">
      <c r="A16" s="131">
        <v>9</v>
      </c>
      <c r="B16" s="75" t="s">
        <v>311</v>
      </c>
      <c r="C16" s="75" t="s">
        <v>32303</v>
      </c>
      <c r="D16" s="75" t="s">
        <v>32304</v>
      </c>
      <c r="E16" s="74">
        <v>11750000</v>
      </c>
      <c r="F16" s="72" t="s">
        <v>1259</v>
      </c>
    </row>
    <row r="17" spans="1:6" x14ac:dyDescent="0.25">
      <c r="A17" s="131"/>
      <c r="B17" s="76" t="s">
        <v>2065</v>
      </c>
      <c r="C17" s="75"/>
      <c r="D17" s="75"/>
      <c r="E17" s="74"/>
      <c r="F17" s="72"/>
    </row>
    <row r="18" spans="1:6" ht="94.5" x14ac:dyDescent="0.25">
      <c r="A18" s="131">
        <v>10</v>
      </c>
      <c r="B18" s="75" t="s">
        <v>3867</v>
      </c>
      <c r="C18" s="75" t="s">
        <v>32305</v>
      </c>
      <c r="D18" s="152" t="s">
        <v>32306</v>
      </c>
      <c r="E18" s="74">
        <v>200000</v>
      </c>
      <c r="F18" s="72" t="s">
        <v>13</v>
      </c>
    </row>
    <row r="19" spans="1:6" ht="31.5" x14ac:dyDescent="0.25">
      <c r="A19" s="131"/>
      <c r="B19" s="76" t="s">
        <v>303</v>
      </c>
      <c r="C19" s="75"/>
      <c r="D19" s="152"/>
      <c r="E19" s="74"/>
      <c r="F19" s="72"/>
    </row>
    <row r="20" spans="1:6" ht="141.75" x14ac:dyDescent="0.25">
      <c r="A20" s="131">
        <v>11</v>
      </c>
      <c r="B20" s="75" t="s">
        <v>32307</v>
      </c>
      <c r="C20" s="75" t="s">
        <v>32308</v>
      </c>
      <c r="D20" s="75" t="s">
        <v>32309</v>
      </c>
      <c r="E20" s="74">
        <v>209200</v>
      </c>
      <c r="F20" s="72" t="s">
        <v>13</v>
      </c>
    </row>
    <row r="21" spans="1:6" x14ac:dyDescent="0.25">
      <c r="A21" s="131"/>
      <c r="B21" s="76" t="s">
        <v>40</v>
      </c>
      <c r="C21" s="75"/>
      <c r="D21" s="75"/>
      <c r="E21" s="74"/>
      <c r="F21" s="72"/>
    </row>
    <row r="22" spans="1:6" ht="94.5" x14ac:dyDescent="0.25">
      <c r="A22" s="131">
        <v>12</v>
      </c>
      <c r="B22" s="75" t="s">
        <v>301</v>
      </c>
      <c r="C22" s="75" t="s">
        <v>32310</v>
      </c>
      <c r="D22" s="75" t="s">
        <v>43</v>
      </c>
      <c r="E22" s="74">
        <v>4568965.5199999996</v>
      </c>
      <c r="F22" s="72" t="s">
        <v>13</v>
      </c>
    </row>
    <row r="23" spans="1:6" x14ac:dyDescent="0.25">
      <c r="A23" s="131"/>
      <c r="B23" s="2351" t="s">
        <v>14661</v>
      </c>
      <c r="C23" s="2351"/>
      <c r="D23" s="2351"/>
      <c r="E23" s="74"/>
      <c r="F23" s="72"/>
    </row>
    <row r="24" spans="1:6" ht="141.75" x14ac:dyDescent="0.25">
      <c r="A24" s="131">
        <v>13</v>
      </c>
      <c r="B24" s="75" t="s">
        <v>32311</v>
      </c>
      <c r="C24" s="75" t="s">
        <v>32312</v>
      </c>
      <c r="D24" s="75" t="s">
        <v>32313</v>
      </c>
      <c r="E24" s="74">
        <v>1169256.8</v>
      </c>
      <c r="F24" s="72" t="s">
        <v>13</v>
      </c>
    </row>
    <row r="25" spans="1:6" ht="31.5" x14ac:dyDescent="0.25">
      <c r="A25" s="131"/>
      <c r="B25" s="76" t="s">
        <v>481</v>
      </c>
      <c r="C25" s="75"/>
      <c r="D25" s="75"/>
      <c r="E25" s="74"/>
      <c r="F25" s="72"/>
    </row>
    <row r="26" spans="1:6" ht="94.5" x14ac:dyDescent="0.25">
      <c r="A26" s="131">
        <v>14</v>
      </c>
      <c r="B26" s="75" t="s">
        <v>944</v>
      </c>
      <c r="C26" s="75" t="s">
        <v>32314</v>
      </c>
      <c r="D26" s="75" t="s">
        <v>32315</v>
      </c>
      <c r="E26" s="74">
        <v>3500000</v>
      </c>
      <c r="F26" s="72" t="s">
        <v>13</v>
      </c>
    </row>
    <row r="27" spans="1:6" x14ac:dyDescent="0.25">
      <c r="A27" s="131"/>
      <c r="B27" s="2351" t="s">
        <v>5895</v>
      </c>
      <c r="C27" s="2351"/>
      <c r="D27" s="75"/>
      <c r="E27" s="74"/>
      <c r="F27" s="72"/>
    </row>
    <row r="28" spans="1:6" ht="63" x14ac:dyDescent="0.25">
      <c r="A28" s="131">
        <v>15</v>
      </c>
      <c r="B28" s="75" t="s">
        <v>32316</v>
      </c>
      <c r="C28" s="75" t="s">
        <v>32317</v>
      </c>
      <c r="D28" s="75" t="s">
        <v>32318</v>
      </c>
      <c r="E28" s="74">
        <v>500000</v>
      </c>
      <c r="F28" s="72" t="s">
        <v>13</v>
      </c>
    </row>
    <row r="29" spans="1:6" ht="63" x14ac:dyDescent="0.25">
      <c r="A29" s="131">
        <v>16</v>
      </c>
      <c r="B29" s="75" t="s">
        <v>32319</v>
      </c>
      <c r="C29" s="75" t="s">
        <v>32320</v>
      </c>
      <c r="D29" s="75" t="s">
        <v>32321</v>
      </c>
      <c r="E29" s="74">
        <v>700000</v>
      </c>
      <c r="F29" s="72" t="s">
        <v>13</v>
      </c>
    </row>
    <row r="30" spans="1:6" ht="94.5" x14ac:dyDescent="0.25">
      <c r="A30" s="131">
        <v>17</v>
      </c>
      <c r="B30" s="75" t="s">
        <v>32322</v>
      </c>
      <c r="C30" s="75" t="s">
        <v>32323</v>
      </c>
      <c r="D30" s="75" t="s">
        <v>32324</v>
      </c>
      <c r="E30" s="74">
        <v>400000</v>
      </c>
      <c r="F30" s="72" t="s">
        <v>13</v>
      </c>
    </row>
    <row r="31" spans="1:6" ht="94.5" x14ac:dyDescent="0.25">
      <c r="A31" s="131">
        <v>18</v>
      </c>
      <c r="B31" s="75" t="s">
        <v>32325</v>
      </c>
      <c r="C31" s="75" t="s">
        <v>32326</v>
      </c>
      <c r="D31" s="75" t="s">
        <v>32327</v>
      </c>
      <c r="E31" s="74">
        <v>400000</v>
      </c>
      <c r="F31" s="72" t="s">
        <v>13</v>
      </c>
    </row>
    <row r="32" spans="1:6" ht="63" x14ac:dyDescent="0.25">
      <c r="A32" s="131">
        <v>19</v>
      </c>
      <c r="B32" s="75" t="s">
        <v>32328</v>
      </c>
      <c r="C32" s="75" t="s">
        <v>32329</v>
      </c>
      <c r="D32" s="75" t="s">
        <v>32318</v>
      </c>
      <c r="E32" s="74">
        <v>500000</v>
      </c>
      <c r="F32" s="72" t="s">
        <v>13</v>
      </c>
    </row>
    <row r="33" spans="1:6" ht="63" x14ac:dyDescent="0.25">
      <c r="A33" s="131">
        <v>20</v>
      </c>
      <c r="B33" s="75" t="s">
        <v>32330</v>
      </c>
      <c r="C33" s="75" t="s">
        <v>32331</v>
      </c>
      <c r="D33" s="75" t="s">
        <v>32332</v>
      </c>
      <c r="E33" s="74">
        <v>500000</v>
      </c>
      <c r="F33" s="72" t="s">
        <v>13</v>
      </c>
    </row>
    <row r="34" spans="1:6" ht="78.75" x14ac:dyDescent="0.25">
      <c r="A34" s="131">
        <v>21</v>
      </c>
      <c r="B34" s="75" t="s">
        <v>32333</v>
      </c>
      <c r="C34" s="75" t="s">
        <v>32334</v>
      </c>
      <c r="D34" s="75" t="s">
        <v>32335</v>
      </c>
      <c r="E34" s="74">
        <v>600000</v>
      </c>
      <c r="F34" s="72" t="s">
        <v>13</v>
      </c>
    </row>
    <row r="35" spans="1:6" ht="94.5" x14ac:dyDescent="0.25">
      <c r="A35" s="131">
        <v>22</v>
      </c>
      <c r="B35" s="75" t="s">
        <v>32336</v>
      </c>
      <c r="C35" s="75" t="s">
        <v>32337</v>
      </c>
      <c r="D35" s="75" t="s">
        <v>32327</v>
      </c>
      <c r="E35" s="74">
        <v>400000</v>
      </c>
      <c r="F35" s="72" t="s">
        <v>13</v>
      </c>
    </row>
    <row r="36" spans="1:6" ht="78.75" x14ac:dyDescent="0.25">
      <c r="A36" s="131">
        <v>23</v>
      </c>
      <c r="B36" s="75" t="s">
        <v>32338</v>
      </c>
      <c r="C36" s="75" t="s">
        <v>32339</v>
      </c>
      <c r="D36" s="75" t="s">
        <v>32335</v>
      </c>
      <c r="E36" s="74">
        <v>600000</v>
      </c>
      <c r="F36" s="72" t="s">
        <v>13</v>
      </c>
    </row>
    <row r="37" spans="1:6" ht="78.75" x14ac:dyDescent="0.25">
      <c r="A37" s="131">
        <v>24</v>
      </c>
      <c r="B37" s="75" t="s">
        <v>32340</v>
      </c>
      <c r="C37" s="75" t="s">
        <v>32341</v>
      </c>
      <c r="D37" s="75" t="s">
        <v>32342</v>
      </c>
      <c r="E37" s="74">
        <v>600000</v>
      </c>
      <c r="F37" s="72" t="s">
        <v>13</v>
      </c>
    </row>
    <row r="38" spans="1:6" ht="63" x14ac:dyDescent="0.25">
      <c r="A38" s="131">
        <v>25</v>
      </c>
      <c r="B38" s="75" t="s">
        <v>32343</v>
      </c>
      <c r="C38" s="75" t="s">
        <v>32344</v>
      </c>
      <c r="D38" s="75" t="s">
        <v>32345</v>
      </c>
      <c r="E38" s="74">
        <v>700000</v>
      </c>
      <c r="F38" s="72" t="s">
        <v>13</v>
      </c>
    </row>
    <row r="39" spans="1:6" ht="78.75" x14ac:dyDescent="0.25">
      <c r="A39" s="131">
        <v>26</v>
      </c>
      <c r="B39" s="75" t="s">
        <v>32346</v>
      </c>
      <c r="C39" s="75" t="s">
        <v>32347</v>
      </c>
      <c r="D39" s="75" t="s">
        <v>32342</v>
      </c>
      <c r="E39" s="74">
        <v>600000</v>
      </c>
      <c r="F39" s="72" t="s">
        <v>13</v>
      </c>
    </row>
    <row r="40" spans="1:6" ht="47.25" x14ac:dyDescent="0.25">
      <c r="A40" s="131">
        <v>27</v>
      </c>
      <c r="B40" s="75" t="s">
        <v>32348</v>
      </c>
      <c r="C40" s="75" t="s">
        <v>32349</v>
      </c>
      <c r="D40" s="75" t="s">
        <v>32350</v>
      </c>
      <c r="E40" s="74">
        <v>400000</v>
      </c>
      <c r="F40" s="72" t="s">
        <v>272</v>
      </c>
    </row>
    <row r="41" spans="1:6" ht="47.25" x14ac:dyDescent="0.25">
      <c r="A41" s="131">
        <v>28</v>
      </c>
      <c r="B41" s="75" t="s">
        <v>32351</v>
      </c>
      <c r="C41" s="75" t="s">
        <v>32352</v>
      </c>
      <c r="D41" s="75" t="s">
        <v>32353</v>
      </c>
      <c r="E41" s="74">
        <v>400000</v>
      </c>
      <c r="F41" s="72" t="s">
        <v>32354</v>
      </c>
    </row>
    <row r="42" spans="1:6" ht="63" x14ac:dyDescent="0.25">
      <c r="A42" s="131">
        <v>29</v>
      </c>
      <c r="B42" s="75" t="s">
        <v>32355</v>
      </c>
      <c r="C42" s="75" t="s">
        <v>32356</v>
      </c>
      <c r="D42" s="75" t="s">
        <v>32357</v>
      </c>
      <c r="E42" s="74">
        <v>400000</v>
      </c>
      <c r="F42" s="72" t="s">
        <v>277</v>
      </c>
    </row>
    <row r="43" spans="1:6" ht="63" x14ac:dyDescent="0.25">
      <c r="A43" s="131">
        <v>30</v>
      </c>
      <c r="B43" s="75" t="s">
        <v>32358</v>
      </c>
      <c r="C43" s="75" t="s">
        <v>32359</v>
      </c>
      <c r="D43" s="75" t="s">
        <v>32357</v>
      </c>
      <c r="E43" s="74">
        <v>300000</v>
      </c>
      <c r="F43" s="72" t="s">
        <v>272</v>
      </c>
    </row>
    <row r="44" spans="1:6" ht="47.25" x14ac:dyDescent="0.25">
      <c r="A44" s="131">
        <v>31</v>
      </c>
      <c r="B44" s="75" t="s">
        <v>32360</v>
      </c>
      <c r="C44" s="75" t="s">
        <v>32361</v>
      </c>
      <c r="D44" s="75" t="s">
        <v>32362</v>
      </c>
      <c r="E44" s="74">
        <v>300000</v>
      </c>
      <c r="F44" s="72" t="s">
        <v>272</v>
      </c>
    </row>
    <row r="45" spans="1:6" ht="63" x14ac:dyDescent="0.25">
      <c r="A45" s="131">
        <v>32</v>
      </c>
      <c r="B45" s="75" t="s">
        <v>32363</v>
      </c>
      <c r="C45" s="75" t="s">
        <v>32364</v>
      </c>
      <c r="D45" s="75" t="s">
        <v>32365</v>
      </c>
      <c r="E45" s="74">
        <v>400000</v>
      </c>
      <c r="F45" s="72" t="s">
        <v>272</v>
      </c>
    </row>
    <row r="46" spans="1:6" ht="94.5" x14ac:dyDescent="0.25">
      <c r="A46" s="131">
        <v>33</v>
      </c>
      <c r="B46" s="75" t="s">
        <v>32366</v>
      </c>
      <c r="C46" s="75" t="s">
        <v>32367</v>
      </c>
      <c r="D46" s="75" t="s">
        <v>32327</v>
      </c>
      <c r="E46" s="74">
        <v>400000</v>
      </c>
      <c r="F46" s="72" t="s">
        <v>13</v>
      </c>
    </row>
    <row r="47" spans="1:6" ht="63" x14ac:dyDescent="0.25">
      <c r="A47" s="131">
        <v>34</v>
      </c>
      <c r="B47" s="75" t="s">
        <v>32368</v>
      </c>
      <c r="C47" s="75" t="s">
        <v>32369</v>
      </c>
      <c r="D47" s="75" t="s">
        <v>32370</v>
      </c>
      <c r="E47" s="74">
        <v>800000</v>
      </c>
      <c r="F47" s="72" t="s">
        <v>13</v>
      </c>
    </row>
    <row r="48" spans="1:6" ht="63" x14ac:dyDescent="0.25">
      <c r="A48" s="131">
        <v>35</v>
      </c>
      <c r="B48" s="75" t="s">
        <v>32371</v>
      </c>
      <c r="C48" s="75" t="s">
        <v>32372</v>
      </c>
      <c r="D48" s="75" t="s">
        <v>32318</v>
      </c>
      <c r="E48" s="74">
        <v>500000</v>
      </c>
      <c r="F48" s="72" t="s">
        <v>13</v>
      </c>
    </row>
    <row r="49" spans="1:6" ht="63" x14ac:dyDescent="0.25">
      <c r="A49" s="131">
        <v>36</v>
      </c>
      <c r="B49" s="75" t="s">
        <v>32373</v>
      </c>
      <c r="C49" s="75" t="s">
        <v>32374</v>
      </c>
      <c r="D49" s="75" t="s">
        <v>32365</v>
      </c>
      <c r="E49" s="74">
        <v>500000</v>
      </c>
      <c r="F49" s="72" t="s">
        <v>272</v>
      </c>
    </row>
    <row r="50" spans="1:6" ht="110.25" x14ac:dyDescent="0.25">
      <c r="A50" s="131">
        <v>37</v>
      </c>
      <c r="B50" s="75" t="s">
        <v>32375</v>
      </c>
      <c r="C50" s="75" t="s">
        <v>32376</v>
      </c>
      <c r="D50" s="75" t="s">
        <v>32377</v>
      </c>
      <c r="E50" s="74">
        <v>5000000</v>
      </c>
      <c r="F50" s="72" t="s">
        <v>13</v>
      </c>
    </row>
    <row r="51" spans="1:6" ht="63" x14ac:dyDescent="0.25">
      <c r="A51" s="131">
        <v>38</v>
      </c>
      <c r="B51" s="75" t="s">
        <v>32378</v>
      </c>
      <c r="C51" s="75" t="s">
        <v>32379</v>
      </c>
      <c r="D51" s="75" t="s">
        <v>32365</v>
      </c>
      <c r="E51" s="74">
        <v>400000</v>
      </c>
      <c r="F51" s="72" t="s">
        <v>272</v>
      </c>
    </row>
    <row r="52" spans="1:6" ht="63" x14ac:dyDescent="0.25">
      <c r="A52" s="131">
        <v>39</v>
      </c>
      <c r="B52" s="75" t="s">
        <v>32380</v>
      </c>
      <c r="C52" s="75" t="s">
        <v>32381</v>
      </c>
      <c r="D52" s="75" t="s">
        <v>32382</v>
      </c>
      <c r="E52" s="74">
        <v>500000</v>
      </c>
      <c r="F52" s="72" t="s">
        <v>32354</v>
      </c>
    </row>
    <row r="53" spans="1:6" ht="63" x14ac:dyDescent="0.25">
      <c r="A53" s="131">
        <v>40</v>
      </c>
      <c r="B53" s="75" t="s">
        <v>32383</v>
      </c>
      <c r="C53" s="75" t="s">
        <v>32384</v>
      </c>
      <c r="D53" s="75" t="s">
        <v>32357</v>
      </c>
      <c r="E53" s="74">
        <v>500000</v>
      </c>
      <c r="F53" s="72" t="s">
        <v>272</v>
      </c>
    </row>
    <row r="54" spans="1:6" ht="63" x14ac:dyDescent="0.25">
      <c r="A54" s="131">
        <v>41</v>
      </c>
      <c r="B54" s="75" t="s">
        <v>32385</v>
      </c>
      <c r="C54" s="75" t="s">
        <v>32386</v>
      </c>
      <c r="D54" s="75" t="s">
        <v>32357</v>
      </c>
      <c r="E54" s="74">
        <v>600000</v>
      </c>
      <c r="F54" s="72" t="s">
        <v>272</v>
      </c>
    </row>
    <row r="55" spans="1:6" ht="78.75" x14ac:dyDescent="0.25">
      <c r="A55" s="131">
        <v>42</v>
      </c>
      <c r="B55" s="75" t="s">
        <v>32387</v>
      </c>
      <c r="C55" s="75" t="s">
        <v>32388</v>
      </c>
      <c r="D55" s="75" t="s">
        <v>32389</v>
      </c>
      <c r="E55" s="74">
        <v>400000</v>
      </c>
      <c r="F55" s="72" t="s">
        <v>272</v>
      </c>
    </row>
    <row r="56" spans="1:6" ht="78.75" x14ac:dyDescent="0.25">
      <c r="A56" s="131">
        <v>43</v>
      </c>
      <c r="B56" s="75" t="s">
        <v>32390</v>
      </c>
      <c r="C56" s="75" t="s">
        <v>32391</v>
      </c>
      <c r="D56" s="75" t="s">
        <v>32392</v>
      </c>
      <c r="E56" s="74">
        <v>400000</v>
      </c>
      <c r="F56" s="72" t="s">
        <v>272</v>
      </c>
    </row>
    <row r="57" spans="1:6" ht="110.25" x14ac:dyDescent="0.25">
      <c r="A57" s="131">
        <v>44</v>
      </c>
      <c r="B57" s="75" t="s">
        <v>32393</v>
      </c>
      <c r="C57" s="75" t="s">
        <v>32394</v>
      </c>
      <c r="D57" s="75" t="s">
        <v>32395</v>
      </c>
      <c r="E57" s="74">
        <v>5000000</v>
      </c>
      <c r="F57" s="72" t="s">
        <v>13</v>
      </c>
    </row>
    <row r="58" spans="1:6" ht="63" x14ac:dyDescent="0.25">
      <c r="A58" s="131">
        <v>45</v>
      </c>
      <c r="B58" s="75" t="s">
        <v>32396</v>
      </c>
      <c r="C58" s="75" t="s">
        <v>32397</v>
      </c>
      <c r="D58" s="75" t="s">
        <v>32398</v>
      </c>
      <c r="E58" s="74">
        <v>700000</v>
      </c>
      <c r="F58" s="72" t="s">
        <v>13</v>
      </c>
    </row>
    <row r="59" spans="1:6" x14ac:dyDescent="0.25">
      <c r="A59" s="131"/>
      <c r="B59" s="2351" t="s">
        <v>5872</v>
      </c>
      <c r="C59" s="2351"/>
      <c r="D59" s="75"/>
      <c r="E59" s="74"/>
      <c r="F59" s="72"/>
    </row>
    <row r="60" spans="1:6" ht="110.25" x14ac:dyDescent="0.25">
      <c r="A60" s="131">
        <v>46</v>
      </c>
      <c r="B60" s="75" t="s">
        <v>32399</v>
      </c>
      <c r="C60" s="75" t="s">
        <v>32400</v>
      </c>
      <c r="D60" s="75" t="s">
        <v>32395</v>
      </c>
      <c r="E60" s="74">
        <v>5000000</v>
      </c>
      <c r="F60" s="72" t="s">
        <v>13</v>
      </c>
    </row>
    <row r="61" spans="1:6" ht="63" x14ac:dyDescent="0.25">
      <c r="A61" s="131">
        <v>47</v>
      </c>
      <c r="B61" s="75" t="s">
        <v>32399</v>
      </c>
      <c r="C61" s="75" t="s">
        <v>32401</v>
      </c>
      <c r="D61" s="75" t="s">
        <v>32402</v>
      </c>
      <c r="E61" s="74">
        <v>500000</v>
      </c>
      <c r="F61" s="72" t="s">
        <v>13</v>
      </c>
    </row>
    <row r="62" spans="1:6" ht="63" x14ac:dyDescent="0.25">
      <c r="A62" s="131">
        <v>48</v>
      </c>
      <c r="B62" s="75" t="s">
        <v>32403</v>
      </c>
      <c r="C62" s="75" t="s">
        <v>32404</v>
      </c>
      <c r="D62" s="75" t="s">
        <v>32405</v>
      </c>
      <c r="E62" s="74">
        <v>800000</v>
      </c>
      <c r="F62" s="72" t="s">
        <v>272</v>
      </c>
    </row>
    <row r="63" spans="1:6" ht="63" x14ac:dyDescent="0.25">
      <c r="A63" s="131">
        <v>49</v>
      </c>
      <c r="B63" s="75" t="s">
        <v>32406</v>
      </c>
      <c r="C63" s="75" t="s">
        <v>32407</v>
      </c>
      <c r="D63" s="75" t="s">
        <v>32408</v>
      </c>
      <c r="E63" s="74">
        <v>400000</v>
      </c>
      <c r="F63" s="72" t="s">
        <v>272</v>
      </c>
    </row>
    <row r="64" spans="1:6" ht="78.75" x14ac:dyDescent="0.25">
      <c r="A64" s="131">
        <v>50</v>
      </c>
      <c r="B64" s="75" t="s">
        <v>32409</v>
      </c>
      <c r="C64" s="75" t="s">
        <v>32410</v>
      </c>
      <c r="D64" s="75" t="s">
        <v>32411</v>
      </c>
      <c r="E64" s="74">
        <v>500000</v>
      </c>
      <c r="F64" s="72" t="s">
        <v>13</v>
      </c>
    </row>
    <row r="65" spans="1:6" ht="63" x14ac:dyDescent="0.25">
      <c r="A65" s="131">
        <v>51</v>
      </c>
      <c r="B65" s="75" t="s">
        <v>32412</v>
      </c>
      <c r="C65" s="75" t="s">
        <v>32413</v>
      </c>
      <c r="D65" s="75" t="s">
        <v>32414</v>
      </c>
      <c r="E65" s="74">
        <v>400000</v>
      </c>
      <c r="F65" s="72" t="s">
        <v>277</v>
      </c>
    </row>
    <row r="66" spans="1:6" ht="63" x14ac:dyDescent="0.25">
      <c r="A66" s="131">
        <v>52</v>
      </c>
      <c r="B66" s="75" t="s">
        <v>32415</v>
      </c>
      <c r="C66" s="75" t="s">
        <v>32416</v>
      </c>
      <c r="D66" s="75" t="s">
        <v>32417</v>
      </c>
      <c r="E66" s="74">
        <v>600000</v>
      </c>
      <c r="F66" s="72" t="s">
        <v>272</v>
      </c>
    </row>
    <row r="67" spans="1:6" ht="94.5" x14ac:dyDescent="0.25">
      <c r="A67" s="131">
        <v>53</v>
      </c>
      <c r="B67" s="75" t="s">
        <v>32418</v>
      </c>
      <c r="C67" s="75" t="s">
        <v>32419</v>
      </c>
      <c r="D67" s="75" t="s">
        <v>32420</v>
      </c>
      <c r="E67" s="74">
        <v>1000000</v>
      </c>
      <c r="F67" s="72" t="s">
        <v>13</v>
      </c>
    </row>
    <row r="68" spans="1:6" ht="63" x14ac:dyDescent="0.25">
      <c r="A68" s="131">
        <v>54</v>
      </c>
      <c r="B68" s="75" t="s">
        <v>32421</v>
      </c>
      <c r="C68" s="75" t="s">
        <v>32422</v>
      </c>
      <c r="D68" s="75" t="s">
        <v>32423</v>
      </c>
      <c r="E68" s="74">
        <v>800000</v>
      </c>
      <c r="F68" s="72" t="s">
        <v>13</v>
      </c>
    </row>
    <row r="69" spans="1:6" ht="63" x14ac:dyDescent="0.25">
      <c r="A69" s="131">
        <v>55</v>
      </c>
      <c r="B69" s="75" t="s">
        <v>32424</v>
      </c>
      <c r="C69" s="75" t="s">
        <v>32425</v>
      </c>
      <c r="D69" s="75" t="s">
        <v>32426</v>
      </c>
      <c r="E69" s="74">
        <v>1500000</v>
      </c>
      <c r="F69" s="72" t="s">
        <v>13</v>
      </c>
    </row>
    <row r="70" spans="1:6" ht="63" x14ac:dyDescent="0.25">
      <c r="A70" s="131">
        <v>56</v>
      </c>
      <c r="B70" s="75" t="s">
        <v>32427</v>
      </c>
      <c r="C70" s="75" t="s">
        <v>32428</v>
      </c>
      <c r="D70" s="75" t="s">
        <v>32429</v>
      </c>
      <c r="E70" s="74">
        <v>300000</v>
      </c>
      <c r="F70" s="72" t="s">
        <v>272</v>
      </c>
    </row>
    <row r="71" spans="1:6" ht="63" x14ac:dyDescent="0.25">
      <c r="A71" s="131">
        <v>57</v>
      </c>
      <c r="B71" s="75" t="s">
        <v>32430</v>
      </c>
      <c r="C71" s="75" t="s">
        <v>32431</v>
      </c>
      <c r="D71" s="75" t="s">
        <v>32432</v>
      </c>
      <c r="E71" s="74">
        <v>400000</v>
      </c>
      <c r="F71" s="72" t="s">
        <v>1259</v>
      </c>
    </row>
    <row r="72" spans="1:6" ht="78.75" x14ac:dyDescent="0.25">
      <c r="A72" s="131">
        <v>58</v>
      </c>
      <c r="B72" s="75" t="s">
        <v>32433</v>
      </c>
      <c r="C72" s="75" t="s">
        <v>32434</v>
      </c>
      <c r="D72" s="75" t="s">
        <v>32435</v>
      </c>
      <c r="E72" s="74">
        <v>500000</v>
      </c>
      <c r="F72" s="72" t="s">
        <v>272</v>
      </c>
    </row>
    <row r="73" spans="1:6" ht="63" x14ac:dyDescent="0.25">
      <c r="A73" s="131">
        <v>59</v>
      </c>
      <c r="B73" s="75" t="s">
        <v>32436</v>
      </c>
      <c r="C73" s="75" t="s">
        <v>32437</v>
      </c>
      <c r="D73" s="75" t="s">
        <v>32438</v>
      </c>
      <c r="E73" s="74">
        <v>800000</v>
      </c>
      <c r="F73" s="248" t="s">
        <v>272</v>
      </c>
    </row>
    <row r="74" spans="1:6" ht="63" x14ac:dyDescent="0.25">
      <c r="A74" s="131">
        <v>60</v>
      </c>
      <c r="B74" s="75" t="s">
        <v>32439</v>
      </c>
      <c r="C74" s="75" t="s">
        <v>32440</v>
      </c>
      <c r="D74" s="75" t="s">
        <v>32441</v>
      </c>
      <c r="E74" s="74">
        <v>800000</v>
      </c>
      <c r="F74" s="248" t="s">
        <v>13</v>
      </c>
    </row>
    <row r="75" spans="1:6" ht="78.75" x14ac:dyDescent="0.25">
      <c r="A75" s="131">
        <v>61</v>
      </c>
      <c r="B75" s="75" t="s">
        <v>32442</v>
      </c>
      <c r="C75" s="75" t="s">
        <v>32443</v>
      </c>
      <c r="D75" s="75" t="s">
        <v>32444</v>
      </c>
      <c r="E75" s="74">
        <v>600000</v>
      </c>
      <c r="F75" s="248" t="s">
        <v>5827</v>
      </c>
    </row>
    <row r="76" spans="1:6" ht="63" x14ac:dyDescent="0.25">
      <c r="A76" s="131">
        <v>62</v>
      </c>
      <c r="B76" s="75" t="s">
        <v>32445</v>
      </c>
      <c r="C76" s="75" t="s">
        <v>32446</v>
      </c>
      <c r="D76" s="75" t="s">
        <v>32423</v>
      </c>
      <c r="E76" s="74">
        <v>800000</v>
      </c>
      <c r="F76" s="248" t="s">
        <v>13</v>
      </c>
    </row>
    <row r="77" spans="1:6" ht="63" x14ac:dyDescent="0.25">
      <c r="A77" s="131">
        <v>63</v>
      </c>
      <c r="B77" s="75" t="s">
        <v>32447</v>
      </c>
      <c r="C77" s="75" t="s">
        <v>32448</v>
      </c>
      <c r="D77" s="75" t="s">
        <v>32423</v>
      </c>
      <c r="E77" s="74">
        <v>700000</v>
      </c>
      <c r="F77" s="248" t="s">
        <v>13</v>
      </c>
    </row>
    <row r="78" spans="1:6" ht="78.75" x14ac:dyDescent="0.25">
      <c r="A78" s="131">
        <v>64</v>
      </c>
      <c r="B78" s="75" t="s">
        <v>32449</v>
      </c>
      <c r="C78" s="75" t="s">
        <v>32450</v>
      </c>
      <c r="D78" s="75" t="s">
        <v>32451</v>
      </c>
      <c r="E78" s="74">
        <v>500000</v>
      </c>
      <c r="F78" s="248" t="s">
        <v>272</v>
      </c>
    </row>
    <row r="79" spans="1:6" ht="63" x14ac:dyDescent="0.25">
      <c r="A79" s="131">
        <v>65</v>
      </c>
      <c r="B79" s="75" t="s">
        <v>32452</v>
      </c>
      <c r="C79" s="75" t="s">
        <v>32453</v>
      </c>
      <c r="D79" s="75" t="s">
        <v>32454</v>
      </c>
      <c r="E79" s="74">
        <v>800000</v>
      </c>
      <c r="F79" s="248" t="s">
        <v>13</v>
      </c>
    </row>
    <row r="80" spans="1:6" ht="63" x14ac:dyDescent="0.25">
      <c r="A80" s="131">
        <v>66</v>
      </c>
      <c r="B80" s="75" t="s">
        <v>32455</v>
      </c>
      <c r="C80" s="75" t="s">
        <v>32456</v>
      </c>
      <c r="D80" s="75" t="s">
        <v>32457</v>
      </c>
      <c r="E80" s="74">
        <v>500000</v>
      </c>
      <c r="F80" s="248" t="s">
        <v>272</v>
      </c>
    </row>
    <row r="81" spans="1:6" ht="110.25" x14ac:dyDescent="0.25">
      <c r="A81" s="131">
        <v>67</v>
      </c>
      <c r="B81" s="75" t="s">
        <v>32458</v>
      </c>
      <c r="C81" s="75" t="s">
        <v>32459</v>
      </c>
      <c r="D81" s="75" t="s">
        <v>32377</v>
      </c>
      <c r="E81" s="74">
        <v>5000000</v>
      </c>
      <c r="F81" s="248" t="s">
        <v>13</v>
      </c>
    </row>
    <row r="82" spans="1:6" x14ac:dyDescent="0.25">
      <c r="A82" s="131"/>
      <c r="B82" s="201" t="s">
        <v>248</v>
      </c>
      <c r="C82" s="248"/>
      <c r="D82" s="248"/>
      <c r="E82" s="82">
        <v>81310344.819999993</v>
      </c>
      <c r="F82" s="248"/>
    </row>
    <row r="83" spans="1:6" x14ac:dyDescent="0.25">
      <c r="A83" s="131"/>
      <c r="B83" s="2418" t="s">
        <v>9</v>
      </c>
      <c r="C83" s="2418"/>
      <c r="D83" s="2418"/>
      <c r="E83" s="424"/>
      <c r="F83" s="70"/>
    </row>
    <row r="84" spans="1:6" ht="63" x14ac:dyDescent="0.25">
      <c r="A84" s="131">
        <v>1</v>
      </c>
      <c r="B84" s="69" t="s">
        <v>269</v>
      </c>
      <c r="C84" s="7" t="s">
        <v>32460</v>
      </c>
      <c r="D84" s="69" t="s">
        <v>271</v>
      </c>
      <c r="E84" s="187">
        <v>1000000</v>
      </c>
      <c r="F84" s="131" t="s">
        <v>272</v>
      </c>
    </row>
    <row r="85" spans="1:6" x14ac:dyDescent="0.25">
      <c r="A85" s="131"/>
      <c r="B85" s="70" t="s">
        <v>273</v>
      </c>
      <c r="C85" s="7"/>
      <c r="D85" s="69"/>
      <c r="E85" s="187"/>
      <c r="F85" s="131"/>
    </row>
    <row r="86" spans="1:6" ht="78.75" x14ac:dyDescent="0.25">
      <c r="A86" s="131">
        <v>2</v>
      </c>
      <c r="B86" s="69" t="s">
        <v>274</v>
      </c>
      <c r="C86" s="7" t="s">
        <v>32461</v>
      </c>
      <c r="D86" s="69" t="s">
        <v>276</v>
      </c>
      <c r="E86" s="187">
        <v>4500000</v>
      </c>
      <c r="F86" s="131" t="s">
        <v>277</v>
      </c>
    </row>
    <row r="87" spans="1:6" x14ac:dyDescent="0.25">
      <c r="A87" s="131"/>
      <c r="B87" s="70" t="s">
        <v>248</v>
      </c>
      <c r="C87" s="69"/>
      <c r="D87" s="69"/>
      <c r="E87" s="189">
        <v>5500000</v>
      </c>
      <c r="F87" s="131"/>
    </row>
    <row r="88" spans="1:6" x14ac:dyDescent="0.25">
      <c r="A88" s="88"/>
      <c r="B88" s="88" t="s">
        <v>324</v>
      </c>
      <c r="C88" s="88"/>
      <c r="D88" s="88"/>
      <c r="E88" s="89">
        <f>E87+E82</f>
        <v>86810344.819999993</v>
      </c>
      <c r="F88" s="88"/>
    </row>
    <row r="92" spans="1:6" x14ac:dyDescent="0.25">
      <c r="A92" s="2352" t="s">
        <v>0</v>
      </c>
      <c r="B92" s="2352"/>
      <c r="C92" s="2352"/>
      <c r="D92" s="2352"/>
      <c r="E92" s="2352"/>
      <c r="F92" s="2352"/>
    </row>
    <row r="93" spans="1:6" x14ac:dyDescent="0.25">
      <c r="A93" s="2352" t="s">
        <v>32290</v>
      </c>
      <c r="B93" s="2352"/>
      <c r="C93" s="2352"/>
      <c r="D93" s="2352"/>
      <c r="E93" s="2352"/>
      <c r="F93" s="2352"/>
    </row>
    <row r="94" spans="1:6" x14ac:dyDescent="0.25">
      <c r="A94" s="2352" t="s">
        <v>281</v>
      </c>
      <c r="B94" s="2352"/>
      <c r="C94" s="2352"/>
      <c r="D94" s="2352"/>
      <c r="E94" s="2352"/>
      <c r="F94" s="2352"/>
    </row>
    <row r="95" spans="1:6" ht="31.5" x14ac:dyDescent="0.25">
      <c r="A95" s="115" t="s">
        <v>32462</v>
      </c>
      <c r="B95" s="115" t="s">
        <v>4</v>
      </c>
      <c r="C95" s="115" t="s">
        <v>5</v>
      </c>
      <c r="D95" s="115" t="s">
        <v>6948</v>
      </c>
      <c r="E95" s="196" t="s">
        <v>2611</v>
      </c>
      <c r="F95" s="115" t="s">
        <v>8</v>
      </c>
    </row>
    <row r="96" spans="1:6" x14ac:dyDescent="0.25">
      <c r="A96" s="115"/>
      <c r="B96" s="2375" t="s">
        <v>32463</v>
      </c>
      <c r="C96" s="2376"/>
      <c r="D96" s="115"/>
      <c r="E96" s="196"/>
      <c r="F96" s="115"/>
    </row>
    <row r="97" spans="1:6" ht="47.25" x14ac:dyDescent="0.25">
      <c r="A97" s="156">
        <v>1</v>
      </c>
      <c r="B97" s="123" t="s">
        <v>2060</v>
      </c>
      <c r="C97" s="156" t="s">
        <v>32291</v>
      </c>
      <c r="D97" s="156" t="s">
        <v>329</v>
      </c>
      <c r="E97" s="266">
        <v>10000</v>
      </c>
      <c r="F97" s="123" t="s">
        <v>13</v>
      </c>
    </row>
    <row r="98" spans="1:6" ht="173.25" x14ac:dyDescent="0.25">
      <c r="A98" s="156">
        <v>2</v>
      </c>
      <c r="B98" s="123" t="s">
        <v>295</v>
      </c>
      <c r="C98" s="156" t="s">
        <v>32464</v>
      </c>
      <c r="D98" s="156" t="s">
        <v>32465</v>
      </c>
      <c r="E98" s="266">
        <v>272758.52</v>
      </c>
      <c r="F98" s="123" t="s">
        <v>13</v>
      </c>
    </row>
    <row r="99" spans="1:6" ht="78.75" x14ac:dyDescent="0.25">
      <c r="A99" s="156">
        <v>3</v>
      </c>
      <c r="B99" s="123" t="s">
        <v>23</v>
      </c>
      <c r="C99" s="156" t="s">
        <v>32296</v>
      </c>
      <c r="D99" s="156" t="s">
        <v>541</v>
      </c>
      <c r="E99" s="266">
        <v>400000</v>
      </c>
      <c r="F99" s="123" t="s">
        <v>13</v>
      </c>
    </row>
    <row r="100" spans="1:6" x14ac:dyDescent="0.25">
      <c r="A100" s="156"/>
      <c r="B100" s="2375" t="s">
        <v>8990</v>
      </c>
      <c r="C100" s="2376"/>
      <c r="D100" s="156"/>
      <c r="E100" s="157"/>
      <c r="F100" s="123"/>
    </row>
    <row r="101" spans="1:6" ht="110.25" x14ac:dyDescent="0.25">
      <c r="A101" s="156">
        <v>4</v>
      </c>
      <c r="B101" s="123" t="s">
        <v>295</v>
      </c>
      <c r="C101" s="156" t="s">
        <v>32297</v>
      </c>
      <c r="D101" s="156" t="s">
        <v>336</v>
      </c>
      <c r="E101" s="266">
        <v>41379.31</v>
      </c>
      <c r="F101" s="123" t="s">
        <v>13</v>
      </c>
    </row>
    <row r="102" spans="1:6" ht="78.75" x14ac:dyDescent="0.25">
      <c r="A102" s="156">
        <v>5</v>
      </c>
      <c r="B102" s="123" t="s">
        <v>23</v>
      </c>
      <c r="C102" s="156" t="s">
        <v>32299</v>
      </c>
      <c r="D102" s="156" t="s">
        <v>32466</v>
      </c>
      <c r="E102" s="266">
        <v>200000</v>
      </c>
      <c r="F102" s="123" t="s">
        <v>13</v>
      </c>
    </row>
    <row r="103" spans="1:6" ht="63" x14ac:dyDescent="0.25">
      <c r="A103" s="156">
        <v>6</v>
      </c>
      <c r="B103" s="123" t="s">
        <v>299</v>
      </c>
      <c r="C103" s="156" t="s">
        <v>32300</v>
      </c>
      <c r="D103" s="156" t="s">
        <v>32301</v>
      </c>
      <c r="E103" s="266">
        <v>100000</v>
      </c>
      <c r="F103" s="123" t="s">
        <v>13</v>
      </c>
    </row>
    <row r="104" spans="1:6" x14ac:dyDescent="0.25">
      <c r="A104" s="156"/>
      <c r="B104" s="116" t="s">
        <v>32467</v>
      </c>
      <c r="C104" s="156"/>
      <c r="D104" s="156"/>
      <c r="E104" s="157"/>
      <c r="F104" s="123"/>
    </row>
    <row r="105" spans="1:6" ht="78.75" x14ac:dyDescent="0.25">
      <c r="A105" s="156">
        <v>7</v>
      </c>
      <c r="B105" s="121" t="s">
        <v>32467</v>
      </c>
      <c r="C105" s="156" t="s">
        <v>32468</v>
      </c>
      <c r="D105" s="149" t="s">
        <v>32469</v>
      </c>
      <c r="E105" s="150">
        <v>236207</v>
      </c>
      <c r="F105" s="121" t="s">
        <v>13</v>
      </c>
    </row>
    <row r="106" spans="1:6" x14ac:dyDescent="0.25">
      <c r="A106" s="156"/>
      <c r="B106" s="121" t="s">
        <v>32470</v>
      </c>
      <c r="C106" s="156"/>
      <c r="D106" s="156"/>
      <c r="E106" s="157"/>
      <c r="F106" s="123"/>
    </row>
    <row r="107" spans="1:6" ht="94.5" x14ac:dyDescent="0.25">
      <c r="A107" s="156">
        <v>8</v>
      </c>
      <c r="B107" s="121" t="s">
        <v>32471</v>
      </c>
      <c r="C107" s="156" t="s">
        <v>32310</v>
      </c>
      <c r="D107" s="149" t="s">
        <v>43</v>
      </c>
      <c r="E107" s="266">
        <v>568965.51</v>
      </c>
      <c r="F107" s="123" t="s">
        <v>13</v>
      </c>
    </row>
    <row r="108" spans="1:6" x14ac:dyDescent="0.25">
      <c r="A108" s="156"/>
      <c r="B108" s="115" t="s">
        <v>552</v>
      </c>
      <c r="C108" s="156"/>
      <c r="D108" s="156"/>
      <c r="E108" s="157"/>
      <c r="F108" s="123"/>
    </row>
    <row r="109" spans="1:6" ht="63" x14ac:dyDescent="0.25">
      <c r="A109" s="156">
        <v>9</v>
      </c>
      <c r="B109" s="121" t="s">
        <v>5363</v>
      </c>
      <c r="C109" s="156" t="s">
        <v>32302</v>
      </c>
      <c r="D109" s="149" t="s">
        <v>5365</v>
      </c>
      <c r="E109" s="150">
        <v>2000000</v>
      </c>
      <c r="F109" s="121" t="s">
        <v>272</v>
      </c>
    </row>
    <row r="110" spans="1:6" ht="78.75" x14ac:dyDescent="0.25">
      <c r="A110" s="156">
        <v>10</v>
      </c>
      <c r="B110" s="121" t="s">
        <v>32472</v>
      </c>
      <c r="C110" s="156" t="s">
        <v>32303</v>
      </c>
      <c r="D110" s="149" t="s">
        <v>32304</v>
      </c>
      <c r="E110" s="150">
        <v>850000</v>
      </c>
      <c r="F110" s="121" t="s">
        <v>277</v>
      </c>
    </row>
    <row r="111" spans="1:6" x14ac:dyDescent="0.25">
      <c r="A111" s="156"/>
      <c r="B111" s="2375" t="s">
        <v>556</v>
      </c>
      <c r="C111" s="2376"/>
      <c r="D111" s="156"/>
      <c r="E111" s="157"/>
      <c r="F111" s="123"/>
    </row>
    <row r="112" spans="1:6" ht="63" x14ac:dyDescent="0.25">
      <c r="A112" s="156">
        <v>11</v>
      </c>
      <c r="B112" s="121" t="s">
        <v>32473</v>
      </c>
      <c r="C112" s="149" t="s">
        <v>32474</v>
      </c>
      <c r="D112" s="149" t="s">
        <v>32475</v>
      </c>
      <c r="E112" s="150">
        <v>1400000</v>
      </c>
      <c r="F112" s="123" t="s">
        <v>13</v>
      </c>
    </row>
    <row r="113" spans="1:6" ht="78.75" x14ac:dyDescent="0.25">
      <c r="A113" s="156">
        <v>12</v>
      </c>
      <c r="B113" s="121" t="s">
        <v>32476</v>
      </c>
      <c r="C113" s="149" t="s">
        <v>32477</v>
      </c>
      <c r="D113" s="149" t="s">
        <v>32478</v>
      </c>
      <c r="E113" s="150">
        <v>500000</v>
      </c>
      <c r="F113" s="123" t="s">
        <v>272</v>
      </c>
    </row>
    <row r="114" spans="1:6" x14ac:dyDescent="0.25">
      <c r="A114" s="156"/>
      <c r="B114" s="2375" t="s">
        <v>613</v>
      </c>
      <c r="C114" s="2376"/>
      <c r="D114" s="156"/>
      <c r="E114" s="157"/>
      <c r="F114" s="123"/>
    </row>
    <row r="115" spans="1:6" ht="63" x14ac:dyDescent="0.25">
      <c r="A115" s="156">
        <v>13</v>
      </c>
      <c r="B115" s="123" t="s">
        <v>32479</v>
      </c>
      <c r="C115" s="149" t="s">
        <v>32480</v>
      </c>
      <c r="D115" s="156" t="s">
        <v>32481</v>
      </c>
      <c r="E115" s="266">
        <v>1000000</v>
      </c>
      <c r="F115" s="123" t="s">
        <v>272</v>
      </c>
    </row>
    <row r="116" spans="1:6" ht="63" x14ac:dyDescent="0.25">
      <c r="A116" s="156">
        <v>14</v>
      </c>
      <c r="B116" s="123" t="s">
        <v>32482</v>
      </c>
      <c r="C116" s="149" t="s">
        <v>32483</v>
      </c>
      <c r="D116" s="156" t="s">
        <v>32484</v>
      </c>
      <c r="E116" s="266">
        <v>700000</v>
      </c>
      <c r="F116" s="123" t="s">
        <v>272</v>
      </c>
    </row>
    <row r="117" spans="1:6" ht="63" x14ac:dyDescent="0.25">
      <c r="A117" s="156">
        <v>15</v>
      </c>
      <c r="B117" s="121" t="s">
        <v>32485</v>
      </c>
      <c r="C117" s="149" t="s">
        <v>32486</v>
      </c>
      <c r="D117" s="149" t="s">
        <v>32487</v>
      </c>
      <c r="E117" s="150">
        <v>1200000</v>
      </c>
      <c r="F117" s="121" t="s">
        <v>13</v>
      </c>
    </row>
    <row r="118" spans="1:6" ht="63" x14ac:dyDescent="0.25">
      <c r="A118" s="156">
        <v>16</v>
      </c>
      <c r="B118" s="121" t="s">
        <v>32488</v>
      </c>
      <c r="C118" s="149" t="s">
        <v>32489</v>
      </c>
      <c r="D118" s="149" t="s">
        <v>32490</v>
      </c>
      <c r="E118" s="150">
        <v>800000</v>
      </c>
      <c r="F118" s="123" t="s">
        <v>272</v>
      </c>
    </row>
    <row r="119" spans="1:6" ht="78.75" x14ac:dyDescent="0.25">
      <c r="A119" s="156">
        <v>17</v>
      </c>
      <c r="B119" s="121" t="s">
        <v>32491</v>
      </c>
      <c r="C119" s="149" t="s">
        <v>32492</v>
      </c>
      <c r="D119" s="149" t="s">
        <v>32493</v>
      </c>
      <c r="E119" s="150">
        <v>1100000</v>
      </c>
      <c r="F119" s="123" t="s">
        <v>272</v>
      </c>
    </row>
    <row r="120" spans="1:6" x14ac:dyDescent="0.25">
      <c r="A120" s="156"/>
      <c r="B120" s="2375" t="s">
        <v>704</v>
      </c>
      <c r="C120" s="2376"/>
      <c r="D120" s="156"/>
      <c r="E120" s="436">
        <f>SUM(E97:E119)</f>
        <v>11379310.34</v>
      </c>
      <c r="F120" s="156"/>
    </row>
  </sheetData>
  <mergeCells count="17">
    <mergeCell ref="B27:C27"/>
    <mergeCell ref="B59:C59"/>
    <mergeCell ref="B83:D83"/>
    <mergeCell ref="A1:F1"/>
    <mergeCell ref="A2:F2"/>
    <mergeCell ref="A3:F3"/>
    <mergeCell ref="B5:D5"/>
    <mergeCell ref="B10:D10"/>
    <mergeCell ref="B23:D23"/>
    <mergeCell ref="B120:C120"/>
    <mergeCell ref="A92:F92"/>
    <mergeCell ref="A93:F93"/>
    <mergeCell ref="B96:C96"/>
    <mergeCell ref="B100:C100"/>
    <mergeCell ref="B111:C111"/>
    <mergeCell ref="B114:C114"/>
    <mergeCell ref="A94:F94"/>
  </mergeCells>
  <pageMargins left="0.7" right="0.7" top="0.75" bottom="0.75" header="0.3" footer="0.3"/>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1"/>
  <sheetViews>
    <sheetView topLeftCell="A97" workbookViewId="0">
      <selection activeCell="E97" sqref="E97"/>
    </sheetView>
  </sheetViews>
  <sheetFormatPr defaultRowHeight="15.75" x14ac:dyDescent="0.25"/>
  <cols>
    <col min="1" max="1" width="9.140625" style="128"/>
    <col min="2" max="2" width="17.28515625" style="128" customWidth="1"/>
    <col min="3" max="3" width="42" style="128" customWidth="1"/>
    <col min="4" max="4" width="18.7109375" style="128" customWidth="1"/>
    <col min="5" max="5" width="20.85546875" style="128" customWidth="1"/>
    <col min="6" max="6" width="11.5703125" style="128" customWidth="1"/>
    <col min="7" max="16384" width="9.140625" style="128"/>
  </cols>
  <sheetData>
    <row r="1" spans="1:6" x14ac:dyDescent="0.25">
      <c r="A1" s="2345" t="s">
        <v>0</v>
      </c>
      <c r="B1" s="2345"/>
      <c r="C1" s="2345"/>
      <c r="D1" s="2345"/>
      <c r="E1" s="2345"/>
      <c r="F1" s="2345"/>
    </row>
    <row r="2" spans="1:6" x14ac:dyDescent="0.25">
      <c r="A2" s="2345" t="s">
        <v>32494</v>
      </c>
      <c r="B2" s="2345"/>
      <c r="C2" s="2345"/>
      <c r="D2" s="2345"/>
      <c r="E2" s="2345"/>
      <c r="F2" s="2345"/>
    </row>
    <row r="3" spans="1:6" x14ac:dyDescent="0.25">
      <c r="A3" s="2345" t="s">
        <v>281</v>
      </c>
      <c r="B3" s="2345"/>
      <c r="C3" s="2345"/>
      <c r="D3" s="2345"/>
      <c r="E3" s="2345"/>
      <c r="F3" s="2345"/>
    </row>
    <row r="4" spans="1:6" ht="31.5" x14ac:dyDescent="0.25">
      <c r="A4" s="505" t="s">
        <v>3</v>
      </c>
      <c r="B4" s="9" t="s">
        <v>6946</v>
      </c>
      <c r="C4" s="9" t="s">
        <v>5</v>
      </c>
      <c r="D4" s="96" t="s">
        <v>6948</v>
      </c>
      <c r="E4" s="1274" t="s">
        <v>2786</v>
      </c>
      <c r="F4" s="9" t="s">
        <v>1647</v>
      </c>
    </row>
    <row r="5" spans="1:6" x14ac:dyDescent="0.25">
      <c r="A5" s="353"/>
      <c r="B5" s="2418" t="s">
        <v>9</v>
      </c>
      <c r="C5" s="2418"/>
      <c r="D5" s="2418"/>
      <c r="E5" s="1295"/>
      <c r="F5" s="71"/>
    </row>
    <row r="6" spans="1:6" ht="47.25" x14ac:dyDescent="0.25">
      <c r="A6" s="131">
        <v>1</v>
      </c>
      <c r="B6" s="69" t="s">
        <v>289</v>
      </c>
      <c r="C6" s="69" t="s">
        <v>32495</v>
      </c>
      <c r="D6" s="69" t="s">
        <v>9146</v>
      </c>
      <c r="E6" s="1296">
        <v>2200000</v>
      </c>
      <c r="F6" s="72" t="s">
        <v>272</v>
      </c>
    </row>
    <row r="7" spans="1:6" ht="126" x14ac:dyDescent="0.25">
      <c r="A7" s="131">
        <v>2</v>
      </c>
      <c r="B7" s="69" t="s">
        <v>295</v>
      </c>
      <c r="C7" s="69" t="s">
        <v>32496</v>
      </c>
      <c r="D7" s="69" t="s">
        <v>535</v>
      </c>
      <c r="E7" s="1296">
        <v>1148620.76</v>
      </c>
      <c r="F7" s="72" t="s">
        <v>272</v>
      </c>
    </row>
    <row r="8" spans="1:6" ht="47.25" x14ac:dyDescent="0.25">
      <c r="A8" s="131">
        <v>3</v>
      </c>
      <c r="B8" s="69" t="s">
        <v>1655</v>
      </c>
      <c r="C8" s="69" t="s">
        <v>32497</v>
      </c>
      <c r="D8" s="69" t="s">
        <v>20199</v>
      </c>
      <c r="E8" s="1296">
        <v>60000</v>
      </c>
      <c r="F8" s="72" t="s">
        <v>272</v>
      </c>
    </row>
    <row r="9" spans="1:6" ht="78.75" x14ac:dyDescent="0.25">
      <c r="A9" s="131">
        <v>4</v>
      </c>
      <c r="B9" s="69" t="s">
        <v>23</v>
      </c>
      <c r="C9" s="69" t="s">
        <v>32498</v>
      </c>
      <c r="D9" s="69" t="s">
        <v>3056</v>
      </c>
      <c r="E9" s="1296">
        <v>800000</v>
      </c>
      <c r="F9" s="72" t="s">
        <v>272</v>
      </c>
    </row>
    <row r="10" spans="1:6" x14ac:dyDescent="0.25">
      <c r="A10" s="131"/>
      <c r="B10" s="130" t="s">
        <v>25644</v>
      </c>
      <c r="C10" s="69"/>
      <c r="D10" s="131"/>
      <c r="E10" s="1436"/>
      <c r="F10" s="541"/>
    </row>
    <row r="11" spans="1:6" ht="110.25" x14ac:dyDescent="0.25">
      <c r="A11" s="131">
        <v>5</v>
      </c>
      <c r="B11" s="69" t="s">
        <v>295</v>
      </c>
      <c r="C11" s="69" t="s">
        <v>32499</v>
      </c>
      <c r="D11" s="69" t="s">
        <v>3852</v>
      </c>
      <c r="E11" s="1296">
        <v>1600000</v>
      </c>
      <c r="F11" s="72" t="s">
        <v>13</v>
      </c>
    </row>
    <row r="12" spans="1:6" ht="78.75" x14ac:dyDescent="0.25">
      <c r="A12" s="131">
        <v>6</v>
      </c>
      <c r="B12" s="69" t="s">
        <v>23</v>
      </c>
      <c r="C12" s="69" t="s">
        <v>32500</v>
      </c>
      <c r="D12" s="69" t="s">
        <v>19378</v>
      </c>
      <c r="E12" s="1296">
        <v>504310.34</v>
      </c>
      <c r="F12" s="72" t="s">
        <v>13</v>
      </c>
    </row>
    <row r="13" spans="1:6" ht="78.75" x14ac:dyDescent="0.25">
      <c r="A13" s="131">
        <v>7</v>
      </c>
      <c r="B13" s="69" t="s">
        <v>299</v>
      </c>
      <c r="C13" s="69" t="s">
        <v>32501</v>
      </c>
      <c r="D13" s="69" t="s">
        <v>19387</v>
      </c>
      <c r="E13" s="1296">
        <v>500000</v>
      </c>
      <c r="F13" s="72" t="s">
        <v>13</v>
      </c>
    </row>
    <row r="14" spans="1:6" x14ac:dyDescent="0.25">
      <c r="A14" s="131"/>
      <c r="B14" s="130" t="s">
        <v>34</v>
      </c>
      <c r="C14" s="69"/>
      <c r="D14" s="131"/>
      <c r="E14" s="1436"/>
      <c r="F14" s="541"/>
    </row>
    <row r="15" spans="1:6" ht="94.5" x14ac:dyDescent="0.25">
      <c r="A15" s="131">
        <v>8</v>
      </c>
      <c r="B15" s="158" t="s">
        <v>10579</v>
      </c>
      <c r="C15" s="158" t="s">
        <v>32502</v>
      </c>
      <c r="D15" s="158" t="s">
        <v>20207</v>
      </c>
      <c r="E15" s="1340">
        <v>9202586.2100000009</v>
      </c>
      <c r="F15" s="72" t="s">
        <v>13</v>
      </c>
    </row>
    <row r="16" spans="1:6" ht="78.75" x14ac:dyDescent="0.25">
      <c r="A16" s="131">
        <v>9</v>
      </c>
      <c r="B16" s="158" t="s">
        <v>311</v>
      </c>
      <c r="C16" s="158" t="s">
        <v>32503</v>
      </c>
      <c r="D16" s="158" t="s">
        <v>20209</v>
      </c>
      <c r="E16" s="1340">
        <v>6000000</v>
      </c>
      <c r="F16" s="72" t="s">
        <v>13</v>
      </c>
    </row>
    <row r="17" spans="1:6" ht="63" x14ac:dyDescent="0.25">
      <c r="A17" s="131">
        <v>10</v>
      </c>
      <c r="B17" s="158" t="s">
        <v>8334</v>
      </c>
      <c r="C17" s="158" t="s">
        <v>32504</v>
      </c>
      <c r="D17" s="158" t="s">
        <v>32505</v>
      </c>
      <c r="E17" s="1340">
        <v>2000000</v>
      </c>
      <c r="F17" s="72" t="s">
        <v>13</v>
      </c>
    </row>
    <row r="18" spans="1:6" ht="141.75" x14ac:dyDescent="0.25">
      <c r="A18" s="131">
        <v>11</v>
      </c>
      <c r="B18" s="158" t="s">
        <v>32506</v>
      </c>
      <c r="C18" s="158" t="s">
        <v>32507</v>
      </c>
      <c r="D18" s="158" t="s">
        <v>32508</v>
      </c>
      <c r="E18" s="1340">
        <v>1736206.9</v>
      </c>
      <c r="F18" s="103" t="s">
        <v>272</v>
      </c>
    </row>
    <row r="19" spans="1:6" ht="63" x14ac:dyDescent="0.25">
      <c r="A19" s="131">
        <v>12</v>
      </c>
      <c r="B19" s="69" t="s">
        <v>41</v>
      </c>
      <c r="C19" s="69" t="s">
        <v>32509</v>
      </c>
      <c r="D19" s="69" t="s">
        <v>32510</v>
      </c>
      <c r="E19" s="1296">
        <v>4568965.5199999996</v>
      </c>
      <c r="F19" s="72" t="s">
        <v>272</v>
      </c>
    </row>
    <row r="20" spans="1:6" ht="47.25" x14ac:dyDescent="0.25">
      <c r="A20" s="131">
        <v>13</v>
      </c>
      <c r="B20" s="69" t="s">
        <v>683</v>
      </c>
      <c r="C20" s="69" t="s">
        <v>32511</v>
      </c>
      <c r="D20" s="69" t="s">
        <v>32512</v>
      </c>
      <c r="E20" s="1296">
        <v>3452219.73</v>
      </c>
      <c r="F20" s="72" t="s">
        <v>13</v>
      </c>
    </row>
    <row r="21" spans="1:6" x14ac:dyDescent="0.25">
      <c r="A21" s="131"/>
      <c r="B21" s="130" t="s">
        <v>5895</v>
      </c>
      <c r="C21" s="69"/>
      <c r="D21" s="131"/>
      <c r="E21" s="1436"/>
      <c r="F21" s="541"/>
    </row>
    <row r="22" spans="1:6" ht="94.5" x14ac:dyDescent="0.25">
      <c r="A22" s="131">
        <v>14</v>
      </c>
      <c r="B22" s="158" t="s">
        <v>32513</v>
      </c>
      <c r="C22" s="158" t="s">
        <v>32514</v>
      </c>
      <c r="D22" s="158" t="s">
        <v>32515</v>
      </c>
      <c r="E22" s="1340">
        <v>400000</v>
      </c>
      <c r="F22" s="72" t="s">
        <v>1259</v>
      </c>
    </row>
    <row r="23" spans="1:6" ht="94.5" x14ac:dyDescent="0.25">
      <c r="A23" s="131">
        <v>15</v>
      </c>
      <c r="B23" s="158" t="s">
        <v>32516</v>
      </c>
      <c r="C23" s="158" t="s">
        <v>32517</v>
      </c>
      <c r="D23" s="158" t="s">
        <v>32518</v>
      </c>
      <c r="E23" s="1340">
        <v>200000</v>
      </c>
      <c r="F23" s="72" t="s">
        <v>272</v>
      </c>
    </row>
    <row r="24" spans="1:6" ht="94.5" x14ac:dyDescent="0.25">
      <c r="A24" s="131">
        <v>16</v>
      </c>
      <c r="B24" s="158" t="s">
        <v>32519</v>
      </c>
      <c r="C24" s="158" t="s">
        <v>32520</v>
      </c>
      <c r="D24" s="158" t="s">
        <v>32521</v>
      </c>
      <c r="E24" s="1340">
        <v>300000</v>
      </c>
      <c r="F24" s="72" t="s">
        <v>1259</v>
      </c>
    </row>
    <row r="25" spans="1:6" ht="94.5" x14ac:dyDescent="0.25">
      <c r="A25" s="131">
        <v>17</v>
      </c>
      <c r="B25" s="158" t="s">
        <v>32522</v>
      </c>
      <c r="C25" s="158" t="s">
        <v>32523</v>
      </c>
      <c r="D25" s="69" t="s">
        <v>32524</v>
      </c>
      <c r="E25" s="1340">
        <v>300000</v>
      </c>
      <c r="F25" s="72" t="s">
        <v>1259</v>
      </c>
    </row>
    <row r="26" spans="1:6" ht="47.25" x14ac:dyDescent="0.25">
      <c r="A26" s="131">
        <v>18</v>
      </c>
      <c r="B26" s="158" t="s">
        <v>18220</v>
      </c>
      <c r="C26" s="158" t="s">
        <v>32525</v>
      </c>
      <c r="D26" s="69" t="s">
        <v>22702</v>
      </c>
      <c r="E26" s="1340">
        <v>1000000</v>
      </c>
      <c r="F26" s="72" t="s">
        <v>13</v>
      </c>
    </row>
    <row r="27" spans="1:6" ht="110.25" x14ac:dyDescent="0.25">
      <c r="A27" s="131">
        <v>19</v>
      </c>
      <c r="B27" s="158" t="s">
        <v>32526</v>
      </c>
      <c r="C27" s="158" t="s">
        <v>32527</v>
      </c>
      <c r="D27" s="69" t="s">
        <v>32528</v>
      </c>
      <c r="E27" s="1340">
        <v>1271551.72</v>
      </c>
      <c r="F27" s="72" t="s">
        <v>13</v>
      </c>
    </row>
    <row r="28" spans="1:6" ht="47.25" x14ac:dyDescent="0.25">
      <c r="A28" s="131">
        <v>20</v>
      </c>
      <c r="B28" s="158" t="s">
        <v>32529</v>
      </c>
      <c r="C28" s="158" t="s">
        <v>32530</v>
      </c>
      <c r="D28" s="158" t="s">
        <v>22702</v>
      </c>
      <c r="E28" s="1340">
        <v>1000000</v>
      </c>
      <c r="F28" s="72" t="s">
        <v>13</v>
      </c>
    </row>
    <row r="29" spans="1:6" ht="47.25" x14ac:dyDescent="0.25">
      <c r="A29" s="131">
        <v>21</v>
      </c>
      <c r="B29" s="158" t="s">
        <v>32531</v>
      </c>
      <c r="C29" s="158" t="s">
        <v>32532</v>
      </c>
      <c r="D29" s="158" t="s">
        <v>32533</v>
      </c>
      <c r="E29" s="1340">
        <v>1247695.54</v>
      </c>
      <c r="F29" s="72" t="s">
        <v>13</v>
      </c>
    </row>
    <row r="30" spans="1:6" ht="47.25" x14ac:dyDescent="0.25">
      <c r="A30" s="131">
        <v>22</v>
      </c>
      <c r="B30" s="158" t="s">
        <v>32534</v>
      </c>
      <c r="C30" s="158" t="s">
        <v>32535</v>
      </c>
      <c r="D30" s="69" t="s">
        <v>22702</v>
      </c>
      <c r="E30" s="1340">
        <v>1000000</v>
      </c>
      <c r="F30" s="72" t="s">
        <v>13</v>
      </c>
    </row>
    <row r="31" spans="1:6" ht="47.25" x14ac:dyDescent="0.25">
      <c r="A31" s="131">
        <v>23</v>
      </c>
      <c r="B31" s="158" t="s">
        <v>32536</v>
      </c>
      <c r="C31" s="158" t="s">
        <v>32537</v>
      </c>
      <c r="D31" s="69" t="s">
        <v>22702</v>
      </c>
      <c r="E31" s="1296">
        <v>1000000</v>
      </c>
      <c r="F31" s="72" t="s">
        <v>13</v>
      </c>
    </row>
    <row r="32" spans="1:6" ht="47.25" x14ac:dyDescent="0.25">
      <c r="A32" s="131">
        <v>24</v>
      </c>
      <c r="B32" s="158" t="s">
        <v>32538</v>
      </c>
      <c r="C32" s="158" t="s">
        <v>32539</v>
      </c>
      <c r="D32" s="69" t="s">
        <v>22702</v>
      </c>
      <c r="E32" s="1340">
        <v>1000000</v>
      </c>
      <c r="F32" s="72" t="s">
        <v>13</v>
      </c>
    </row>
    <row r="33" spans="1:6" ht="47.25" x14ac:dyDescent="0.25">
      <c r="A33" s="131">
        <v>25</v>
      </c>
      <c r="B33" s="158" t="s">
        <v>32540</v>
      </c>
      <c r="C33" s="158" t="s">
        <v>32541</v>
      </c>
      <c r="D33" s="69" t="s">
        <v>22702</v>
      </c>
      <c r="E33" s="1340">
        <v>1000000</v>
      </c>
      <c r="F33" s="72" t="s">
        <v>13</v>
      </c>
    </row>
    <row r="34" spans="1:6" ht="47.25" x14ac:dyDescent="0.25">
      <c r="A34" s="131">
        <v>26</v>
      </c>
      <c r="B34" s="158" t="s">
        <v>32542</v>
      </c>
      <c r="C34" s="158" t="s">
        <v>32543</v>
      </c>
      <c r="D34" s="158" t="s">
        <v>13366</v>
      </c>
      <c r="E34" s="1340">
        <v>750000</v>
      </c>
      <c r="F34" s="72" t="s">
        <v>13</v>
      </c>
    </row>
    <row r="35" spans="1:6" ht="47.25" x14ac:dyDescent="0.25">
      <c r="A35" s="131">
        <v>27</v>
      </c>
      <c r="B35" s="158" t="s">
        <v>32544</v>
      </c>
      <c r="C35" s="158" t="s">
        <v>32545</v>
      </c>
      <c r="D35" s="158" t="s">
        <v>32546</v>
      </c>
      <c r="E35" s="1296">
        <v>1000000</v>
      </c>
      <c r="F35" s="72" t="s">
        <v>13</v>
      </c>
    </row>
    <row r="36" spans="1:6" ht="47.25" x14ac:dyDescent="0.25">
      <c r="A36" s="131">
        <v>28</v>
      </c>
      <c r="B36" s="158" t="s">
        <v>32547</v>
      </c>
      <c r="C36" s="158" t="s">
        <v>32548</v>
      </c>
      <c r="D36" s="158" t="s">
        <v>22702</v>
      </c>
      <c r="E36" s="1296">
        <v>1000000</v>
      </c>
      <c r="F36" s="72" t="s">
        <v>13</v>
      </c>
    </row>
    <row r="37" spans="1:6" ht="47.25" x14ac:dyDescent="0.25">
      <c r="A37" s="131">
        <v>29</v>
      </c>
      <c r="B37" s="158" t="s">
        <v>32549</v>
      </c>
      <c r="C37" s="158" t="s">
        <v>32550</v>
      </c>
      <c r="D37" s="158" t="s">
        <v>32551</v>
      </c>
      <c r="E37" s="1296">
        <v>1000000</v>
      </c>
      <c r="F37" s="72" t="s">
        <v>13</v>
      </c>
    </row>
    <row r="38" spans="1:6" ht="110.25" x14ac:dyDescent="0.25">
      <c r="A38" s="131">
        <v>30</v>
      </c>
      <c r="B38" s="158" t="s">
        <v>32552</v>
      </c>
      <c r="C38" s="158" t="s">
        <v>32553</v>
      </c>
      <c r="D38" s="158" t="s">
        <v>32554</v>
      </c>
      <c r="E38" s="1296">
        <v>1500000</v>
      </c>
      <c r="F38" s="72" t="s">
        <v>13</v>
      </c>
    </row>
    <row r="39" spans="1:6" ht="47.25" x14ac:dyDescent="0.25">
      <c r="A39" s="131">
        <v>31</v>
      </c>
      <c r="B39" s="158" t="s">
        <v>32555</v>
      </c>
      <c r="C39" s="158" t="s">
        <v>32556</v>
      </c>
      <c r="D39" s="158" t="s">
        <v>2934</v>
      </c>
      <c r="E39" s="1296">
        <v>1000000</v>
      </c>
      <c r="F39" s="72" t="s">
        <v>13</v>
      </c>
    </row>
    <row r="40" spans="1:6" ht="78.75" x14ac:dyDescent="0.25">
      <c r="A40" s="131">
        <v>32</v>
      </c>
      <c r="B40" s="158" t="s">
        <v>32557</v>
      </c>
      <c r="C40" s="158" t="s">
        <v>32558</v>
      </c>
      <c r="D40" s="158" t="s">
        <v>32559</v>
      </c>
      <c r="E40" s="1296">
        <v>1000000</v>
      </c>
      <c r="F40" s="72" t="s">
        <v>13</v>
      </c>
    </row>
    <row r="41" spans="1:6" ht="47.25" x14ac:dyDescent="0.25">
      <c r="A41" s="131">
        <v>33</v>
      </c>
      <c r="B41" s="158" t="s">
        <v>32560</v>
      </c>
      <c r="C41" s="158" t="s">
        <v>32561</v>
      </c>
      <c r="D41" s="158" t="s">
        <v>22757</v>
      </c>
      <c r="E41" s="1296">
        <v>1000000</v>
      </c>
      <c r="F41" s="72" t="s">
        <v>13</v>
      </c>
    </row>
    <row r="42" spans="1:6" x14ac:dyDescent="0.25">
      <c r="A42" s="131"/>
      <c r="B42" s="130" t="s">
        <v>5872</v>
      </c>
      <c r="C42" s="69"/>
      <c r="D42" s="131"/>
      <c r="E42" s="1436"/>
      <c r="F42" s="541"/>
    </row>
    <row r="43" spans="1:6" ht="141.75" x14ac:dyDescent="0.25">
      <c r="A43" s="131">
        <v>34</v>
      </c>
      <c r="B43" s="158" t="s">
        <v>32562</v>
      </c>
      <c r="C43" s="158" t="s">
        <v>32563</v>
      </c>
      <c r="D43" s="158" t="s">
        <v>32564</v>
      </c>
      <c r="E43" s="1340">
        <v>2458440</v>
      </c>
      <c r="F43" s="72" t="s">
        <v>272</v>
      </c>
    </row>
    <row r="44" spans="1:6" ht="63" x14ac:dyDescent="0.25">
      <c r="A44" s="131">
        <v>35</v>
      </c>
      <c r="B44" s="158" t="s">
        <v>32565</v>
      </c>
      <c r="C44" s="158" t="s">
        <v>32566</v>
      </c>
      <c r="D44" s="158" t="s">
        <v>32632</v>
      </c>
      <c r="E44" s="1340">
        <v>156017</v>
      </c>
      <c r="F44" s="72" t="s">
        <v>272</v>
      </c>
    </row>
    <row r="45" spans="1:6" ht="78.75" x14ac:dyDescent="0.25">
      <c r="A45" s="131">
        <v>36</v>
      </c>
      <c r="B45" s="158" t="s">
        <v>32567</v>
      </c>
      <c r="C45" s="158" t="s">
        <v>32568</v>
      </c>
      <c r="D45" s="69" t="s">
        <v>32569</v>
      </c>
      <c r="E45" s="1340">
        <v>356000</v>
      </c>
      <c r="F45" s="72" t="s">
        <v>272</v>
      </c>
    </row>
    <row r="46" spans="1:6" ht="141.75" x14ac:dyDescent="0.25">
      <c r="A46" s="131">
        <v>37</v>
      </c>
      <c r="B46" s="158" t="s">
        <v>32570</v>
      </c>
      <c r="C46" s="158" t="s">
        <v>32571</v>
      </c>
      <c r="D46" s="69" t="s">
        <v>32572</v>
      </c>
      <c r="E46" s="1340">
        <v>1049896</v>
      </c>
      <c r="F46" s="72" t="s">
        <v>1259</v>
      </c>
    </row>
    <row r="47" spans="1:6" ht="94.5" x14ac:dyDescent="0.25">
      <c r="A47" s="131">
        <v>38</v>
      </c>
      <c r="B47" s="158" t="s">
        <v>32573</v>
      </c>
      <c r="C47" s="158" t="s">
        <v>32574</v>
      </c>
      <c r="D47" s="69" t="s">
        <v>32575</v>
      </c>
      <c r="E47" s="1340">
        <v>200000</v>
      </c>
      <c r="F47" s="72" t="s">
        <v>272</v>
      </c>
    </row>
    <row r="48" spans="1:6" ht="47.25" x14ac:dyDescent="0.25">
      <c r="A48" s="131">
        <v>39</v>
      </c>
      <c r="B48" s="158" t="s">
        <v>32576</v>
      </c>
      <c r="C48" s="158" t="s">
        <v>32577</v>
      </c>
      <c r="D48" s="69" t="s">
        <v>3316</v>
      </c>
      <c r="E48" s="1340">
        <v>2000000</v>
      </c>
      <c r="F48" s="72" t="s">
        <v>13</v>
      </c>
    </row>
    <row r="49" spans="1:6" ht="47.25" x14ac:dyDescent="0.25">
      <c r="A49" s="131">
        <v>40</v>
      </c>
      <c r="B49" s="158" t="s">
        <v>32578</v>
      </c>
      <c r="C49" s="158" t="s">
        <v>32579</v>
      </c>
      <c r="D49" s="69" t="s">
        <v>3316</v>
      </c>
      <c r="E49" s="1340">
        <v>2000000</v>
      </c>
      <c r="F49" s="72" t="s">
        <v>13</v>
      </c>
    </row>
    <row r="50" spans="1:6" ht="63" x14ac:dyDescent="0.25">
      <c r="A50" s="131">
        <v>41</v>
      </c>
      <c r="B50" s="158" t="s">
        <v>32580</v>
      </c>
      <c r="C50" s="158" t="s">
        <v>32581</v>
      </c>
      <c r="D50" s="69" t="s">
        <v>32582</v>
      </c>
      <c r="E50" s="1340">
        <v>2500000</v>
      </c>
      <c r="F50" s="72" t="s">
        <v>13</v>
      </c>
    </row>
    <row r="51" spans="1:6" ht="47.25" x14ac:dyDescent="0.25">
      <c r="A51" s="131">
        <v>42</v>
      </c>
      <c r="B51" s="158" t="s">
        <v>32583</v>
      </c>
      <c r="C51" s="158" t="s">
        <v>32584</v>
      </c>
      <c r="D51" s="69" t="s">
        <v>9452</v>
      </c>
      <c r="E51" s="1340">
        <v>2500000</v>
      </c>
      <c r="F51" s="72" t="s">
        <v>13</v>
      </c>
    </row>
    <row r="52" spans="1:6" ht="47.25" x14ac:dyDescent="0.25">
      <c r="A52" s="131">
        <v>43</v>
      </c>
      <c r="B52" s="158" t="s">
        <v>32585</v>
      </c>
      <c r="C52" s="158" t="s">
        <v>32586</v>
      </c>
      <c r="D52" s="69" t="s">
        <v>32587</v>
      </c>
      <c r="E52" s="1340">
        <v>1000000</v>
      </c>
      <c r="F52" s="72" t="s">
        <v>13</v>
      </c>
    </row>
    <row r="53" spans="1:6" ht="63" x14ac:dyDescent="0.25">
      <c r="A53" s="131">
        <v>44</v>
      </c>
      <c r="B53" s="158" t="s">
        <v>32588</v>
      </c>
      <c r="C53" s="158" t="s">
        <v>32589</v>
      </c>
      <c r="D53" s="69" t="s">
        <v>32582</v>
      </c>
      <c r="E53" s="1340">
        <v>2000000</v>
      </c>
      <c r="F53" s="72" t="s">
        <v>13</v>
      </c>
    </row>
    <row r="54" spans="1:6" x14ac:dyDescent="0.25">
      <c r="A54" s="131"/>
      <c r="B54" s="3010" t="s">
        <v>219</v>
      </c>
      <c r="C54" s="3011"/>
      <c r="D54" s="131"/>
      <c r="E54" s="1436"/>
      <c r="F54" s="541"/>
    </row>
    <row r="55" spans="1:6" ht="78.75" x14ac:dyDescent="0.25">
      <c r="A55" s="131">
        <v>45</v>
      </c>
      <c r="B55" s="158" t="s">
        <v>32590</v>
      </c>
      <c r="C55" s="158" t="s">
        <v>32591</v>
      </c>
      <c r="D55" s="158" t="s">
        <v>32592</v>
      </c>
      <c r="E55" s="1340">
        <v>350000</v>
      </c>
      <c r="F55" s="103" t="s">
        <v>1259</v>
      </c>
    </row>
    <row r="56" spans="1:6" ht="110.25" x14ac:dyDescent="0.25">
      <c r="A56" s="131">
        <v>46</v>
      </c>
      <c r="B56" s="158" t="s">
        <v>32593</v>
      </c>
      <c r="C56" s="158" t="s">
        <v>32594</v>
      </c>
      <c r="D56" s="158" t="s">
        <v>32595</v>
      </c>
      <c r="E56" s="1340">
        <v>584600</v>
      </c>
      <c r="F56" s="103" t="s">
        <v>1259</v>
      </c>
    </row>
    <row r="57" spans="1:6" ht="78.75" x14ac:dyDescent="0.25">
      <c r="A57" s="131">
        <v>47</v>
      </c>
      <c r="B57" s="158" t="s">
        <v>32596</v>
      </c>
      <c r="C57" s="158" t="s">
        <v>32597</v>
      </c>
      <c r="D57" s="158" t="s">
        <v>32598</v>
      </c>
      <c r="E57" s="1340">
        <v>2500000</v>
      </c>
      <c r="F57" s="103" t="s">
        <v>272</v>
      </c>
    </row>
    <row r="58" spans="1:6" ht="78.75" x14ac:dyDescent="0.25">
      <c r="A58" s="131">
        <v>48</v>
      </c>
      <c r="B58" s="158" t="s">
        <v>32599</v>
      </c>
      <c r="C58" s="158" t="s">
        <v>32600</v>
      </c>
      <c r="D58" s="158" t="s">
        <v>32598</v>
      </c>
      <c r="E58" s="1340">
        <v>1500000</v>
      </c>
      <c r="F58" s="103" t="s">
        <v>272</v>
      </c>
    </row>
    <row r="59" spans="1:6" ht="47.25" x14ac:dyDescent="0.25">
      <c r="A59" s="131">
        <v>49</v>
      </c>
      <c r="B59" s="158" t="s">
        <v>32593</v>
      </c>
      <c r="C59" s="158" t="s">
        <v>32601</v>
      </c>
      <c r="D59" s="158" t="s">
        <v>32602</v>
      </c>
      <c r="E59" s="1340">
        <v>2000000</v>
      </c>
      <c r="F59" s="103" t="s">
        <v>13</v>
      </c>
    </row>
    <row r="60" spans="1:6" ht="409.5" x14ac:dyDescent="0.25">
      <c r="A60" s="131">
        <v>50</v>
      </c>
      <c r="B60" s="158" t="s">
        <v>32603</v>
      </c>
      <c r="C60" s="158" t="s">
        <v>32604</v>
      </c>
      <c r="D60" s="101" t="s">
        <v>32605</v>
      </c>
      <c r="E60" s="1340">
        <v>1736206.9</v>
      </c>
      <c r="F60" s="103" t="s">
        <v>272</v>
      </c>
    </row>
    <row r="61" spans="1:6" x14ac:dyDescent="0.25">
      <c r="A61" s="131"/>
      <c r="B61" s="130" t="s">
        <v>477</v>
      </c>
      <c r="C61" s="69"/>
      <c r="D61" s="131"/>
      <c r="E61" s="1436"/>
      <c r="F61" s="541"/>
    </row>
    <row r="62" spans="1:6" ht="189" x14ac:dyDescent="0.25">
      <c r="A62" s="131">
        <v>51</v>
      </c>
      <c r="B62" s="69" t="s">
        <v>32606</v>
      </c>
      <c r="C62" s="69" t="s">
        <v>32607</v>
      </c>
      <c r="D62" s="69" t="s">
        <v>30467</v>
      </c>
      <c r="E62" s="1436">
        <v>1169256.8</v>
      </c>
      <c r="F62" s="541" t="s">
        <v>13</v>
      </c>
    </row>
    <row r="63" spans="1:6" ht="189" x14ac:dyDescent="0.25">
      <c r="A63" s="131">
        <v>52</v>
      </c>
      <c r="B63" s="69" t="s">
        <v>32608</v>
      </c>
      <c r="C63" s="69" t="s">
        <v>32609</v>
      </c>
      <c r="D63" s="69" t="s">
        <v>30467</v>
      </c>
      <c r="E63" s="1436">
        <v>1169256.8</v>
      </c>
      <c r="F63" s="541" t="s">
        <v>13</v>
      </c>
    </row>
    <row r="64" spans="1:6" ht="189" x14ac:dyDescent="0.25">
      <c r="A64" s="131">
        <v>53</v>
      </c>
      <c r="B64" s="69" t="s">
        <v>32610</v>
      </c>
      <c r="C64" s="69" t="s">
        <v>32611</v>
      </c>
      <c r="D64" s="69" t="s">
        <v>30467</v>
      </c>
      <c r="E64" s="1436">
        <v>1169256.8</v>
      </c>
      <c r="F64" s="541" t="s">
        <v>13</v>
      </c>
    </row>
    <row r="65" spans="1:6" ht="189" x14ac:dyDescent="0.25">
      <c r="A65" s="131">
        <v>54</v>
      </c>
      <c r="B65" s="69" t="s">
        <v>32612</v>
      </c>
      <c r="C65" s="69" t="s">
        <v>32613</v>
      </c>
      <c r="D65" s="69" t="s">
        <v>30467</v>
      </c>
      <c r="E65" s="1436">
        <v>1169256.8</v>
      </c>
      <c r="F65" s="541" t="s">
        <v>13</v>
      </c>
    </row>
    <row r="66" spans="1:6" x14ac:dyDescent="0.25">
      <c r="A66" s="131"/>
      <c r="B66" s="130" t="s">
        <v>248</v>
      </c>
      <c r="C66" s="69"/>
      <c r="D66" s="131"/>
      <c r="E66" s="1300">
        <v>81310343.819999993</v>
      </c>
      <c r="F66" s="541"/>
    </row>
    <row r="67" spans="1:6" x14ac:dyDescent="0.25">
      <c r="A67" s="357"/>
      <c r="B67" s="2427" t="s">
        <v>9</v>
      </c>
      <c r="C67" s="2427"/>
      <c r="D67" s="2427"/>
      <c r="E67" s="358"/>
      <c r="F67" s="359"/>
    </row>
    <row r="68" spans="1:6" ht="63" x14ac:dyDescent="0.25">
      <c r="A68" s="353">
        <v>1</v>
      </c>
      <c r="B68" s="69" t="s">
        <v>269</v>
      </c>
      <c r="C68" s="7" t="s">
        <v>32614</v>
      </c>
      <c r="D68" s="69" t="s">
        <v>271</v>
      </c>
      <c r="E68" s="187">
        <v>1000000</v>
      </c>
      <c r="F68" s="131" t="s">
        <v>272</v>
      </c>
    </row>
    <row r="69" spans="1:6" x14ac:dyDescent="0.25">
      <c r="A69" s="353"/>
      <c r="B69" s="70" t="s">
        <v>273</v>
      </c>
      <c r="C69" s="7"/>
      <c r="D69" s="69"/>
      <c r="E69" s="187"/>
      <c r="F69" s="131"/>
    </row>
    <row r="70" spans="1:6" ht="94.5" x14ac:dyDescent="0.25">
      <c r="A70" s="353">
        <v>2</v>
      </c>
      <c r="B70" s="69" t="s">
        <v>274</v>
      </c>
      <c r="C70" s="7" t="s">
        <v>32615</v>
      </c>
      <c r="D70" s="69" t="s">
        <v>276</v>
      </c>
      <c r="E70" s="187">
        <v>4500000</v>
      </c>
      <c r="F70" s="131" t="s">
        <v>277</v>
      </c>
    </row>
    <row r="71" spans="1:6" x14ac:dyDescent="0.25">
      <c r="A71" s="353"/>
      <c r="B71" s="70" t="s">
        <v>248</v>
      </c>
      <c r="C71" s="69"/>
      <c r="D71" s="69"/>
      <c r="E71" s="189">
        <v>5500000</v>
      </c>
      <c r="F71" s="131"/>
    </row>
    <row r="72" spans="1:6" x14ac:dyDescent="0.25">
      <c r="A72" s="88"/>
      <c r="B72" s="88" t="s">
        <v>324</v>
      </c>
      <c r="C72" s="88"/>
      <c r="D72" s="88"/>
      <c r="E72" s="89">
        <f>E71+E66</f>
        <v>86810343.819999993</v>
      </c>
      <c r="F72" s="88"/>
    </row>
    <row r="76" spans="1:6" x14ac:dyDescent="0.25">
      <c r="A76" s="2352" t="s">
        <v>0</v>
      </c>
      <c r="B76" s="2352"/>
      <c r="C76" s="2352"/>
      <c r="D76" s="2352"/>
      <c r="E76" s="2352"/>
      <c r="F76" s="2352"/>
    </row>
    <row r="77" spans="1:6" x14ac:dyDescent="0.25">
      <c r="A77" s="2352" t="s">
        <v>32494</v>
      </c>
      <c r="B77" s="2352"/>
      <c r="C77" s="2352"/>
      <c r="D77" s="2352"/>
      <c r="E77" s="2352"/>
      <c r="F77" s="2352"/>
    </row>
    <row r="78" spans="1:6" x14ac:dyDescent="0.25">
      <c r="A78" s="2352" t="s">
        <v>281</v>
      </c>
      <c r="B78" s="2352"/>
      <c r="C78" s="2352"/>
      <c r="D78" s="2352"/>
      <c r="E78" s="2352"/>
      <c r="F78" s="2352"/>
    </row>
    <row r="79" spans="1:6" ht="31.5" x14ac:dyDescent="0.25">
      <c r="A79" s="464" t="s">
        <v>3</v>
      </c>
      <c r="B79" s="383" t="s">
        <v>4</v>
      </c>
      <c r="C79" s="383" t="s">
        <v>5</v>
      </c>
      <c r="D79" s="45" t="s">
        <v>6</v>
      </c>
      <c r="E79" s="301" t="s">
        <v>2611</v>
      </c>
      <c r="F79" s="45" t="s">
        <v>8</v>
      </c>
    </row>
    <row r="80" spans="1:6" x14ac:dyDescent="0.25">
      <c r="A80" s="464"/>
      <c r="B80" s="2473" t="s">
        <v>27539</v>
      </c>
      <c r="C80" s="2473"/>
      <c r="D80" s="2473"/>
      <c r="E80" s="301"/>
      <c r="F80" s="45"/>
    </row>
    <row r="81" spans="1:6" ht="47.25" x14ac:dyDescent="0.25">
      <c r="A81" s="156">
        <v>1</v>
      </c>
      <c r="B81" s="156" t="s">
        <v>2060</v>
      </c>
      <c r="C81" s="156" t="s">
        <v>32495</v>
      </c>
      <c r="D81" s="156" t="s">
        <v>9146</v>
      </c>
      <c r="E81" s="266">
        <v>220000</v>
      </c>
      <c r="F81" s="123" t="s">
        <v>135</v>
      </c>
    </row>
    <row r="82" spans="1:6" ht="126" x14ac:dyDescent="0.25">
      <c r="A82" s="156">
        <v>2</v>
      </c>
      <c r="B82" s="156" t="s">
        <v>295</v>
      </c>
      <c r="C82" s="156" t="s">
        <v>32616</v>
      </c>
      <c r="D82" s="156" t="s">
        <v>32617</v>
      </c>
      <c r="E82" s="266">
        <v>212758.62</v>
      </c>
      <c r="F82" s="123" t="s">
        <v>135</v>
      </c>
    </row>
    <row r="83" spans="1:6" ht="94.5" x14ac:dyDescent="0.25">
      <c r="A83" s="156">
        <v>3</v>
      </c>
      <c r="B83" s="156" t="s">
        <v>23</v>
      </c>
      <c r="C83" s="156" t="s">
        <v>32498</v>
      </c>
      <c r="D83" s="156" t="s">
        <v>32618</v>
      </c>
      <c r="E83" s="266">
        <v>250000</v>
      </c>
      <c r="F83" s="123" t="s">
        <v>135</v>
      </c>
    </row>
    <row r="84" spans="1:6" x14ac:dyDescent="0.25">
      <c r="A84" s="156"/>
      <c r="B84" s="251" t="s">
        <v>34</v>
      </c>
      <c r="C84" s="156"/>
      <c r="D84" s="156"/>
      <c r="E84" s="266"/>
      <c r="F84" s="123"/>
    </row>
    <row r="85" spans="1:6" ht="94.5" x14ac:dyDescent="0.25">
      <c r="A85" s="156">
        <v>4</v>
      </c>
      <c r="B85" s="156" t="s">
        <v>309</v>
      </c>
      <c r="C85" s="182" t="s">
        <v>32502</v>
      </c>
      <c r="D85" s="156" t="s">
        <v>20207</v>
      </c>
      <c r="E85" s="266">
        <v>600000</v>
      </c>
      <c r="F85" s="123" t="s">
        <v>135</v>
      </c>
    </row>
    <row r="86" spans="1:6" ht="78.75" x14ac:dyDescent="0.25">
      <c r="A86" s="156">
        <v>5</v>
      </c>
      <c r="B86" s="156" t="s">
        <v>311</v>
      </c>
      <c r="C86" s="182" t="s">
        <v>32619</v>
      </c>
      <c r="D86" s="156" t="s">
        <v>20209</v>
      </c>
      <c r="E86" s="266">
        <v>250000</v>
      </c>
      <c r="F86" s="123" t="s">
        <v>135</v>
      </c>
    </row>
    <row r="87" spans="1:6" ht="63" x14ac:dyDescent="0.25">
      <c r="A87" s="156">
        <v>6</v>
      </c>
      <c r="B87" s="156" t="s">
        <v>8334</v>
      </c>
      <c r="C87" s="182" t="s">
        <v>32620</v>
      </c>
      <c r="D87" s="156" t="s">
        <v>32505</v>
      </c>
      <c r="E87" s="266">
        <v>150000</v>
      </c>
      <c r="F87" s="123" t="s">
        <v>135</v>
      </c>
    </row>
    <row r="88" spans="1:6" x14ac:dyDescent="0.25">
      <c r="A88" s="156"/>
      <c r="B88" s="2375" t="s">
        <v>5895</v>
      </c>
      <c r="C88" s="2376"/>
      <c r="D88" s="156"/>
      <c r="E88" s="266"/>
      <c r="F88" s="123"/>
    </row>
    <row r="89" spans="1:6" ht="157.5" x14ac:dyDescent="0.25">
      <c r="A89" s="156">
        <v>7</v>
      </c>
      <c r="B89" s="156" t="s">
        <v>32516</v>
      </c>
      <c r="C89" s="182" t="s">
        <v>32553</v>
      </c>
      <c r="D89" s="156" t="s">
        <v>32621</v>
      </c>
      <c r="E89" s="266">
        <v>1000000</v>
      </c>
      <c r="F89" s="123" t="s">
        <v>13</v>
      </c>
    </row>
    <row r="90" spans="1:6" x14ac:dyDescent="0.25">
      <c r="A90" s="156"/>
      <c r="B90" s="2375" t="s">
        <v>5872</v>
      </c>
      <c r="C90" s="2376"/>
      <c r="D90" s="156"/>
      <c r="E90" s="266"/>
      <c r="F90" s="123"/>
    </row>
    <row r="91" spans="1:6" ht="47.25" x14ac:dyDescent="0.25">
      <c r="A91" s="156">
        <v>8</v>
      </c>
      <c r="B91" s="156" t="s">
        <v>32622</v>
      </c>
      <c r="C91" s="182" t="s">
        <v>32623</v>
      </c>
      <c r="D91" s="156" t="s">
        <v>32624</v>
      </c>
      <c r="E91" s="266">
        <v>1500000</v>
      </c>
      <c r="F91" s="123" t="s">
        <v>13</v>
      </c>
    </row>
    <row r="92" spans="1:6" ht="63" x14ac:dyDescent="0.25">
      <c r="A92" s="156">
        <v>9</v>
      </c>
      <c r="B92" s="182" t="s">
        <v>32585</v>
      </c>
      <c r="C92" s="182" t="s">
        <v>32625</v>
      </c>
      <c r="D92" s="156" t="s">
        <v>32626</v>
      </c>
      <c r="E92" s="266">
        <v>627586.19999999995</v>
      </c>
      <c r="F92" s="123" t="s">
        <v>13</v>
      </c>
    </row>
    <row r="93" spans="1:6" x14ac:dyDescent="0.25">
      <c r="A93" s="156"/>
      <c r="B93" s="2375" t="s">
        <v>4995</v>
      </c>
      <c r="C93" s="2376"/>
      <c r="D93" s="156"/>
      <c r="E93" s="266"/>
      <c r="F93" s="123"/>
    </row>
    <row r="94" spans="1:6" ht="409.5" x14ac:dyDescent="0.25">
      <c r="A94" s="156">
        <v>10</v>
      </c>
      <c r="B94" s="156" t="s">
        <v>32627</v>
      </c>
      <c r="C94" s="156" t="s">
        <v>32628</v>
      </c>
      <c r="D94" s="156" t="s">
        <v>32629</v>
      </c>
      <c r="E94" s="266">
        <v>3708102.4</v>
      </c>
      <c r="F94" s="123" t="s">
        <v>13</v>
      </c>
    </row>
    <row r="95" spans="1:6" x14ac:dyDescent="0.25">
      <c r="A95" s="156"/>
      <c r="B95" s="251" t="s">
        <v>40</v>
      </c>
      <c r="C95" s="156"/>
      <c r="D95" s="156"/>
      <c r="E95" s="266"/>
      <c r="F95" s="123"/>
    </row>
    <row r="96" spans="1:6" ht="63" x14ac:dyDescent="0.25">
      <c r="A96" s="156">
        <v>11</v>
      </c>
      <c r="B96" s="156" t="s">
        <v>41</v>
      </c>
      <c r="C96" s="182" t="s">
        <v>32509</v>
      </c>
      <c r="D96" s="156" t="s">
        <v>20288</v>
      </c>
      <c r="E96" s="266">
        <v>568965.52</v>
      </c>
      <c r="F96" s="123" t="s">
        <v>135</v>
      </c>
    </row>
    <row r="97" spans="1:6" x14ac:dyDescent="0.25">
      <c r="A97" s="156"/>
      <c r="B97" s="251" t="s">
        <v>248</v>
      </c>
      <c r="C97" s="156"/>
      <c r="D97" s="156"/>
      <c r="E97" s="268">
        <f>SUM(E81:E96)</f>
        <v>9087412.7400000002</v>
      </c>
      <c r="F97" s="123"/>
    </row>
    <row r="98" spans="1:6" ht="16.5" customHeight="1" x14ac:dyDescent="0.25">
      <c r="A98" s="156"/>
      <c r="B98" s="2375" t="s">
        <v>323</v>
      </c>
      <c r="C98" s="2376"/>
      <c r="D98" s="156"/>
      <c r="E98" s="268"/>
      <c r="F98" s="123"/>
    </row>
    <row r="99" spans="1:6" ht="409.5" x14ac:dyDescent="0.25">
      <c r="A99" s="156">
        <v>12</v>
      </c>
      <c r="B99" s="156" t="s">
        <v>32627</v>
      </c>
      <c r="C99" s="156" t="s">
        <v>32630</v>
      </c>
      <c r="D99" s="156" t="s">
        <v>32631</v>
      </c>
      <c r="E99" s="266">
        <v>2291897.6</v>
      </c>
      <c r="F99" s="123" t="s">
        <v>13</v>
      </c>
    </row>
    <row r="100" spans="1:6" x14ac:dyDescent="0.25">
      <c r="A100" s="88"/>
      <c r="B100" s="88" t="s">
        <v>248</v>
      </c>
      <c r="C100" s="88"/>
      <c r="D100" s="88"/>
      <c r="E100" s="268">
        <v>2291897.6</v>
      </c>
      <c r="F100" s="88"/>
    </row>
    <row r="101" spans="1:6" x14ac:dyDescent="0.25">
      <c r="A101" s="88"/>
      <c r="B101" s="88" t="s">
        <v>324</v>
      </c>
      <c r="C101" s="88"/>
      <c r="D101" s="88"/>
      <c r="E101" s="89">
        <f>E100+E97</f>
        <v>11379310.34</v>
      </c>
      <c r="F101" s="88"/>
    </row>
  </sheetData>
  <mergeCells count="14">
    <mergeCell ref="B67:D67"/>
    <mergeCell ref="A1:F1"/>
    <mergeCell ref="A2:F2"/>
    <mergeCell ref="A3:F3"/>
    <mergeCell ref="B5:D5"/>
    <mergeCell ref="B54:C54"/>
    <mergeCell ref="B93:C93"/>
    <mergeCell ref="B98:C98"/>
    <mergeCell ref="A76:F76"/>
    <mergeCell ref="A77:F77"/>
    <mergeCell ref="A78:F78"/>
    <mergeCell ref="B80:D80"/>
    <mergeCell ref="B88:C88"/>
    <mergeCell ref="B90:C90"/>
  </mergeCells>
  <pageMargins left="0.7" right="0.7" top="0.75" bottom="0.75" header="0.3" footer="0.3"/>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1"/>
  <sheetViews>
    <sheetView topLeftCell="A20" workbookViewId="0">
      <selection activeCell="D20" sqref="D20"/>
    </sheetView>
  </sheetViews>
  <sheetFormatPr defaultRowHeight="15.75" x14ac:dyDescent="0.25"/>
  <cols>
    <col min="1" max="1" width="9.140625" style="128"/>
    <col min="2" max="2" width="19.5703125" style="128" customWidth="1"/>
    <col min="3" max="3" width="42.7109375" style="128" customWidth="1"/>
    <col min="4" max="4" width="21" style="128" customWidth="1"/>
    <col min="5" max="5" width="20" style="128" customWidth="1"/>
    <col min="6" max="6" width="11.7109375" style="128" customWidth="1"/>
    <col min="7" max="16384" width="9.140625" style="128"/>
  </cols>
  <sheetData>
    <row r="1" spans="1:6" x14ac:dyDescent="0.25">
      <c r="A1" s="2345" t="s">
        <v>0</v>
      </c>
      <c r="B1" s="2345"/>
      <c r="C1" s="2345"/>
      <c r="D1" s="2345"/>
      <c r="E1" s="2345"/>
      <c r="F1" s="2345"/>
    </row>
    <row r="2" spans="1:6" x14ac:dyDescent="0.25">
      <c r="A2" s="2345" t="s">
        <v>33204</v>
      </c>
      <c r="B2" s="2345"/>
      <c r="C2" s="2345"/>
      <c r="D2" s="2345"/>
      <c r="E2" s="2345"/>
      <c r="F2" s="2345"/>
    </row>
    <row r="3" spans="1:6" x14ac:dyDescent="0.25">
      <c r="A3" s="2345" t="s">
        <v>281</v>
      </c>
      <c r="B3" s="2345"/>
      <c r="C3" s="2345"/>
      <c r="D3" s="2345"/>
      <c r="E3" s="2345"/>
      <c r="F3" s="2345"/>
    </row>
    <row r="4" spans="1:6" ht="31.5" x14ac:dyDescent="0.25">
      <c r="A4" s="993" t="s">
        <v>3</v>
      </c>
      <c r="B4" s="96" t="s">
        <v>4</v>
      </c>
      <c r="C4" s="96" t="s">
        <v>5</v>
      </c>
      <c r="D4" s="96" t="s">
        <v>6</v>
      </c>
      <c r="E4" s="1274" t="s">
        <v>2786</v>
      </c>
      <c r="F4" s="219" t="s">
        <v>8</v>
      </c>
    </row>
    <row r="5" spans="1:6" x14ac:dyDescent="0.25">
      <c r="A5" s="541"/>
      <c r="B5" s="2418" t="s">
        <v>9</v>
      </c>
      <c r="C5" s="2418"/>
      <c r="D5" s="2418"/>
      <c r="E5" s="1379"/>
      <c r="F5" s="71"/>
    </row>
    <row r="6" spans="1:6" ht="47.25" x14ac:dyDescent="0.25">
      <c r="A6" s="97">
        <v>1</v>
      </c>
      <c r="B6" s="10" t="s">
        <v>4143</v>
      </c>
      <c r="C6" s="10" t="s">
        <v>33205</v>
      </c>
      <c r="D6" s="10" t="s">
        <v>22521</v>
      </c>
      <c r="E6" s="1275">
        <v>1000000</v>
      </c>
      <c r="F6" s="97" t="s">
        <v>272</v>
      </c>
    </row>
    <row r="7" spans="1:6" ht="110.25" x14ac:dyDescent="0.25">
      <c r="A7" s="97">
        <v>2</v>
      </c>
      <c r="B7" s="10" t="s">
        <v>295</v>
      </c>
      <c r="C7" s="10" t="s">
        <v>33206</v>
      </c>
      <c r="D7" s="10" t="s">
        <v>535</v>
      </c>
      <c r="E7" s="1275">
        <v>1570620.69</v>
      </c>
      <c r="F7" s="97" t="s">
        <v>272</v>
      </c>
    </row>
    <row r="8" spans="1:6" ht="31.5" x14ac:dyDescent="0.25">
      <c r="A8" s="97">
        <v>3</v>
      </c>
      <c r="B8" s="10" t="s">
        <v>17</v>
      </c>
      <c r="C8" s="10" t="s">
        <v>33207</v>
      </c>
      <c r="D8" s="10" t="s">
        <v>19382</v>
      </c>
      <c r="E8" s="1275">
        <v>68000</v>
      </c>
      <c r="F8" s="97" t="s">
        <v>272</v>
      </c>
    </row>
    <row r="9" spans="1:6" ht="31.5" x14ac:dyDescent="0.25">
      <c r="A9" s="97">
        <v>4</v>
      </c>
      <c r="B9" s="10" t="s">
        <v>20</v>
      </c>
      <c r="C9" s="10" t="s">
        <v>33208</v>
      </c>
      <c r="D9" s="10" t="s">
        <v>19384</v>
      </c>
      <c r="E9" s="1275">
        <v>70000</v>
      </c>
      <c r="F9" s="97" t="s">
        <v>272</v>
      </c>
    </row>
    <row r="10" spans="1:6" ht="78.75" x14ac:dyDescent="0.25">
      <c r="A10" s="97">
        <v>5</v>
      </c>
      <c r="B10" s="10" t="s">
        <v>23</v>
      </c>
      <c r="C10" s="10" t="s">
        <v>33209</v>
      </c>
      <c r="D10" s="10" t="s">
        <v>19378</v>
      </c>
      <c r="E10" s="1275">
        <v>1500000</v>
      </c>
      <c r="F10" s="97" t="s">
        <v>272</v>
      </c>
    </row>
    <row r="11" spans="1:6" x14ac:dyDescent="0.25">
      <c r="A11" s="541"/>
      <c r="B11" s="2934" t="s">
        <v>334</v>
      </c>
      <c r="C11" s="3014"/>
      <c r="D11" s="3014"/>
      <c r="E11" s="1298"/>
      <c r="F11" s="541"/>
    </row>
    <row r="12" spans="1:6" ht="94.5" x14ac:dyDescent="0.25">
      <c r="A12" s="97">
        <v>6</v>
      </c>
      <c r="B12" s="10" t="s">
        <v>295</v>
      </c>
      <c r="C12" s="10" t="s">
        <v>33210</v>
      </c>
      <c r="D12" s="10" t="s">
        <v>3852</v>
      </c>
      <c r="E12" s="1275">
        <v>1224310.3400000001</v>
      </c>
      <c r="F12" s="97" t="s">
        <v>272</v>
      </c>
    </row>
    <row r="13" spans="1:6" ht="78.75" x14ac:dyDescent="0.25">
      <c r="A13" s="97">
        <v>7</v>
      </c>
      <c r="B13" s="10" t="s">
        <v>23</v>
      </c>
      <c r="C13" s="10" t="s">
        <v>33211</v>
      </c>
      <c r="D13" s="10" t="s">
        <v>19378</v>
      </c>
      <c r="E13" s="1275">
        <v>780000</v>
      </c>
      <c r="F13" s="97" t="s">
        <v>272</v>
      </c>
    </row>
    <row r="14" spans="1:6" ht="63" x14ac:dyDescent="0.25">
      <c r="A14" s="97">
        <v>8</v>
      </c>
      <c r="B14" s="10" t="s">
        <v>33212</v>
      </c>
      <c r="C14" s="10" t="s">
        <v>33213</v>
      </c>
      <c r="D14" s="10" t="s">
        <v>19387</v>
      </c>
      <c r="E14" s="1275">
        <v>600000</v>
      </c>
      <c r="F14" s="97" t="s">
        <v>272</v>
      </c>
    </row>
    <row r="15" spans="1:6" x14ac:dyDescent="0.25">
      <c r="A15" s="541"/>
      <c r="B15" s="275" t="s">
        <v>40</v>
      </c>
      <c r="C15" s="529"/>
      <c r="D15" s="529"/>
      <c r="E15" s="1298"/>
      <c r="F15" s="541"/>
    </row>
    <row r="16" spans="1:6" ht="78.75" x14ac:dyDescent="0.25">
      <c r="A16" s="97">
        <v>9</v>
      </c>
      <c r="B16" s="10" t="s">
        <v>301</v>
      </c>
      <c r="C16" s="10" t="s">
        <v>33214</v>
      </c>
      <c r="D16" s="10" t="s">
        <v>21039</v>
      </c>
      <c r="E16" s="1275">
        <v>4568965.5199999996</v>
      </c>
      <c r="F16" s="97" t="s">
        <v>272</v>
      </c>
    </row>
    <row r="17" spans="1:6" x14ac:dyDescent="0.25">
      <c r="A17" s="541"/>
      <c r="B17" s="275" t="s">
        <v>306</v>
      </c>
      <c r="C17" s="529"/>
      <c r="D17" s="529"/>
      <c r="E17" s="1298"/>
      <c r="F17" s="541"/>
    </row>
    <row r="18" spans="1:6" ht="141.75" x14ac:dyDescent="0.25">
      <c r="A18" s="97">
        <v>10</v>
      </c>
      <c r="B18" s="10" t="s">
        <v>549</v>
      </c>
      <c r="C18" s="10" t="s">
        <v>33215</v>
      </c>
      <c r="D18" s="10" t="s">
        <v>33216</v>
      </c>
      <c r="E18" s="1275">
        <v>1736206.9</v>
      </c>
      <c r="F18" s="97" t="s">
        <v>272</v>
      </c>
    </row>
    <row r="19" spans="1:6" x14ac:dyDescent="0.25">
      <c r="A19" s="541"/>
      <c r="B19" s="275" t="s">
        <v>303</v>
      </c>
      <c r="C19" s="529"/>
      <c r="D19" s="529"/>
      <c r="E19" s="1298"/>
      <c r="F19" s="541"/>
    </row>
    <row r="20" spans="1:6" ht="409.5" x14ac:dyDescent="0.25">
      <c r="A20" s="97">
        <v>11</v>
      </c>
      <c r="B20" s="10" t="s">
        <v>697</v>
      </c>
      <c r="C20" s="10" t="s">
        <v>33217</v>
      </c>
      <c r="D20" s="10" t="s">
        <v>33218</v>
      </c>
      <c r="E20" s="1275">
        <v>1736206.9</v>
      </c>
      <c r="F20" s="97" t="s">
        <v>272</v>
      </c>
    </row>
    <row r="21" spans="1:6" x14ac:dyDescent="0.25">
      <c r="A21" s="541"/>
      <c r="B21" s="275" t="s">
        <v>481</v>
      </c>
      <c r="C21" s="529"/>
      <c r="D21" s="529"/>
      <c r="E21" s="1298"/>
      <c r="F21" s="541"/>
    </row>
    <row r="22" spans="1:6" ht="236.25" x14ac:dyDescent="0.25">
      <c r="A22" s="97">
        <v>12</v>
      </c>
      <c r="B22" s="10" t="s">
        <v>33219</v>
      </c>
      <c r="C22" s="10" t="s">
        <v>33220</v>
      </c>
      <c r="D22" s="10" t="s">
        <v>33221</v>
      </c>
      <c r="E22" s="1275">
        <v>2068723.45</v>
      </c>
      <c r="F22" s="97" t="s">
        <v>13</v>
      </c>
    </row>
    <row r="23" spans="1:6" x14ac:dyDescent="0.25">
      <c r="A23" s="541"/>
      <c r="B23" s="275" t="s">
        <v>34</v>
      </c>
      <c r="C23" s="529"/>
      <c r="D23" s="529"/>
      <c r="E23" s="1298"/>
      <c r="F23" s="541"/>
    </row>
    <row r="24" spans="1:6" ht="31.5" x14ac:dyDescent="0.25">
      <c r="A24" s="97">
        <v>12</v>
      </c>
      <c r="B24" s="10" t="s">
        <v>309</v>
      </c>
      <c r="C24" s="10" t="s">
        <v>33222</v>
      </c>
      <c r="D24" s="10" t="s">
        <v>1206</v>
      </c>
      <c r="E24" s="1275">
        <v>12834778.52</v>
      </c>
      <c r="F24" s="97" t="s">
        <v>272</v>
      </c>
    </row>
    <row r="25" spans="1:6" ht="63" x14ac:dyDescent="0.25">
      <c r="A25" s="97">
        <v>13</v>
      </c>
      <c r="B25" s="10" t="s">
        <v>33223</v>
      </c>
      <c r="C25" s="10" t="s">
        <v>33224</v>
      </c>
      <c r="D25" s="10" t="s">
        <v>1206</v>
      </c>
      <c r="E25" s="1275">
        <v>9396505.3000000007</v>
      </c>
      <c r="F25" s="97" t="s">
        <v>272</v>
      </c>
    </row>
    <row r="26" spans="1:6" x14ac:dyDescent="0.25">
      <c r="A26" s="541"/>
      <c r="B26" s="2934" t="s">
        <v>5895</v>
      </c>
      <c r="C26" s="2934"/>
      <c r="D26" s="529"/>
      <c r="E26" s="1298"/>
      <c r="F26" s="541"/>
    </row>
    <row r="27" spans="1:6" ht="47.25" x14ac:dyDescent="0.25">
      <c r="A27" s="97">
        <v>14</v>
      </c>
      <c r="B27" s="10" t="s">
        <v>33225</v>
      </c>
      <c r="C27" s="10" t="s">
        <v>33226</v>
      </c>
      <c r="D27" s="10" t="s">
        <v>17588</v>
      </c>
      <c r="E27" s="1275">
        <v>1900000</v>
      </c>
      <c r="F27" s="97" t="s">
        <v>13</v>
      </c>
    </row>
    <row r="28" spans="1:6" ht="63" x14ac:dyDescent="0.25">
      <c r="A28" s="97">
        <v>15</v>
      </c>
      <c r="B28" s="10" t="s">
        <v>33227</v>
      </c>
      <c r="C28" s="10" t="s">
        <v>33228</v>
      </c>
      <c r="D28" s="10" t="s">
        <v>33229</v>
      </c>
      <c r="E28" s="1275">
        <v>400000</v>
      </c>
      <c r="F28" s="97" t="s">
        <v>13</v>
      </c>
    </row>
    <row r="29" spans="1:6" ht="47.25" x14ac:dyDescent="0.25">
      <c r="A29" s="97">
        <v>16</v>
      </c>
      <c r="B29" s="10" t="s">
        <v>33230</v>
      </c>
      <c r="C29" s="10" t="s">
        <v>33231</v>
      </c>
      <c r="D29" s="10" t="s">
        <v>17588</v>
      </c>
      <c r="E29" s="1275">
        <v>1900000</v>
      </c>
      <c r="F29" s="97" t="s">
        <v>13</v>
      </c>
    </row>
    <row r="30" spans="1:6" ht="47.25" x14ac:dyDescent="0.25">
      <c r="A30" s="97">
        <v>17</v>
      </c>
      <c r="B30" s="10" t="s">
        <v>16069</v>
      </c>
      <c r="C30" s="10" t="s">
        <v>33232</v>
      </c>
      <c r="D30" s="10" t="s">
        <v>33233</v>
      </c>
      <c r="E30" s="1275">
        <v>500000</v>
      </c>
      <c r="F30" s="97" t="s">
        <v>13</v>
      </c>
    </row>
    <row r="31" spans="1:6" ht="141.75" x14ac:dyDescent="0.25">
      <c r="A31" s="97">
        <v>18</v>
      </c>
      <c r="B31" s="10" t="s">
        <v>33234</v>
      </c>
      <c r="C31" s="10" t="s">
        <v>33235</v>
      </c>
      <c r="D31" s="10" t="s">
        <v>33236</v>
      </c>
      <c r="E31" s="1275">
        <v>500000</v>
      </c>
      <c r="F31" s="97" t="s">
        <v>13</v>
      </c>
    </row>
    <row r="32" spans="1:6" ht="47.25" x14ac:dyDescent="0.25">
      <c r="A32" s="97">
        <v>19</v>
      </c>
      <c r="B32" s="10" t="s">
        <v>33237</v>
      </c>
      <c r="C32" s="10" t="s">
        <v>33238</v>
      </c>
      <c r="D32" s="10" t="s">
        <v>5894</v>
      </c>
      <c r="E32" s="1275">
        <v>950000</v>
      </c>
      <c r="F32" s="97" t="s">
        <v>13</v>
      </c>
    </row>
    <row r="33" spans="1:6" ht="63" x14ac:dyDescent="0.25">
      <c r="A33" s="97">
        <v>20</v>
      </c>
      <c r="B33" s="10" t="s">
        <v>33239</v>
      </c>
      <c r="C33" s="10" t="s">
        <v>33240</v>
      </c>
      <c r="D33" s="10" t="s">
        <v>33241</v>
      </c>
      <c r="E33" s="1275">
        <v>200000</v>
      </c>
      <c r="F33" s="97" t="s">
        <v>272</v>
      </c>
    </row>
    <row r="34" spans="1:6" ht="63" x14ac:dyDescent="0.25">
      <c r="A34" s="97">
        <v>21</v>
      </c>
      <c r="B34" s="10" t="s">
        <v>33242</v>
      </c>
      <c r="C34" s="10" t="s">
        <v>33243</v>
      </c>
      <c r="D34" s="10" t="s">
        <v>33244</v>
      </c>
      <c r="E34" s="1275">
        <v>250000</v>
      </c>
      <c r="F34" s="97" t="s">
        <v>13</v>
      </c>
    </row>
    <row r="35" spans="1:6" ht="47.25" x14ac:dyDescent="0.25">
      <c r="A35" s="97">
        <v>22</v>
      </c>
      <c r="B35" s="10" t="s">
        <v>33245</v>
      </c>
      <c r="C35" s="10" t="s">
        <v>33246</v>
      </c>
      <c r="D35" s="10" t="s">
        <v>5894</v>
      </c>
      <c r="E35" s="1275">
        <v>850000</v>
      </c>
      <c r="F35" s="97" t="s">
        <v>13</v>
      </c>
    </row>
    <row r="36" spans="1:6" ht="63" x14ac:dyDescent="0.25">
      <c r="A36" s="97">
        <v>23</v>
      </c>
      <c r="B36" s="10" t="s">
        <v>33247</v>
      </c>
      <c r="C36" s="10" t="s">
        <v>33248</v>
      </c>
      <c r="D36" s="10" t="s">
        <v>33249</v>
      </c>
      <c r="E36" s="1275">
        <v>300000</v>
      </c>
      <c r="F36" s="97" t="s">
        <v>13</v>
      </c>
    </row>
    <row r="37" spans="1:6" ht="31.5" x14ac:dyDescent="0.25">
      <c r="A37" s="97">
        <v>24</v>
      </c>
      <c r="B37" s="10" t="s">
        <v>33250</v>
      </c>
      <c r="C37" s="10" t="s">
        <v>33251</v>
      </c>
      <c r="D37" s="10" t="s">
        <v>33252</v>
      </c>
      <c r="E37" s="1275">
        <v>100000</v>
      </c>
      <c r="F37" s="97" t="s">
        <v>13</v>
      </c>
    </row>
    <row r="38" spans="1:6" ht="141.75" x14ac:dyDescent="0.25">
      <c r="A38" s="97">
        <v>25</v>
      </c>
      <c r="B38" s="10" t="s">
        <v>33250</v>
      </c>
      <c r="C38" s="10" t="s">
        <v>33253</v>
      </c>
      <c r="D38" s="10" t="s">
        <v>33254</v>
      </c>
      <c r="E38" s="1275">
        <v>150000</v>
      </c>
      <c r="F38" s="97" t="s">
        <v>13</v>
      </c>
    </row>
    <row r="39" spans="1:6" ht="78.75" x14ac:dyDescent="0.25">
      <c r="A39" s="97">
        <v>26</v>
      </c>
      <c r="B39" s="10" t="s">
        <v>33255</v>
      </c>
      <c r="C39" s="10" t="s">
        <v>33256</v>
      </c>
      <c r="D39" s="10" t="s">
        <v>33257</v>
      </c>
      <c r="E39" s="1275">
        <v>300000</v>
      </c>
      <c r="F39" s="97" t="s">
        <v>272</v>
      </c>
    </row>
    <row r="40" spans="1:6" ht="63" x14ac:dyDescent="0.25">
      <c r="A40" s="97">
        <v>27</v>
      </c>
      <c r="B40" s="10" t="s">
        <v>33258</v>
      </c>
      <c r="C40" s="10" t="s">
        <v>33259</v>
      </c>
      <c r="D40" s="10" t="s">
        <v>33260</v>
      </c>
      <c r="E40" s="1275">
        <v>500000</v>
      </c>
      <c r="F40" s="97" t="s">
        <v>13</v>
      </c>
    </row>
    <row r="41" spans="1:6" ht="63" x14ac:dyDescent="0.25">
      <c r="A41" s="97">
        <v>28</v>
      </c>
      <c r="B41" s="10" t="s">
        <v>33261</v>
      </c>
      <c r="C41" s="10" t="s">
        <v>33262</v>
      </c>
      <c r="D41" s="10" t="s">
        <v>33263</v>
      </c>
      <c r="E41" s="1275">
        <v>400000</v>
      </c>
      <c r="F41" s="97" t="s">
        <v>13</v>
      </c>
    </row>
    <row r="42" spans="1:6" ht="47.25" x14ac:dyDescent="0.25">
      <c r="A42" s="97">
        <v>29</v>
      </c>
      <c r="B42" s="10" t="s">
        <v>21878</v>
      </c>
      <c r="C42" s="10" t="s">
        <v>33264</v>
      </c>
      <c r="D42" s="10" t="s">
        <v>5894</v>
      </c>
      <c r="E42" s="1275">
        <v>950000</v>
      </c>
      <c r="F42" s="97" t="s">
        <v>13</v>
      </c>
    </row>
    <row r="43" spans="1:6" ht="47.25" x14ac:dyDescent="0.25">
      <c r="A43" s="97">
        <v>30</v>
      </c>
      <c r="B43" s="10" t="s">
        <v>33265</v>
      </c>
      <c r="C43" s="10" t="s">
        <v>33266</v>
      </c>
      <c r="D43" s="10" t="s">
        <v>33267</v>
      </c>
      <c r="E43" s="1275">
        <v>250000</v>
      </c>
      <c r="F43" s="97" t="s">
        <v>13</v>
      </c>
    </row>
    <row r="44" spans="1:6" ht="47.25" x14ac:dyDescent="0.25">
      <c r="A44" s="97">
        <v>31</v>
      </c>
      <c r="B44" s="10" t="s">
        <v>33268</v>
      </c>
      <c r="C44" s="10" t="s">
        <v>33269</v>
      </c>
      <c r="D44" s="10" t="s">
        <v>7361</v>
      </c>
      <c r="E44" s="1275">
        <v>950000</v>
      </c>
      <c r="F44" s="97" t="s">
        <v>13</v>
      </c>
    </row>
    <row r="45" spans="1:6" ht="63" x14ac:dyDescent="0.25">
      <c r="A45" s="97">
        <v>32</v>
      </c>
      <c r="B45" s="10" t="s">
        <v>32343</v>
      </c>
      <c r="C45" s="10" t="s">
        <v>33270</v>
      </c>
      <c r="D45" s="10" t="s">
        <v>33271</v>
      </c>
      <c r="E45" s="1275">
        <v>300000</v>
      </c>
      <c r="F45" s="97" t="s">
        <v>13</v>
      </c>
    </row>
    <row r="46" spans="1:6" ht="63" x14ac:dyDescent="0.25">
      <c r="A46" s="97">
        <v>33</v>
      </c>
      <c r="B46" s="10" t="s">
        <v>33272</v>
      </c>
      <c r="C46" s="10" t="s">
        <v>33273</v>
      </c>
      <c r="D46" s="10" t="s">
        <v>33271</v>
      </c>
      <c r="E46" s="1275">
        <v>300000</v>
      </c>
      <c r="F46" s="97" t="s">
        <v>13</v>
      </c>
    </row>
    <row r="47" spans="1:6" ht="47.25" x14ac:dyDescent="0.25">
      <c r="A47" s="97">
        <v>34</v>
      </c>
      <c r="B47" s="10" t="s">
        <v>33274</v>
      </c>
      <c r="C47" s="10" t="s">
        <v>33275</v>
      </c>
      <c r="D47" s="10" t="s">
        <v>33267</v>
      </c>
      <c r="E47" s="1275">
        <v>250000</v>
      </c>
      <c r="F47" s="97" t="s">
        <v>13</v>
      </c>
    </row>
    <row r="48" spans="1:6" ht="141.75" x14ac:dyDescent="0.25">
      <c r="A48" s="97">
        <v>35</v>
      </c>
      <c r="B48" s="10" t="s">
        <v>33276</v>
      </c>
      <c r="C48" s="10" t="s">
        <v>33277</v>
      </c>
      <c r="D48" s="10" t="s">
        <v>33254</v>
      </c>
      <c r="E48" s="1275">
        <v>150000</v>
      </c>
      <c r="F48" s="97" t="s">
        <v>13</v>
      </c>
    </row>
    <row r="49" spans="1:6" ht="47.25" x14ac:dyDescent="0.25">
      <c r="A49" s="97">
        <v>36</v>
      </c>
      <c r="B49" s="10" t="s">
        <v>33278</v>
      </c>
      <c r="C49" s="10" t="s">
        <v>33279</v>
      </c>
      <c r="D49" s="10" t="s">
        <v>33280</v>
      </c>
      <c r="E49" s="1275">
        <v>300000</v>
      </c>
      <c r="F49" s="97" t="s">
        <v>13</v>
      </c>
    </row>
    <row r="50" spans="1:6" ht="47.25" x14ac:dyDescent="0.25">
      <c r="A50" s="97">
        <v>37</v>
      </c>
      <c r="B50" s="10" t="s">
        <v>33281</v>
      </c>
      <c r="C50" s="10" t="s">
        <v>33282</v>
      </c>
      <c r="D50" s="10" t="s">
        <v>649</v>
      </c>
      <c r="E50" s="1275">
        <v>950000</v>
      </c>
      <c r="F50" s="97" t="s">
        <v>13</v>
      </c>
    </row>
    <row r="51" spans="1:6" ht="141.75" x14ac:dyDescent="0.25">
      <c r="A51" s="97">
        <v>38</v>
      </c>
      <c r="B51" s="10" t="s">
        <v>33281</v>
      </c>
      <c r="C51" s="10" t="s">
        <v>33283</v>
      </c>
      <c r="D51" s="10" t="s">
        <v>33254</v>
      </c>
      <c r="E51" s="1275">
        <v>150000</v>
      </c>
      <c r="F51" s="97" t="s">
        <v>13</v>
      </c>
    </row>
    <row r="52" spans="1:6" ht="31.5" x14ac:dyDescent="0.25">
      <c r="A52" s="97">
        <v>39</v>
      </c>
      <c r="B52" s="10" t="s">
        <v>33284</v>
      </c>
      <c r="C52" s="10" t="s">
        <v>33285</v>
      </c>
      <c r="D52" s="10" t="s">
        <v>33286</v>
      </c>
      <c r="E52" s="1275">
        <v>75000</v>
      </c>
      <c r="F52" s="97" t="s">
        <v>13</v>
      </c>
    </row>
    <row r="53" spans="1:6" ht="47.25" x14ac:dyDescent="0.25">
      <c r="A53" s="97">
        <v>40</v>
      </c>
      <c r="B53" s="10" t="s">
        <v>33287</v>
      </c>
      <c r="C53" s="10" t="s">
        <v>33288</v>
      </c>
      <c r="D53" s="10" t="s">
        <v>33267</v>
      </c>
      <c r="E53" s="1275">
        <v>300000</v>
      </c>
      <c r="F53" s="97" t="s">
        <v>13</v>
      </c>
    </row>
    <row r="54" spans="1:6" ht="141.75" x14ac:dyDescent="0.25">
      <c r="A54" s="97">
        <v>41</v>
      </c>
      <c r="B54" s="10" t="s">
        <v>33289</v>
      </c>
      <c r="C54" s="10" t="s">
        <v>33290</v>
      </c>
      <c r="D54" s="10" t="s">
        <v>33254</v>
      </c>
      <c r="E54" s="1275">
        <v>150000</v>
      </c>
      <c r="F54" s="97" t="s">
        <v>13</v>
      </c>
    </row>
    <row r="55" spans="1:6" ht="141.75" x14ac:dyDescent="0.25">
      <c r="A55" s="97">
        <v>42</v>
      </c>
      <c r="B55" s="10" t="s">
        <v>33291</v>
      </c>
      <c r="C55" s="10" t="s">
        <v>33292</v>
      </c>
      <c r="D55" s="10" t="s">
        <v>33254</v>
      </c>
      <c r="E55" s="1275">
        <v>150000</v>
      </c>
      <c r="F55" s="97" t="s">
        <v>13</v>
      </c>
    </row>
    <row r="56" spans="1:6" ht="47.25" x14ac:dyDescent="0.25">
      <c r="A56" s="97">
        <v>43</v>
      </c>
      <c r="B56" s="10" t="s">
        <v>33293</v>
      </c>
      <c r="C56" s="10" t="s">
        <v>33294</v>
      </c>
      <c r="D56" s="10" t="s">
        <v>5894</v>
      </c>
      <c r="E56" s="1275">
        <v>950000</v>
      </c>
      <c r="F56" s="97" t="s">
        <v>13</v>
      </c>
    </row>
    <row r="57" spans="1:6" ht="78.75" x14ac:dyDescent="0.25">
      <c r="A57" s="97">
        <v>44</v>
      </c>
      <c r="B57" s="10" t="s">
        <v>33295</v>
      </c>
      <c r="C57" s="10" t="s">
        <v>33296</v>
      </c>
      <c r="D57" s="10" t="s">
        <v>32952</v>
      </c>
      <c r="E57" s="1275">
        <v>579000</v>
      </c>
      <c r="F57" s="97" t="s">
        <v>272</v>
      </c>
    </row>
    <row r="58" spans="1:6" ht="47.25" x14ac:dyDescent="0.25">
      <c r="A58" s="97">
        <v>45</v>
      </c>
      <c r="B58" s="10" t="s">
        <v>33297</v>
      </c>
      <c r="C58" s="10" t="s">
        <v>33298</v>
      </c>
      <c r="D58" s="10" t="s">
        <v>33299</v>
      </c>
      <c r="E58" s="1275">
        <v>1500000</v>
      </c>
      <c r="F58" s="97" t="s">
        <v>272</v>
      </c>
    </row>
    <row r="59" spans="1:6" ht="78.75" x14ac:dyDescent="0.25">
      <c r="A59" s="97">
        <v>46</v>
      </c>
      <c r="B59" s="10" t="s">
        <v>30589</v>
      </c>
      <c r="C59" s="10" t="s">
        <v>33300</v>
      </c>
      <c r="D59" s="10" t="s">
        <v>33301</v>
      </c>
      <c r="E59" s="1275">
        <v>900000</v>
      </c>
      <c r="F59" s="97" t="s">
        <v>272</v>
      </c>
    </row>
    <row r="60" spans="1:6" ht="63" x14ac:dyDescent="0.25">
      <c r="A60" s="97">
        <v>47</v>
      </c>
      <c r="B60" s="10" t="s">
        <v>33302</v>
      </c>
      <c r="C60" s="10" t="s">
        <v>33303</v>
      </c>
      <c r="D60" s="10" t="s">
        <v>33304</v>
      </c>
      <c r="E60" s="1275">
        <v>600000</v>
      </c>
      <c r="F60" s="97" t="s">
        <v>272</v>
      </c>
    </row>
    <row r="61" spans="1:6" ht="47.25" x14ac:dyDescent="0.25">
      <c r="A61" s="97">
        <v>48</v>
      </c>
      <c r="B61" s="10" t="s">
        <v>33305</v>
      </c>
      <c r="C61" s="10" t="s">
        <v>33306</v>
      </c>
      <c r="D61" s="10" t="s">
        <v>33267</v>
      </c>
      <c r="E61" s="1275">
        <v>250000</v>
      </c>
      <c r="F61" s="97" t="s">
        <v>13</v>
      </c>
    </row>
    <row r="62" spans="1:6" ht="126" x14ac:dyDescent="0.25">
      <c r="A62" s="97">
        <v>49</v>
      </c>
      <c r="B62" s="10" t="s">
        <v>33307</v>
      </c>
      <c r="C62" s="10" t="s">
        <v>33308</v>
      </c>
      <c r="D62" s="10" t="s">
        <v>33309</v>
      </c>
      <c r="E62" s="1275">
        <v>150000</v>
      </c>
      <c r="F62" s="97" t="s">
        <v>13</v>
      </c>
    </row>
    <row r="63" spans="1:6" ht="31.5" x14ac:dyDescent="0.25">
      <c r="A63" s="97">
        <v>50</v>
      </c>
      <c r="B63" s="10" t="s">
        <v>33310</v>
      </c>
      <c r="C63" s="10" t="s">
        <v>33311</v>
      </c>
      <c r="D63" s="10" t="s">
        <v>33312</v>
      </c>
      <c r="E63" s="1275">
        <v>75000</v>
      </c>
      <c r="F63" s="97" t="s">
        <v>13</v>
      </c>
    </row>
    <row r="64" spans="1:6" ht="47.25" x14ac:dyDescent="0.25">
      <c r="A64" s="97">
        <v>51</v>
      </c>
      <c r="B64" s="10" t="s">
        <v>33310</v>
      </c>
      <c r="C64" s="10" t="s">
        <v>33313</v>
      </c>
      <c r="D64" s="10" t="s">
        <v>33280</v>
      </c>
      <c r="E64" s="1275">
        <v>250000</v>
      </c>
      <c r="F64" s="97" t="s">
        <v>13</v>
      </c>
    </row>
    <row r="65" spans="1:6" ht="126" x14ac:dyDescent="0.25">
      <c r="A65" s="97">
        <v>52</v>
      </c>
      <c r="B65" s="10" t="s">
        <v>33314</v>
      </c>
      <c r="C65" s="10" t="s">
        <v>33315</v>
      </c>
      <c r="D65" s="10" t="s">
        <v>33309</v>
      </c>
      <c r="E65" s="1275">
        <v>150000</v>
      </c>
      <c r="F65" s="97" t="s">
        <v>13</v>
      </c>
    </row>
    <row r="66" spans="1:6" ht="63" x14ac:dyDescent="0.25">
      <c r="A66" s="97">
        <v>53</v>
      </c>
      <c r="B66" s="10" t="s">
        <v>33316</v>
      </c>
      <c r="C66" s="10" t="s">
        <v>33317</v>
      </c>
      <c r="D66" s="10" t="s">
        <v>33318</v>
      </c>
      <c r="E66" s="1275">
        <v>500000</v>
      </c>
      <c r="F66" s="97" t="s">
        <v>272</v>
      </c>
    </row>
    <row r="67" spans="1:6" ht="141.75" x14ac:dyDescent="0.25">
      <c r="A67" s="97">
        <v>54</v>
      </c>
      <c r="B67" s="10" t="s">
        <v>33319</v>
      </c>
      <c r="C67" s="10" t="s">
        <v>33320</v>
      </c>
      <c r="D67" s="10" t="s">
        <v>33254</v>
      </c>
      <c r="E67" s="1275">
        <v>150000</v>
      </c>
      <c r="F67" s="97" t="s">
        <v>13</v>
      </c>
    </row>
    <row r="68" spans="1:6" ht="63" x14ac:dyDescent="0.25">
      <c r="A68" s="97">
        <v>55</v>
      </c>
      <c r="B68" s="10" t="s">
        <v>33321</v>
      </c>
      <c r="C68" s="10" t="s">
        <v>33322</v>
      </c>
      <c r="D68" s="10" t="s">
        <v>33323</v>
      </c>
      <c r="E68" s="1275">
        <v>400000</v>
      </c>
      <c r="F68" s="97" t="s">
        <v>272</v>
      </c>
    </row>
    <row r="69" spans="1:6" ht="141.75" x14ac:dyDescent="0.25">
      <c r="A69" s="97">
        <v>56</v>
      </c>
      <c r="B69" s="10" t="s">
        <v>13542</v>
      </c>
      <c r="C69" s="10" t="s">
        <v>33324</v>
      </c>
      <c r="D69" s="10" t="s">
        <v>33254</v>
      </c>
      <c r="E69" s="1275">
        <v>150000</v>
      </c>
      <c r="F69" s="97" t="s">
        <v>13</v>
      </c>
    </row>
    <row r="70" spans="1:6" ht="47.25" x14ac:dyDescent="0.25">
      <c r="A70" s="97">
        <v>57</v>
      </c>
      <c r="B70" s="10" t="s">
        <v>33325</v>
      </c>
      <c r="C70" s="10" t="s">
        <v>33326</v>
      </c>
      <c r="D70" s="10" t="s">
        <v>33327</v>
      </c>
      <c r="E70" s="1275">
        <v>500000</v>
      </c>
      <c r="F70" s="97" t="s">
        <v>272</v>
      </c>
    </row>
    <row r="71" spans="1:6" ht="94.5" x14ac:dyDescent="0.25">
      <c r="A71" s="97">
        <v>58</v>
      </c>
      <c r="B71" s="10" t="s">
        <v>33328</v>
      </c>
      <c r="C71" s="10" t="s">
        <v>33329</v>
      </c>
      <c r="D71" s="10" t="s">
        <v>33330</v>
      </c>
      <c r="E71" s="1275">
        <v>400000</v>
      </c>
      <c r="F71" s="97" t="s">
        <v>272</v>
      </c>
    </row>
    <row r="72" spans="1:6" ht="47.25" x14ac:dyDescent="0.25">
      <c r="A72" s="97">
        <v>59</v>
      </c>
      <c r="B72" s="10" t="s">
        <v>33331</v>
      </c>
      <c r="C72" s="10" t="s">
        <v>33332</v>
      </c>
      <c r="D72" s="10" t="s">
        <v>5894</v>
      </c>
      <c r="E72" s="1275">
        <v>950000</v>
      </c>
      <c r="F72" s="97" t="s">
        <v>13</v>
      </c>
    </row>
    <row r="73" spans="1:6" ht="47.25" x14ac:dyDescent="0.25">
      <c r="A73" s="97">
        <v>60</v>
      </c>
      <c r="B73" s="10" t="s">
        <v>33333</v>
      </c>
      <c r="C73" s="10" t="s">
        <v>33334</v>
      </c>
      <c r="D73" s="10" t="s">
        <v>33335</v>
      </c>
      <c r="E73" s="1275">
        <v>500000</v>
      </c>
      <c r="F73" s="97" t="s">
        <v>13</v>
      </c>
    </row>
    <row r="74" spans="1:6" x14ac:dyDescent="0.25">
      <c r="A74" s="541"/>
      <c r="B74" s="2934" t="s">
        <v>5872</v>
      </c>
      <c r="C74" s="2934"/>
      <c r="D74" s="529"/>
      <c r="E74" s="1298"/>
      <c r="F74" s="541"/>
    </row>
    <row r="75" spans="1:6" ht="63" x14ac:dyDescent="0.25">
      <c r="A75" s="97">
        <v>61</v>
      </c>
      <c r="B75" s="10" t="s">
        <v>33336</v>
      </c>
      <c r="C75" s="10" t="s">
        <v>33337</v>
      </c>
      <c r="D75" s="10" t="s">
        <v>33338</v>
      </c>
      <c r="E75" s="1275">
        <v>300000</v>
      </c>
      <c r="F75" s="97" t="s">
        <v>272</v>
      </c>
    </row>
    <row r="76" spans="1:6" ht="31.5" x14ac:dyDescent="0.25">
      <c r="A76" s="97">
        <v>62</v>
      </c>
      <c r="B76" s="10" t="s">
        <v>33339</v>
      </c>
      <c r="C76" s="10" t="s">
        <v>33340</v>
      </c>
      <c r="D76" s="10" t="s">
        <v>33341</v>
      </c>
      <c r="E76" s="1275">
        <v>1000000</v>
      </c>
      <c r="F76" s="97" t="s">
        <v>13</v>
      </c>
    </row>
    <row r="77" spans="1:6" ht="47.25" x14ac:dyDescent="0.25">
      <c r="A77" s="97">
        <v>63</v>
      </c>
      <c r="B77" s="10" t="s">
        <v>33342</v>
      </c>
      <c r="C77" s="10" t="s">
        <v>33343</v>
      </c>
      <c r="D77" s="10" t="s">
        <v>5894</v>
      </c>
      <c r="E77" s="1275">
        <v>950000</v>
      </c>
      <c r="F77" s="97" t="s">
        <v>13</v>
      </c>
    </row>
    <row r="78" spans="1:6" ht="63" x14ac:dyDescent="0.25">
      <c r="A78" s="97">
        <v>64</v>
      </c>
      <c r="B78" s="10" t="s">
        <v>33344</v>
      </c>
      <c r="C78" s="10" t="s">
        <v>33345</v>
      </c>
      <c r="D78" s="10" t="s">
        <v>33346</v>
      </c>
      <c r="E78" s="1275">
        <v>800000</v>
      </c>
      <c r="F78" s="97" t="s">
        <v>272</v>
      </c>
    </row>
    <row r="79" spans="1:6" ht="47.25" x14ac:dyDescent="0.25">
      <c r="A79" s="97">
        <v>65</v>
      </c>
      <c r="B79" s="10" t="s">
        <v>33347</v>
      </c>
      <c r="C79" s="10" t="s">
        <v>33348</v>
      </c>
      <c r="D79" s="10" t="s">
        <v>5894</v>
      </c>
      <c r="E79" s="1275">
        <v>950000</v>
      </c>
      <c r="F79" s="97" t="s">
        <v>13</v>
      </c>
    </row>
    <row r="80" spans="1:6" ht="63" x14ac:dyDescent="0.25">
      <c r="A80" s="97">
        <v>66</v>
      </c>
      <c r="B80" s="10" t="s">
        <v>33349</v>
      </c>
      <c r="C80" s="10" t="s">
        <v>33350</v>
      </c>
      <c r="D80" s="10" t="s">
        <v>33351</v>
      </c>
      <c r="E80" s="1275">
        <v>500000</v>
      </c>
      <c r="F80" s="97" t="s">
        <v>272</v>
      </c>
    </row>
    <row r="81" spans="1:6" ht="63" x14ac:dyDescent="0.25">
      <c r="A81" s="97">
        <v>67</v>
      </c>
      <c r="B81" s="10" t="s">
        <v>33352</v>
      </c>
      <c r="C81" s="10" t="s">
        <v>33353</v>
      </c>
      <c r="D81" s="10" t="s">
        <v>33354</v>
      </c>
      <c r="E81" s="1275">
        <v>800000</v>
      </c>
      <c r="F81" s="97" t="s">
        <v>272</v>
      </c>
    </row>
    <row r="82" spans="1:6" ht="63" x14ac:dyDescent="0.25">
      <c r="A82" s="97">
        <v>68</v>
      </c>
      <c r="B82" s="10" t="s">
        <v>33355</v>
      </c>
      <c r="C82" s="10" t="s">
        <v>33356</v>
      </c>
      <c r="D82" s="10" t="s">
        <v>33357</v>
      </c>
      <c r="E82" s="1275">
        <v>1900000</v>
      </c>
      <c r="F82" s="97" t="s">
        <v>272</v>
      </c>
    </row>
    <row r="83" spans="1:6" ht="141.75" x14ac:dyDescent="0.25">
      <c r="A83" s="97">
        <v>69</v>
      </c>
      <c r="B83" s="10" t="s">
        <v>33358</v>
      </c>
      <c r="C83" s="10" t="s">
        <v>33359</v>
      </c>
      <c r="D83" s="10" t="s">
        <v>33254</v>
      </c>
      <c r="E83" s="1275">
        <v>150000</v>
      </c>
      <c r="F83" s="97" t="s">
        <v>13</v>
      </c>
    </row>
    <row r="84" spans="1:6" ht="110.25" x14ac:dyDescent="0.25">
      <c r="A84" s="97">
        <v>70</v>
      </c>
      <c r="B84" s="10" t="s">
        <v>33360</v>
      </c>
      <c r="C84" s="10" t="s">
        <v>33361</v>
      </c>
      <c r="D84" s="10" t="s">
        <v>33362</v>
      </c>
      <c r="E84" s="1275">
        <v>1500000</v>
      </c>
      <c r="F84" s="97" t="s">
        <v>13</v>
      </c>
    </row>
    <row r="85" spans="1:6" ht="141.75" x14ac:dyDescent="0.25">
      <c r="A85" s="97">
        <v>71</v>
      </c>
      <c r="B85" s="10" t="s">
        <v>33360</v>
      </c>
      <c r="C85" s="10" t="s">
        <v>33363</v>
      </c>
      <c r="D85" s="10" t="s">
        <v>33254</v>
      </c>
      <c r="E85" s="1275">
        <v>150000</v>
      </c>
      <c r="F85" s="97" t="s">
        <v>13</v>
      </c>
    </row>
    <row r="86" spans="1:6" ht="78.75" x14ac:dyDescent="0.25">
      <c r="A86" s="97">
        <v>72</v>
      </c>
      <c r="B86" s="10" t="s">
        <v>33364</v>
      </c>
      <c r="C86" s="10" t="s">
        <v>33365</v>
      </c>
      <c r="D86" s="10" t="s">
        <v>33366</v>
      </c>
      <c r="E86" s="1275">
        <v>500000</v>
      </c>
      <c r="F86" s="97" t="s">
        <v>272</v>
      </c>
    </row>
    <row r="87" spans="1:6" ht="47.25" x14ac:dyDescent="0.25">
      <c r="A87" s="97">
        <v>73</v>
      </c>
      <c r="B87" s="10" t="s">
        <v>33367</v>
      </c>
      <c r="C87" s="10" t="s">
        <v>33368</v>
      </c>
      <c r="D87" s="10" t="s">
        <v>33369</v>
      </c>
      <c r="E87" s="1275">
        <v>150000</v>
      </c>
      <c r="F87" s="97" t="s">
        <v>272</v>
      </c>
    </row>
    <row r="88" spans="1:6" ht="31.5" x14ac:dyDescent="0.25">
      <c r="A88" s="97">
        <v>74</v>
      </c>
      <c r="B88" s="10" t="s">
        <v>33370</v>
      </c>
      <c r="C88" s="10" t="s">
        <v>33371</v>
      </c>
      <c r="D88" s="10" t="s">
        <v>19195</v>
      </c>
      <c r="E88" s="1275">
        <v>950000</v>
      </c>
      <c r="F88" s="97" t="s">
        <v>13</v>
      </c>
    </row>
    <row r="89" spans="1:6" ht="78.75" x14ac:dyDescent="0.25">
      <c r="A89" s="97">
        <v>75</v>
      </c>
      <c r="B89" s="10" t="s">
        <v>33372</v>
      </c>
      <c r="C89" s="10" t="s">
        <v>33373</v>
      </c>
      <c r="D89" s="10" t="s">
        <v>33374</v>
      </c>
      <c r="E89" s="1275">
        <v>2050000</v>
      </c>
      <c r="F89" s="97" t="s">
        <v>272</v>
      </c>
    </row>
    <row r="90" spans="1:6" x14ac:dyDescent="0.25">
      <c r="A90" s="541"/>
      <c r="B90" s="275" t="s">
        <v>219</v>
      </c>
      <c r="C90" s="529"/>
      <c r="D90" s="529"/>
      <c r="E90" s="1298"/>
      <c r="F90" s="541"/>
    </row>
    <row r="91" spans="1:6" ht="63" x14ac:dyDescent="0.25">
      <c r="A91" s="97">
        <v>76</v>
      </c>
      <c r="B91" s="10" t="s">
        <v>33375</v>
      </c>
      <c r="C91" s="10" t="s">
        <v>33376</v>
      </c>
      <c r="D91" s="10" t="s">
        <v>33377</v>
      </c>
      <c r="E91" s="1275">
        <v>100000</v>
      </c>
      <c r="F91" s="97" t="s">
        <v>13</v>
      </c>
    </row>
    <row r="92" spans="1:6" ht="63" x14ac:dyDescent="0.25">
      <c r="A92" s="97">
        <v>77</v>
      </c>
      <c r="B92" s="10" t="s">
        <v>33378</v>
      </c>
      <c r="C92" s="10" t="s">
        <v>33379</v>
      </c>
      <c r="D92" s="10" t="s">
        <v>33380</v>
      </c>
      <c r="E92" s="1275">
        <v>700000</v>
      </c>
      <c r="F92" s="97" t="s">
        <v>272</v>
      </c>
    </row>
    <row r="93" spans="1:6" ht="47.25" x14ac:dyDescent="0.25">
      <c r="A93" s="97">
        <v>78</v>
      </c>
      <c r="B93" s="10" t="s">
        <v>33381</v>
      </c>
      <c r="C93" s="10" t="s">
        <v>33382</v>
      </c>
      <c r="D93" s="10" t="s">
        <v>33267</v>
      </c>
      <c r="E93" s="1275">
        <v>250000</v>
      </c>
      <c r="F93" s="97" t="s">
        <v>13</v>
      </c>
    </row>
    <row r="94" spans="1:6" ht="47.25" x14ac:dyDescent="0.25">
      <c r="A94" s="97">
        <v>79</v>
      </c>
      <c r="B94" s="10" t="s">
        <v>33383</v>
      </c>
      <c r="C94" s="10" t="s">
        <v>33384</v>
      </c>
      <c r="D94" s="10" t="s">
        <v>33267</v>
      </c>
      <c r="E94" s="1275">
        <v>250000</v>
      </c>
      <c r="F94" s="97" t="s">
        <v>13</v>
      </c>
    </row>
    <row r="95" spans="1:6" ht="126" x14ac:dyDescent="0.25">
      <c r="A95" s="97">
        <v>80</v>
      </c>
      <c r="B95" s="10" t="s">
        <v>33383</v>
      </c>
      <c r="C95" s="10" t="s">
        <v>33385</v>
      </c>
      <c r="D95" s="10" t="s">
        <v>33386</v>
      </c>
      <c r="E95" s="1275">
        <v>150000</v>
      </c>
      <c r="F95" s="97" t="s">
        <v>13</v>
      </c>
    </row>
    <row r="96" spans="1:6" x14ac:dyDescent="0.25">
      <c r="A96" s="541"/>
      <c r="B96" s="2934" t="s">
        <v>477</v>
      </c>
      <c r="C96" s="2934"/>
      <c r="D96" s="529"/>
      <c r="E96" s="1298"/>
      <c r="F96" s="541"/>
    </row>
    <row r="97" spans="1:6" ht="220.5" x14ac:dyDescent="0.25">
      <c r="A97" s="541">
        <v>81</v>
      </c>
      <c r="B97" s="529" t="s">
        <v>700</v>
      </c>
      <c r="C97" s="10" t="s">
        <v>33387</v>
      </c>
      <c r="D97" s="75" t="s">
        <v>30938</v>
      </c>
      <c r="E97" s="1298">
        <v>1169256.8</v>
      </c>
      <c r="F97" s="97" t="s">
        <v>13</v>
      </c>
    </row>
    <row r="98" spans="1:6" ht="220.5" x14ac:dyDescent="0.25">
      <c r="A98" s="541">
        <v>82</v>
      </c>
      <c r="B98" s="75" t="s">
        <v>33388</v>
      </c>
      <c r="C98" s="10" t="s">
        <v>33389</v>
      </c>
      <c r="D98" s="75" t="s">
        <v>30938</v>
      </c>
      <c r="E98" s="1298">
        <v>1169256.8</v>
      </c>
      <c r="F98" s="97" t="s">
        <v>13</v>
      </c>
    </row>
    <row r="99" spans="1:6" ht="220.5" x14ac:dyDescent="0.25">
      <c r="A99" s="541">
        <v>83</v>
      </c>
      <c r="B99" s="75" t="s">
        <v>33390</v>
      </c>
      <c r="C99" s="10" t="s">
        <v>33391</v>
      </c>
      <c r="D99" s="75" t="s">
        <v>30938</v>
      </c>
      <c r="E99" s="1298">
        <v>1169256.8</v>
      </c>
      <c r="F99" s="97" t="s">
        <v>13</v>
      </c>
    </row>
    <row r="100" spans="1:6" ht="220.5" x14ac:dyDescent="0.25">
      <c r="A100" s="541">
        <v>84</v>
      </c>
      <c r="B100" s="75" t="s">
        <v>33392</v>
      </c>
      <c r="C100" s="10" t="s">
        <v>33393</v>
      </c>
      <c r="D100" s="75" t="s">
        <v>30938</v>
      </c>
      <c r="E100" s="1298">
        <v>1169256.8</v>
      </c>
      <c r="F100" s="97" t="s">
        <v>13</v>
      </c>
    </row>
    <row r="101" spans="1:6" x14ac:dyDescent="0.25">
      <c r="A101" s="541"/>
      <c r="B101" s="275" t="s">
        <v>248</v>
      </c>
      <c r="C101" s="529"/>
      <c r="D101" s="529"/>
      <c r="E101" s="1299">
        <f>SUM(E6:E100)</f>
        <v>81310344.819999993</v>
      </c>
      <c r="F101" s="541"/>
    </row>
    <row r="102" spans="1:6" x14ac:dyDescent="0.25">
      <c r="A102" s="131"/>
      <c r="B102" s="2418" t="s">
        <v>9</v>
      </c>
      <c r="C102" s="2418"/>
      <c r="D102" s="2418"/>
      <c r="E102" s="424"/>
      <c r="F102" s="71"/>
    </row>
    <row r="103" spans="1:6" ht="63" x14ac:dyDescent="0.25">
      <c r="A103" s="131">
        <v>1</v>
      </c>
      <c r="B103" s="69" t="s">
        <v>269</v>
      </c>
      <c r="C103" s="7" t="s">
        <v>33394</v>
      </c>
      <c r="D103" s="69" t="s">
        <v>271</v>
      </c>
      <c r="E103" s="187">
        <v>1000000</v>
      </c>
      <c r="F103" s="541" t="s">
        <v>272</v>
      </c>
    </row>
    <row r="104" spans="1:6" x14ac:dyDescent="0.25">
      <c r="A104" s="131"/>
      <c r="B104" s="70" t="s">
        <v>273</v>
      </c>
      <c r="C104" s="7"/>
      <c r="D104" s="69"/>
      <c r="E104" s="187"/>
      <c r="F104" s="541"/>
    </row>
    <row r="105" spans="1:6" ht="63" x14ac:dyDescent="0.25">
      <c r="A105" s="131">
        <v>2</v>
      </c>
      <c r="B105" s="69" t="s">
        <v>274</v>
      </c>
      <c r="C105" s="7" t="s">
        <v>33395</v>
      </c>
      <c r="D105" s="69" t="s">
        <v>276</v>
      </c>
      <c r="E105" s="187">
        <v>4500000</v>
      </c>
      <c r="F105" s="541" t="s">
        <v>277</v>
      </c>
    </row>
    <row r="106" spans="1:6" x14ac:dyDescent="0.25">
      <c r="A106" s="131"/>
      <c r="B106" s="70" t="s">
        <v>248</v>
      </c>
      <c r="C106" s="69"/>
      <c r="D106" s="69"/>
      <c r="E106" s="189">
        <v>5500000</v>
      </c>
      <c r="F106" s="541"/>
    </row>
    <row r="107" spans="1:6" x14ac:dyDescent="0.25">
      <c r="A107" s="88"/>
      <c r="B107" s="88" t="s">
        <v>324</v>
      </c>
      <c r="C107" s="88"/>
      <c r="D107" s="88"/>
      <c r="E107" s="89">
        <f>E106+E101</f>
        <v>86810344.819999993</v>
      </c>
      <c r="F107" s="88"/>
    </row>
    <row r="111" spans="1:6" x14ac:dyDescent="0.25">
      <c r="A111" s="2352" t="s">
        <v>0</v>
      </c>
      <c r="B111" s="2352"/>
      <c r="C111" s="2352"/>
      <c r="D111" s="2352"/>
      <c r="E111" s="2352"/>
      <c r="F111" s="2352"/>
    </row>
    <row r="112" spans="1:6" x14ac:dyDescent="0.25">
      <c r="A112" s="2352" t="s">
        <v>33204</v>
      </c>
      <c r="B112" s="2352"/>
      <c r="C112" s="2352"/>
      <c r="D112" s="2352"/>
      <c r="E112" s="2352"/>
      <c r="F112" s="2352"/>
    </row>
    <row r="113" spans="1:6" x14ac:dyDescent="0.25">
      <c r="A113" s="2352" t="s">
        <v>281</v>
      </c>
      <c r="B113" s="2352"/>
      <c r="C113" s="2352"/>
      <c r="D113" s="2352"/>
      <c r="E113" s="2352"/>
      <c r="F113" s="2352"/>
    </row>
    <row r="114" spans="1:6" ht="31.5" x14ac:dyDescent="0.25">
      <c r="A114" s="848" t="s">
        <v>3</v>
      </c>
      <c r="B114" s="383" t="s">
        <v>4</v>
      </c>
      <c r="C114" s="383" t="s">
        <v>5</v>
      </c>
      <c r="D114" s="45" t="s">
        <v>6</v>
      </c>
      <c r="E114" s="1368" t="s">
        <v>2611</v>
      </c>
      <c r="F114" s="45" t="s">
        <v>8</v>
      </c>
    </row>
    <row r="115" spans="1:6" x14ac:dyDescent="0.25">
      <c r="A115" s="277"/>
      <c r="B115" s="2328" t="s">
        <v>27539</v>
      </c>
      <c r="C115" s="2328"/>
      <c r="D115" s="182"/>
      <c r="E115" s="1442"/>
      <c r="F115" s="42"/>
    </row>
    <row r="116" spans="1:6" ht="110.25" x14ac:dyDescent="0.25">
      <c r="A116" s="277">
        <v>1</v>
      </c>
      <c r="B116" s="182" t="s">
        <v>295</v>
      </c>
      <c r="C116" s="42" t="s">
        <v>33206</v>
      </c>
      <c r="D116" s="182" t="s">
        <v>488</v>
      </c>
      <c r="E116" s="1443">
        <v>682758.62</v>
      </c>
      <c r="F116" s="42" t="s">
        <v>5827</v>
      </c>
    </row>
    <row r="117" spans="1:6" x14ac:dyDescent="0.25">
      <c r="A117" s="277"/>
      <c r="B117" s="2381" t="s">
        <v>8990</v>
      </c>
      <c r="C117" s="2435"/>
      <c r="D117" s="2382"/>
      <c r="E117" s="1442"/>
      <c r="F117" s="42"/>
    </row>
    <row r="118" spans="1:6" ht="94.5" x14ac:dyDescent="0.25">
      <c r="A118" s="277">
        <v>2</v>
      </c>
      <c r="B118" s="182" t="s">
        <v>295</v>
      </c>
      <c r="C118" s="182" t="s">
        <v>33210</v>
      </c>
      <c r="D118" s="182" t="s">
        <v>336</v>
      </c>
      <c r="E118" s="1443">
        <v>341379.32</v>
      </c>
      <c r="F118" s="42" t="s">
        <v>5827</v>
      </c>
    </row>
    <row r="119" spans="1:6" x14ac:dyDescent="0.25">
      <c r="A119" s="277"/>
      <c r="B119" s="264" t="s">
        <v>40</v>
      </c>
      <c r="C119" s="182"/>
      <c r="D119" s="182"/>
      <c r="E119" s="1442"/>
      <c r="F119" s="42"/>
    </row>
    <row r="120" spans="1:6" ht="78.75" x14ac:dyDescent="0.25">
      <c r="A120" s="277">
        <v>3</v>
      </c>
      <c r="B120" s="182" t="s">
        <v>301</v>
      </c>
      <c r="C120" s="182" t="s">
        <v>33214</v>
      </c>
      <c r="D120" s="182" t="s">
        <v>43</v>
      </c>
      <c r="E120" s="1443">
        <v>568965.51</v>
      </c>
      <c r="F120" s="42" t="s">
        <v>5827</v>
      </c>
    </row>
    <row r="121" spans="1:6" x14ac:dyDescent="0.25">
      <c r="A121" s="277"/>
      <c r="B121" s="264" t="s">
        <v>306</v>
      </c>
      <c r="C121" s="182"/>
      <c r="D121" s="182"/>
      <c r="E121" s="1442"/>
      <c r="F121" s="42"/>
    </row>
    <row r="122" spans="1:6" ht="141.75" x14ac:dyDescent="0.25">
      <c r="A122" s="277">
        <v>4</v>
      </c>
      <c r="B122" s="182" t="s">
        <v>549</v>
      </c>
      <c r="C122" s="182" t="s">
        <v>33215</v>
      </c>
      <c r="D122" s="182" t="s">
        <v>33396</v>
      </c>
      <c r="E122" s="591">
        <v>227586.2</v>
      </c>
      <c r="F122" s="42" t="s">
        <v>5827</v>
      </c>
    </row>
    <row r="123" spans="1:6" x14ac:dyDescent="0.25">
      <c r="A123" s="277"/>
      <c r="B123" s="264" t="s">
        <v>303</v>
      </c>
      <c r="C123" s="182"/>
      <c r="D123" s="182"/>
      <c r="E123" s="1442"/>
      <c r="F123" s="42"/>
    </row>
    <row r="124" spans="1:6" ht="236.25" x14ac:dyDescent="0.25">
      <c r="A124" s="277">
        <v>5</v>
      </c>
      <c r="B124" s="182" t="s">
        <v>697</v>
      </c>
      <c r="C124" s="182" t="s">
        <v>33217</v>
      </c>
      <c r="D124" s="1444" t="s">
        <v>33397</v>
      </c>
      <c r="E124" s="1443">
        <v>227586.2</v>
      </c>
      <c r="F124" s="42" t="s">
        <v>5827</v>
      </c>
    </row>
    <row r="125" spans="1:6" x14ac:dyDescent="0.25">
      <c r="A125" s="277"/>
      <c r="B125" s="264" t="s">
        <v>34</v>
      </c>
      <c r="C125" s="182"/>
      <c r="D125" s="1444" t="s">
        <v>790</v>
      </c>
      <c r="E125" s="1442"/>
      <c r="F125" s="42"/>
    </row>
    <row r="126" spans="1:6" ht="63" x14ac:dyDescent="0.25">
      <c r="A126" s="277">
        <v>6</v>
      </c>
      <c r="B126" s="182" t="s">
        <v>33398</v>
      </c>
      <c r="C126" s="182" t="s">
        <v>33224</v>
      </c>
      <c r="D126" s="182" t="s">
        <v>341</v>
      </c>
      <c r="E126" s="591">
        <v>7635095.4900000002</v>
      </c>
      <c r="F126" s="42" t="s">
        <v>5827</v>
      </c>
    </row>
    <row r="127" spans="1:6" x14ac:dyDescent="0.25">
      <c r="A127" s="277"/>
      <c r="B127" s="2381" t="s">
        <v>8012</v>
      </c>
      <c r="C127" s="2382"/>
      <c r="D127" s="182"/>
      <c r="E127" s="1442"/>
      <c r="F127" s="42"/>
    </row>
    <row r="128" spans="1:6" ht="47.25" x14ac:dyDescent="0.25">
      <c r="A128" s="277">
        <v>7</v>
      </c>
      <c r="B128" s="182" t="s">
        <v>33399</v>
      </c>
      <c r="C128" s="182" t="s">
        <v>33326</v>
      </c>
      <c r="D128" s="182" t="s">
        <v>33327</v>
      </c>
      <c r="E128" s="450">
        <v>450000</v>
      </c>
      <c r="F128" s="42" t="s">
        <v>5827</v>
      </c>
    </row>
    <row r="129" spans="1:6" x14ac:dyDescent="0.25">
      <c r="A129" s="277"/>
      <c r="B129" s="2381" t="s">
        <v>9344</v>
      </c>
      <c r="C129" s="2382"/>
      <c r="D129" s="182"/>
      <c r="E129" s="182"/>
      <c r="F129" s="42"/>
    </row>
    <row r="130" spans="1:6" ht="63" x14ac:dyDescent="0.25">
      <c r="A130" s="277">
        <v>8</v>
      </c>
      <c r="B130" s="182" t="s">
        <v>33400</v>
      </c>
      <c r="C130" s="182" t="s">
        <v>33361</v>
      </c>
      <c r="D130" s="182" t="s">
        <v>33401</v>
      </c>
      <c r="E130" s="450">
        <v>1245939</v>
      </c>
      <c r="F130" s="42" t="s">
        <v>5827</v>
      </c>
    </row>
    <row r="131" spans="1:6" x14ac:dyDescent="0.25">
      <c r="A131" s="277"/>
      <c r="B131" s="2474" t="s">
        <v>1834</v>
      </c>
      <c r="C131" s="2474"/>
      <c r="D131" s="2474"/>
      <c r="E131" s="1445">
        <f>SUM(E116:E130)</f>
        <v>11379310.34</v>
      </c>
      <c r="F131" s="42"/>
    </row>
  </sheetData>
  <mergeCells count="17">
    <mergeCell ref="B74:C74"/>
    <mergeCell ref="B96:C96"/>
    <mergeCell ref="B102:D102"/>
    <mergeCell ref="A1:F1"/>
    <mergeCell ref="A2:F2"/>
    <mergeCell ref="A3:F3"/>
    <mergeCell ref="B5:D5"/>
    <mergeCell ref="B11:D11"/>
    <mergeCell ref="B26:C26"/>
    <mergeCell ref="B131:D131"/>
    <mergeCell ref="A111:F111"/>
    <mergeCell ref="A112:F112"/>
    <mergeCell ref="B115:C115"/>
    <mergeCell ref="B117:D117"/>
    <mergeCell ref="B127:C127"/>
    <mergeCell ref="B129:C129"/>
    <mergeCell ref="A113:F113"/>
  </mergeCells>
  <pageMargins left="0.7" right="0.7" top="0.75" bottom="0.75" header="0.3" footer="0.3"/>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8"/>
  <sheetViews>
    <sheetView topLeftCell="A157" workbookViewId="0">
      <selection activeCell="D102" sqref="D102"/>
    </sheetView>
  </sheetViews>
  <sheetFormatPr defaultRowHeight="15" x14ac:dyDescent="0.25"/>
  <cols>
    <col min="2" max="2" width="15.140625" customWidth="1"/>
    <col min="3" max="3" width="43.140625" customWidth="1"/>
    <col min="4" max="4" width="18.28515625" customWidth="1"/>
    <col min="5" max="5" width="20.42578125" customWidth="1"/>
    <col min="6" max="6" width="10.5703125" customWidth="1"/>
  </cols>
  <sheetData>
    <row r="1" spans="1:6" ht="15.75" x14ac:dyDescent="0.25">
      <c r="A1" s="2345" t="s">
        <v>0</v>
      </c>
      <c r="B1" s="2345"/>
      <c r="C1" s="2345"/>
      <c r="D1" s="2345"/>
      <c r="E1" s="2345"/>
      <c r="F1" s="2345"/>
    </row>
    <row r="2" spans="1:6" ht="15.75" x14ac:dyDescent="0.25">
      <c r="A2" s="2345" t="s">
        <v>33402</v>
      </c>
      <c r="B2" s="2345"/>
      <c r="C2" s="2345"/>
      <c r="D2" s="2345"/>
      <c r="E2" s="2345"/>
      <c r="F2" s="2345"/>
    </row>
    <row r="3" spans="1:6" ht="15.75" x14ac:dyDescent="0.25">
      <c r="A3" s="2345" t="s">
        <v>281</v>
      </c>
      <c r="B3" s="2345"/>
      <c r="C3" s="2345"/>
      <c r="D3" s="2345"/>
      <c r="E3" s="2345"/>
      <c r="F3" s="2345"/>
    </row>
    <row r="4" spans="1:6" ht="31.5" x14ac:dyDescent="0.25">
      <c r="A4" s="993" t="s">
        <v>3</v>
      </c>
      <c r="B4" s="96" t="s">
        <v>4</v>
      </c>
      <c r="C4" s="96" t="s">
        <v>5</v>
      </c>
      <c r="D4" s="96" t="s">
        <v>6</v>
      </c>
      <c r="E4" s="1274" t="s">
        <v>2611</v>
      </c>
      <c r="F4" s="219" t="s">
        <v>8</v>
      </c>
    </row>
    <row r="5" spans="1:6" ht="15.75" x14ac:dyDescent="0.25">
      <c r="A5" s="541"/>
      <c r="B5" s="2418" t="s">
        <v>9</v>
      </c>
      <c r="C5" s="2418"/>
      <c r="D5" s="2418"/>
      <c r="E5" s="1379"/>
      <c r="F5" s="71"/>
    </row>
    <row r="6" spans="1:6" ht="47.25" x14ac:dyDescent="0.25">
      <c r="A6" s="541">
        <v>1</v>
      </c>
      <c r="B6" s="75" t="s">
        <v>3454</v>
      </c>
      <c r="C6" s="75" t="s">
        <v>33403</v>
      </c>
      <c r="D6" s="69" t="s">
        <v>12</v>
      </c>
      <c r="E6" s="1296">
        <v>1300000</v>
      </c>
      <c r="F6" s="541" t="s">
        <v>272</v>
      </c>
    </row>
    <row r="7" spans="1:6" ht="94.5" x14ac:dyDescent="0.25">
      <c r="A7" s="541">
        <v>2</v>
      </c>
      <c r="B7" s="75" t="s">
        <v>295</v>
      </c>
      <c r="C7" s="75" t="s">
        <v>33404</v>
      </c>
      <c r="D7" s="69" t="s">
        <v>33405</v>
      </c>
      <c r="E7" s="1296">
        <v>1108020.67</v>
      </c>
      <c r="F7" s="541" t="s">
        <v>272</v>
      </c>
    </row>
    <row r="8" spans="1:6" ht="63" x14ac:dyDescent="0.25">
      <c r="A8" s="541">
        <v>3</v>
      </c>
      <c r="B8" s="75" t="s">
        <v>5120</v>
      </c>
      <c r="C8" s="75" t="s">
        <v>33406</v>
      </c>
      <c r="D8" s="69" t="s">
        <v>33407</v>
      </c>
      <c r="E8" s="1296">
        <v>100000</v>
      </c>
      <c r="F8" s="541" t="s">
        <v>272</v>
      </c>
    </row>
    <row r="9" spans="1:6" ht="31.5" x14ac:dyDescent="0.25">
      <c r="A9" s="541">
        <v>4</v>
      </c>
      <c r="B9" s="75" t="s">
        <v>17</v>
      </c>
      <c r="C9" s="75" t="s">
        <v>33408</v>
      </c>
      <c r="D9" s="69" t="s">
        <v>33055</v>
      </c>
      <c r="E9" s="1296">
        <v>50000</v>
      </c>
      <c r="F9" s="541" t="s">
        <v>272</v>
      </c>
    </row>
    <row r="10" spans="1:6" ht="31.5" x14ac:dyDescent="0.25">
      <c r="A10" s="541">
        <v>5</v>
      </c>
      <c r="B10" s="75" t="s">
        <v>20</v>
      </c>
      <c r="C10" s="75" t="s">
        <v>33409</v>
      </c>
      <c r="D10" s="69" t="s">
        <v>33057</v>
      </c>
      <c r="E10" s="1296">
        <v>50000</v>
      </c>
      <c r="F10" s="541" t="s">
        <v>272</v>
      </c>
    </row>
    <row r="11" spans="1:6" ht="47.25" x14ac:dyDescent="0.25">
      <c r="A11" s="541">
        <v>6</v>
      </c>
      <c r="B11" s="75" t="s">
        <v>23</v>
      </c>
      <c r="C11" s="75" t="s">
        <v>33410</v>
      </c>
      <c r="D11" s="69" t="s">
        <v>33411</v>
      </c>
      <c r="E11" s="1296">
        <v>1600600</v>
      </c>
      <c r="F11" s="541" t="s">
        <v>272</v>
      </c>
    </row>
    <row r="12" spans="1:6" ht="15.75" x14ac:dyDescent="0.25">
      <c r="A12" s="541"/>
      <c r="B12" s="2934" t="s">
        <v>334</v>
      </c>
      <c r="C12" s="3014"/>
      <c r="D12" s="3014"/>
      <c r="E12" s="1296"/>
      <c r="F12" s="541"/>
    </row>
    <row r="13" spans="1:6" ht="126" x14ac:dyDescent="0.25">
      <c r="A13" s="541">
        <v>7</v>
      </c>
      <c r="B13" s="75" t="s">
        <v>295</v>
      </c>
      <c r="C13" s="75" t="s">
        <v>33412</v>
      </c>
      <c r="D13" s="69" t="s">
        <v>33413</v>
      </c>
      <c r="E13" s="1298">
        <v>800000</v>
      </c>
      <c r="F13" s="541" t="s">
        <v>272</v>
      </c>
    </row>
    <row r="14" spans="1:6" ht="78.75" x14ac:dyDescent="0.25">
      <c r="A14" s="541">
        <v>8</v>
      </c>
      <c r="B14" s="75" t="s">
        <v>23</v>
      </c>
      <c r="C14" s="75" t="s">
        <v>33414</v>
      </c>
      <c r="D14" s="69" t="s">
        <v>33415</v>
      </c>
      <c r="E14" s="1298">
        <v>1300000</v>
      </c>
      <c r="F14" s="541" t="s">
        <v>272</v>
      </c>
    </row>
    <row r="15" spans="1:6" ht="110.25" x14ac:dyDescent="0.25">
      <c r="A15" s="541">
        <v>9</v>
      </c>
      <c r="B15" s="75" t="s">
        <v>299</v>
      </c>
      <c r="C15" s="75" t="s">
        <v>33416</v>
      </c>
      <c r="D15" s="69" t="s">
        <v>33417</v>
      </c>
      <c r="E15" s="1298">
        <v>504310</v>
      </c>
      <c r="F15" s="541" t="s">
        <v>272</v>
      </c>
    </row>
    <row r="16" spans="1:6" ht="15.75" x14ac:dyDescent="0.25">
      <c r="A16" s="541"/>
      <c r="B16" s="275" t="s">
        <v>40</v>
      </c>
      <c r="C16" s="529"/>
      <c r="D16" s="131"/>
      <c r="E16" s="1296"/>
      <c r="F16" s="541"/>
    </row>
    <row r="17" spans="1:6" ht="63" x14ac:dyDescent="0.25">
      <c r="A17" s="541">
        <v>10</v>
      </c>
      <c r="B17" s="75" t="s">
        <v>9628</v>
      </c>
      <c r="C17" s="75" t="s">
        <v>33418</v>
      </c>
      <c r="D17" s="69" t="s">
        <v>33419</v>
      </c>
      <c r="E17" s="1298">
        <v>4568965.5199999996</v>
      </c>
      <c r="F17" s="541" t="s">
        <v>272</v>
      </c>
    </row>
    <row r="18" spans="1:6" ht="15.75" x14ac:dyDescent="0.25">
      <c r="A18" s="541"/>
      <c r="B18" s="275" t="s">
        <v>306</v>
      </c>
      <c r="C18" s="529"/>
      <c r="D18" s="131"/>
      <c r="E18" s="1296"/>
      <c r="F18" s="541"/>
    </row>
    <row r="19" spans="1:6" ht="126" x14ac:dyDescent="0.25">
      <c r="A19" s="541">
        <v>11</v>
      </c>
      <c r="B19" s="75" t="s">
        <v>33420</v>
      </c>
      <c r="C19" s="75" t="s">
        <v>33421</v>
      </c>
      <c r="D19" s="69" t="s">
        <v>33422</v>
      </c>
      <c r="E19" s="1298">
        <v>1700000</v>
      </c>
      <c r="F19" s="72" t="s">
        <v>272</v>
      </c>
    </row>
    <row r="20" spans="1:6" ht="15.75" x14ac:dyDescent="0.25">
      <c r="A20" s="541"/>
      <c r="B20" s="275" t="s">
        <v>34</v>
      </c>
      <c r="C20" s="529"/>
      <c r="D20" s="131"/>
      <c r="E20" s="1296"/>
      <c r="F20" s="541"/>
    </row>
    <row r="21" spans="1:6" ht="63" x14ac:dyDescent="0.25">
      <c r="A21" s="541">
        <v>12</v>
      </c>
      <c r="B21" s="75" t="s">
        <v>33423</v>
      </c>
      <c r="C21" s="75" t="s">
        <v>33424</v>
      </c>
      <c r="D21" s="2" t="s">
        <v>33425</v>
      </c>
      <c r="E21" s="1441">
        <v>16201420.630000001</v>
      </c>
      <c r="F21" s="72" t="s">
        <v>272</v>
      </c>
    </row>
    <row r="22" spans="1:6" ht="63" x14ac:dyDescent="0.25">
      <c r="A22" s="541">
        <v>13</v>
      </c>
      <c r="B22" s="75" t="s">
        <v>309</v>
      </c>
      <c r="C22" s="75" t="s">
        <v>33426</v>
      </c>
      <c r="D22" s="69" t="s">
        <v>33427</v>
      </c>
      <c r="E22" s="1441">
        <v>4000000</v>
      </c>
      <c r="F22" s="72" t="s">
        <v>272</v>
      </c>
    </row>
    <row r="23" spans="1:6" ht="15.75" x14ac:dyDescent="0.25">
      <c r="A23" s="541"/>
      <c r="B23" s="2934" t="s">
        <v>5895</v>
      </c>
      <c r="C23" s="3014"/>
      <c r="D23" s="131"/>
      <c r="E23" s="1296"/>
      <c r="F23" s="541"/>
    </row>
    <row r="24" spans="1:6" ht="94.5" x14ac:dyDescent="0.25">
      <c r="A24" s="541">
        <v>14</v>
      </c>
      <c r="B24" s="75" t="s">
        <v>33428</v>
      </c>
      <c r="C24" s="75" t="s">
        <v>33429</v>
      </c>
      <c r="D24" s="69" t="s">
        <v>33430</v>
      </c>
      <c r="E24" s="1296">
        <v>300000</v>
      </c>
      <c r="F24" s="541" t="s">
        <v>272</v>
      </c>
    </row>
    <row r="25" spans="1:6" ht="94.5" x14ac:dyDescent="0.25">
      <c r="A25" s="541">
        <v>15</v>
      </c>
      <c r="B25" s="75" t="s">
        <v>33431</v>
      </c>
      <c r="C25" s="75" t="s">
        <v>33432</v>
      </c>
      <c r="D25" s="69" t="s">
        <v>33433</v>
      </c>
      <c r="E25" s="1296">
        <v>400000</v>
      </c>
      <c r="F25" s="541" t="s">
        <v>272</v>
      </c>
    </row>
    <row r="26" spans="1:6" ht="94.5" x14ac:dyDescent="0.25">
      <c r="A26" s="541">
        <v>16</v>
      </c>
      <c r="B26" s="75" t="s">
        <v>33434</v>
      </c>
      <c r="C26" s="75" t="s">
        <v>33435</v>
      </c>
      <c r="D26" s="69" t="s">
        <v>33436</v>
      </c>
      <c r="E26" s="1296">
        <v>200000</v>
      </c>
      <c r="F26" s="541" t="s">
        <v>272</v>
      </c>
    </row>
    <row r="27" spans="1:6" ht="94.5" x14ac:dyDescent="0.25">
      <c r="A27" s="541">
        <v>17</v>
      </c>
      <c r="B27" s="75" t="s">
        <v>33437</v>
      </c>
      <c r="C27" s="75" t="s">
        <v>33438</v>
      </c>
      <c r="D27" s="69" t="s">
        <v>33439</v>
      </c>
      <c r="E27" s="1296">
        <v>1000000</v>
      </c>
      <c r="F27" s="541" t="s">
        <v>272</v>
      </c>
    </row>
    <row r="28" spans="1:6" ht="94.5" x14ac:dyDescent="0.25">
      <c r="A28" s="541">
        <v>18</v>
      </c>
      <c r="B28" s="75" t="s">
        <v>33440</v>
      </c>
      <c r="C28" s="75" t="s">
        <v>33441</v>
      </c>
      <c r="D28" s="69" t="s">
        <v>33442</v>
      </c>
      <c r="E28" s="1296">
        <v>500000</v>
      </c>
      <c r="F28" s="541" t="s">
        <v>272</v>
      </c>
    </row>
    <row r="29" spans="1:6" ht="78.75" x14ac:dyDescent="0.25">
      <c r="A29" s="541">
        <v>19</v>
      </c>
      <c r="B29" s="75" t="s">
        <v>33443</v>
      </c>
      <c r="C29" s="75" t="s">
        <v>33444</v>
      </c>
      <c r="D29" s="69" t="s">
        <v>33445</v>
      </c>
      <c r="E29" s="1296">
        <v>300000</v>
      </c>
      <c r="F29" s="541" t="s">
        <v>272</v>
      </c>
    </row>
    <row r="30" spans="1:6" ht="94.5" x14ac:dyDescent="0.25">
      <c r="A30" s="541">
        <v>20</v>
      </c>
      <c r="B30" s="75" t="s">
        <v>33446</v>
      </c>
      <c r="C30" s="75" t="s">
        <v>33447</v>
      </c>
      <c r="D30" s="69" t="s">
        <v>33448</v>
      </c>
      <c r="E30" s="1296">
        <v>400000</v>
      </c>
      <c r="F30" s="541" t="s">
        <v>13</v>
      </c>
    </row>
    <row r="31" spans="1:6" ht="94.5" x14ac:dyDescent="0.25">
      <c r="A31" s="541">
        <v>21</v>
      </c>
      <c r="B31" s="75" t="s">
        <v>33449</v>
      </c>
      <c r="C31" s="75" t="s">
        <v>33450</v>
      </c>
      <c r="D31" s="69" t="s">
        <v>33451</v>
      </c>
      <c r="E31" s="1296">
        <v>300000</v>
      </c>
      <c r="F31" s="541" t="s">
        <v>13</v>
      </c>
    </row>
    <row r="32" spans="1:6" ht="110.25" x14ac:dyDescent="0.25">
      <c r="A32" s="541">
        <v>22</v>
      </c>
      <c r="B32" s="75" t="s">
        <v>33452</v>
      </c>
      <c r="C32" s="75" t="s">
        <v>33453</v>
      </c>
      <c r="D32" s="69" t="s">
        <v>33454</v>
      </c>
      <c r="E32" s="1296">
        <v>300000</v>
      </c>
      <c r="F32" s="541" t="s">
        <v>13</v>
      </c>
    </row>
    <row r="33" spans="1:6" ht="78.75" x14ac:dyDescent="0.25">
      <c r="A33" s="541">
        <v>23</v>
      </c>
      <c r="B33" s="75" t="s">
        <v>33455</v>
      </c>
      <c r="C33" s="75" t="s">
        <v>33456</v>
      </c>
      <c r="D33" s="69" t="s">
        <v>33457</v>
      </c>
      <c r="E33" s="1296">
        <v>300000</v>
      </c>
      <c r="F33" s="541" t="s">
        <v>272</v>
      </c>
    </row>
    <row r="34" spans="1:6" ht="94.5" x14ac:dyDescent="0.25">
      <c r="A34" s="541">
        <v>24</v>
      </c>
      <c r="B34" s="75" t="s">
        <v>33458</v>
      </c>
      <c r="C34" s="75" t="s">
        <v>33459</v>
      </c>
      <c r="D34" s="69" t="s">
        <v>33460</v>
      </c>
      <c r="E34" s="1296">
        <v>300000</v>
      </c>
      <c r="F34" s="541" t="s">
        <v>13</v>
      </c>
    </row>
    <row r="35" spans="1:6" ht="94.5" x14ac:dyDescent="0.25">
      <c r="A35" s="541">
        <v>25</v>
      </c>
      <c r="B35" s="75" t="s">
        <v>33461</v>
      </c>
      <c r="C35" s="75" t="s">
        <v>33462</v>
      </c>
      <c r="D35" s="69" t="s">
        <v>33463</v>
      </c>
      <c r="E35" s="1296">
        <v>500000</v>
      </c>
      <c r="F35" s="541" t="s">
        <v>13</v>
      </c>
    </row>
    <row r="36" spans="1:6" ht="110.25" x14ac:dyDescent="0.25">
      <c r="A36" s="541">
        <v>26</v>
      </c>
      <c r="B36" s="75" t="s">
        <v>33464</v>
      </c>
      <c r="C36" s="75" t="s">
        <v>33465</v>
      </c>
      <c r="D36" s="69" t="s">
        <v>33454</v>
      </c>
      <c r="E36" s="1296">
        <v>300000</v>
      </c>
      <c r="F36" s="541" t="s">
        <v>13</v>
      </c>
    </row>
    <row r="37" spans="1:6" ht="94.5" x14ac:dyDescent="0.25">
      <c r="A37" s="541">
        <v>27</v>
      </c>
      <c r="B37" s="75" t="s">
        <v>33466</v>
      </c>
      <c r="C37" s="75" t="s">
        <v>33467</v>
      </c>
      <c r="D37" s="69" t="s">
        <v>33468</v>
      </c>
      <c r="E37" s="1296">
        <v>300000</v>
      </c>
      <c r="F37" s="541" t="s">
        <v>13</v>
      </c>
    </row>
    <row r="38" spans="1:6" ht="110.25" x14ac:dyDescent="0.25">
      <c r="A38" s="541">
        <v>28</v>
      </c>
      <c r="B38" s="75" t="s">
        <v>33469</v>
      </c>
      <c r="C38" s="75" t="s">
        <v>33470</v>
      </c>
      <c r="D38" s="69" t="s">
        <v>33471</v>
      </c>
      <c r="E38" s="1296">
        <v>300000</v>
      </c>
      <c r="F38" s="541" t="s">
        <v>13</v>
      </c>
    </row>
    <row r="39" spans="1:6" ht="94.5" x14ac:dyDescent="0.25">
      <c r="A39" s="541">
        <v>29</v>
      </c>
      <c r="B39" s="75" t="s">
        <v>33472</v>
      </c>
      <c r="C39" s="75" t="s">
        <v>33473</v>
      </c>
      <c r="D39" s="69" t="s">
        <v>33468</v>
      </c>
      <c r="E39" s="1296">
        <v>300000</v>
      </c>
      <c r="F39" s="541" t="s">
        <v>13</v>
      </c>
    </row>
    <row r="40" spans="1:6" ht="126" x14ac:dyDescent="0.25">
      <c r="A40" s="541">
        <v>30</v>
      </c>
      <c r="B40" s="75" t="s">
        <v>33474</v>
      </c>
      <c r="C40" s="75" t="s">
        <v>33475</v>
      </c>
      <c r="D40" s="69" t="s">
        <v>33476</v>
      </c>
      <c r="E40" s="1296">
        <v>500000</v>
      </c>
      <c r="F40" s="541" t="s">
        <v>13</v>
      </c>
    </row>
    <row r="41" spans="1:6" ht="94.5" x14ac:dyDescent="0.25">
      <c r="A41" s="541">
        <v>31</v>
      </c>
      <c r="B41" s="75" t="s">
        <v>33477</v>
      </c>
      <c r="C41" s="75" t="s">
        <v>33478</v>
      </c>
      <c r="D41" s="69" t="s">
        <v>33479</v>
      </c>
      <c r="E41" s="1296">
        <v>500000</v>
      </c>
      <c r="F41" s="541" t="s">
        <v>13</v>
      </c>
    </row>
    <row r="42" spans="1:6" ht="94.5" x14ac:dyDescent="0.25">
      <c r="A42" s="541">
        <v>32</v>
      </c>
      <c r="B42" s="75" t="s">
        <v>33480</v>
      </c>
      <c r="C42" s="75" t="s">
        <v>33481</v>
      </c>
      <c r="D42" s="69" t="s">
        <v>33482</v>
      </c>
      <c r="E42" s="1296">
        <v>300000</v>
      </c>
      <c r="F42" s="541" t="s">
        <v>13</v>
      </c>
    </row>
    <row r="43" spans="1:6" ht="94.5" x14ac:dyDescent="0.25">
      <c r="A43" s="541">
        <v>33</v>
      </c>
      <c r="B43" s="75" t="s">
        <v>33483</v>
      </c>
      <c r="C43" s="75" t="s">
        <v>33484</v>
      </c>
      <c r="D43" s="69" t="s">
        <v>33485</v>
      </c>
      <c r="E43" s="1296">
        <v>300000</v>
      </c>
      <c r="F43" s="541" t="s">
        <v>13</v>
      </c>
    </row>
    <row r="44" spans="1:6" ht="189" x14ac:dyDescent="0.25">
      <c r="A44" s="541">
        <v>34</v>
      </c>
      <c r="B44" s="75" t="s">
        <v>33486</v>
      </c>
      <c r="C44" s="75" t="s">
        <v>33487</v>
      </c>
      <c r="D44" s="69" t="s">
        <v>33488</v>
      </c>
      <c r="E44" s="1296">
        <v>400000</v>
      </c>
      <c r="F44" s="541" t="s">
        <v>13</v>
      </c>
    </row>
    <row r="45" spans="1:6" ht="204.75" x14ac:dyDescent="0.25">
      <c r="A45" s="541">
        <v>35</v>
      </c>
      <c r="B45" s="75" t="s">
        <v>33489</v>
      </c>
      <c r="C45" s="75" t="s">
        <v>33490</v>
      </c>
      <c r="D45" s="69" t="s">
        <v>33491</v>
      </c>
      <c r="E45" s="1296">
        <v>400000</v>
      </c>
      <c r="F45" s="541" t="s">
        <v>13</v>
      </c>
    </row>
    <row r="46" spans="1:6" ht="204.75" x14ac:dyDescent="0.25">
      <c r="A46" s="541">
        <v>36</v>
      </c>
      <c r="B46" s="75" t="s">
        <v>33492</v>
      </c>
      <c r="C46" s="75" t="s">
        <v>33493</v>
      </c>
      <c r="D46" s="69" t="s">
        <v>33494</v>
      </c>
      <c r="E46" s="1296">
        <v>400000</v>
      </c>
      <c r="F46" s="541" t="s">
        <v>13</v>
      </c>
    </row>
    <row r="47" spans="1:6" ht="189" x14ac:dyDescent="0.25">
      <c r="A47" s="541">
        <v>37</v>
      </c>
      <c r="B47" s="75" t="s">
        <v>33495</v>
      </c>
      <c r="C47" s="75" t="s">
        <v>33496</v>
      </c>
      <c r="D47" s="69" t="s">
        <v>33497</v>
      </c>
      <c r="E47" s="1296">
        <v>400000</v>
      </c>
      <c r="F47" s="541" t="s">
        <v>13</v>
      </c>
    </row>
    <row r="48" spans="1:6" ht="189" x14ac:dyDescent="0.25">
      <c r="A48" s="541">
        <v>38</v>
      </c>
      <c r="B48" s="75" t="s">
        <v>33498</v>
      </c>
      <c r="C48" s="75" t="s">
        <v>33499</v>
      </c>
      <c r="D48" s="69" t="s">
        <v>33500</v>
      </c>
      <c r="E48" s="1296">
        <v>400000</v>
      </c>
      <c r="F48" s="541" t="s">
        <v>13</v>
      </c>
    </row>
    <row r="49" spans="1:6" ht="63" x14ac:dyDescent="0.25">
      <c r="A49" s="541">
        <v>39</v>
      </c>
      <c r="B49" s="75" t="s">
        <v>33501</v>
      </c>
      <c r="C49" s="75" t="s">
        <v>33502</v>
      </c>
      <c r="D49" s="69" t="s">
        <v>33503</v>
      </c>
      <c r="E49" s="1296">
        <v>1000000</v>
      </c>
      <c r="F49" s="541" t="s">
        <v>13</v>
      </c>
    </row>
    <row r="50" spans="1:6" ht="110.25" x14ac:dyDescent="0.25">
      <c r="A50" s="541">
        <v>40</v>
      </c>
      <c r="B50" s="75" t="s">
        <v>33504</v>
      </c>
      <c r="C50" s="75" t="s">
        <v>33505</v>
      </c>
      <c r="D50" s="69" t="s">
        <v>33506</v>
      </c>
      <c r="E50" s="1296">
        <v>1500000</v>
      </c>
      <c r="F50" s="541" t="s">
        <v>13</v>
      </c>
    </row>
    <row r="51" spans="1:6" ht="78.75" x14ac:dyDescent="0.25">
      <c r="A51" s="541">
        <v>41</v>
      </c>
      <c r="B51" s="75" t="s">
        <v>33507</v>
      </c>
      <c r="C51" s="75" t="s">
        <v>33508</v>
      </c>
      <c r="D51" s="69" t="s">
        <v>33509</v>
      </c>
      <c r="E51" s="1296">
        <v>1500000</v>
      </c>
      <c r="F51" s="541" t="s">
        <v>13</v>
      </c>
    </row>
    <row r="52" spans="1:6" ht="78.75" x14ac:dyDescent="0.25">
      <c r="A52" s="541">
        <v>42</v>
      </c>
      <c r="B52" s="75" t="s">
        <v>33510</v>
      </c>
      <c r="C52" s="75" t="s">
        <v>33511</v>
      </c>
      <c r="D52" s="69" t="s">
        <v>33512</v>
      </c>
      <c r="E52" s="1296">
        <v>1500000</v>
      </c>
      <c r="F52" s="541" t="s">
        <v>13</v>
      </c>
    </row>
    <row r="53" spans="1:6" ht="110.25" x14ac:dyDescent="0.25">
      <c r="A53" s="541">
        <v>43</v>
      </c>
      <c r="B53" s="75" t="s">
        <v>33513</v>
      </c>
      <c r="C53" s="75" t="s">
        <v>33514</v>
      </c>
      <c r="D53" s="69" t="s">
        <v>33515</v>
      </c>
      <c r="E53" s="1296">
        <v>500000</v>
      </c>
      <c r="F53" s="541" t="s">
        <v>13</v>
      </c>
    </row>
    <row r="54" spans="1:6" ht="78.75" x14ac:dyDescent="0.25">
      <c r="A54" s="541">
        <v>44</v>
      </c>
      <c r="B54" s="75" t="s">
        <v>33516</v>
      </c>
      <c r="C54" s="75" t="s">
        <v>33517</v>
      </c>
      <c r="D54" s="69" t="s">
        <v>33518</v>
      </c>
      <c r="E54" s="1296">
        <v>1000000</v>
      </c>
      <c r="F54" s="541" t="s">
        <v>272</v>
      </c>
    </row>
    <row r="55" spans="1:6" ht="15.75" x14ac:dyDescent="0.25">
      <c r="A55" s="541"/>
      <c r="B55" s="2934" t="s">
        <v>5872</v>
      </c>
      <c r="C55" s="3014"/>
      <c r="D55" s="131"/>
      <c r="E55" s="1296"/>
      <c r="F55" s="541"/>
    </row>
    <row r="56" spans="1:6" ht="47.25" x14ac:dyDescent="0.25">
      <c r="A56" s="541">
        <v>45</v>
      </c>
      <c r="B56" s="75" t="s">
        <v>33519</v>
      </c>
      <c r="C56" s="75" t="s">
        <v>33520</v>
      </c>
      <c r="D56" s="69" t="s">
        <v>33521</v>
      </c>
      <c r="E56" s="1296">
        <v>1000000</v>
      </c>
      <c r="F56" s="541" t="s">
        <v>272</v>
      </c>
    </row>
    <row r="57" spans="1:6" ht="47.25" x14ac:dyDescent="0.25">
      <c r="A57" s="541">
        <v>46</v>
      </c>
      <c r="B57" s="75" t="s">
        <v>33522</v>
      </c>
      <c r="C57" s="75" t="s">
        <v>33523</v>
      </c>
      <c r="D57" s="69" t="s">
        <v>33521</v>
      </c>
      <c r="E57" s="1296">
        <v>2000000</v>
      </c>
      <c r="F57" s="541" t="s">
        <v>272</v>
      </c>
    </row>
    <row r="58" spans="1:6" ht="47.25" x14ac:dyDescent="0.25">
      <c r="A58" s="541">
        <v>47</v>
      </c>
      <c r="B58" s="75" t="s">
        <v>33524</v>
      </c>
      <c r="C58" s="75" t="s">
        <v>33525</v>
      </c>
      <c r="D58" s="69" t="s">
        <v>33521</v>
      </c>
      <c r="E58" s="1296">
        <v>2000000</v>
      </c>
      <c r="F58" s="541" t="s">
        <v>272</v>
      </c>
    </row>
    <row r="59" spans="1:6" ht="47.25" x14ac:dyDescent="0.25">
      <c r="A59" s="541">
        <v>48</v>
      </c>
      <c r="B59" s="75" t="s">
        <v>33526</v>
      </c>
      <c r="C59" s="75" t="s">
        <v>33527</v>
      </c>
      <c r="D59" s="69" t="s">
        <v>33521</v>
      </c>
      <c r="E59" s="1296">
        <v>1000000</v>
      </c>
      <c r="F59" s="541" t="s">
        <v>272</v>
      </c>
    </row>
    <row r="60" spans="1:6" ht="47.25" x14ac:dyDescent="0.25">
      <c r="A60" s="541">
        <v>49</v>
      </c>
      <c r="B60" s="75" t="s">
        <v>33528</v>
      </c>
      <c r="C60" s="75" t="s">
        <v>33529</v>
      </c>
      <c r="D60" s="69" t="s">
        <v>33521</v>
      </c>
      <c r="E60" s="1296">
        <v>1000000</v>
      </c>
      <c r="F60" s="541" t="s">
        <v>272</v>
      </c>
    </row>
    <row r="61" spans="1:6" ht="94.5" x14ac:dyDescent="0.25">
      <c r="A61" s="541">
        <v>50</v>
      </c>
      <c r="B61" s="75" t="s">
        <v>33530</v>
      </c>
      <c r="C61" s="75" t="s">
        <v>33531</v>
      </c>
      <c r="D61" s="69" t="s">
        <v>33532</v>
      </c>
      <c r="E61" s="1296">
        <v>300000</v>
      </c>
      <c r="F61" s="541" t="s">
        <v>272</v>
      </c>
    </row>
    <row r="62" spans="1:6" ht="94.5" x14ac:dyDescent="0.25">
      <c r="A62" s="541">
        <v>51</v>
      </c>
      <c r="B62" s="75" t="s">
        <v>33533</v>
      </c>
      <c r="C62" s="75" t="s">
        <v>33534</v>
      </c>
      <c r="D62" s="69" t="s">
        <v>33535</v>
      </c>
      <c r="E62" s="1296">
        <v>1000000</v>
      </c>
      <c r="F62" s="541" t="s">
        <v>272</v>
      </c>
    </row>
    <row r="63" spans="1:6" ht="94.5" x14ac:dyDescent="0.25">
      <c r="A63" s="541">
        <v>52</v>
      </c>
      <c r="B63" s="75" t="s">
        <v>33536</v>
      </c>
      <c r="C63" s="75" t="s">
        <v>33537</v>
      </c>
      <c r="D63" s="69" t="s">
        <v>33538</v>
      </c>
      <c r="E63" s="1296">
        <v>500000</v>
      </c>
      <c r="F63" s="541" t="s">
        <v>272</v>
      </c>
    </row>
    <row r="64" spans="1:6" ht="157.5" x14ac:dyDescent="0.25">
      <c r="A64" s="541">
        <v>53</v>
      </c>
      <c r="B64" s="75" t="s">
        <v>33539</v>
      </c>
      <c r="C64" s="75" t="s">
        <v>33540</v>
      </c>
      <c r="D64" s="69" t="s">
        <v>33541</v>
      </c>
      <c r="E64" s="1296">
        <v>500000</v>
      </c>
      <c r="F64" s="541" t="s">
        <v>13</v>
      </c>
    </row>
    <row r="65" spans="1:6" ht="78.75" x14ac:dyDescent="0.25">
      <c r="A65" s="541">
        <v>54</v>
      </c>
      <c r="B65" s="75" t="s">
        <v>33542</v>
      </c>
      <c r="C65" s="75" t="s">
        <v>33543</v>
      </c>
      <c r="D65" s="69" t="s">
        <v>33544</v>
      </c>
      <c r="E65" s="1296">
        <v>1000000</v>
      </c>
      <c r="F65" s="541" t="s">
        <v>13</v>
      </c>
    </row>
    <row r="66" spans="1:6" ht="15.75" x14ac:dyDescent="0.25">
      <c r="A66" s="541"/>
      <c r="B66" s="275" t="s">
        <v>219</v>
      </c>
      <c r="C66" s="529"/>
      <c r="D66" s="131"/>
      <c r="E66" s="1296"/>
      <c r="F66" s="541"/>
    </row>
    <row r="67" spans="1:6" ht="110.25" x14ac:dyDescent="0.25">
      <c r="A67" s="541">
        <v>55</v>
      </c>
      <c r="B67" s="75" t="s">
        <v>33545</v>
      </c>
      <c r="C67" s="75" t="s">
        <v>33546</v>
      </c>
      <c r="D67" s="69" t="s">
        <v>33547</v>
      </c>
      <c r="E67" s="1296">
        <v>200000</v>
      </c>
      <c r="F67" s="541" t="s">
        <v>272</v>
      </c>
    </row>
    <row r="68" spans="1:6" ht="94.5" x14ac:dyDescent="0.25">
      <c r="A68" s="541">
        <v>56</v>
      </c>
      <c r="B68" s="75" t="s">
        <v>33548</v>
      </c>
      <c r="C68" s="75" t="s">
        <v>33549</v>
      </c>
      <c r="D68" s="69" t="s">
        <v>33550</v>
      </c>
      <c r="E68" s="1296">
        <v>400000</v>
      </c>
      <c r="F68" s="541" t="s">
        <v>272</v>
      </c>
    </row>
    <row r="69" spans="1:6" ht="78.75" x14ac:dyDescent="0.25">
      <c r="A69" s="541">
        <v>57</v>
      </c>
      <c r="B69" s="75" t="s">
        <v>33551</v>
      </c>
      <c r="C69" s="75" t="s">
        <v>33552</v>
      </c>
      <c r="D69" s="69" t="s">
        <v>33553</v>
      </c>
      <c r="E69" s="1296">
        <v>300000</v>
      </c>
      <c r="F69" s="541" t="s">
        <v>272</v>
      </c>
    </row>
    <row r="70" spans="1:6" ht="94.5" x14ac:dyDescent="0.25">
      <c r="A70" s="541">
        <v>58</v>
      </c>
      <c r="B70" s="75" t="s">
        <v>33554</v>
      </c>
      <c r="C70" s="75" t="s">
        <v>33555</v>
      </c>
      <c r="D70" s="69" t="s">
        <v>33556</v>
      </c>
      <c r="E70" s="1296">
        <v>400000</v>
      </c>
      <c r="F70" s="541" t="s">
        <v>272</v>
      </c>
    </row>
    <row r="71" spans="1:6" ht="94.5" x14ac:dyDescent="0.25">
      <c r="A71" s="541">
        <v>59</v>
      </c>
      <c r="B71" s="75" t="s">
        <v>33557</v>
      </c>
      <c r="C71" s="75" t="s">
        <v>33558</v>
      </c>
      <c r="D71" s="69" t="s">
        <v>33559</v>
      </c>
      <c r="E71" s="1296">
        <v>400000</v>
      </c>
      <c r="F71" s="541" t="s">
        <v>272</v>
      </c>
    </row>
    <row r="72" spans="1:6" ht="78.75" x14ac:dyDescent="0.25">
      <c r="A72" s="541">
        <v>60</v>
      </c>
      <c r="B72" s="75" t="s">
        <v>33560</v>
      </c>
      <c r="C72" s="75" t="s">
        <v>33561</v>
      </c>
      <c r="D72" s="69" t="s">
        <v>33562</v>
      </c>
      <c r="E72" s="1296">
        <v>300000</v>
      </c>
      <c r="F72" s="541" t="s">
        <v>272</v>
      </c>
    </row>
    <row r="73" spans="1:6" ht="15.75" x14ac:dyDescent="0.25">
      <c r="A73" s="541"/>
      <c r="B73" s="275" t="s">
        <v>9639</v>
      </c>
      <c r="C73" s="529"/>
      <c r="D73" s="130"/>
      <c r="E73" s="1296"/>
      <c r="F73" s="541"/>
    </row>
    <row r="74" spans="1:6" ht="189" x14ac:dyDescent="0.25">
      <c r="A74" s="541">
        <v>61</v>
      </c>
      <c r="B74" s="75" t="s">
        <v>15928</v>
      </c>
      <c r="C74" s="75" t="s">
        <v>33563</v>
      </c>
      <c r="D74" s="69" t="s">
        <v>33564</v>
      </c>
      <c r="E74" s="1298">
        <v>2000000</v>
      </c>
      <c r="F74" s="541" t="s">
        <v>272</v>
      </c>
    </row>
    <row r="75" spans="1:6" ht="15.75" x14ac:dyDescent="0.25">
      <c r="A75" s="541"/>
      <c r="B75" s="275" t="s">
        <v>303</v>
      </c>
      <c r="C75" s="529"/>
      <c r="D75" s="131"/>
      <c r="E75" s="1296"/>
      <c r="F75" s="541"/>
    </row>
    <row r="76" spans="1:6" ht="63" x14ac:dyDescent="0.25">
      <c r="A76" s="541">
        <v>62</v>
      </c>
      <c r="B76" s="75" t="s">
        <v>33565</v>
      </c>
      <c r="C76" s="75" t="s">
        <v>33566</v>
      </c>
      <c r="D76" s="69" t="s">
        <v>33567</v>
      </c>
      <c r="E76" s="1298">
        <v>50000</v>
      </c>
      <c r="F76" s="72" t="s">
        <v>13</v>
      </c>
    </row>
    <row r="77" spans="1:6" ht="63" x14ac:dyDescent="0.25">
      <c r="A77" s="541">
        <v>63</v>
      </c>
      <c r="B77" s="75" t="s">
        <v>33568</v>
      </c>
      <c r="C77" s="75" t="s">
        <v>33569</v>
      </c>
      <c r="D77" s="69" t="s">
        <v>33567</v>
      </c>
      <c r="E77" s="1298">
        <v>50000</v>
      </c>
      <c r="F77" s="72" t="s">
        <v>13</v>
      </c>
    </row>
    <row r="78" spans="1:6" ht="63" x14ac:dyDescent="0.25">
      <c r="A78" s="541">
        <v>64</v>
      </c>
      <c r="B78" s="75" t="s">
        <v>33530</v>
      </c>
      <c r="C78" s="75" t="s">
        <v>33570</v>
      </c>
      <c r="D78" s="69" t="s">
        <v>33567</v>
      </c>
      <c r="E78" s="1298">
        <v>50000</v>
      </c>
      <c r="F78" s="72" t="s">
        <v>13</v>
      </c>
    </row>
    <row r="79" spans="1:6" ht="63" x14ac:dyDescent="0.25">
      <c r="A79" s="541">
        <v>65</v>
      </c>
      <c r="B79" s="75" t="s">
        <v>33428</v>
      </c>
      <c r="C79" s="75" t="s">
        <v>33571</v>
      </c>
      <c r="D79" s="69" t="s">
        <v>33567</v>
      </c>
      <c r="E79" s="1298">
        <v>50000</v>
      </c>
      <c r="F79" s="72" t="s">
        <v>13</v>
      </c>
    </row>
    <row r="80" spans="1:6" ht="63" x14ac:dyDescent="0.25">
      <c r="A80" s="541">
        <v>66</v>
      </c>
      <c r="B80" s="75" t="s">
        <v>33572</v>
      </c>
      <c r="C80" s="75" t="s">
        <v>33573</v>
      </c>
      <c r="D80" s="69" t="s">
        <v>33567</v>
      </c>
      <c r="E80" s="1298">
        <v>50000</v>
      </c>
      <c r="F80" s="72" t="s">
        <v>13</v>
      </c>
    </row>
    <row r="81" spans="1:6" ht="63" x14ac:dyDescent="0.25">
      <c r="A81" s="541">
        <v>67</v>
      </c>
      <c r="B81" s="75" t="s">
        <v>33574</v>
      </c>
      <c r="C81" s="75" t="s">
        <v>33575</v>
      </c>
      <c r="D81" s="69" t="s">
        <v>33567</v>
      </c>
      <c r="E81" s="1298">
        <v>50000</v>
      </c>
      <c r="F81" s="72" t="s">
        <v>13</v>
      </c>
    </row>
    <row r="82" spans="1:6" ht="78.75" x14ac:dyDescent="0.25">
      <c r="A82" s="541">
        <v>68</v>
      </c>
      <c r="B82" s="75" t="s">
        <v>33576</v>
      </c>
      <c r="C82" s="75" t="s">
        <v>33577</v>
      </c>
      <c r="D82" s="69" t="s">
        <v>33567</v>
      </c>
      <c r="E82" s="1298">
        <v>50000</v>
      </c>
      <c r="F82" s="72" t="s">
        <v>13</v>
      </c>
    </row>
    <row r="83" spans="1:6" ht="63" x14ac:dyDescent="0.25">
      <c r="A83" s="541">
        <v>69</v>
      </c>
      <c r="B83" s="75" t="s">
        <v>33578</v>
      </c>
      <c r="C83" s="75" t="s">
        <v>33579</v>
      </c>
      <c r="D83" s="69" t="s">
        <v>33567</v>
      </c>
      <c r="E83" s="1298">
        <v>50000</v>
      </c>
      <c r="F83" s="72" t="s">
        <v>13</v>
      </c>
    </row>
    <row r="84" spans="1:6" ht="63" x14ac:dyDescent="0.25">
      <c r="A84" s="541">
        <v>70</v>
      </c>
      <c r="B84" s="75" t="s">
        <v>33580</v>
      </c>
      <c r="C84" s="75" t="s">
        <v>33581</v>
      </c>
      <c r="D84" s="69" t="s">
        <v>33567</v>
      </c>
      <c r="E84" s="1298">
        <v>50000</v>
      </c>
      <c r="F84" s="72" t="s">
        <v>13</v>
      </c>
    </row>
    <row r="85" spans="1:6" ht="63" x14ac:dyDescent="0.25">
      <c r="A85" s="541">
        <v>71</v>
      </c>
      <c r="B85" s="75" t="s">
        <v>33472</v>
      </c>
      <c r="C85" s="75" t="s">
        <v>33582</v>
      </c>
      <c r="D85" s="69" t="s">
        <v>33567</v>
      </c>
      <c r="E85" s="1298">
        <v>50000</v>
      </c>
      <c r="F85" s="72" t="s">
        <v>13</v>
      </c>
    </row>
    <row r="86" spans="1:6" ht="63" x14ac:dyDescent="0.25">
      <c r="A86" s="541">
        <v>72</v>
      </c>
      <c r="B86" s="75" t="s">
        <v>33583</v>
      </c>
      <c r="C86" s="75" t="s">
        <v>33584</v>
      </c>
      <c r="D86" s="69" t="s">
        <v>33567</v>
      </c>
      <c r="E86" s="1298">
        <v>50000</v>
      </c>
      <c r="F86" s="72" t="s">
        <v>13</v>
      </c>
    </row>
    <row r="87" spans="1:6" ht="63" x14ac:dyDescent="0.25">
      <c r="A87" s="541">
        <v>73</v>
      </c>
      <c r="B87" s="75" t="s">
        <v>33585</v>
      </c>
      <c r="C87" s="75" t="s">
        <v>33586</v>
      </c>
      <c r="D87" s="69" t="s">
        <v>33567</v>
      </c>
      <c r="E87" s="1298">
        <v>50000</v>
      </c>
      <c r="F87" s="72" t="s">
        <v>13</v>
      </c>
    </row>
    <row r="88" spans="1:6" ht="63" x14ac:dyDescent="0.25">
      <c r="A88" s="541">
        <v>74</v>
      </c>
      <c r="B88" s="75" t="s">
        <v>33587</v>
      </c>
      <c r="C88" s="75" t="s">
        <v>33588</v>
      </c>
      <c r="D88" s="69" t="s">
        <v>33567</v>
      </c>
      <c r="E88" s="1298">
        <v>50000</v>
      </c>
      <c r="F88" s="72" t="s">
        <v>13</v>
      </c>
    </row>
    <row r="89" spans="1:6" ht="15.75" x14ac:dyDescent="0.25">
      <c r="A89" s="541"/>
      <c r="B89" s="2351" t="s">
        <v>2940</v>
      </c>
      <c r="C89" s="2351"/>
      <c r="D89" s="69"/>
      <c r="E89" s="1298"/>
      <c r="F89" s="72"/>
    </row>
    <row r="90" spans="1:6" ht="157.5" x14ac:dyDescent="0.25">
      <c r="A90" s="541">
        <v>75</v>
      </c>
      <c r="B90" s="75" t="s">
        <v>33589</v>
      </c>
      <c r="C90" s="75" t="s">
        <v>33590</v>
      </c>
      <c r="D90" s="69" t="s">
        <v>33591</v>
      </c>
      <c r="E90" s="1298">
        <v>6000000</v>
      </c>
      <c r="F90" s="541" t="s">
        <v>272</v>
      </c>
    </row>
    <row r="91" spans="1:6" ht="15.75" x14ac:dyDescent="0.25">
      <c r="A91" s="541"/>
      <c r="B91" s="2934" t="s">
        <v>477</v>
      </c>
      <c r="C91" s="2934"/>
      <c r="D91" s="2934"/>
      <c r="E91" s="1296"/>
      <c r="F91" s="541"/>
    </row>
    <row r="92" spans="1:6" ht="252" x14ac:dyDescent="0.25">
      <c r="A92" s="541">
        <v>76</v>
      </c>
      <c r="B92" s="75" t="s">
        <v>33592</v>
      </c>
      <c r="C92" s="75" t="s">
        <v>33593</v>
      </c>
      <c r="D92" s="69" t="s">
        <v>30938</v>
      </c>
      <c r="E92" s="1296">
        <v>1169257</v>
      </c>
      <c r="F92" s="72" t="s">
        <v>13</v>
      </c>
    </row>
    <row r="93" spans="1:6" ht="252" x14ac:dyDescent="0.25">
      <c r="A93" s="541">
        <v>77</v>
      </c>
      <c r="B93" s="75" t="s">
        <v>33594</v>
      </c>
      <c r="C93" s="75" t="s">
        <v>33595</v>
      </c>
      <c r="D93" s="69" t="s">
        <v>30938</v>
      </c>
      <c r="E93" s="1296">
        <v>1169257</v>
      </c>
      <c r="F93" s="72" t="s">
        <v>13</v>
      </c>
    </row>
    <row r="94" spans="1:6" ht="252" x14ac:dyDescent="0.25">
      <c r="A94" s="541">
        <v>78</v>
      </c>
      <c r="B94" s="75" t="s">
        <v>33596</v>
      </c>
      <c r="C94" s="75" t="s">
        <v>33597</v>
      </c>
      <c r="D94" s="69" t="s">
        <v>30938</v>
      </c>
      <c r="E94" s="1296">
        <v>1169257</v>
      </c>
      <c r="F94" s="72" t="s">
        <v>13</v>
      </c>
    </row>
    <row r="95" spans="1:6" ht="252" x14ac:dyDescent="0.25">
      <c r="A95" s="541">
        <v>79</v>
      </c>
      <c r="B95" s="75" t="s">
        <v>33598</v>
      </c>
      <c r="C95" s="75" t="s">
        <v>33599</v>
      </c>
      <c r="D95" s="69" t="s">
        <v>30938</v>
      </c>
      <c r="E95" s="1296">
        <v>1169257</v>
      </c>
      <c r="F95" s="72" t="s">
        <v>13</v>
      </c>
    </row>
    <row r="96" spans="1:6" ht="15.75" x14ac:dyDescent="0.25">
      <c r="A96" s="541"/>
      <c r="B96" s="275" t="s">
        <v>4995</v>
      </c>
      <c r="C96" s="529"/>
      <c r="D96" s="131"/>
      <c r="E96" s="1296"/>
      <c r="F96" s="541"/>
    </row>
    <row r="97" spans="1:6" ht="78.75" x14ac:dyDescent="0.25">
      <c r="A97" s="541">
        <v>80</v>
      </c>
      <c r="B97" s="75" t="s">
        <v>33600</v>
      </c>
      <c r="C97" s="75" t="s">
        <v>33601</v>
      </c>
      <c r="D97" s="69" t="s">
        <v>33602</v>
      </c>
      <c r="E97" s="1441">
        <v>4000000</v>
      </c>
      <c r="F97" s="541" t="s">
        <v>12121</v>
      </c>
    </row>
    <row r="98" spans="1:6" ht="15.75" x14ac:dyDescent="0.25">
      <c r="A98" s="541"/>
      <c r="B98" s="275" t="s">
        <v>248</v>
      </c>
      <c r="C98" s="529"/>
      <c r="D98" s="131"/>
      <c r="E98" s="1379">
        <f>SUM(E6:E97)</f>
        <v>79510344.819999993</v>
      </c>
      <c r="F98" s="541"/>
    </row>
    <row r="99" spans="1:6" ht="15.75" x14ac:dyDescent="0.25">
      <c r="A99" s="357"/>
      <c r="B99" s="2427" t="s">
        <v>9</v>
      </c>
      <c r="C99" s="2427"/>
      <c r="D99" s="2427"/>
      <c r="E99" s="358"/>
      <c r="F99" s="1434"/>
    </row>
    <row r="100" spans="1:6" ht="63" x14ac:dyDescent="0.25">
      <c r="A100" s="353">
        <v>1</v>
      </c>
      <c r="B100" s="69" t="s">
        <v>269</v>
      </c>
      <c r="C100" s="7" t="s">
        <v>33603</v>
      </c>
      <c r="D100" s="69" t="s">
        <v>271</v>
      </c>
      <c r="E100" s="187">
        <v>1000000</v>
      </c>
      <c r="F100" s="541" t="s">
        <v>272</v>
      </c>
    </row>
    <row r="101" spans="1:6" ht="15.75" x14ac:dyDescent="0.25">
      <c r="A101" s="353"/>
      <c r="B101" s="70" t="s">
        <v>273</v>
      </c>
      <c r="C101" s="7"/>
      <c r="D101" s="69"/>
      <c r="E101" s="187"/>
      <c r="F101" s="541"/>
    </row>
    <row r="102" spans="1:6" ht="94.5" x14ac:dyDescent="0.25">
      <c r="A102" s="353">
        <v>2</v>
      </c>
      <c r="B102" s="69" t="s">
        <v>274</v>
      </c>
      <c r="C102" s="7" t="s">
        <v>33604</v>
      </c>
      <c r="D102" s="69" t="s">
        <v>276</v>
      </c>
      <c r="E102" s="187">
        <v>4500000</v>
      </c>
      <c r="F102" s="541" t="s">
        <v>277</v>
      </c>
    </row>
    <row r="103" spans="1:6" ht="15.75" x14ac:dyDescent="0.25">
      <c r="A103" s="353"/>
      <c r="B103" s="70" t="s">
        <v>248</v>
      </c>
      <c r="C103" s="69"/>
      <c r="D103" s="69"/>
      <c r="E103" s="189">
        <v>5500000</v>
      </c>
      <c r="F103" s="541"/>
    </row>
    <row r="104" spans="1:6" s="91" customFormat="1" ht="18" customHeight="1" x14ac:dyDescent="0.25">
      <c r="A104" s="353"/>
      <c r="B104" s="2348" t="s">
        <v>323</v>
      </c>
      <c r="C104" s="2350"/>
      <c r="D104" s="69"/>
      <c r="E104" s="189"/>
      <c r="F104" s="541"/>
    </row>
    <row r="105" spans="1:6" ht="78.75" x14ac:dyDescent="0.25">
      <c r="A105" s="541">
        <v>20</v>
      </c>
      <c r="B105" s="10" t="s">
        <v>33605</v>
      </c>
      <c r="C105" s="10" t="s">
        <v>33606</v>
      </c>
      <c r="D105" s="2" t="s">
        <v>33607</v>
      </c>
      <c r="E105" s="1275">
        <v>700000</v>
      </c>
      <c r="F105" s="1012" t="s">
        <v>13</v>
      </c>
    </row>
    <row r="106" spans="1:6" ht="63" x14ac:dyDescent="0.25">
      <c r="A106" s="541">
        <v>54</v>
      </c>
      <c r="B106" s="75" t="s">
        <v>33608</v>
      </c>
      <c r="C106" s="75" t="s">
        <v>33609</v>
      </c>
      <c r="D106" s="69" t="s">
        <v>33610</v>
      </c>
      <c r="E106" s="1296">
        <v>500000</v>
      </c>
      <c r="F106" s="541" t="s">
        <v>13</v>
      </c>
    </row>
    <row r="107" spans="1:6" ht="63" x14ac:dyDescent="0.25">
      <c r="A107" s="541">
        <v>55</v>
      </c>
      <c r="B107" s="75" t="s">
        <v>33611</v>
      </c>
      <c r="C107" s="75" t="s">
        <v>33612</v>
      </c>
      <c r="D107" s="69" t="s">
        <v>33610</v>
      </c>
      <c r="E107" s="1296">
        <v>600000</v>
      </c>
      <c r="F107" s="541" t="s">
        <v>13</v>
      </c>
    </row>
    <row r="108" spans="1:6" ht="15.75" x14ac:dyDescent="0.25">
      <c r="A108" s="88"/>
      <c r="B108" s="96" t="s">
        <v>248</v>
      </c>
      <c r="C108" s="88"/>
      <c r="D108" s="88"/>
      <c r="E108" s="89">
        <f>SUM(E105:E107)</f>
        <v>1800000</v>
      </c>
      <c r="F108" s="129"/>
    </row>
    <row r="109" spans="1:6" ht="23.25" customHeight="1" x14ac:dyDescent="0.25">
      <c r="A109" s="88"/>
      <c r="B109" s="2373" t="s">
        <v>324</v>
      </c>
      <c r="C109" s="2374"/>
      <c r="D109" s="88"/>
      <c r="E109" s="89">
        <f>E108+E103+E98</f>
        <v>86810344.819999993</v>
      </c>
      <c r="F109" s="88"/>
    </row>
    <row r="113" spans="1:6" ht="15.75" x14ac:dyDescent="0.25">
      <c r="A113" s="2815" t="s">
        <v>0</v>
      </c>
      <c r="B113" s="2816"/>
      <c r="C113" s="2816"/>
      <c r="D113" s="2816"/>
      <c r="E113" s="2816"/>
      <c r="F113" s="2817"/>
    </row>
    <row r="114" spans="1:6" ht="15.75" x14ac:dyDescent="0.25">
      <c r="A114" s="2815" t="s">
        <v>33402</v>
      </c>
      <c r="B114" s="2816"/>
      <c r="C114" s="2816"/>
      <c r="D114" s="2816"/>
      <c r="E114" s="2816"/>
      <c r="F114" s="2817"/>
    </row>
    <row r="115" spans="1:6" ht="15.75" x14ac:dyDescent="0.25">
      <c r="A115" s="2815" t="s">
        <v>281</v>
      </c>
      <c r="B115" s="2816"/>
      <c r="C115" s="2816"/>
      <c r="D115" s="2816"/>
      <c r="E115" s="2816"/>
      <c r="F115" s="2817"/>
    </row>
    <row r="116" spans="1:6" ht="31.5" x14ac:dyDescent="0.25">
      <c r="A116" s="1272" t="s">
        <v>18595</v>
      </c>
      <c r="B116" s="45" t="s">
        <v>30165</v>
      </c>
      <c r="C116" s="45" t="s">
        <v>5</v>
      </c>
      <c r="D116" s="45" t="s">
        <v>6</v>
      </c>
      <c r="E116" s="301" t="s">
        <v>2786</v>
      </c>
      <c r="F116" s="45" t="s">
        <v>7064</v>
      </c>
    </row>
    <row r="117" spans="1:6" ht="15.75" x14ac:dyDescent="0.25">
      <c r="A117" s="270"/>
      <c r="B117" s="2330" t="s">
        <v>27539</v>
      </c>
      <c r="C117" s="2331"/>
      <c r="D117" s="45"/>
      <c r="E117" s="301"/>
      <c r="F117" s="45"/>
    </row>
    <row r="118" spans="1:6" ht="94.5" x14ac:dyDescent="0.25">
      <c r="A118" s="364">
        <v>1</v>
      </c>
      <c r="B118" s="44" t="s">
        <v>295</v>
      </c>
      <c r="C118" s="44" t="s">
        <v>33404</v>
      </c>
      <c r="D118" s="44" t="s">
        <v>33613</v>
      </c>
      <c r="E118" s="150">
        <v>300000</v>
      </c>
      <c r="F118" s="44" t="s">
        <v>272</v>
      </c>
    </row>
    <row r="119" spans="1:6" ht="47.25" x14ac:dyDescent="0.25">
      <c r="A119" s="364">
        <v>2</v>
      </c>
      <c r="B119" s="44" t="s">
        <v>33614</v>
      </c>
      <c r="C119" s="44" t="s">
        <v>33410</v>
      </c>
      <c r="D119" s="44" t="s">
        <v>33411</v>
      </c>
      <c r="E119" s="150">
        <v>382759</v>
      </c>
      <c r="F119" s="44" t="s">
        <v>272</v>
      </c>
    </row>
    <row r="120" spans="1:6" ht="15.75" x14ac:dyDescent="0.25">
      <c r="A120" s="364"/>
      <c r="B120" s="2332" t="s">
        <v>40</v>
      </c>
      <c r="C120" s="2332"/>
      <c r="D120" s="44"/>
      <c r="E120" s="150"/>
      <c r="F120" s="44"/>
    </row>
    <row r="121" spans="1:6" ht="94.5" x14ac:dyDescent="0.25">
      <c r="A121" s="364">
        <v>3</v>
      </c>
      <c r="B121" s="44" t="s">
        <v>9628</v>
      </c>
      <c r="C121" s="44" t="s">
        <v>33418</v>
      </c>
      <c r="D121" s="44" t="s">
        <v>43</v>
      </c>
      <c r="E121" s="150">
        <v>568965.52</v>
      </c>
      <c r="F121" s="44" t="s">
        <v>272</v>
      </c>
    </row>
    <row r="122" spans="1:6" ht="15.75" x14ac:dyDescent="0.25">
      <c r="A122" s="364"/>
      <c r="B122" s="2332" t="s">
        <v>34</v>
      </c>
      <c r="C122" s="2332"/>
      <c r="D122" s="44"/>
      <c r="E122" s="150"/>
      <c r="F122" s="45"/>
    </row>
    <row r="123" spans="1:6" ht="63" x14ac:dyDescent="0.25">
      <c r="A123" s="364">
        <v>4</v>
      </c>
      <c r="B123" s="44" t="s">
        <v>33615</v>
      </c>
      <c r="C123" s="44" t="s">
        <v>33424</v>
      </c>
      <c r="D123" s="44" t="s">
        <v>33616</v>
      </c>
      <c r="E123" s="150">
        <v>1202413.4099999999</v>
      </c>
      <c r="F123" s="44" t="s">
        <v>272</v>
      </c>
    </row>
    <row r="124" spans="1:6" ht="63" x14ac:dyDescent="0.25">
      <c r="A124" s="364">
        <v>5</v>
      </c>
      <c r="B124" s="44" t="s">
        <v>33617</v>
      </c>
      <c r="C124" s="44" t="s">
        <v>33426</v>
      </c>
      <c r="D124" s="44" t="s">
        <v>33618</v>
      </c>
      <c r="E124" s="150">
        <v>500000</v>
      </c>
      <c r="F124" s="44" t="s">
        <v>272</v>
      </c>
    </row>
    <row r="125" spans="1:6" ht="15.75" x14ac:dyDescent="0.25">
      <c r="A125" s="364"/>
      <c r="B125" s="2330" t="s">
        <v>25644</v>
      </c>
      <c r="C125" s="2535"/>
      <c r="D125" s="2331"/>
      <c r="E125" s="150"/>
      <c r="F125" s="44"/>
    </row>
    <row r="126" spans="1:6" ht="126" x14ac:dyDescent="0.25">
      <c r="A126" s="364">
        <v>6</v>
      </c>
      <c r="B126" s="44" t="s">
        <v>295</v>
      </c>
      <c r="C126" s="44" t="s">
        <v>33412</v>
      </c>
      <c r="D126" s="44" t="s">
        <v>33619</v>
      </c>
      <c r="E126" s="150">
        <v>160000</v>
      </c>
      <c r="F126" s="44" t="s">
        <v>272</v>
      </c>
    </row>
    <row r="127" spans="1:6" ht="63" x14ac:dyDescent="0.25">
      <c r="A127" s="364">
        <v>7</v>
      </c>
      <c r="B127" s="44" t="s">
        <v>23</v>
      </c>
      <c r="C127" s="44" t="s">
        <v>33414</v>
      </c>
      <c r="D127" s="44" t="s">
        <v>33620</v>
      </c>
      <c r="E127" s="150">
        <v>181379.31</v>
      </c>
      <c r="F127" s="44" t="s">
        <v>272</v>
      </c>
    </row>
    <row r="128" spans="1:6" ht="15.75" x14ac:dyDescent="0.25">
      <c r="A128" s="364"/>
      <c r="B128" s="2332" t="s">
        <v>303</v>
      </c>
      <c r="C128" s="2332"/>
      <c r="D128" s="44"/>
      <c r="E128" s="150"/>
      <c r="F128" s="44"/>
    </row>
    <row r="129" spans="1:6" ht="409.5" x14ac:dyDescent="0.25">
      <c r="A129" s="364">
        <v>8</v>
      </c>
      <c r="B129" s="44" t="s">
        <v>33621</v>
      </c>
      <c r="C129" s="44" t="s">
        <v>33622</v>
      </c>
      <c r="D129" s="44" t="s">
        <v>33623</v>
      </c>
      <c r="E129" s="150">
        <v>400000</v>
      </c>
      <c r="F129" s="44" t="s">
        <v>13</v>
      </c>
    </row>
    <row r="130" spans="1:6" ht="63" x14ac:dyDescent="0.25">
      <c r="A130" s="364">
        <v>9</v>
      </c>
      <c r="B130" s="44" t="s">
        <v>33624</v>
      </c>
      <c r="C130" s="44" t="s">
        <v>33625</v>
      </c>
      <c r="D130" s="44" t="s">
        <v>33626</v>
      </c>
      <c r="E130" s="150">
        <v>60000</v>
      </c>
      <c r="F130" s="44" t="s">
        <v>13</v>
      </c>
    </row>
    <row r="131" spans="1:6" ht="63" x14ac:dyDescent="0.25">
      <c r="A131" s="364">
        <v>10</v>
      </c>
      <c r="B131" s="44" t="s">
        <v>33627</v>
      </c>
      <c r="C131" s="44" t="s">
        <v>33628</v>
      </c>
      <c r="D131" s="44" t="s">
        <v>33626</v>
      </c>
      <c r="E131" s="150">
        <v>60000</v>
      </c>
      <c r="F131" s="44" t="s">
        <v>13</v>
      </c>
    </row>
    <row r="132" spans="1:6" ht="63" x14ac:dyDescent="0.25">
      <c r="A132" s="364">
        <v>11</v>
      </c>
      <c r="B132" s="44" t="s">
        <v>33629</v>
      </c>
      <c r="C132" s="44" t="s">
        <v>33630</v>
      </c>
      <c r="D132" s="44" t="s">
        <v>33626</v>
      </c>
      <c r="E132" s="150">
        <v>60000</v>
      </c>
      <c r="F132" s="44" t="s">
        <v>13</v>
      </c>
    </row>
    <row r="133" spans="1:6" ht="63" x14ac:dyDescent="0.25">
      <c r="A133" s="364">
        <v>12</v>
      </c>
      <c r="B133" s="44" t="s">
        <v>33631</v>
      </c>
      <c r="C133" s="44" t="s">
        <v>33632</v>
      </c>
      <c r="D133" s="44" t="s">
        <v>33626</v>
      </c>
      <c r="E133" s="150">
        <v>60000</v>
      </c>
      <c r="F133" s="44" t="s">
        <v>13</v>
      </c>
    </row>
    <row r="134" spans="1:6" ht="63" x14ac:dyDescent="0.25">
      <c r="A134" s="364">
        <v>13</v>
      </c>
      <c r="B134" s="44" t="s">
        <v>33633</v>
      </c>
      <c r="C134" s="44" t="s">
        <v>33634</v>
      </c>
      <c r="D134" s="44" t="s">
        <v>33626</v>
      </c>
      <c r="E134" s="150">
        <v>60000</v>
      </c>
      <c r="F134" s="44" t="s">
        <v>13</v>
      </c>
    </row>
    <row r="135" spans="1:6" ht="15.75" x14ac:dyDescent="0.25">
      <c r="A135" s="364"/>
      <c r="B135" s="2332" t="s">
        <v>3866</v>
      </c>
      <c r="C135" s="2332"/>
      <c r="D135" s="45"/>
      <c r="E135" s="301"/>
      <c r="F135" s="45"/>
    </row>
    <row r="136" spans="1:6" ht="189" x14ac:dyDescent="0.25">
      <c r="A136" s="364">
        <v>14</v>
      </c>
      <c r="B136" s="44" t="s">
        <v>33635</v>
      </c>
      <c r="C136" s="44" t="s">
        <v>33421</v>
      </c>
      <c r="D136" s="44" t="s">
        <v>33636</v>
      </c>
      <c r="E136" s="150">
        <v>263793.09999999998</v>
      </c>
      <c r="F136" s="44" t="s">
        <v>272</v>
      </c>
    </row>
    <row r="137" spans="1:6" ht="15.75" x14ac:dyDescent="0.25">
      <c r="A137" s="364"/>
      <c r="B137" s="2332" t="s">
        <v>5872</v>
      </c>
      <c r="C137" s="2332"/>
      <c r="D137" s="44"/>
      <c r="E137" s="150"/>
      <c r="F137" s="44"/>
    </row>
    <row r="138" spans="1:6" ht="78.75" x14ac:dyDescent="0.25">
      <c r="A138" s="364">
        <v>15</v>
      </c>
      <c r="B138" s="44" t="s">
        <v>33637</v>
      </c>
      <c r="C138" s="44" t="s">
        <v>33638</v>
      </c>
      <c r="D138" s="44" t="s">
        <v>33639</v>
      </c>
      <c r="E138" s="150">
        <v>300000</v>
      </c>
      <c r="F138" s="44" t="s">
        <v>272</v>
      </c>
    </row>
    <row r="139" spans="1:6" ht="78.75" x14ac:dyDescent="0.25">
      <c r="A139" s="364">
        <v>16</v>
      </c>
      <c r="B139" s="44" t="s">
        <v>33640</v>
      </c>
      <c r="C139" s="44" t="s">
        <v>33641</v>
      </c>
      <c r="D139" s="44" t="s">
        <v>33642</v>
      </c>
      <c r="E139" s="150">
        <v>600000</v>
      </c>
      <c r="F139" s="44" t="s">
        <v>13</v>
      </c>
    </row>
    <row r="140" spans="1:6" ht="110.25" x14ac:dyDescent="0.25">
      <c r="A140" s="364">
        <v>17</v>
      </c>
      <c r="B140" s="44" t="s">
        <v>33643</v>
      </c>
      <c r="C140" s="44" t="s">
        <v>33644</v>
      </c>
      <c r="D140" s="44" t="s">
        <v>33645</v>
      </c>
      <c r="E140" s="150">
        <v>500000</v>
      </c>
      <c r="F140" s="44" t="s">
        <v>13</v>
      </c>
    </row>
    <row r="141" spans="1:6" ht="15.75" x14ac:dyDescent="0.25">
      <c r="A141" s="364"/>
      <c r="B141" s="2332" t="s">
        <v>5895</v>
      </c>
      <c r="C141" s="2332"/>
      <c r="D141" s="44"/>
      <c r="E141" s="150"/>
      <c r="F141" s="44"/>
    </row>
    <row r="142" spans="1:6" ht="63" x14ac:dyDescent="0.25">
      <c r="A142" s="364">
        <v>18</v>
      </c>
      <c r="B142" s="44" t="s">
        <v>33434</v>
      </c>
      <c r="C142" s="44" t="s">
        <v>33646</v>
      </c>
      <c r="D142" s="44" t="s">
        <v>33647</v>
      </c>
      <c r="E142" s="150">
        <v>500000</v>
      </c>
      <c r="F142" s="44" t="s">
        <v>272</v>
      </c>
    </row>
    <row r="143" spans="1:6" ht="63" x14ac:dyDescent="0.25">
      <c r="A143" s="364">
        <v>19</v>
      </c>
      <c r="B143" s="44" t="s">
        <v>33431</v>
      </c>
      <c r="C143" s="44" t="s">
        <v>33432</v>
      </c>
      <c r="D143" s="44" t="s">
        <v>33648</v>
      </c>
      <c r="E143" s="150">
        <v>120000</v>
      </c>
      <c r="F143" s="44" t="s">
        <v>272</v>
      </c>
    </row>
    <row r="144" spans="1:6" ht="63" x14ac:dyDescent="0.25">
      <c r="A144" s="364">
        <v>20</v>
      </c>
      <c r="B144" s="44" t="s">
        <v>33428</v>
      </c>
      <c r="C144" s="44" t="s">
        <v>33649</v>
      </c>
      <c r="D144" s="44" t="s">
        <v>33650</v>
      </c>
      <c r="E144" s="150">
        <v>300000</v>
      </c>
      <c r="F144" s="44" t="s">
        <v>272</v>
      </c>
    </row>
    <row r="145" spans="1:6" ht="94.5" x14ac:dyDescent="0.25">
      <c r="A145" s="364">
        <v>21</v>
      </c>
      <c r="B145" s="44" t="s">
        <v>33428</v>
      </c>
      <c r="C145" s="44" t="s">
        <v>33429</v>
      </c>
      <c r="D145" s="44" t="s">
        <v>33651</v>
      </c>
      <c r="E145" s="150">
        <v>400000</v>
      </c>
      <c r="F145" s="44" t="s">
        <v>272</v>
      </c>
    </row>
    <row r="146" spans="1:6" ht="94.5" x14ac:dyDescent="0.25">
      <c r="A146" s="364">
        <v>22</v>
      </c>
      <c r="B146" s="44" t="s">
        <v>33443</v>
      </c>
      <c r="C146" s="44" t="s">
        <v>33444</v>
      </c>
      <c r="D146" s="44" t="s">
        <v>33652</v>
      </c>
      <c r="E146" s="150">
        <v>400000</v>
      </c>
      <c r="F146" s="44" t="s">
        <v>272</v>
      </c>
    </row>
    <row r="147" spans="1:6" ht="63" x14ac:dyDescent="0.25">
      <c r="A147" s="364">
        <v>23</v>
      </c>
      <c r="B147" s="44" t="s">
        <v>33466</v>
      </c>
      <c r="C147" s="44" t="s">
        <v>33467</v>
      </c>
      <c r="D147" s="44" t="s">
        <v>33653</v>
      </c>
      <c r="E147" s="150">
        <v>400000</v>
      </c>
      <c r="F147" s="44" t="s">
        <v>272</v>
      </c>
    </row>
    <row r="148" spans="1:6" ht="78.75" x14ac:dyDescent="0.25">
      <c r="A148" s="364">
        <v>24</v>
      </c>
      <c r="B148" s="44" t="s">
        <v>33455</v>
      </c>
      <c r="C148" s="44" t="s">
        <v>33456</v>
      </c>
      <c r="D148" s="44" t="s">
        <v>33654</v>
      </c>
      <c r="E148" s="150">
        <v>400000</v>
      </c>
      <c r="F148" s="44" t="s">
        <v>272</v>
      </c>
    </row>
    <row r="149" spans="1:6" ht="94.5" x14ac:dyDescent="0.25">
      <c r="A149" s="364">
        <v>25</v>
      </c>
      <c r="B149" s="44" t="s">
        <v>33655</v>
      </c>
      <c r="C149" s="44" t="s">
        <v>33656</v>
      </c>
      <c r="D149" s="44" t="s">
        <v>33657</v>
      </c>
      <c r="E149" s="150">
        <v>300000</v>
      </c>
      <c r="F149" s="44" t="s">
        <v>272</v>
      </c>
    </row>
    <row r="150" spans="1:6" ht="94.5" x14ac:dyDescent="0.25">
      <c r="A150" s="364">
        <v>26</v>
      </c>
      <c r="B150" s="44" t="s">
        <v>33605</v>
      </c>
      <c r="C150" s="44" t="s">
        <v>33606</v>
      </c>
      <c r="D150" s="44" t="s">
        <v>33658</v>
      </c>
      <c r="E150" s="150">
        <v>100000</v>
      </c>
      <c r="F150" s="44" t="s">
        <v>272</v>
      </c>
    </row>
    <row r="151" spans="1:6" ht="141.75" x14ac:dyDescent="0.25">
      <c r="A151" s="364">
        <v>27</v>
      </c>
      <c r="B151" s="44" t="s">
        <v>33605</v>
      </c>
      <c r="C151" s="44" t="s">
        <v>33606</v>
      </c>
      <c r="D151" s="44" t="s">
        <v>33659</v>
      </c>
      <c r="E151" s="150">
        <v>1000000</v>
      </c>
      <c r="F151" s="44" t="s">
        <v>13</v>
      </c>
    </row>
    <row r="152" spans="1:6" ht="110.25" x14ac:dyDescent="0.25">
      <c r="A152" s="364">
        <v>28</v>
      </c>
      <c r="B152" s="44" t="s">
        <v>33480</v>
      </c>
      <c r="C152" s="44" t="s">
        <v>33481</v>
      </c>
      <c r="D152" s="44" t="s">
        <v>33660</v>
      </c>
      <c r="E152" s="150">
        <v>400000</v>
      </c>
      <c r="F152" s="44" t="s">
        <v>13</v>
      </c>
    </row>
    <row r="153" spans="1:6" ht="110.25" x14ac:dyDescent="0.25">
      <c r="A153" s="364">
        <v>29</v>
      </c>
      <c r="B153" s="44" t="s">
        <v>33661</v>
      </c>
      <c r="C153" s="44" t="s">
        <v>33662</v>
      </c>
      <c r="D153" s="44" t="s">
        <v>33660</v>
      </c>
      <c r="E153" s="150">
        <v>400000</v>
      </c>
      <c r="F153" s="44" t="s">
        <v>13</v>
      </c>
    </row>
    <row r="154" spans="1:6" ht="15.75" x14ac:dyDescent="0.25">
      <c r="A154" s="364"/>
      <c r="B154" s="2332" t="s">
        <v>219</v>
      </c>
      <c r="C154" s="2332"/>
      <c r="D154" s="44"/>
      <c r="E154" s="150"/>
      <c r="F154" s="44"/>
    </row>
    <row r="155" spans="1:6" ht="94.5" x14ac:dyDescent="0.25">
      <c r="A155" s="364">
        <v>30</v>
      </c>
      <c r="B155" s="44" t="s">
        <v>33548</v>
      </c>
      <c r="C155" s="44" t="s">
        <v>33549</v>
      </c>
      <c r="D155" s="44" t="s">
        <v>33663</v>
      </c>
      <c r="E155" s="150">
        <v>200000</v>
      </c>
      <c r="F155" s="44" t="s">
        <v>272</v>
      </c>
    </row>
    <row r="156" spans="1:6" ht="110.25" x14ac:dyDescent="0.25">
      <c r="A156" s="364">
        <v>31</v>
      </c>
      <c r="B156" s="44" t="s">
        <v>33664</v>
      </c>
      <c r="C156" s="44" t="s">
        <v>33665</v>
      </c>
      <c r="D156" s="44" t="s">
        <v>33666</v>
      </c>
      <c r="E156" s="150">
        <v>500000</v>
      </c>
      <c r="F156" s="44" t="s">
        <v>13</v>
      </c>
    </row>
    <row r="157" spans="1:6" ht="110.25" x14ac:dyDescent="0.25">
      <c r="A157" s="364">
        <v>32</v>
      </c>
      <c r="B157" s="44" t="s">
        <v>33667</v>
      </c>
      <c r="C157" s="44" t="s">
        <v>33668</v>
      </c>
      <c r="D157" s="44" t="s">
        <v>33669</v>
      </c>
      <c r="E157" s="150">
        <v>300000</v>
      </c>
      <c r="F157" s="44" t="s">
        <v>272</v>
      </c>
    </row>
    <row r="158" spans="1:6" ht="15.75" x14ac:dyDescent="0.25">
      <c r="A158" s="364"/>
      <c r="B158" s="45" t="s">
        <v>248</v>
      </c>
      <c r="C158" s="45"/>
      <c r="D158" s="45"/>
      <c r="E158" s="301">
        <v>11379310.34</v>
      </c>
      <c r="F158" s="45"/>
    </row>
  </sheetData>
  <mergeCells count="24">
    <mergeCell ref="B55:C55"/>
    <mergeCell ref="B23:C23"/>
    <mergeCell ref="A1:F1"/>
    <mergeCell ref="A2:F2"/>
    <mergeCell ref="A3:F3"/>
    <mergeCell ref="B5:D5"/>
    <mergeCell ref="B12:D12"/>
    <mergeCell ref="B154:C154"/>
    <mergeCell ref="B120:C120"/>
    <mergeCell ref="B122:C122"/>
    <mergeCell ref="B128:C128"/>
    <mergeCell ref="B135:C135"/>
    <mergeCell ref="A114:F114"/>
    <mergeCell ref="A115:F115"/>
    <mergeCell ref="B117:C117"/>
    <mergeCell ref="B137:C137"/>
    <mergeCell ref="B141:C141"/>
    <mergeCell ref="B125:D125"/>
    <mergeCell ref="B89:C89"/>
    <mergeCell ref="B91:D91"/>
    <mergeCell ref="B99:D99"/>
    <mergeCell ref="B109:C109"/>
    <mergeCell ref="A113:F113"/>
    <mergeCell ref="B104:C104"/>
  </mergeCells>
  <pageMargins left="0.7" right="0.7" top="0.75" bottom="0.75" header="0.3" footer="0.3"/>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9"/>
  <sheetViews>
    <sheetView topLeftCell="A119" workbookViewId="0">
      <selection activeCell="C86" sqref="C86"/>
    </sheetView>
  </sheetViews>
  <sheetFormatPr defaultRowHeight="15.75" x14ac:dyDescent="0.25"/>
  <cols>
    <col min="1" max="1" width="9.140625" style="128"/>
    <col min="2" max="2" width="17.140625" style="128" customWidth="1"/>
    <col min="3" max="3" width="43" style="128" customWidth="1"/>
    <col min="4" max="4" width="19.140625" style="128" customWidth="1"/>
    <col min="5" max="5" width="19.5703125"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33670</v>
      </c>
      <c r="B2" s="2345"/>
      <c r="C2" s="2345"/>
      <c r="D2" s="2345"/>
      <c r="E2" s="2345"/>
      <c r="F2" s="2345"/>
    </row>
    <row r="3" spans="1:6" x14ac:dyDescent="0.25">
      <c r="A3" s="2345" t="s">
        <v>281</v>
      </c>
      <c r="B3" s="2345"/>
      <c r="C3" s="2345"/>
      <c r="D3" s="2345"/>
      <c r="E3" s="2345"/>
      <c r="F3" s="2345"/>
    </row>
    <row r="4" spans="1:6" ht="31.5" x14ac:dyDescent="0.25">
      <c r="A4" s="221" t="s">
        <v>3</v>
      </c>
      <c r="B4" s="96" t="s">
        <v>4</v>
      </c>
      <c r="C4" s="96" t="s">
        <v>5</v>
      </c>
      <c r="D4" s="96" t="s">
        <v>6</v>
      </c>
      <c r="E4" s="1274" t="s">
        <v>2611</v>
      </c>
      <c r="F4" s="219" t="s">
        <v>8</v>
      </c>
    </row>
    <row r="5" spans="1:6" x14ac:dyDescent="0.25">
      <c r="A5" s="146"/>
      <c r="B5" s="2472" t="s">
        <v>9</v>
      </c>
      <c r="C5" s="2472"/>
      <c r="D5" s="2472"/>
      <c r="E5" s="1379"/>
      <c r="F5" s="71"/>
    </row>
    <row r="6" spans="1:6" ht="47.25" x14ac:dyDescent="0.25">
      <c r="A6" s="72">
        <v>1</v>
      </c>
      <c r="B6" s="75" t="s">
        <v>33671</v>
      </c>
      <c r="C6" s="75" t="s">
        <v>33672</v>
      </c>
      <c r="D6" s="75" t="s">
        <v>33673</v>
      </c>
      <c r="E6" s="1275">
        <v>1289900</v>
      </c>
      <c r="F6" s="72" t="s">
        <v>272</v>
      </c>
    </row>
    <row r="7" spans="1:6" ht="126" x14ac:dyDescent="0.25">
      <c r="A7" s="72">
        <v>2</v>
      </c>
      <c r="B7" s="75" t="s">
        <v>11140</v>
      </c>
      <c r="C7" s="75" t="s">
        <v>33674</v>
      </c>
      <c r="D7" s="75" t="s">
        <v>33675</v>
      </c>
      <c r="E7" s="1275">
        <v>1216320</v>
      </c>
      <c r="F7" s="72" t="s">
        <v>272</v>
      </c>
    </row>
    <row r="8" spans="1:6" ht="31.5" x14ac:dyDescent="0.25">
      <c r="A8" s="72">
        <v>3</v>
      </c>
      <c r="B8" s="75" t="s">
        <v>17</v>
      </c>
      <c r="C8" s="75" t="s">
        <v>33676</v>
      </c>
      <c r="D8" s="75" t="s">
        <v>19382</v>
      </c>
      <c r="E8" s="1275">
        <v>129600</v>
      </c>
      <c r="F8" s="72" t="s">
        <v>272</v>
      </c>
    </row>
    <row r="9" spans="1:6" ht="31.5" x14ac:dyDescent="0.25">
      <c r="A9" s="72">
        <v>4</v>
      </c>
      <c r="B9" s="75" t="s">
        <v>20</v>
      </c>
      <c r="C9" s="75" t="s">
        <v>33677</v>
      </c>
      <c r="D9" s="75" t="s">
        <v>19384</v>
      </c>
      <c r="E9" s="1275">
        <v>52800</v>
      </c>
      <c r="F9" s="72" t="s">
        <v>272</v>
      </c>
    </row>
    <row r="10" spans="1:6" ht="63" x14ac:dyDescent="0.25">
      <c r="A10" s="72">
        <v>5</v>
      </c>
      <c r="B10" s="75" t="s">
        <v>7599</v>
      </c>
      <c r="C10" s="75" t="s">
        <v>33678</v>
      </c>
      <c r="D10" s="75" t="s">
        <v>33679</v>
      </c>
      <c r="E10" s="1275">
        <v>1520000</v>
      </c>
      <c r="F10" s="72" t="s">
        <v>272</v>
      </c>
    </row>
    <row r="11" spans="1:6" x14ac:dyDescent="0.25">
      <c r="A11" s="72"/>
      <c r="B11" s="2351" t="s">
        <v>334</v>
      </c>
      <c r="C11" s="2385"/>
      <c r="D11" s="2385"/>
      <c r="E11" s="1296"/>
      <c r="F11" s="72"/>
    </row>
    <row r="12" spans="1:6" ht="110.25" x14ac:dyDescent="0.25">
      <c r="A12" s="72">
        <v>6</v>
      </c>
      <c r="B12" s="75" t="s">
        <v>295</v>
      </c>
      <c r="C12" s="75" t="s">
        <v>33680</v>
      </c>
      <c r="D12" s="75" t="s">
        <v>33681</v>
      </c>
      <c r="E12" s="1296">
        <v>704310.34</v>
      </c>
      <c r="F12" s="72" t="s">
        <v>272</v>
      </c>
    </row>
    <row r="13" spans="1:6" ht="63" x14ac:dyDescent="0.25">
      <c r="A13" s="72">
        <v>7</v>
      </c>
      <c r="B13" s="75" t="s">
        <v>23</v>
      </c>
      <c r="C13" s="75" t="s">
        <v>33682</v>
      </c>
      <c r="D13" s="75" t="s">
        <v>33679</v>
      </c>
      <c r="E13" s="1296">
        <v>950000</v>
      </c>
      <c r="F13" s="72" t="s">
        <v>272</v>
      </c>
    </row>
    <row r="14" spans="1:6" ht="78.75" x14ac:dyDescent="0.25">
      <c r="A14" s="72">
        <v>8</v>
      </c>
      <c r="B14" s="75" t="s">
        <v>2800</v>
      </c>
      <c r="C14" s="75" t="s">
        <v>33683</v>
      </c>
      <c r="D14" s="75" t="s">
        <v>33684</v>
      </c>
      <c r="E14" s="1296">
        <v>950000</v>
      </c>
      <c r="F14" s="72" t="s">
        <v>272</v>
      </c>
    </row>
    <row r="15" spans="1:6" x14ac:dyDescent="0.25">
      <c r="A15" s="72"/>
      <c r="B15" s="76" t="s">
        <v>40</v>
      </c>
      <c r="C15" s="75"/>
      <c r="D15" s="75"/>
      <c r="E15" s="1296"/>
      <c r="F15" s="72"/>
    </row>
    <row r="16" spans="1:6" ht="94.5" x14ac:dyDescent="0.25">
      <c r="A16" s="72">
        <v>9</v>
      </c>
      <c r="B16" s="75" t="s">
        <v>301</v>
      </c>
      <c r="C16" s="75" t="s">
        <v>33685</v>
      </c>
      <c r="D16" s="75" t="s">
        <v>33686</v>
      </c>
      <c r="E16" s="1340">
        <v>4568965.5199999996</v>
      </c>
      <c r="F16" s="103" t="s">
        <v>13</v>
      </c>
    </row>
    <row r="17" spans="1:6" x14ac:dyDescent="0.25">
      <c r="A17" s="72"/>
      <c r="B17" s="76" t="s">
        <v>34</v>
      </c>
      <c r="C17" s="75"/>
      <c r="D17" s="75"/>
      <c r="E17" s="1296"/>
      <c r="F17" s="72"/>
    </row>
    <row r="18" spans="1:6" ht="47.25" x14ac:dyDescent="0.25">
      <c r="A18" s="72">
        <v>10</v>
      </c>
      <c r="B18" s="75" t="s">
        <v>309</v>
      </c>
      <c r="C18" s="75" t="s">
        <v>33687</v>
      </c>
      <c r="D18" s="75" t="s">
        <v>1206</v>
      </c>
      <c r="E18" s="1275">
        <v>4851293.1100000003</v>
      </c>
      <c r="F18" s="72" t="s">
        <v>272</v>
      </c>
    </row>
    <row r="19" spans="1:6" ht="47.25" x14ac:dyDescent="0.25">
      <c r="A19" s="72">
        <v>11</v>
      </c>
      <c r="B19" s="75" t="s">
        <v>311</v>
      </c>
      <c r="C19" s="75" t="s">
        <v>33688</v>
      </c>
      <c r="D19" s="75" t="s">
        <v>1206</v>
      </c>
      <c r="E19" s="1275">
        <v>12351293.1</v>
      </c>
      <c r="F19" s="72" t="s">
        <v>272</v>
      </c>
    </row>
    <row r="20" spans="1:6" x14ac:dyDescent="0.25">
      <c r="A20" s="72"/>
      <c r="B20" s="76" t="s">
        <v>306</v>
      </c>
      <c r="C20" s="75"/>
      <c r="D20" s="75"/>
      <c r="E20" s="1296"/>
      <c r="F20" s="72"/>
    </row>
    <row r="21" spans="1:6" ht="126" x14ac:dyDescent="0.25">
      <c r="A21" s="72">
        <v>12</v>
      </c>
      <c r="B21" s="75" t="s">
        <v>3476</v>
      </c>
      <c r="C21" s="75" t="s">
        <v>33689</v>
      </c>
      <c r="D21" s="75" t="s">
        <v>33690</v>
      </c>
      <c r="E21" s="1296">
        <v>1736206.98</v>
      </c>
      <c r="F21" s="103" t="s">
        <v>272</v>
      </c>
    </row>
    <row r="22" spans="1:6" ht="31.5" x14ac:dyDescent="0.25">
      <c r="A22" s="72"/>
      <c r="B22" s="76" t="s">
        <v>303</v>
      </c>
      <c r="C22" s="75"/>
      <c r="D22" s="75"/>
      <c r="E22" s="1296"/>
      <c r="F22" s="72"/>
    </row>
    <row r="23" spans="1:6" ht="63" x14ac:dyDescent="0.25">
      <c r="A23" s="72">
        <v>13</v>
      </c>
      <c r="B23" s="75" t="s">
        <v>33691</v>
      </c>
      <c r="C23" s="75" t="s">
        <v>33692</v>
      </c>
      <c r="D23" s="75" t="s">
        <v>33693</v>
      </c>
      <c r="E23" s="1296">
        <v>144683.91</v>
      </c>
      <c r="F23" s="72" t="s">
        <v>13</v>
      </c>
    </row>
    <row r="24" spans="1:6" ht="63" x14ac:dyDescent="0.25">
      <c r="A24" s="72">
        <v>14</v>
      </c>
      <c r="B24" s="75" t="s">
        <v>33694</v>
      </c>
      <c r="C24" s="75" t="s">
        <v>33695</v>
      </c>
      <c r="D24" s="75" t="s">
        <v>33693</v>
      </c>
      <c r="E24" s="1296">
        <v>144683.91</v>
      </c>
      <c r="F24" s="72" t="s">
        <v>13</v>
      </c>
    </row>
    <row r="25" spans="1:6" ht="63" x14ac:dyDescent="0.25">
      <c r="A25" s="72">
        <v>15</v>
      </c>
      <c r="B25" s="75" t="s">
        <v>33696</v>
      </c>
      <c r="C25" s="75" t="s">
        <v>33697</v>
      </c>
      <c r="D25" s="75" t="s">
        <v>33693</v>
      </c>
      <c r="E25" s="1296">
        <v>144683.91</v>
      </c>
      <c r="F25" s="72" t="s">
        <v>13</v>
      </c>
    </row>
    <row r="26" spans="1:6" ht="63" x14ac:dyDescent="0.25">
      <c r="A26" s="72">
        <v>16</v>
      </c>
      <c r="B26" s="75" t="s">
        <v>33698</v>
      </c>
      <c r="C26" s="75" t="s">
        <v>33699</v>
      </c>
      <c r="D26" s="75" t="s">
        <v>33693</v>
      </c>
      <c r="E26" s="1296">
        <v>144683.91</v>
      </c>
      <c r="F26" s="72" t="s">
        <v>13</v>
      </c>
    </row>
    <row r="27" spans="1:6" ht="63" x14ac:dyDescent="0.25">
      <c r="A27" s="72">
        <v>17</v>
      </c>
      <c r="B27" s="75" t="s">
        <v>33700</v>
      </c>
      <c r="C27" s="75" t="s">
        <v>33701</v>
      </c>
      <c r="D27" s="75" t="s">
        <v>33693</v>
      </c>
      <c r="E27" s="1296">
        <v>144683.91</v>
      </c>
      <c r="F27" s="72" t="s">
        <v>13</v>
      </c>
    </row>
    <row r="28" spans="1:6" ht="63" x14ac:dyDescent="0.25">
      <c r="A28" s="72">
        <v>18</v>
      </c>
      <c r="B28" s="75" t="s">
        <v>33702</v>
      </c>
      <c r="C28" s="75" t="s">
        <v>33703</v>
      </c>
      <c r="D28" s="75" t="s">
        <v>33693</v>
      </c>
      <c r="E28" s="1296">
        <v>144683.91</v>
      </c>
      <c r="F28" s="72" t="s">
        <v>13</v>
      </c>
    </row>
    <row r="29" spans="1:6" ht="63" x14ac:dyDescent="0.25">
      <c r="A29" s="72">
        <v>19</v>
      </c>
      <c r="B29" s="75" t="s">
        <v>33704</v>
      </c>
      <c r="C29" s="75" t="s">
        <v>33705</v>
      </c>
      <c r="D29" s="75" t="s">
        <v>33693</v>
      </c>
      <c r="E29" s="1296">
        <v>144683.91</v>
      </c>
      <c r="F29" s="72" t="s">
        <v>13</v>
      </c>
    </row>
    <row r="30" spans="1:6" ht="63" x14ac:dyDescent="0.25">
      <c r="A30" s="72">
        <v>20</v>
      </c>
      <c r="B30" s="75" t="s">
        <v>33706</v>
      </c>
      <c r="C30" s="75" t="s">
        <v>33707</v>
      </c>
      <c r="D30" s="75" t="s">
        <v>33693</v>
      </c>
      <c r="E30" s="1296">
        <v>144683.91</v>
      </c>
      <c r="F30" s="72" t="s">
        <v>13</v>
      </c>
    </row>
    <row r="31" spans="1:6" ht="63" x14ac:dyDescent="0.25">
      <c r="A31" s="72">
        <v>21</v>
      </c>
      <c r="B31" s="75" t="s">
        <v>33708</v>
      </c>
      <c r="C31" s="75" t="s">
        <v>33709</v>
      </c>
      <c r="D31" s="75" t="s">
        <v>33693</v>
      </c>
      <c r="E31" s="1296">
        <v>144683.91</v>
      </c>
      <c r="F31" s="72" t="s">
        <v>13</v>
      </c>
    </row>
    <row r="32" spans="1:6" ht="63" x14ac:dyDescent="0.25">
      <c r="A32" s="72">
        <v>22</v>
      </c>
      <c r="B32" s="10" t="s">
        <v>33710</v>
      </c>
      <c r="C32" s="75" t="s">
        <v>33711</v>
      </c>
      <c r="D32" s="75" t="s">
        <v>33693</v>
      </c>
      <c r="E32" s="1296">
        <v>144683.9</v>
      </c>
      <c r="F32" s="72" t="s">
        <v>13</v>
      </c>
    </row>
    <row r="33" spans="1:6" ht="63" x14ac:dyDescent="0.25">
      <c r="A33" s="72">
        <v>23</v>
      </c>
      <c r="B33" s="10" t="s">
        <v>33712</v>
      </c>
      <c r="C33" s="75" t="s">
        <v>33713</v>
      </c>
      <c r="D33" s="75" t="s">
        <v>33693</v>
      </c>
      <c r="E33" s="1296">
        <v>144683.9</v>
      </c>
      <c r="F33" s="72" t="s">
        <v>13</v>
      </c>
    </row>
    <row r="34" spans="1:6" x14ac:dyDescent="0.25">
      <c r="A34" s="72"/>
      <c r="B34" s="2351" t="s">
        <v>5895</v>
      </c>
      <c r="C34" s="2351"/>
      <c r="D34" s="75"/>
      <c r="E34" s="1296"/>
      <c r="F34" s="72"/>
    </row>
    <row r="35" spans="1:6" ht="63" x14ac:dyDescent="0.25">
      <c r="A35" s="72">
        <v>24</v>
      </c>
      <c r="B35" s="75" t="s">
        <v>32137</v>
      </c>
      <c r="C35" s="75" t="s">
        <v>33714</v>
      </c>
      <c r="D35" s="75" t="s">
        <v>33715</v>
      </c>
      <c r="E35" s="1296">
        <v>500000</v>
      </c>
      <c r="F35" s="72" t="s">
        <v>272</v>
      </c>
    </row>
    <row r="36" spans="1:6" ht="47.25" x14ac:dyDescent="0.25">
      <c r="A36" s="72">
        <v>25</v>
      </c>
      <c r="B36" s="75" t="s">
        <v>33716</v>
      </c>
      <c r="C36" s="75" t="s">
        <v>33717</v>
      </c>
      <c r="D36" s="75" t="s">
        <v>33718</v>
      </c>
      <c r="E36" s="1296">
        <v>600000</v>
      </c>
      <c r="F36" s="72" t="s">
        <v>1294</v>
      </c>
    </row>
    <row r="37" spans="1:6" ht="47.25" x14ac:dyDescent="0.25">
      <c r="A37" s="72">
        <v>26</v>
      </c>
      <c r="B37" s="75" t="s">
        <v>33719</v>
      </c>
      <c r="C37" s="75" t="s">
        <v>33720</v>
      </c>
      <c r="D37" s="75" t="s">
        <v>33721</v>
      </c>
      <c r="E37" s="1296">
        <v>600000</v>
      </c>
      <c r="F37" s="72" t="s">
        <v>272</v>
      </c>
    </row>
    <row r="38" spans="1:6" ht="31.5" x14ac:dyDescent="0.25">
      <c r="A38" s="72">
        <v>27</v>
      </c>
      <c r="B38" s="75" t="s">
        <v>33722</v>
      </c>
      <c r="C38" s="75" t="s">
        <v>33723</v>
      </c>
      <c r="D38" s="988" t="s">
        <v>33724</v>
      </c>
      <c r="E38" s="1296">
        <v>1500000</v>
      </c>
      <c r="F38" s="72" t="s">
        <v>1294</v>
      </c>
    </row>
    <row r="39" spans="1:6" ht="78.75" x14ac:dyDescent="0.25">
      <c r="A39" s="72">
        <v>28</v>
      </c>
      <c r="B39" s="75" t="s">
        <v>33725</v>
      </c>
      <c r="C39" s="75" t="s">
        <v>33726</v>
      </c>
      <c r="D39" s="75" t="s">
        <v>33727</v>
      </c>
      <c r="E39" s="1296">
        <v>1000000</v>
      </c>
      <c r="F39" s="72" t="s">
        <v>272</v>
      </c>
    </row>
    <row r="40" spans="1:6" ht="31.5" x14ac:dyDescent="0.25">
      <c r="A40" s="72">
        <v>29</v>
      </c>
      <c r="B40" s="75" t="s">
        <v>33728</v>
      </c>
      <c r="C40" s="75" t="s">
        <v>33729</v>
      </c>
      <c r="D40" s="75" t="s">
        <v>33724</v>
      </c>
      <c r="E40" s="1296">
        <v>2000000</v>
      </c>
      <c r="F40" s="72" t="s">
        <v>1294</v>
      </c>
    </row>
    <row r="41" spans="1:6" ht="31.5" x14ac:dyDescent="0.25">
      <c r="A41" s="72">
        <v>30</v>
      </c>
      <c r="B41" s="75" t="s">
        <v>33730</v>
      </c>
      <c r="C41" s="75" t="s">
        <v>33731</v>
      </c>
      <c r="D41" s="75" t="s">
        <v>33724</v>
      </c>
      <c r="E41" s="1296">
        <v>2000000</v>
      </c>
      <c r="F41" s="72" t="s">
        <v>1294</v>
      </c>
    </row>
    <row r="42" spans="1:6" ht="31.5" x14ac:dyDescent="0.25">
      <c r="A42" s="72">
        <v>31</v>
      </c>
      <c r="B42" s="75" t="s">
        <v>33732</v>
      </c>
      <c r="C42" s="75" t="s">
        <v>33733</v>
      </c>
      <c r="D42" s="75" t="s">
        <v>33734</v>
      </c>
      <c r="E42" s="1296">
        <v>1000000</v>
      </c>
      <c r="F42" s="72" t="s">
        <v>1294</v>
      </c>
    </row>
    <row r="43" spans="1:6" ht="31.5" x14ac:dyDescent="0.25">
      <c r="A43" s="72">
        <v>32</v>
      </c>
      <c r="B43" s="75" t="s">
        <v>33735</v>
      </c>
      <c r="C43" s="75" t="s">
        <v>33736</v>
      </c>
      <c r="D43" s="75" t="s">
        <v>3027</v>
      </c>
      <c r="E43" s="1296">
        <v>500000</v>
      </c>
      <c r="F43" s="72" t="s">
        <v>1294</v>
      </c>
    </row>
    <row r="44" spans="1:6" ht="47.25" x14ac:dyDescent="0.25">
      <c r="A44" s="72">
        <v>33</v>
      </c>
      <c r="B44" s="75" t="s">
        <v>33737</v>
      </c>
      <c r="C44" s="75" t="s">
        <v>33738</v>
      </c>
      <c r="D44" s="75" t="s">
        <v>33739</v>
      </c>
      <c r="E44" s="1296">
        <v>500000</v>
      </c>
      <c r="F44" s="72" t="s">
        <v>272</v>
      </c>
    </row>
    <row r="45" spans="1:6" ht="31.5" x14ac:dyDescent="0.25">
      <c r="A45" s="72">
        <v>34</v>
      </c>
      <c r="B45" s="75" t="s">
        <v>33740</v>
      </c>
      <c r="C45" s="75" t="s">
        <v>33741</v>
      </c>
      <c r="D45" s="75" t="s">
        <v>33734</v>
      </c>
      <c r="E45" s="1296">
        <v>1000000</v>
      </c>
      <c r="F45" s="72" t="s">
        <v>1294</v>
      </c>
    </row>
    <row r="46" spans="1:6" ht="63" x14ac:dyDescent="0.25">
      <c r="A46" s="72">
        <v>35</v>
      </c>
      <c r="B46" s="75" t="s">
        <v>33742</v>
      </c>
      <c r="C46" s="75" t="s">
        <v>33743</v>
      </c>
      <c r="D46" s="75" t="s">
        <v>33744</v>
      </c>
      <c r="E46" s="1296">
        <v>500000</v>
      </c>
      <c r="F46" s="72" t="s">
        <v>272</v>
      </c>
    </row>
    <row r="47" spans="1:6" x14ac:dyDescent="0.25">
      <c r="A47" s="72"/>
      <c r="B47" s="2351" t="s">
        <v>5872</v>
      </c>
      <c r="C47" s="2351"/>
      <c r="D47" s="75"/>
      <c r="E47" s="1296"/>
      <c r="F47" s="72"/>
    </row>
    <row r="48" spans="1:6" ht="47.25" x14ac:dyDescent="0.25">
      <c r="A48" s="72">
        <v>36</v>
      </c>
      <c r="B48" s="75" t="s">
        <v>33745</v>
      </c>
      <c r="C48" s="75" t="s">
        <v>33746</v>
      </c>
      <c r="D48" s="75" t="s">
        <v>33341</v>
      </c>
      <c r="E48" s="1296">
        <v>1500000</v>
      </c>
      <c r="F48" s="72" t="s">
        <v>13</v>
      </c>
    </row>
    <row r="49" spans="1:6" ht="47.25" x14ac:dyDescent="0.25">
      <c r="A49" s="72">
        <v>37</v>
      </c>
      <c r="B49" s="75" t="s">
        <v>33747</v>
      </c>
      <c r="C49" s="75" t="s">
        <v>33748</v>
      </c>
      <c r="D49" s="75" t="s">
        <v>33724</v>
      </c>
      <c r="E49" s="1296">
        <v>2000000</v>
      </c>
      <c r="F49" s="72" t="s">
        <v>13</v>
      </c>
    </row>
    <row r="50" spans="1:6" ht="47.25" x14ac:dyDescent="0.25">
      <c r="A50" s="72">
        <v>38</v>
      </c>
      <c r="B50" s="75" t="s">
        <v>33749</v>
      </c>
      <c r="C50" s="75" t="s">
        <v>33750</v>
      </c>
      <c r="D50" s="75" t="s">
        <v>33718</v>
      </c>
      <c r="E50" s="1296">
        <v>1000000</v>
      </c>
      <c r="F50" s="72" t="s">
        <v>13</v>
      </c>
    </row>
    <row r="51" spans="1:6" ht="47.25" x14ac:dyDescent="0.25">
      <c r="A51" s="72">
        <v>39</v>
      </c>
      <c r="B51" s="75" t="s">
        <v>33751</v>
      </c>
      <c r="C51" s="75" t="s">
        <v>33752</v>
      </c>
      <c r="D51" s="75" t="s">
        <v>33753</v>
      </c>
      <c r="E51" s="1296">
        <v>1600000</v>
      </c>
      <c r="F51" s="72" t="s">
        <v>272</v>
      </c>
    </row>
    <row r="52" spans="1:6" ht="63" x14ac:dyDescent="0.25">
      <c r="A52" s="72">
        <v>40</v>
      </c>
      <c r="B52" s="75" t="s">
        <v>33754</v>
      </c>
      <c r="C52" s="75" t="s">
        <v>33755</v>
      </c>
      <c r="D52" s="75" t="s">
        <v>33756</v>
      </c>
      <c r="E52" s="1296">
        <v>1000000</v>
      </c>
      <c r="F52" s="72" t="s">
        <v>272</v>
      </c>
    </row>
    <row r="53" spans="1:6" ht="63" x14ac:dyDescent="0.25">
      <c r="A53" s="72">
        <v>41</v>
      </c>
      <c r="B53" s="75" t="s">
        <v>33757</v>
      </c>
      <c r="C53" s="75" t="s">
        <v>33758</v>
      </c>
      <c r="D53" s="75" t="s">
        <v>33759</v>
      </c>
      <c r="E53" s="1296">
        <v>2500000</v>
      </c>
      <c r="F53" s="72" t="s">
        <v>13</v>
      </c>
    </row>
    <row r="54" spans="1:6" ht="47.25" x14ac:dyDescent="0.25">
      <c r="A54" s="72">
        <v>42</v>
      </c>
      <c r="B54" s="75" t="s">
        <v>33760</v>
      </c>
      <c r="C54" s="75" t="s">
        <v>33761</v>
      </c>
      <c r="D54" s="152" t="s">
        <v>33724</v>
      </c>
      <c r="E54" s="1296">
        <v>2000000</v>
      </c>
      <c r="F54" s="72" t="s">
        <v>13</v>
      </c>
    </row>
    <row r="55" spans="1:6" ht="47.25" x14ac:dyDescent="0.25">
      <c r="A55" s="72">
        <v>43</v>
      </c>
      <c r="B55" s="75" t="s">
        <v>33762</v>
      </c>
      <c r="C55" s="75" t="s">
        <v>33763</v>
      </c>
      <c r="D55" s="75" t="s">
        <v>25188</v>
      </c>
      <c r="E55" s="1296">
        <v>1500000</v>
      </c>
      <c r="F55" s="72" t="s">
        <v>13</v>
      </c>
    </row>
    <row r="56" spans="1:6" ht="47.25" x14ac:dyDescent="0.25">
      <c r="A56" s="72">
        <v>44</v>
      </c>
      <c r="B56" s="75" t="s">
        <v>33764</v>
      </c>
      <c r="C56" s="75" t="s">
        <v>33765</v>
      </c>
      <c r="D56" s="75" t="s">
        <v>33766</v>
      </c>
      <c r="E56" s="1296">
        <v>1000000</v>
      </c>
      <c r="F56" s="72" t="s">
        <v>272</v>
      </c>
    </row>
    <row r="57" spans="1:6" ht="47.25" x14ac:dyDescent="0.25">
      <c r="A57" s="72">
        <v>45</v>
      </c>
      <c r="B57" s="75" t="s">
        <v>33767</v>
      </c>
      <c r="C57" s="75" t="s">
        <v>33768</v>
      </c>
      <c r="D57" s="75" t="s">
        <v>33769</v>
      </c>
      <c r="E57" s="1296">
        <v>1000000</v>
      </c>
      <c r="F57" s="72" t="s">
        <v>272</v>
      </c>
    </row>
    <row r="58" spans="1:6" ht="47.25" x14ac:dyDescent="0.25">
      <c r="A58" s="72">
        <v>46</v>
      </c>
      <c r="B58" s="75" t="s">
        <v>33770</v>
      </c>
      <c r="C58" s="75" t="s">
        <v>33771</v>
      </c>
      <c r="D58" s="75" t="s">
        <v>33772</v>
      </c>
      <c r="E58" s="1296">
        <v>1000000</v>
      </c>
      <c r="F58" s="72" t="s">
        <v>272</v>
      </c>
    </row>
    <row r="59" spans="1:6" ht="63" x14ac:dyDescent="0.25">
      <c r="A59" s="72">
        <v>47</v>
      </c>
      <c r="B59" s="75" t="s">
        <v>33773</v>
      </c>
      <c r="C59" s="75" t="s">
        <v>33774</v>
      </c>
      <c r="D59" s="75" t="s">
        <v>14672</v>
      </c>
      <c r="E59" s="1296">
        <v>1000000</v>
      </c>
      <c r="F59" s="72" t="s">
        <v>1294</v>
      </c>
    </row>
    <row r="60" spans="1:6" x14ac:dyDescent="0.25">
      <c r="A60" s="72"/>
      <c r="B60" s="2351" t="s">
        <v>2940</v>
      </c>
      <c r="C60" s="2351"/>
      <c r="D60" s="75"/>
      <c r="E60" s="1296"/>
      <c r="F60" s="72"/>
    </row>
    <row r="61" spans="1:6" ht="94.5" x14ac:dyDescent="0.25">
      <c r="A61" s="72">
        <v>49</v>
      </c>
      <c r="B61" s="75" t="s">
        <v>33775</v>
      </c>
      <c r="C61" s="75" t="s">
        <v>33776</v>
      </c>
      <c r="D61" s="75" t="s">
        <v>33777</v>
      </c>
      <c r="E61" s="1296">
        <v>3000000</v>
      </c>
      <c r="F61" s="72" t="s">
        <v>1259</v>
      </c>
    </row>
    <row r="62" spans="1:6" x14ac:dyDescent="0.25">
      <c r="A62" s="72"/>
      <c r="B62" s="2351" t="s">
        <v>477</v>
      </c>
      <c r="C62" s="2351"/>
      <c r="D62" s="76"/>
      <c r="E62" s="1296"/>
      <c r="F62" s="72"/>
    </row>
    <row r="63" spans="1:6" ht="330.75" x14ac:dyDescent="0.25">
      <c r="A63" s="72">
        <v>50</v>
      </c>
      <c r="B63" s="75" t="s">
        <v>33778</v>
      </c>
      <c r="C63" s="75" t="s">
        <v>33779</v>
      </c>
      <c r="D63" s="101" t="s">
        <v>33780</v>
      </c>
      <c r="E63" s="1340">
        <v>2169257.5</v>
      </c>
      <c r="F63" s="103" t="s">
        <v>13</v>
      </c>
    </row>
    <row r="64" spans="1:6" ht="315" x14ac:dyDescent="0.25">
      <c r="A64" s="72">
        <v>51</v>
      </c>
      <c r="B64" s="75" t="s">
        <v>33781</v>
      </c>
      <c r="C64" s="75" t="s">
        <v>33782</v>
      </c>
      <c r="D64" s="101" t="s">
        <v>33783</v>
      </c>
      <c r="E64" s="1340">
        <v>2169256.9</v>
      </c>
      <c r="F64" s="103" t="s">
        <v>13</v>
      </c>
    </row>
    <row r="65" spans="1:6" ht="315" x14ac:dyDescent="0.25">
      <c r="A65" s="72">
        <v>52</v>
      </c>
      <c r="B65" s="75" t="s">
        <v>33784</v>
      </c>
      <c r="C65" s="75" t="s">
        <v>33785</v>
      </c>
      <c r="D65" s="101" t="s">
        <v>33786</v>
      </c>
      <c r="E65" s="1340">
        <v>2169256.9</v>
      </c>
      <c r="F65" s="103" t="s">
        <v>13</v>
      </c>
    </row>
    <row r="66" spans="1:6" ht="330.75" x14ac:dyDescent="0.25">
      <c r="A66" s="72">
        <v>53</v>
      </c>
      <c r="B66" s="75" t="s">
        <v>33787</v>
      </c>
      <c r="C66" s="75" t="s">
        <v>33788</v>
      </c>
      <c r="D66" s="101" t="s">
        <v>33789</v>
      </c>
      <c r="E66" s="1340">
        <v>2169256.9</v>
      </c>
      <c r="F66" s="103" t="s">
        <v>13</v>
      </c>
    </row>
    <row r="67" spans="1:6" ht="31.5" x14ac:dyDescent="0.25">
      <c r="A67" s="72"/>
      <c r="B67" s="76" t="s">
        <v>4995</v>
      </c>
      <c r="C67" s="75"/>
      <c r="D67" s="75"/>
      <c r="E67" s="1296"/>
      <c r="F67" s="72"/>
    </row>
    <row r="68" spans="1:6" ht="94.5" x14ac:dyDescent="0.25">
      <c r="A68" s="72">
        <v>54</v>
      </c>
      <c r="B68" s="10" t="s">
        <v>33790</v>
      </c>
      <c r="C68" s="75" t="s">
        <v>33791</v>
      </c>
      <c r="D68" s="75" t="s">
        <v>33792</v>
      </c>
      <c r="E68" s="1296">
        <v>944682.47</v>
      </c>
      <c r="F68" s="72" t="s">
        <v>13</v>
      </c>
    </row>
    <row r="69" spans="1:6" x14ac:dyDescent="0.25">
      <c r="A69" s="72"/>
      <c r="B69" s="76" t="s">
        <v>219</v>
      </c>
      <c r="C69" s="75"/>
      <c r="D69" s="75"/>
      <c r="E69" s="1296"/>
      <c r="F69" s="72"/>
    </row>
    <row r="70" spans="1:6" ht="47.25" x14ac:dyDescent="0.25">
      <c r="A70" s="72">
        <v>55</v>
      </c>
      <c r="B70" s="75" t="s">
        <v>33793</v>
      </c>
      <c r="C70" s="75" t="s">
        <v>33794</v>
      </c>
      <c r="D70" s="75" t="s">
        <v>33795</v>
      </c>
      <c r="E70" s="1296">
        <v>1000000</v>
      </c>
      <c r="F70" s="72" t="s">
        <v>1294</v>
      </c>
    </row>
    <row r="71" spans="1:6" ht="63" x14ac:dyDescent="0.25">
      <c r="A71" s="72">
        <v>56</v>
      </c>
      <c r="B71" s="75" t="s">
        <v>33796</v>
      </c>
      <c r="C71" s="75" t="s">
        <v>33797</v>
      </c>
      <c r="D71" s="75" t="s">
        <v>33798</v>
      </c>
      <c r="E71" s="1296">
        <v>200000</v>
      </c>
      <c r="F71" s="72" t="s">
        <v>272</v>
      </c>
    </row>
    <row r="72" spans="1:6" ht="47.25" x14ac:dyDescent="0.25">
      <c r="A72" s="72">
        <v>57</v>
      </c>
      <c r="B72" s="75" t="s">
        <v>33799</v>
      </c>
      <c r="C72" s="75" t="s">
        <v>33800</v>
      </c>
      <c r="D72" s="75" t="s">
        <v>33801</v>
      </c>
      <c r="E72" s="1296">
        <v>700000</v>
      </c>
      <c r="F72" s="72" t="s">
        <v>1294</v>
      </c>
    </row>
    <row r="73" spans="1:6" ht="63" x14ac:dyDescent="0.25">
      <c r="A73" s="72">
        <v>58</v>
      </c>
      <c r="B73" s="75" t="s">
        <v>33802</v>
      </c>
      <c r="C73" s="75" t="s">
        <v>33803</v>
      </c>
      <c r="D73" s="75" t="s">
        <v>33804</v>
      </c>
      <c r="E73" s="1296">
        <v>400000</v>
      </c>
      <c r="F73" s="72" t="s">
        <v>272</v>
      </c>
    </row>
    <row r="74" spans="1:6" ht="63" x14ac:dyDescent="0.25">
      <c r="A74" s="72">
        <v>59</v>
      </c>
      <c r="B74" s="75" t="s">
        <v>33805</v>
      </c>
      <c r="C74" s="75" t="s">
        <v>33806</v>
      </c>
      <c r="D74" s="75" t="s">
        <v>33798</v>
      </c>
      <c r="E74" s="1296">
        <v>300000</v>
      </c>
      <c r="F74" s="72" t="s">
        <v>272</v>
      </c>
    </row>
    <row r="75" spans="1:6" ht="141.75" x14ac:dyDescent="0.25">
      <c r="A75" s="72">
        <v>60</v>
      </c>
      <c r="B75" s="75" t="s">
        <v>33807</v>
      </c>
      <c r="C75" s="75" t="s">
        <v>33808</v>
      </c>
      <c r="D75" s="75" t="s">
        <v>33809</v>
      </c>
      <c r="E75" s="1296">
        <v>200000</v>
      </c>
      <c r="F75" s="72" t="s">
        <v>272</v>
      </c>
    </row>
    <row r="76" spans="1:6" ht="63" x14ac:dyDescent="0.25">
      <c r="A76" s="72">
        <v>61</v>
      </c>
      <c r="B76" s="75" t="s">
        <v>33810</v>
      </c>
      <c r="C76" s="75" t="s">
        <v>33811</v>
      </c>
      <c r="D76" s="75" t="s">
        <v>33798</v>
      </c>
      <c r="E76" s="1296">
        <v>200000.09</v>
      </c>
      <c r="F76" s="72" t="s">
        <v>272</v>
      </c>
    </row>
    <row r="77" spans="1:6" ht="47.25" x14ac:dyDescent="0.25">
      <c r="A77" s="72">
        <v>62</v>
      </c>
      <c r="B77" s="75" t="s">
        <v>33812</v>
      </c>
      <c r="C77" s="75" t="s">
        <v>33813</v>
      </c>
      <c r="D77" s="75" t="s">
        <v>33814</v>
      </c>
      <c r="E77" s="1296">
        <v>1476422.02</v>
      </c>
      <c r="F77" s="72" t="s">
        <v>1294</v>
      </c>
    </row>
    <row r="78" spans="1:6" ht="31.5" x14ac:dyDescent="0.25">
      <c r="A78" s="72"/>
      <c r="B78" s="76" t="s">
        <v>481</v>
      </c>
      <c r="C78" s="75"/>
      <c r="D78" s="75"/>
      <c r="E78" s="1296"/>
      <c r="F78" s="72"/>
    </row>
    <row r="79" spans="1:6" ht="110.25" x14ac:dyDescent="0.25">
      <c r="A79" s="72">
        <v>63</v>
      </c>
      <c r="B79" s="75" t="s">
        <v>12041</v>
      </c>
      <c r="C79" s="75" t="s">
        <v>33815</v>
      </c>
      <c r="D79" s="101" t="s">
        <v>33816</v>
      </c>
      <c r="E79" s="1340">
        <v>3500000</v>
      </c>
      <c r="F79" s="103" t="s">
        <v>13</v>
      </c>
    </row>
    <row r="80" spans="1:6" x14ac:dyDescent="0.25">
      <c r="A80" s="72"/>
      <c r="B80" s="76" t="s">
        <v>248</v>
      </c>
      <c r="C80" s="75"/>
      <c r="D80" s="75"/>
      <c r="E80" s="1379">
        <f>SUM(E6:E79)</f>
        <v>81310344.820000008</v>
      </c>
      <c r="F80" s="72"/>
    </row>
    <row r="81" spans="1:6" x14ac:dyDescent="0.25">
      <c r="A81" s="357"/>
      <c r="B81" s="2427" t="s">
        <v>9</v>
      </c>
      <c r="C81" s="2427"/>
      <c r="D81" s="2427"/>
      <c r="E81" s="358"/>
      <c r="F81" s="1434"/>
    </row>
    <row r="82" spans="1:6" ht="63" x14ac:dyDescent="0.25">
      <c r="A82" s="353">
        <v>1</v>
      </c>
      <c r="B82" s="69" t="s">
        <v>269</v>
      </c>
      <c r="C82" s="7" t="s">
        <v>33817</v>
      </c>
      <c r="D82" s="69" t="s">
        <v>271</v>
      </c>
      <c r="E82" s="187">
        <v>1000000</v>
      </c>
      <c r="F82" s="541" t="s">
        <v>272</v>
      </c>
    </row>
    <row r="83" spans="1:6" x14ac:dyDescent="0.25">
      <c r="A83" s="353"/>
      <c r="B83" s="70" t="s">
        <v>273</v>
      </c>
      <c r="C83" s="7"/>
      <c r="D83" s="69"/>
      <c r="E83" s="187"/>
      <c r="F83" s="541"/>
    </row>
    <row r="84" spans="1:6" ht="94.5" x14ac:dyDescent="0.25">
      <c r="A84" s="353">
        <v>2</v>
      </c>
      <c r="B84" s="69" t="s">
        <v>274</v>
      </c>
      <c r="C84" s="7" t="s">
        <v>33818</v>
      </c>
      <c r="D84" s="69" t="s">
        <v>276</v>
      </c>
      <c r="E84" s="187">
        <v>4500000</v>
      </c>
      <c r="F84" s="541" t="s">
        <v>277</v>
      </c>
    </row>
    <row r="85" spans="1:6" x14ac:dyDescent="0.25">
      <c r="A85" s="353"/>
      <c r="B85" s="70" t="s">
        <v>248</v>
      </c>
      <c r="C85" s="69"/>
      <c r="D85" s="69"/>
      <c r="E85" s="189">
        <v>5500000</v>
      </c>
      <c r="F85" s="541"/>
    </row>
    <row r="86" spans="1:6" x14ac:dyDescent="0.25">
      <c r="A86" s="88"/>
      <c r="B86" s="88" t="s">
        <v>324</v>
      </c>
      <c r="C86" s="88"/>
      <c r="D86" s="88"/>
      <c r="E86" s="89">
        <f>E85+E80</f>
        <v>86810344.820000008</v>
      </c>
      <c r="F86" s="88"/>
    </row>
    <row r="90" spans="1:6" x14ac:dyDescent="0.25">
      <c r="A90" s="2352" t="s">
        <v>0</v>
      </c>
      <c r="B90" s="2352"/>
      <c r="C90" s="2352"/>
      <c r="D90" s="2352"/>
      <c r="E90" s="2352"/>
      <c r="F90" s="2352"/>
    </row>
    <row r="91" spans="1:6" x14ac:dyDescent="0.25">
      <c r="A91" s="2352" t="s">
        <v>33670</v>
      </c>
      <c r="B91" s="2352"/>
      <c r="C91" s="2352"/>
      <c r="D91" s="2352"/>
      <c r="E91" s="2352"/>
      <c r="F91" s="2352"/>
    </row>
    <row r="92" spans="1:6" x14ac:dyDescent="0.25">
      <c r="A92" s="2352" t="s">
        <v>281</v>
      </c>
      <c r="B92" s="2352"/>
      <c r="C92" s="2352"/>
      <c r="D92" s="2352"/>
      <c r="E92" s="2352"/>
      <c r="F92" s="2352"/>
    </row>
    <row r="93" spans="1:6" x14ac:dyDescent="0.25">
      <c r="A93" s="381" t="s">
        <v>3</v>
      </c>
      <c r="B93" s="115" t="s">
        <v>5559</v>
      </c>
      <c r="C93" s="115" t="s">
        <v>284</v>
      </c>
      <c r="D93" s="115" t="s">
        <v>4426</v>
      </c>
      <c r="E93" s="464" t="s">
        <v>286</v>
      </c>
      <c r="F93" s="115" t="s">
        <v>1228</v>
      </c>
    </row>
    <row r="94" spans="1:6" x14ac:dyDescent="0.25">
      <c r="A94" s="464"/>
      <c r="B94" s="2381" t="s">
        <v>9</v>
      </c>
      <c r="C94" s="2435"/>
      <c r="D94" s="2382"/>
      <c r="E94" s="464"/>
      <c r="F94" s="38"/>
    </row>
    <row r="95" spans="1:6" ht="47.25" x14ac:dyDescent="0.25">
      <c r="A95" s="120">
        <v>1</v>
      </c>
      <c r="B95" s="149" t="s">
        <v>33671</v>
      </c>
      <c r="C95" s="878" t="s">
        <v>33672</v>
      </c>
      <c r="D95" s="149" t="s">
        <v>33819</v>
      </c>
      <c r="E95" s="48">
        <v>200000</v>
      </c>
      <c r="F95" s="121" t="s">
        <v>277</v>
      </c>
    </row>
    <row r="96" spans="1:6" ht="126" x14ac:dyDescent="0.25">
      <c r="A96" s="120">
        <v>2</v>
      </c>
      <c r="B96" s="149" t="s">
        <v>11140</v>
      </c>
      <c r="C96" s="878" t="s">
        <v>33674</v>
      </c>
      <c r="D96" s="149" t="s">
        <v>33820</v>
      </c>
      <c r="E96" s="48">
        <v>300000</v>
      </c>
      <c r="F96" s="121" t="s">
        <v>277</v>
      </c>
    </row>
    <row r="97" spans="1:6" ht="63" x14ac:dyDescent="0.25">
      <c r="A97" s="120">
        <v>3</v>
      </c>
      <c r="B97" s="149" t="s">
        <v>7599</v>
      </c>
      <c r="C97" s="878" t="s">
        <v>33678</v>
      </c>
      <c r="D97" s="149" t="s">
        <v>33821</v>
      </c>
      <c r="E97" s="48">
        <v>182758.61</v>
      </c>
      <c r="F97" s="121" t="s">
        <v>277</v>
      </c>
    </row>
    <row r="98" spans="1:6" x14ac:dyDescent="0.25">
      <c r="A98" s="120"/>
      <c r="B98" s="2365" t="s">
        <v>22491</v>
      </c>
      <c r="C98" s="2366"/>
      <c r="D98" s="2367"/>
      <c r="E98" s="48"/>
      <c r="F98" s="121"/>
    </row>
    <row r="99" spans="1:6" ht="94.5" x14ac:dyDescent="0.25">
      <c r="A99" s="120">
        <v>4</v>
      </c>
      <c r="B99" s="149" t="s">
        <v>1660</v>
      </c>
      <c r="C99" s="149" t="s">
        <v>33680</v>
      </c>
      <c r="D99" s="149" t="s">
        <v>33822</v>
      </c>
      <c r="E99" s="48">
        <v>170689.66</v>
      </c>
      <c r="F99" s="121" t="s">
        <v>277</v>
      </c>
    </row>
    <row r="100" spans="1:6" ht="110.25" x14ac:dyDescent="0.25">
      <c r="A100" s="120">
        <v>5</v>
      </c>
      <c r="B100" s="149" t="s">
        <v>23</v>
      </c>
      <c r="C100" s="149" t="s">
        <v>33682</v>
      </c>
      <c r="D100" s="149" t="s">
        <v>33823</v>
      </c>
      <c r="E100" s="48">
        <v>170689.66</v>
      </c>
      <c r="F100" s="121" t="s">
        <v>277</v>
      </c>
    </row>
    <row r="101" spans="1:6" x14ac:dyDescent="0.25">
      <c r="A101" s="120"/>
      <c r="B101" s="382" t="s">
        <v>34</v>
      </c>
      <c r="C101" s="149"/>
      <c r="D101" s="149"/>
      <c r="E101" s="48"/>
      <c r="F101" s="121"/>
    </row>
    <row r="102" spans="1:6" ht="47.25" x14ac:dyDescent="0.25">
      <c r="A102" s="120">
        <v>6</v>
      </c>
      <c r="B102" s="149" t="s">
        <v>33824</v>
      </c>
      <c r="C102" s="149" t="s">
        <v>33687</v>
      </c>
      <c r="D102" s="149" t="s">
        <v>33825</v>
      </c>
      <c r="E102" s="48">
        <v>665517.25</v>
      </c>
      <c r="F102" s="121" t="s">
        <v>277</v>
      </c>
    </row>
    <row r="103" spans="1:6" ht="63" x14ac:dyDescent="0.25">
      <c r="A103" s="120">
        <v>7</v>
      </c>
      <c r="B103" s="149" t="s">
        <v>33826</v>
      </c>
      <c r="C103" s="149" t="s">
        <v>33688</v>
      </c>
      <c r="D103" s="149" t="s">
        <v>33825</v>
      </c>
      <c r="E103" s="48">
        <v>665517.25</v>
      </c>
      <c r="F103" s="121" t="s">
        <v>277</v>
      </c>
    </row>
    <row r="104" spans="1:6" x14ac:dyDescent="0.25">
      <c r="A104" s="120"/>
      <c r="B104" s="382" t="s">
        <v>306</v>
      </c>
      <c r="C104" s="149"/>
      <c r="D104" s="149"/>
      <c r="E104" s="48"/>
      <c r="F104" s="121"/>
    </row>
    <row r="105" spans="1:6" ht="126" x14ac:dyDescent="0.25">
      <c r="A105" s="120">
        <v>8</v>
      </c>
      <c r="B105" s="149" t="s">
        <v>4481</v>
      </c>
      <c r="C105" s="148" t="s">
        <v>33689</v>
      </c>
      <c r="D105" s="149" t="s">
        <v>33827</v>
      </c>
      <c r="E105" s="46">
        <v>227586.2</v>
      </c>
      <c r="F105" s="199" t="s">
        <v>272</v>
      </c>
    </row>
    <row r="106" spans="1:6" x14ac:dyDescent="0.25">
      <c r="A106" s="120"/>
      <c r="B106" s="2365" t="s">
        <v>40</v>
      </c>
      <c r="C106" s="2367"/>
      <c r="D106" s="149"/>
      <c r="E106" s="46"/>
      <c r="F106" s="199"/>
    </row>
    <row r="107" spans="1:6" ht="94.5" x14ac:dyDescent="0.25">
      <c r="A107" s="120">
        <v>9</v>
      </c>
      <c r="B107" s="149" t="s">
        <v>15838</v>
      </c>
      <c r="C107" s="149" t="s">
        <v>33685</v>
      </c>
      <c r="D107" s="149" t="s">
        <v>43</v>
      </c>
      <c r="E107" s="46">
        <v>568965.51</v>
      </c>
      <c r="F107" s="199" t="s">
        <v>13</v>
      </c>
    </row>
    <row r="108" spans="1:6" x14ac:dyDescent="0.25">
      <c r="A108" s="120"/>
      <c r="B108" s="2356" t="s">
        <v>5895</v>
      </c>
      <c r="C108" s="2356"/>
      <c r="D108" s="363"/>
      <c r="E108" s="43"/>
      <c r="F108" s="123"/>
    </row>
    <row r="109" spans="1:6" ht="47.25" x14ac:dyDescent="0.25">
      <c r="A109" s="120">
        <v>10</v>
      </c>
      <c r="B109" s="156" t="s">
        <v>33828</v>
      </c>
      <c r="C109" s="149" t="s">
        <v>33829</v>
      </c>
      <c r="D109" s="156" t="s">
        <v>33830</v>
      </c>
      <c r="E109" s="46">
        <v>1000000</v>
      </c>
      <c r="F109" s="123" t="s">
        <v>13</v>
      </c>
    </row>
    <row r="110" spans="1:6" ht="31.5" x14ac:dyDescent="0.25">
      <c r="A110" s="120">
        <v>11</v>
      </c>
      <c r="B110" s="156" t="s">
        <v>33831</v>
      </c>
      <c r="C110" s="149" t="s">
        <v>33832</v>
      </c>
      <c r="D110" s="156" t="s">
        <v>33833</v>
      </c>
      <c r="E110" s="46">
        <v>2000000</v>
      </c>
      <c r="F110" s="123" t="s">
        <v>13</v>
      </c>
    </row>
    <row r="111" spans="1:6" ht="31.5" x14ac:dyDescent="0.25">
      <c r="A111" s="120">
        <v>12</v>
      </c>
      <c r="B111" s="156" t="s">
        <v>33834</v>
      </c>
      <c r="C111" s="149" t="s">
        <v>33835</v>
      </c>
      <c r="D111" s="405" t="s">
        <v>3316</v>
      </c>
      <c r="E111" s="46">
        <v>1000000</v>
      </c>
      <c r="F111" s="123" t="s">
        <v>13</v>
      </c>
    </row>
    <row r="112" spans="1:6" ht="31.5" x14ac:dyDescent="0.25">
      <c r="A112" s="120">
        <v>13</v>
      </c>
      <c r="B112" s="156" t="s">
        <v>33836</v>
      </c>
      <c r="C112" s="149" t="s">
        <v>33837</v>
      </c>
      <c r="D112" s="405" t="s">
        <v>3316</v>
      </c>
      <c r="E112" s="46">
        <v>1000000</v>
      </c>
      <c r="F112" s="123" t="s">
        <v>13</v>
      </c>
    </row>
    <row r="113" spans="1:6" ht="31.5" x14ac:dyDescent="0.25">
      <c r="A113" s="120">
        <v>14</v>
      </c>
      <c r="B113" s="156" t="s">
        <v>33838</v>
      </c>
      <c r="C113" s="149" t="s">
        <v>33839</v>
      </c>
      <c r="D113" s="405" t="s">
        <v>3316</v>
      </c>
      <c r="E113" s="46">
        <v>1000000</v>
      </c>
      <c r="F113" s="123" t="s">
        <v>13</v>
      </c>
    </row>
    <row r="114" spans="1:6" x14ac:dyDescent="0.25">
      <c r="A114" s="120"/>
      <c r="B114" s="2356" t="s">
        <v>5872</v>
      </c>
      <c r="C114" s="2356"/>
      <c r="D114" s="156"/>
      <c r="E114" s="43"/>
      <c r="F114" s="123"/>
    </row>
    <row r="115" spans="1:6" ht="47.25" x14ac:dyDescent="0.25">
      <c r="A115" s="120">
        <v>15</v>
      </c>
      <c r="B115" s="156" t="s">
        <v>33840</v>
      </c>
      <c r="C115" s="149" t="s">
        <v>33841</v>
      </c>
      <c r="D115" s="405" t="s">
        <v>25188</v>
      </c>
      <c r="E115" s="46">
        <v>1000000</v>
      </c>
      <c r="F115" s="123" t="s">
        <v>13</v>
      </c>
    </row>
    <row r="116" spans="1:6" ht="47.25" x14ac:dyDescent="0.25">
      <c r="A116" s="120">
        <v>16</v>
      </c>
      <c r="B116" s="156" t="s">
        <v>33842</v>
      </c>
      <c r="C116" s="149" t="s">
        <v>33843</v>
      </c>
      <c r="D116" s="405" t="s">
        <v>14672</v>
      </c>
      <c r="E116" s="46">
        <v>1000000</v>
      </c>
      <c r="F116" s="123" t="s">
        <v>13</v>
      </c>
    </row>
    <row r="117" spans="1:6" x14ac:dyDescent="0.25">
      <c r="A117" s="120"/>
      <c r="B117" s="2356" t="s">
        <v>33844</v>
      </c>
      <c r="C117" s="2356"/>
      <c r="D117" s="405"/>
      <c r="E117" s="46"/>
      <c r="F117" s="123"/>
    </row>
    <row r="118" spans="1:6" ht="63" x14ac:dyDescent="0.25">
      <c r="A118" s="120">
        <v>17</v>
      </c>
      <c r="B118" s="156" t="s">
        <v>33845</v>
      </c>
      <c r="C118" s="149" t="s">
        <v>33846</v>
      </c>
      <c r="D118" s="149" t="s">
        <v>33847</v>
      </c>
      <c r="E118" s="46">
        <v>227586.2</v>
      </c>
      <c r="F118" s="123" t="s">
        <v>13</v>
      </c>
    </row>
    <row r="119" spans="1:6" x14ac:dyDescent="0.25">
      <c r="A119" s="120"/>
      <c r="B119" s="382" t="s">
        <v>704</v>
      </c>
      <c r="C119" s="123"/>
      <c r="D119" s="382"/>
      <c r="E119" s="50">
        <f>SUM(E95:E118)</f>
        <v>11379310.34</v>
      </c>
      <c r="F119" s="116"/>
    </row>
  </sheetData>
  <mergeCells count="19">
    <mergeCell ref="B47:C47"/>
    <mergeCell ref="B60:C60"/>
    <mergeCell ref="B62:C62"/>
    <mergeCell ref="A1:F1"/>
    <mergeCell ref="A2:F2"/>
    <mergeCell ref="A3:F3"/>
    <mergeCell ref="B5:D5"/>
    <mergeCell ref="B11:D11"/>
    <mergeCell ref="B34:C34"/>
    <mergeCell ref="B81:D81"/>
    <mergeCell ref="A90:F90"/>
    <mergeCell ref="B117:C117"/>
    <mergeCell ref="A92:F92"/>
    <mergeCell ref="B94:D94"/>
    <mergeCell ref="B98:D98"/>
    <mergeCell ref="B106:C106"/>
    <mergeCell ref="B108:C108"/>
    <mergeCell ref="B114:C114"/>
    <mergeCell ref="A91:F91"/>
  </mergeCells>
  <pageMargins left="0.7" right="0.7" top="0.75" bottom="0.75" header="0.3" footer="0.3"/>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5"/>
  <sheetViews>
    <sheetView topLeftCell="A123" workbookViewId="0">
      <selection activeCell="E120" sqref="E120"/>
    </sheetView>
  </sheetViews>
  <sheetFormatPr defaultRowHeight="15.75" x14ac:dyDescent="0.25"/>
  <cols>
    <col min="1" max="1" width="9.140625" style="128"/>
    <col min="2" max="2" width="18.5703125" style="128" customWidth="1"/>
    <col min="3" max="3" width="42.42578125" style="128" customWidth="1"/>
    <col min="4" max="4" width="22.140625" style="128" customWidth="1"/>
    <col min="5" max="5" width="21.140625" style="128" customWidth="1"/>
    <col min="6" max="6" width="11.140625" style="128" customWidth="1"/>
    <col min="7" max="16384" width="9.140625" style="128"/>
  </cols>
  <sheetData>
    <row r="1" spans="1:6" x14ac:dyDescent="0.25">
      <c r="A1" s="2345" t="s">
        <v>0</v>
      </c>
      <c r="B1" s="2345"/>
      <c r="C1" s="2345"/>
      <c r="D1" s="2345"/>
      <c r="E1" s="2345"/>
      <c r="F1" s="2345"/>
    </row>
    <row r="2" spans="1:6" x14ac:dyDescent="0.25">
      <c r="A2" s="2345" t="s">
        <v>33848</v>
      </c>
      <c r="B2" s="2345"/>
      <c r="C2" s="2345"/>
      <c r="D2" s="2345"/>
      <c r="E2" s="2345"/>
      <c r="F2" s="2345"/>
    </row>
    <row r="3" spans="1:6" x14ac:dyDescent="0.25">
      <c r="A3" s="2345" t="s">
        <v>281</v>
      </c>
      <c r="B3" s="2345"/>
      <c r="C3" s="2345"/>
      <c r="D3" s="2345"/>
      <c r="E3" s="2345"/>
      <c r="F3" s="2345"/>
    </row>
    <row r="4" spans="1:6" ht="31.5" x14ac:dyDescent="0.25">
      <c r="A4" s="929" t="s">
        <v>3</v>
      </c>
      <c r="B4" s="96" t="s">
        <v>4</v>
      </c>
      <c r="C4" s="96" t="s">
        <v>5</v>
      </c>
      <c r="D4" s="96" t="s">
        <v>6</v>
      </c>
      <c r="E4" s="1274" t="s">
        <v>30996</v>
      </c>
      <c r="F4" s="219" t="s">
        <v>8</v>
      </c>
    </row>
    <row r="5" spans="1:6" x14ac:dyDescent="0.25">
      <c r="A5" s="1394"/>
      <c r="B5" s="3015" t="s">
        <v>9</v>
      </c>
      <c r="C5" s="3015"/>
      <c r="D5" s="3015"/>
      <c r="E5" s="1447"/>
      <c r="F5" s="1448"/>
    </row>
    <row r="6" spans="1:6" ht="31.5" x14ac:dyDescent="0.25">
      <c r="A6" s="131">
        <v>1</v>
      </c>
      <c r="B6" s="303" t="s">
        <v>2060</v>
      </c>
      <c r="C6" s="303" t="s">
        <v>33849</v>
      </c>
      <c r="D6" s="303" t="s">
        <v>33850</v>
      </c>
      <c r="E6" s="418">
        <v>1200000</v>
      </c>
      <c r="F6" s="154" t="s">
        <v>135</v>
      </c>
    </row>
    <row r="7" spans="1:6" ht="94.5" x14ac:dyDescent="0.25">
      <c r="A7" s="131">
        <v>2</v>
      </c>
      <c r="B7" s="303" t="s">
        <v>295</v>
      </c>
      <c r="C7" s="303" t="s">
        <v>33851</v>
      </c>
      <c r="D7" s="303" t="s">
        <v>3852</v>
      </c>
      <c r="E7" s="418">
        <v>1113655.27</v>
      </c>
      <c r="F7" s="154" t="s">
        <v>135</v>
      </c>
    </row>
    <row r="8" spans="1:6" ht="31.5" x14ac:dyDescent="0.25">
      <c r="A8" s="131">
        <v>3</v>
      </c>
      <c r="B8" s="303" t="s">
        <v>5336</v>
      </c>
      <c r="C8" s="303" t="s">
        <v>33852</v>
      </c>
      <c r="D8" s="303" t="s">
        <v>19384</v>
      </c>
      <c r="E8" s="418">
        <v>200000</v>
      </c>
      <c r="F8" s="154" t="s">
        <v>135</v>
      </c>
    </row>
    <row r="9" spans="1:6" ht="31.5" x14ac:dyDescent="0.25">
      <c r="A9" s="131">
        <v>4</v>
      </c>
      <c r="B9" s="303" t="s">
        <v>17</v>
      </c>
      <c r="C9" s="303" t="s">
        <v>33853</v>
      </c>
      <c r="D9" s="303" t="s">
        <v>19382</v>
      </c>
      <c r="E9" s="418">
        <v>130000</v>
      </c>
      <c r="F9" s="154" t="s">
        <v>135</v>
      </c>
    </row>
    <row r="10" spans="1:6" ht="47.25" x14ac:dyDescent="0.25">
      <c r="A10" s="131">
        <v>5</v>
      </c>
      <c r="B10" s="303" t="s">
        <v>290</v>
      </c>
      <c r="C10" s="303" t="s">
        <v>33854</v>
      </c>
      <c r="D10" s="303" t="s">
        <v>15830</v>
      </c>
      <c r="E10" s="418">
        <v>1564965.42</v>
      </c>
      <c r="F10" s="154" t="s">
        <v>135</v>
      </c>
    </row>
    <row r="11" spans="1:6" x14ac:dyDescent="0.25">
      <c r="A11" s="131"/>
      <c r="B11" s="2934" t="s">
        <v>334</v>
      </c>
      <c r="C11" s="2934"/>
      <c r="D11" s="2934"/>
      <c r="E11" s="131"/>
      <c r="F11" s="541"/>
    </row>
    <row r="12" spans="1:6" ht="63" x14ac:dyDescent="0.25">
      <c r="A12" s="131">
        <v>6</v>
      </c>
      <c r="B12" s="303" t="s">
        <v>295</v>
      </c>
      <c r="C12" s="303" t="s">
        <v>33855</v>
      </c>
      <c r="D12" s="303" t="s">
        <v>33856</v>
      </c>
      <c r="E12" s="418">
        <v>861827.62</v>
      </c>
      <c r="F12" s="154" t="s">
        <v>135</v>
      </c>
    </row>
    <row r="13" spans="1:6" ht="78.75" x14ac:dyDescent="0.25">
      <c r="A13" s="131">
        <v>7</v>
      </c>
      <c r="B13" s="303" t="s">
        <v>729</v>
      </c>
      <c r="C13" s="303" t="s">
        <v>33857</v>
      </c>
      <c r="D13" s="303" t="s">
        <v>33858</v>
      </c>
      <c r="E13" s="418">
        <v>542482.72</v>
      </c>
      <c r="F13" s="154" t="s">
        <v>135</v>
      </c>
    </row>
    <row r="14" spans="1:6" ht="47.25" x14ac:dyDescent="0.25">
      <c r="A14" s="131">
        <v>8</v>
      </c>
      <c r="B14" s="303" t="s">
        <v>299</v>
      </c>
      <c r="C14" s="303" t="s">
        <v>33859</v>
      </c>
      <c r="D14" s="303" t="s">
        <v>33860</v>
      </c>
      <c r="E14" s="418">
        <v>1200000</v>
      </c>
      <c r="F14" s="154" t="s">
        <v>135</v>
      </c>
    </row>
    <row r="15" spans="1:6" x14ac:dyDescent="0.25">
      <c r="A15" s="131"/>
      <c r="B15" s="130" t="s">
        <v>40</v>
      </c>
      <c r="C15" s="131"/>
      <c r="D15" s="131"/>
      <c r="E15" s="131"/>
      <c r="F15" s="541"/>
    </row>
    <row r="16" spans="1:6" ht="78.75" x14ac:dyDescent="0.25">
      <c r="A16" s="131">
        <v>9</v>
      </c>
      <c r="B16" s="303" t="s">
        <v>301</v>
      </c>
      <c r="C16" s="303" t="s">
        <v>33861</v>
      </c>
      <c r="D16" s="303" t="s">
        <v>43</v>
      </c>
      <c r="E16" s="418">
        <v>4568965.5199999996</v>
      </c>
      <c r="F16" s="154" t="s">
        <v>135</v>
      </c>
    </row>
    <row r="17" spans="1:6" x14ac:dyDescent="0.25">
      <c r="A17" s="131"/>
      <c r="B17" s="130" t="s">
        <v>306</v>
      </c>
      <c r="C17" s="131"/>
      <c r="D17" s="131"/>
      <c r="E17" s="131"/>
      <c r="F17" s="541"/>
    </row>
    <row r="18" spans="1:6" ht="110.25" x14ac:dyDescent="0.25">
      <c r="A18" s="131">
        <v>10</v>
      </c>
      <c r="B18" s="303" t="s">
        <v>4481</v>
      </c>
      <c r="C18" s="303" t="s">
        <v>33862</v>
      </c>
      <c r="D18" s="303" t="s">
        <v>33863</v>
      </c>
      <c r="E18" s="418">
        <v>1500000</v>
      </c>
      <c r="F18" s="154" t="s">
        <v>135</v>
      </c>
    </row>
    <row r="19" spans="1:6" x14ac:dyDescent="0.25">
      <c r="A19" s="131"/>
      <c r="B19" s="130" t="s">
        <v>34</v>
      </c>
      <c r="C19" s="131"/>
      <c r="D19" s="131"/>
      <c r="E19" s="131"/>
      <c r="F19" s="541"/>
    </row>
    <row r="20" spans="1:6" ht="47.25" x14ac:dyDescent="0.25">
      <c r="A20" s="131">
        <v>11</v>
      </c>
      <c r="B20" s="303" t="s">
        <v>309</v>
      </c>
      <c r="C20" s="303" t="s">
        <v>33864</v>
      </c>
      <c r="D20" s="303" t="s">
        <v>1206</v>
      </c>
      <c r="E20" s="418">
        <v>7500000</v>
      </c>
      <c r="F20" s="154" t="s">
        <v>135</v>
      </c>
    </row>
    <row r="21" spans="1:6" ht="31.5" x14ac:dyDescent="0.25">
      <c r="A21" s="131">
        <v>12</v>
      </c>
      <c r="B21" s="303" t="s">
        <v>33865</v>
      </c>
      <c r="C21" s="303" t="s">
        <v>33866</v>
      </c>
      <c r="D21" s="303" t="s">
        <v>1206</v>
      </c>
      <c r="E21" s="418">
        <v>1000000</v>
      </c>
      <c r="F21" s="154" t="s">
        <v>135</v>
      </c>
    </row>
    <row r="22" spans="1:6" ht="31.5" x14ac:dyDescent="0.25">
      <c r="A22" s="131">
        <v>13</v>
      </c>
      <c r="B22" s="303" t="s">
        <v>311</v>
      </c>
      <c r="C22" s="303" t="s">
        <v>33867</v>
      </c>
      <c r="D22" s="303" t="s">
        <v>1206</v>
      </c>
      <c r="E22" s="418">
        <v>8702586.2100000009</v>
      </c>
      <c r="F22" s="154" t="s">
        <v>135</v>
      </c>
    </row>
    <row r="23" spans="1:6" x14ac:dyDescent="0.25">
      <c r="A23" s="131"/>
      <c r="B23" s="2934" t="s">
        <v>481</v>
      </c>
      <c r="C23" s="2934"/>
      <c r="D23" s="131"/>
      <c r="E23" s="131"/>
      <c r="F23" s="541"/>
    </row>
    <row r="24" spans="1:6" ht="47.25" x14ac:dyDescent="0.25">
      <c r="A24" s="131">
        <v>14</v>
      </c>
      <c r="B24" s="303" t="s">
        <v>1194</v>
      </c>
      <c r="C24" s="303" t="s">
        <v>33868</v>
      </c>
      <c r="D24" s="303" t="s">
        <v>33869</v>
      </c>
      <c r="E24" s="418">
        <v>3500000</v>
      </c>
      <c r="F24" s="154" t="s">
        <v>13</v>
      </c>
    </row>
    <row r="25" spans="1:6" x14ac:dyDescent="0.25">
      <c r="A25" s="131"/>
      <c r="B25" s="130" t="s">
        <v>303</v>
      </c>
      <c r="C25" s="131"/>
      <c r="D25" s="131"/>
      <c r="E25" s="131"/>
      <c r="F25" s="541"/>
    </row>
    <row r="26" spans="1:6" ht="31.5" x14ac:dyDescent="0.25">
      <c r="A26" s="131">
        <v>15</v>
      </c>
      <c r="B26" s="303" t="s">
        <v>33870</v>
      </c>
      <c r="C26" s="303" t="s">
        <v>33871</v>
      </c>
      <c r="D26" s="303" t="s">
        <v>4735</v>
      </c>
      <c r="E26" s="418">
        <v>80000</v>
      </c>
      <c r="F26" s="154" t="s">
        <v>13</v>
      </c>
    </row>
    <row r="27" spans="1:6" ht="31.5" x14ac:dyDescent="0.25">
      <c r="A27" s="131">
        <v>16</v>
      </c>
      <c r="B27" s="303" t="s">
        <v>33872</v>
      </c>
      <c r="C27" s="303" t="s">
        <v>33873</v>
      </c>
      <c r="D27" s="303" t="s">
        <v>4735</v>
      </c>
      <c r="E27" s="418">
        <v>80000</v>
      </c>
      <c r="F27" s="154" t="s">
        <v>13</v>
      </c>
    </row>
    <row r="28" spans="1:6" ht="31.5" x14ac:dyDescent="0.25">
      <c r="A28" s="131">
        <v>17</v>
      </c>
      <c r="B28" s="303" t="s">
        <v>33874</v>
      </c>
      <c r="C28" s="303" t="s">
        <v>33875</v>
      </c>
      <c r="D28" s="303" t="s">
        <v>4735</v>
      </c>
      <c r="E28" s="418">
        <v>80000</v>
      </c>
      <c r="F28" s="154" t="s">
        <v>13</v>
      </c>
    </row>
    <row r="29" spans="1:6" ht="47.25" x14ac:dyDescent="0.25">
      <c r="A29" s="131">
        <v>18</v>
      </c>
      <c r="B29" s="303" t="s">
        <v>33876</v>
      </c>
      <c r="C29" s="303" t="s">
        <v>33877</v>
      </c>
      <c r="D29" s="303" t="s">
        <v>4735</v>
      </c>
      <c r="E29" s="418">
        <v>90000</v>
      </c>
      <c r="F29" s="154" t="s">
        <v>13</v>
      </c>
    </row>
    <row r="30" spans="1:6" ht="31.5" x14ac:dyDescent="0.25">
      <c r="A30" s="131">
        <v>19</v>
      </c>
      <c r="B30" s="303" t="s">
        <v>33878</v>
      </c>
      <c r="C30" s="303" t="s">
        <v>33879</v>
      </c>
      <c r="D30" s="303" t="s">
        <v>4735</v>
      </c>
      <c r="E30" s="418">
        <v>90000</v>
      </c>
      <c r="F30" s="154" t="s">
        <v>13</v>
      </c>
    </row>
    <row r="31" spans="1:6" ht="31.5" x14ac:dyDescent="0.25">
      <c r="A31" s="131">
        <v>20</v>
      </c>
      <c r="B31" s="303" t="s">
        <v>33880</v>
      </c>
      <c r="C31" s="303" t="s">
        <v>33881</v>
      </c>
      <c r="D31" s="303" t="s">
        <v>4735</v>
      </c>
      <c r="E31" s="418">
        <v>80000</v>
      </c>
      <c r="F31" s="154" t="s">
        <v>13</v>
      </c>
    </row>
    <row r="32" spans="1:6" ht="31.5" x14ac:dyDescent="0.25">
      <c r="A32" s="131">
        <v>21</v>
      </c>
      <c r="B32" s="303" t="s">
        <v>33882</v>
      </c>
      <c r="C32" s="303" t="s">
        <v>33883</v>
      </c>
      <c r="D32" s="303" t="s">
        <v>4735</v>
      </c>
      <c r="E32" s="418">
        <v>90000</v>
      </c>
      <c r="F32" s="154" t="s">
        <v>13</v>
      </c>
    </row>
    <row r="33" spans="1:6" ht="31.5" x14ac:dyDescent="0.25">
      <c r="A33" s="131">
        <v>22</v>
      </c>
      <c r="B33" s="303" t="s">
        <v>33884</v>
      </c>
      <c r="C33" s="303" t="s">
        <v>33885</v>
      </c>
      <c r="D33" s="303" t="s">
        <v>4735</v>
      </c>
      <c r="E33" s="418">
        <v>80000</v>
      </c>
      <c r="F33" s="154" t="s">
        <v>13</v>
      </c>
    </row>
    <row r="34" spans="1:6" ht="31.5" x14ac:dyDescent="0.25">
      <c r="A34" s="131">
        <v>23</v>
      </c>
      <c r="B34" s="303" t="s">
        <v>33886</v>
      </c>
      <c r="C34" s="303" t="s">
        <v>33887</v>
      </c>
      <c r="D34" s="303" t="s">
        <v>4735</v>
      </c>
      <c r="E34" s="418">
        <v>80000</v>
      </c>
      <c r="F34" s="154" t="s">
        <v>13</v>
      </c>
    </row>
    <row r="35" spans="1:6" ht="31.5" x14ac:dyDescent="0.25">
      <c r="A35" s="131">
        <v>24</v>
      </c>
      <c r="B35" s="303" t="s">
        <v>33888</v>
      </c>
      <c r="C35" s="303" t="s">
        <v>33889</v>
      </c>
      <c r="D35" s="303" t="s">
        <v>4735</v>
      </c>
      <c r="E35" s="418">
        <v>90000</v>
      </c>
      <c r="F35" s="154" t="s">
        <v>13</v>
      </c>
    </row>
    <row r="36" spans="1:6" ht="47.25" x14ac:dyDescent="0.25">
      <c r="A36" s="131">
        <v>25</v>
      </c>
      <c r="B36" s="303" t="s">
        <v>33890</v>
      </c>
      <c r="C36" s="303" t="s">
        <v>33891</v>
      </c>
      <c r="D36" s="303" t="s">
        <v>4735</v>
      </c>
      <c r="E36" s="418">
        <v>80000</v>
      </c>
      <c r="F36" s="154" t="s">
        <v>13</v>
      </c>
    </row>
    <row r="37" spans="1:6" ht="31.5" x14ac:dyDescent="0.25">
      <c r="A37" s="131">
        <v>26</v>
      </c>
      <c r="B37" s="303" t="s">
        <v>33892</v>
      </c>
      <c r="C37" s="303" t="s">
        <v>33893</v>
      </c>
      <c r="D37" s="303" t="s">
        <v>4735</v>
      </c>
      <c r="E37" s="418">
        <v>80000</v>
      </c>
      <c r="F37" s="154" t="s">
        <v>13</v>
      </c>
    </row>
    <row r="38" spans="1:6" x14ac:dyDescent="0.25">
      <c r="A38" s="131"/>
      <c r="B38" s="2934" t="s">
        <v>5895</v>
      </c>
      <c r="C38" s="2934"/>
      <c r="D38" s="131"/>
      <c r="E38" s="131"/>
      <c r="F38" s="541"/>
    </row>
    <row r="39" spans="1:6" ht="94.5" x14ac:dyDescent="0.25">
      <c r="A39" s="131">
        <v>27</v>
      </c>
      <c r="B39" s="303" t="s">
        <v>33894</v>
      </c>
      <c r="C39" s="303" t="s">
        <v>33895</v>
      </c>
      <c r="D39" s="303" t="s">
        <v>33896</v>
      </c>
      <c r="E39" s="418">
        <v>1500000</v>
      </c>
      <c r="F39" s="154" t="s">
        <v>13</v>
      </c>
    </row>
    <row r="40" spans="1:6" ht="94.5" x14ac:dyDescent="0.25">
      <c r="A40" s="131">
        <v>28</v>
      </c>
      <c r="B40" s="303" t="s">
        <v>33897</v>
      </c>
      <c r="C40" s="303" t="s">
        <v>33898</v>
      </c>
      <c r="D40" s="303" t="s">
        <v>33899</v>
      </c>
      <c r="E40" s="418">
        <v>1500000</v>
      </c>
      <c r="F40" s="154" t="s">
        <v>13</v>
      </c>
    </row>
    <row r="41" spans="1:6" ht="63" x14ac:dyDescent="0.25">
      <c r="A41" s="131">
        <v>29</v>
      </c>
      <c r="B41" s="303" t="s">
        <v>33900</v>
      </c>
      <c r="C41" s="303" t="s">
        <v>33901</v>
      </c>
      <c r="D41" s="303" t="s">
        <v>33902</v>
      </c>
      <c r="E41" s="418">
        <v>1000000</v>
      </c>
      <c r="F41" s="154" t="s">
        <v>13</v>
      </c>
    </row>
    <row r="42" spans="1:6" ht="94.5" x14ac:dyDescent="0.25">
      <c r="A42" s="131">
        <v>30</v>
      </c>
      <c r="B42" s="303" t="s">
        <v>33903</v>
      </c>
      <c r="C42" s="303" t="s">
        <v>33904</v>
      </c>
      <c r="D42" s="303" t="s">
        <v>33899</v>
      </c>
      <c r="E42" s="418">
        <v>2000000</v>
      </c>
      <c r="F42" s="154" t="s">
        <v>13</v>
      </c>
    </row>
    <row r="43" spans="1:6" ht="94.5" x14ac:dyDescent="0.25">
      <c r="A43" s="131">
        <v>31</v>
      </c>
      <c r="B43" s="303" t="s">
        <v>33905</v>
      </c>
      <c r="C43" s="303" t="s">
        <v>33906</v>
      </c>
      <c r="D43" s="303" t="s">
        <v>33899</v>
      </c>
      <c r="E43" s="418">
        <v>1500000</v>
      </c>
      <c r="F43" s="154" t="s">
        <v>13</v>
      </c>
    </row>
    <row r="44" spans="1:6" ht="63" x14ac:dyDescent="0.25">
      <c r="A44" s="131">
        <v>32</v>
      </c>
      <c r="B44" s="303" t="s">
        <v>32111</v>
      </c>
      <c r="C44" s="303" t="s">
        <v>33907</v>
      </c>
      <c r="D44" s="303" t="s">
        <v>33902</v>
      </c>
      <c r="E44" s="418">
        <v>500000</v>
      </c>
      <c r="F44" s="154" t="s">
        <v>13</v>
      </c>
    </row>
    <row r="45" spans="1:6" ht="94.5" x14ac:dyDescent="0.25">
      <c r="A45" s="131">
        <v>33</v>
      </c>
      <c r="B45" s="303" t="s">
        <v>33307</v>
      </c>
      <c r="C45" s="303" t="s">
        <v>33908</v>
      </c>
      <c r="D45" s="303" t="s">
        <v>33909</v>
      </c>
      <c r="E45" s="418">
        <v>1500000</v>
      </c>
      <c r="F45" s="154" t="s">
        <v>13</v>
      </c>
    </row>
    <row r="46" spans="1:6" ht="63" x14ac:dyDescent="0.25">
      <c r="A46" s="131">
        <v>34</v>
      </c>
      <c r="B46" s="303" t="s">
        <v>33910</v>
      </c>
      <c r="C46" s="303" t="s">
        <v>33911</v>
      </c>
      <c r="D46" s="303" t="s">
        <v>33902</v>
      </c>
      <c r="E46" s="418">
        <v>500000</v>
      </c>
      <c r="F46" s="154" t="s">
        <v>13</v>
      </c>
    </row>
    <row r="47" spans="1:6" ht="94.5" x14ac:dyDescent="0.25">
      <c r="A47" s="131">
        <v>35</v>
      </c>
      <c r="B47" s="303" t="s">
        <v>33912</v>
      </c>
      <c r="C47" s="303" t="s">
        <v>33913</v>
      </c>
      <c r="D47" s="303" t="s">
        <v>33899</v>
      </c>
      <c r="E47" s="418">
        <v>2000000</v>
      </c>
      <c r="F47" s="154" t="s">
        <v>13</v>
      </c>
    </row>
    <row r="48" spans="1:6" ht="63" x14ac:dyDescent="0.25">
      <c r="A48" s="131">
        <v>36</v>
      </c>
      <c r="B48" s="303" t="s">
        <v>33914</v>
      </c>
      <c r="C48" s="303" t="s">
        <v>33915</v>
      </c>
      <c r="D48" s="303" t="s">
        <v>33902</v>
      </c>
      <c r="E48" s="418">
        <v>500000</v>
      </c>
      <c r="F48" s="154" t="s">
        <v>13</v>
      </c>
    </row>
    <row r="49" spans="1:6" ht="63" x14ac:dyDescent="0.25">
      <c r="A49" s="131">
        <v>37</v>
      </c>
      <c r="B49" s="303" t="s">
        <v>33916</v>
      </c>
      <c r="C49" s="303" t="s">
        <v>33917</v>
      </c>
      <c r="D49" s="303" t="s">
        <v>33918</v>
      </c>
      <c r="E49" s="418">
        <v>500000</v>
      </c>
      <c r="F49" s="154" t="s">
        <v>13</v>
      </c>
    </row>
    <row r="50" spans="1:6" ht="47.25" x14ac:dyDescent="0.25">
      <c r="A50" s="131">
        <v>38</v>
      </c>
      <c r="B50" s="303" t="s">
        <v>33919</v>
      </c>
      <c r="C50" s="303" t="s">
        <v>33920</v>
      </c>
      <c r="D50" s="303" t="s">
        <v>33921</v>
      </c>
      <c r="E50" s="418">
        <v>400000</v>
      </c>
      <c r="F50" s="154" t="s">
        <v>13</v>
      </c>
    </row>
    <row r="51" spans="1:6" x14ac:dyDescent="0.25">
      <c r="A51" s="131"/>
      <c r="B51" s="2934" t="s">
        <v>5872</v>
      </c>
      <c r="C51" s="2934"/>
      <c r="D51" s="131"/>
      <c r="E51" s="131"/>
      <c r="F51" s="541"/>
    </row>
    <row r="52" spans="1:6" ht="110.25" x14ac:dyDescent="0.25">
      <c r="A52" s="131">
        <v>39</v>
      </c>
      <c r="B52" s="303" t="s">
        <v>33922</v>
      </c>
      <c r="C52" s="303" t="s">
        <v>33923</v>
      </c>
      <c r="D52" s="303" t="s">
        <v>33924</v>
      </c>
      <c r="E52" s="418">
        <v>3550000</v>
      </c>
      <c r="F52" s="154" t="s">
        <v>13</v>
      </c>
    </row>
    <row r="53" spans="1:6" ht="63" x14ac:dyDescent="0.25">
      <c r="A53" s="131">
        <v>40</v>
      </c>
      <c r="B53" s="303" t="s">
        <v>33925</v>
      </c>
      <c r="C53" s="303" t="s">
        <v>33926</v>
      </c>
      <c r="D53" s="303" t="s">
        <v>33927</v>
      </c>
      <c r="E53" s="418">
        <v>2000000</v>
      </c>
      <c r="F53" s="154" t="s">
        <v>13</v>
      </c>
    </row>
    <row r="54" spans="1:6" ht="63" x14ac:dyDescent="0.25">
      <c r="A54" s="131">
        <v>41</v>
      </c>
      <c r="B54" s="303" t="s">
        <v>33928</v>
      </c>
      <c r="C54" s="303" t="s">
        <v>33929</v>
      </c>
      <c r="D54" s="303" t="s">
        <v>33930</v>
      </c>
      <c r="E54" s="418">
        <v>1500000</v>
      </c>
      <c r="F54" s="154" t="s">
        <v>13</v>
      </c>
    </row>
    <row r="55" spans="1:6" ht="63" x14ac:dyDescent="0.25">
      <c r="A55" s="131">
        <v>42</v>
      </c>
      <c r="B55" s="303" t="s">
        <v>33931</v>
      </c>
      <c r="C55" s="303" t="s">
        <v>33932</v>
      </c>
      <c r="D55" s="303" t="s">
        <v>33933</v>
      </c>
      <c r="E55" s="418">
        <v>1500000</v>
      </c>
      <c r="F55" s="154" t="s">
        <v>13</v>
      </c>
    </row>
    <row r="56" spans="1:6" ht="63" x14ac:dyDescent="0.25">
      <c r="A56" s="131">
        <v>43</v>
      </c>
      <c r="B56" s="303" t="s">
        <v>33934</v>
      </c>
      <c r="C56" s="303" t="s">
        <v>33935</v>
      </c>
      <c r="D56" s="303" t="s">
        <v>33936</v>
      </c>
      <c r="E56" s="418">
        <v>1500000</v>
      </c>
      <c r="F56" s="154" t="s">
        <v>13</v>
      </c>
    </row>
    <row r="57" spans="1:6" ht="63" x14ac:dyDescent="0.25">
      <c r="A57" s="131">
        <v>44</v>
      </c>
      <c r="B57" s="303" t="s">
        <v>33937</v>
      </c>
      <c r="C57" s="303" t="s">
        <v>33938</v>
      </c>
      <c r="D57" s="303" t="s">
        <v>33939</v>
      </c>
      <c r="E57" s="418">
        <v>3000000</v>
      </c>
      <c r="F57" s="154" t="s">
        <v>13</v>
      </c>
    </row>
    <row r="58" spans="1:6" ht="220.5" x14ac:dyDescent="0.25">
      <c r="A58" s="131">
        <v>45</v>
      </c>
      <c r="B58" s="303" t="s">
        <v>33940</v>
      </c>
      <c r="C58" s="303" t="s">
        <v>33941</v>
      </c>
      <c r="D58" s="303" t="s">
        <v>33942</v>
      </c>
      <c r="E58" s="418">
        <v>3000000</v>
      </c>
      <c r="F58" s="154" t="s">
        <v>13</v>
      </c>
    </row>
    <row r="59" spans="1:6" ht="63" x14ac:dyDescent="0.25">
      <c r="A59" s="131">
        <v>46</v>
      </c>
      <c r="B59" s="303" t="s">
        <v>33943</v>
      </c>
      <c r="C59" s="303" t="s">
        <v>33944</v>
      </c>
      <c r="D59" s="303" t="s">
        <v>33930</v>
      </c>
      <c r="E59" s="418">
        <v>2000000</v>
      </c>
      <c r="F59" s="154" t="s">
        <v>13</v>
      </c>
    </row>
    <row r="60" spans="1:6" ht="63" x14ac:dyDescent="0.25">
      <c r="A60" s="131">
        <v>47</v>
      </c>
      <c r="B60" s="303" t="s">
        <v>33890</v>
      </c>
      <c r="C60" s="303" t="s">
        <v>33945</v>
      </c>
      <c r="D60" s="303" t="s">
        <v>33946</v>
      </c>
      <c r="E60" s="418">
        <v>500000</v>
      </c>
      <c r="F60" s="154" t="s">
        <v>135</v>
      </c>
    </row>
    <row r="61" spans="1:6" ht="63" x14ac:dyDescent="0.25">
      <c r="A61" s="131">
        <v>48</v>
      </c>
      <c r="B61" s="303" t="s">
        <v>33947</v>
      </c>
      <c r="C61" s="303" t="s">
        <v>33948</v>
      </c>
      <c r="D61" s="303" t="s">
        <v>33918</v>
      </c>
      <c r="E61" s="418">
        <v>500000</v>
      </c>
      <c r="F61" s="154" t="s">
        <v>13</v>
      </c>
    </row>
    <row r="62" spans="1:6" ht="63" x14ac:dyDescent="0.25">
      <c r="A62" s="131">
        <v>49</v>
      </c>
      <c r="B62" s="303" t="s">
        <v>33949</v>
      </c>
      <c r="C62" s="303" t="s">
        <v>33950</v>
      </c>
      <c r="D62" s="303" t="s">
        <v>33951</v>
      </c>
      <c r="E62" s="418">
        <v>500000</v>
      </c>
      <c r="F62" s="154" t="s">
        <v>135</v>
      </c>
    </row>
    <row r="63" spans="1:6" ht="63" x14ac:dyDescent="0.25">
      <c r="A63" s="131">
        <v>50</v>
      </c>
      <c r="B63" s="303" t="s">
        <v>33952</v>
      </c>
      <c r="C63" s="303" t="s">
        <v>33953</v>
      </c>
      <c r="D63" s="303" t="s">
        <v>33954</v>
      </c>
      <c r="E63" s="418">
        <v>1000000</v>
      </c>
      <c r="F63" s="154" t="s">
        <v>13</v>
      </c>
    </row>
    <row r="64" spans="1:6" ht="110.25" x14ac:dyDescent="0.25">
      <c r="A64" s="131">
        <v>51</v>
      </c>
      <c r="B64" s="303" t="s">
        <v>33955</v>
      </c>
      <c r="C64" s="303" t="s">
        <v>33956</v>
      </c>
      <c r="D64" s="303" t="s">
        <v>33957</v>
      </c>
      <c r="E64" s="418">
        <v>800000</v>
      </c>
      <c r="F64" s="154" t="s">
        <v>13</v>
      </c>
    </row>
    <row r="65" spans="1:6" ht="47.25" x14ac:dyDescent="0.25">
      <c r="A65" s="131">
        <v>52</v>
      </c>
      <c r="B65" s="303" t="s">
        <v>33958</v>
      </c>
      <c r="C65" s="303" t="s">
        <v>33959</v>
      </c>
      <c r="D65" s="303" t="s">
        <v>33960</v>
      </c>
      <c r="E65" s="418">
        <v>500000</v>
      </c>
      <c r="F65" s="154" t="s">
        <v>13</v>
      </c>
    </row>
    <row r="66" spans="1:6" ht="31.5" x14ac:dyDescent="0.25">
      <c r="A66" s="131">
        <v>53</v>
      </c>
      <c r="B66" s="303" t="s">
        <v>33947</v>
      </c>
      <c r="C66" s="303" t="s">
        <v>33961</v>
      </c>
      <c r="D66" s="303" t="s">
        <v>33962</v>
      </c>
      <c r="E66" s="418">
        <v>200000</v>
      </c>
      <c r="F66" s="154" t="s">
        <v>13</v>
      </c>
    </row>
    <row r="67" spans="1:6" ht="31.5" x14ac:dyDescent="0.25">
      <c r="A67" s="131">
        <v>54</v>
      </c>
      <c r="B67" s="303" t="s">
        <v>33963</v>
      </c>
      <c r="C67" s="303" t="s">
        <v>33964</v>
      </c>
      <c r="D67" s="303" t="s">
        <v>33962</v>
      </c>
      <c r="E67" s="418">
        <v>200000</v>
      </c>
      <c r="F67" s="154" t="s">
        <v>13</v>
      </c>
    </row>
    <row r="68" spans="1:6" ht="31.5" x14ac:dyDescent="0.25">
      <c r="A68" s="131">
        <v>55</v>
      </c>
      <c r="B68" s="303" t="s">
        <v>33965</v>
      </c>
      <c r="C68" s="303" t="s">
        <v>33966</v>
      </c>
      <c r="D68" s="303" t="s">
        <v>33962</v>
      </c>
      <c r="E68" s="418">
        <v>200000</v>
      </c>
      <c r="F68" s="154" t="s">
        <v>13</v>
      </c>
    </row>
    <row r="69" spans="1:6" ht="31.5" x14ac:dyDescent="0.25">
      <c r="A69" s="131">
        <v>56</v>
      </c>
      <c r="B69" s="303" t="s">
        <v>33967</v>
      </c>
      <c r="C69" s="303" t="s">
        <v>33968</v>
      </c>
      <c r="D69" s="303" t="s">
        <v>33962</v>
      </c>
      <c r="E69" s="418">
        <v>200000</v>
      </c>
      <c r="F69" s="154" t="s">
        <v>13</v>
      </c>
    </row>
    <row r="70" spans="1:6" ht="173.25" x14ac:dyDescent="0.25">
      <c r="A70" s="131">
        <v>65</v>
      </c>
      <c r="B70" s="303" t="s">
        <v>33922</v>
      </c>
      <c r="C70" s="303" t="s">
        <v>33969</v>
      </c>
      <c r="D70" s="303" t="s">
        <v>33970</v>
      </c>
      <c r="E70" s="989">
        <v>250000</v>
      </c>
      <c r="F70" s="154" t="s">
        <v>13</v>
      </c>
    </row>
    <row r="71" spans="1:6" ht="173.25" x14ac:dyDescent="0.25">
      <c r="A71" s="131">
        <v>66</v>
      </c>
      <c r="B71" s="303" t="s">
        <v>33943</v>
      </c>
      <c r="C71" s="303" t="s">
        <v>33971</v>
      </c>
      <c r="D71" s="303" t="s">
        <v>33970</v>
      </c>
      <c r="E71" s="989">
        <v>250000</v>
      </c>
      <c r="F71" s="154" t="s">
        <v>13</v>
      </c>
    </row>
    <row r="72" spans="1:6" ht="173.25" x14ac:dyDescent="0.25">
      <c r="A72" s="131">
        <v>67</v>
      </c>
      <c r="B72" s="303" t="s">
        <v>33892</v>
      </c>
      <c r="C72" s="303" t="s">
        <v>33972</v>
      </c>
      <c r="D72" s="303" t="s">
        <v>33970</v>
      </c>
      <c r="E72" s="989">
        <v>250000</v>
      </c>
      <c r="F72" s="154" t="s">
        <v>13</v>
      </c>
    </row>
    <row r="73" spans="1:6" ht="173.25" x14ac:dyDescent="0.25">
      <c r="A73" s="131">
        <v>68</v>
      </c>
      <c r="B73" s="303" t="s">
        <v>33882</v>
      </c>
      <c r="C73" s="303" t="s">
        <v>33973</v>
      </c>
      <c r="D73" s="303" t="s">
        <v>33970</v>
      </c>
      <c r="E73" s="989">
        <v>250000</v>
      </c>
      <c r="F73" s="154" t="s">
        <v>13</v>
      </c>
    </row>
    <row r="74" spans="1:6" ht="173.25" x14ac:dyDescent="0.25">
      <c r="A74" s="131">
        <v>69</v>
      </c>
      <c r="B74" s="303" t="s">
        <v>33925</v>
      </c>
      <c r="C74" s="303" t="s">
        <v>33974</v>
      </c>
      <c r="D74" s="303" t="s">
        <v>33970</v>
      </c>
      <c r="E74" s="989">
        <v>250000</v>
      </c>
      <c r="F74" s="154" t="s">
        <v>13</v>
      </c>
    </row>
    <row r="75" spans="1:6" ht="173.25" x14ac:dyDescent="0.25">
      <c r="A75" s="1449">
        <v>70</v>
      </c>
      <c r="B75" s="303" t="s">
        <v>33975</v>
      </c>
      <c r="C75" s="303" t="s">
        <v>33976</v>
      </c>
      <c r="D75" s="303" t="s">
        <v>33970</v>
      </c>
      <c r="E75" s="989">
        <v>250000</v>
      </c>
      <c r="F75" s="154" t="s">
        <v>13</v>
      </c>
    </row>
    <row r="76" spans="1:6" x14ac:dyDescent="0.25">
      <c r="A76" s="131"/>
      <c r="B76" s="130" t="s">
        <v>219</v>
      </c>
      <c r="C76" s="131"/>
      <c r="D76" s="131"/>
      <c r="E76" s="131"/>
      <c r="F76" s="541"/>
    </row>
    <row r="77" spans="1:6" ht="63" x14ac:dyDescent="0.25">
      <c r="A77" s="131">
        <v>57</v>
      </c>
      <c r="B77" s="303" t="s">
        <v>33977</v>
      </c>
      <c r="C77" s="303" t="s">
        <v>33978</v>
      </c>
      <c r="D77" s="303" t="s">
        <v>33979</v>
      </c>
      <c r="E77" s="418">
        <v>500000</v>
      </c>
      <c r="F77" s="154" t="s">
        <v>13</v>
      </c>
    </row>
    <row r="78" spans="1:6" ht="63" x14ac:dyDescent="0.25">
      <c r="A78" s="131">
        <v>58</v>
      </c>
      <c r="B78" s="303" t="s">
        <v>33980</v>
      </c>
      <c r="C78" s="303" t="s">
        <v>33981</v>
      </c>
      <c r="D78" s="303" t="s">
        <v>33979</v>
      </c>
      <c r="E78" s="418">
        <v>500000</v>
      </c>
      <c r="F78" s="154" t="s">
        <v>13</v>
      </c>
    </row>
    <row r="79" spans="1:6" ht="47.25" x14ac:dyDescent="0.25">
      <c r="A79" s="131">
        <v>59</v>
      </c>
      <c r="B79" s="303" t="s">
        <v>33982</v>
      </c>
      <c r="C79" s="303" t="s">
        <v>33983</v>
      </c>
      <c r="D79" s="303" t="s">
        <v>33984</v>
      </c>
      <c r="E79" s="418">
        <v>300000</v>
      </c>
      <c r="F79" s="154" t="s">
        <v>135</v>
      </c>
    </row>
    <row r="80" spans="1:6" ht="110.25" x14ac:dyDescent="0.25">
      <c r="A80" s="131">
        <v>60</v>
      </c>
      <c r="B80" s="303" t="s">
        <v>33985</v>
      </c>
      <c r="C80" s="303" t="s">
        <v>33986</v>
      </c>
      <c r="D80" s="303" t="s">
        <v>33987</v>
      </c>
      <c r="E80" s="418">
        <v>3198834.86</v>
      </c>
      <c r="F80" s="154" t="s">
        <v>13</v>
      </c>
    </row>
    <row r="81" spans="1:6" x14ac:dyDescent="0.25">
      <c r="A81" s="131"/>
      <c r="B81" s="2895" t="s">
        <v>2048</v>
      </c>
      <c r="C81" s="2967"/>
      <c r="D81" s="2896"/>
      <c r="E81" s="131"/>
      <c r="F81" s="541"/>
    </row>
    <row r="82" spans="1:6" ht="157.5" x14ac:dyDescent="0.25">
      <c r="A82" s="131">
        <v>61</v>
      </c>
      <c r="B82" s="303" t="s">
        <v>33988</v>
      </c>
      <c r="C82" s="69" t="s">
        <v>33989</v>
      </c>
      <c r="D82" s="75" t="s">
        <v>33990</v>
      </c>
      <c r="E82" s="418">
        <v>1169256.8</v>
      </c>
      <c r="F82" s="154" t="s">
        <v>13</v>
      </c>
    </row>
    <row r="83" spans="1:6" ht="157.5" x14ac:dyDescent="0.25">
      <c r="A83" s="131">
        <v>62</v>
      </c>
      <c r="B83" s="303" t="s">
        <v>33991</v>
      </c>
      <c r="C83" s="69" t="s">
        <v>33992</v>
      </c>
      <c r="D83" s="75" t="s">
        <v>33990</v>
      </c>
      <c r="E83" s="418">
        <v>1169256.8</v>
      </c>
      <c r="F83" s="154" t="s">
        <v>13</v>
      </c>
    </row>
    <row r="84" spans="1:6" ht="157.5" x14ac:dyDescent="0.25">
      <c r="A84" s="131">
        <v>63</v>
      </c>
      <c r="B84" s="303" t="s">
        <v>33993</v>
      </c>
      <c r="C84" s="69" t="s">
        <v>33994</v>
      </c>
      <c r="D84" s="75" t="s">
        <v>33990</v>
      </c>
      <c r="E84" s="418">
        <v>1169256.8</v>
      </c>
      <c r="F84" s="154" t="s">
        <v>13</v>
      </c>
    </row>
    <row r="85" spans="1:6" ht="157.5" x14ac:dyDescent="0.25">
      <c r="A85" s="131">
        <v>64</v>
      </c>
      <c r="B85" s="303" t="s">
        <v>33995</v>
      </c>
      <c r="C85" s="69" t="s">
        <v>33996</v>
      </c>
      <c r="D85" s="75" t="s">
        <v>33990</v>
      </c>
      <c r="E85" s="418">
        <v>1169256.8</v>
      </c>
      <c r="F85" s="154" t="s">
        <v>13</v>
      </c>
    </row>
    <row r="86" spans="1:6" x14ac:dyDescent="0.25">
      <c r="A86" s="131"/>
      <c r="B86" s="130" t="s">
        <v>248</v>
      </c>
      <c r="C86" s="131"/>
      <c r="D86" s="131"/>
      <c r="E86" s="1369">
        <f>SUM(E6:E85)</f>
        <v>81310344.819999978</v>
      </c>
      <c r="F86" s="541"/>
    </row>
    <row r="87" spans="1:6" x14ac:dyDescent="0.25">
      <c r="A87" s="357"/>
      <c r="B87" s="2427" t="s">
        <v>9</v>
      </c>
      <c r="C87" s="2427"/>
      <c r="D87" s="2427"/>
      <c r="E87" s="358"/>
      <c r="F87" s="1434"/>
    </row>
    <row r="88" spans="1:6" ht="63" x14ac:dyDescent="0.25">
      <c r="A88" s="353">
        <v>1</v>
      </c>
      <c r="B88" s="69" t="s">
        <v>269</v>
      </c>
      <c r="C88" s="7" t="s">
        <v>33997</v>
      </c>
      <c r="D88" s="69" t="s">
        <v>271</v>
      </c>
      <c r="E88" s="187">
        <v>1000000</v>
      </c>
      <c r="F88" s="541" t="s">
        <v>272</v>
      </c>
    </row>
    <row r="89" spans="1:6" x14ac:dyDescent="0.25">
      <c r="A89" s="353"/>
      <c r="B89" s="70" t="s">
        <v>273</v>
      </c>
      <c r="C89" s="7"/>
      <c r="D89" s="69"/>
      <c r="E89" s="187"/>
      <c r="F89" s="541"/>
    </row>
    <row r="90" spans="1:6" ht="63" x14ac:dyDescent="0.25">
      <c r="A90" s="353">
        <v>2</v>
      </c>
      <c r="B90" s="69" t="s">
        <v>274</v>
      </c>
      <c r="C90" s="7" t="s">
        <v>33998</v>
      </c>
      <c r="D90" s="69" t="s">
        <v>276</v>
      </c>
      <c r="E90" s="187">
        <v>4500000</v>
      </c>
      <c r="F90" s="541" t="s">
        <v>277</v>
      </c>
    </row>
    <row r="91" spans="1:6" x14ac:dyDescent="0.25">
      <c r="A91" s="353"/>
      <c r="B91" s="70" t="s">
        <v>248</v>
      </c>
      <c r="C91" s="69"/>
      <c r="D91" s="69"/>
      <c r="E91" s="189">
        <v>5500000</v>
      </c>
      <c r="F91" s="541"/>
    </row>
    <row r="92" spans="1:6" x14ac:dyDescent="0.25">
      <c r="A92" s="88"/>
      <c r="B92" s="88" t="s">
        <v>324</v>
      </c>
      <c r="C92" s="88"/>
      <c r="D92" s="88"/>
      <c r="E92" s="89">
        <f>E91+E86</f>
        <v>86810344.819999978</v>
      </c>
      <c r="F92" s="88"/>
    </row>
    <row r="96" spans="1:6" x14ac:dyDescent="0.25">
      <c r="A96" s="2352" t="s">
        <v>0</v>
      </c>
      <c r="B96" s="2352"/>
      <c r="C96" s="2352"/>
      <c r="D96" s="2352"/>
      <c r="E96" s="2352"/>
      <c r="F96" s="2352"/>
    </row>
    <row r="97" spans="1:6" x14ac:dyDescent="0.25">
      <c r="A97" s="2352" t="s">
        <v>33848</v>
      </c>
      <c r="B97" s="2352"/>
      <c r="C97" s="2352"/>
      <c r="D97" s="2352"/>
      <c r="E97" s="2352"/>
      <c r="F97" s="2352"/>
    </row>
    <row r="98" spans="1:6" x14ac:dyDescent="0.25">
      <c r="A98" s="2352" t="s">
        <v>281</v>
      </c>
      <c r="B98" s="2352"/>
      <c r="C98" s="2352"/>
      <c r="D98" s="2352"/>
      <c r="E98" s="2352"/>
      <c r="F98" s="2352"/>
    </row>
    <row r="99" spans="1:6" ht="31.5" x14ac:dyDescent="0.25">
      <c r="A99" s="115" t="s">
        <v>32462</v>
      </c>
      <c r="B99" s="115" t="s">
        <v>4</v>
      </c>
      <c r="C99" s="115" t="s">
        <v>5</v>
      </c>
      <c r="D99" s="115" t="s">
        <v>6948</v>
      </c>
      <c r="E99" s="497" t="s">
        <v>2611</v>
      </c>
      <c r="F99" s="115" t="s">
        <v>8</v>
      </c>
    </row>
    <row r="100" spans="1:6" x14ac:dyDescent="0.25">
      <c r="A100" s="156"/>
      <c r="B100" s="2527" t="s">
        <v>27539</v>
      </c>
      <c r="C100" s="2422"/>
      <c r="D100" s="2423"/>
      <c r="E100" s="154"/>
      <c r="F100" s="156"/>
    </row>
    <row r="101" spans="1:6" ht="94.5" x14ac:dyDescent="0.25">
      <c r="A101" s="156">
        <v>1</v>
      </c>
      <c r="B101" s="156" t="s">
        <v>295</v>
      </c>
      <c r="C101" s="156" t="s">
        <v>33851</v>
      </c>
      <c r="D101" s="156" t="s">
        <v>2063</v>
      </c>
      <c r="E101" s="306">
        <v>300000</v>
      </c>
      <c r="F101" s="156" t="s">
        <v>135</v>
      </c>
    </row>
    <row r="102" spans="1:6" ht="47.25" x14ac:dyDescent="0.25">
      <c r="A102" s="156">
        <v>2</v>
      </c>
      <c r="B102" s="156" t="s">
        <v>23</v>
      </c>
      <c r="C102" s="156" t="s">
        <v>33854</v>
      </c>
      <c r="D102" s="156" t="s">
        <v>5943</v>
      </c>
      <c r="E102" s="306">
        <v>382758.62</v>
      </c>
      <c r="F102" s="156" t="s">
        <v>135</v>
      </c>
    </row>
    <row r="103" spans="1:6" x14ac:dyDescent="0.25">
      <c r="A103" s="156"/>
      <c r="B103" s="2527" t="s">
        <v>8023</v>
      </c>
      <c r="C103" s="2422"/>
      <c r="D103" s="2423"/>
      <c r="E103" s="55"/>
      <c r="F103" s="156"/>
    </row>
    <row r="104" spans="1:6" ht="47.25" x14ac:dyDescent="0.25">
      <c r="A104" s="156">
        <v>3</v>
      </c>
      <c r="B104" s="149" t="s">
        <v>1662</v>
      </c>
      <c r="C104" s="149" t="s">
        <v>33859</v>
      </c>
      <c r="D104" s="149" t="s">
        <v>33999</v>
      </c>
      <c r="E104" s="306">
        <v>341379.32</v>
      </c>
      <c r="F104" s="149" t="s">
        <v>135</v>
      </c>
    </row>
    <row r="105" spans="1:6" x14ac:dyDescent="0.25">
      <c r="A105" s="156"/>
      <c r="B105" s="251" t="s">
        <v>739</v>
      </c>
      <c r="C105" s="156"/>
      <c r="D105" s="156"/>
      <c r="E105" s="55"/>
      <c r="F105" s="156"/>
    </row>
    <row r="106" spans="1:6" ht="78.75" x14ac:dyDescent="0.25">
      <c r="A106" s="156">
        <v>4</v>
      </c>
      <c r="B106" s="156" t="s">
        <v>301</v>
      </c>
      <c r="C106" s="156" t="s">
        <v>34000</v>
      </c>
      <c r="D106" s="156" t="s">
        <v>43</v>
      </c>
      <c r="E106" s="306">
        <v>568965.51</v>
      </c>
      <c r="F106" s="156" t="s">
        <v>135</v>
      </c>
    </row>
    <row r="107" spans="1:6" x14ac:dyDescent="0.25">
      <c r="A107" s="156"/>
      <c r="B107" s="251" t="s">
        <v>306</v>
      </c>
      <c r="C107" s="156"/>
      <c r="D107" s="156"/>
      <c r="E107" s="55"/>
      <c r="F107" s="156"/>
    </row>
    <row r="108" spans="1:6" ht="110.25" x14ac:dyDescent="0.25">
      <c r="A108" s="156">
        <v>5</v>
      </c>
      <c r="B108" s="156" t="s">
        <v>4481</v>
      </c>
      <c r="C108" s="156" t="s">
        <v>34001</v>
      </c>
      <c r="D108" s="156" t="s">
        <v>21617</v>
      </c>
      <c r="E108" s="306">
        <v>227586.2</v>
      </c>
      <c r="F108" s="156" t="s">
        <v>135</v>
      </c>
    </row>
    <row r="109" spans="1:6" x14ac:dyDescent="0.25">
      <c r="A109" s="156"/>
      <c r="B109" s="2381" t="s">
        <v>303</v>
      </c>
      <c r="C109" s="2382"/>
      <c r="D109" s="156"/>
      <c r="E109" s="55"/>
      <c r="F109" s="156"/>
    </row>
    <row r="110" spans="1:6" ht="31.5" x14ac:dyDescent="0.25">
      <c r="A110" s="156">
        <v>6</v>
      </c>
      <c r="B110" s="156" t="s">
        <v>33963</v>
      </c>
      <c r="C110" s="156" t="s">
        <v>34002</v>
      </c>
      <c r="D110" s="156" t="s">
        <v>34003</v>
      </c>
      <c r="E110" s="306">
        <v>75862</v>
      </c>
      <c r="F110" s="156" t="s">
        <v>13</v>
      </c>
    </row>
    <row r="111" spans="1:6" ht="31.5" x14ac:dyDescent="0.25">
      <c r="A111" s="156">
        <v>7</v>
      </c>
      <c r="B111" s="156" t="s">
        <v>34004</v>
      </c>
      <c r="C111" s="156" t="s">
        <v>34005</v>
      </c>
      <c r="D111" s="156" t="s">
        <v>34003</v>
      </c>
      <c r="E111" s="306">
        <v>75862</v>
      </c>
      <c r="F111" s="156" t="s">
        <v>13</v>
      </c>
    </row>
    <row r="112" spans="1:6" ht="31.5" x14ac:dyDescent="0.25">
      <c r="A112" s="156">
        <v>8</v>
      </c>
      <c r="B112" s="156" t="s">
        <v>34006</v>
      </c>
      <c r="C112" s="156" t="s">
        <v>34007</v>
      </c>
      <c r="D112" s="156" t="s">
        <v>34003</v>
      </c>
      <c r="E112" s="306">
        <v>75862.2</v>
      </c>
      <c r="F112" s="156" t="s">
        <v>13</v>
      </c>
    </row>
    <row r="113" spans="1:6" ht="94.5" x14ac:dyDescent="0.25">
      <c r="A113" s="156">
        <v>9</v>
      </c>
      <c r="B113" s="156" t="s">
        <v>34008</v>
      </c>
      <c r="C113" s="156" t="s">
        <v>34009</v>
      </c>
      <c r="D113" s="156" t="s">
        <v>34010</v>
      </c>
      <c r="E113" s="306">
        <v>800000</v>
      </c>
      <c r="F113" s="156" t="s">
        <v>13</v>
      </c>
    </row>
    <row r="114" spans="1:6" ht="63" x14ac:dyDescent="0.25">
      <c r="A114" s="156">
        <v>10</v>
      </c>
      <c r="B114" s="156" t="s">
        <v>34011</v>
      </c>
      <c r="C114" s="156" t="s">
        <v>34012</v>
      </c>
      <c r="D114" s="156" t="s">
        <v>34013</v>
      </c>
      <c r="E114" s="306">
        <v>531034.49</v>
      </c>
      <c r="F114" s="156" t="s">
        <v>13</v>
      </c>
    </row>
    <row r="115" spans="1:6" x14ac:dyDescent="0.25">
      <c r="A115" s="156"/>
      <c r="B115" s="2381" t="s">
        <v>5872</v>
      </c>
      <c r="C115" s="2382"/>
      <c r="D115" s="156"/>
      <c r="E115" s="55"/>
      <c r="F115" s="156"/>
    </row>
    <row r="116" spans="1:6" ht="63" x14ac:dyDescent="0.25">
      <c r="A116" s="156">
        <v>11</v>
      </c>
      <c r="B116" s="156" t="s">
        <v>34014</v>
      </c>
      <c r="C116" s="156" t="s">
        <v>34015</v>
      </c>
      <c r="D116" s="156" t="s">
        <v>34016</v>
      </c>
      <c r="E116" s="306">
        <v>1000000</v>
      </c>
      <c r="F116" s="156" t="s">
        <v>13</v>
      </c>
    </row>
    <row r="117" spans="1:6" ht="63" x14ac:dyDescent="0.25">
      <c r="A117" s="156">
        <v>12</v>
      </c>
      <c r="B117" s="156" t="s">
        <v>33878</v>
      </c>
      <c r="C117" s="156" t="s">
        <v>34017</v>
      </c>
      <c r="D117" s="156" t="s">
        <v>34018</v>
      </c>
      <c r="E117" s="306">
        <v>1000000</v>
      </c>
      <c r="F117" s="156" t="s">
        <v>13</v>
      </c>
    </row>
    <row r="118" spans="1:6" x14ac:dyDescent="0.25">
      <c r="A118" s="156"/>
      <c r="B118" s="264" t="s">
        <v>219</v>
      </c>
      <c r="C118" s="156"/>
      <c r="D118" s="156"/>
      <c r="E118" s="55"/>
      <c r="F118" s="156"/>
    </row>
    <row r="119" spans="1:6" ht="47.25" x14ac:dyDescent="0.25">
      <c r="A119" s="156">
        <v>13</v>
      </c>
      <c r="B119" s="156" t="s">
        <v>34019</v>
      </c>
      <c r="C119" s="156" t="s">
        <v>34020</v>
      </c>
      <c r="D119" s="156" t="s">
        <v>34021</v>
      </c>
      <c r="E119" s="306">
        <v>1000000</v>
      </c>
      <c r="F119" s="156" t="s">
        <v>13</v>
      </c>
    </row>
    <row r="120" spans="1:6" x14ac:dyDescent="0.25">
      <c r="A120" s="367"/>
      <c r="B120" s="367"/>
      <c r="C120" s="367"/>
      <c r="D120" s="367"/>
      <c r="E120" s="1450">
        <f>SUM(E101:E119)</f>
        <v>6379310.3399999999</v>
      </c>
      <c r="F120" s="367"/>
    </row>
    <row r="121" spans="1:6" ht="18" customHeight="1" x14ac:dyDescent="0.25">
      <c r="A121" s="367"/>
      <c r="B121" s="2424" t="s">
        <v>323</v>
      </c>
      <c r="C121" s="2426"/>
      <c r="D121" s="367"/>
      <c r="E121" s="1450"/>
      <c r="F121" s="367"/>
    </row>
    <row r="122" spans="1:6" x14ac:dyDescent="0.25">
      <c r="A122" s="365"/>
      <c r="B122" s="2796" t="s">
        <v>5895</v>
      </c>
      <c r="C122" s="2798"/>
      <c r="D122" s="365"/>
      <c r="E122" s="317"/>
      <c r="F122" s="365"/>
    </row>
    <row r="123" spans="1:6" ht="409.5" x14ac:dyDescent="0.25">
      <c r="A123" s="365">
        <v>9</v>
      </c>
      <c r="B123" s="365" t="s">
        <v>33916</v>
      </c>
      <c r="C123" s="365" t="s">
        <v>34022</v>
      </c>
      <c r="D123" s="365" t="s">
        <v>34023</v>
      </c>
      <c r="E123" s="419">
        <v>5000000</v>
      </c>
      <c r="F123" s="365" t="s">
        <v>13</v>
      </c>
    </row>
    <row r="124" spans="1:6" x14ac:dyDescent="0.25">
      <c r="A124" s="88"/>
      <c r="B124" s="88" t="s">
        <v>248</v>
      </c>
      <c r="C124" s="88"/>
      <c r="D124" s="88"/>
      <c r="E124" s="890">
        <v>5000000</v>
      </c>
    </row>
    <row r="125" spans="1:6" x14ac:dyDescent="0.25">
      <c r="A125" s="88"/>
      <c r="B125" s="88" t="s">
        <v>324</v>
      </c>
      <c r="C125" s="88"/>
      <c r="D125" s="88"/>
      <c r="E125" s="404">
        <f>E124+E120</f>
        <v>11379310.34</v>
      </c>
    </row>
  </sheetData>
  <mergeCells count="19">
    <mergeCell ref="A97:F97"/>
    <mergeCell ref="A98:F98"/>
    <mergeCell ref="B100:D100"/>
    <mergeCell ref="B23:C23"/>
    <mergeCell ref="A1:F1"/>
    <mergeCell ref="A2:F2"/>
    <mergeCell ref="A3:F3"/>
    <mergeCell ref="B5:D5"/>
    <mergeCell ref="B11:D11"/>
    <mergeCell ref="B38:C38"/>
    <mergeCell ref="B51:C51"/>
    <mergeCell ref="B81:D81"/>
    <mergeCell ref="B87:D87"/>
    <mergeCell ref="A96:F96"/>
    <mergeCell ref="B103:D103"/>
    <mergeCell ref="B109:C109"/>
    <mergeCell ref="B115:C115"/>
    <mergeCell ref="B122:C122"/>
    <mergeCell ref="B121:C121"/>
  </mergeCells>
  <pageMargins left="0.7" right="0.7" top="0.75" bottom="0.75" header="0.3" footer="0.3"/>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topLeftCell="A79" workbookViewId="0">
      <selection activeCell="E58" sqref="E58"/>
    </sheetView>
  </sheetViews>
  <sheetFormatPr defaultRowHeight="15.75" x14ac:dyDescent="0.25"/>
  <cols>
    <col min="1" max="1" width="9.140625" style="128"/>
    <col min="2" max="2" width="17.140625" style="128" customWidth="1"/>
    <col min="3" max="3" width="43.42578125" style="128" customWidth="1"/>
    <col min="4" max="4" width="18.140625" style="128" customWidth="1"/>
    <col min="5" max="5" width="20" style="128" customWidth="1"/>
    <col min="6" max="6" width="13" style="128" customWidth="1"/>
    <col min="7" max="16384" width="9.140625" style="128"/>
  </cols>
  <sheetData>
    <row r="1" spans="1:6" x14ac:dyDescent="0.25">
      <c r="A1" s="2345" t="s">
        <v>0</v>
      </c>
      <c r="B1" s="2345"/>
      <c r="C1" s="2345"/>
      <c r="D1" s="2345"/>
      <c r="E1" s="2345"/>
      <c r="F1" s="2345"/>
    </row>
    <row r="2" spans="1:6" x14ac:dyDescent="0.25">
      <c r="A2" s="2345" t="s">
        <v>34024</v>
      </c>
      <c r="B2" s="2345"/>
      <c r="C2" s="2345"/>
      <c r="D2" s="2345"/>
      <c r="E2" s="2345"/>
      <c r="F2" s="2345"/>
    </row>
    <row r="3" spans="1:6" x14ac:dyDescent="0.25">
      <c r="A3" s="2345" t="s">
        <v>281</v>
      </c>
      <c r="B3" s="2345"/>
      <c r="C3" s="2345"/>
      <c r="D3" s="2345"/>
      <c r="E3" s="2345"/>
      <c r="F3" s="2345"/>
    </row>
    <row r="4" spans="1:6" x14ac:dyDescent="0.25">
      <c r="A4" s="9" t="s">
        <v>3</v>
      </c>
      <c r="B4" s="96" t="s">
        <v>283</v>
      </c>
      <c r="C4" s="96" t="s">
        <v>284</v>
      </c>
      <c r="D4" s="96" t="s">
        <v>5291</v>
      </c>
      <c r="E4" s="138" t="s">
        <v>286</v>
      </c>
      <c r="F4" s="219" t="s">
        <v>287</v>
      </c>
    </row>
    <row r="5" spans="1:6" x14ac:dyDescent="0.25">
      <c r="A5" s="69"/>
      <c r="B5" s="2472" t="s">
        <v>9</v>
      </c>
      <c r="C5" s="2472"/>
      <c r="D5" s="2472"/>
      <c r="E5" s="189"/>
      <c r="F5" s="72"/>
    </row>
    <row r="6" spans="1:6" ht="47.25" x14ac:dyDescent="0.25">
      <c r="A6" s="69">
        <v>1</v>
      </c>
      <c r="B6" s="75" t="s">
        <v>289</v>
      </c>
      <c r="C6" s="75" t="s">
        <v>34025</v>
      </c>
      <c r="D6" s="75" t="s">
        <v>12</v>
      </c>
      <c r="E6" s="187">
        <f>2550000-1000000</f>
        <v>1550000</v>
      </c>
      <c r="F6" s="72" t="s">
        <v>5827</v>
      </c>
    </row>
    <row r="7" spans="1:6" ht="126" x14ac:dyDescent="0.25">
      <c r="A7" s="69">
        <v>2</v>
      </c>
      <c r="B7" s="75" t="s">
        <v>295</v>
      </c>
      <c r="C7" s="75" t="s">
        <v>34130</v>
      </c>
      <c r="D7" s="75" t="s">
        <v>34026</v>
      </c>
      <c r="E7" s="187">
        <v>700000</v>
      </c>
      <c r="F7" s="72" t="s">
        <v>5827</v>
      </c>
    </row>
    <row r="8" spans="1:6" ht="31.5" x14ac:dyDescent="0.25">
      <c r="A8" s="69">
        <v>3</v>
      </c>
      <c r="B8" s="75" t="s">
        <v>17</v>
      </c>
      <c r="C8" s="75" t="s">
        <v>34131</v>
      </c>
      <c r="D8" s="75" t="s">
        <v>19</v>
      </c>
      <c r="E8" s="187">
        <v>350000</v>
      </c>
      <c r="F8" s="72" t="s">
        <v>5827</v>
      </c>
    </row>
    <row r="9" spans="1:6" ht="78.75" x14ac:dyDescent="0.25">
      <c r="A9" s="69">
        <v>4</v>
      </c>
      <c r="B9" s="75" t="s">
        <v>23</v>
      </c>
      <c r="C9" s="75" t="s">
        <v>34027</v>
      </c>
      <c r="D9" s="75" t="s">
        <v>3056</v>
      </c>
      <c r="E9" s="187">
        <v>1608620.67</v>
      </c>
      <c r="F9" s="72" t="s">
        <v>5827</v>
      </c>
    </row>
    <row r="10" spans="1:6" x14ac:dyDescent="0.25">
      <c r="A10" s="69"/>
      <c r="B10" s="2351" t="s">
        <v>334</v>
      </c>
      <c r="C10" s="2351"/>
      <c r="D10" s="2351"/>
      <c r="E10" s="187"/>
      <c r="F10" s="72"/>
    </row>
    <row r="11" spans="1:6" ht="110.25" x14ac:dyDescent="0.25">
      <c r="A11" s="69">
        <v>5</v>
      </c>
      <c r="B11" s="75" t="s">
        <v>295</v>
      </c>
      <c r="C11" s="75" t="s">
        <v>34028</v>
      </c>
      <c r="D11" s="75" t="s">
        <v>3852</v>
      </c>
      <c r="E11" s="187">
        <v>504310.34</v>
      </c>
      <c r="F11" s="72" t="s">
        <v>5827</v>
      </c>
    </row>
    <row r="12" spans="1:6" ht="78.75" x14ac:dyDescent="0.25">
      <c r="A12" s="69">
        <v>6</v>
      </c>
      <c r="B12" s="75" t="s">
        <v>23</v>
      </c>
      <c r="C12" s="75" t="s">
        <v>34029</v>
      </c>
      <c r="D12" s="75" t="s">
        <v>3056</v>
      </c>
      <c r="E12" s="187">
        <v>1300000</v>
      </c>
      <c r="F12" s="72" t="s">
        <v>5827</v>
      </c>
    </row>
    <row r="13" spans="1:6" ht="78.75" x14ac:dyDescent="0.25">
      <c r="A13" s="69">
        <v>7</v>
      </c>
      <c r="B13" s="75" t="s">
        <v>299</v>
      </c>
      <c r="C13" s="75" t="s">
        <v>34030</v>
      </c>
      <c r="D13" s="75" t="s">
        <v>34031</v>
      </c>
      <c r="E13" s="187">
        <v>800000</v>
      </c>
      <c r="F13" s="72" t="s">
        <v>5827</v>
      </c>
    </row>
    <row r="14" spans="1:6" ht="94.5" x14ac:dyDescent="0.25">
      <c r="A14" s="69">
        <v>8</v>
      </c>
      <c r="B14" s="75" t="s">
        <v>301</v>
      </c>
      <c r="C14" s="75" t="s">
        <v>34032</v>
      </c>
      <c r="D14" s="75" t="s">
        <v>302</v>
      </c>
      <c r="E14" s="187">
        <v>4568965.5199999996</v>
      </c>
      <c r="F14" s="72" t="s">
        <v>5827</v>
      </c>
    </row>
    <row r="15" spans="1:6" ht="141.75" x14ac:dyDescent="0.25">
      <c r="A15" s="69">
        <v>9</v>
      </c>
      <c r="B15" s="75" t="s">
        <v>34033</v>
      </c>
      <c r="C15" s="75" t="s">
        <v>34034</v>
      </c>
      <c r="D15" s="75" t="s">
        <v>30745</v>
      </c>
      <c r="E15" s="187">
        <v>1736206.9</v>
      </c>
      <c r="F15" s="72" t="s">
        <v>5827</v>
      </c>
    </row>
    <row r="16" spans="1:6" x14ac:dyDescent="0.25">
      <c r="A16" s="69"/>
      <c r="B16" s="2348" t="s">
        <v>34</v>
      </c>
      <c r="C16" s="2350"/>
      <c r="D16" s="75"/>
      <c r="E16" s="187"/>
      <c r="F16" s="72"/>
    </row>
    <row r="17" spans="1:6" ht="94.5" x14ac:dyDescent="0.25">
      <c r="A17" s="69">
        <v>10</v>
      </c>
      <c r="B17" s="75" t="s">
        <v>2095</v>
      </c>
      <c r="C17" s="75" t="s">
        <v>34035</v>
      </c>
      <c r="D17" s="75" t="s">
        <v>34036</v>
      </c>
      <c r="E17" s="187">
        <f>24383620.7-4500000</f>
        <v>19883620.699999999</v>
      </c>
      <c r="F17" s="72" t="s">
        <v>5827</v>
      </c>
    </row>
    <row r="18" spans="1:6" ht="78.75" x14ac:dyDescent="0.25">
      <c r="A18" s="69">
        <v>11</v>
      </c>
      <c r="B18" s="75" t="s">
        <v>309</v>
      </c>
      <c r="C18" s="75" t="s">
        <v>34037</v>
      </c>
      <c r="D18" s="75" t="s">
        <v>34038</v>
      </c>
      <c r="E18" s="187">
        <v>6000000</v>
      </c>
      <c r="F18" s="72" t="s">
        <v>5827</v>
      </c>
    </row>
    <row r="19" spans="1:6" x14ac:dyDescent="0.25">
      <c r="A19" s="69"/>
      <c r="B19" s="2348" t="s">
        <v>5895</v>
      </c>
      <c r="C19" s="2350"/>
      <c r="D19" s="75"/>
      <c r="E19" s="187"/>
      <c r="F19" s="72"/>
    </row>
    <row r="20" spans="1:6" ht="31.5" x14ac:dyDescent="0.25">
      <c r="A20" s="69">
        <v>12</v>
      </c>
      <c r="B20" s="75" t="s">
        <v>34039</v>
      </c>
      <c r="C20" s="75" t="s">
        <v>34040</v>
      </c>
      <c r="D20" s="75" t="s">
        <v>9096</v>
      </c>
      <c r="E20" s="187">
        <v>1500000</v>
      </c>
      <c r="F20" s="72" t="s">
        <v>13</v>
      </c>
    </row>
    <row r="21" spans="1:6" ht="31.5" x14ac:dyDescent="0.25">
      <c r="A21" s="69">
        <v>13</v>
      </c>
      <c r="B21" s="75" t="s">
        <v>34041</v>
      </c>
      <c r="C21" s="75" t="s">
        <v>34042</v>
      </c>
      <c r="D21" s="75" t="s">
        <v>3027</v>
      </c>
      <c r="E21" s="187">
        <v>537455.17200000002</v>
      </c>
      <c r="F21" s="72" t="s">
        <v>13</v>
      </c>
    </row>
    <row r="22" spans="1:6" ht="31.5" x14ac:dyDescent="0.25">
      <c r="A22" s="69">
        <v>14</v>
      </c>
      <c r="B22" s="75" t="s">
        <v>34043</v>
      </c>
      <c r="C22" s="75" t="s">
        <v>34044</v>
      </c>
      <c r="D22" s="75" t="s">
        <v>3027</v>
      </c>
      <c r="E22" s="187">
        <v>537455.17200000002</v>
      </c>
      <c r="F22" s="72" t="s">
        <v>13</v>
      </c>
    </row>
    <row r="23" spans="1:6" ht="63" x14ac:dyDescent="0.25">
      <c r="A23" s="69">
        <v>15</v>
      </c>
      <c r="B23" s="75" t="s">
        <v>34045</v>
      </c>
      <c r="C23" s="75" t="s">
        <v>34046</v>
      </c>
      <c r="D23" s="75" t="s">
        <v>34047</v>
      </c>
      <c r="E23" s="187">
        <v>537455.17200000002</v>
      </c>
      <c r="F23" s="72" t="s">
        <v>13</v>
      </c>
    </row>
    <row r="24" spans="1:6" ht="31.5" x14ac:dyDescent="0.25">
      <c r="A24" s="69">
        <v>16</v>
      </c>
      <c r="B24" s="75" t="s">
        <v>34048</v>
      </c>
      <c r="C24" s="75" t="s">
        <v>34049</v>
      </c>
      <c r="D24" s="75" t="s">
        <v>3027</v>
      </c>
      <c r="E24" s="187">
        <v>537455.17200000002</v>
      </c>
      <c r="F24" s="72" t="s">
        <v>13</v>
      </c>
    </row>
    <row r="25" spans="1:6" ht="31.5" x14ac:dyDescent="0.25">
      <c r="A25" s="69">
        <v>17</v>
      </c>
      <c r="B25" s="75" t="s">
        <v>34050</v>
      </c>
      <c r="C25" s="75" t="s">
        <v>34051</v>
      </c>
      <c r="D25" s="75" t="s">
        <v>12049</v>
      </c>
      <c r="E25" s="187">
        <v>537455.17200000002</v>
      </c>
      <c r="F25" s="72" t="s">
        <v>13</v>
      </c>
    </row>
    <row r="26" spans="1:6" ht="63" x14ac:dyDescent="0.25">
      <c r="A26" s="69">
        <v>18</v>
      </c>
      <c r="B26" s="75" t="s">
        <v>34052</v>
      </c>
      <c r="C26" s="75" t="s">
        <v>34053</v>
      </c>
      <c r="D26" s="75" t="s">
        <v>34047</v>
      </c>
      <c r="E26" s="187">
        <v>537455.17200000002</v>
      </c>
      <c r="F26" s="72" t="s">
        <v>13</v>
      </c>
    </row>
    <row r="27" spans="1:6" ht="63" x14ac:dyDescent="0.25">
      <c r="A27" s="69">
        <v>19</v>
      </c>
      <c r="B27" s="75" t="s">
        <v>34054</v>
      </c>
      <c r="C27" s="75" t="s">
        <v>34055</v>
      </c>
      <c r="D27" s="75" t="s">
        <v>34047</v>
      </c>
      <c r="E27" s="187">
        <v>537455.17200000002</v>
      </c>
      <c r="F27" s="72" t="s">
        <v>13</v>
      </c>
    </row>
    <row r="28" spans="1:6" ht="47.25" x14ac:dyDescent="0.25">
      <c r="A28" s="69">
        <v>20</v>
      </c>
      <c r="B28" s="75" t="s">
        <v>34056</v>
      </c>
      <c r="C28" s="75" t="s">
        <v>34057</v>
      </c>
      <c r="D28" s="75" t="s">
        <v>34058</v>
      </c>
      <c r="E28" s="187">
        <v>800000</v>
      </c>
      <c r="F28" s="72" t="s">
        <v>13</v>
      </c>
    </row>
    <row r="29" spans="1:6" ht="31.5" x14ac:dyDescent="0.25">
      <c r="A29" s="69">
        <v>21</v>
      </c>
      <c r="B29" s="75" t="s">
        <v>34059</v>
      </c>
      <c r="C29" s="75" t="s">
        <v>34060</v>
      </c>
      <c r="D29" s="75" t="s">
        <v>3027</v>
      </c>
      <c r="E29" s="187">
        <v>537455.17200000002</v>
      </c>
      <c r="F29" s="72" t="s">
        <v>13</v>
      </c>
    </row>
    <row r="30" spans="1:6" ht="31.5" x14ac:dyDescent="0.25">
      <c r="A30" s="69">
        <v>22</v>
      </c>
      <c r="B30" s="75" t="s">
        <v>34061</v>
      </c>
      <c r="C30" s="75" t="s">
        <v>34062</v>
      </c>
      <c r="D30" s="75" t="s">
        <v>31791</v>
      </c>
      <c r="E30" s="187">
        <v>537455.17200000002</v>
      </c>
      <c r="F30" s="72" t="s">
        <v>13</v>
      </c>
    </row>
    <row r="31" spans="1:6" ht="31.5" x14ac:dyDescent="0.25">
      <c r="A31" s="69">
        <v>23</v>
      </c>
      <c r="B31" s="75" t="s">
        <v>34063</v>
      </c>
      <c r="C31" s="75" t="s">
        <v>34064</v>
      </c>
      <c r="D31" s="75" t="s">
        <v>31791</v>
      </c>
      <c r="E31" s="187">
        <v>537455.17200000002</v>
      </c>
      <c r="F31" s="72" t="s">
        <v>13</v>
      </c>
    </row>
    <row r="32" spans="1:6" ht="47.25" x14ac:dyDescent="0.25">
      <c r="A32" s="69">
        <v>24</v>
      </c>
      <c r="B32" s="75" t="s">
        <v>34065</v>
      </c>
      <c r="C32" s="75" t="s">
        <v>34066</v>
      </c>
      <c r="D32" s="75" t="s">
        <v>34067</v>
      </c>
      <c r="E32" s="187">
        <v>100000</v>
      </c>
      <c r="F32" s="72" t="s">
        <v>13</v>
      </c>
    </row>
    <row r="33" spans="1:6" ht="94.5" x14ac:dyDescent="0.25">
      <c r="A33" s="69">
        <v>25</v>
      </c>
      <c r="B33" s="75" t="s">
        <v>34068</v>
      </c>
      <c r="C33" s="75" t="s">
        <v>34069</v>
      </c>
      <c r="D33" s="75" t="s">
        <v>34070</v>
      </c>
      <c r="E33" s="187">
        <v>750000</v>
      </c>
      <c r="F33" s="72" t="s">
        <v>13</v>
      </c>
    </row>
    <row r="34" spans="1:6" ht="94.5" x14ac:dyDescent="0.25">
      <c r="A34" s="69">
        <v>26</v>
      </c>
      <c r="B34" s="75" t="s">
        <v>34071</v>
      </c>
      <c r="C34" s="75" t="s">
        <v>34072</v>
      </c>
      <c r="D34" s="75" t="s">
        <v>34070</v>
      </c>
      <c r="E34" s="187">
        <v>750000</v>
      </c>
      <c r="F34" s="72" t="s">
        <v>13</v>
      </c>
    </row>
    <row r="35" spans="1:6" x14ac:dyDescent="0.25">
      <c r="A35" s="69"/>
      <c r="B35" s="2351" t="s">
        <v>5872</v>
      </c>
      <c r="C35" s="2351"/>
      <c r="D35" s="75"/>
      <c r="E35" s="187"/>
      <c r="F35" s="72"/>
    </row>
    <row r="36" spans="1:6" ht="47.25" x14ac:dyDescent="0.25">
      <c r="A36" s="69">
        <v>27</v>
      </c>
      <c r="B36" s="75" t="s">
        <v>34073</v>
      </c>
      <c r="C36" s="75" t="s">
        <v>34040</v>
      </c>
      <c r="D36" s="75" t="s">
        <v>34074</v>
      </c>
      <c r="E36" s="187">
        <v>5000000</v>
      </c>
      <c r="F36" s="72" t="s">
        <v>13</v>
      </c>
    </row>
    <row r="37" spans="1:6" ht="47.25" x14ac:dyDescent="0.25">
      <c r="A37" s="69">
        <v>28</v>
      </c>
      <c r="B37" s="75" t="s">
        <v>34075</v>
      </c>
      <c r="C37" s="75" t="s">
        <v>34076</v>
      </c>
      <c r="D37" s="75" t="s">
        <v>34074</v>
      </c>
      <c r="E37" s="187">
        <v>5000000</v>
      </c>
      <c r="F37" s="72" t="s">
        <v>13</v>
      </c>
    </row>
    <row r="38" spans="1:6" ht="283.5" x14ac:dyDescent="0.25">
      <c r="A38" s="69">
        <v>29</v>
      </c>
      <c r="B38" s="75" t="s">
        <v>34077</v>
      </c>
      <c r="C38" s="75" t="s">
        <v>34078</v>
      </c>
      <c r="D38" s="75" t="s">
        <v>34079</v>
      </c>
      <c r="E38" s="187">
        <v>1600000</v>
      </c>
      <c r="F38" s="72" t="s">
        <v>5827</v>
      </c>
    </row>
    <row r="39" spans="1:6" ht="47.25" x14ac:dyDescent="0.25">
      <c r="A39" s="69">
        <v>30</v>
      </c>
      <c r="B39" s="75" t="s">
        <v>34080</v>
      </c>
      <c r="C39" s="75" t="s">
        <v>34081</v>
      </c>
      <c r="D39" s="75" t="s">
        <v>9874</v>
      </c>
      <c r="E39" s="187">
        <v>1000000</v>
      </c>
      <c r="F39" s="72" t="s">
        <v>13</v>
      </c>
    </row>
    <row r="40" spans="1:6" ht="78.75" x14ac:dyDescent="0.25">
      <c r="A40" s="69">
        <v>31</v>
      </c>
      <c r="B40" s="75" t="s">
        <v>34082</v>
      </c>
      <c r="C40" s="75" t="s">
        <v>34083</v>
      </c>
      <c r="D40" s="75" t="s">
        <v>34132</v>
      </c>
      <c r="E40" s="187">
        <v>2977027.2</v>
      </c>
      <c r="F40" s="72" t="s">
        <v>5827</v>
      </c>
    </row>
    <row r="41" spans="1:6" ht="47.25" x14ac:dyDescent="0.25">
      <c r="A41" s="69">
        <v>32</v>
      </c>
      <c r="B41" s="75" t="s">
        <v>34084</v>
      </c>
      <c r="C41" s="75" t="s">
        <v>34085</v>
      </c>
      <c r="D41" s="75" t="s">
        <v>9874</v>
      </c>
      <c r="E41" s="187">
        <v>1000000</v>
      </c>
      <c r="F41" s="72" t="s">
        <v>13</v>
      </c>
    </row>
    <row r="42" spans="1:6" ht="47.25" x14ac:dyDescent="0.25">
      <c r="A42" s="69">
        <v>33</v>
      </c>
      <c r="B42" s="75" t="s">
        <v>34086</v>
      </c>
      <c r="C42" s="75" t="s">
        <v>34087</v>
      </c>
      <c r="D42" s="75" t="s">
        <v>30524</v>
      </c>
      <c r="E42" s="187">
        <v>320834.87</v>
      </c>
      <c r="F42" s="72" t="s">
        <v>13</v>
      </c>
    </row>
    <row r="43" spans="1:6" x14ac:dyDescent="0.25">
      <c r="A43" s="69"/>
      <c r="B43" s="76" t="s">
        <v>219</v>
      </c>
      <c r="C43" s="75"/>
      <c r="D43" s="75"/>
      <c r="E43" s="187"/>
      <c r="F43" s="72"/>
    </row>
    <row r="44" spans="1:6" ht="78.75" x14ac:dyDescent="0.25">
      <c r="A44" s="69">
        <v>39</v>
      </c>
      <c r="B44" s="75" t="s">
        <v>34088</v>
      </c>
      <c r="C44" s="75" t="s">
        <v>34089</v>
      </c>
      <c r="D44" s="75" t="s">
        <v>34090</v>
      </c>
      <c r="E44" s="187">
        <v>1500000</v>
      </c>
      <c r="F44" s="72" t="s">
        <v>5827</v>
      </c>
    </row>
    <row r="45" spans="1:6" ht="47.25" x14ac:dyDescent="0.25">
      <c r="A45" s="69">
        <v>40</v>
      </c>
      <c r="B45" s="75" t="s">
        <v>34091</v>
      </c>
      <c r="C45" s="75" t="s">
        <v>34092</v>
      </c>
      <c r="D45" s="75" t="s">
        <v>34093</v>
      </c>
      <c r="E45" s="187">
        <v>1500000</v>
      </c>
      <c r="F45" s="72" t="s">
        <v>5827</v>
      </c>
    </row>
    <row r="46" spans="1:6" ht="31.5" x14ac:dyDescent="0.25">
      <c r="A46" s="69">
        <v>41</v>
      </c>
      <c r="B46" s="75" t="s">
        <v>34094</v>
      </c>
      <c r="C46" s="75" t="s">
        <v>34095</v>
      </c>
      <c r="D46" s="75" t="s">
        <v>34096</v>
      </c>
      <c r="E46" s="187">
        <v>700000</v>
      </c>
      <c r="F46" s="72" t="s">
        <v>13</v>
      </c>
    </row>
    <row r="47" spans="1:6" ht="267.75" x14ac:dyDescent="0.25">
      <c r="A47" s="69">
        <v>42</v>
      </c>
      <c r="B47" s="75" t="s">
        <v>34097</v>
      </c>
      <c r="C47" s="75" t="s">
        <v>34098</v>
      </c>
      <c r="D47" s="75" t="s">
        <v>34099</v>
      </c>
      <c r="E47" s="187">
        <v>1300000</v>
      </c>
      <c r="F47" s="72" t="s">
        <v>13</v>
      </c>
    </row>
    <row r="48" spans="1:6" ht="31.5" x14ac:dyDescent="0.25">
      <c r="A48" s="69"/>
      <c r="B48" s="76" t="s">
        <v>303</v>
      </c>
      <c r="C48" s="75"/>
      <c r="D48" s="75"/>
      <c r="E48" s="187"/>
      <c r="F48" s="72"/>
    </row>
    <row r="49" spans="1:6" ht="47.25" x14ac:dyDescent="0.25">
      <c r="A49" s="69">
        <v>43</v>
      </c>
      <c r="B49" s="75" t="s">
        <v>34100</v>
      </c>
      <c r="C49" s="75" t="s">
        <v>34101</v>
      </c>
      <c r="D49" s="75" t="s">
        <v>34102</v>
      </c>
      <c r="E49" s="187">
        <v>462988.51</v>
      </c>
      <c r="F49" s="72" t="s">
        <v>13</v>
      </c>
    </row>
    <row r="50" spans="1:6" ht="47.25" x14ac:dyDescent="0.25">
      <c r="A50" s="69">
        <v>44</v>
      </c>
      <c r="B50" s="75" t="s">
        <v>34103</v>
      </c>
      <c r="C50" s="75" t="s">
        <v>34104</v>
      </c>
      <c r="D50" s="75" t="s">
        <v>34105</v>
      </c>
      <c r="E50" s="187">
        <v>462988.51</v>
      </c>
      <c r="F50" s="72" t="s">
        <v>13</v>
      </c>
    </row>
    <row r="51" spans="1:6" ht="47.25" x14ac:dyDescent="0.25">
      <c r="A51" s="69">
        <v>45</v>
      </c>
      <c r="B51" s="75" t="s">
        <v>34106</v>
      </c>
      <c r="C51" s="75" t="s">
        <v>34107</v>
      </c>
      <c r="D51" s="75" t="s">
        <v>34105</v>
      </c>
      <c r="E51" s="187">
        <v>462988.51</v>
      </c>
      <c r="F51" s="72" t="s">
        <v>13</v>
      </c>
    </row>
    <row r="52" spans="1:6" ht="31.5" x14ac:dyDescent="0.25">
      <c r="A52" s="69">
        <v>46</v>
      </c>
      <c r="B52" s="75" t="s">
        <v>34108</v>
      </c>
      <c r="C52" s="75" t="s">
        <v>34109</v>
      </c>
      <c r="D52" s="75" t="s">
        <v>34110</v>
      </c>
      <c r="E52" s="187">
        <v>347241.37</v>
      </c>
      <c r="F52" s="72" t="s">
        <v>13</v>
      </c>
    </row>
    <row r="53" spans="1:6" x14ac:dyDescent="0.25">
      <c r="A53" s="69"/>
      <c r="B53" s="76" t="s">
        <v>9003</v>
      </c>
      <c r="C53" s="75"/>
      <c r="D53" s="75"/>
      <c r="E53" s="189">
        <f>SUM(E6:E52)</f>
        <v>71910344.820000008</v>
      </c>
      <c r="F53" s="72"/>
    </row>
    <row r="54" spans="1:6" x14ac:dyDescent="0.25">
      <c r="A54" s="357"/>
      <c r="B54" s="2427" t="s">
        <v>9</v>
      </c>
      <c r="C54" s="2427"/>
      <c r="D54" s="2427"/>
      <c r="E54" s="951"/>
      <c r="F54" s="1451"/>
    </row>
    <row r="55" spans="1:6" ht="63" x14ac:dyDescent="0.25">
      <c r="A55" s="353">
        <v>1</v>
      </c>
      <c r="B55" s="75" t="s">
        <v>269</v>
      </c>
      <c r="C55" s="49" t="s">
        <v>34111</v>
      </c>
      <c r="D55" s="75" t="s">
        <v>271</v>
      </c>
      <c r="E55" s="187">
        <v>1000000</v>
      </c>
      <c r="F55" s="541" t="s">
        <v>272</v>
      </c>
    </row>
    <row r="56" spans="1:6" x14ac:dyDescent="0.25">
      <c r="A56" s="353"/>
      <c r="B56" s="76" t="s">
        <v>273</v>
      </c>
      <c r="C56" s="49"/>
      <c r="D56" s="75"/>
      <c r="E56" s="187"/>
      <c r="F56" s="541"/>
    </row>
    <row r="57" spans="1:6" ht="94.5" x14ac:dyDescent="0.25">
      <c r="A57" s="353">
        <v>2</v>
      </c>
      <c r="B57" s="75" t="s">
        <v>274</v>
      </c>
      <c r="C57" s="49" t="s">
        <v>34112</v>
      </c>
      <c r="D57" s="75" t="s">
        <v>276</v>
      </c>
      <c r="E57" s="187">
        <v>4500000</v>
      </c>
      <c r="F57" s="541" t="s">
        <v>277</v>
      </c>
    </row>
    <row r="58" spans="1:6" x14ac:dyDescent="0.25">
      <c r="A58" s="353"/>
      <c r="B58" s="76" t="s">
        <v>248</v>
      </c>
      <c r="C58" s="75"/>
      <c r="D58" s="75"/>
      <c r="E58" s="189">
        <v>5500000</v>
      </c>
      <c r="F58" s="541"/>
    </row>
    <row r="59" spans="1:6" ht="19.5" customHeight="1" x14ac:dyDescent="0.25">
      <c r="A59" s="353"/>
      <c r="B59" s="2348" t="s">
        <v>323</v>
      </c>
      <c r="C59" s="2350"/>
      <c r="D59" s="75"/>
      <c r="E59" s="189"/>
      <c r="F59" s="541"/>
    </row>
    <row r="60" spans="1:6" ht="47.25" x14ac:dyDescent="0.25">
      <c r="A60" s="131">
        <v>35</v>
      </c>
      <c r="B60" s="75" t="s">
        <v>34113</v>
      </c>
      <c r="C60" s="75" t="s">
        <v>34114</v>
      </c>
      <c r="D60" s="75" t="s">
        <v>34115</v>
      </c>
      <c r="E60" s="187">
        <v>300000</v>
      </c>
      <c r="F60" s="75" t="s">
        <v>5827</v>
      </c>
    </row>
    <row r="61" spans="1:6" ht="47.25" x14ac:dyDescent="0.25">
      <c r="A61" s="131">
        <v>36</v>
      </c>
      <c r="B61" s="75" t="s">
        <v>34116</v>
      </c>
      <c r="C61" s="75" t="s">
        <v>34117</v>
      </c>
      <c r="D61" s="75" t="s">
        <v>34115</v>
      </c>
      <c r="E61" s="187">
        <v>300000</v>
      </c>
      <c r="F61" s="75" t="s">
        <v>5827</v>
      </c>
    </row>
    <row r="62" spans="1:6" ht="47.25" x14ac:dyDescent="0.25">
      <c r="A62" s="131">
        <v>37</v>
      </c>
      <c r="B62" s="75" t="s">
        <v>34118</v>
      </c>
      <c r="C62" s="75" t="s">
        <v>34119</v>
      </c>
      <c r="D62" s="75" t="s">
        <v>34115</v>
      </c>
      <c r="E62" s="187">
        <v>300000</v>
      </c>
      <c r="F62" s="75" t="s">
        <v>5827</v>
      </c>
    </row>
    <row r="63" spans="1:6" ht="94.5" x14ac:dyDescent="0.25">
      <c r="A63" s="131">
        <v>38</v>
      </c>
      <c r="B63" s="75" t="s">
        <v>34120</v>
      </c>
      <c r="C63" s="75" t="s">
        <v>34121</v>
      </c>
      <c r="D63" s="75" t="s">
        <v>34122</v>
      </c>
      <c r="E63" s="187">
        <v>4000000</v>
      </c>
      <c r="F63" s="75" t="s">
        <v>5827</v>
      </c>
    </row>
    <row r="64" spans="1:6" ht="94.5" x14ac:dyDescent="0.25">
      <c r="A64" s="213"/>
      <c r="B64" s="1380" t="s">
        <v>34123</v>
      </c>
      <c r="C64" s="1380" t="s">
        <v>34124</v>
      </c>
      <c r="D64" s="1380" t="s">
        <v>34125</v>
      </c>
      <c r="E64" s="1381">
        <v>4500000</v>
      </c>
      <c r="F64" s="1452" t="s">
        <v>5827</v>
      </c>
    </row>
    <row r="65" spans="1:6" x14ac:dyDescent="0.25">
      <c r="A65" s="173"/>
      <c r="B65" s="1290" t="s">
        <v>248</v>
      </c>
      <c r="C65" s="1290"/>
      <c r="D65" s="1290"/>
      <c r="E65" s="1346">
        <f>SUM(E60:E64)</f>
        <v>9400000</v>
      </c>
      <c r="F65" s="1453"/>
    </row>
    <row r="66" spans="1:6" ht="18.75" customHeight="1" x14ac:dyDescent="0.25">
      <c r="A66" s="88"/>
      <c r="B66" s="2373" t="s">
        <v>324</v>
      </c>
      <c r="C66" s="2374"/>
      <c r="D66" s="88"/>
      <c r="E66" s="89">
        <f>E65+E58+E53</f>
        <v>86810344.820000008</v>
      </c>
      <c r="F66" s="88"/>
    </row>
    <row r="70" spans="1:6" x14ac:dyDescent="0.25">
      <c r="A70" s="2352" t="s">
        <v>0</v>
      </c>
      <c r="B70" s="2352"/>
      <c r="C70" s="2352"/>
      <c r="D70" s="2352"/>
      <c r="E70" s="2352"/>
      <c r="F70" s="2352"/>
    </row>
    <row r="71" spans="1:6" x14ac:dyDescent="0.25">
      <c r="A71" s="2352" t="s">
        <v>34024</v>
      </c>
      <c r="B71" s="2352"/>
      <c r="C71" s="2352"/>
      <c r="D71" s="2352"/>
      <c r="E71" s="2352"/>
      <c r="F71" s="2352"/>
    </row>
    <row r="72" spans="1:6" x14ac:dyDescent="0.25">
      <c r="A72" s="2352" t="s">
        <v>281</v>
      </c>
      <c r="B72" s="2352"/>
      <c r="C72" s="2352"/>
      <c r="D72" s="2352"/>
      <c r="E72" s="2352"/>
      <c r="F72" s="2352"/>
    </row>
    <row r="73" spans="1:6" x14ac:dyDescent="0.25">
      <c r="A73" s="416" t="s">
        <v>3</v>
      </c>
      <c r="B73" s="437" t="s">
        <v>283</v>
      </c>
      <c r="C73" s="437" t="s">
        <v>284</v>
      </c>
      <c r="D73" s="45" t="s">
        <v>5291</v>
      </c>
      <c r="E73" s="301" t="s">
        <v>286</v>
      </c>
      <c r="F73" s="386" t="s">
        <v>287</v>
      </c>
    </row>
    <row r="74" spans="1:6" x14ac:dyDescent="0.25">
      <c r="A74" s="270"/>
      <c r="B74" s="2381" t="s">
        <v>5872</v>
      </c>
      <c r="C74" s="2382"/>
      <c r="D74" s="270"/>
      <c r="E74" s="270"/>
      <c r="F74" s="270"/>
    </row>
    <row r="75" spans="1:6" ht="189" x14ac:dyDescent="0.25">
      <c r="A75" s="1270">
        <v>1</v>
      </c>
      <c r="B75" s="149" t="s">
        <v>34073</v>
      </c>
      <c r="C75" s="156" t="s">
        <v>34133</v>
      </c>
      <c r="D75" s="149" t="s">
        <v>34126</v>
      </c>
      <c r="E75" s="153">
        <v>5134810.3499999996</v>
      </c>
      <c r="F75" s="148" t="s">
        <v>272</v>
      </c>
    </row>
    <row r="76" spans="1:6" ht="31.5" x14ac:dyDescent="0.25">
      <c r="A76" s="277"/>
      <c r="B76" s="382" t="s">
        <v>4995</v>
      </c>
      <c r="C76" s="156"/>
      <c r="D76" s="149"/>
      <c r="E76" s="153"/>
      <c r="F76" s="148"/>
    </row>
    <row r="77" spans="1:6" ht="283.5" x14ac:dyDescent="0.25">
      <c r="A77" s="277">
        <v>2</v>
      </c>
      <c r="B77" s="149" t="s">
        <v>34127</v>
      </c>
      <c r="C77" s="156" t="s">
        <v>34128</v>
      </c>
      <c r="D77" s="149" t="s">
        <v>34129</v>
      </c>
      <c r="E77" s="48">
        <v>5675534.4800000004</v>
      </c>
      <c r="F77" s="148" t="s">
        <v>272</v>
      </c>
    </row>
    <row r="78" spans="1:6" x14ac:dyDescent="0.25">
      <c r="A78" s="277"/>
      <c r="B78" s="382" t="s">
        <v>40</v>
      </c>
      <c r="C78" s="156"/>
      <c r="D78" s="149"/>
      <c r="E78" s="966"/>
      <c r="F78" s="148"/>
    </row>
    <row r="79" spans="1:6" ht="94.5" x14ac:dyDescent="0.25">
      <c r="A79" s="277">
        <v>3</v>
      </c>
      <c r="B79" s="149" t="s">
        <v>41</v>
      </c>
      <c r="C79" s="156" t="s">
        <v>34032</v>
      </c>
      <c r="D79" s="149" t="s">
        <v>302</v>
      </c>
      <c r="E79" s="48">
        <v>568965.52</v>
      </c>
      <c r="F79" s="148" t="s">
        <v>272</v>
      </c>
    </row>
    <row r="80" spans="1:6" x14ac:dyDescent="0.25">
      <c r="A80" s="90"/>
      <c r="B80" s="382" t="s">
        <v>248</v>
      </c>
      <c r="C80" s="363"/>
      <c r="D80" s="382"/>
      <c r="E80" s="675">
        <f>SUM(E75:E79)</f>
        <v>11379310.35</v>
      </c>
      <c r="F80" s="878"/>
    </row>
  </sheetData>
  <mergeCells count="15">
    <mergeCell ref="B16:C16"/>
    <mergeCell ref="A1:F1"/>
    <mergeCell ref="A2:F2"/>
    <mergeCell ref="A3:F3"/>
    <mergeCell ref="B5:D5"/>
    <mergeCell ref="B10:D10"/>
    <mergeCell ref="A71:F71"/>
    <mergeCell ref="A72:F72"/>
    <mergeCell ref="B74:C74"/>
    <mergeCell ref="B19:C19"/>
    <mergeCell ref="B35:C35"/>
    <mergeCell ref="B54:D54"/>
    <mergeCell ref="B59:C59"/>
    <mergeCell ref="B66:C66"/>
    <mergeCell ref="A70:F70"/>
  </mergeCells>
  <pageMargins left="0.7" right="0.7" top="0.75" bottom="0.75" header="0.3" footer="0.3"/>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6"/>
  <sheetViews>
    <sheetView topLeftCell="A114" workbookViewId="0">
      <selection activeCell="C73" sqref="C73"/>
    </sheetView>
  </sheetViews>
  <sheetFormatPr defaultRowHeight="15.75" x14ac:dyDescent="0.25"/>
  <cols>
    <col min="1" max="1" width="9.140625" style="128"/>
    <col min="2" max="2" width="15.42578125" style="128" customWidth="1"/>
    <col min="3" max="3" width="42.42578125" style="128" customWidth="1"/>
    <col min="4" max="4" width="19.7109375" style="128" customWidth="1"/>
    <col min="5" max="5" width="21.5703125"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34134</v>
      </c>
      <c r="B2" s="2345"/>
      <c r="C2" s="2345"/>
      <c r="D2" s="2345"/>
      <c r="E2" s="2345"/>
      <c r="F2" s="2345"/>
    </row>
    <row r="3" spans="1:6" x14ac:dyDescent="0.25">
      <c r="A3" s="2345" t="s">
        <v>281</v>
      </c>
      <c r="B3" s="2345"/>
      <c r="C3" s="2345"/>
      <c r="D3" s="2345"/>
      <c r="E3" s="2345"/>
      <c r="F3" s="2345"/>
    </row>
    <row r="4" spans="1:6" ht="31.5" x14ac:dyDescent="0.25">
      <c r="A4" s="96" t="s">
        <v>3</v>
      </c>
      <c r="B4" s="9" t="s">
        <v>283</v>
      </c>
      <c r="C4" s="96" t="s">
        <v>284</v>
      </c>
      <c r="D4" s="96" t="s">
        <v>5291</v>
      </c>
      <c r="E4" s="233" t="s">
        <v>286</v>
      </c>
      <c r="F4" s="219" t="s">
        <v>287</v>
      </c>
    </row>
    <row r="5" spans="1:6" x14ac:dyDescent="0.25">
      <c r="A5" s="248"/>
      <c r="B5" s="2351" t="s">
        <v>9</v>
      </c>
      <c r="C5" s="2351"/>
      <c r="D5" s="2351"/>
      <c r="E5" s="189"/>
      <c r="F5" s="71"/>
    </row>
    <row r="6" spans="1:6" ht="47.25" x14ac:dyDescent="0.25">
      <c r="A6" s="248">
        <v>1</v>
      </c>
      <c r="B6" s="69" t="s">
        <v>2060</v>
      </c>
      <c r="C6" s="75" t="s">
        <v>34135</v>
      </c>
      <c r="D6" s="75" t="s">
        <v>22521</v>
      </c>
      <c r="E6" s="187">
        <f>3801527-800000</f>
        <v>3001527</v>
      </c>
      <c r="F6" s="72" t="s">
        <v>7735</v>
      </c>
    </row>
    <row r="7" spans="1:6" ht="173.25" x14ac:dyDescent="0.25">
      <c r="A7" s="248">
        <v>2</v>
      </c>
      <c r="B7" s="69" t="s">
        <v>295</v>
      </c>
      <c r="C7" s="75" t="s">
        <v>34136</v>
      </c>
      <c r="D7" s="75" t="s">
        <v>34137</v>
      </c>
      <c r="E7" s="187">
        <f>412593.69-100000</f>
        <v>312593.69</v>
      </c>
      <c r="F7" s="72" t="s">
        <v>7735</v>
      </c>
    </row>
    <row r="8" spans="1:6" ht="31.5" x14ac:dyDescent="0.25">
      <c r="A8" s="248">
        <v>3</v>
      </c>
      <c r="B8" s="69" t="s">
        <v>20</v>
      </c>
      <c r="C8" s="75" t="s">
        <v>34138</v>
      </c>
      <c r="D8" s="75" t="s">
        <v>22</v>
      </c>
      <c r="E8" s="187">
        <v>71000</v>
      </c>
      <c r="F8" s="72" t="s">
        <v>7735</v>
      </c>
    </row>
    <row r="9" spans="1:6" ht="31.5" x14ac:dyDescent="0.25">
      <c r="A9" s="248">
        <v>4</v>
      </c>
      <c r="B9" s="69" t="s">
        <v>17</v>
      </c>
      <c r="C9" s="75" t="s">
        <v>34139</v>
      </c>
      <c r="D9" s="75" t="s">
        <v>19</v>
      </c>
      <c r="E9" s="187">
        <v>101500</v>
      </c>
      <c r="F9" s="72" t="s">
        <v>7735</v>
      </c>
    </row>
    <row r="10" spans="1:6" ht="78.75" x14ac:dyDescent="0.25">
      <c r="A10" s="248">
        <v>5</v>
      </c>
      <c r="B10" s="69" t="s">
        <v>23</v>
      </c>
      <c r="C10" s="75" t="s">
        <v>34140</v>
      </c>
      <c r="D10" s="75" t="s">
        <v>19378</v>
      </c>
      <c r="E10" s="187">
        <f>822000-100000</f>
        <v>722000</v>
      </c>
      <c r="F10" s="72" t="s">
        <v>7735</v>
      </c>
    </row>
    <row r="11" spans="1:6" x14ac:dyDescent="0.25">
      <c r="A11" s="248"/>
      <c r="B11" s="2348" t="s">
        <v>334</v>
      </c>
      <c r="C11" s="2349"/>
      <c r="D11" s="2349"/>
      <c r="E11" s="64"/>
      <c r="F11" s="72"/>
    </row>
    <row r="12" spans="1:6" ht="110.25" x14ac:dyDescent="0.25">
      <c r="A12" s="248">
        <v>6</v>
      </c>
      <c r="B12" s="69" t="s">
        <v>295</v>
      </c>
      <c r="C12" s="75" t="s">
        <v>34141</v>
      </c>
      <c r="D12" s="75" t="s">
        <v>3852</v>
      </c>
      <c r="E12" s="187">
        <v>756310.34</v>
      </c>
      <c r="F12" s="72" t="s">
        <v>7735</v>
      </c>
    </row>
    <row r="13" spans="1:6" ht="78.75" x14ac:dyDescent="0.25">
      <c r="A13" s="248">
        <v>7</v>
      </c>
      <c r="B13" s="69" t="s">
        <v>23</v>
      </c>
      <c r="C13" s="75" t="s">
        <v>34142</v>
      </c>
      <c r="D13" s="75" t="s">
        <v>19378</v>
      </c>
      <c r="E13" s="187">
        <v>648000</v>
      </c>
      <c r="F13" s="72" t="s">
        <v>7735</v>
      </c>
    </row>
    <row r="14" spans="1:6" ht="63" x14ac:dyDescent="0.25">
      <c r="A14" s="248">
        <v>8</v>
      </c>
      <c r="B14" s="69" t="s">
        <v>34143</v>
      </c>
      <c r="C14" s="75" t="s">
        <v>34144</v>
      </c>
      <c r="D14" s="75" t="s">
        <v>29018</v>
      </c>
      <c r="E14" s="187">
        <v>1200000</v>
      </c>
      <c r="F14" s="72" t="s">
        <v>7735</v>
      </c>
    </row>
    <row r="15" spans="1:6" x14ac:dyDescent="0.25">
      <c r="A15" s="248"/>
      <c r="B15" s="70" t="s">
        <v>34</v>
      </c>
      <c r="C15" s="75"/>
      <c r="D15" s="75"/>
      <c r="E15" s="187"/>
      <c r="F15" s="72"/>
    </row>
    <row r="16" spans="1:6" ht="47.25" x14ac:dyDescent="0.25">
      <c r="A16" s="248">
        <v>9</v>
      </c>
      <c r="B16" s="69" t="s">
        <v>34145</v>
      </c>
      <c r="C16" s="75" t="s">
        <v>34146</v>
      </c>
      <c r="D16" s="75" t="s">
        <v>34147</v>
      </c>
      <c r="E16" s="187">
        <f>11170586.2-3500000</f>
        <v>7670586.1999999993</v>
      </c>
      <c r="F16" s="72" t="s">
        <v>7735</v>
      </c>
    </row>
    <row r="17" spans="1:6" ht="78.75" x14ac:dyDescent="0.25">
      <c r="A17" s="248">
        <v>10</v>
      </c>
      <c r="B17" s="69" t="s">
        <v>34148</v>
      </c>
      <c r="C17" s="75" t="s">
        <v>34149</v>
      </c>
      <c r="D17" s="75" t="s">
        <v>34150</v>
      </c>
      <c r="E17" s="187">
        <f>9500000-1000000</f>
        <v>8500000</v>
      </c>
      <c r="F17" s="72" t="s">
        <v>7735</v>
      </c>
    </row>
    <row r="18" spans="1:6" ht="78.75" x14ac:dyDescent="0.25">
      <c r="A18" s="248">
        <v>11</v>
      </c>
      <c r="B18" s="69" t="s">
        <v>34151</v>
      </c>
      <c r="C18" s="75" t="s">
        <v>34152</v>
      </c>
      <c r="D18" s="75" t="s">
        <v>34153</v>
      </c>
      <c r="E18" s="187">
        <v>1032000</v>
      </c>
      <c r="F18" s="72" t="s">
        <v>7735</v>
      </c>
    </row>
    <row r="19" spans="1:6" x14ac:dyDescent="0.25">
      <c r="A19" s="248"/>
      <c r="B19" s="2351" t="s">
        <v>5895</v>
      </c>
      <c r="C19" s="2351"/>
      <c r="D19" s="75"/>
      <c r="E19" s="187"/>
      <c r="F19" s="72"/>
    </row>
    <row r="20" spans="1:6" ht="94.5" x14ac:dyDescent="0.25">
      <c r="A20" s="248">
        <v>12</v>
      </c>
      <c r="B20" s="69" t="s">
        <v>34154</v>
      </c>
      <c r="C20" s="75" t="s">
        <v>34155</v>
      </c>
      <c r="D20" s="75" t="s">
        <v>34156</v>
      </c>
      <c r="E20" s="187">
        <v>275530.87</v>
      </c>
      <c r="F20" s="72" t="s">
        <v>7735</v>
      </c>
    </row>
    <row r="21" spans="1:6" ht="47.25" x14ac:dyDescent="0.25">
      <c r="A21" s="248">
        <v>13</v>
      </c>
      <c r="B21" s="69" t="s">
        <v>34157</v>
      </c>
      <c r="C21" s="75" t="s">
        <v>34158</v>
      </c>
      <c r="D21" s="75" t="s">
        <v>34159</v>
      </c>
      <c r="E21" s="187">
        <v>102000</v>
      </c>
      <c r="F21" s="72" t="s">
        <v>7735</v>
      </c>
    </row>
    <row r="22" spans="1:6" ht="110.25" x14ac:dyDescent="0.25">
      <c r="A22" s="248">
        <v>14</v>
      </c>
      <c r="B22" s="69" t="s">
        <v>34160</v>
      </c>
      <c r="C22" s="75" t="s">
        <v>34161</v>
      </c>
      <c r="D22" s="75" t="s">
        <v>34162</v>
      </c>
      <c r="E22" s="187">
        <v>8640000</v>
      </c>
      <c r="F22" s="72" t="s">
        <v>7735</v>
      </c>
    </row>
    <row r="23" spans="1:6" ht="126" x14ac:dyDescent="0.25">
      <c r="A23" s="248">
        <v>15</v>
      </c>
      <c r="B23" s="69" t="s">
        <v>34163</v>
      </c>
      <c r="C23" s="75" t="s">
        <v>34164</v>
      </c>
      <c r="D23" s="75" t="s">
        <v>34165</v>
      </c>
      <c r="E23" s="187">
        <v>750000</v>
      </c>
      <c r="F23" s="72" t="s">
        <v>7735</v>
      </c>
    </row>
    <row r="24" spans="1:6" ht="94.5" x14ac:dyDescent="0.25">
      <c r="A24" s="248">
        <v>16</v>
      </c>
      <c r="B24" s="69" t="s">
        <v>34166</v>
      </c>
      <c r="C24" s="75" t="s">
        <v>34167</v>
      </c>
      <c r="D24" s="152" t="s">
        <v>34168</v>
      </c>
      <c r="E24" s="187">
        <v>100000</v>
      </c>
      <c r="F24" s="72" t="s">
        <v>7735</v>
      </c>
    </row>
    <row r="25" spans="1:6" ht="63" x14ac:dyDescent="0.25">
      <c r="A25" s="248">
        <v>17</v>
      </c>
      <c r="B25" s="69" t="s">
        <v>34169</v>
      </c>
      <c r="C25" s="75" t="s">
        <v>34170</v>
      </c>
      <c r="D25" s="75" t="s">
        <v>34171</v>
      </c>
      <c r="E25" s="187">
        <v>35000</v>
      </c>
      <c r="F25" s="72" t="s">
        <v>7735</v>
      </c>
    </row>
    <row r="26" spans="1:6" ht="78.75" x14ac:dyDescent="0.25">
      <c r="A26" s="248">
        <v>18</v>
      </c>
      <c r="B26" s="69" t="s">
        <v>31509</v>
      </c>
      <c r="C26" s="75" t="s">
        <v>34172</v>
      </c>
      <c r="D26" s="75" t="s">
        <v>34173</v>
      </c>
      <c r="E26" s="187">
        <v>500000</v>
      </c>
      <c r="F26" s="72" t="s">
        <v>7735</v>
      </c>
    </row>
    <row r="27" spans="1:6" ht="78.75" x14ac:dyDescent="0.25">
      <c r="A27" s="248">
        <v>19</v>
      </c>
      <c r="B27" s="69" t="s">
        <v>34174</v>
      </c>
      <c r="C27" s="75" t="s">
        <v>34175</v>
      </c>
      <c r="D27" s="75" t="s">
        <v>34176</v>
      </c>
      <c r="E27" s="187">
        <v>700000</v>
      </c>
      <c r="F27" s="72" t="s">
        <v>7735</v>
      </c>
    </row>
    <row r="28" spans="1:6" ht="63" x14ac:dyDescent="0.25">
      <c r="A28" s="248">
        <v>20</v>
      </c>
      <c r="B28" s="69" t="s">
        <v>34177</v>
      </c>
      <c r="C28" s="75" t="s">
        <v>34178</v>
      </c>
      <c r="D28" s="75" t="s">
        <v>34179</v>
      </c>
      <c r="E28" s="187">
        <v>82874</v>
      </c>
      <c r="F28" s="72" t="s">
        <v>7735</v>
      </c>
    </row>
    <row r="29" spans="1:6" ht="94.5" x14ac:dyDescent="0.25">
      <c r="A29" s="248">
        <v>21</v>
      </c>
      <c r="B29" s="69" t="s">
        <v>34180</v>
      </c>
      <c r="C29" s="75" t="s">
        <v>34181</v>
      </c>
      <c r="D29" s="75" t="s">
        <v>34182</v>
      </c>
      <c r="E29" s="187">
        <v>200000</v>
      </c>
      <c r="F29" s="72" t="s">
        <v>7735</v>
      </c>
    </row>
    <row r="30" spans="1:6" ht="78.75" x14ac:dyDescent="0.25">
      <c r="A30" s="248">
        <v>22</v>
      </c>
      <c r="B30" s="69" t="s">
        <v>34183</v>
      </c>
      <c r="C30" s="75" t="s">
        <v>34184</v>
      </c>
      <c r="D30" s="75" t="s">
        <v>34185</v>
      </c>
      <c r="E30" s="187">
        <v>735000</v>
      </c>
      <c r="F30" s="72" t="s">
        <v>7735</v>
      </c>
    </row>
    <row r="31" spans="1:6" ht="63" x14ac:dyDescent="0.25">
      <c r="A31" s="248">
        <v>23</v>
      </c>
      <c r="B31" s="69" t="s">
        <v>34186</v>
      </c>
      <c r="C31" s="75" t="s">
        <v>34187</v>
      </c>
      <c r="D31" s="75" t="s">
        <v>34188</v>
      </c>
      <c r="E31" s="187">
        <v>100000</v>
      </c>
      <c r="F31" s="72" t="s">
        <v>7735</v>
      </c>
    </row>
    <row r="32" spans="1:6" ht="78.75" x14ac:dyDescent="0.25">
      <c r="A32" s="248">
        <v>24</v>
      </c>
      <c r="B32" s="69" t="s">
        <v>34189</v>
      </c>
      <c r="C32" s="75" t="s">
        <v>34190</v>
      </c>
      <c r="D32" s="75" t="s">
        <v>34191</v>
      </c>
      <c r="E32" s="187">
        <v>200000</v>
      </c>
      <c r="F32" s="72" t="s">
        <v>7735</v>
      </c>
    </row>
    <row r="33" spans="1:6" ht="63" x14ac:dyDescent="0.25">
      <c r="A33" s="248">
        <v>25</v>
      </c>
      <c r="B33" s="69" t="s">
        <v>34192</v>
      </c>
      <c r="C33" s="75" t="s">
        <v>34193</v>
      </c>
      <c r="D33" s="75" t="s">
        <v>34194</v>
      </c>
      <c r="E33" s="187">
        <v>450000</v>
      </c>
      <c r="F33" s="72" t="s">
        <v>13</v>
      </c>
    </row>
    <row r="34" spans="1:6" ht="63" x14ac:dyDescent="0.25">
      <c r="A34" s="248">
        <v>26</v>
      </c>
      <c r="B34" s="69" t="s">
        <v>34195</v>
      </c>
      <c r="C34" s="75" t="s">
        <v>34196</v>
      </c>
      <c r="D34" s="75" t="s">
        <v>34188</v>
      </c>
      <c r="E34" s="187">
        <v>244000</v>
      </c>
      <c r="F34" s="72" t="s">
        <v>7735</v>
      </c>
    </row>
    <row r="35" spans="1:6" ht="78.75" x14ac:dyDescent="0.25">
      <c r="A35" s="248">
        <v>27</v>
      </c>
      <c r="B35" s="69" t="s">
        <v>34195</v>
      </c>
      <c r="C35" s="75" t="s">
        <v>34197</v>
      </c>
      <c r="D35" s="75" t="s">
        <v>34198</v>
      </c>
      <c r="E35" s="187">
        <v>105000</v>
      </c>
      <c r="F35" s="72" t="s">
        <v>7735</v>
      </c>
    </row>
    <row r="36" spans="1:6" ht="78.75" x14ac:dyDescent="0.25">
      <c r="A36" s="248">
        <v>28</v>
      </c>
      <c r="B36" s="69" t="s">
        <v>34199</v>
      </c>
      <c r="C36" s="75" t="s">
        <v>34200</v>
      </c>
      <c r="D36" s="75" t="s">
        <v>34201</v>
      </c>
      <c r="E36" s="187">
        <v>182000</v>
      </c>
      <c r="F36" s="72" t="s">
        <v>7735</v>
      </c>
    </row>
    <row r="37" spans="1:6" ht="204.75" x14ac:dyDescent="0.25">
      <c r="A37" s="248">
        <v>29</v>
      </c>
      <c r="B37" s="69" t="s">
        <v>34202</v>
      </c>
      <c r="C37" s="75" t="s">
        <v>34203</v>
      </c>
      <c r="D37" s="75" t="s">
        <v>34204</v>
      </c>
      <c r="E37" s="187">
        <v>13000000</v>
      </c>
      <c r="F37" s="72" t="s">
        <v>7735</v>
      </c>
    </row>
    <row r="38" spans="1:6" x14ac:dyDescent="0.25">
      <c r="A38" s="248"/>
      <c r="B38" s="2351" t="s">
        <v>5872</v>
      </c>
      <c r="C38" s="2351"/>
      <c r="D38" s="75"/>
      <c r="E38" s="187"/>
      <c r="F38" s="72"/>
    </row>
    <row r="39" spans="1:6" x14ac:dyDescent="0.25">
      <c r="B39" s="1455"/>
      <c r="C39" s="1456"/>
      <c r="F39" s="1446"/>
    </row>
    <row r="40" spans="1:6" ht="94.5" x14ac:dyDescent="0.25">
      <c r="A40" s="248">
        <v>30</v>
      </c>
      <c r="B40" s="2" t="s">
        <v>34205</v>
      </c>
      <c r="C40" s="10" t="s">
        <v>34206</v>
      </c>
      <c r="D40" s="10" t="s">
        <v>34207</v>
      </c>
      <c r="E40" s="77">
        <v>250000</v>
      </c>
      <c r="F40" s="97" t="s">
        <v>7735</v>
      </c>
    </row>
    <row r="41" spans="1:6" ht="94.5" x14ac:dyDescent="0.25">
      <c r="A41" s="248">
        <v>31</v>
      </c>
      <c r="B41" s="2" t="s">
        <v>34208</v>
      </c>
      <c r="C41" s="10" t="s">
        <v>34209</v>
      </c>
      <c r="D41" s="10" t="s">
        <v>34210</v>
      </c>
      <c r="E41" s="77">
        <v>115000</v>
      </c>
      <c r="F41" s="97" t="s">
        <v>7735</v>
      </c>
    </row>
    <row r="42" spans="1:6" ht="63" x14ac:dyDescent="0.25">
      <c r="A42" s="248">
        <v>32</v>
      </c>
      <c r="B42" s="2" t="s">
        <v>34211</v>
      </c>
      <c r="C42" s="10" t="s">
        <v>34212</v>
      </c>
      <c r="D42" s="10" t="s">
        <v>34213</v>
      </c>
      <c r="E42" s="238">
        <v>1300000</v>
      </c>
      <c r="F42" s="97" t="s">
        <v>13</v>
      </c>
    </row>
    <row r="43" spans="1:6" ht="157.5" x14ac:dyDescent="0.25">
      <c r="A43" s="248">
        <v>33</v>
      </c>
      <c r="B43" s="2" t="s">
        <v>34214</v>
      </c>
      <c r="C43" s="10" t="s">
        <v>34215</v>
      </c>
      <c r="D43" s="10" t="s">
        <v>34216</v>
      </c>
      <c r="E43" s="77">
        <v>1250000</v>
      </c>
      <c r="F43" s="97" t="s">
        <v>7735</v>
      </c>
    </row>
    <row r="44" spans="1:6" ht="94.5" x14ac:dyDescent="0.25">
      <c r="A44" s="248">
        <v>34</v>
      </c>
      <c r="B44" s="2" t="s">
        <v>34214</v>
      </c>
      <c r="C44" s="10" t="s">
        <v>34217</v>
      </c>
      <c r="D44" s="10" t="s">
        <v>34218</v>
      </c>
      <c r="E44" s="77">
        <v>250000</v>
      </c>
      <c r="F44" s="97" t="s">
        <v>7735</v>
      </c>
    </row>
    <row r="45" spans="1:6" x14ac:dyDescent="0.25">
      <c r="A45" s="248"/>
      <c r="B45" s="70" t="s">
        <v>219</v>
      </c>
      <c r="C45" s="75"/>
      <c r="D45" s="75"/>
      <c r="E45" s="187"/>
      <c r="F45" s="72"/>
    </row>
    <row r="46" spans="1:6" ht="94.5" x14ac:dyDescent="0.25">
      <c r="A46" s="248">
        <v>35</v>
      </c>
      <c r="B46" s="2" t="s">
        <v>34219</v>
      </c>
      <c r="C46" s="10" t="s">
        <v>34220</v>
      </c>
      <c r="D46" s="10" t="s">
        <v>34221</v>
      </c>
      <c r="E46" s="77">
        <v>150000</v>
      </c>
      <c r="F46" s="97" t="s">
        <v>7735</v>
      </c>
    </row>
    <row r="47" spans="1:6" ht="141.75" x14ac:dyDescent="0.25">
      <c r="A47" s="248">
        <v>36</v>
      </c>
      <c r="B47" s="2" t="s">
        <v>34222</v>
      </c>
      <c r="C47" s="10" t="s">
        <v>34223</v>
      </c>
      <c r="D47" s="10" t="s">
        <v>34224</v>
      </c>
      <c r="E47" s="77">
        <v>1500000</v>
      </c>
      <c r="F47" s="97" t="s">
        <v>13</v>
      </c>
    </row>
    <row r="48" spans="1:6" ht="110.25" x14ac:dyDescent="0.25">
      <c r="A48" s="248">
        <v>37</v>
      </c>
      <c r="B48" s="2" t="s">
        <v>34225</v>
      </c>
      <c r="C48" s="10" t="s">
        <v>34226</v>
      </c>
      <c r="D48" s="10" t="s">
        <v>34227</v>
      </c>
      <c r="E48" s="77">
        <v>800000</v>
      </c>
      <c r="F48" s="97" t="s">
        <v>7735</v>
      </c>
    </row>
    <row r="49" spans="1:6" ht="94.5" x14ac:dyDescent="0.25">
      <c r="A49" s="248">
        <v>38</v>
      </c>
      <c r="B49" s="2" t="s">
        <v>34228</v>
      </c>
      <c r="C49" s="10" t="s">
        <v>34229</v>
      </c>
      <c r="D49" s="10" t="s">
        <v>34230</v>
      </c>
      <c r="E49" s="77">
        <v>350000</v>
      </c>
      <c r="F49" s="97" t="s">
        <v>7735</v>
      </c>
    </row>
    <row r="50" spans="1:6" ht="78.75" x14ac:dyDescent="0.25">
      <c r="A50" s="248">
        <v>39</v>
      </c>
      <c r="B50" s="2" t="s">
        <v>34231</v>
      </c>
      <c r="C50" s="10" t="s">
        <v>34232</v>
      </c>
      <c r="D50" s="10" t="s">
        <v>34233</v>
      </c>
      <c r="E50" s="77">
        <v>357430</v>
      </c>
      <c r="F50" s="97" t="s">
        <v>7735</v>
      </c>
    </row>
    <row r="51" spans="1:6" ht="78.75" x14ac:dyDescent="0.25">
      <c r="A51" s="248">
        <v>40</v>
      </c>
      <c r="B51" s="2" t="s">
        <v>34234</v>
      </c>
      <c r="C51" s="10" t="s">
        <v>34235</v>
      </c>
      <c r="D51" s="10" t="s">
        <v>34236</v>
      </c>
      <c r="E51" s="77">
        <v>275000</v>
      </c>
      <c r="F51" s="97" t="s">
        <v>7735</v>
      </c>
    </row>
    <row r="52" spans="1:6" ht="110.25" x14ac:dyDescent="0.25">
      <c r="A52" s="248">
        <v>41</v>
      </c>
      <c r="B52" s="2" t="s">
        <v>34237</v>
      </c>
      <c r="C52" s="10" t="s">
        <v>34238</v>
      </c>
      <c r="D52" s="10" t="s">
        <v>34239</v>
      </c>
      <c r="E52" s="77">
        <v>200000</v>
      </c>
      <c r="F52" s="97" t="s">
        <v>13</v>
      </c>
    </row>
    <row r="53" spans="1:6" x14ac:dyDescent="0.25">
      <c r="A53" s="248"/>
      <c r="B53" s="2351" t="s">
        <v>34240</v>
      </c>
      <c r="C53" s="2351"/>
      <c r="D53" s="75"/>
      <c r="E53" s="187"/>
      <c r="F53" s="72"/>
    </row>
    <row r="54" spans="1:6" ht="378" x14ac:dyDescent="0.25">
      <c r="A54" s="248">
        <v>42</v>
      </c>
      <c r="B54" s="69" t="s">
        <v>34241</v>
      </c>
      <c r="C54" s="75" t="s">
        <v>34242</v>
      </c>
      <c r="D54" s="75" t="s">
        <v>34298</v>
      </c>
      <c r="E54" s="187">
        <v>10000000</v>
      </c>
      <c r="F54" s="72" t="s">
        <v>7735</v>
      </c>
    </row>
    <row r="55" spans="1:6" x14ac:dyDescent="0.25">
      <c r="A55" s="248"/>
      <c r="B55" s="2351" t="s">
        <v>481</v>
      </c>
      <c r="C55" s="2351"/>
      <c r="D55" s="75"/>
      <c r="E55" s="187"/>
      <c r="F55" s="72"/>
    </row>
    <row r="56" spans="1:6" ht="63" x14ac:dyDescent="0.25">
      <c r="A56" s="248">
        <v>43</v>
      </c>
      <c r="B56" s="2" t="s">
        <v>944</v>
      </c>
      <c r="C56" s="10" t="s">
        <v>34243</v>
      </c>
      <c r="D56" s="10" t="s">
        <v>34244</v>
      </c>
      <c r="E56" s="77">
        <v>2500000</v>
      </c>
      <c r="F56" s="97" t="s">
        <v>13</v>
      </c>
    </row>
    <row r="57" spans="1:6" x14ac:dyDescent="0.25">
      <c r="A57" s="248"/>
      <c r="B57" s="2351" t="s">
        <v>477</v>
      </c>
      <c r="C57" s="2351"/>
      <c r="D57" s="75"/>
      <c r="E57" s="187"/>
      <c r="F57" s="72"/>
    </row>
    <row r="58" spans="1:6" ht="252" x14ac:dyDescent="0.25">
      <c r="A58" s="248">
        <v>44</v>
      </c>
      <c r="B58" s="2" t="s">
        <v>34245</v>
      </c>
      <c r="C58" s="10" t="s">
        <v>34246</v>
      </c>
      <c r="D58" s="10" t="s">
        <v>34247</v>
      </c>
      <c r="E58" s="77">
        <v>1169256.8</v>
      </c>
      <c r="F58" s="97" t="s">
        <v>1294</v>
      </c>
    </row>
    <row r="59" spans="1:6" ht="252" x14ac:dyDescent="0.25">
      <c r="A59" s="248">
        <v>45</v>
      </c>
      <c r="B59" s="2" t="s">
        <v>34248</v>
      </c>
      <c r="C59" s="10" t="s">
        <v>34249</v>
      </c>
      <c r="D59" s="10" t="s">
        <v>34247</v>
      </c>
      <c r="E59" s="77">
        <v>1169256.8</v>
      </c>
      <c r="F59" s="97" t="s">
        <v>1294</v>
      </c>
    </row>
    <row r="60" spans="1:6" ht="252" x14ac:dyDescent="0.25">
      <c r="A60" s="248">
        <v>46</v>
      </c>
      <c r="B60" s="2" t="s">
        <v>18322</v>
      </c>
      <c r="C60" s="10" t="s">
        <v>34250</v>
      </c>
      <c r="D60" s="10" t="s">
        <v>34251</v>
      </c>
      <c r="E60" s="77">
        <v>1169256.8</v>
      </c>
      <c r="F60" s="97" t="s">
        <v>1294</v>
      </c>
    </row>
    <row r="61" spans="1:6" ht="252" x14ac:dyDescent="0.25">
      <c r="A61" s="248">
        <v>47</v>
      </c>
      <c r="B61" s="2" t="s">
        <v>34252</v>
      </c>
      <c r="C61" s="10" t="s">
        <v>34253</v>
      </c>
      <c r="D61" s="10" t="s">
        <v>34251</v>
      </c>
      <c r="E61" s="77">
        <v>1169256.8</v>
      </c>
      <c r="F61" s="97" t="s">
        <v>1294</v>
      </c>
    </row>
    <row r="62" spans="1:6" x14ac:dyDescent="0.25">
      <c r="A62" s="248"/>
      <c r="B62" s="70" t="s">
        <v>306</v>
      </c>
      <c r="C62" s="75"/>
      <c r="D62" s="75"/>
      <c r="E62" s="187"/>
      <c r="F62" s="72"/>
    </row>
    <row r="63" spans="1:6" ht="94.5" x14ac:dyDescent="0.25">
      <c r="A63" s="248">
        <v>48</v>
      </c>
      <c r="B63" s="2" t="s">
        <v>34254</v>
      </c>
      <c r="C63" s="10" t="s">
        <v>34255</v>
      </c>
      <c r="D63" s="10" t="s">
        <v>34256</v>
      </c>
      <c r="E63" s="77">
        <v>750000</v>
      </c>
      <c r="F63" s="97" t="s">
        <v>13</v>
      </c>
    </row>
    <row r="64" spans="1:6" ht="63" x14ac:dyDescent="0.25">
      <c r="A64" s="248">
        <v>49</v>
      </c>
      <c r="B64" s="2" t="s">
        <v>34257</v>
      </c>
      <c r="C64" s="10" t="s">
        <v>34258</v>
      </c>
      <c r="D64" s="10" t="s">
        <v>34259</v>
      </c>
      <c r="E64" s="77">
        <v>750000</v>
      </c>
      <c r="F64" s="97" t="s">
        <v>7735</v>
      </c>
    </row>
    <row r="65" spans="1:6" x14ac:dyDescent="0.25">
      <c r="A65" s="248"/>
      <c r="B65" s="2351" t="s">
        <v>303</v>
      </c>
      <c r="C65" s="2351"/>
      <c r="D65" s="75"/>
      <c r="E65" s="187"/>
      <c r="F65" s="72"/>
    </row>
    <row r="66" spans="1:6" ht="409.5" x14ac:dyDescent="0.25">
      <c r="A66" s="248">
        <v>50</v>
      </c>
      <c r="B66" s="2" t="s">
        <v>18062</v>
      </c>
      <c r="C66" s="10" t="s">
        <v>34260</v>
      </c>
      <c r="D66" s="10" t="s">
        <v>34261</v>
      </c>
      <c r="E66" s="77">
        <v>750000</v>
      </c>
      <c r="F66" s="97" t="s">
        <v>13</v>
      </c>
    </row>
    <row r="67" spans="1:6" x14ac:dyDescent="0.25">
      <c r="A67" s="248"/>
      <c r="B67" s="70" t="s">
        <v>40</v>
      </c>
      <c r="C67" s="75"/>
      <c r="D67" s="75"/>
      <c r="E67" s="187"/>
      <c r="F67" s="72"/>
    </row>
    <row r="68" spans="1:6" ht="78.75" x14ac:dyDescent="0.25">
      <c r="A68" s="248">
        <v>51</v>
      </c>
      <c r="B68" s="2" t="s">
        <v>4844</v>
      </c>
      <c r="C68" s="10" t="s">
        <v>34262</v>
      </c>
      <c r="D68" s="10" t="s">
        <v>34263</v>
      </c>
      <c r="E68" s="77">
        <v>4568965.5199999996</v>
      </c>
      <c r="F68" s="97" t="s">
        <v>7735</v>
      </c>
    </row>
    <row r="69" spans="1:6" x14ac:dyDescent="0.25">
      <c r="A69" s="248"/>
      <c r="B69" s="70" t="s">
        <v>248</v>
      </c>
      <c r="C69" s="75"/>
      <c r="D69" s="75"/>
      <c r="E69" s="189">
        <f>SUM(E6:E68)</f>
        <v>81210344.819999978</v>
      </c>
      <c r="F69" s="72"/>
    </row>
    <row r="70" spans="1:6" x14ac:dyDescent="0.25">
      <c r="A70" s="131"/>
      <c r="B70" s="2418" t="s">
        <v>9</v>
      </c>
      <c r="C70" s="2418"/>
      <c r="D70" s="2418"/>
      <c r="E70" s="424"/>
      <c r="F70" s="71"/>
    </row>
    <row r="71" spans="1:6" ht="63" x14ac:dyDescent="0.25">
      <c r="A71" s="131">
        <v>1</v>
      </c>
      <c r="B71" s="69" t="s">
        <v>269</v>
      </c>
      <c r="C71" s="49" t="s">
        <v>34264</v>
      </c>
      <c r="D71" s="69" t="s">
        <v>271</v>
      </c>
      <c r="E71" s="187">
        <v>1000000</v>
      </c>
      <c r="F71" s="541" t="s">
        <v>272</v>
      </c>
    </row>
    <row r="72" spans="1:6" x14ac:dyDescent="0.25">
      <c r="A72" s="131"/>
      <c r="B72" s="70" t="s">
        <v>273</v>
      </c>
      <c r="C72" s="49"/>
      <c r="D72" s="69"/>
      <c r="E72" s="187"/>
      <c r="F72" s="541"/>
    </row>
    <row r="73" spans="1:6" ht="94.5" x14ac:dyDescent="0.25">
      <c r="A73" s="131">
        <v>2</v>
      </c>
      <c r="B73" s="69" t="s">
        <v>274</v>
      </c>
      <c r="C73" s="49" t="s">
        <v>34265</v>
      </c>
      <c r="D73" s="69" t="s">
        <v>276</v>
      </c>
      <c r="E73" s="187">
        <v>4500000</v>
      </c>
      <c r="F73" s="541" t="s">
        <v>277</v>
      </c>
    </row>
    <row r="74" spans="1:6" x14ac:dyDescent="0.25">
      <c r="A74" s="131"/>
      <c r="B74" s="70" t="s">
        <v>248</v>
      </c>
      <c r="C74" s="75"/>
      <c r="D74" s="69"/>
      <c r="E74" s="189">
        <v>5500000</v>
      </c>
      <c r="F74" s="541"/>
    </row>
    <row r="75" spans="1:6" x14ac:dyDescent="0.25">
      <c r="A75" s="88"/>
      <c r="B75" s="173" t="s">
        <v>323</v>
      </c>
      <c r="C75" s="88"/>
      <c r="D75" s="88"/>
      <c r="E75" s="89"/>
      <c r="F75" s="88"/>
    </row>
    <row r="76" spans="1:6" ht="47.25" x14ac:dyDescent="0.25">
      <c r="A76" s="248"/>
      <c r="B76" s="2" t="s">
        <v>42092</v>
      </c>
      <c r="C76" s="10" t="s">
        <v>42093</v>
      </c>
      <c r="D76" s="10" t="s">
        <v>42094</v>
      </c>
      <c r="E76" s="1888">
        <v>100000</v>
      </c>
      <c r="F76" s="97" t="s">
        <v>272</v>
      </c>
    </row>
    <row r="77" spans="1:6" ht="20.25" customHeight="1" x14ac:dyDescent="0.25">
      <c r="A77" s="248"/>
      <c r="B77" s="2384" t="s">
        <v>324</v>
      </c>
      <c r="C77" s="2384"/>
      <c r="D77" s="96"/>
      <c r="E77" s="1892">
        <f>E76+E74+E69</f>
        <v>86810344.819999978</v>
      </c>
      <c r="F77" s="97"/>
    </row>
    <row r="78" spans="1:6" x14ac:dyDescent="0.25">
      <c r="A78" s="1889"/>
      <c r="B78" s="208"/>
      <c r="C78" s="273"/>
      <c r="D78" s="273"/>
      <c r="E78" s="1890"/>
      <c r="F78" s="1891"/>
    </row>
    <row r="81" spans="1:6" x14ac:dyDescent="0.25">
      <c r="A81" s="2352" t="s">
        <v>0</v>
      </c>
      <c r="B81" s="2352"/>
      <c r="C81" s="2352"/>
      <c r="D81" s="2352"/>
      <c r="E81" s="2352"/>
      <c r="F81" s="2352"/>
    </row>
    <row r="82" spans="1:6" x14ac:dyDescent="0.25">
      <c r="A82" s="2352" t="s">
        <v>34134</v>
      </c>
      <c r="B82" s="2352"/>
      <c r="C82" s="2352"/>
      <c r="D82" s="2352"/>
      <c r="E82" s="2352"/>
      <c r="F82" s="2352"/>
    </row>
    <row r="83" spans="1:6" x14ac:dyDescent="0.25">
      <c r="A83" s="2352" t="s">
        <v>281</v>
      </c>
      <c r="B83" s="2352"/>
      <c r="C83" s="2352"/>
      <c r="D83" s="2352"/>
      <c r="E83" s="2352"/>
      <c r="F83" s="2352"/>
    </row>
    <row r="84" spans="1:6" ht="31.5" x14ac:dyDescent="0.25">
      <c r="A84" s="848" t="s">
        <v>3</v>
      </c>
      <c r="B84" s="383" t="s">
        <v>4</v>
      </c>
      <c r="C84" s="383" t="s">
        <v>5</v>
      </c>
      <c r="D84" s="45" t="s">
        <v>6</v>
      </c>
      <c r="E84" s="1368" t="s">
        <v>2611</v>
      </c>
      <c r="F84" s="45" t="s">
        <v>8</v>
      </c>
    </row>
    <row r="85" spans="1:6" x14ac:dyDescent="0.25">
      <c r="A85" s="848"/>
      <c r="B85" s="2597" t="s">
        <v>27539</v>
      </c>
      <c r="C85" s="2630"/>
      <c r="D85" s="2598"/>
      <c r="E85" s="1454"/>
      <c r="F85" s="45"/>
    </row>
    <row r="86" spans="1:6" ht="173.25" x14ac:dyDescent="0.25">
      <c r="A86" s="277">
        <v>1</v>
      </c>
      <c r="B86" s="156" t="s">
        <v>295</v>
      </c>
      <c r="C86" s="156" t="s">
        <v>34136</v>
      </c>
      <c r="D86" s="156" t="s">
        <v>34266</v>
      </c>
      <c r="E86" s="46">
        <v>482758.62</v>
      </c>
      <c r="F86" s="123" t="s">
        <v>7735</v>
      </c>
    </row>
    <row r="87" spans="1:6" ht="78.75" x14ac:dyDescent="0.25">
      <c r="A87" s="277">
        <v>2</v>
      </c>
      <c r="B87" s="156" t="s">
        <v>23</v>
      </c>
      <c r="C87" s="156" t="s">
        <v>34140</v>
      </c>
      <c r="D87" s="156" t="s">
        <v>541</v>
      </c>
      <c r="E87" s="46">
        <v>200000</v>
      </c>
      <c r="F87" s="123" t="s">
        <v>7735</v>
      </c>
    </row>
    <row r="88" spans="1:6" x14ac:dyDescent="0.25">
      <c r="A88" s="277"/>
      <c r="B88" s="2527" t="s">
        <v>25644</v>
      </c>
      <c r="C88" s="2422"/>
      <c r="D88" s="2423"/>
      <c r="E88" s="46"/>
      <c r="F88" s="123"/>
    </row>
    <row r="89" spans="1:6" ht="110.25" x14ac:dyDescent="0.25">
      <c r="A89" s="277">
        <v>3</v>
      </c>
      <c r="B89" s="156" t="s">
        <v>295</v>
      </c>
      <c r="C89" s="156" t="s">
        <v>34141</v>
      </c>
      <c r="D89" s="156" t="s">
        <v>2063</v>
      </c>
      <c r="E89" s="46">
        <v>241379.31</v>
      </c>
      <c r="F89" s="123" t="s">
        <v>7735</v>
      </c>
    </row>
    <row r="90" spans="1:6" ht="78.75" x14ac:dyDescent="0.25">
      <c r="A90" s="277">
        <v>4</v>
      </c>
      <c r="B90" s="156" t="s">
        <v>23</v>
      </c>
      <c r="C90" s="156" t="s">
        <v>34142</v>
      </c>
      <c r="D90" s="156" t="s">
        <v>541</v>
      </c>
      <c r="E90" s="46">
        <v>100000</v>
      </c>
      <c r="F90" s="123" t="s">
        <v>7735</v>
      </c>
    </row>
    <row r="91" spans="1:6" x14ac:dyDescent="0.25">
      <c r="A91" s="277"/>
      <c r="B91" s="251" t="s">
        <v>34</v>
      </c>
      <c r="C91" s="251"/>
      <c r="D91" s="156"/>
      <c r="E91" s="43"/>
      <c r="F91" s="123"/>
    </row>
    <row r="92" spans="1:6" ht="47.25" x14ac:dyDescent="0.25">
      <c r="A92" s="277">
        <v>5</v>
      </c>
      <c r="B92" s="156" t="s">
        <v>34267</v>
      </c>
      <c r="C92" s="156" t="s">
        <v>34146</v>
      </c>
      <c r="D92" s="156" t="s">
        <v>341</v>
      </c>
      <c r="E92" s="46">
        <v>1844828.89</v>
      </c>
      <c r="F92" s="123" t="s">
        <v>7735</v>
      </c>
    </row>
    <row r="93" spans="1:6" ht="47.25" x14ac:dyDescent="0.25">
      <c r="A93" s="277">
        <v>6</v>
      </c>
      <c r="B93" s="156" t="s">
        <v>34268</v>
      </c>
      <c r="C93" s="156" t="s">
        <v>34149</v>
      </c>
      <c r="D93" s="156" t="s">
        <v>341</v>
      </c>
      <c r="E93" s="46">
        <v>1000000</v>
      </c>
      <c r="F93" s="123" t="s">
        <v>7735</v>
      </c>
    </row>
    <row r="94" spans="1:6" ht="31.5" x14ac:dyDescent="0.25">
      <c r="A94" s="277"/>
      <c r="B94" s="251" t="s">
        <v>5895</v>
      </c>
      <c r="C94" s="251"/>
      <c r="D94" s="156"/>
      <c r="E94" s="43"/>
      <c r="F94" s="123"/>
    </row>
    <row r="95" spans="1:6" ht="47.25" x14ac:dyDescent="0.25">
      <c r="A95" s="277">
        <v>7</v>
      </c>
      <c r="B95" s="149" t="s">
        <v>34163</v>
      </c>
      <c r="C95" s="149" t="s">
        <v>34164</v>
      </c>
      <c r="D95" s="149" t="s">
        <v>34269</v>
      </c>
      <c r="E95" s="48">
        <v>200000</v>
      </c>
      <c r="F95" s="121" t="s">
        <v>7735</v>
      </c>
    </row>
    <row r="96" spans="1:6" ht="63" x14ac:dyDescent="0.25">
      <c r="A96" s="277">
        <v>8</v>
      </c>
      <c r="B96" s="149" t="s">
        <v>31509</v>
      </c>
      <c r="C96" s="149" t="s">
        <v>34172</v>
      </c>
      <c r="D96" s="149" t="s">
        <v>34270</v>
      </c>
      <c r="E96" s="48">
        <v>200000</v>
      </c>
      <c r="F96" s="121" t="s">
        <v>272</v>
      </c>
    </row>
    <row r="97" spans="1:6" ht="63" x14ac:dyDescent="0.25">
      <c r="A97" s="277">
        <v>9</v>
      </c>
      <c r="B97" s="149" t="s">
        <v>34180</v>
      </c>
      <c r="C97" s="149" t="s">
        <v>34181</v>
      </c>
      <c r="D97" s="149" t="s">
        <v>34271</v>
      </c>
      <c r="E97" s="48">
        <v>150000</v>
      </c>
      <c r="F97" s="121" t="s">
        <v>272</v>
      </c>
    </row>
    <row r="98" spans="1:6" ht="47.25" x14ac:dyDescent="0.25">
      <c r="A98" s="277">
        <v>10</v>
      </c>
      <c r="B98" s="149" t="s">
        <v>30533</v>
      </c>
      <c r="C98" s="149" t="s">
        <v>34272</v>
      </c>
      <c r="D98" s="149" t="s">
        <v>13069</v>
      </c>
      <c r="E98" s="48">
        <v>300000</v>
      </c>
      <c r="F98" s="121" t="s">
        <v>7735</v>
      </c>
    </row>
    <row r="99" spans="1:6" ht="47.25" x14ac:dyDescent="0.25">
      <c r="A99" s="277">
        <v>11</v>
      </c>
      <c r="B99" s="149" t="s">
        <v>34273</v>
      </c>
      <c r="C99" s="149" t="s">
        <v>34274</v>
      </c>
      <c r="D99" s="149" t="s">
        <v>34275</v>
      </c>
      <c r="E99" s="48">
        <v>166000</v>
      </c>
      <c r="F99" s="121" t="s">
        <v>7735</v>
      </c>
    </row>
    <row r="100" spans="1:6" ht="47.25" x14ac:dyDescent="0.25">
      <c r="A100" s="277">
        <v>12</v>
      </c>
      <c r="B100" s="149" t="s">
        <v>34276</v>
      </c>
      <c r="C100" s="149" t="s">
        <v>34277</v>
      </c>
      <c r="D100" s="149" t="s">
        <v>34278</v>
      </c>
      <c r="E100" s="48">
        <v>170000</v>
      </c>
      <c r="F100" s="121" t="s">
        <v>7735</v>
      </c>
    </row>
    <row r="101" spans="1:6" ht="78.75" x14ac:dyDescent="0.25">
      <c r="A101" s="277">
        <v>13</v>
      </c>
      <c r="B101" s="149" t="s">
        <v>34279</v>
      </c>
      <c r="C101" s="149" t="s">
        <v>34280</v>
      </c>
      <c r="D101" s="149" t="s">
        <v>34281</v>
      </c>
      <c r="E101" s="48">
        <v>250000</v>
      </c>
      <c r="F101" s="121" t="s">
        <v>7735</v>
      </c>
    </row>
    <row r="102" spans="1:6" ht="63" x14ac:dyDescent="0.25">
      <c r="A102" s="277">
        <v>14</v>
      </c>
      <c r="B102" s="149" t="s">
        <v>34282</v>
      </c>
      <c r="C102" s="149" t="s">
        <v>34283</v>
      </c>
      <c r="D102" s="149" t="s">
        <v>34271</v>
      </c>
      <c r="E102" s="48">
        <v>200000</v>
      </c>
      <c r="F102" s="121" t="s">
        <v>7735</v>
      </c>
    </row>
    <row r="103" spans="1:6" x14ac:dyDescent="0.25">
      <c r="A103" s="277"/>
      <c r="B103" s="2475" t="s">
        <v>9344</v>
      </c>
      <c r="C103" s="2475"/>
      <c r="D103" s="156"/>
      <c r="E103" s="43"/>
      <c r="F103" s="123"/>
    </row>
    <row r="104" spans="1:6" ht="78.75" x14ac:dyDescent="0.25">
      <c r="A104" s="277">
        <v>15</v>
      </c>
      <c r="B104" s="156" t="s">
        <v>34208</v>
      </c>
      <c r="C104" s="156" t="s">
        <v>34209</v>
      </c>
      <c r="D104" s="149" t="s">
        <v>34284</v>
      </c>
      <c r="E104" s="46">
        <v>800000</v>
      </c>
      <c r="F104" s="123" t="s">
        <v>7735</v>
      </c>
    </row>
    <row r="105" spans="1:6" x14ac:dyDescent="0.25">
      <c r="A105" s="277"/>
      <c r="B105" s="382" t="s">
        <v>219</v>
      </c>
      <c r="C105" s="382"/>
      <c r="D105" s="149"/>
      <c r="E105" s="43"/>
      <c r="F105" s="123"/>
    </row>
    <row r="106" spans="1:6" ht="126" x14ac:dyDescent="0.25">
      <c r="A106" s="277">
        <v>16</v>
      </c>
      <c r="B106" s="149" t="s">
        <v>34219</v>
      </c>
      <c r="C106" s="149" t="s">
        <v>34285</v>
      </c>
      <c r="D106" s="149" t="s">
        <v>34286</v>
      </c>
      <c r="E106" s="48">
        <v>300000</v>
      </c>
      <c r="F106" s="123" t="s">
        <v>7735</v>
      </c>
    </row>
    <row r="107" spans="1:6" ht="126" x14ac:dyDescent="0.25">
      <c r="A107" s="277">
        <v>17</v>
      </c>
      <c r="B107" s="149" t="s">
        <v>34225</v>
      </c>
      <c r="C107" s="149" t="s">
        <v>34287</v>
      </c>
      <c r="D107" s="149" t="s">
        <v>34288</v>
      </c>
      <c r="E107" s="48">
        <v>880000</v>
      </c>
      <c r="F107" s="123" t="s">
        <v>7735</v>
      </c>
    </row>
    <row r="108" spans="1:6" ht="94.5" x14ac:dyDescent="0.25">
      <c r="A108" s="277">
        <v>18</v>
      </c>
      <c r="B108" s="149" t="s">
        <v>34231</v>
      </c>
      <c r="C108" s="149" t="s">
        <v>34289</v>
      </c>
      <c r="D108" s="149" t="s">
        <v>34290</v>
      </c>
      <c r="E108" s="48">
        <v>175000</v>
      </c>
      <c r="F108" s="123" t="s">
        <v>7735</v>
      </c>
    </row>
    <row r="109" spans="1:6" ht="94.5" x14ac:dyDescent="0.25">
      <c r="A109" s="277">
        <v>19</v>
      </c>
      <c r="B109" s="149" t="s">
        <v>34234</v>
      </c>
      <c r="C109" s="149" t="s">
        <v>34291</v>
      </c>
      <c r="D109" s="149" t="s">
        <v>34292</v>
      </c>
      <c r="E109" s="48">
        <v>200378</v>
      </c>
      <c r="F109" s="123" t="s">
        <v>7735</v>
      </c>
    </row>
    <row r="110" spans="1:6" x14ac:dyDescent="0.25">
      <c r="A110" s="277"/>
      <c r="B110" s="2476" t="s">
        <v>1196</v>
      </c>
      <c r="C110" s="2476"/>
      <c r="D110" s="149"/>
      <c r="E110" s="43"/>
      <c r="F110" s="123"/>
    </row>
    <row r="111" spans="1:6" ht="126" x14ac:dyDescent="0.25">
      <c r="A111" s="277">
        <v>20</v>
      </c>
      <c r="B111" s="149" t="s">
        <v>14664</v>
      </c>
      <c r="C111" s="149" t="s">
        <v>34293</v>
      </c>
      <c r="D111" s="149" t="s">
        <v>34294</v>
      </c>
      <c r="E111" s="879">
        <v>2500000</v>
      </c>
      <c r="F111" s="123" t="s">
        <v>13</v>
      </c>
    </row>
    <row r="112" spans="1:6" x14ac:dyDescent="0.25">
      <c r="A112" s="277"/>
      <c r="B112" s="251" t="s">
        <v>306</v>
      </c>
      <c r="C112" s="251"/>
      <c r="D112" s="156"/>
      <c r="E112" s="43"/>
      <c r="F112" s="123"/>
    </row>
    <row r="113" spans="1:6" ht="63" x14ac:dyDescent="0.25">
      <c r="A113" s="277">
        <v>21</v>
      </c>
      <c r="B113" s="156" t="s">
        <v>34257</v>
      </c>
      <c r="C113" s="156" t="s">
        <v>34258</v>
      </c>
      <c r="D113" s="149" t="s">
        <v>34295</v>
      </c>
      <c r="E113" s="1320">
        <v>450000</v>
      </c>
      <c r="F113" s="123" t="s">
        <v>34296</v>
      </c>
    </row>
    <row r="114" spans="1:6" x14ac:dyDescent="0.25">
      <c r="A114" s="277"/>
      <c r="B114" s="251" t="s">
        <v>40</v>
      </c>
      <c r="C114" s="251"/>
      <c r="D114" s="156"/>
      <c r="E114" s="43"/>
      <c r="F114" s="123"/>
    </row>
    <row r="115" spans="1:6" ht="78.75" x14ac:dyDescent="0.25">
      <c r="A115" s="277">
        <v>22</v>
      </c>
      <c r="B115" s="156" t="s">
        <v>4844</v>
      </c>
      <c r="C115" s="156" t="s">
        <v>34262</v>
      </c>
      <c r="D115" s="156" t="s">
        <v>34297</v>
      </c>
      <c r="E115" s="46">
        <v>568965.52</v>
      </c>
      <c r="F115" s="123" t="s">
        <v>7735</v>
      </c>
    </row>
    <row r="116" spans="1:6" x14ac:dyDescent="0.25">
      <c r="A116" s="277"/>
      <c r="B116" s="251" t="s">
        <v>248</v>
      </c>
      <c r="C116" s="156"/>
      <c r="D116" s="558"/>
      <c r="E116" s="479">
        <f>SUM(E86:E115)</f>
        <v>11379310.34</v>
      </c>
      <c r="F116" s="123"/>
    </row>
  </sheetData>
  <mergeCells count="20">
    <mergeCell ref="B77:C77"/>
    <mergeCell ref="B38:C38"/>
    <mergeCell ref="B53:C53"/>
    <mergeCell ref="B55:C55"/>
    <mergeCell ref="A1:F1"/>
    <mergeCell ref="A2:F2"/>
    <mergeCell ref="A3:F3"/>
    <mergeCell ref="B5:D5"/>
    <mergeCell ref="B11:D11"/>
    <mergeCell ref="B19:C19"/>
    <mergeCell ref="B57:C57"/>
    <mergeCell ref="B65:C65"/>
    <mergeCell ref="B70:D70"/>
    <mergeCell ref="B110:C110"/>
    <mergeCell ref="A81:F81"/>
    <mergeCell ref="A82:F82"/>
    <mergeCell ref="A83:F83"/>
    <mergeCell ref="B85:D85"/>
    <mergeCell ref="B88:D88"/>
    <mergeCell ref="B103:C103"/>
  </mergeCells>
  <pageMargins left="0.7" right="0.7" top="0.75" bottom="0.75" header="0.3" footer="0.3"/>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5"/>
  <sheetViews>
    <sheetView topLeftCell="A103" workbookViewId="0">
      <selection activeCell="E104" sqref="E104"/>
    </sheetView>
  </sheetViews>
  <sheetFormatPr defaultRowHeight="15.75" x14ac:dyDescent="0.25"/>
  <cols>
    <col min="1" max="1" width="9.140625" style="128"/>
    <col min="2" max="2" width="14.140625" style="128" customWidth="1"/>
    <col min="3" max="3" width="38.42578125" style="128" customWidth="1"/>
    <col min="4" max="4" width="16.5703125" style="128" customWidth="1"/>
    <col min="5" max="5" width="20.7109375" style="128" customWidth="1"/>
    <col min="6" max="6" width="11.28515625" style="128" customWidth="1"/>
    <col min="7" max="16384" width="9.140625" style="128"/>
  </cols>
  <sheetData>
    <row r="1" spans="1:6" x14ac:dyDescent="0.25">
      <c r="A1" s="2345" t="s">
        <v>0</v>
      </c>
      <c r="B1" s="2345"/>
      <c r="C1" s="2345"/>
      <c r="D1" s="2345"/>
      <c r="E1" s="2345"/>
      <c r="F1" s="2345"/>
    </row>
    <row r="2" spans="1:6" x14ac:dyDescent="0.25">
      <c r="A2" s="2345" t="s">
        <v>34299</v>
      </c>
      <c r="B2" s="2345"/>
      <c r="C2" s="2345"/>
      <c r="D2" s="2345"/>
      <c r="E2" s="2345"/>
      <c r="F2" s="2345"/>
    </row>
    <row r="3" spans="1:6" x14ac:dyDescent="0.25">
      <c r="A3" s="2345" t="s">
        <v>281</v>
      </c>
      <c r="B3" s="2345"/>
      <c r="C3" s="2345"/>
      <c r="D3" s="2345"/>
      <c r="E3" s="2345"/>
      <c r="F3" s="2345"/>
    </row>
    <row r="4" spans="1:6" ht="31.5" x14ac:dyDescent="0.25">
      <c r="A4" s="641" t="s">
        <v>3</v>
      </c>
      <c r="B4" s="96" t="s">
        <v>283</v>
      </c>
      <c r="C4" s="96" t="s">
        <v>284</v>
      </c>
      <c r="D4" s="96" t="s">
        <v>5291</v>
      </c>
      <c r="E4" s="138" t="s">
        <v>286</v>
      </c>
      <c r="F4" s="219" t="s">
        <v>287</v>
      </c>
    </row>
    <row r="5" spans="1:6" x14ac:dyDescent="0.25">
      <c r="A5" s="344"/>
      <c r="B5" s="2934" t="s">
        <v>9</v>
      </c>
      <c r="C5" s="2934"/>
      <c r="D5" s="2934"/>
      <c r="E5" s="189"/>
      <c r="F5" s="71"/>
    </row>
    <row r="6" spans="1:6" ht="47.25" x14ac:dyDescent="0.25">
      <c r="A6" s="344">
        <v>1</v>
      </c>
      <c r="B6" s="75" t="s">
        <v>3454</v>
      </c>
      <c r="C6" s="75" t="s">
        <v>34300</v>
      </c>
      <c r="D6" s="75" t="s">
        <v>9146</v>
      </c>
      <c r="E6" s="74">
        <f>2795685-400000</f>
        <v>2395685</v>
      </c>
      <c r="F6" s="72" t="s">
        <v>272</v>
      </c>
    </row>
    <row r="7" spans="1:6" ht="157.5" x14ac:dyDescent="0.25">
      <c r="A7" s="344">
        <v>2</v>
      </c>
      <c r="B7" s="75" t="s">
        <v>721</v>
      </c>
      <c r="C7" s="75" t="s">
        <v>34301</v>
      </c>
      <c r="D7" s="75" t="s">
        <v>535</v>
      </c>
      <c r="E7" s="74">
        <f>1487175.69-300000</f>
        <v>1187175.69</v>
      </c>
      <c r="F7" s="72" t="s">
        <v>272</v>
      </c>
    </row>
    <row r="8" spans="1:6" ht="47.25" x14ac:dyDescent="0.25">
      <c r="A8" s="344">
        <v>3</v>
      </c>
      <c r="B8" s="75" t="s">
        <v>17</v>
      </c>
      <c r="C8" s="75" t="s">
        <v>34302</v>
      </c>
      <c r="D8" s="75" t="s">
        <v>19382</v>
      </c>
      <c r="E8" s="74">
        <v>77760</v>
      </c>
      <c r="F8" s="72" t="s">
        <v>272</v>
      </c>
    </row>
    <row r="9" spans="1:6" ht="47.25" x14ac:dyDescent="0.25">
      <c r="A9" s="344">
        <v>4</v>
      </c>
      <c r="B9" s="75" t="s">
        <v>20</v>
      </c>
      <c r="C9" s="75" t="s">
        <v>34303</v>
      </c>
      <c r="D9" s="75" t="s">
        <v>19384</v>
      </c>
      <c r="E9" s="74">
        <v>144000</v>
      </c>
      <c r="F9" s="72" t="s">
        <v>272</v>
      </c>
    </row>
    <row r="10" spans="1:6" ht="94.5" x14ac:dyDescent="0.25">
      <c r="A10" s="344">
        <v>5</v>
      </c>
      <c r="B10" s="75" t="s">
        <v>23</v>
      </c>
      <c r="C10" s="75" t="s">
        <v>34304</v>
      </c>
      <c r="D10" s="75" t="s">
        <v>19378</v>
      </c>
      <c r="E10" s="74">
        <f>704000-300000</f>
        <v>404000</v>
      </c>
      <c r="F10" s="72" t="s">
        <v>272</v>
      </c>
    </row>
    <row r="11" spans="1:6" x14ac:dyDescent="0.25">
      <c r="A11" s="344"/>
      <c r="B11" s="2351" t="s">
        <v>334</v>
      </c>
      <c r="C11" s="2351"/>
      <c r="D11" s="75"/>
      <c r="E11" s="72"/>
      <c r="F11" s="72"/>
    </row>
    <row r="12" spans="1:6" ht="141.75" x14ac:dyDescent="0.25">
      <c r="A12" s="344">
        <v>6</v>
      </c>
      <c r="B12" s="75" t="s">
        <v>721</v>
      </c>
      <c r="C12" s="75" t="s">
        <v>34305</v>
      </c>
      <c r="D12" s="75" t="s">
        <v>3852</v>
      </c>
      <c r="E12" s="74">
        <v>662425.26</v>
      </c>
      <c r="F12" s="72" t="s">
        <v>272</v>
      </c>
    </row>
    <row r="13" spans="1:6" ht="94.5" x14ac:dyDescent="0.25">
      <c r="A13" s="344">
        <v>7</v>
      </c>
      <c r="B13" s="75" t="s">
        <v>34306</v>
      </c>
      <c r="C13" s="75" t="s">
        <v>34307</v>
      </c>
      <c r="D13" s="75" t="s">
        <v>19378</v>
      </c>
      <c r="E13" s="74">
        <v>1113942.54</v>
      </c>
      <c r="F13" s="72" t="s">
        <v>272</v>
      </c>
    </row>
    <row r="14" spans="1:6" ht="94.5" x14ac:dyDescent="0.25">
      <c r="A14" s="344">
        <v>8</v>
      </c>
      <c r="B14" s="75" t="s">
        <v>299</v>
      </c>
      <c r="C14" s="75" t="s">
        <v>34308</v>
      </c>
      <c r="D14" s="75" t="s">
        <v>2498</v>
      </c>
      <c r="E14" s="74">
        <v>827942.54</v>
      </c>
      <c r="F14" s="72" t="s">
        <v>272</v>
      </c>
    </row>
    <row r="15" spans="1:6" x14ac:dyDescent="0.25">
      <c r="A15" s="344"/>
      <c r="B15" s="2895" t="s">
        <v>40</v>
      </c>
      <c r="C15" s="2896"/>
      <c r="D15" s="529"/>
      <c r="E15" s="541"/>
      <c r="F15" s="541"/>
    </row>
    <row r="16" spans="1:6" ht="110.25" x14ac:dyDescent="0.25">
      <c r="A16" s="344">
        <v>9</v>
      </c>
      <c r="B16" s="75" t="s">
        <v>41</v>
      </c>
      <c r="C16" s="75" t="s">
        <v>34309</v>
      </c>
      <c r="D16" s="75" t="s">
        <v>7745</v>
      </c>
      <c r="E16" s="74">
        <v>4568965.5199999996</v>
      </c>
      <c r="F16" s="72" t="s">
        <v>272</v>
      </c>
    </row>
    <row r="17" spans="1:6" x14ac:dyDescent="0.25">
      <c r="A17" s="344"/>
      <c r="B17" s="2895" t="s">
        <v>306</v>
      </c>
      <c r="C17" s="2896"/>
      <c r="D17" s="529"/>
      <c r="E17" s="541"/>
      <c r="F17" s="541"/>
    </row>
    <row r="18" spans="1:6" ht="141.75" x14ac:dyDescent="0.25">
      <c r="A18" s="344">
        <v>10</v>
      </c>
      <c r="B18" s="75" t="s">
        <v>306</v>
      </c>
      <c r="C18" s="75" t="s">
        <v>34310</v>
      </c>
      <c r="D18" s="75" t="s">
        <v>34311</v>
      </c>
      <c r="E18" s="74">
        <v>536206.9</v>
      </c>
      <c r="F18" s="72" t="s">
        <v>272</v>
      </c>
    </row>
    <row r="19" spans="1:6" ht="47.25" x14ac:dyDescent="0.25">
      <c r="A19" s="344">
        <v>11</v>
      </c>
      <c r="B19" s="75" t="s">
        <v>34312</v>
      </c>
      <c r="C19" s="75" t="s">
        <v>34313</v>
      </c>
      <c r="D19" s="75" t="s">
        <v>34314</v>
      </c>
      <c r="E19" s="74">
        <v>1200000</v>
      </c>
      <c r="F19" s="72" t="s">
        <v>272</v>
      </c>
    </row>
    <row r="20" spans="1:6" x14ac:dyDescent="0.25">
      <c r="A20" s="344"/>
      <c r="B20" s="2895" t="s">
        <v>303</v>
      </c>
      <c r="C20" s="2896"/>
      <c r="D20" s="529"/>
      <c r="E20" s="541"/>
      <c r="F20" s="541"/>
    </row>
    <row r="21" spans="1:6" ht="78.75" x14ac:dyDescent="0.25">
      <c r="A21" s="344">
        <v>12</v>
      </c>
      <c r="B21" s="75" t="s">
        <v>34315</v>
      </c>
      <c r="C21" s="75" t="s">
        <v>34316</v>
      </c>
      <c r="D21" s="75" t="s">
        <v>34317</v>
      </c>
      <c r="E21" s="74">
        <v>55800</v>
      </c>
      <c r="F21" s="72" t="s">
        <v>272</v>
      </c>
    </row>
    <row r="22" spans="1:6" ht="78.75" x14ac:dyDescent="0.25">
      <c r="A22" s="344">
        <v>13</v>
      </c>
      <c r="B22" s="75" t="s">
        <v>34318</v>
      </c>
      <c r="C22" s="75" t="s">
        <v>34319</v>
      </c>
      <c r="D22" s="75" t="s">
        <v>34317</v>
      </c>
      <c r="E22" s="74">
        <v>55800</v>
      </c>
      <c r="F22" s="72" t="s">
        <v>272</v>
      </c>
    </row>
    <row r="23" spans="1:6" ht="78.75" x14ac:dyDescent="0.25">
      <c r="A23" s="344">
        <v>14</v>
      </c>
      <c r="B23" s="75" t="s">
        <v>34320</v>
      </c>
      <c r="C23" s="75" t="s">
        <v>34321</v>
      </c>
      <c r="D23" s="75" t="s">
        <v>34317</v>
      </c>
      <c r="E23" s="74">
        <v>55800</v>
      </c>
      <c r="F23" s="72" t="s">
        <v>272</v>
      </c>
    </row>
    <row r="24" spans="1:6" ht="78.75" x14ac:dyDescent="0.25">
      <c r="A24" s="344">
        <v>15</v>
      </c>
      <c r="B24" s="75" t="s">
        <v>34322</v>
      </c>
      <c r="C24" s="75" t="s">
        <v>34323</v>
      </c>
      <c r="D24" s="75" t="s">
        <v>34317</v>
      </c>
      <c r="E24" s="74">
        <v>55800</v>
      </c>
      <c r="F24" s="72" t="s">
        <v>272</v>
      </c>
    </row>
    <row r="25" spans="1:6" ht="78.75" x14ac:dyDescent="0.25">
      <c r="A25" s="344">
        <v>16</v>
      </c>
      <c r="B25" s="75" t="s">
        <v>34324</v>
      </c>
      <c r="C25" s="75" t="s">
        <v>34325</v>
      </c>
      <c r="D25" s="75" t="s">
        <v>34317</v>
      </c>
      <c r="E25" s="74">
        <v>55800</v>
      </c>
      <c r="F25" s="72" t="s">
        <v>272</v>
      </c>
    </row>
    <row r="26" spans="1:6" ht="78.75" x14ac:dyDescent="0.25">
      <c r="A26" s="344">
        <v>17</v>
      </c>
      <c r="B26" s="75" t="s">
        <v>34326</v>
      </c>
      <c r="C26" s="75" t="s">
        <v>34327</v>
      </c>
      <c r="D26" s="75" t="s">
        <v>34317</v>
      </c>
      <c r="E26" s="74">
        <v>55800</v>
      </c>
      <c r="F26" s="72" t="s">
        <v>272</v>
      </c>
    </row>
    <row r="27" spans="1:6" ht="78.75" x14ac:dyDescent="0.25">
      <c r="A27" s="344">
        <v>18</v>
      </c>
      <c r="B27" s="75" t="s">
        <v>34328</v>
      </c>
      <c r="C27" s="75" t="s">
        <v>34329</v>
      </c>
      <c r="D27" s="75" t="s">
        <v>34317</v>
      </c>
      <c r="E27" s="74">
        <v>55800</v>
      </c>
      <c r="F27" s="72" t="s">
        <v>272</v>
      </c>
    </row>
    <row r="28" spans="1:6" ht="78.75" x14ac:dyDescent="0.25">
      <c r="A28" s="344">
        <v>19</v>
      </c>
      <c r="B28" s="75" t="s">
        <v>34330</v>
      </c>
      <c r="C28" s="75" t="s">
        <v>34331</v>
      </c>
      <c r="D28" s="75" t="s">
        <v>34317</v>
      </c>
      <c r="E28" s="74">
        <v>55800</v>
      </c>
      <c r="F28" s="72" t="s">
        <v>272</v>
      </c>
    </row>
    <row r="29" spans="1:6" ht="78.75" x14ac:dyDescent="0.25">
      <c r="A29" s="344">
        <v>20</v>
      </c>
      <c r="B29" s="75" t="s">
        <v>34332</v>
      </c>
      <c r="C29" s="75" t="s">
        <v>34333</v>
      </c>
      <c r="D29" s="75" t="s">
        <v>34317</v>
      </c>
      <c r="E29" s="74">
        <v>55800</v>
      </c>
      <c r="F29" s="72" t="s">
        <v>13</v>
      </c>
    </row>
    <row r="30" spans="1:6" ht="78.75" x14ac:dyDescent="0.25">
      <c r="A30" s="344">
        <v>21</v>
      </c>
      <c r="B30" s="75" t="s">
        <v>34334</v>
      </c>
      <c r="C30" s="75" t="s">
        <v>34335</v>
      </c>
      <c r="D30" s="75" t="s">
        <v>34317</v>
      </c>
      <c r="E30" s="74">
        <v>55800</v>
      </c>
      <c r="F30" s="72" t="s">
        <v>13</v>
      </c>
    </row>
    <row r="31" spans="1:6" ht="78.75" x14ac:dyDescent="0.25">
      <c r="A31" s="344">
        <v>22</v>
      </c>
      <c r="B31" s="75" t="s">
        <v>34336</v>
      </c>
      <c r="C31" s="75" t="s">
        <v>34337</v>
      </c>
      <c r="D31" s="75" t="s">
        <v>34317</v>
      </c>
      <c r="E31" s="74">
        <v>55800</v>
      </c>
      <c r="F31" s="72" t="s">
        <v>13</v>
      </c>
    </row>
    <row r="32" spans="1:6" ht="78.75" x14ac:dyDescent="0.25">
      <c r="A32" s="344">
        <v>23</v>
      </c>
      <c r="B32" s="75" t="s">
        <v>34338</v>
      </c>
      <c r="C32" s="75" t="s">
        <v>34339</v>
      </c>
      <c r="D32" s="75" t="s">
        <v>34317</v>
      </c>
      <c r="E32" s="74">
        <v>55800</v>
      </c>
      <c r="F32" s="72" t="s">
        <v>13</v>
      </c>
    </row>
    <row r="33" spans="1:6" ht="78.75" x14ac:dyDescent="0.25">
      <c r="A33" s="344">
        <v>24</v>
      </c>
      <c r="B33" s="75" t="s">
        <v>34340</v>
      </c>
      <c r="C33" s="75" t="s">
        <v>34341</v>
      </c>
      <c r="D33" s="75" t="s">
        <v>34317</v>
      </c>
      <c r="E33" s="74">
        <v>55800</v>
      </c>
      <c r="F33" s="72" t="s">
        <v>13</v>
      </c>
    </row>
    <row r="34" spans="1:6" ht="78.75" x14ac:dyDescent="0.25">
      <c r="A34" s="344">
        <v>25</v>
      </c>
      <c r="B34" s="75" t="s">
        <v>34342</v>
      </c>
      <c r="C34" s="75" t="s">
        <v>34343</v>
      </c>
      <c r="D34" s="75" t="s">
        <v>34317</v>
      </c>
      <c r="E34" s="74">
        <v>55800</v>
      </c>
      <c r="F34" s="72" t="s">
        <v>13</v>
      </c>
    </row>
    <row r="35" spans="1:6" ht="78.75" x14ac:dyDescent="0.25">
      <c r="A35" s="344">
        <v>26</v>
      </c>
      <c r="B35" s="75" t="s">
        <v>34344</v>
      </c>
      <c r="C35" s="75" t="s">
        <v>34345</v>
      </c>
      <c r="D35" s="75" t="s">
        <v>34317</v>
      </c>
      <c r="E35" s="74">
        <v>56731</v>
      </c>
      <c r="F35" s="72" t="s">
        <v>13</v>
      </c>
    </row>
    <row r="36" spans="1:6" x14ac:dyDescent="0.25">
      <c r="A36" s="344"/>
      <c r="B36" s="2895" t="s">
        <v>34</v>
      </c>
      <c r="C36" s="2896"/>
      <c r="D36" s="529"/>
      <c r="E36" s="541"/>
      <c r="F36" s="541"/>
    </row>
    <row r="37" spans="1:6" ht="47.25" x14ac:dyDescent="0.25">
      <c r="A37" s="344">
        <v>27</v>
      </c>
      <c r="B37" s="75" t="s">
        <v>309</v>
      </c>
      <c r="C37" s="75" t="s">
        <v>34346</v>
      </c>
      <c r="D37" s="75" t="s">
        <v>341</v>
      </c>
      <c r="E37" s="74">
        <f>10509310.16-4500000</f>
        <v>6009310.1600000001</v>
      </c>
      <c r="F37" s="72" t="s">
        <v>272</v>
      </c>
    </row>
    <row r="38" spans="1:6" ht="78.75" x14ac:dyDescent="0.25">
      <c r="A38" s="344">
        <v>28</v>
      </c>
      <c r="B38" s="75" t="s">
        <v>30012</v>
      </c>
      <c r="C38" s="75" t="s">
        <v>34347</v>
      </c>
      <c r="D38" s="75" t="s">
        <v>341</v>
      </c>
      <c r="E38" s="74">
        <v>11193276.050000001</v>
      </c>
      <c r="F38" s="72" t="s">
        <v>272</v>
      </c>
    </row>
    <row r="39" spans="1:6" x14ac:dyDescent="0.25">
      <c r="A39" s="344"/>
      <c r="B39" s="2895" t="s">
        <v>8012</v>
      </c>
      <c r="C39" s="2896"/>
      <c r="D39" s="529"/>
      <c r="E39" s="541"/>
      <c r="F39" s="541"/>
    </row>
    <row r="40" spans="1:6" ht="94.5" x14ac:dyDescent="0.25">
      <c r="A40" s="344">
        <v>29</v>
      </c>
      <c r="B40" s="75" t="s">
        <v>31357</v>
      </c>
      <c r="C40" s="75" t="s">
        <v>34348</v>
      </c>
      <c r="D40" s="75" t="s">
        <v>34349</v>
      </c>
      <c r="E40" s="74">
        <v>727643</v>
      </c>
      <c r="F40" s="72" t="s">
        <v>272</v>
      </c>
    </row>
    <row r="41" spans="1:6" ht="141.75" x14ac:dyDescent="0.25">
      <c r="A41" s="344">
        <v>30</v>
      </c>
      <c r="B41" s="75" t="s">
        <v>34320</v>
      </c>
      <c r="C41" s="75" t="s">
        <v>34350</v>
      </c>
      <c r="D41" s="75" t="s">
        <v>34351</v>
      </c>
      <c r="E41" s="74">
        <v>400000</v>
      </c>
      <c r="F41" s="72" t="s">
        <v>272</v>
      </c>
    </row>
    <row r="42" spans="1:6" ht="204.75" x14ac:dyDescent="0.25">
      <c r="A42" s="344">
        <v>31</v>
      </c>
      <c r="B42" s="75" t="s">
        <v>34352</v>
      </c>
      <c r="C42" s="75" t="s">
        <v>34353</v>
      </c>
      <c r="D42" s="75" t="s">
        <v>34354</v>
      </c>
      <c r="E42" s="74">
        <v>465600</v>
      </c>
      <c r="F42" s="72" t="s">
        <v>272</v>
      </c>
    </row>
    <row r="43" spans="1:6" ht="126" x14ac:dyDescent="0.25">
      <c r="A43" s="344">
        <v>32</v>
      </c>
      <c r="B43" s="75" t="s">
        <v>34355</v>
      </c>
      <c r="C43" s="75" t="s">
        <v>34356</v>
      </c>
      <c r="D43" s="75" t="s">
        <v>34357</v>
      </c>
      <c r="E43" s="74">
        <v>1470540</v>
      </c>
      <c r="F43" s="72" t="s">
        <v>272</v>
      </c>
    </row>
    <row r="44" spans="1:6" ht="126" x14ac:dyDescent="0.25">
      <c r="A44" s="344">
        <v>33</v>
      </c>
      <c r="B44" s="75" t="s">
        <v>34358</v>
      </c>
      <c r="C44" s="75" t="s">
        <v>34359</v>
      </c>
      <c r="D44" s="75" t="s">
        <v>34360</v>
      </c>
      <c r="E44" s="74">
        <v>200000</v>
      </c>
      <c r="F44" s="72" t="s">
        <v>272</v>
      </c>
    </row>
    <row r="45" spans="1:6" ht="157.5" x14ac:dyDescent="0.25">
      <c r="A45" s="344">
        <v>34</v>
      </c>
      <c r="B45" s="75" t="s">
        <v>34361</v>
      </c>
      <c r="C45" s="75" t="s">
        <v>34362</v>
      </c>
      <c r="D45" s="75" t="s">
        <v>34363</v>
      </c>
      <c r="E45" s="74">
        <v>203616</v>
      </c>
      <c r="F45" s="72" t="s">
        <v>272</v>
      </c>
    </row>
    <row r="46" spans="1:6" ht="141.75" x14ac:dyDescent="0.25">
      <c r="A46" s="344">
        <v>35</v>
      </c>
      <c r="B46" s="75" t="s">
        <v>34364</v>
      </c>
      <c r="C46" s="75" t="s">
        <v>34365</v>
      </c>
      <c r="D46" s="75" t="s">
        <v>34366</v>
      </c>
      <c r="E46" s="74">
        <v>200900</v>
      </c>
      <c r="F46" s="72" t="s">
        <v>272</v>
      </c>
    </row>
    <row r="47" spans="1:6" ht="141.75" x14ac:dyDescent="0.25">
      <c r="A47" s="344">
        <v>36</v>
      </c>
      <c r="B47" s="75" t="s">
        <v>34330</v>
      </c>
      <c r="C47" s="75" t="s">
        <v>34367</v>
      </c>
      <c r="D47" s="75" t="s">
        <v>34368</v>
      </c>
      <c r="E47" s="74">
        <v>550000</v>
      </c>
      <c r="F47" s="72" t="s">
        <v>272</v>
      </c>
    </row>
    <row r="48" spans="1:6" ht="126" x14ac:dyDescent="0.25">
      <c r="A48" s="344">
        <v>37</v>
      </c>
      <c r="B48" s="75" t="s">
        <v>34332</v>
      </c>
      <c r="C48" s="75" t="s">
        <v>34369</v>
      </c>
      <c r="D48" s="75" t="s">
        <v>34370</v>
      </c>
      <c r="E48" s="74">
        <v>350000</v>
      </c>
      <c r="F48" s="72" t="s">
        <v>272</v>
      </c>
    </row>
    <row r="49" spans="1:6" x14ac:dyDescent="0.25">
      <c r="A49" s="344"/>
      <c r="B49" s="275" t="s">
        <v>5872</v>
      </c>
      <c r="C49" s="529"/>
      <c r="D49" s="529"/>
      <c r="E49" s="541"/>
      <c r="F49" s="541"/>
    </row>
    <row r="50" spans="1:6" ht="220.5" x14ac:dyDescent="0.25">
      <c r="A50" s="344">
        <v>38</v>
      </c>
      <c r="B50" s="75" t="s">
        <v>34371</v>
      </c>
      <c r="C50" s="75" t="s">
        <v>34372</v>
      </c>
      <c r="D50" s="75" t="s">
        <v>34373</v>
      </c>
      <c r="E50" s="144">
        <v>2820330</v>
      </c>
      <c r="F50" s="72" t="s">
        <v>272</v>
      </c>
    </row>
    <row r="51" spans="1:6" ht="141.75" x14ac:dyDescent="0.25">
      <c r="A51" s="344">
        <v>39</v>
      </c>
      <c r="B51" s="75" t="s">
        <v>34374</v>
      </c>
      <c r="C51" s="75" t="s">
        <v>34375</v>
      </c>
      <c r="D51" s="75" t="s">
        <v>34440</v>
      </c>
      <c r="E51" s="144">
        <v>684974</v>
      </c>
      <c r="F51" s="72" t="s">
        <v>272</v>
      </c>
    </row>
    <row r="52" spans="1:6" ht="157.5" x14ac:dyDescent="0.25">
      <c r="A52" s="344">
        <v>40</v>
      </c>
      <c r="B52" s="75" t="s">
        <v>34376</v>
      </c>
      <c r="C52" s="75" t="s">
        <v>34377</v>
      </c>
      <c r="D52" s="75" t="s">
        <v>34378</v>
      </c>
      <c r="E52" s="144">
        <v>666486.4</v>
      </c>
      <c r="F52" s="72" t="s">
        <v>272</v>
      </c>
    </row>
    <row r="53" spans="1:6" ht="141.75" x14ac:dyDescent="0.25">
      <c r="A53" s="344">
        <v>41</v>
      </c>
      <c r="B53" s="75" t="s">
        <v>34379</v>
      </c>
      <c r="C53" s="75" t="s">
        <v>34380</v>
      </c>
      <c r="D53" s="75" t="s">
        <v>34381</v>
      </c>
      <c r="E53" s="144">
        <v>930000</v>
      </c>
      <c r="F53" s="72" t="s">
        <v>272</v>
      </c>
    </row>
    <row r="54" spans="1:6" ht="63" x14ac:dyDescent="0.25">
      <c r="A54" s="344">
        <v>42</v>
      </c>
      <c r="B54" s="75" t="s">
        <v>34382</v>
      </c>
      <c r="C54" s="75" t="s">
        <v>34383</v>
      </c>
      <c r="D54" s="152" t="s">
        <v>34384</v>
      </c>
      <c r="E54" s="144">
        <v>570000</v>
      </c>
      <c r="F54" s="72" t="s">
        <v>272</v>
      </c>
    </row>
    <row r="55" spans="1:6" ht="141.75" x14ac:dyDescent="0.25">
      <c r="A55" s="344">
        <v>43</v>
      </c>
      <c r="B55" s="75" t="s">
        <v>34385</v>
      </c>
      <c r="C55" s="75" t="s">
        <v>34386</v>
      </c>
      <c r="D55" s="75" t="s">
        <v>34441</v>
      </c>
      <c r="E55" s="144">
        <v>1500000</v>
      </c>
      <c r="F55" s="72" t="s">
        <v>272</v>
      </c>
    </row>
    <row r="56" spans="1:6" ht="157.5" x14ac:dyDescent="0.25">
      <c r="A56" s="344">
        <v>44</v>
      </c>
      <c r="B56" s="75" t="s">
        <v>34387</v>
      </c>
      <c r="C56" s="75" t="s">
        <v>34388</v>
      </c>
      <c r="D56" s="75" t="s">
        <v>34389</v>
      </c>
      <c r="E56" s="144">
        <v>2389470</v>
      </c>
      <c r="F56" s="72" t="s">
        <v>272</v>
      </c>
    </row>
    <row r="57" spans="1:6" ht="204.75" x14ac:dyDescent="0.25">
      <c r="A57" s="344">
        <v>45</v>
      </c>
      <c r="B57" s="75" t="s">
        <v>34390</v>
      </c>
      <c r="C57" s="75" t="s">
        <v>34391</v>
      </c>
      <c r="D57" s="75" t="s">
        <v>34442</v>
      </c>
      <c r="E57" s="144">
        <v>2364285</v>
      </c>
      <c r="F57" s="72" t="s">
        <v>272</v>
      </c>
    </row>
    <row r="58" spans="1:6" ht="141.75" x14ac:dyDescent="0.25">
      <c r="A58" s="344">
        <v>46</v>
      </c>
      <c r="B58" s="75" t="s">
        <v>34392</v>
      </c>
      <c r="C58" s="75" t="s">
        <v>34393</v>
      </c>
      <c r="D58" s="75" t="s">
        <v>34394</v>
      </c>
      <c r="E58" s="144">
        <v>5292390</v>
      </c>
      <c r="F58" s="72" t="s">
        <v>272</v>
      </c>
    </row>
    <row r="59" spans="1:6" ht="189" x14ac:dyDescent="0.25">
      <c r="A59" s="344">
        <v>47</v>
      </c>
      <c r="B59" s="75" t="s">
        <v>34395</v>
      </c>
      <c r="C59" s="75" t="s">
        <v>34396</v>
      </c>
      <c r="D59" s="75" t="s">
        <v>34397</v>
      </c>
      <c r="E59" s="144">
        <v>5490746</v>
      </c>
      <c r="F59" s="72" t="s">
        <v>272</v>
      </c>
    </row>
    <row r="60" spans="1:6" ht="204.75" x14ac:dyDescent="0.25">
      <c r="A60" s="344">
        <v>48</v>
      </c>
      <c r="B60" s="75" t="s">
        <v>34398</v>
      </c>
      <c r="C60" s="75" t="s">
        <v>34399</v>
      </c>
      <c r="D60" s="75" t="s">
        <v>34400</v>
      </c>
      <c r="E60" s="144">
        <v>4942918.5599999996</v>
      </c>
      <c r="F60" s="72" t="s">
        <v>272</v>
      </c>
    </row>
    <row r="61" spans="1:6" ht="129" x14ac:dyDescent="0.25">
      <c r="A61" s="344">
        <v>49</v>
      </c>
      <c r="B61" s="75" t="s">
        <v>34401</v>
      </c>
      <c r="C61" s="75" t="s">
        <v>34402</v>
      </c>
      <c r="D61" s="75" t="s">
        <v>34443</v>
      </c>
      <c r="E61" s="144">
        <v>1500000</v>
      </c>
      <c r="F61" s="72" t="s">
        <v>272</v>
      </c>
    </row>
    <row r="62" spans="1:6" ht="126" x14ac:dyDescent="0.25">
      <c r="A62" s="344">
        <v>50</v>
      </c>
      <c r="B62" s="75" t="s">
        <v>34403</v>
      </c>
      <c r="C62" s="75" t="s">
        <v>34404</v>
      </c>
      <c r="D62" s="75" t="s">
        <v>34405</v>
      </c>
      <c r="E62" s="144">
        <v>1500000</v>
      </c>
      <c r="F62" s="72" t="s">
        <v>272</v>
      </c>
    </row>
    <row r="63" spans="1:6" x14ac:dyDescent="0.25">
      <c r="A63" s="344"/>
      <c r="B63" s="2895" t="s">
        <v>219</v>
      </c>
      <c r="C63" s="2896"/>
      <c r="D63" s="529"/>
      <c r="E63" s="541"/>
      <c r="F63" s="541"/>
    </row>
    <row r="64" spans="1:6" ht="157.5" x14ac:dyDescent="0.25">
      <c r="A64" s="344">
        <v>51</v>
      </c>
      <c r="B64" s="75" t="s">
        <v>34406</v>
      </c>
      <c r="C64" s="75" t="s">
        <v>34407</v>
      </c>
      <c r="D64" s="75" t="s">
        <v>34408</v>
      </c>
      <c r="E64" s="74">
        <v>1188910</v>
      </c>
      <c r="F64" s="72" t="s">
        <v>272</v>
      </c>
    </row>
    <row r="65" spans="1:6" ht="157.5" x14ac:dyDescent="0.25">
      <c r="A65" s="344">
        <v>52</v>
      </c>
      <c r="B65" s="75" t="s">
        <v>34409</v>
      </c>
      <c r="C65" s="75" t="s">
        <v>34410</v>
      </c>
      <c r="D65" s="75" t="s">
        <v>34411</v>
      </c>
      <c r="E65" s="74">
        <v>1000000</v>
      </c>
      <c r="F65" s="72" t="s">
        <v>272</v>
      </c>
    </row>
    <row r="66" spans="1:6" ht="157.5" x14ac:dyDescent="0.25">
      <c r="A66" s="344">
        <v>53</v>
      </c>
      <c r="B66" s="75" t="s">
        <v>34412</v>
      </c>
      <c r="C66" s="75" t="s">
        <v>34413</v>
      </c>
      <c r="D66" s="75" t="s">
        <v>34414</v>
      </c>
      <c r="E66" s="74">
        <v>1039930</v>
      </c>
      <c r="F66" s="72" t="s">
        <v>272</v>
      </c>
    </row>
    <row r="67" spans="1:6" ht="189" x14ac:dyDescent="0.25">
      <c r="A67" s="344">
        <v>54</v>
      </c>
      <c r="B67" s="75" t="s">
        <v>34415</v>
      </c>
      <c r="C67" s="75" t="s">
        <v>34416</v>
      </c>
      <c r="D67" s="75" t="s">
        <v>34417</v>
      </c>
      <c r="E67" s="74">
        <v>2818508</v>
      </c>
      <c r="F67" s="72" t="s">
        <v>272</v>
      </c>
    </row>
    <row r="68" spans="1:6" ht="173.25" x14ac:dyDescent="0.25">
      <c r="A68" s="344">
        <v>55</v>
      </c>
      <c r="B68" s="49" t="s">
        <v>34418</v>
      </c>
      <c r="C68" s="10" t="s">
        <v>34416</v>
      </c>
      <c r="D68" s="49" t="s">
        <v>34419</v>
      </c>
      <c r="E68" s="144">
        <v>1707450</v>
      </c>
      <c r="F68" s="97" t="s">
        <v>272</v>
      </c>
    </row>
    <row r="69" spans="1:6" x14ac:dyDescent="0.25">
      <c r="A69" s="344"/>
      <c r="B69" s="275" t="s">
        <v>17610</v>
      </c>
      <c r="C69" s="529"/>
      <c r="D69" s="529"/>
      <c r="E69" s="541"/>
      <c r="F69" s="541"/>
    </row>
    <row r="70" spans="1:6" ht="78.75" x14ac:dyDescent="0.25">
      <c r="A70" s="344">
        <v>56</v>
      </c>
      <c r="B70" s="75" t="s">
        <v>683</v>
      </c>
      <c r="C70" s="75" t="s">
        <v>34420</v>
      </c>
      <c r="D70" s="75" t="s">
        <v>34421</v>
      </c>
      <c r="E70" s="74">
        <v>2500000</v>
      </c>
      <c r="F70" s="72" t="s">
        <v>13</v>
      </c>
    </row>
    <row r="71" spans="1:6" x14ac:dyDescent="0.25">
      <c r="A71" s="344"/>
      <c r="B71" s="275" t="s">
        <v>2048</v>
      </c>
      <c r="C71" s="529"/>
      <c r="D71" s="529"/>
      <c r="E71" s="541"/>
      <c r="F71" s="541"/>
    </row>
    <row r="72" spans="1:6" ht="236.25" x14ac:dyDescent="0.25">
      <c r="A72" s="344">
        <v>57</v>
      </c>
      <c r="B72" s="75" t="s">
        <v>34422</v>
      </c>
      <c r="C72" s="75" t="s">
        <v>34423</v>
      </c>
      <c r="D72" s="75" t="s">
        <v>2753</v>
      </c>
      <c r="E72" s="74">
        <v>1169256.8</v>
      </c>
      <c r="F72" s="72" t="s">
        <v>13</v>
      </c>
    </row>
    <row r="73" spans="1:6" ht="236.25" x14ac:dyDescent="0.25">
      <c r="A73" s="344">
        <v>58</v>
      </c>
      <c r="B73" s="75" t="s">
        <v>34424</v>
      </c>
      <c r="C73" s="75" t="s">
        <v>34425</v>
      </c>
      <c r="D73" s="75" t="s">
        <v>20847</v>
      </c>
      <c r="E73" s="74">
        <v>1169256.8</v>
      </c>
      <c r="F73" s="72" t="s">
        <v>13</v>
      </c>
    </row>
    <row r="74" spans="1:6" ht="236.25" x14ac:dyDescent="0.25">
      <c r="A74" s="344">
        <v>59</v>
      </c>
      <c r="B74" s="75" t="s">
        <v>34426</v>
      </c>
      <c r="C74" s="75" t="s">
        <v>34427</v>
      </c>
      <c r="D74" s="75" t="s">
        <v>20847</v>
      </c>
      <c r="E74" s="74">
        <v>1169256.8</v>
      </c>
      <c r="F74" s="72" t="s">
        <v>13</v>
      </c>
    </row>
    <row r="75" spans="1:6" ht="236.25" x14ac:dyDescent="0.25">
      <c r="A75" s="344">
        <v>60</v>
      </c>
      <c r="B75" s="75" t="s">
        <v>34428</v>
      </c>
      <c r="C75" s="75" t="s">
        <v>34429</v>
      </c>
      <c r="D75" s="75" t="s">
        <v>20847</v>
      </c>
      <c r="E75" s="74">
        <v>1169256.8</v>
      </c>
      <c r="F75" s="72" t="s">
        <v>13</v>
      </c>
    </row>
    <row r="76" spans="1:6" x14ac:dyDescent="0.25">
      <c r="A76" s="344"/>
      <c r="B76" s="275" t="s">
        <v>248</v>
      </c>
      <c r="C76" s="529"/>
      <c r="D76" s="529"/>
      <c r="E76" s="477">
        <f>SUM(E6:E75)</f>
        <v>81310344.819999993</v>
      </c>
      <c r="F76" s="541"/>
    </row>
    <row r="77" spans="1:6" x14ac:dyDescent="0.25">
      <c r="A77" s="590"/>
      <c r="B77" s="2427" t="s">
        <v>9</v>
      </c>
      <c r="C77" s="2427"/>
      <c r="D77" s="2427"/>
      <c r="E77" s="951"/>
      <c r="F77" s="1434"/>
    </row>
    <row r="78" spans="1:6" ht="63" x14ac:dyDescent="0.25">
      <c r="A78" s="131">
        <v>1</v>
      </c>
      <c r="B78" s="75" t="s">
        <v>269</v>
      </c>
      <c r="C78" s="49" t="s">
        <v>34430</v>
      </c>
      <c r="D78" s="75" t="s">
        <v>271</v>
      </c>
      <c r="E78" s="187">
        <v>1000000</v>
      </c>
      <c r="F78" s="541" t="s">
        <v>272</v>
      </c>
    </row>
    <row r="79" spans="1:6" x14ac:dyDescent="0.25">
      <c r="A79" s="131"/>
      <c r="B79" s="76" t="s">
        <v>273</v>
      </c>
      <c r="C79" s="49"/>
      <c r="D79" s="75"/>
      <c r="E79" s="187"/>
      <c r="F79" s="541"/>
    </row>
    <row r="80" spans="1:6" ht="94.5" x14ac:dyDescent="0.25">
      <c r="A80" s="131">
        <v>2</v>
      </c>
      <c r="B80" s="75" t="s">
        <v>274</v>
      </c>
      <c r="C80" s="49" t="s">
        <v>34431</v>
      </c>
      <c r="D80" s="75" t="s">
        <v>276</v>
      </c>
      <c r="E80" s="187">
        <v>4500000</v>
      </c>
      <c r="F80" s="541" t="s">
        <v>277</v>
      </c>
    </row>
    <row r="81" spans="1:6" x14ac:dyDescent="0.25">
      <c r="A81" s="131"/>
      <c r="B81" s="76" t="s">
        <v>248</v>
      </c>
      <c r="C81" s="75"/>
      <c r="D81" s="75"/>
      <c r="E81" s="189">
        <v>5500000</v>
      </c>
      <c r="F81" s="541"/>
    </row>
    <row r="82" spans="1:6" x14ac:dyDescent="0.25">
      <c r="A82" s="88"/>
      <c r="B82" s="88" t="s">
        <v>324</v>
      </c>
      <c r="C82" s="88"/>
      <c r="D82" s="88"/>
      <c r="E82" s="89">
        <f>E81+E76</f>
        <v>86810344.819999993</v>
      </c>
      <c r="F82" s="88"/>
    </row>
    <row r="86" spans="1:6" x14ac:dyDescent="0.25">
      <c r="A86" s="2352" t="s">
        <v>0</v>
      </c>
      <c r="B86" s="2352"/>
      <c r="C86" s="2352"/>
      <c r="D86" s="2352"/>
      <c r="E86" s="2352"/>
      <c r="F86" s="2352"/>
    </row>
    <row r="87" spans="1:6" x14ac:dyDescent="0.25">
      <c r="A87" s="2352" t="s">
        <v>34299</v>
      </c>
      <c r="B87" s="2352"/>
      <c r="C87" s="2352"/>
      <c r="D87" s="2352"/>
      <c r="E87" s="2352"/>
      <c r="F87" s="2352"/>
    </row>
    <row r="88" spans="1:6" x14ac:dyDescent="0.25">
      <c r="A88" s="2352" t="s">
        <v>281</v>
      </c>
      <c r="B88" s="2352"/>
      <c r="C88" s="2352"/>
      <c r="D88" s="2352"/>
      <c r="E88" s="2352"/>
      <c r="F88" s="2352"/>
    </row>
    <row r="89" spans="1:6" ht="31.5" x14ac:dyDescent="0.25">
      <c r="A89" s="264" t="s">
        <v>3</v>
      </c>
      <c r="B89" s="437" t="s">
        <v>283</v>
      </c>
      <c r="C89" s="437" t="s">
        <v>284</v>
      </c>
      <c r="D89" s="437" t="s">
        <v>5291</v>
      </c>
      <c r="E89" s="428" t="s">
        <v>286</v>
      </c>
      <c r="F89" s="45" t="s">
        <v>287</v>
      </c>
    </row>
    <row r="90" spans="1:6" x14ac:dyDescent="0.25">
      <c r="A90" s="264"/>
      <c r="B90" s="2330" t="s">
        <v>34432</v>
      </c>
      <c r="C90" s="2535"/>
      <c r="D90" s="2331"/>
      <c r="E90" s="428"/>
      <c r="F90" s="45"/>
    </row>
    <row r="91" spans="1:6" ht="157.5" x14ac:dyDescent="0.25">
      <c r="A91" s="182">
        <v>1</v>
      </c>
      <c r="B91" s="786" t="s">
        <v>295</v>
      </c>
      <c r="C91" s="786" t="s">
        <v>34301</v>
      </c>
      <c r="D91" s="182" t="s">
        <v>488</v>
      </c>
      <c r="E91" s="450">
        <v>300000</v>
      </c>
      <c r="F91" s="42" t="s">
        <v>135</v>
      </c>
    </row>
    <row r="92" spans="1:6" ht="94.5" x14ac:dyDescent="0.25">
      <c r="A92" s="182">
        <v>2</v>
      </c>
      <c r="B92" s="786" t="s">
        <v>23</v>
      </c>
      <c r="C92" s="786" t="s">
        <v>34304</v>
      </c>
      <c r="D92" s="182" t="s">
        <v>541</v>
      </c>
      <c r="E92" s="450">
        <v>382758.62</v>
      </c>
      <c r="F92" s="42" t="s">
        <v>135</v>
      </c>
    </row>
    <row r="93" spans="1:6" x14ac:dyDescent="0.25">
      <c r="A93" s="182"/>
      <c r="B93" s="3016" t="s">
        <v>25644</v>
      </c>
      <c r="C93" s="3017"/>
      <c r="D93" s="3018"/>
      <c r="E93" s="182"/>
      <c r="F93" s="42"/>
    </row>
    <row r="94" spans="1:6" ht="94.5" x14ac:dyDescent="0.25">
      <c r="A94" s="182">
        <v>3</v>
      </c>
      <c r="B94" s="786" t="s">
        <v>34433</v>
      </c>
      <c r="C94" s="786" t="s">
        <v>34308</v>
      </c>
      <c r="D94" s="182" t="s">
        <v>300</v>
      </c>
      <c r="E94" s="450">
        <v>341379.32</v>
      </c>
      <c r="F94" s="42" t="s">
        <v>135</v>
      </c>
    </row>
    <row r="95" spans="1:6" ht="31.5" x14ac:dyDescent="0.25">
      <c r="A95" s="182"/>
      <c r="B95" s="1345" t="s">
        <v>40</v>
      </c>
      <c r="C95" s="786"/>
      <c r="D95" s="182"/>
      <c r="E95" s="182"/>
      <c r="F95" s="42"/>
    </row>
    <row r="96" spans="1:6" ht="110.25" x14ac:dyDescent="0.25">
      <c r="A96" s="182">
        <v>4</v>
      </c>
      <c r="B96" s="786" t="s">
        <v>41</v>
      </c>
      <c r="C96" s="786" t="s">
        <v>34309</v>
      </c>
      <c r="D96" s="182" t="s">
        <v>43</v>
      </c>
      <c r="E96" s="450">
        <v>568965.51</v>
      </c>
      <c r="F96" s="42" t="s">
        <v>135</v>
      </c>
    </row>
    <row r="97" spans="1:6" x14ac:dyDescent="0.25">
      <c r="A97" s="182"/>
      <c r="B97" s="2328" t="s">
        <v>306</v>
      </c>
      <c r="C97" s="2328"/>
      <c r="D97" s="182"/>
      <c r="E97" s="182"/>
      <c r="F97" s="42"/>
    </row>
    <row r="98" spans="1:6" ht="47.25" x14ac:dyDescent="0.25">
      <c r="A98" s="182">
        <v>5</v>
      </c>
      <c r="B98" s="786" t="s">
        <v>34312</v>
      </c>
      <c r="C98" s="786" t="s">
        <v>34313</v>
      </c>
      <c r="D98" s="182" t="s">
        <v>34434</v>
      </c>
      <c r="E98" s="450">
        <v>227586.2</v>
      </c>
      <c r="F98" s="42" t="s">
        <v>135</v>
      </c>
    </row>
    <row r="99" spans="1:6" x14ac:dyDescent="0.25">
      <c r="A99" s="182"/>
      <c r="B99" s="2328" t="s">
        <v>273</v>
      </c>
      <c r="C99" s="2328"/>
      <c r="D99" s="182"/>
      <c r="E99" s="182"/>
      <c r="F99" s="42"/>
    </row>
    <row r="100" spans="1:6" ht="47.25" x14ac:dyDescent="0.25">
      <c r="A100" s="182">
        <v>6</v>
      </c>
      <c r="B100" s="786" t="s">
        <v>309</v>
      </c>
      <c r="C100" s="786" t="s">
        <v>34346</v>
      </c>
      <c r="D100" s="182" t="s">
        <v>341</v>
      </c>
      <c r="E100" s="450">
        <v>2844827.59</v>
      </c>
      <c r="F100" s="42" t="s">
        <v>135</v>
      </c>
    </row>
    <row r="101" spans="1:6" x14ac:dyDescent="0.25">
      <c r="A101" s="182"/>
      <c r="B101" s="2328" t="s">
        <v>34435</v>
      </c>
      <c r="C101" s="2328"/>
      <c r="D101" s="182"/>
      <c r="E101" s="182"/>
      <c r="F101" s="42"/>
    </row>
    <row r="102" spans="1:6" ht="189" x14ac:dyDescent="0.25">
      <c r="A102" s="182">
        <v>7</v>
      </c>
      <c r="B102" s="786" t="s">
        <v>34395</v>
      </c>
      <c r="C102" s="786" t="s">
        <v>34396</v>
      </c>
      <c r="D102" s="182" t="s">
        <v>34436</v>
      </c>
      <c r="E102" s="450">
        <v>781593.1</v>
      </c>
      <c r="F102" s="42" t="s">
        <v>135</v>
      </c>
    </row>
    <row r="103" spans="1:6" ht="129" x14ac:dyDescent="0.25">
      <c r="A103" s="182">
        <v>8</v>
      </c>
      <c r="B103" s="786" t="s">
        <v>34401</v>
      </c>
      <c r="C103" s="786" t="s">
        <v>34402</v>
      </c>
      <c r="D103" s="182" t="s">
        <v>34437</v>
      </c>
      <c r="E103" s="450">
        <v>3139850</v>
      </c>
      <c r="F103" s="42" t="s">
        <v>135</v>
      </c>
    </row>
    <row r="104" spans="1:6" ht="126" x14ac:dyDescent="0.25">
      <c r="A104" s="182">
        <v>9</v>
      </c>
      <c r="B104" s="786" t="s">
        <v>34438</v>
      </c>
      <c r="C104" s="786" t="s">
        <v>34404</v>
      </c>
      <c r="D104" s="182" t="s">
        <v>34439</v>
      </c>
      <c r="E104" s="450">
        <v>2792350</v>
      </c>
      <c r="F104" s="42" t="s">
        <v>135</v>
      </c>
    </row>
    <row r="105" spans="1:6" x14ac:dyDescent="0.25">
      <c r="A105" s="182"/>
      <c r="B105" s="2328" t="s">
        <v>949</v>
      </c>
      <c r="C105" s="2328"/>
      <c r="D105" s="182"/>
      <c r="E105" s="463">
        <f>SUM(E91:E104)</f>
        <v>11379310.34</v>
      </c>
      <c r="F105" s="42"/>
    </row>
  </sheetData>
  <mergeCells count="21">
    <mergeCell ref="B77:D77"/>
    <mergeCell ref="B63:C63"/>
    <mergeCell ref="B15:C15"/>
    <mergeCell ref="B97:C97"/>
    <mergeCell ref="B20:C20"/>
    <mergeCell ref="B39:C39"/>
    <mergeCell ref="B36:C36"/>
    <mergeCell ref="B93:D93"/>
    <mergeCell ref="B17:C17"/>
    <mergeCell ref="A1:F1"/>
    <mergeCell ref="A2:F2"/>
    <mergeCell ref="A3:F3"/>
    <mergeCell ref="B5:D5"/>
    <mergeCell ref="B11:C11"/>
    <mergeCell ref="B105:C105"/>
    <mergeCell ref="A86:F86"/>
    <mergeCell ref="A87:F87"/>
    <mergeCell ref="A88:F88"/>
    <mergeCell ref="B90:D90"/>
    <mergeCell ref="B101:C101"/>
    <mergeCell ref="B99:C99"/>
  </mergeCells>
  <pageMargins left="0.7" right="0.7" top="0.75" bottom="0.75" header="0.3" footer="0.3"/>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1"/>
  <sheetViews>
    <sheetView topLeftCell="A100" workbookViewId="0">
      <selection activeCell="E82" sqref="E82"/>
    </sheetView>
  </sheetViews>
  <sheetFormatPr defaultRowHeight="15.75" x14ac:dyDescent="0.25"/>
  <cols>
    <col min="1" max="1" width="9.140625" style="128"/>
    <col min="2" max="2" width="15.85546875" style="128" customWidth="1"/>
    <col min="3" max="3" width="44.28515625" style="128" customWidth="1"/>
    <col min="4" max="4" width="17.85546875" style="128" customWidth="1"/>
    <col min="5" max="5" width="19.85546875" style="128" customWidth="1"/>
    <col min="6" max="6" width="11.140625" style="128" customWidth="1"/>
    <col min="7" max="16384" width="9.140625" style="128"/>
  </cols>
  <sheetData>
    <row r="1" spans="1:6" x14ac:dyDescent="0.25">
      <c r="A1" s="2345" t="s">
        <v>0</v>
      </c>
      <c r="B1" s="2345"/>
      <c r="C1" s="2345"/>
      <c r="D1" s="2345"/>
      <c r="E1" s="2345"/>
      <c r="F1" s="2345"/>
    </row>
    <row r="2" spans="1:6" x14ac:dyDescent="0.25">
      <c r="A2" s="2345" t="s">
        <v>34444</v>
      </c>
      <c r="B2" s="2345"/>
      <c r="C2" s="2345"/>
      <c r="D2" s="2345"/>
      <c r="E2" s="2345"/>
      <c r="F2" s="2345"/>
    </row>
    <row r="3" spans="1:6" x14ac:dyDescent="0.25">
      <c r="A3" s="2345" t="s">
        <v>281</v>
      </c>
      <c r="B3" s="2345"/>
      <c r="C3" s="2345"/>
      <c r="D3" s="2345"/>
      <c r="E3" s="2345"/>
      <c r="F3" s="2345"/>
    </row>
    <row r="4" spans="1:6" ht="31.5" x14ac:dyDescent="0.25">
      <c r="A4" s="9" t="s">
        <v>3</v>
      </c>
      <c r="B4" s="96" t="s">
        <v>283</v>
      </c>
      <c r="C4" s="96" t="s">
        <v>284</v>
      </c>
      <c r="D4" s="96" t="s">
        <v>5291</v>
      </c>
      <c r="E4" s="138" t="s">
        <v>286</v>
      </c>
      <c r="F4" s="65" t="s">
        <v>287</v>
      </c>
    </row>
    <row r="5" spans="1:6" x14ac:dyDescent="0.25">
      <c r="A5" s="69"/>
      <c r="B5" s="2472" t="s">
        <v>9</v>
      </c>
      <c r="C5" s="2472"/>
      <c r="D5" s="2472"/>
      <c r="E5" s="189"/>
      <c r="F5" s="201"/>
    </row>
    <row r="6" spans="1:6" ht="47.25" x14ac:dyDescent="0.25">
      <c r="A6" s="69">
        <v>1</v>
      </c>
      <c r="B6" s="75" t="s">
        <v>289</v>
      </c>
      <c r="C6" s="75" t="s">
        <v>34445</v>
      </c>
      <c r="D6" s="75" t="s">
        <v>34446</v>
      </c>
      <c r="E6" s="187">
        <f>2000000-344000</f>
        <v>1656000</v>
      </c>
      <c r="F6" s="248" t="s">
        <v>272</v>
      </c>
    </row>
    <row r="7" spans="1:6" ht="126" x14ac:dyDescent="0.25">
      <c r="A7" s="69">
        <v>2</v>
      </c>
      <c r="B7" s="75" t="s">
        <v>34447</v>
      </c>
      <c r="C7" s="75" t="s">
        <v>34448</v>
      </c>
      <c r="D7" s="75" t="s">
        <v>34449</v>
      </c>
      <c r="E7" s="187">
        <v>1048620.69</v>
      </c>
      <c r="F7" s="248" t="s">
        <v>272</v>
      </c>
    </row>
    <row r="8" spans="1:6" ht="47.25" x14ac:dyDescent="0.25">
      <c r="A8" s="69">
        <v>3</v>
      </c>
      <c r="B8" s="75" t="s">
        <v>34450</v>
      </c>
      <c r="C8" s="75" t="s">
        <v>34451</v>
      </c>
      <c r="D8" s="75" t="s">
        <v>34452</v>
      </c>
      <c r="E8" s="187">
        <v>200000</v>
      </c>
      <c r="F8" s="248" t="s">
        <v>272</v>
      </c>
    </row>
    <row r="9" spans="1:6" ht="110.25" x14ac:dyDescent="0.25">
      <c r="A9" s="69">
        <v>4</v>
      </c>
      <c r="B9" s="75" t="s">
        <v>34453</v>
      </c>
      <c r="C9" s="75" t="s">
        <v>34454</v>
      </c>
      <c r="D9" s="75" t="s">
        <v>34455</v>
      </c>
      <c r="E9" s="187">
        <f>1960000-656000</f>
        <v>1304000</v>
      </c>
      <c r="F9" s="248" t="s">
        <v>272</v>
      </c>
    </row>
    <row r="10" spans="1:6" x14ac:dyDescent="0.25">
      <c r="A10" s="69"/>
      <c r="B10" s="2348" t="s">
        <v>334</v>
      </c>
      <c r="C10" s="2349"/>
      <c r="D10" s="2349"/>
      <c r="E10" s="2350"/>
      <c r="F10" s="248"/>
    </row>
    <row r="11" spans="1:6" ht="141.75" x14ac:dyDescent="0.25">
      <c r="A11" s="69">
        <v>5</v>
      </c>
      <c r="B11" s="75" t="s">
        <v>295</v>
      </c>
      <c r="C11" s="75" t="s">
        <v>34456</v>
      </c>
      <c r="D11" s="75" t="s">
        <v>34457</v>
      </c>
      <c r="E11" s="187">
        <v>634051</v>
      </c>
      <c r="F11" s="248" t="s">
        <v>272</v>
      </c>
    </row>
    <row r="12" spans="1:6" ht="78.75" x14ac:dyDescent="0.25">
      <c r="A12" s="69">
        <v>6</v>
      </c>
      <c r="B12" s="75" t="s">
        <v>23</v>
      </c>
      <c r="C12" s="75" t="s">
        <v>34458</v>
      </c>
      <c r="D12" s="75" t="s">
        <v>34459</v>
      </c>
      <c r="E12" s="187">
        <v>547415.31999999995</v>
      </c>
      <c r="F12" s="248" t="s">
        <v>272</v>
      </c>
    </row>
    <row r="13" spans="1:6" ht="63" x14ac:dyDescent="0.25">
      <c r="A13" s="69">
        <v>7</v>
      </c>
      <c r="B13" s="75" t="s">
        <v>299</v>
      </c>
      <c r="C13" s="75" t="s">
        <v>34460</v>
      </c>
      <c r="D13" s="75" t="s">
        <v>34461</v>
      </c>
      <c r="E13" s="187">
        <v>1422844</v>
      </c>
      <c r="F13" s="248" t="s">
        <v>272</v>
      </c>
    </row>
    <row r="14" spans="1:6" ht="47.25" x14ac:dyDescent="0.25">
      <c r="A14" s="69">
        <v>8</v>
      </c>
      <c r="B14" s="75" t="s">
        <v>41</v>
      </c>
      <c r="C14" s="75" t="s">
        <v>34462</v>
      </c>
      <c r="D14" s="75" t="s">
        <v>34463</v>
      </c>
      <c r="E14" s="187">
        <v>4568965.5199999996</v>
      </c>
      <c r="F14" s="248" t="s">
        <v>272</v>
      </c>
    </row>
    <row r="15" spans="1:6" ht="94.5" x14ac:dyDescent="0.25">
      <c r="A15" s="69">
        <v>9</v>
      </c>
      <c r="B15" s="75" t="s">
        <v>1194</v>
      </c>
      <c r="C15" s="75" t="s">
        <v>34464</v>
      </c>
      <c r="D15" s="75" t="s">
        <v>34465</v>
      </c>
      <c r="E15" s="187">
        <v>1950000</v>
      </c>
      <c r="F15" s="248" t="s">
        <v>13</v>
      </c>
    </row>
    <row r="16" spans="1:6" x14ac:dyDescent="0.25">
      <c r="A16" s="69"/>
      <c r="B16" s="2348" t="s">
        <v>306</v>
      </c>
      <c r="C16" s="2350"/>
      <c r="D16" s="75"/>
      <c r="E16" s="187"/>
      <c r="F16" s="248"/>
    </row>
    <row r="17" spans="1:6" ht="94.5" x14ac:dyDescent="0.25">
      <c r="A17" s="69">
        <v>10</v>
      </c>
      <c r="B17" s="75" t="s">
        <v>4481</v>
      </c>
      <c r="C17" s="75" t="s">
        <v>34466</v>
      </c>
      <c r="D17" s="75" t="s">
        <v>34467</v>
      </c>
      <c r="E17" s="187">
        <v>1720000</v>
      </c>
      <c r="F17" s="248" t="s">
        <v>272</v>
      </c>
    </row>
    <row r="18" spans="1:6" x14ac:dyDescent="0.25">
      <c r="A18" s="69"/>
      <c r="B18" s="2348" t="s">
        <v>34</v>
      </c>
      <c r="C18" s="2350"/>
      <c r="D18" s="75"/>
      <c r="E18" s="187"/>
      <c r="F18" s="248"/>
    </row>
    <row r="19" spans="1:6" ht="63" x14ac:dyDescent="0.25">
      <c r="A19" s="69">
        <v>11</v>
      </c>
      <c r="B19" s="75" t="s">
        <v>309</v>
      </c>
      <c r="C19" s="75" t="s">
        <v>34468</v>
      </c>
      <c r="D19" s="75" t="s">
        <v>34469</v>
      </c>
      <c r="E19" s="187">
        <f>5000000-1500000</f>
        <v>3500000</v>
      </c>
      <c r="F19" s="248" t="s">
        <v>272</v>
      </c>
    </row>
    <row r="20" spans="1:6" ht="63" x14ac:dyDescent="0.25">
      <c r="A20" s="69">
        <v>12</v>
      </c>
      <c r="B20" s="75" t="s">
        <v>34470</v>
      </c>
      <c r="C20" s="75" t="s">
        <v>34471</v>
      </c>
      <c r="D20" s="75" t="s">
        <v>34472</v>
      </c>
      <c r="E20" s="187">
        <f>20600000-3000000</f>
        <v>17600000</v>
      </c>
      <c r="F20" s="248" t="s">
        <v>272</v>
      </c>
    </row>
    <row r="21" spans="1:6" x14ac:dyDescent="0.25">
      <c r="A21" s="69"/>
      <c r="B21" s="2348" t="s">
        <v>477</v>
      </c>
      <c r="C21" s="2350"/>
      <c r="D21" s="75"/>
      <c r="E21" s="187"/>
      <c r="F21" s="248"/>
    </row>
    <row r="22" spans="1:6" ht="236.25" x14ac:dyDescent="0.25">
      <c r="A22" s="69">
        <v>21</v>
      </c>
      <c r="B22" s="75" t="s">
        <v>34473</v>
      </c>
      <c r="C22" s="75" t="s">
        <v>34474</v>
      </c>
      <c r="D22" s="75" t="s">
        <v>34475</v>
      </c>
      <c r="E22" s="187">
        <v>1169256.8</v>
      </c>
      <c r="F22" s="248" t="s">
        <v>1294</v>
      </c>
    </row>
    <row r="23" spans="1:6" ht="236.25" x14ac:dyDescent="0.25">
      <c r="A23" s="69">
        <v>22</v>
      </c>
      <c r="B23" s="75" t="s">
        <v>34476</v>
      </c>
      <c r="C23" s="75" t="s">
        <v>34477</v>
      </c>
      <c r="D23" s="75" t="s">
        <v>34475</v>
      </c>
      <c r="E23" s="187">
        <v>1169256.8</v>
      </c>
      <c r="F23" s="248" t="s">
        <v>13</v>
      </c>
    </row>
    <row r="24" spans="1:6" ht="236.25" x14ac:dyDescent="0.25">
      <c r="A24" s="69">
        <v>23</v>
      </c>
      <c r="B24" s="75" t="s">
        <v>34478</v>
      </c>
      <c r="C24" s="75" t="s">
        <v>34479</v>
      </c>
      <c r="D24" s="75" t="s">
        <v>34480</v>
      </c>
      <c r="E24" s="187">
        <v>1169256.8</v>
      </c>
      <c r="F24" s="248" t="s">
        <v>13</v>
      </c>
    </row>
    <row r="25" spans="1:6" ht="236.25" x14ac:dyDescent="0.25">
      <c r="A25" s="69">
        <v>24</v>
      </c>
      <c r="B25" s="75" t="s">
        <v>34481</v>
      </c>
      <c r="C25" s="75" t="s">
        <v>34482</v>
      </c>
      <c r="D25" s="75" t="s">
        <v>34475</v>
      </c>
      <c r="E25" s="187">
        <v>1169256.8</v>
      </c>
      <c r="F25" s="248" t="s">
        <v>13</v>
      </c>
    </row>
    <row r="26" spans="1:6" x14ac:dyDescent="0.25">
      <c r="A26" s="69"/>
      <c r="B26" s="2348" t="s">
        <v>5895</v>
      </c>
      <c r="C26" s="2350"/>
      <c r="D26" s="75"/>
      <c r="E26" s="187"/>
      <c r="F26" s="248"/>
    </row>
    <row r="27" spans="1:6" ht="179.25" x14ac:dyDescent="0.25">
      <c r="A27" s="69">
        <v>25</v>
      </c>
      <c r="B27" s="75" t="s">
        <v>34483</v>
      </c>
      <c r="C27" s="75" t="s">
        <v>34484</v>
      </c>
      <c r="D27" s="75" t="s">
        <v>34485</v>
      </c>
      <c r="E27" s="187">
        <v>1500000</v>
      </c>
      <c r="F27" s="248" t="s">
        <v>272</v>
      </c>
    </row>
    <row r="28" spans="1:6" ht="179.25" x14ac:dyDescent="0.25">
      <c r="A28" s="69">
        <v>26</v>
      </c>
      <c r="B28" s="75" t="s">
        <v>34486</v>
      </c>
      <c r="C28" s="75" t="s">
        <v>34487</v>
      </c>
      <c r="D28" s="75" t="s">
        <v>34488</v>
      </c>
      <c r="E28" s="187">
        <v>1500000</v>
      </c>
      <c r="F28" s="248" t="s">
        <v>272</v>
      </c>
    </row>
    <row r="29" spans="1:6" ht="179.25" x14ac:dyDescent="0.25">
      <c r="A29" s="69">
        <v>27</v>
      </c>
      <c r="B29" s="75" t="s">
        <v>34489</v>
      </c>
      <c r="C29" s="75" t="s">
        <v>34490</v>
      </c>
      <c r="D29" s="75" t="s">
        <v>34488</v>
      </c>
      <c r="E29" s="187">
        <v>1500000</v>
      </c>
      <c r="F29" s="248" t="s">
        <v>272</v>
      </c>
    </row>
    <row r="30" spans="1:6" ht="182.25" x14ac:dyDescent="0.25">
      <c r="A30" s="69">
        <v>28</v>
      </c>
      <c r="B30" s="75" t="s">
        <v>34491</v>
      </c>
      <c r="C30" s="75" t="s">
        <v>34492</v>
      </c>
      <c r="D30" s="75" t="s">
        <v>34493</v>
      </c>
      <c r="E30" s="187">
        <v>1500000</v>
      </c>
      <c r="F30" s="248" t="s">
        <v>272</v>
      </c>
    </row>
    <row r="31" spans="1:6" ht="179.25" x14ac:dyDescent="0.25">
      <c r="A31" s="69">
        <v>29</v>
      </c>
      <c r="B31" s="75" t="s">
        <v>34494</v>
      </c>
      <c r="C31" s="75" t="s">
        <v>34495</v>
      </c>
      <c r="D31" s="75" t="s">
        <v>34485</v>
      </c>
      <c r="E31" s="187">
        <v>1500000</v>
      </c>
      <c r="F31" s="248" t="s">
        <v>272</v>
      </c>
    </row>
    <row r="32" spans="1:6" ht="182.25" x14ac:dyDescent="0.25">
      <c r="A32" s="69">
        <v>30</v>
      </c>
      <c r="B32" s="75" t="s">
        <v>34496</v>
      </c>
      <c r="C32" s="75" t="s">
        <v>34497</v>
      </c>
      <c r="D32" s="75" t="s">
        <v>34493</v>
      </c>
      <c r="E32" s="187">
        <v>1500000</v>
      </c>
      <c r="F32" s="248" t="s">
        <v>272</v>
      </c>
    </row>
    <row r="33" spans="1:6" ht="179.25" x14ac:dyDescent="0.25">
      <c r="A33" s="69">
        <v>31</v>
      </c>
      <c r="B33" s="75" t="s">
        <v>34498</v>
      </c>
      <c r="C33" s="75" t="s">
        <v>34499</v>
      </c>
      <c r="D33" s="75" t="s">
        <v>34485</v>
      </c>
      <c r="E33" s="187">
        <v>1500000</v>
      </c>
      <c r="F33" s="248" t="s">
        <v>272</v>
      </c>
    </row>
    <row r="34" spans="1:6" ht="63" x14ac:dyDescent="0.25">
      <c r="A34" s="69">
        <v>32</v>
      </c>
      <c r="B34" s="75" t="s">
        <v>34500</v>
      </c>
      <c r="C34" s="75" t="s">
        <v>34501</v>
      </c>
      <c r="D34" s="75" t="s">
        <v>34502</v>
      </c>
      <c r="E34" s="187">
        <v>800000</v>
      </c>
      <c r="F34" s="248" t="s">
        <v>272</v>
      </c>
    </row>
    <row r="35" spans="1:6" ht="78.75" x14ac:dyDescent="0.25">
      <c r="A35" s="69">
        <v>33</v>
      </c>
      <c r="B35" s="75" t="s">
        <v>34503</v>
      </c>
      <c r="C35" s="75" t="s">
        <v>34504</v>
      </c>
      <c r="D35" s="75" t="s">
        <v>34505</v>
      </c>
      <c r="E35" s="187">
        <v>1700000</v>
      </c>
      <c r="F35" s="248" t="s">
        <v>272</v>
      </c>
    </row>
    <row r="36" spans="1:6" ht="31.5" x14ac:dyDescent="0.25">
      <c r="A36" s="69">
        <v>34</v>
      </c>
      <c r="B36" s="75" t="s">
        <v>34506</v>
      </c>
      <c r="C36" s="75" t="s">
        <v>34507</v>
      </c>
      <c r="D36" s="75" t="s">
        <v>34508</v>
      </c>
      <c r="E36" s="187">
        <v>2000000</v>
      </c>
      <c r="F36" s="248" t="s">
        <v>13</v>
      </c>
    </row>
    <row r="37" spans="1:6" ht="31.5" x14ac:dyDescent="0.25">
      <c r="A37" s="69">
        <v>35</v>
      </c>
      <c r="B37" s="75" t="s">
        <v>34509</v>
      </c>
      <c r="C37" s="75" t="s">
        <v>34510</v>
      </c>
      <c r="D37" s="75" t="s">
        <v>34511</v>
      </c>
      <c r="E37" s="187">
        <v>1500000</v>
      </c>
      <c r="F37" s="248" t="s">
        <v>13</v>
      </c>
    </row>
    <row r="38" spans="1:6" ht="47.25" x14ac:dyDescent="0.25">
      <c r="A38" s="69">
        <v>36</v>
      </c>
      <c r="B38" s="75" t="s">
        <v>34512</v>
      </c>
      <c r="C38" s="75" t="s">
        <v>34513</v>
      </c>
      <c r="D38" s="75" t="s">
        <v>19703</v>
      </c>
      <c r="E38" s="187">
        <v>200000</v>
      </c>
      <c r="F38" s="248" t="s">
        <v>13</v>
      </c>
    </row>
    <row r="39" spans="1:6" ht="47.25" x14ac:dyDescent="0.25">
      <c r="A39" s="69">
        <v>37</v>
      </c>
      <c r="B39" s="75" t="s">
        <v>34514</v>
      </c>
      <c r="C39" s="75" t="s">
        <v>34515</v>
      </c>
      <c r="D39" s="75" t="s">
        <v>34511</v>
      </c>
      <c r="E39" s="187">
        <v>1600000</v>
      </c>
      <c r="F39" s="248" t="s">
        <v>13</v>
      </c>
    </row>
    <row r="40" spans="1:6" ht="31.5" x14ac:dyDescent="0.25">
      <c r="A40" s="69">
        <v>38</v>
      </c>
      <c r="B40" s="75" t="s">
        <v>34516</v>
      </c>
      <c r="C40" s="75" t="s">
        <v>34517</v>
      </c>
      <c r="D40" s="75" t="s">
        <v>14678</v>
      </c>
      <c r="E40" s="187">
        <v>2000000</v>
      </c>
      <c r="F40" s="248" t="s">
        <v>13</v>
      </c>
    </row>
    <row r="41" spans="1:6" ht="47.25" x14ac:dyDescent="0.25">
      <c r="A41" s="69">
        <v>39</v>
      </c>
      <c r="B41" s="75" t="s">
        <v>34518</v>
      </c>
      <c r="C41" s="75" t="s">
        <v>34519</v>
      </c>
      <c r="D41" s="75" t="s">
        <v>34520</v>
      </c>
      <c r="E41" s="187">
        <v>500000</v>
      </c>
      <c r="F41" s="248" t="s">
        <v>13</v>
      </c>
    </row>
    <row r="42" spans="1:6" ht="47.25" x14ac:dyDescent="0.25">
      <c r="A42" s="69">
        <v>40</v>
      </c>
      <c r="B42" s="75" t="s">
        <v>34521</v>
      </c>
      <c r="C42" s="75" t="s">
        <v>34522</v>
      </c>
      <c r="D42" s="75" t="s">
        <v>34523</v>
      </c>
      <c r="E42" s="187">
        <v>200000</v>
      </c>
      <c r="F42" s="248" t="s">
        <v>13</v>
      </c>
    </row>
    <row r="43" spans="1:6" x14ac:dyDescent="0.25">
      <c r="A43" s="69"/>
      <c r="B43" s="2348" t="s">
        <v>5872</v>
      </c>
      <c r="C43" s="2350"/>
      <c r="D43" s="75"/>
      <c r="E43" s="187"/>
      <c r="F43" s="248"/>
    </row>
    <row r="44" spans="1:6" ht="110.25" x14ac:dyDescent="0.25">
      <c r="A44" s="69">
        <v>41</v>
      </c>
      <c r="B44" s="10" t="s">
        <v>34524</v>
      </c>
      <c r="C44" s="75" t="s">
        <v>34525</v>
      </c>
      <c r="D44" s="75" t="s">
        <v>34526</v>
      </c>
      <c r="E44" s="187">
        <v>1000000</v>
      </c>
      <c r="F44" s="248" t="s">
        <v>272</v>
      </c>
    </row>
    <row r="45" spans="1:6" ht="110.25" x14ac:dyDescent="0.25">
      <c r="A45" s="69">
        <v>42</v>
      </c>
      <c r="B45" s="10" t="s">
        <v>34527</v>
      </c>
      <c r="C45" s="75" t="s">
        <v>34528</v>
      </c>
      <c r="D45" s="75" t="s">
        <v>34529</v>
      </c>
      <c r="E45" s="187">
        <v>1000000</v>
      </c>
      <c r="F45" s="248" t="s">
        <v>272</v>
      </c>
    </row>
    <row r="46" spans="1:6" ht="78.75" x14ac:dyDescent="0.25">
      <c r="A46" s="69">
        <v>43</v>
      </c>
      <c r="B46" s="75" t="s">
        <v>34530</v>
      </c>
      <c r="C46" s="75" t="s">
        <v>34531</v>
      </c>
      <c r="D46" s="75" t="s">
        <v>34532</v>
      </c>
      <c r="E46" s="187">
        <v>1000000</v>
      </c>
      <c r="F46" s="248" t="s">
        <v>272</v>
      </c>
    </row>
    <row r="47" spans="1:6" ht="78.75" x14ac:dyDescent="0.25">
      <c r="A47" s="69">
        <v>44</v>
      </c>
      <c r="B47" s="75" t="s">
        <v>34533</v>
      </c>
      <c r="C47" s="75" t="s">
        <v>34534</v>
      </c>
      <c r="D47" s="75" t="s">
        <v>34535</v>
      </c>
      <c r="E47" s="187">
        <v>1000000</v>
      </c>
      <c r="F47" s="248" t="s">
        <v>272</v>
      </c>
    </row>
    <row r="48" spans="1:6" ht="47.25" x14ac:dyDescent="0.25">
      <c r="A48" s="69">
        <v>45</v>
      </c>
      <c r="B48" s="75" t="s">
        <v>34536</v>
      </c>
      <c r="C48" s="75" t="s">
        <v>34537</v>
      </c>
      <c r="D48" s="75" t="s">
        <v>34538</v>
      </c>
      <c r="E48" s="187">
        <v>500000</v>
      </c>
      <c r="F48" s="248" t="s">
        <v>13</v>
      </c>
    </row>
    <row r="49" spans="1:6" ht="47.25" x14ac:dyDescent="0.25">
      <c r="A49" s="69">
        <v>46</v>
      </c>
      <c r="B49" s="75" t="s">
        <v>34539</v>
      </c>
      <c r="C49" s="75" t="s">
        <v>34540</v>
      </c>
      <c r="D49" s="75" t="s">
        <v>34541</v>
      </c>
      <c r="E49" s="187">
        <v>1500000</v>
      </c>
      <c r="F49" s="248" t="s">
        <v>277</v>
      </c>
    </row>
    <row r="50" spans="1:6" ht="141.75" x14ac:dyDescent="0.25">
      <c r="A50" s="69">
        <v>47</v>
      </c>
      <c r="B50" s="75" t="s">
        <v>34542</v>
      </c>
      <c r="C50" s="75" t="s">
        <v>34543</v>
      </c>
      <c r="D50" s="75" t="s">
        <v>34544</v>
      </c>
      <c r="E50" s="187">
        <v>1500000</v>
      </c>
      <c r="F50" s="248" t="s">
        <v>34545</v>
      </c>
    </row>
    <row r="51" spans="1:6" ht="47.25" x14ac:dyDescent="0.25">
      <c r="A51" s="69">
        <v>48</v>
      </c>
      <c r="B51" s="75" t="s">
        <v>34546</v>
      </c>
      <c r="C51" s="75" t="s">
        <v>34543</v>
      </c>
      <c r="D51" s="75" t="s">
        <v>4534</v>
      </c>
      <c r="E51" s="187">
        <v>1500000</v>
      </c>
      <c r="F51" s="248" t="s">
        <v>13</v>
      </c>
    </row>
    <row r="52" spans="1:6" ht="63" x14ac:dyDescent="0.25">
      <c r="A52" s="69">
        <v>49</v>
      </c>
      <c r="B52" s="75" t="s">
        <v>34547</v>
      </c>
      <c r="C52" s="75" t="s">
        <v>34548</v>
      </c>
      <c r="D52" s="75" t="s">
        <v>9096</v>
      </c>
      <c r="E52" s="187">
        <v>1500000</v>
      </c>
      <c r="F52" s="248" t="s">
        <v>13</v>
      </c>
    </row>
    <row r="53" spans="1:6" ht="63" x14ac:dyDescent="0.25">
      <c r="A53" s="69">
        <v>50</v>
      </c>
      <c r="B53" s="75" t="s">
        <v>34549</v>
      </c>
      <c r="C53" s="75" t="s">
        <v>34550</v>
      </c>
      <c r="D53" s="75" t="s">
        <v>34551</v>
      </c>
      <c r="E53" s="187">
        <v>1500000</v>
      </c>
      <c r="F53" s="248" t="s">
        <v>1259</v>
      </c>
    </row>
    <row r="54" spans="1:6" ht="63" x14ac:dyDescent="0.25">
      <c r="A54" s="69">
        <v>51</v>
      </c>
      <c r="B54" s="75" t="s">
        <v>34552</v>
      </c>
      <c r="C54" s="75" t="s">
        <v>34553</v>
      </c>
      <c r="D54" s="75" t="s">
        <v>14672</v>
      </c>
      <c r="E54" s="187">
        <v>700000</v>
      </c>
      <c r="F54" s="248" t="s">
        <v>13</v>
      </c>
    </row>
    <row r="55" spans="1:6" ht="47.25" x14ac:dyDescent="0.25">
      <c r="A55" s="69">
        <v>52</v>
      </c>
      <c r="B55" s="75" t="s">
        <v>34554</v>
      </c>
      <c r="C55" s="75" t="s">
        <v>34555</v>
      </c>
      <c r="D55" s="75" t="s">
        <v>6895</v>
      </c>
      <c r="E55" s="187">
        <v>600000</v>
      </c>
      <c r="F55" s="248" t="s">
        <v>13</v>
      </c>
    </row>
    <row r="56" spans="1:6" x14ac:dyDescent="0.25">
      <c r="A56" s="69"/>
      <c r="B56" s="2348" t="s">
        <v>219</v>
      </c>
      <c r="C56" s="2350"/>
      <c r="D56" s="75"/>
      <c r="E56" s="187"/>
      <c r="F56" s="248"/>
    </row>
    <row r="57" spans="1:6" ht="63" x14ac:dyDescent="0.25">
      <c r="A57" s="69">
        <v>53</v>
      </c>
      <c r="B57" s="75" t="s">
        <v>34556</v>
      </c>
      <c r="C57" s="75" t="s">
        <v>34557</v>
      </c>
      <c r="D57" s="75" t="s">
        <v>34558</v>
      </c>
      <c r="E57" s="187">
        <v>234351</v>
      </c>
      <c r="F57" s="248" t="s">
        <v>272</v>
      </c>
    </row>
    <row r="58" spans="1:6" ht="94.5" x14ac:dyDescent="0.25">
      <c r="A58" s="69">
        <v>54</v>
      </c>
      <c r="B58" s="75" t="s">
        <v>34559</v>
      </c>
      <c r="C58" s="75" t="s">
        <v>34560</v>
      </c>
      <c r="D58" s="75" t="s">
        <v>34561</v>
      </c>
      <c r="E58" s="187">
        <v>500000</v>
      </c>
      <c r="F58" s="248" t="s">
        <v>272</v>
      </c>
    </row>
    <row r="59" spans="1:6" ht="94.5" x14ac:dyDescent="0.25">
      <c r="A59" s="69">
        <v>55</v>
      </c>
      <c r="B59" s="75" t="s">
        <v>34562</v>
      </c>
      <c r="C59" s="75" t="s">
        <v>34563</v>
      </c>
      <c r="D59" s="75" t="s">
        <v>34561</v>
      </c>
      <c r="E59" s="187">
        <v>500000</v>
      </c>
      <c r="F59" s="248" t="s">
        <v>272</v>
      </c>
    </row>
    <row r="60" spans="1:6" ht="110.25" x14ac:dyDescent="0.25">
      <c r="A60" s="69">
        <v>56</v>
      </c>
      <c r="B60" s="75" t="s">
        <v>34564</v>
      </c>
      <c r="C60" s="75" t="s">
        <v>34565</v>
      </c>
      <c r="D60" s="75" t="s">
        <v>34566</v>
      </c>
      <c r="E60" s="187">
        <v>300000</v>
      </c>
      <c r="F60" s="248" t="s">
        <v>272</v>
      </c>
    </row>
    <row r="61" spans="1:6" ht="94.5" x14ac:dyDescent="0.25">
      <c r="A61" s="69">
        <v>57</v>
      </c>
      <c r="B61" s="75" t="s">
        <v>34567</v>
      </c>
      <c r="C61" s="75" t="s">
        <v>34568</v>
      </c>
      <c r="D61" s="75" t="s">
        <v>34561</v>
      </c>
      <c r="E61" s="187">
        <v>427070.08</v>
      </c>
      <c r="F61" s="248" t="s">
        <v>272</v>
      </c>
    </row>
    <row r="62" spans="1:6" ht="63" x14ac:dyDescent="0.25">
      <c r="A62" s="69">
        <v>58</v>
      </c>
      <c r="B62" s="75" t="s">
        <v>34569</v>
      </c>
      <c r="C62" s="75" t="s">
        <v>34570</v>
      </c>
      <c r="D62" s="75" t="s">
        <v>34571</v>
      </c>
      <c r="E62" s="722">
        <v>1000000</v>
      </c>
      <c r="F62" s="248" t="s">
        <v>13</v>
      </c>
    </row>
    <row r="63" spans="1:6" ht="110.25" x14ac:dyDescent="0.25">
      <c r="A63" s="69">
        <v>59</v>
      </c>
      <c r="B63" s="75" t="s">
        <v>34572</v>
      </c>
      <c r="C63" s="75" t="s">
        <v>34573</v>
      </c>
      <c r="D63" s="75" t="s">
        <v>34574</v>
      </c>
      <c r="E63" s="187">
        <v>1000000</v>
      </c>
      <c r="F63" s="248" t="s">
        <v>13</v>
      </c>
    </row>
    <row r="64" spans="1:6" ht="63" x14ac:dyDescent="0.25">
      <c r="A64" s="69">
        <v>60</v>
      </c>
      <c r="B64" s="75" t="s">
        <v>34575</v>
      </c>
      <c r="C64" s="75" t="s">
        <v>34576</v>
      </c>
      <c r="D64" s="75" t="s">
        <v>34577</v>
      </c>
      <c r="E64" s="187">
        <v>500000</v>
      </c>
      <c r="F64" s="248" t="s">
        <v>13</v>
      </c>
    </row>
    <row r="65" spans="1:6" x14ac:dyDescent="0.25">
      <c r="A65" s="69"/>
      <c r="B65" s="76" t="s">
        <v>248</v>
      </c>
      <c r="C65" s="75"/>
      <c r="D65" s="75"/>
      <c r="E65" s="189">
        <f>SUM(E6:E64)</f>
        <v>79590344.809999987</v>
      </c>
      <c r="F65" s="248"/>
    </row>
    <row r="66" spans="1:6" x14ac:dyDescent="0.25">
      <c r="A66" s="357"/>
      <c r="B66" s="2427" t="s">
        <v>9</v>
      </c>
      <c r="C66" s="2427"/>
      <c r="D66" s="2427"/>
      <c r="E66" s="951"/>
      <c r="F66" s="1271"/>
    </row>
    <row r="67" spans="1:6" ht="63" x14ac:dyDescent="0.25">
      <c r="A67" s="353">
        <v>1</v>
      </c>
      <c r="B67" s="75" t="s">
        <v>269</v>
      </c>
      <c r="C67" s="49" t="s">
        <v>34578</v>
      </c>
      <c r="D67" s="75" t="s">
        <v>271</v>
      </c>
      <c r="E67" s="187">
        <v>1000000</v>
      </c>
      <c r="F67" s="344" t="s">
        <v>272</v>
      </c>
    </row>
    <row r="68" spans="1:6" x14ac:dyDescent="0.25">
      <c r="A68" s="353"/>
      <c r="B68" s="76" t="s">
        <v>273</v>
      </c>
      <c r="C68" s="49"/>
      <c r="D68" s="75"/>
      <c r="E68" s="187"/>
      <c r="F68" s="344"/>
    </row>
    <row r="69" spans="1:6" ht="94.5" x14ac:dyDescent="0.25">
      <c r="A69" s="353">
        <v>2</v>
      </c>
      <c r="B69" s="75" t="s">
        <v>274</v>
      </c>
      <c r="C69" s="49" t="s">
        <v>34579</v>
      </c>
      <c r="D69" s="75" t="s">
        <v>276</v>
      </c>
      <c r="E69" s="187">
        <v>4500000</v>
      </c>
      <c r="F69" s="344" t="s">
        <v>277</v>
      </c>
    </row>
    <row r="70" spans="1:6" x14ac:dyDescent="0.25">
      <c r="A70" s="353"/>
      <c r="B70" s="76" t="s">
        <v>248</v>
      </c>
      <c r="C70" s="75"/>
      <c r="D70" s="75"/>
      <c r="E70" s="189">
        <v>5500000</v>
      </c>
      <c r="F70" s="344"/>
    </row>
    <row r="71" spans="1:6" ht="17.25" customHeight="1" x14ac:dyDescent="0.25">
      <c r="A71" s="353"/>
      <c r="B71" s="2348" t="s">
        <v>323</v>
      </c>
      <c r="C71" s="2350"/>
      <c r="D71" s="75"/>
      <c r="E71" s="189"/>
      <c r="F71" s="344"/>
    </row>
    <row r="72" spans="1:6" ht="18" customHeight="1" x14ac:dyDescent="0.25">
      <c r="A72" s="69"/>
      <c r="B72" s="2348" t="s">
        <v>303</v>
      </c>
      <c r="C72" s="2350"/>
      <c r="D72" s="75"/>
      <c r="E72" s="187"/>
      <c r="F72" s="248"/>
    </row>
    <row r="73" spans="1:6" ht="47.25" x14ac:dyDescent="0.25">
      <c r="A73" s="69">
        <v>13</v>
      </c>
      <c r="B73" s="75" t="s">
        <v>34580</v>
      </c>
      <c r="C73" s="75" t="s">
        <v>34581</v>
      </c>
      <c r="D73" s="75" t="s">
        <v>34582</v>
      </c>
      <c r="E73" s="187">
        <v>300000</v>
      </c>
      <c r="F73" s="248" t="s">
        <v>1294</v>
      </c>
    </row>
    <row r="74" spans="1:6" ht="47.25" x14ac:dyDescent="0.25">
      <c r="A74" s="69">
        <v>14</v>
      </c>
      <c r="B74" s="75" t="s">
        <v>34583</v>
      </c>
      <c r="C74" s="75" t="s">
        <v>34584</v>
      </c>
      <c r="D74" s="75" t="s">
        <v>34582</v>
      </c>
      <c r="E74" s="187">
        <v>220000</v>
      </c>
      <c r="F74" s="248" t="s">
        <v>13</v>
      </c>
    </row>
    <row r="75" spans="1:6" ht="47.25" x14ac:dyDescent="0.25">
      <c r="A75" s="69">
        <v>15</v>
      </c>
      <c r="B75" s="75" t="s">
        <v>34585</v>
      </c>
      <c r="C75" s="75" t="s">
        <v>34586</v>
      </c>
      <c r="D75" s="75" t="s">
        <v>34582</v>
      </c>
      <c r="E75" s="187">
        <v>200000</v>
      </c>
      <c r="F75" s="248" t="s">
        <v>13</v>
      </c>
    </row>
    <row r="76" spans="1:6" ht="47.25" x14ac:dyDescent="0.25">
      <c r="A76" s="69">
        <v>16</v>
      </c>
      <c r="B76" s="75" t="s">
        <v>34587</v>
      </c>
      <c r="C76" s="75" t="s">
        <v>34588</v>
      </c>
      <c r="D76" s="75" t="s">
        <v>34582</v>
      </c>
      <c r="E76" s="187">
        <v>200000</v>
      </c>
      <c r="F76" s="248" t="s">
        <v>1294</v>
      </c>
    </row>
    <row r="77" spans="1:6" ht="47.25" x14ac:dyDescent="0.25">
      <c r="A77" s="69">
        <v>17</v>
      </c>
      <c r="B77" s="75" t="s">
        <v>34527</v>
      </c>
      <c r="C77" s="75" t="s">
        <v>34589</v>
      </c>
      <c r="D77" s="75" t="s">
        <v>34582</v>
      </c>
      <c r="E77" s="187">
        <v>200000</v>
      </c>
      <c r="F77" s="248" t="s">
        <v>13</v>
      </c>
    </row>
    <row r="78" spans="1:6" ht="47.25" x14ac:dyDescent="0.25">
      <c r="A78" s="69">
        <v>18</v>
      </c>
      <c r="B78" s="75" t="s">
        <v>34496</v>
      </c>
      <c r="C78" s="75" t="s">
        <v>34590</v>
      </c>
      <c r="D78" s="75" t="s">
        <v>34582</v>
      </c>
      <c r="E78" s="187">
        <v>200000</v>
      </c>
      <c r="F78" s="248" t="s">
        <v>13</v>
      </c>
    </row>
    <row r="79" spans="1:6" ht="47.25" x14ac:dyDescent="0.25">
      <c r="A79" s="69">
        <v>19</v>
      </c>
      <c r="B79" s="75" t="s">
        <v>34591</v>
      </c>
      <c r="C79" s="75" t="s">
        <v>34592</v>
      </c>
      <c r="D79" s="75" t="s">
        <v>34582</v>
      </c>
      <c r="E79" s="187">
        <v>200000</v>
      </c>
      <c r="F79" s="248" t="s">
        <v>13</v>
      </c>
    </row>
    <row r="80" spans="1:6" ht="236.25" x14ac:dyDescent="0.25">
      <c r="A80" s="69">
        <v>20</v>
      </c>
      <c r="B80" s="75" t="s">
        <v>34593</v>
      </c>
      <c r="C80" s="75" t="s">
        <v>34594</v>
      </c>
      <c r="D80" s="75" t="s">
        <v>34582</v>
      </c>
      <c r="E80" s="187">
        <v>200000</v>
      </c>
      <c r="F80" s="248" t="s">
        <v>13</v>
      </c>
    </row>
    <row r="81" spans="1:6" x14ac:dyDescent="0.25">
      <c r="A81" s="88"/>
      <c r="B81" s="282" t="s">
        <v>248</v>
      </c>
      <c r="C81" s="282"/>
      <c r="D81" s="282"/>
      <c r="E81" s="1346">
        <f>SUM(E73:E80)</f>
        <v>1720000</v>
      </c>
      <c r="F81" s="835"/>
    </row>
    <row r="82" spans="1:6" ht="19.5" customHeight="1" x14ac:dyDescent="0.25">
      <c r="A82" s="88"/>
      <c r="B82" s="2373" t="s">
        <v>324</v>
      </c>
      <c r="C82" s="2374"/>
      <c r="D82" s="88"/>
      <c r="E82" s="89">
        <f>E81+E70+E65</f>
        <v>86810344.809999987</v>
      </c>
      <c r="F82" s="88"/>
    </row>
    <row r="86" spans="1:6" x14ac:dyDescent="0.25">
      <c r="A86" s="2352" t="s">
        <v>0</v>
      </c>
      <c r="B86" s="2352"/>
      <c r="C86" s="2352"/>
      <c r="D86" s="2352"/>
      <c r="E86" s="2352"/>
      <c r="F86" s="2352"/>
    </row>
    <row r="87" spans="1:6" x14ac:dyDescent="0.25">
      <c r="A87" s="2352" t="s">
        <v>34444</v>
      </c>
      <c r="B87" s="2352"/>
      <c r="C87" s="2352"/>
      <c r="D87" s="2352"/>
      <c r="E87" s="2352"/>
      <c r="F87" s="2352"/>
    </row>
    <row r="88" spans="1:6" x14ac:dyDescent="0.25">
      <c r="A88" s="2352" t="s">
        <v>281</v>
      </c>
      <c r="B88" s="2352"/>
      <c r="C88" s="2352"/>
      <c r="D88" s="2352"/>
      <c r="E88" s="2352"/>
      <c r="F88" s="2352"/>
    </row>
    <row r="89" spans="1:6" ht="31.5" x14ac:dyDescent="0.25">
      <c r="A89" s="264" t="s">
        <v>3</v>
      </c>
      <c r="B89" s="437" t="s">
        <v>283</v>
      </c>
      <c r="C89" s="437" t="s">
        <v>284</v>
      </c>
      <c r="D89" s="45" t="s">
        <v>4426</v>
      </c>
      <c r="E89" s="301" t="s">
        <v>286</v>
      </c>
      <c r="F89" s="45" t="s">
        <v>287</v>
      </c>
    </row>
    <row r="90" spans="1:6" x14ac:dyDescent="0.25">
      <c r="A90" s="264"/>
      <c r="B90" s="2597" t="s">
        <v>9</v>
      </c>
      <c r="C90" s="2630"/>
      <c r="D90" s="2598"/>
      <c r="E90" s="301"/>
      <c r="F90" s="45"/>
    </row>
    <row r="91" spans="1:6" ht="94.5" x14ac:dyDescent="0.25">
      <c r="A91" s="182">
        <v>1</v>
      </c>
      <c r="B91" s="182" t="s">
        <v>290</v>
      </c>
      <c r="C91" s="182" t="s">
        <v>34595</v>
      </c>
      <c r="D91" s="42" t="s">
        <v>541</v>
      </c>
      <c r="E91" s="392">
        <v>682758</v>
      </c>
      <c r="F91" s="42" t="s">
        <v>5827</v>
      </c>
    </row>
    <row r="92" spans="1:6" x14ac:dyDescent="0.25">
      <c r="A92" s="182"/>
      <c r="B92" s="264" t="s">
        <v>739</v>
      </c>
      <c r="C92" s="182"/>
      <c r="D92" s="42"/>
      <c r="E92" s="392"/>
      <c r="F92" s="42"/>
    </row>
    <row r="93" spans="1:6" ht="94.5" x14ac:dyDescent="0.25">
      <c r="A93" s="182">
        <v>2</v>
      </c>
      <c r="B93" s="269" t="s">
        <v>301</v>
      </c>
      <c r="C93" s="182" t="s">
        <v>34596</v>
      </c>
      <c r="D93" s="42" t="s">
        <v>302</v>
      </c>
      <c r="E93" s="392">
        <v>568965</v>
      </c>
      <c r="F93" s="42" t="s">
        <v>5827</v>
      </c>
    </row>
    <row r="94" spans="1:6" x14ac:dyDescent="0.25">
      <c r="A94" s="182"/>
      <c r="B94" s="437" t="s">
        <v>34</v>
      </c>
      <c r="C94" s="182"/>
      <c r="D94" s="42"/>
      <c r="E94" s="392"/>
      <c r="F94" s="42"/>
    </row>
    <row r="95" spans="1:6" ht="47.25" x14ac:dyDescent="0.25">
      <c r="A95" s="182">
        <v>3</v>
      </c>
      <c r="B95" s="269" t="s">
        <v>309</v>
      </c>
      <c r="C95" s="42" t="s">
        <v>34597</v>
      </c>
      <c r="D95" s="44" t="s">
        <v>7095</v>
      </c>
      <c r="E95" s="392">
        <v>786208.36</v>
      </c>
      <c r="F95" s="42" t="s">
        <v>5827</v>
      </c>
    </row>
    <row r="96" spans="1:6" ht="47.25" x14ac:dyDescent="0.25">
      <c r="A96" s="182">
        <v>4</v>
      </c>
      <c r="B96" s="269" t="s">
        <v>342</v>
      </c>
      <c r="C96" s="182" t="s">
        <v>34598</v>
      </c>
      <c r="D96" s="44" t="s">
        <v>7095</v>
      </c>
      <c r="E96" s="392">
        <v>1000000</v>
      </c>
      <c r="F96" s="42" t="s">
        <v>5827</v>
      </c>
    </row>
    <row r="97" spans="1:6" x14ac:dyDescent="0.25">
      <c r="A97" s="182"/>
      <c r="B97" s="2330" t="s">
        <v>5895</v>
      </c>
      <c r="C97" s="2331"/>
      <c r="D97" s="44"/>
      <c r="E97" s="392"/>
      <c r="F97" s="42"/>
    </row>
    <row r="98" spans="1:6" ht="173.25" x14ac:dyDescent="0.25">
      <c r="A98" s="182">
        <v>5</v>
      </c>
      <c r="B98" s="269" t="s">
        <v>34599</v>
      </c>
      <c r="C98" s="182" t="s">
        <v>34600</v>
      </c>
      <c r="D98" s="44" t="s">
        <v>34601</v>
      </c>
      <c r="E98" s="392">
        <v>4000000</v>
      </c>
      <c r="F98" s="42" t="s">
        <v>272</v>
      </c>
    </row>
    <row r="99" spans="1:6" ht="173.25" x14ac:dyDescent="0.25">
      <c r="A99" s="182">
        <v>6</v>
      </c>
      <c r="B99" s="269" t="s">
        <v>34602</v>
      </c>
      <c r="C99" s="182" t="s">
        <v>34603</v>
      </c>
      <c r="D99" s="44" t="s">
        <v>34601</v>
      </c>
      <c r="E99" s="392">
        <v>2841379</v>
      </c>
      <c r="F99" s="42" t="s">
        <v>272</v>
      </c>
    </row>
    <row r="100" spans="1:6" ht="173.25" x14ac:dyDescent="0.25">
      <c r="A100" s="182">
        <v>7</v>
      </c>
      <c r="B100" s="269" t="s">
        <v>31210</v>
      </c>
      <c r="C100" s="182" t="s">
        <v>34604</v>
      </c>
      <c r="D100" s="44" t="s">
        <v>34601</v>
      </c>
      <c r="E100" s="392">
        <v>1500000</v>
      </c>
      <c r="F100" s="42" t="s">
        <v>272</v>
      </c>
    </row>
    <row r="101" spans="1:6" x14ac:dyDescent="0.25">
      <c r="A101" s="182"/>
      <c r="B101" s="2332" t="s">
        <v>704</v>
      </c>
      <c r="C101" s="2332"/>
      <c r="D101" s="2332"/>
      <c r="E101" s="675">
        <v>11379310.359999999</v>
      </c>
      <c r="F101" s="42"/>
    </row>
  </sheetData>
  <mergeCells count="21">
    <mergeCell ref="B66:D66"/>
    <mergeCell ref="B56:C56"/>
    <mergeCell ref="B16:C16"/>
    <mergeCell ref="A88:F88"/>
    <mergeCell ref="B21:C21"/>
    <mergeCell ref="B43:C43"/>
    <mergeCell ref="B26:C26"/>
    <mergeCell ref="A87:F87"/>
    <mergeCell ref="B18:C18"/>
    <mergeCell ref="A1:F1"/>
    <mergeCell ref="A2:F2"/>
    <mergeCell ref="A3:F3"/>
    <mergeCell ref="B5:D5"/>
    <mergeCell ref="B10:E10"/>
    <mergeCell ref="B101:D101"/>
    <mergeCell ref="B71:C71"/>
    <mergeCell ref="B72:C72"/>
    <mergeCell ref="B82:C82"/>
    <mergeCell ref="A86:F86"/>
    <mergeCell ref="B97:C97"/>
    <mergeCell ref="B90:D90"/>
  </mergeCells>
  <pageMargins left="0.7" right="0.7" top="0.75" bottom="0.75" header="0.3" footer="0.3"/>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6"/>
  <sheetViews>
    <sheetView topLeftCell="A123" workbookViewId="0">
      <selection activeCell="E96" sqref="E96"/>
    </sheetView>
  </sheetViews>
  <sheetFormatPr defaultRowHeight="15.75" x14ac:dyDescent="0.25"/>
  <cols>
    <col min="1" max="1" width="8" style="128" customWidth="1"/>
    <col min="2" max="2" width="14.28515625" style="128" customWidth="1"/>
    <col min="3" max="3" width="39.28515625" style="128" customWidth="1"/>
    <col min="4" max="4" width="20.7109375" style="128" customWidth="1"/>
    <col min="5" max="5" width="22.85546875" style="128" customWidth="1"/>
    <col min="6" max="6" width="15.140625" style="128" customWidth="1"/>
    <col min="7" max="16384" width="9.140625" style="128"/>
  </cols>
  <sheetData>
    <row r="1" spans="1:6" x14ac:dyDescent="0.25">
      <c r="A1" s="2591" t="s">
        <v>0</v>
      </c>
      <c r="B1" s="2592"/>
      <c r="C1" s="2592"/>
      <c r="D1" s="2592"/>
      <c r="E1" s="2592"/>
      <c r="F1" s="2593"/>
    </row>
    <row r="2" spans="1:6" x14ac:dyDescent="0.25">
      <c r="A2" s="2345" t="s">
        <v>34605</v>
      </c>
      <c r="B2" s="2345"/>
      <c r="C2" s="2345"/>
      <c r="D2" s="2345"/>
      <c r="E2" s="2345"/>
      <c r="F2" s="2345"/>
    </row>
    <row r="3" spans="1:6" x14ac:dyDescent="0.25">
      <c r="A3" s="2345" t="s">
        <v>281</v>
      </c>
      <c r="B3" s="2345"/>
      <c r="C3" s="2345"/>
      <c r="D3" s="2345"/>
      <c r="E3" s="2345"/>
      <c r="F3" s="2345"/>
    </row>
    <row r="4" spans="1:6" ht="31.5" x14ac:dyDescent="0.25">
      <c r="A4" s="505" t="s">
        <v>3</v>
      </c>
      <c r="B4" s="96" t="s">
        <v>5559</v>
      </c>
      <c r="C4" s="96" t="s">
        <v>284</v>
      </c>
      <c r="D4" s="96" t="s">
        <v>4426</v>
      </c>
      <c r="E4" s="1274" t="s">
        <v>34606</v>
      </c>
      <c r="F4" s="219" t="s">
        <v>7998</v>
      </c>
    </row>
    <row r="5" spans="1:6" x14ac:dyDescent="0.25">
      <c r="A5" s="131"/>
      <c r="B5" s="2418" t="s">
        <v>9</v>
      </c>
      <c r="C5" s="2418"/>
      <c r="D5" s="2418"/>
      <c r="E5" s="1295"/>
      <c r="F5" s="71"/>
    </row>
    <row r="6" spans="1:6" ht="47.25" x14ac:dyDescent="0.25">
      <c r="A6" s="131">
        <v>1</v>
      </c>
      <c r="B6" s="75" t="s">
        <v>289</v>
      </c>
      <c r="C6" s="75" t="s">
        <v>34607</v>
      </c>
      <c r="D6" s="75" t="s">
        <v>22521</v>
      </c>
      <c r="E6" s="1296">
        <v>1848987.59</v>
      </c>
      <c r="F6" s="72" t="s">
        <v>135</v>
      </c>
    </row>
    <row r="7" spans="1:6" ht="94.5" x14ac:dyDescent="0.25">
      <c r="A7" s="131">
        <v>2</v>
      </c>
      <c r="B7" s="75" t="s">
        <v>295</v>
      </c>
      <c r="C7" s="75" t="s">
        <v>34608</v>
      </c>
      <c r="D7" s="75" t="s">
        <v>3852</v>
      </c>
      <c r="E7" s="1296">
        <v>1404633.1</v>
      </c>
      <c r="F7" s="72" t="s">
        <v>135</v>
      </c>
    </row>
    <row r="8" spans="1:6" ht="31.5" x14ac:dyDescent="0.25">
      <c r="A8" s="131">
        <v>3</v>
      </c>
      <c r="B8" s="75" t="s">
        <v>16406</v>
      </c>
      <c r="C8" s="75" t="s">
        <v>34609</v>
      </c>
      <c r="D8" s="75" t="s">
        <v>34610</v>
      </c>
      <c r="E8" s="1296">
        <v>65000</v>
      </c>
      <c r="F8" s="72" t="s">
        <v>135</v>
      </c>
    </row>
    <row r="9" spans="1:6" ht="31.5" x14ac:dyDescent="0.25">
      <c r="A9" s="131">
        <v>4</v>
      </c>
      <c r="B9" s="75" t="s">
        <v>20</v>
      </c>
      <c r="C9" s="152" t="s">
        <v>34611</v>
      </c>
      <c r="D9" s="75" t="s">
        <v>34612</v>
      </c>
      <c r="E9" s="1296">
        <v>55000</v>
      </c>
      <c r="F9" s="72" t="s">
        <v>135</v>
      </c>
    </row>
    <row r="10" spans="1:6" ht="63" x14ac:dyDescent="0.25">
      <c r="A10" s="131">
        <v>5</v>
      </c>
      <c r="B10" s="75" t="s">
        <v>7599</v>
      </c>
      <c r="C10" s="75" t="s">
        <v>34613</v>
      </c>
      <c r="D10" s="75" t="s">
        <v>34614</v>
      </c>
      <c r="E10" s="1296">
        <v>835000</v>
      </c>
      <c r="F10" s="72" t="s">
        <v>135</v>
      </c>
    </row>
    <row r="11" spans="1:6" x14ac:dyDescent="0.25">
      <c r="A11" s="131"/>
      <c r="B11" s="2934" t="s">
        <v>334</v>
      </c>
      <c r="C11" s="3014"/>
      <c r="D11" s="3014"/>
      <c r="E11" s="1436"/>
      <c r="F11" s="541"/>
    </row>
    <row r="12" spans="1:6" ht="94.5" x14ac:dyDescent="0.25">
      <c r="A12" s="131">
        <v>6</v>
      </c>
      <c r="B12" s="75" t="s">
        <v>295</v>
      </c>
      <c r="C12" s="75" t="s">
        <v>34615</v>
      </c>
      <c r="D12" s="75" t="s">
        <v>3852</v>
      </c>
      <c r="E12" s="1296">
        <v>735896</v>
      </c>
      <c r="F12" s="72" t="s">
        <v>135</v>
      </c>
    </row>
    <row r="13" spans="1:6" ht="63" x14ac:dyDescent="0.25">
      <c r="A13" s="131">
        <v>7</v>
      </c>
      <c r="B13" s="75" t="s">
        <v>7833</v>
      </c>
      <c r="C13" s="75" t="s">
        <v>34616</v>
      </c>
      <c r="D13" s="75" t="s">
        <v>34614</v>
      </c>
      <c r="E13" s="1296">
        <v>845000</v>
      </c>
      <c r="F13" s="72" t="s">
        <v>135</v>
      </c>
    </row>
    <row r="14" spans="1:6" ht="63" x14ac:dyDescent="0.25">
      <c r="A14" s="131">
        <v>8</v>
      </c>
      <c r="B14" s="75" t="s">
        <v>7607</v>
      </c>
      <c r="C14" s="75" t="s">
        <v>34617</v>
      </c>
      <c r="D14" s="75" t="s">
        <v>2498</v>
      </c>
      <c r="E14" s="1296">
        <v>1007413</v>
      </c>
      <c r="F14" s="72" t="s">
        <v>135</v>
      </c>
    </row>
    <row r="15" spans="1:6" x14ac:dyDescent="0.25">
      <c r="A15" s="131"/>
      <c r="B15" s="275" t="s">
        <v>40</v>
      </c>
      <c r="C15" s="529"/>
      <c r="D15" s="529"/>
      <c r="E15" s="1436"/>
      <c r="F15" s="541"/>
    </row>
    <row r="16" spans="1:6" ht="94.5" x14ac:dyDescent="0.25">
      <c r="A16" s="131">
        <v>9</v>
      </c>
      <c r="B16" s="75" t="s">
        <v>41</v>
      </c>
      <c r="C16" s="75" t="s">
        <v>34618</v>
      </c>
      <c r="D16" s="75" t="s">
        <v>34619</v>
      </c>
      <c r="E16" s="1296">
        <v>4568965.5199999996</v>
      </c>
      <c r="F16" s="72" t="s">
        <v>135</v>
      </c>
    </row>
    <row r="17" spans="1:6" x14ac:dyDescent="0.25">
      <c r="A17" s="131"/>
      <c r="B17" s="275" t="s">
        <v>34</v>
      </c>
      <c r="C17" s="529"/>
      <c r="D17" s="529"/>
      <c r="E17" s="1436"/>
      <c r="F17" s="541"/>
    </row>
    <row r="18" spans="1:6" ht="47.25" x14ac:dyDescent="0.25">
      <c r="A18" s="131">
        <v>10</v>
      </c>
      <c r="B18" s="75" t="s">
        <v>309</v>
      </c>
      <c r="C18" s="75" t="s">
        <v>34620</v>
      </c>
      <c r="D18" s="75" t="s">
        <v>5365</v>
      </c>
      <c r="E18" s="1296">
        <v>11602586.210000001</v>
      </c>
      <c r="F18" s="72" t="s">
        <v>5827</v>
      </c>
    </row>
    <row r="19" spans="1:6" ht="47.25" x14ac:dyDescent="0.25">
      <c r="A19" s="131">
        <v>11</v>
      </c>
      <c r="B19" s="75" t="s">
        <v>311</v>
      </c>
      <c r="C19" s="75" t="s">
        <v>34621</v>
      </c>
      <c r="D19" s="75" t="s">
        <v>13770</v>
      </c>
      <c r="E19" s="1296">
        <v>5600000</v>
      </c>
      <c r="F19" s="72" t="s">
        <v>5827</v>
      </c>
    </row>
    <row r="20" spans="1:6" x14ac:dyDescent="0.25">
      <c r="A20" s="131"/>
      <c r="B20" s="275" t="s">
        <v>306</v>
      </c>
      <c r="C20" s="529"/>
      <c r="D20" s="529"/>
      <c r="E20" s="1436"/>
      <c r="F20" s="541"/>
    </row>
    <row r="21" spans="1:6" ht="63" x14ac:dyDescent="0.25">
      <c r="A21" s="131">
        <v>12</v>
      </c>
      <c r="B21" s="75" t="s">
        <v>34622</v>
      </c>
      <c r="C21" s="75" t="s">
        <v>34623</v>
      </c>
      <c r="D21" s="75" t="s">
        <v>34624</v>
      </c>
      <c r="E21" s="1296">
        <v>250000</v>
      </c>
      <c r="F21" s="72" t="s">
        <v>1621</v>
      </c>
    </row>
    <row r="22" spans="1:6" ht="110.25" x14ac:dyDescent="0.25">
      <c r="A22" s="131">
        <v>13</v>
      </c>
      <c r="B22" s="75" t="s">
        <v>3867</v>
      </c>
      <c r="C22" s="75" t="s">
        <v>34625</v>
      </c>
      <c r="D22" s="75" t="s">
        <v>34626</v>
      </c>
      <c r="E22" s="1296">
        <v>1286208.3999999999</v>
      </c>
      <c r="F22" s="72" t="s">
        <v>272</v>
      </c>
    </row>
    <row r="23" spans="1:6" x14ac:dyDescent="0.25">
      <c r="A23" s="131"/>
      <c r="B23" s="2934" t="s">
        <v>481</v>
      </c>
      <c r="C23" s="2934"/>
      <c r="D23" s="529"/>
      <c r="E23" s="1436"/>
      <c r="F23" s="541"/>
    </row>
    <row r="24" spans="1:6" ht="47.25" x14ac:dyDescent="0.25">
      <c r="A24" s="131">
        <v>14</v>
      </c>
      <c r="B24" s="75" t="s">
        <v>683</v>
      </c>
      <c r="C24" s="75" t="s">
        <v>34627</v>
      </c>
      <c r="D24" s="75" t="s">
        <v>685</v>
      </c>
      <c r="E24" s="1296">
        <v>1500000</v>
      </c>
      <c r="F24" s="72" t="s">
        <v>1621</v>
      </c>
    </row>
    <row r="25" spans="1:6" x14ac:dyDescent="0.25">
      <c r="A25" s="131"/>
      <c r="B25" s="2934" t="s">
        <v>5895</v>
      </c>
      <c r="C25" s="2934"/>
      <c r="D25" s="529"/>
      <c r="E25" s="1436"/>
      <c r="F25" s="541"/>
    </row>
    <row r="26" spans="1:6" ht="47.25" x14ac:dyDescent="0.25">
      <c r="A26" s="131">
        <v>15</v>
      </c>
      <c r="B26" s="75" t="s">
        <v>34628</v>
      </c>
      <c r="C26" s="75" t="s">
        <v>34629</v>
      </c>
      <c r="D26" s="75" t="s">
        <v>34630</v>
      </c>
      <c r="E26" s="1296">
        <v>1000000</v>
      </c>
      <c r="F26" s="72" t="s">
        <v>272</v>
      </c>
    </row>
    <row r="27" spans="1:6" ht="47.25" x14ac:dyDescent="0.25">
      <c r="A27" s="131">
        <v>16</v>
      </c>
      <c r="B27" s="75" t="s">
        <v>34631</v>
      </c>
      <c r="C27" s="75" t="s">
        <v>34632</v>
      </c>
      <c r="D27" s="75" t="s">
        <v>34633</v>
      </c>
      <c r="E27" s="1296">
        <v>1000000</v>
      </c>
      <c r="F27" s="72" t="s">
        <v>13</v>
      </c>
    </row>
    <row r="28" spans="1:6" ht="63" x14ac:dyDescent="0.25">
      <c r="A28" s="131">
        <v>17</v>
      </c>
      <c r="B28" s="75" t="s">
        <v>34634</v>
      </c>
      <c r="C28" s="75" t="s">
        <v>34635</v>
      </c>
      <c r="D28" s="75" t="s">
        <v>34636</v>
      </c>
      <c r="E28" s="1296">
        <v>300000</v>
      </c>
      <c r="F28" s="72" t="s">
        <v>13</v>
      </c>
    </row>
    <row r="29" spans="1:6" ht="47.25" x14ac:dyDescent="0.25">
      <c r="A29" s="131">
        <v>18</v>
      </c>
      <c r="B29" s="75" t="s">
        <v>34637</v>
      </c>
      <c r="C29" s="75" t="s">
        <v>34638</v>
      </c>
      <c r="D29" s="75" t="s">
        <v>34639</v>
      </c>
      <c r="E29" s="1275">
        <v>1083628</v>
      </c>
      <c r="F29" s="72" t="s">
        <v>13</v>
      </c>
    </row>
    <row r="30" spans="1:6" ht="47.25" x14ac:dyDescent="0.25">
      <c r="A30" s="131">
        <v>19</v>
      </c>
      <c r="B30" s="75" t="s">
        <v>34640</v>
      </c>
      <c r="C30" s="75" t="s">
        <v>34641</v>
      </c>
      <c r="D30" s="75" t="s">
        <v>34642</v>
      </c>
      <c r="E30" s="1296">
        <v>60000</v>
      </c>
      <c r="F30" s="72" t="s">
        <v>5827</v>
      </c>
    </row>
    <row r="31" spans="1:6" ht="47.25" x14ac:dyDescent="0.25">
      <c r="A31" s="131">
        <v>20</v>
      </c>
      <c r="B31" s="75" t="s">
        <v>34643</v>
      </c>
      <c r="C31" s="75" t="s">
        <v>34644</v>
      </c>
      <c r="D31" s="75" t="s">
        <v>34645</v>
      </c>
      <c r="E31" s="1296">
        <v>100000</v>
      </c>
      <c r="F31" s="72" t="s">
        <v>272</v>
      </c>
    </row>
    <row r="32" spans="1:6" ht="63" x14ac:dyDescent="0.25">
      <c r="A32" s="131">
        <v>21</v>
      </c>
      <c r="B32" s="75" t="s">
        <v>34646</v>
      </c>
      <c r="C32" s="75" t="s">
        <v>34647</v>
      </c>
      <c r="D32" s="75" t="s">
        <v>34648</v>
      </c>
      <c r="E32" s="1296">
        <v>400000</v>
      </c>
      <c r="F32" s="72" t="s">
        <v>13</v>
      </c>
    </row>
    <row r="33" spans="1:6" ht="47.25" x14ac:dyDescent="0.25">
      <c r="A33" s="131">
        <v>22</v>
      </c>
      <c r="B33" s="75" t="s">
        <v>34649</v>
      </c>
      <c r="C33" s="75" t="s">
        <v>34650</v>
      </c>
      <c r="D33" s="75" t="s">
        <v>34651</v>
      </c>
      <c r="E33" s="1296">
        <v>800000</v>
      </c>
      <c r="F33" s="72" t="s">
        <v>13</v>
      </c>
    </row>
    <row r="34" spans="1:6" ht="47.25" x14ac:dyDescent="0.25">
      <c r="A34" s="131">
        <v>23</v>
      </c>
      <c r="B34" s="75" t="s">
        <v>34652</v>
      </c>
      <c r="C34" s="75" t="s">
        <v>34653</v>
      </c>
      <c r="D34" s="75" t="s">
        <v>34654</v>
      </c>
      <c r="E34" s="1296">
        <v>800000</v>
      </c>
      <c r="F34" s="72" t="s">
        <v>13</v>
      </c>
    </row>
    <row r="35" spans="1:6" ht="47.25" x14ac:dyDescent="0.25">
      <c r="A35" s="131">
        <v>24</v>
      </c>
      <c r="B35" s="75" t="s">
        <v>34655</v>
      </c>
      <c r="C35" s="75" t="s">
        <v>34656</v>
      </c>
      <c r="D35" s="75" t="s">
        <v>34657</v>
      </c>
      <c r="E35" s="1296">
        <v>800000</v>
      </c>
      <c r="F35" s="72" t="s">
        <v>13</v>
      </c>
    </row>
    <row r="36" spans="1:6" ht="47.25" x14ac:dyDescent="0.25">
      <c r="A36" s="131">
        <v>25</v>
      </c>
      <c r="B36" s="75" t="s">
        <v>34658</v>
      </c>
      <c r="C36" s="75" t="s">
        <v>34659</v>
      </c>
      <c r="D36" s="75" t="s">
        <v>34657</v>
      </c>
      <c r="E36" s="1296">
        <v>800000</v>
      </c>
      <c r="F36" s="72" t="s">
        <v>13</v>
      </c>
    </row>
    <row r="37" spans="1:6" ht="47.25" x14ac:dyDescent="0.25">
      <c r="A37" s="131">
        <v>26</v>
      </c>
      <c r="B37" s="75" t="s">
        <v>34660</v>
      </c>
      <c r="C37" s="75" t="s">
        <v>34661</v>
      </c>
      <c r="D37" s="75" t="s">
        <v>34662</v>
      </c>
      <c r="E37" s="1296">
        <v>600000</v>
      </c>
      <c r="F37" s="72" t="s">
        <v>13</v>
      </c>
    </row>
    <row r="38" spans="1:6" ht="78.75" x14ac:dyDescent="0.25">
      <c r="A38" s="131">
        <v>27</v>
      </c>
      <c r="B38" s="75" t="s">
        <v>34663</v>
      </c>
      <c r="C38" s="75" t="s">
        <v>34664</v>
      </c>
      <c r="D38" s="75" t="s">
        <v>34665</v>
      </c>
      <c r="E38" s="1296">
        <v>400000</v>
      </c>
      <c r="F38" s="72" t="s">
        <v>13</v>
      </c>
    </row>
    <row r="39" spans="1:6" ht="47.25" x14ac:dyDescent="0.25">
      <c r="A39" s="131">
        <v>28</v>
      </c>
      <c r="B39" s="75" t="s">
        <v>34666</v>
      </c>
      <c r="C39" s="75" t="s">
        <v>34667</v>
      </c>
      <c r="D39" s="75" t="s">
        <v>34668</v>
      </c>
      <c r="E39" s="1296">
        <v>700000</v>
      </c>
      <c r="F39" s="72" t="s">
        <v>13</v>
      </c>
    </row>
    <row r="40" spans="1:6" ht="47.25" x14ac:dyDescent="0.25">
      <c r="A40" s="131">
        <v>29</v>
      </c>
      <c r="B40" s="75" t="s">
        <v>34669</v>
      </c>
      <c r="C40" s="75" t="s">
        <v>34670</v>
      </c>
      <c r="D40" s="75" t="s">
        <v>34671</v>
      </c>
      <c r="E40" s="1296">
        <v>650000</v>
      </c>
      <c r="F40" s="72" t="s">
        <v>13</v>
      </c>
    </row>
    <row r="41" spans="1:6" ht="47.25" x14ac:dyDescent="0.25">
      <c r="A41" s="131">
        <v>30</v>
      </c>
      <c r="B41" s="75" t="s">
        <v>34672</v>
      </c>
      <c r="C41" s="75" t="s">
        <v>34673</v>
      </c>
      <c r="D41" s="75" t="s">
        <v>34674</v>
      </c>
      <c r="E41" s="1296">
        <v>1200000</v>
      </c>
      <c r="F41" s="72" t="s">
        <v>13</v>
      </c>
    </row>
    <row r="42" spans="1:6" ht="47.25" x14ac:dyDescent="0.25">
      <c r="A42" s="131">
        <v>31</v>
      </c>
      <c r="B42" s="75" t="s">
        <v>34675</v>
      </c>
      <c r="C42" s="75" t="s">
        <v>34676</v>
      </c>
      <c r="D42" s="75" t="s">
        <v>34674</v>
      </c>
      <c r="E42" s="1296">
        <v>1200000</v>
      </c>
      <c r="F42" s="72" t="s">
        <v>13</v>
      </c>
    </row>
    <row r="43" spans="1:6" ht="47.25" x14ac:dyDescent="0.25">
      <c r="A43" s="131">
        <v>32</v>
      </c>
      <c r="B43" s="75" t="s">
        <v>34677</v>
      </c>
      <c r="C43" s="75" t="s">
        <v>34678</v>
      </c>
      <c r="D43" s="75" t="s">
        <v>34674</v>
      </c>
      <c r="E43" s="1296">
        <v>1200000</v>
      </c>
      <c r="F43" s="72" t="s">
        <v>13</v>
      </c>
    </row>
    <row r="44" spans="1:6" ht="47.25" x14ac:dyDescent="0.25">
      <c r="A44" s="131">
        <v>33</v>
      </c>
      <c r="B44" s="75" t="s">
        <v>34679</v>
      </c>
      <c r="C44" s="75" t="s">
        <v>34680</v>
      </c>
      <c r="D44" s="75" t="s">
        <v>34671</v>
      </c>
      <c r="E44" s="1296">
        <v>650000</v>
      </c>
      <c r="F44" s="72" t="s">
        <v>13</v>
      </c>
    </row>
    <row r="45" spans="1:6" ht="47.25" x14ac:dyDescent="0.25">
      <c r="A45" s="131">
        <v>34</v>
      </c>
      <c r="B45" s="75" t="s">
        <v>34681</v>
      </c>
      <c r="C45" s="75" t="s">
        <v>34682</v>
      </c>
      <c r="D45" s="75" t="s">
        <v>34674</v>
      </c>
      <c r="E45" s="1296">
        <v>1200000</v>
      </c>
      <c r="F45" s="72" t="s">
        <v>13</v>
      </c>
    </row>
    <row r="46" spans="1:6" ht="47.25" x14ac:dyDescent="0.25">
      <c r="A46" s="131">
        <v>35</v>
      </c>
      <c r="B46" s="75" t="s">
        <v>34683</v>
      </c>
      <c r="C46" s="75" t="s">
        <v>34684</v>
      </c>
      <c r="D46" s="75" t="s">
        <v>34671</v>
      </c>
      <c r="E46" s="1296">
        <v>800000</v>
      </c>
      <c r="F46" s="72" t="s">
        <v>13</v>
      </c>
    </row>
    <row r="47" spans="1:6" ht="47.25" x14ac:dyDescent="0.25">
      <c r="A47" s="131">
        <v>36</v>
      </c>
      <c r="B47" s="75" t="s">
        <v>31340</v>
      </c>
      <c r="C47" s="75" t="s">
        <v>34685</v>
      </c>
      <c r="D47" s="75" t="s">
        <v>34674</v>
      </c>
      <c r="E47" s="1296">
        <v>1200000</v>
      </c>
      <c r="F47" s="72" t="s">
        <v>13</v>
      </c>
    </row>
    <row r="48" spans="1:6" ht="63" x14ac:dyDescent="0.25">
      <c r="A48" s="131">
        <v>37</v>
      </c>
      <c r="B48" s="75" t="s">
        <v>33331</v>
      </c>
      <c r="C48" s="75" t="s">
        <v>34686</v>
      </c>
      <c r="D48" s="75" t="s">
        <v>34687</v>
      </c>
      <c r="E48" s="1296">
        <v>400000</v>
      </c>
      <c r="F48" s="72" t="s">
        <v>135</v>
      </c>
    </row>
    <row r="49" spans="1:6" ht="63" x14ac:dyDescent="0.25">
      <c r="A49" s="131">
        <v>38</v>
      </c>
      <c r="B49" s="75" t="s">
        <v>33331</v>
      </c>
      <c r="C49" s="75" t="s">
        <v>34688</v>
      </c>
      <c r="D49" s="75" t="s">
        <v>34689</v>
      </c>
      <c r="E49" s="1296">
        <v>200000</v>
      </c>
      <c r="F49" s="72" t="s">
        <v>13</v>
      </c>
    </row>
    <row r="50" spans="1:6" ht="63" x14ac:dyDescent="0.25">
      <c r="A50" s="131">
        <v>39</v>
      </c>
      <c r="B50" s="75" t="s">
        <v>34690</v>
      </c>
      <c r="C50" s="75" t="s">
        <v>34691</v>
      </c>
      <c r="D50" s="75" t="s">
        <v>34692</v>
      </c>
      <c r="E50" s="1296">
        <v>600000</v>
      </c>
      <c r="F50" s="72" t="s">
        <v>13</v>
      </c>
    </row>
    <row r="51" spans="1:6" ht="47.25" x14ac:dyDescent="0.25">
      <c r="A51" s="131">
        <v>40</v>
      </c>
      <c r="B51" s="75" t="s">
        <v>34693</v>
      </c>
      <c r="C51" s="75" t="s">
        <v>34694</v>
      </c>
      <c r="D51" s="75" t="s">
        <v>34695</v>
      </c>
      <c r="E51" s="1296">
        <v>600000</v>
      </c>
      <c r="F51" s="72" t="s">
        <v>13</v>
      </c>
    </row>
    <row r="52" spans="1:6" ht="47.25" x14ac:dyDescent="0.25">
      <c r="A52" s="131">
        <v>41</v>
      </c>
      <c r="B52" s="75" t="s">
        <v>34696</v>
      </c>
      <c r="C52" s="75" t="s">
        <v>34697</v>
      </c>
      <c r="D52" s="75" t="s">
        <v>34698</v>
      </c>
      <c r="E52" s="1296">
        <v>60000</v>
      </c>
      <c r="F52" s="72" t="s">
        <v>272</v>
      </c>
    </row>
    <row r="53" spans="1:6" ht="47.25" x14ac:dyDescent="0.25">
      <c r="A53" s="131">
        <v>42</v>
      </c>
      <c r="B53" s="75" t="s">
        <v>34699</v>
      </c>
      <c r="C53" s="75" t="s">
        <v>34700</v>
      </c>
      <c r="D53" s="75" t="s">
        <v>34701</v>
      </c>
      <c r="E53" s="1296">
        <v>500000</v>
      </c>
      <c r="F53" s="72" t="s">
        <v>13</v>
      </c>
    </row>
    <row r="54" spans="1:6" x14ac:dyDescent="0.25">
      <c r="A54" s="131"/>
      <c r="B54" s="2934" t="s">
        <v>5872</v>
      </c>
      <c r="C54" s="3014"/>
      <c r="D54" s="529"/>
      <c r="E54" s="1436"/>
      <c r="F54" s="541"/>
    </row>
    <row r="55" spans="1:6" ht="47.25" x14ac:dyDescent="0.25">
      <c r="A55" s="131">
        <v>43</v>
      </c>
      <c r="B55" s="75" t="s">
        <v>34702</v>
      </c>
      <c r="C55" s="75" t="s">
        <v>34703</v>
      </c>
      <c r="D55" s="75" t="s">
        <v>34704</v>
      </c>
      <c r="E55" s="1296">
        <v>2000000</v>
      </c>
      <c r="F55" s="72" t="s">
        <v>272</v>
      </c>
    </row>
    <row r="56" spans="1:6" ht="47.25" x14ac:dyDescent="0.25">
      <c r="A56" s="131">
        <v>44</v>
      </c>
      <c r="B56" s="75" t="s">
        <v>34705</v>
      </c>
      <c r="C56" s="75" t="s">
        <v>34706</v>
      </c>
      <c r="D56" s="75" t="s">
        <v>34704</v>
      </c>
      <c r="E56" s="1296">
        <v>2200000</v>
      </c>
      <c r="F56" s="72" t="s">
        <v>272</v>
      </c>
    </row>
    <row r="57" spans="1:6" ht="47.25" x14ac:dyDescent="0.25">
      <c r="A57" s="131">
        <v>45</v>
      </c>
      <c r="B57" s="10" t="s">
        <v>34707</v>
      </c>
      <c r="C57" s="10" t="s">
        <v>34708</v>
      </c>
      <c r="D57" s="10" t="s">
        <v>34709</v>
      </c>
      <c r="E57" s="1275">
        <v>1600000</v>
      </c>
      <c r="F57" s="97" t="s">
        <v>272</v>
      </c>
    </row>
    <row r="58" spans="1:6" ht="47.25" x14ac:dyDescent="0.25">
      <c r="A58" s="131">
        <v>46</v>
      </c>
      <c r="B58" s="75" t="s">
        <v>34710</v>
      </c>
      <c r="C58" s="75" t="s">
        <v>34711</v>
      </c>
      <c r="D58" s="75" t="s">
        <v>34712</v>
      </c>
      <c r="E58" s="1296">
        <v>500000</v>
      </c>
      <c r="F58" s="72" t="s">
        <v>272</v>
      </c>
    </row>
    <row r="59" spans="1:6" ht="63" x14ac:dyDescent="0.25">
      <c r="A59" s="131">
        <v>47</v>
      </c>
      <c r="B59" s="75" t="s">
        <v>34713</v>
      </c>
      <c r="C59" s="75" t="s">
        <v>34714</v>
      </c>
      <c r="D59" s="75" t="s">
        <v>34674</v>
      </c>
      <c r="E59" s="1296">
        <v>1200000</v>
      </c>
      <c r="F59" s="72" t="s">
        <v>13</v>
      </c>
    </row>
    <row r="60" spans="1:6" ht="47.25" x14ac:dyDescent="0.25">
      <c r="A60" s="131">
        <v>48</v>
      </c>
      <c r="B60" s="75" t="s">
        <v>34715</v>
      </c>
      <c r="C60" s="75" t="s">
        <v>34716</v>
      </c>
      <c r="D60" s="75" t="s">
        <v>34674</v>
      </c>
      <c r="E60" s="1296">
        <v>1200000</v>
      </c>
      <c r="F60" s="72" t="s">
        <v>13</v>
      </c>
    </row>
    <row r="61" spans="1:6" ht="47.25" x14ac:dyDescent="0.25">
      <c r="A61" s="131">
        <v>49</v>
      </c>
      <c r="B61" s="75" t="s">
        <v>34717</v>
      </c>
      <c r="C61" s="75" t="s">
        <v>34718</v>
      </c>
      <c r="D61" s="75" t="s">
        <v>34719</v>
      </c>
      <c r="E61" s="1296">
        <v>2100000</v>
      </c>
      <c r="F61" s="72" t="s">
        <v>13</v>
      </c>
    </row>
    <row r="62" spans="1:6" ht="63" x14ac:dyDescent="0.25">
      <c r="A62" s="131">
        <v>50</v>
      </c>
      <c r="B62" s="75" t="s">
        <v>34720</v>
      </c>
      <c r="C62" s="75" t="s">
        <v>34721</v>
      </c>
      <c r="D62" s="75" t="s">
        <v>34674</v>
      </c>
      <c r="E62" s="1296">
        <v>1200000</v>
      </c>
      <c r="F62" s="72" t="s">
        <v>13</v>
      </c>
    </row>
    <row r="63" spans="1:6" ht="47.25" x14ac:dyDescent="0.25">
      <c r="A63" s="131">
        <v>51</v>
      </c>
      <c r="B63" s="75" t="s">
        <v>34722</v>
      </c>
      <c r="C63" s="75" t="s">
        <v>34723</v>
      </c>
      <c r="D63" s="75" t="s">
        <v>34724</v>
      </c>
      <c r="E63" s="1296">
        <v>700000</v>
      </c>
      <c r="F63" s="72" t="s">
        <v>13</v>
      </c>
    </row>
    <row r="64" spans="1:6" ht="47.25" x14ac:dyDescent="0.25">
      <c r="A64" s="131">
        <v>52</v>
      </c>
      <c r="B64" s="75" t="s">
        <v>34725</v>
      </c>
      <c r="C64" s="75" t="s">
        <v>34726</v>
      </c>
      <c r="D64" s="75" t="s">
        <v>34727</v>
      </c>
      <c r="E64" s="1296">
        <v>500000</v>
      </c>
      <c r="F64" s="72" t="s">
        <v>13</v>
      </c>
    </row>
    <row r="65" spans="1:6" x14ac:dyDescent="0.25">
      <c r="A65" s="131"/>
      <c r="B65" s="2934" t="s">
        <v>2940</v>
      </c>
      <c r="C65" s="3014"/>
      <c r="D65" s="529"/>
      <c r="E65" s="1436"/>
      <c r="F65" s="541"/>
    </row>
    <row r="66" spans="1:6" ht="31.5" x14ac:dyDescent="0.25">
      <c r="A66" s="131">
        <v>53</v>
      </c>
      <c r="B66" s="75" t="s">
        <v>34728</v>
      </c>
      <c r="C66" s="75" t="s">
        <v>34729</v>
      </c>
      <c r="D66" s="75" t="s">
        <v>34730</v>
      </c>
      <c r="E66" s="1296">
        <v>2200000</v>
      </c>
      <c r="F66" s="72" t="s">
        <v>272</v>
      </c>
    </row>
    <row r="67" spans="1:6" ht="141.75" x14ac:dyDescent="0.25">
      <c r="A67" s="131">
        <v>54</v>
      </c>
      <c r="B67" s="75" t="s">
        <v>34731</v>
      </c>
      <c r="C67" s="75" t="s">
        <v>34732</v>
      </c>
      <c r="D67" s="10" t="s">
        <v>34733</v>
      </c>
      <c r="E67" s="1296">
        <v>3000000</v>
      </c>
      <c r="F67" s="72" t="s">
        <v>1621</v>
      </c>
    </row>
    <row r="68" spans="1:6" x14ac:dyDescent="0.25">
      <c r="A68" s="131"/>
      <c r="B68" s="275" t="s">
        <v>219</v>
      </c>
      <c r="C68" s="529"/>
      <c r="D68" s="529"/>
      <c r="E68" s="1436"/>
      <c r="F68" s="541"/>
    </row>
    <row r="69" spans="1:6" ht="47.25" x14ac:dyDescent="0.25">
      <c r="A69" s="131">
        <v>55</v>
      </c>
      <c r="B69" s="10" t="s">
        <v>34734</v>
      </c>
      <c r="C69" s="75" t="s">
        <v>34735</v>
      </c>
      <c r="D69" s="75" t="s">
        <v>34736</v>
      </c>
      <c r="E69" s="1296">
        <v>900000</v>
      </c>
      <c r="F69" s="72" t="s">
        <v>25834</v>
      </c>
    </row>
    <row r="70" spans="1:6" ht="31.5" x14ac:dyDescent="0.25">
      <c r="A70" s="131">
        <v>56</v>
      </c>
      <c r="B70" s="10" t="s">
        <v>34737</v>
      </c>
      <c r="C70" s="75" t="s">
        <v>34738</v>
      </c>
      <c r="D70" s="75" t="s">
        <v>34739</v>
      </c>
      <c r="E70" s="1296">
        <v>1300000</v>
      </c>
      <c r="F70" s="72" t="s">
        <v>1621</v>
      </c>
    </row>
    <row r="71" spans="1:6" x14ac:dyDescent="0.25">
      <c r="A71" s="131"/>
      <c r="B71" s="275" t="s">
        <v>4995</v>
      </c>
      <c r="C71" s="529"/>
      <c r="D71" s="529"/>
      <c r="E71" s="1436"/>
      <c r="F71" s="541"/>
    </row>
    <row r="72" spans="1:6" ht="78.75" x14ac:dyDescent="0.25">
      <c r="A72" s="131">
        <v>57</v>
      </c>
      <c r="B72" s="10" t="s">
        <v>34740</v>
      </c>
      <c r="C72" s="10" t="s">
        <v>34741</v>
      </c>
      <c r="D72" s="10" t="s">
        <v>34742</v>
      </c>
      <c r="E72" s="1296">
        <v>500000</v>
      </c>
      <c r="F72" s="72" t="s">
        <v>1621</v>
      </c>
    </row>
    <row r="73" spans="1:6" ht="31.5" x14ac:dyDescent="0.25">
      <c r="A73" s="131">
        <v>58</v>
      </c>
      <c r="B73" s="75" t="s">
        <v>34743</v>
      </c>
      <c r="C73" s="75" t="s">
        <v>34744</v>
      </c>
      <c r="D73" s="75" t="s">
        <v>34745</v>
      </c>
      <c r="E73" s="1296">
        <v>3000000</v>
      </c>
      <c r="F73" s="72" t="s">
        <v>13</v>
      </c>
    </row>
    <row r="74" spans="1:6" ht="141.75" x14ac:dyDescent="0.25">
      <c r="A74" s="131">
        <v>59</v>
      </c>
      <c r="B74" s="75" t="s">
        <v>34746</v>
      </c>
      <c r="C74" s="75" t="s">
        <v>34747</v>
      </c>
      <c r="D74" s="10" t="s">
        <v>34748</v>
      </c>
      <c r="E74" s="1296">
        <v>500000</v>
      </c>
      <c r="F74" s="72" t="s">
        <v>1621</v>
      </c>
    </row>
    <row r="75" spans="1:6" x14ac:dyDescent="0.25">
      <c r="A75" s="131"/>
      <c r="B75" s="2934" t="s">
        <v>477</v>
      </c>
      <c r="C75" s="3014"/>
      <c r="D75" s="529"/>
      <c r="E75" s="1436"/>
      <c r="F75" s="541"/>
    </row>
    <row r="76" spans="1:6" ht="173.25" x14ac:dyDescent="0.25">
      <c r="A76" s="131">
        <v>60</v>
      </c>
      <c r="B76" s="529" t="s">
        <v>700</v>
      </c>
      <c r="C76" s="75" t="s">
        <v>34749</v>
      </c>
      <c r="D76" s="75" t="s">
        <v>33990</v>
      </c>
      <c r="E76" s="1298">
        <v>1169257</v>
      </c>
      <c r="F76" s="541" t="s">
        <v>1621</v>
      </c>
    </row>
    <row r="77" spans="1:6" ht="173.25" x14ac:dyDescent="0.25">
      <c r="A77" s="131">
        <v>61</v>
      </c>
      <c r="B77" s="529" t="s">
        <v>34750</v>
      </c>
      <c r="C77" s="75" t="s">
        <v>34751</v>
      </c>
      <c r="D77" s="75" t="s">
        <v>33990</v>
      </c>
      <c r="E77" s="1298">
        <v>1169257</v>
      </c>
      <c r="F77" s="541" t="s">
        <v>1621</v>
      </c>
    </row>
    <row r="78" spans="1:6" ht="173.25" x14ac:dyDescent="0.25">
      <c r="A78" s="131">
        <v>62</v>
      </c>
      <c r="B78" s="75" t="s">
        <v>34752</v>
      </c>
      <c r="C78" s="75" t="s">
        <v>34753</v>
      </c>
      <c r="D78" s="75" t="s">
        <v>33990</v>
      </c>
      <c r="E78" s="1298">
        <v>1169257</v>
      </c>
      <c r="F78" s="541" t="s">
        <v>1621</v>
      </c>
    </row>
    <row r="79" spans="1:6" ht="173.25" x14ac:dyDescent="0.25">
      <c r="A79" s="131">
        <v>63</v>
      </c>
      <c r="B79" s="75" t="s">
        <v>34754</v>
      </c>
      <c r="C79" s="75" t="s">
        <v>34755</v>
      </c>
      <c r="D79" s="75" t="s">
        <v>33990</v>
      </c>
      <c r="E79" s="1298">
        <v>1169256</v>
      </c>
      <c r="F79" s="541" t="s">
        <v>1621</v>
      </c>
    </row>
    <row r="80" spans="1:6" x14ac:dyDescent="0.25">
      <c r="A80" s="131"/>
      <c r="B80" s="275" t="s">
        <v>303</v>
      </c>
      <c r="C80" s="529"/>
      <c r="D80" s="529"/>
      <c r="E80" s="1436"/>
      <c r="F80" s="541"/>
    </row>
    <row r="81" spans="1:6" ht="63" x14ac:dyDescent="0.25">
      <c r="A81" s="131">
        <v>64</v>
      </c>
      <c r="B81" s="75" t="s">
        <v>34756</v>
      </c>
      <c r="C81" s="75" t="s">
        <v>34757</v>
      </c>
      <c r="D81" s="75" t="s">
        <v>34758</v>
      </c>
      <c r="E81" s="1296">
        <v>125000</v>
      </c>
      <c r="F81" s="72" t="s">
        <v>13</v>
      </c>
    </row>
    <row r="82" spans="1:6" ht="63" x14ac:dyDescent="0.25">
      <c r="A82" s="131">
        <v>65</v>
      </c>
      <c r="B82" s="75" t="s">
        <v>34759</v>
      </c>
      <c r="C82" s="75" t="s">
        <v>34760</v>
      </c>
      <c r="D82" s="75" t="s">
        <v>34758</v>
      </c>
      <c r="E82" s="1296">
        <v>125000</v>
      </c>
      <c r="F82" s="72" t="s">
        <v>13</v>
      </c>
    </row>
    <row r="83" spans="1:6" ht="63" x14ac:dyDescent="0.25">
      <c r="A83" s="131">
        <v>66</v>
      </c>
      <c r="B83" s="75" t="s">
        <v>34761</v>
      </c>
      <c r="C83" s="75" t="s">
        <v>34762</v>
      </c>
      <c r="D83" s="75" t="s">
        <v>34758</v>
      </c>
      <c r="E83" s="1296">
        <v>125000</v>
      </c>
      <c r="F83" s="72" t="s">
        <v>13</v>
      </c>
    </row>
    <row r="84" spans="1:6" ht="63" x14ac:dyDescent="0.25">
      <c r="A84" s="131">
        <v>67</v>
      </c>
      <c r="B84" s="75" t="s">
        <v>34763</v>
      </c>
      <c r="C84" s="75" t="s">
        <v>34764</v>
      </c>
      <c r="D84" s="75" t="s">
        <v>34758</v>
      </c>
      <c r="E84" s="1296">
        <v>125000</v>
      </c>
      <c r="F84" s="72" t="s">
        <v>13</v>
      </c>
    </row>
    <row r="85" spans="1:6" ht="63" x14ac:dyDescent="0.25">
      <c r="A85" s="131">
        <v>68</v>
      </c>
      <c r="B85" s="75" t="s">
        <v>34765</v>
      </c>
      <c r="C85" s="75" t="s">
        <v>34766</v>
      </c>
      <c r="D85" s="75" t="s">
        <v>34758</v>
      </c>
      <c r="E85" s="1296">
        <v>125000</v>
      </c>
      <c r="F85" s="72" t="s">
        <v>13</v>
      </c>
    </row>
    <row r="86" spans="1:6" ht="63" x14ac:dyDescent="0.25">
      <c r="A86" s="131">
        <v>69</v>
      </c>
      <c r="B86" s="75" t="s">
        <v>34767</v>
      </c>
      <c r="C86" s="75" t="s">
        <v>34768</v>
      </c>
      <c r="D86" s="75" t="s">
        <v>34758</v>
      </c>
      <c r="E86" s="1296">
        <v>125000</v>
      </c>
      <c r="F86" s="72" t="s">
        <v>13</v>
      </c>
    </row>
    <row r="87" spans="1:6" ht="63" x14ac:dyDescent="0.25">
      <c r="A87" s="131">
        <v>70</v>
      </c>
      <c r="B87" s="75" t="s">
        <v>34769</v>
      </c>
      <c r="C87" s="75" t="s">
        <v>34770</v>
      </c>
      <c r="D87" s="75" t="s">
        <v>34758</v>
      </c>
      <c r="E87" s="1296">
        <v>125000</v>
      </c>
      <c r="F87" s="72" t="s">
        <v>13</v>
      </c>
    </row>
    <row r="88" spans="1:6" ht="63" x14ac:dyDescent="0.25">
      <c r="A88" s="131">
        <v>71</v>
      </c>
      <c r="B88" s="75" t="s">
        <v>34771</v>
      </c>
      <c r="C88" s="75" t="s">
        <v>34772</v>
      </c>
      <c r="D88" s="75" t="s">
        <v>34758</v>
      </c>
      <c r="E88" s="1296">
        <v>125000</v>
      </c>
      <c r="F88" s="72" t="s">
        <v>13</v>
      </c>
    </row>
    <row r="89" spans="1:6" ht="63" x14ac:dyDescent="0.25">
      <c r="A89" s="131">
        <v>72</v>
      </c>
      <c r="B89" s="75" t="s">
        <v>34773</v>
      </c>
      <c r="C89" s="75" t="s">
        <v>34774</v>
      </c>
      <c r="D89" s="75" t="s">
        <v>34758</v>
      </c>
      <c r="E89" s="1296">
        <v>125000</v>
      </c>
      <c r="F89" s="72" t="s">
        <v>13</v>
      </c>
    </row>
    <row r="90" spans="1:6" x14ac:dyDescent="0.25">
      <c r="A90" s="131"/>
      <c r="B90" s="275" t="s">
        <v>248</v>
      </c>
      <c r="C90" s="529"/>
      <c r="D90" s="529"/>
      <c r="E90" s="1300">
        <f>SUM(E6:E89)</f>
        <v>81310344.819999993</v>
      </c>
      <c r="F90" s="541"/>
    </row>
    <row r="91" spans="1:6" x14ac:dyDescent="0.25">
      <c r="A91" s="131"/>
      <c r="B91" s="2418" t="s">
        <v>9</v>
      </c>
      <c r="C91" s="2418"/>
      <c r="D91" s="2418"/>
      <c r="E91" s="424"/>
      <c r="F91" s="71"/>
    </row>
    <row r="92" spans="1:6" ht="63" x14ac:dyDescent="0.25">
      <c r="A92" s="131">
        <v>1</v>
      </c>
      <c r="B92" s="69" t="s">
        <v>269</v>
      </c>
      <c r="C92" s="7" t="s">
        <v>34775</v>
      </c>
      <c r="D92" s="69" t="s">
        <v>271</v>
      </c>
      <c r="E92" s="187">
        <v>1000000</v>
      </c>
      <c r="F92" s="541" t="s">
        <v>272</v>
      </c>
    </row>
    <row r="93" spans="1:6" x14ac:dyDescent="0.25">
      <c r="A93" s="131"/>
      <c r="B93" s="70" t="s">
        <v>273</v>
      </c>
      <c r="C93" s="7"/>
      <c r="D93" s="69"/>
      <c r="E93" s="187"/>
      <c r="F93" s="541"/>
    </row>
    <row r="94" spans="1:6" ht="63" x14ac:dyDescent="0.25">
      <c r="A94" s="131">
        <v>2</v>
      </c>
      <c r="B94" s="69" t="s">
        <v>274</v>
      </c>
      <c r="C94" s="7" t="s">
        <v>34776</v>
      </c>
      <c r="D94" s="69" t="s">
        <v>276</v>
      </c>
      <c r="E94" s="187">
        <v>4500000</v>
      </c>
      <c r="F94" s="541" t="s">
        <v>277</v>
      </c>
    </row>
    <row r="95" spans="1:6" x14ac:dyDescent="0.25">
      <c r="A95" s="130"/>
      <c r="B95" s="70" t="s">
        <v>248</v>
      </c>
      <c r="C95" s="70"/>
      <c r="D95" s="70"/>
      <c r="E95" s="189">
        <v>5500000</v>
      </c>
      <c r="F95" s="719"/>
    </row>
    <row r="96" spans="1:6" x14ac:dyDescent="0.25">
      <c r="A96" s="88"/>
      <c r="B96" s="88" t="s">
        <v>324</v>
      </c>
      <c r="C96" s="88"/>
      <c r="D96" s="88"/>
      <c r="E96" s="89">
        <f>E95+E90</f>
        <v>86810344.819999993</v>
      </c>
      <c r="F96" s="88"/>
    </row>
    <row r="100" spans="1:6" x14ac:dyDescent="0.25">
      <c r="A100" s="2352" t="s">
        <v>0</v>
      </c>
      <c r="B100" s="2352"/>
      <c r="C100" s="2352"/>
      <c r="D100" s="2352"/>
      <c r="E100" s="2352"/>
      <c r="F100" s="2352"/>
    </row>
    <row r="101" spans="1:6" x14ac:dyDescent="0.25">
      <c r="A101" s="2352" t="s">
        <v>34605</v>
      </c>
      <c r="B101" s="2352"/>
      <c r="C101" s="2352"/>
      <c r="D101" s="2352"/>
      <c r="E101" s="2352"/>
      <c r="F101" s="2352"/>
    </row>
    <row r="102" spans="1:6" x14ac:dyDescent="0.25">
      <c r="A102" s="2352" t="s">
        <v>281</v>
      </c>
      <c r="B102" s="2352"/>
      <c r="C102" s="2352"/>
      <c r="D102" s="2352"/>
      <c r="E102" s="2352"/>
      <c r="F102" s="2352"/>
    </row>
    <row r="103" spans="1:6" ht="31.5" x14ac:dyDescent="0.25">
      <c r="A103" s="264" t="s">
        <v>3</v>
      </c>
      <c r="B103" s="38" t="s">
        <v>4</v>
      </c>
      <c r="C103" s="38" t="s">
        <v>5</v>
      </c>
      <c r="D103" s="38" t="s">
        <v>6</v>
      </c>
      <c r="E103" s="464" t="s">
        <v>2786</v>
      </c>
      <c r="F103" s="38" t="s">
        <v>8</v>
      </c>
    </row>
    <row r="104" spans="1:6" x14ac:dyDescent="0.25">
      <c r="A104" s="265"/>
      <c r="B104" s="2328" t="s">
        <v>27539</v>
      </c>
      <c r="C104" s="2328"/>
      <c r="D104" s="38"/>
      <c r="E104" s="464"/>
      <c r="F104" s="38"/>
    </row>
    <row r="105" spans="1:6" ht="94.5" x14ac:dyDescent="0.25">
      <c r="A105" s="182">
        <v>1</v>
      </c>
      <c r="B105" s="44" t="s">
        <v>1660</v>
      </c>
      <c r="C105" s="44" t="s">
        <v>34777</v>
      </c>
      <c r="D105" s="42" t="s">
        <v>2063</v>
      </c>
      <c r="E105" s="48">
        <v>454758.62</v>
      </c>
      <c r="F105" s="42" t="s">
        <v>6734</v>
      </c>
    </row>
    <row r="106" spans="1:6" ht="63" x14ac:dyDescent="0.25">
      <c r="A106" s="182">
        <v>2</v>
      </c>
      <c r="B106" s="44" t="s">
        <v>6962</v>
      </c>
      <c r="C106" s="44" t="s">
        <v>34613</v>
      </c>
      <c r="D106" s="42" t="s">
        <v>34778</v>
      </c>
      <c r="E106" s="48">
        <v>228000</v>
      </c>
      <c r="F106" s="42" t="s">
        <v>135</v>
      </c>
    </row>
    <row r="107" spans="1:6" x14ac:dyDescent="0.25">
      <c r="A107" s="182"/>
      <c r="B107" s="2328" t="s">
        <v>25644</v>
      </c>
      <c r="C107" s="2328"/>
      <c r="D107" s="2328"/>
      <c r="E107" s="43"/>
      <c r="F107" s="42"/>
    </row>
    <row r="108" spans="1:6" ht="63" x14ac:dyDescent="0.25">
      <c r="A108" s="182">
        <v>3</v>
      </c>
      <c r="B108" s="42" t="s">
        <v>299</v>
      </c>
      <c r="C108" s="44" t="s">
        <v>34617</v>
      </c>
      <c r="D108" s="42" t="s">
        <v>34779</v>
      </c>
      <c r="E108" s="46">
        <v>341379.32</v>
      </c>
      <c r="F108" s="42" t="s">
        <v>135</v>
      </c>
    </row>
    <row r="109" spans="1:6" x14ac:dyDescent="0.25">
      <c r="A109" s="182"/>
      <c r="B109" s="2328" t="s">
        <v>34</v>
      </c>
      <c r="C109" s="2328"/>
      <c r="D109" s="38"/>
      <c r="E109" s="464"/>
      <c r="F109" s="38"/>
    </row>
    <row r="110" spans="1:6" ht="47.25" x14ac:dyDescent="0.25">
      <c r="A110" s="182">
        <v>4</v>
      </c>
      <c r="B110" s="42" t="s">
        <v>309</v>
      </c>
      <c r="C110" s="44" t="s">
        <v>34620</v>
      </c>
      <c r="D110" s="42" t="s">
        <v>34780</v>
      </c>
      <c r="E110" s="48">
        <v>526206.55000000005</v>
      </c>
      <c r="F110" s="42" t="s">
        <v>135</v>
      </c>
    </row>
    <row r="111" spans="1:6" ht="47.25" x14ac:dyDescent="0.25">
      <c r="A111" s="182">
        <v>5</v>
      </c>
      <c r="B111" s="42" t="s">
        <v>311</v>
      </c>
      <c r="C111" s="44" t="s">
        <v>34621</v>
      </c>
      <c r="D111" s="42" t="s">
        <v>14944</v>
      </c>
      <c r="E111" s="48">
        <v>500000.34</v>
      </c>
      <c r="F111" s="42" t="s">
        <v>135</v>
      </c>
    </row>
    <row r="112" spans="1:6" x14ac:dyDescent="0.25">
      <c r="A112" s="182"/>
      <c r="B112" s="2474" t="s">
        <v>739</v>
      </c>
      <c r="C112" s="2474"/>
      <c r="D112" s="38"/>
      <c r="E112" s="464"/>
      <c r="F112" s="38"/>
    </row>
    <row r="113" spans="1:6" ht="94.5" x14ac:dyDescent="0.25">
      <c r="A113" s="182">
        <v>15</v>
      </c>
      <c r="B113" s="42" t="s">
        <v>41</v>
      </c>
      <c r="C113" s="44" t="s">
        <v>34618</v>
      </c>
      <c r="D113" s="42" t="s">
        <v>34781</v>
      </c>
      <c r="E113" s="46">
        <v>568965.51</v>
      </c>
      <c r="F113" s="42" t="s">
        <v>135</v>
      </c>
    </row>
    <row r="114" spans="1:6" ht="31.5" x14ac:dyDescent="0.25">
      <c r="A114" s="182"/>
      <c r="B114" s="38" t="s">
        <v>5895</v>
      </c>
      <c r="C114" s="38"/>
      <c r="D114" s="38"/>
      <c r="E114" s="464"/>
      <c r="F114" s="38"/>
    </row>
    <row r="115" spans="1:6" ht="47.25" x14ac:dyDescent="0.25">
      <c r="A115" s="182">
        <v>6</v>
      </c>
      <c r="B115" s="42" t="s">
        <v>34782</v>
      </c>
      <c r="C115" s="44" t="s">
        <v>34783</v>
      </c>
      <c r="D115" s="42" t="s">
        <v>34784</v>
      </c>
      <c r="E115" s="46">
        <v>60000</v>
      </c>
      <c r="F115" s="42" t="s">
        <v>135</v>
      </c>
    </row>
    <row r="116" spans="1:6" ht="47.25" x14ac:dyDescent="0.25">
      <c r="A116" s="182">
        <v>7</v>
      </c>
      <c r="B116" s="42" t="s">
        <v>34785</v>
      </c>
      <c r="C116" s="44" t="s">
        <v>34786</v>
      </c>
      <c r="D116" s="42" t="s">
        <v>34787</v>
      </c>
      <c r="E116" s="46">
        <v>1200000</v>
      </c>
      <c r="F116" s="42" t="s">
        <v>13</v>
      </c>
    </row>
    <row r="117" spans="1:6" ht="47.25" x14ac:dyDescent="0.25">
      <c r="A117" s="182">
        <v>8</v>
      </c>
      <c r="B117" s="42" t="s">
        <v>34788</v>
      </c>
      <c r="C117" s="44" t="s">
        <v>34789</v>
      </c>
      <c r="D117" s="42" t="s">
        <v>34790</v>
      </c>
      <c r="E117" s="46">
        <v>2300000</v>
      </c>
      <c r="F117" s="42" t="s">
        <v>13</v>
      </c>
    </row>
    <row r="118" spans="1:6" ht="47.25" x14ac:dyDescent="0.25">
      <c r="A118" s="182">
        <v>9</v>
      </c>
      <c r="B118" s="42" t="s">
        <v>34791</v>
      </c>
      <c r="C118" s="44" t="s">
        <v>34792</v>
      </c>
      <c r="D118" s="42" t="s">
        <v>34787</v>
      </c>
      <c r="E118" s="46">
        <v>1200000</v>
      </c>
      <c r="F118" s="42" t="s">
        <v>13</v>
      </c>
    </row>
    <row r="119" spans="1:6" ht="47.25" x14ac:dyDescent="0.25">
      <c r="A119" s="182">
        <v>10</v>
      </c>
      <c r="B119" s="42" t="s">
        <v>34793</v>
      </c>
      <c r="C119" s="44" t="s">
        <v>34794</v>
      </c>
      <c r="D119" s="42" t="s">
        <v>34787</v>
      </c>
      <c r="E119" s="46">
        <v>1200000</v>
      </c>
      <c r="F119" s="42" t="s">
        <v>13</v>
      </c>
    </row>
    <row r="120" spans="1:6" ht="31.5" x14ac:dyDescent="0.25">
      <c r="A120" s="182"/>
      <c r="B120" s="38" t="s">
        <v>5872</v>
      </c>
      <c r="C120" s="38"/>
      <c r="D120" s="38"/>
      <c r="E120" s="464"/>
      <c r="F120" s="38"/>
    </row>
    <row r="121" spans="1:6" ht="63" x14ac:dyDescent="0.25">
      <c r="A121" s="182">
        <v>11</v>
      </c>
      <c r="B121" s="42" t="s">
        <v>34795</v>
      </c>
      <c r="C121" s="44" t="s">
        <v>34796</v>
      </c>
      <c r="D121" s="42" t="s">
        <v>34797</v>
      </c>
      <c r="E121" s="46">
        <v>900000</v>
      </c>
      <c r="F121" s="42" t="s">
        <v>135</v>
      </c>
    </row>
    <row r="122" spans="1:6" ht="47.25" x14ac:dyDescent="0.25">
      <c r="A122" s="182">
        <v>12</v>
      </c>
      <c r="B122" s="42" t="s">
        <v>34722</v>
      </c>
      <c r="C122" s="44" t="s">
        <v>34798</v>
      </c>
      <c r="D122" s="42" t="s">
        <v>34799</v>
      </c>
      <c r="E122" s="46">
        <v>300000</v>
      </c>
      <c r="F122" s="42" t="s">
        <v>135</v>
      </c>
    </row>
    <row r="123" spans="1:6" x14ac:dyDescent="0.25">
      <c r="A123" s="182"/>
      <c r="B123" s="38" t="s">
        <v>219</v>
      </c>
      <c r="C123" s="38"/>
      <c r="D123" s="38"/>
      <c r="E123" s="464"/>
      <c r="F123" s="38"/>
    </row>
    <row r="124" spans="1:6" ht="63" x14ac:dyDescent="0.25">
      <c r="A124" s="182">
        <v>13</v>
      </c>
      <c r="B124" s="42" t="s">
        <v>34800</v>
      </c>
      <c r="C124" s="44" t="s">
        <v>34801</v>
      </c>
      <c r="D124" s="42" t="s">
        <v>34802</v>
      </c>
      <c r="E124" s="46">
        <v>800000</v>
      </c>
      <c r="F124" s="42" t="s">
        <v>13</v>
      </c>
    </row>
    <row r="125" spans="1:6" ht="63" x14ac:dyDescent="0.25">
      <c r="A125" s="182">
        <v>14</v>
      </c>
      <c r="B125" s="42" t="s">
        <v>34803</v>
      </c>
      <c r="C125" s="44" t="s">
        <v>34804</v>
      </c>
      <c r="D125" s="42" t="s">
        <v>34802</v>
      </c>
      <c r="E125" s="46">
        <v>800000</v>
      </c>
      <c r="F125" s="42" t="s">
        <v>13</v>
      </c>
    </row>
    <row r="126" spans="1:6" x14ac:dyDescent="0.25">
      <c r="A126" s="182"/>
      <c r="B126" s="2328" t="s">
        <v>248</v>
      </c>
      <c r="C126" s="2328"/>
      <c r="D126" s="2328"/>
      <c r="E126" s="479">
        <v>11379310.34</v>
      </c>
      <c r="F126" s="38"/>
    </row>
  </sheetData>
  <mergeCells count="19">
    <mergeCell ref="B25:C25"/>
    <mergeCell ref="B54:C54"/>
    <mergeCell ref="B65:C65"/>
    <mergeCell ref="A1:F1"/>
    <mergeCell ref="A2:F2"/>
    <mergeCell ref="A3:F3"/>
    <mergeCell ref="B5:D5"/>
    <mergeCell ref="B11:D11"/>
    <mergeCell ref="B23:C23"/>
    <mergeCell ref="B75:C75"/>
    <mergeCell ref="B91:D91"/>
    <mergeCell ref="B126:D126"/>
    <mergeCell ref="A101:F101"/>
    <mergeCell ref="A102:F102"/>
    <mergeCell ref="B104:C104"/>
    <mergeCell ref="B107:D107"/>
    <mergeCell ref="B109:C109"/>
    <mergeCell ref="B112:C112"/>
    <mergeCell ref="A100:F100"/>
  </mergeCells>
  <pageMargins left="0.7" right="0.7" top="0.75" bottom="0.75" header="0.3" footer="0.3"/>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5"/>
  <sheetViews>
    <sheetView topLeftCell="A113" workbookViewId="0">
      <selection activeCell="C73" sqref="C73"/>
    </sheetView>
  </sheetViews>
  <sheetFormatPr defaultRowHeight="15.75" x14ac:dyDescent="0.25"/>
  <cols>
    <col min="1" max="1" width="9.140625" style="128"/>
    <col min="2" max="2" width="16.28515625" style="128" customWidth="1"/>
    <col min="3" max="3" width="44.5703125" style="128" customWidth="1"/>
    <col min="4" max="4" width="18.42578125" style="128" customWidth="1"/>
    <col min="5" max="5" width="22.140625" style="128" customWidth="1"/>
    <col min="6" max="6" width="10.5703125" style="128" customWidth="1"/>
    <col min="7" max="16384" width="9.140625" style="128"/>
  </cols>
  <sheetData>
    <row r="1" spans="1:6" x14ac:dyDescent="0.25">
      <c r="A1" s="2345" t="s">
        <v>0</v>
      </c>
      <c r="B1" s="2345"/>
      <c r="C1" s="2345"/>
      <c r="D1" s="2345"/>
      <c r="E1" s="2345"/>
      <c r="F1" s="2345"/>
    </row>
    <row r="2" spans="1:6" x14ac:dyDescent="0.25">
      <c r="A2" s="2345" t="s">
        <v>34997</v>
      </c>
      <c r="B2" s="2345"/>
      <c r="C2" s="2345"/>
      <c r="D2" s="2345"/>
      <c r="E2" s="2345"/>
      <c r="F2" s="2345"/>
    </row>
    <row r="3" spans="1:6" x14ac:dyDescent="0.25">
      <c r="A3" s="2345" t="s">
        <v>281</v>
      </c>
      <c r="B3" s="2345"/>
      <c r="C3" s="2345"/>
      <c r="D3" s="2345"/>
      <c r="E3" s="2345"/>
      <c r="F3" s="2345"/>
    </row>
    <row r="4" spans="1:6" x14ac:dyDescent="0.25">
      <c r="A4" s="65" t="s">
        <v>3</v>
      </c>
      <c r="B4" s="96" t="s">
        <v>283</v>
      </c>
      <c r="C4" s="96" t="s">
        <v>284</v>
      </c>
      <c r="D4" s="96" t="s">
        <v>5291</v>
      </c>
      <c r="E4" s="138" t="s">
        <v>286</v>
      </c>
      <c r="F4" s="219" t="s">
        <v>287</v>
      </c>
    </row>
    <row r="5" spans="1:6" x14ac:dyDescent="0.25">
      <c r="A5" s="248"/>
      <c r="B5" s="2348" t="s">
        <v>9</v>
      </c>
      <c r="C5" s="2349"/>
      <c r="D5" s="2350"/>
      <c r="E5" s="189"/>
      <c r="F5" s="72"/>
    </row>
    <row r="6" spans="1:6" ht="47.25" x14ac:dyDescent="0.25">
      <c r="A6" s="248">
        <v>1</v>
      </c>
      <c r="B6" s="75" t="s">
        <v>289</v>
      </c>
      <c r="C6" s="75" t="s">
        <v>34998</v>
      </c>
      <c r="D6" s="75" t="s">
        <v>329</v>
      </c>
      <c r="E6" s="74">
        <v>1560000</v>
      </c>
      <c r="F6" s="72" t="s">
        <v>272</v>
      </c>
    </row>
    <row r="7" spans="1:6" ht="126" x14ac:dyDescent="0.25">
      <c r="A7" s="248">
        <v>2</v>
      </c>
      <c r="B7" s="75" t="s">
        <v>295</v>
      </c>
      <c r="C7" s="75" t="s">
        <v>34999</v>
      </c>
      <c r="D7" s="75" t="s">
        <v>710</v>
      </c>
      <c r="E7" s="74">
        <v>938620.88</v>
      </c>
      <c r="F7" s="72" t="s">
        <v>272</v>
      </c>
    </row>
    <row r="8" spans="1:6" ht="63" x14ac:dyDescent="0.25">
      <c r="A8" s="248">
        <v>3</v>
      </c>
      <c r="B8" s="75" t="s">
        <v>35000</v>
      </c>
      <c r="C8" s="75" t="s">
        <v>35001</v>
      </c>
      <c r="D8" s="75" t="s">
        <v>35002</v>
      </c>
      <c r="E8" s="74">
        <v>560000</v>
      </c>
      <c r="F8" s="72" t="s">
        <v>272</v>
      </c>
    </row>
    <row r="9" spans="1:6" ht="31.5" x14ac:dyDescent="0.25">
      <c r="A9" s="248">
        <v>4</v>
      </c>
      <c r="B9" s="75" t="s">
        <v>17</v>
      </c>
      <c r="C9" s="75" t="s">
        <v>35003</v>
      </c>
      <c r="D9" s="75" t="s">
        <v>8480</v>
      </c>
      <c r="E9" s="74">
        <v>150000</v>
      </c>
      <c r="F9" s="72" t="s">
        <v>272</v>
      </c>
    </row>
    <row r="10" spans="1:6" ht="31.5" x14ac:dyDescent="0.25">
      <c r="A10" s="248">
        <v>5</v>
      </c>
      <c r="B10" s="75" t="s">
        <v>20</v>
      </c>
      <c r="C10" s="75" t="s">
        <v>35004</v>
      </c>
      <c r="D10" s="75" t="s">
        <v>8482</v>
      </c>
      <c r="E10" s="74">
        <v>200000</v>
      </c>
      <c r="F10" s="72" t="s">
        <v>272</v>
      </c>
    </row>
    <row r="11" spans="1:6" ht="78.75" x14ac:dyDescent="0.25">
      <c r="A11" s="248">
        <v>6</v>
      </c>
      <c r="B11" s="75" t="s">
        <v>23</v>
      </c>
      <c r="C11" s="75" t="s">
        <v>35005</v>
      </c>
      <c r="D11" s="75" t="s">
        <v>3056</v>
      </c>
      <c r="E11" s="74">
        <v>800000</v>
      </c>
      <c r="F11" s="72" t="s">
        <v>272</v>
      </c>
    </row>
    <row r="12" spans="1:6" x14ac:dyDescent="0.25">
      <c r="A12" s="248"/>
      <c r="B12" s="2348" t="s">
        <v>6965</v>
      </c>
      <c r="C12" s="2349"/>
      <c r="D12" s="2350"/>
      <c r="E12" s="72"/>
      <c r="F12" s="72"/>
    </row>
    <row r="13" spans="1:6" ht="110.25" x14ac:dyDescent="0.25">
      <c r="A13" s="248">
        <v>7</v>
      </c>
      <c r="B13" s="75" t="s">
        <v>295</v>
      </c>
      <c r="C13" s="75" t="s">
        <v>35006</v>
      </c>
      <c r="D13" s="75" t="s">
        <v>3852</v>
      </c>
      <c r="E13" s="74">
        <v>504310.34</v>
      </c>
      <c r="F13" s="72" t="s">
        <v>272</v>
      </c>
    </row>
    <row r="14" spans="1:6" ht="78.75" x14ac:dyDescent="0.25">
      <c r="A14" s="248">
        <v>8</v>
      </c>
      <c r="B14" s="75" t="s">
        <v>23</v>
      </c>
      <c r="C14" s="75" t="s">
        <v>35007</v>
      </c>
      <c r="D14" s="75" t="s">
        <v>3056</v>
      </c>
      <c r="E14" s="74">
        <v>600000</v>
      </c>
      <c r="F14" s="72" t="s">
        <v>272</v>
      </c>
    </row>
    <row r="15" spans="1:6" ht="94.5" x14ac:dyDescent="0.25">
      <c r="A15" s="248">
        <v>9</v>
      </c>
      <c r="B15" s="75" t="s">
        <v>299</v>
      </c>
      <c r="C15" s="75" t="s">
        <v>35008</v>
      </c>
      <c r="D15" s="75" t="s">
        <v>2498</v>
      </c>
      <c r="E15" s="74">
        <v>1500000</v>
      </c>
      <c r="F15" s="72" t="s">
        <v>272</v>
      </c>
    </row>
    <row r="16" spans="1:6" x14ac:dyDescent="0.25">
      <c r="A16" s="248"/>
      <c r="B16" s="76" t="s">
        <v>34</v>
      </c>
      <c r="C16" s="75"/>
      <c r="D16" s="75"/>
      <c r="E16" s="72"/>
      <c r="F16" s="72"/>
    </row>
    <row r="17" spans="1:6" ht="63" x14ac:dyDescent="0.25">
      <c r="A17" s="248">
        <v>10</v>
      </c>
      <c r="B17" s="75" t="s">
        <v>309</v>
      </c>
      <c r="C17" s="75" t="s">
        <v>35009</v>
      </c>
      <c r="D17" s="75" t="s">
        <v>8489</v>
      </c>
      <c r="E17" s="74">
        <v>6402000</v>
      </c>
      <c r="F17" s="72" t="s">
        <v>272</v>
      </c>
    </row>
    <row r="18" spans="1:6" ht="78.75" x14ac:dyDescent="0.25">
      <c r="A18" s="248">
        <v>11</v>
      </c>
      <c r="B18" s="75" t="s">
        <v>35010</v>
      </c>
      <c r="C18" s="75" t="s">
        <v>35011</v>
      </c>
      <c r="D18" s="75" t="s">
        <v>27289</v>
      </c>
      <c r="E18" s="74">
        <v>6800586</v>
      </c>
      <c r="F18" s="72" t="s">
        <v>13</v>
      </c>
    </row>
    <row r="19" spans="1:6" ht="63" x14ac:dyDescent="0.25">
      <c r="A19" s="248">
        <v>12</v>
      </c>
      <c r="B19" s="75" t="s">
        <v>8492</v>
      </c>
      <c r="C19" s="75" t="s">
        <v>35012</v>
      </c>
      <c r="D19" s="75" t="s">
        <v>8494</v>
      </c>
      <c r="E19" s="74">
        <v>4000000</v>
      </c>
      <c r="F19" s="72" t="s">
        <v>13</v>
      </c>
    </row>
    <row r="20" spans="1:6" ht="94.5" x14ac:dyDescent="0.25">
      <c r="A20" s="248">
        <v>13</v>
      </c>
      <c r="B20" s="75" t="s">
        <v>301</v>
      </c>
      <c r="C20" s="75" t="s">
        <v>35013</v>
      </c>
      <c r="D20" s="75" t="s">
        <v>43</v>
      </c>
      <c r="E20" s="74">
        <v>4568965.5199999996</v>
      </c>
      <c r="F20" s="72" t="s">
        <v>13</v>
      </c>
    </row>
    <row r="21" spans="1:6" x14ac:dyDescent="0.25">
      <c r="A21" s="248"/>
      <c r="B21" s="2348" t="s">
        <v>5895</v>
      </c>
      <c r="C21" s="2350"/>
      <c r="D21" s="75"/>
      <c r="E21" s="72"/>
      <c r="F21" s="72"/>
    </row>
    <row r="22" spans="1:6" ht="47.25" x14ac:dyDescent="0.25">
      <c r="A22" s="248">
        <v>14</v>
      </c>
      <c r="B22" s="75" t="s">
        <v>35014</v>
      </c>
      <c r="C22" s="75" t="s">
        <v>35015</v>
      </c>
      <c r="D22" s="75" t="s">
        <v>35016</v>
      </c>
      <c r="E22" s="74">
        <v>1500000</v>
      </c>
      <c r="F22" s="72" t="s">
        <v>13</v>
      </c>
    </row>
    <row r="23" spans="1:6" ht="47.25" x14ac:dyDescent="0.25">
      <c r="A23" s="248">
        <v>15</v>
      </c>
      <c r="B23" s="75" t="s">
        <v>35014</v>
      </c>
      <c r="C23" s="75" t="s">
        <v>35017</v>
      </c>
      <c r="D23" s="75" t="s">
        <v>35018</v>
      </c>
      <c r="E23" s="74">
        <v>1500000</v>
      </c>
      <c r="F23" s="72" t="s">
        <v>13</v>
      </c>
    </row>
    <row r="24" spans="1:6" ht="94.5" x14ac:dyDescent="0.25">
      <c r="A24" s="248">
        <v>16</v>
      </c>
      <c r="B24" s="75" t="s">
        <v>35019</v>
      </c>
      <c r="C24" s="75" t="s">
        <v>35020</v>
      </c>
      <c r="D24" s="75" t="s">
        <v>35021</v>
      </c>
      <c r="E24" s="74">
        <v>2000000</v>
      </c>
      <c r="F24" s="72" t="s">
        <v>13</v>
      </c>
    </row>
    <row r="25" spans="1:6" ht="94.5" x14ac:dyDescent="0.25">
      <c r="A25" s="248">
        <v>17</v>
      </c>
      <c r="B25" s="75" t="s">
        <v>35022</v>
      </c>
      <c r="C25" s="75" t="s">
        <v>35023</v>
      </c>
      <c r="D25" s="75" t="s">
        <v>35021</v>
      </c>
      <c r="E25" s="74">
        <v>2000000</v>
      </c>
      <c r="F25" s="72" t="s">
        <v>13</v>
      </c>
    </row>
    <row r="26" spans="1:6" ht="63" x14ac:dyDescent="0.25">
      <c r="A26" s="248">
        <v>18</v>
      </c>
      <c r="B26" s="75" t="s">
        <v>35024</v>
      </c>
      <c r="C26" s="75" t="s">
        <v>35025</v>
      </c>
      <c r="D26" s="75" t="s">
        <v>35026</v>
      </c>
      <c r="E26" s="74">
        <v>1000000</v>
      </c>
      <c r="F26" s="72" t="s">
        <v>272</v>
      </c>
    </row>
    <row r="27" spans="1:6" ht="31.5" x14ac:dyDescent="0.25">
      <c r="A27" s="248">
        <v>19</v>
      </c>
      <c r="B27" s="75" t="s">
        <v>35027</v>
      </c>
      <c r="C27" s="75" t="s">
        <v>35028</v>
      </c>
      <c r="D27" s="75" t="s">
        <v>28957</v>
      </c>
      <c r="E27" s="74">
        <v>1500000</v>
      </c>
      <c r="F27" s="72" t="s">
        <v>13</v>
      </c>
    </row>
    <row r="28" spans="1:6" ht="78.75" x14ac:dyDescent="0.25">
      <c r="A28" s="248">
        <v>20</v>
      </c>
      <c r="B28" s="75" t="s">
        <v>35029</v>
      </c>
      <c r="C28" s="75" t="s">
        <v>35030</v>
      </c>
      <c r="D28" s="75" t="s">
        <v>35031</v>
      </c>
      <c r="E28" s="74">
        <v>500000</v>
      </c>
      <c r="F28" s="72" t="s">
        <v>13</v>
      </c>
    </row>
    <row r="29" spans="1:6" ht="110.25" x14ac:dyDescent="0.25">
      <c r="A29" s="248">
        <v>21</v>
      </c>
      <c r="B29" s="75" t="s">
        <v>35032</v>
      </c>
      <c r="C29" s="75" t="s">
        <v>35033</v>
      </c>
      <c r="D29" s="75" t="s">
        <v>35034</v>
      </c>
      <c r="E29" s="74">
        <v>1000000</v>
      </c>
      <c r="F29" s="72" t="s">
        <v>272</v>
      </c>
    </row>
    <row r="30" spans="1:6" ht="63" x14ac:dyDescent="0.25">
      <c r="A30" s="248">
        <v>22</v>
      </c>
      <c r="B30" s="75" t="s">
        <v>35035</v>
      </c>
      <c r="C30" s="75" t="s">
        <v>35036</v>
      </c>
      <c r="D30" s="75" t="s">
        <v>35037</v>
      </c>
      <c r="E30" s="74">
        <v>400000</v>
      </c>
      <c r="F30" s="72" t="s">
        <v>13</v>
      </c>
    </row>
    <row r="31" spans="1:6" ht="47.25" x14ac:dyDescent="0.25">
      <c r="A31" s="248">
        <v>23</v>
      </c>
      <c r="B31" s="75" t="s">
        <v>35038</v>
      </c>
      <c r="C31" s="75" t="s">
        <v>35039</v>
      </c>
      <c r="D31" s="75" t="s">
        <v>35040</v>
      </c>
      <c r="E31" s="74">
        <v>5000000</v>
      </c>
      <c r="F31" s="72" t="s">
        <v>13</v>
      </c>
    </row>
    <row r="32" spans="1:6" ht="78.75" x14ac:dyDescent="0.25">
      <c r="A32" s="248">
        <v>24</v>
      </c>
      <c r="B32" s="75" t="s">
        <v>35041</v>
      </c>
      <c r="C32" s="75" t="s">
        <v>35042</v>
      </c>
      <c r="D32" s="75" t="s">
        <v>35043</v>
      </c>
      <c r="E32" s="74">
        <v>800000</v>
      </c>
      <c r="F32" s="72" t="s">
        <v>13</v>
      </c>
    </row>
    <row r="33" spans="1:6" x14ac:dyDescent="0.25">
      <c r="A33" s="248"/>
      <c r="B33" s="2348" t="s">
        <v>5872</v>
      </c>
      <c r="C33" s="2350"/>
      <c r="D33" s="75"/>
      <c r="E33" s="72"/>
      <c r="F33" s="72"/>
    </row>
    <row r="34" spans="1:6" ht="94.5" x14ac:dyDescent="0.25">
      <c r="A34" s="248">
        <v>25</v>
      </c>
      <c r="B34" s="75" t="s">
        <v>35044</v>
      </c>
      <c r="C34" s="75" t="s">
        <v>35045</v>
      </c>
      <c r="D34" s="75" t="s">
        <v>35046</v>
      </c>
      <c r="E34" s="74">
        <v>1000000</v>
      </c>
      <c r="F34" s="72" t="s">
        <v>272</v>
      </c>
    </row>
    <row r="35" spans="1:6" ht="47.25" x14ac:dyDescent="0.25">
      <c r="A35" s="248">
        <v>26</v>
      </c>
      <c r="B35" s="75" t="s">
        <v>35047</v>
      </c>
      <c r="C35" s="75" t="s">
        <v>35048</v>
      </c>
      <c r="D35" s="75" t="s">
        <v>379</v>
      </c>
      <c r="E35" s="74">
        <v>5200000</v>
      </c>
      <c r="F35" s="72" t="s">
        <v>13</v>
      </c>
    </row>
    <row r="36" spans="1:6" ht="78.75" x14ac:dyDescent="0.25">
      <c r="A36" s="248">
        <v>27</v>
      </c>
      <c r="B36" s="75" t="s">
        <v>35049</v>
      </c>
      <c r="C36" s="75" t="s">
        <v>35050</v>
      </c>
      <c r="D36" s="75" t="s">
        <v>35051</v>
      </c>
      <c r="E36" s="74">
        <v>500000</v>
      </c>
      <c r="F36" s="72" t="s">
        <v>272</v>
      </c>
    </row>
    <row r="37" spans="1:6" ht="31.5" x14ac:dyDescent="0.25">
      <c r="A37" s="248">
        <v>28</v>
      </c>
      <c r="B37" s="75" t="s">
        <v>35052</v>
      </c>
      <c r="C37" s="75" t="s">
        <v>35053</v>
      </c>
      <c r="D37" s="75" t="s">
        <v>22042</v>
      </c>
      <c r="E37" s="74">
        <v>800000</v>
      </c>
      <c r="F37" s="72" t="s">
        <v>13</v>
      </c>
    </row>
    <row r="38" spans="1:6" ht="94.5" x14ac:dyDescent="0.25">
      <c r="A38" s="248">
        <v>29</v>
      </c>
      <c r="B38" s="75" t="s">
        <v>35052</v>
      </c>
      <c r="C38" s="75" t="s">
        <v>35054</v>
      </c>
      <c r="D38" s="75" t="s">
        <v>35055</v>
      </c>
      <c r="E38" s="74">
        <v>500000</v>
      </c>
      <c r="F38" s="72" t="s">
        <v>13</v>
      </c>
    </row>
    <row r="39" spans="1:6" ht="78.75" x14ac:dyDescent="0.25">
      <c r="A39" s="248">
        <v>30</v>
      </c>
      <c r="B39" s="75" t="s">
        <v>35056</v>
      </c>
      <c r="C39" s="75" t="s">
        <v>35057</v>
      </c>
      <c r="D39" s="75" t="s">
        <v>35058</v>
      </c>
      <c r="E39" s="74">
        <v>500000</v>
      </c>
      <c r="F39" s="72" t="s">
        <v>272</v>
      </c>
    </row>
    <row r="40" spans="1:6" ht="31.5" x14ac:dyDescent="0.25">
      <c r="A40" s="248">
        <v>31</v>
      </c>
      <c r="B40" s="75" t="s">
        <v>35059</v>
      </c>
      <c r="C40" s="75" t="s">
        <v>35060</v>
      </c>
      <c r="D40" s="75" t="s">
        <v>29753</v>
      </c>
      <c r="E40" s="74">
        <v>1500000</v>
      </c>
      <c r="F40" s="72" t="s">
        <v>13</v>
      </c>
    </row>
    <row r="41" spans="1:6" ht="94.5" x14ac:dyDescent="0.25">
      <c r="A41" s="248">
        <v>32</v>
      </c>
      <c r="B41" s="75" t="s">
        <v>35061</v>
      </c>
      <c r="C41" s="75" t="s">
        <v>35062</v>
      </c>
      <c r="D41" s="75" t="s">
        <v>35055</v>
      </c>
      <c r="E41" s="74">
        <v>500000</v>
      </c>
      <c r="F41" s="72" t="s">
        <v>272</v>
      </c>
    </row>
    <row r="42" spans="1:6" x14ac:dyDescent="0.25">
      <c r="A42" s="248"/>
      <c r="B42" s="2348" t="s">
        <v>2940</v>
      </c>
      <c r="C42" s="2350"/>
      <c r="D42" s="75"/>
      <c r="E42" s="72"/>
      <c r="F42" s="72"/>
    </row>
    <row r="43" spans="1:6" x14ac:dyDescent="0.25">
      <c r="A43" s="248"/>
      <c r="B43" s="2385" t="s">
        <v>35063</v>
      </c>
      <c r="C43" s="2385" t="s">
        <v>35064</v>
      </c>
      <c r="D43" s="2385" t="s">
        <v>35065</v>
      </c>
      <c r="E43" s="2447">
        <v>1500000</v>
      </c>
      <c r="F43" s="2386" t="s">
        <v>13</v>
      </c>
    </row>
    <row r="44" spans="1:6" x14ac:dyDescent="0.25">
      <c r="A44" s="248">
        <v>33</v>
      </c>
      <c r="B44" s="2385"/>
      <c r="C44" s="2385"/>
      <c r="D44" s="2385"/>
      <c r="E44" s="2447"/>
      <c r="F44" s="2386"/>
    </row>
    <row r="45" spans="1:6" x14ac:dyDescent="0.25">
      <c r="A45" s="248"/>
      <c r="B45" s="2348" t="s">
        <v>219</v>
      </c>
      <c r="C45" s="2350"/>
      <c r="D45" s="75"/>
      <c r="E45" s="72"/>
      <c r="F45" s="72"/>
    </row>
    <row r="46" spans="1:6" ht="78.75" x14ac:dyDescent="0.25">
      <c r="A46" s="248">
        <v>34</v>
      </c>
      <c r="B46" s="75" t="s">
        <v>35066</v>
      </c>
      <c r="C46" s="75" t="s">
        <v>35067</v>
      </c>
      <c r="D46" s="75" t="s">
        <v>35068</v>
      </c>
      <c r="E46" s="74">
        <v>500000</v>
      </c>
      <c r="F46" s="72" t="s">
        <v>272</v>
      </c>
    </row>
    <row r="47" spans="1:6" ht="63" x14ac:dyDescent="0.25">
      <c r="A47" s="248">
        <v>35</v>
      </c>
      <c r="B47" s="75" t="s">
        <v>35069</v>
      </c>
      <c r="C47" s="75" t="s">
        <v>35070</v>
      </c>
      <c r="D47" s="75" t="s">
        <v>35071</v>
      </c>
      <c r="E47" s="74">
        <v>500000</v>
      </c>
      <c r="F47" s="72" t="s">
        <v>272</v>
      </c>
    </row>
    <row r="48" spans="1:6" ht="94.5" x14ac:dyDescent="0.25">
      <c r="A48" s="248">
        <v>36</v>
      </c>
      <c r="B48" s="75" t="s">
        <v>35072</v>
      </c>
      <c r="C48" s="75" t="s">
        <v>35073</v>
      </c>
      <c r="D48" s="75" t="s">
        <v>35074</v>
      </c>
      <c r="E48" s="74">
        <v>500000</v>
      </c>
      <c r="F48" s="72" t="s">
        <v>272</v>
      </c>
    </row>
    <row r="49" spans="1:6" ht="31.5" x14ac:dyDescent="0.25">
      <c r="A49" s="248">
        <v>37</v>
      </c>
      <c r="B49" s="75" t="s">
        <v>35075</v>
      </c>
      <c r="C49" s="75" t="s">
        <v>35076</v>
      </c>
      <c r="D49" s="75" t="s">
        <v>35077</v>
      </c>
      <c r="E49" s="74">
        <v>800000</v>
      </c>
      <c r="F49" s="72" t="s">
        <v>13</v>
      </c>
    </row>
    <row r="50" spans="1:6" ht="47.25" x14ac:dyDescent="0.25">
      <c r="A50" s="248">
        <v>38</v>
      </c>
      <c r="B50" s="75" t="s">
        <v>35078</v>
      </c>
      <c r="C50" s="75" t="s">
        <v>35079</v>
      </c>
      <c r="D50" s="75" t="s">
        <v>35080</v>
      </c>
      <c r="E50" s="74">
        <v>1000000</v>
      </c>
      <c r="F50" s="72" t="s">
        <v>13</v>
      </c>
    </row>
    <row r="51" spans="1:6" ht="110.25" x14ac:dyDescent="0.25">
      <c r="A51" s="248">
        <v>39</v>
      </c>
      <c r="B51" s="75" t="s">
        <v>35081</v>
      </c>
      <c r="C51" s="75" t="s">
        <v>35082</v>
      </c>
      <c r="D51" s="75" t="s">
        <v>35083</v>
      </c>
      <c r="E51" s="74">
        <v>7300000</v>
      </c>
      <c r="F51" s="72" t="s">
        <v>272</v>
      </c>
    </row>
    <row r="52" spans="1:6" ht="110.25" x14ac:dyDescent="0.25">
      <c r="A52" s="248">
        <v>40</v>
      </c>
      <c r="B52" s="75" t="s">
        <v>35084</v>
      </c>
      <c r="C52" s="75" t="s">
        <v>35085</v>
      </c>
      <c r="D52" s="75" t="s">
        <v>35086</v>
      </c>
      <c r="E52" s="74">
        <v>1000000</v>
      </c>
      <c r="F52" s="72" t="s">
        <v>13</v>
      </c>
    </row>
    <row r="53" spans="1:6" ht="94.5" x14ac:dyDescent="0.25">
      <c r="A53" s="248">
        <v>41</v>
      </c>
      <c r="B53" s="75" t="s">
        <v>35087</v>
      </c>
      <c r="C53" s="75" t="s">
        <v>35088</v>
      </c>
      <c r="D53" s="75" t="s">
        <v>35089</v>
      </c>
      <c r="E53" s="74">
        <v>500000</v>
      </c>
      <c r="F53" s="72" t="s">
        <v>272</v>
      </c>
    </row>
    <row r="54" spans="1:6" ht="63" x14ac:dyDescent="0.25">
      <c r="A54" s="248">
        <v>42</v>
      </c>
      <c r="B54" s="75" t="s">
        <v>35090</v>
      </c>
      <c r="C54" s="75" t="s">
        <v>35091</v>
      </c>
      <c r="D54" s="75" t="s">
        <v>35092</v>
      </c>
      <c r="E54" s="74">
        <v>500000</v>
      </c>
      <c r="F54" s="72" t="s">
        <v>272</v>
      </c>
    </row>
    <row r="55" spans="1:6" ht="94.5" x14ac:dyDescent="0.25">
      <c r="A55" s="248">
        <v>43</v>
      </c>
      <c r="B55" s="75" t="s">
        <v>35093</v>
      </c>
      <c r="C55" s="75" t="s">
        <v>35094</v>
      </c>
      <c r="D55" s="75" t="s">
        <v>35095</v>
      </c>
      <c r="E55" s="74">
        <v>1536206.89</v>
      </c>
      <c r="F55" s="72" t="s">
        <v>272</v>
      </c>
    </row>
    <row r="56" spans="1:6" x14ac:dyDescent="0.25">
      <c r="A56" s="248"/>
      <c r="B56" s="2348" t="s">
        <v>303</v>
      </c>
      <c r="C56" s="2350"/>
      <c r="D56" s="75"/>
      <c r="E56" s="72"/>
      <c r="F56" s="72"/>
    </row>
    <row r="57" spans="1:6" ht="78.75" x14ac:dyDescent="0.25">
      <c r="A57" s="248">
        <v>44</v>
      </c>
      <c r="B57" s="75" t="s">
        <v>35096</v>
      </c>
      <c r="C57" s="75" t="s">
        <v>35097</v>
      </c>
      <c r="D57" s="75" t="s">
        <v>35098</v>
      </c>
      <c r="E57" s="74">
        <v>700000</v>
      </c>
      <c r="F57" s="72" t="s">
        <v>13</v>
      </c>
    </row>
    <row r="58" spans="1:6" ht="78.75" x14ac:dyDescent="0.25">
      <c r="A58" s="248">
        <v>45</v>
      </c>
      <c r="B58" s="75" t="s">
        <v>35099</v>
      </c>
      <c r="C58" s="75" t="s">
        <v>35100</v>
      </c>
      <c r="D58" s="75" t="s">
        <v>35101</v>
      </c>
      <c r="E58" s="74">
        <f>512627.99-200000</f>
        <v>312627.99</v>
      </c>
      <c r="F58" s="72" t="s">
        <v>13</v>
      </c>
    </row>
    <row r="59" spans="1:6" x14ac:dyDescent="0.25">
      <c r="A59" s="248"/>
      <c r="B59" s="2348" t="s">
        <v>2048</v>
      </c>
      <c r="C59" s="2350"/>
      <c r="D59" s="75"/>
      <c r="E59" s="72"/>
      <c r="F59" s="72"/>
    </row>
    <row r="60" spans="1:6" ht="283.5" x14ac:dyDescent="0.25">
      <c r="A60" s="248">
        <v>46</v>
      </c>
      <c r="B60" s="75" t="s">
        <v>35102</v>
      </c>
      <c r="C60" s="75" t="s">
        <v>35103</v>
      </c>
      <c r="D60" s="75" t="s">
        <v>32863</v>
      </c>
      <c r="E60" s="74">
        <v>1169256.8</v>
      </c>
      <c r="F60" s="72" t="s">
        <v>13</v>
      </c>
    </row>
    <row r="61" spans="1:6" ht="283.5" x14ac:dyDescent="0.25">
      <c r="A61" s="248">
        <v>47</v>
      </c>
      <c r="B61" s="75" t="s">
        <v>35104</v>
      </c>
      <c r="C61" s="75" t="s">
        <v>35105</v>
      </c>
      <c r="D61" s="75" t="s">
        <v>32863</v>
      </c>
      <c r="E61" s="74">
        <v>1169256.8</v>
      </c>
      <c r="F61" s="72" t="s">
        <v>13</v>
      </c>
    </row>
    <row r="62" spans="1:6" ht="283.5" x14ac:dyDescent="0.25">
      <c r="A62" s="248">
        <v>48</v>
      </c>
      <c r="B62" s="75" t="s">
        <v>35106</v>
      </c>
      <c r="C62" s="75" t="s">
        <v>35107</v>
      </c>
      <c r="D62" s="75" t="s">
        <v>32863</v>
      </c>
      <c r="E62" s="74">
        <v>1169256.8</v>
      </c>
      <c r="F62" s="72" t="s">
        <v>13</v>
      </c>
    </row>
    <row r="63" spans="1:6" ht="283.5" x14ac:dyDescent="0.25">
      <c r="A63" s="248">
        <v>49</v>
      </c>
      <c r="B63" s="75" t="s">
        <v>35108</v>
      </c>
      <c r="C63" s="75" t="s">
        <v>35109</v>
      </c>
      <c r="D63" s="75" t="s">
        <v>32863</v>
      </c>
      <c r="E63" s="74">
        <v>1169256.8</v>
      </c>
      <c r="F63" s="72" t="s">
        <v>13</v>
      </c>
    </row>
    <row r="64" spans="1:6" x14ac:dyDescent="0.25">
      <c r="A64" s="248"/>
      <c r="B64" s="2348" t="s">
        <v>481</v>
      </c>
      <c r="C64" s="2350"/>
      <c r="D64" s="75"/>
      <c r="E64" s="72"/>
      <c r="F64" s="72"/>
    </row>
    <row r="65" spans="1:6" ht="78.75" x14ac:dyDescent="0.25">
      <c r="A65" s="248">
        <v>50</v>
      </c>
      <c r="B65" s="75" t="s">
        <v>683</v>
      </c>
      <c r="C65" s="75" t="s">
        <v>35110</v>
      </c>
      <c r="D65" s="75" t="s">
        <v>35111</v>
      </c>
      <c r="E65" s="74">
        <v>3500000</v>
      </c>
      <c r="F65" s="72" t="s">
        <v>13</v>
      </c>
    </row>
    <row r="66" spans="1:6" x14ac:dyDescent="0.25">
      <c r="A66" s="248"/>
      <c r="B66" s="76" t="s">
        <v>248</v>
      </c>
      <c r="C66" s="75"/>
      <c r="D66" s="75"/>
      <c r="E66" s="82">
        <f>SUM(E6:E65)</f>
        <v>81110344.819999978</v>
      </c>
      <c r="F66" s="72"/>
    </row>
    <row r="67" spans="1:6" x14ac:dyDescent="0.25">
      <c r="A67" s="73"/>
      <c r="B67" s="2472" t="s">
        <v>9</v>
      </c>
      <c r="C67" s="2472"/>
      <c r="D67" s="2472"/>
      <c r="E67" s="189"/>
      <c r="F67" s="72"/>
    </row>
    <row r="68" spans="1:6" ht="63" x14ac:dyDescent="0.25">
      <c r="A68" s="73">
        <v>1</v>
      </c>
      <c r="B68" s="75" t="s">
        <v>269</v>
      </c>
      <c r="C68" s="49" t="s">
        <v>35112</v>
      </c>
      <c r="D68" s="75" t="s">
        <v>271</v>
      </c>
      <c r="E68" s="187">
        <v>1000000</v>
      </c>
      <c r="F68" s="72" t="s">
        <v>272</v>
      </c>
    </row>
    <row r="69" spans="1:6" x14ac:dyDescent="0.25">
      <c r="A69" s="73"/>
      <c r="B69" s="76" t="s">
        <v>273</v>
      </c>
      <c r="C69" s="49"/>
      <c r="D69" s="75"/>
      <c r="E69" s="187"/>
      <c r="F69" s="72"/>
    </row>
    <row r="70" spans="1:6" ht="94.5" x14ac:dyDescent="0.25">
      <c r="A70" s="73">
        <v>2</v>
      </c>
      <c r="B70" s="75" t="s">
        <v>274</v>
      </c>
      <c r="C70" s="49" t="s">
        <v>35113</v>
      </c>
      <c r="D70" s="75" t="s">
        <v>276</v>
      </c>
      <c r="E70" s="187">
        <v>4500000</v>
      </c>
      <c r="F70" s="72" t="s">
        <v>277</v>
      </c>
    </row>
    <row r="71" spans="1:6" x14ac:dyDescent="0.25">
      <c r="A71" s="73"/>
      <c r="B71" s="76" t="s">
        <v>248</v>
      </c>
      <c r="C71" s="75"/>
      <c r="D71" s="75"/>
      <c r="E71" s="189">
        <v>5500000</v>
      </c>
      <c r="F71" s="72"/>
    </row>
    <row r="72" spans="1:6" x14ac:dyDescent="0.25">
      <c r="A72" s="88"/>
      <c r="B72" s="173" t="s">
        <v>323</v>
      </c>
      <c r="C72" s="88"/>
      <c r="D72" s="88"/>
      <c r="E72" s="89"/>
      <c r="F72" s="88"/>
    </row>
    <row r="73" spans="1:6" ht="220.5" x14ac:dyDescent="0.25">
      <c r="A73" s="248">
        <v>45</v>
      </c>
      <c r="B73" s="75" t="s">
        <v>42095</v>
      </c>
      <c r="C73" s="75" t="s">
        <v>35100</v>
      </c>
      <c r="D73" s="75" t="s">
        <v>42096</v>
      </c>
      <c r="E73" s="74">
        <v>200000</v>
      </c>
      <c r="F73" s="72" t="s">
        <v>13</v>
      </c>
    </row>
    <row r="74" spans="1:6" x14ac:dyDescent="0.25">
      <c r="A74" s="90"/>
      <c r="B74" s="173" t="s">
        <v>324</v>
      </c>
      <c r="C74" s="173"/>
      <c r="D74" s="173"/>
      <c r="E74" s="217">
        <f>E73+E71+E66</f>
        <v>86810344.819999978</v>
      </c>
      <c r="F74" s="90"/>
    </row>
    <row r="75" spans="1:6" x14ac:dyDescent="0.25">
      <c r="A75" s="593"/>
      <c r="B75" s="1588"/>
      <c r="C75" s="1588"/>
      <c r="D75" s="1588"/>
      <c r="E75" s="1893"/>
      <c r="F75" s="593"/>
    </row>
    <row r="76" spans="1:6" x14ac:dyDescent="0.25">
      <c r="A76" s="593"/>
      <c r="B76" s="1588"/>
      <c r="C76" s="1588"/>
      <c r="D76" s="1588"/>
      <c r="E76" s="1893"/>
      <c r="F76" s="593"/>
    </row>
    <row r="78" spans="1:6" x14ac:dyDescent="0.25">
      <c r="A78" s="2352" t="s">
        <v>0</v>
      </c>
      <c r="B78" s="2352"/>
      <c r="C78" s="2352"/>
      <c r="D78" s="2352"/>
      <c r="E78" s="2352"/>
      <c r="F78" s="2352"/>
    </row>
    <row r="79" spans="1:6" x14ac:dyDescent="0.25">
      <c r="A79" s="2352" t="s">
        <v>34997</v>
      </c>
      <c r="B79" s="2352"/>
      <c r="C79" s="2352"/>
      <c r="D79" s="2352"/>
      <c r="E79" s="2352"/>
      <c r="F79" s="2352"/>
    </row>
    <row r="80" spans="1:6" x14ac:dyDescent="0.25">
      <c r="A80" s="2352" t="s">
        <v>281</v>
      </c>
      <c r="B80" s="2352"/>
      <c r="C80" s="2352"/>
      <c r="D80" s="2352"/>
      <c r="E80" s="2352"/>
      <c r="F80" s="2352"/>
    </row>
    <row r="81" spans="1:6" x14ac:dyDescent="0.25">
      <c r="A81" s="264" t="s">
        <v>3</v>
      </c>
      <c r="B81" s="437" t="s">
        <v>283</v>
      </c>
      <c r="C81" s="437" t="s">
        <v>284</v>
      </c>
      <c r="D81" s="45" t="s">
        <v>5291</v>
      </c>
      <c r="E81" s="1460" t="s">
        <v>286</v>
      </c>
      <c r="F81" s="45" t="s">
        <v>287</v>
      </c>
    </row>
    <row r="82" spans="1:6" x14ac:dyDescent="0.25">
      <c r="A82" s="156"/>
      <c r="B82" s="2527" t="s">
        <v>34432</v>
      </c>
      <c r="C82" s="2422"/>
      <c r="D82" s="2423"/>
      <c r="E82" s="1461"/>
      <c r="F82" s="123"/>
    </row>
    <row r="83" spans="1:6" ht="31.5" x14ac:dyDescent="0.25">
      <c r="A83" s="156">
        <v>1</v>
      </c>
      <c r="B83" s="156" t="s">
        <v>2060</v>
      </c>
      <c r="C83" s="156" t="s">
        <v>34998</v>
      </c>
      <c r="D83" s="156" t="s">
        <v>5936</v>
      </c>
      <c r="E83" s="1461">
        <v>300000</v>
      </c>
      <c r="F83" s="123" t="s">
        <v>135</v>
      </c>
    </row>
    <row r="84" spans="1:6" ht="126" x14ac:dyDescent="0.25">
      <c r="A84" s="156">
        <v>2</v>
      </c>
      <c r="B84" s="156" t="s">
        <v>295</v>
      </c>
      <c r="C84" s="156" t="s">
        <v>35114</v>
      </c>
      <c r="D84" s="156" t="s">
        <v>488</v>
      </c>
      <c r="E84" s="1461">
        <v>202058.62</v>
      </c>
      <c r="F84" s="123" t="s">
        <v>135</v>
      </c>
    </row>
    <row r="85" spans="1:6" ht="31.5" x14ac:dyDescent="0.25">
      <c r="A85" s="156">
        <v>3</v>
      </c>
      <c r="B85" s="156" t="s">
        <v>17</v>
      </c>
      <c r="C85" s="156" t="s">
        <v>35003</v>
      </c>
      <c r="D85" s="156" t="s">
        <v>8480</v>
      </c>
      <c r="E85" s="1461">
        <v>33000</v>
      </c>
      <c r="F85" s="123" t="s">
        <v>135</v>
      </c>
    </row>
    <row r="86" spans="1:6" ht="31.5" x14ac:dyDescent="0.25">
      <c r="A86" s="156">
        <v>4</v>
      </c>
      <c r="B86" s="156" t="s">
        <v>20</v>
      </c>
      <c r="C86" s="156" t="s">
        <v>35004</v>
      </c>
      <c r="D86" s="156" t="s">
        <v>8482</v>
      </c>
      <c r="E86" s="1461">
        <v>17700</v>
      </c>
      <c r="F86" s="123" t="s">
        <v>135</v>
      </c>
    </row>
    <row r="87" spans="1:6" ht="78.75" x14ac:dyDescent="0.25">
      <c r="A87" s="156">
        <v>5</v>
      </c>
      <c r="B87" s="156" t="s">
        <v>23</v>
      </c>
      <c r="C87" s="156" t="s">
        <v>35005</v>
      </c>
      <c r="D87" s="156" t="s">
        <v>541</v>
      </c>
      <c r="E87" s="1461">
        <v>130000</v>
      </c>
      <c r="F87" s="123" t="s">
        <v>135</v>
      </c>
    </row>
    <row r="88" spans="1:6" x14ac:dyDescent="0.25">
      <c r="A88" s="156"/>
      <c r="B88" s="2527" t="s">
        <v>25644</v>
      </c>
      <c r="C88" s="2422"/>
      <c r="D88" s="2423"/>
      <c r="E88" s="1461"/>
      <c r="F88" s="123"/>
    </row>
    <row r="89" spans="1:6" ht="110.25" x14ac:dyDescent="0.25">
      <c r="A89" s="156">
        <v>6</v>
      </c>
      <c r="B89" s="156" t="s">
        <v>295</v>
      </c>
      <c r="C89" s="156" t="s">
        <v>35006</v>
      </c>
      <c r="D89" s="156" t="s">
        <v>336</v>
      </c>
      <c r="E89" s="1461">
        <v>221379.32</v>
      </c>
      <c r="F89" s="123" t="s">
        <v>135</v>
      </c>
    </row>
    <row r="90" spans="1:6" ht="94.5" x14ac:dyDescent="0.25">
      <c r="A90" s="156">
        <v>7</v>
      </c>
      <c r="B90" s="156" t="s">
        <v>299</v>
      </c>
      <c r="C90" s="156" t="s">
        <v>35115</v>
      </c>
      <c r="D90" s="156" t="s">
        <v>1244</v>
      </c>
      <c r="E90" s="1461">
        <v>120000</v>
      </c>
      <c r="F90" s="123" t="s">
        <v>135</v>
      </c>
    </row>
    <row r="91" spans="1:6" x14ac:dyDescent="0.25">
      <c r="A91" s="156"/>
      <c r="B91" s="251" t="s">
        <v>34</v>
      </c>
      <c r="C91" s="156"/>
      <c r="D91" s="156"/>
      <c r="E91" s="1461"/>
      <c r="F91" s="123"/>
    </row>
    <row r="92" spans="1:6" ht="63" x14ac:dyDescent="0.25">
      <c r="A92" s="156">
        <v>8</v>
      </c>
      <c r="B92" s="156" t="s">
        <v>309</v>
      </c>
      <c r="C92" s="156" t="s">
        <v>35009</v>
      </c>
      <c r="D92" s="156" t="s">
        <v>8489</v>
      </c>
      <c r="E92" s="1461">
        <v>1500000</v>
      </c>
      <c r="F92" s="123" t="s">
        <v>135</v>
      </c>
    </row>
    <row r="93" spans="1:6" ht="78.75" x14ac:dyDescent="0.25">
      <c r="A93" s="156">
        <v>9</v>
      </c>
      <c r="B93" s="156" t="s">
        <v>342</v>
      </c>
      <c r="C93" s="156" t="s">
        <v>35011</v>
      </c>
      <c r="D93" s="156" t="s">
        <v>8491</v>
      </c>
      <c r="E93" s="1461">
        <v>1000000</v>
      </c>
      <c r="F93" s="123" t="s">
        <v>135</v>
      </c>
    </row>
    <row r="94" spans="1:6" ht="63" x14ac:dyDescent="0.25">
      <c r="A94" s="156">
        <v>10</v>
      </c>
      <c r="B94" s="156" t="s">
        <v>8492</v>
      </c>
      <c r="C94" s="156" t="s">
        <v>35012</v>
      </c>
      <c r="D94" s="156" t="s">
        <v>8494</v>
      </c>
      <c r="E94" s="1461">
        <v>1531034.49</v>
      </c>
      <c r="F94" s="123" t="s">
        <v>135</v>
      </c>
    </row>
    <row r="95" spans="1:6" ht="94.5" x14ac:dyDescent="0.25">
      <c r="A95" s="156">
        <v>11</v>
      </c>
      <c r="B95" s="156" t="s">
        <v>41</v>
      </c>
      <c r="C95" s="156" t="s">
        <v>35013</v>
      </c>
      <c r="D95" s="156" t="s">
        <v>43</v>
      </c>
      <c r="E95" s="1461">
        <v>568965.51</v>
      </c>
      <c r="F95" s="123" t="s">
        <v>135</v>
      </c>
    </row>
    <row r="96" spans="1:6" x14ac:dyDescent="0.25">
      <c r="A96" s="156"/>
      <c r="B96" s="2375" t="s">
        <v>5895</v>
      </c>
      <c r="C96" s="2376"/>
      <c r="D96" s="156"/>
      <c r="E96" s="1461"/>
      <c r="F96" s="123"/>
    </row>
    <row r="97" spans="1:6" ht="31.5" x14ac:dyDescent="0.25">
      <c r="A97" s="156">
        <v>12</v>
      </c>
      <c r="B97" s="156" t="s">
        <v>35116</v>
      </c>
      <c r="C97" s="156" t="s">
        <v>35117</v>
      </c>
      <c r="D97" s="156" t="s">
        <v>23840</v>
      </c>
      <c r="E97" s="1461">
        <v>600000</v>
      </c>
      <c r="F97" s="123" t="s">
        <v>13</v>
      </c>
    </row>
    <row r="98" spans="1:6" ht="47.25" x14ac:dyDescent="0.25">
      <c r="A98" s="156">
        <v>13</v>
      </c>
      <c r="B98" s="156" t="s">
        <v>35118</v>
      </c>
      <c r="C98" s="156" t="s">
        <v>35119</v>
      </c>
      <c r="D98" s="156" t="s">
        <v>35120</v>
      </c>
      <c r="E98" s="1461">
        <v>400000</v>
      </c>
      <c r="F98" s="123" t="s">
        <v>13</v>
      </c>
    </row>
    <row r="99" spans="1:6" ht="47.25" x14ac:dyDescent="0.25">
      <c r="A99" s="156">
        <v>14</v>
      </c>
      <c r="B99" s="156" t="s">
        <v>35121</v>
      </c>
      <c r="C99" s="156" t="s">
        <v>35122</v>
      </c>
      <c r="D99" s="156" t="s">
        <v>35123</v>
      </c>
      <c r="E99" s="1461">
        <v>300000</v>
      </c>
      <c r="F99" s="123" t="s">
        <v>13</v>
      </c>
    </row>
    <row r="100" spans="1:6" ht="47.25" x14ac:dyDescent="0.25">
      <c r="A100" s="156">
        <v>15</v>
      </c>
      <c r="B100" s="156" t="s">
        <v>35124</v>
      </c>
      <c r="C100" s="156" t="s">
        <v>35125</v>
      </c>
      <c r="D100" s="156" t="s">
        <v>35126</v>
      </c>
      <c r="E100" s="1461">
        <v>300000</v>
      </c>
      <c r="F100" s="123" t="s">
        <v>13</v>
      </c>
    </row>
    <row r="101" spans="1:6" ht="110.25" x14ac:dyDescent="0.25">
      <c r="A101" s="156">
        <v>16</v>
      </c>
      <c r="B101" s="156" t="s">
        <v>35127</v>
      </c>
      <c r="C101" s="156" t="s">
        <v>35128</v>
      </c>
      <c r="D101" s="156" t="s">
        <v>35129</v>
      </c>
      <c r="E101" s="1461">
        <v>600000</v>
      </c>
      <c r="F101" s="123" t="s">
        <v>13</v>
      </c>
    </row>
    <row r="102" spans="1:6" ht="47.25" x14ac:dyDescent="0.25">
      <c r="A102" s="156">
        <v>17</v>
      </c>
      <c r="B102" s="156" t="s">
        <v>35130</v>
      </c>
      <c r="C102" s="156" t="s">
        <v>35131</v>
      </c>
      <c r="D102" s="156" t="s">
        <v>13366</v>
      </c>
      <c r="E102" s="1461">
        <v>400000</v>
      </c>
      <c r="F102" s="123" t="s">
        <v>13</v>
      </c>
    </row>
    <row r="103" spans="1:6" ht="47.25" x14ac:dyDescent="0.25">
      <c r="A103" s="156">
        <v>18</v>
      </c>
      <c r="B103" s="156" t="s">
        <v>35132</v>
      </c>
      <c r="C103" s="156" t="s">
        <v>35133</v>
      </c>
      <c r="D103" s="156" t="s">
        <v>35134</v>
      </c>
      <c r="E103" s="1461">
        <v>1000000</v>
      </c>
      <c r="F103" s="123" t="s">
        <v>13</v>
      </c>
    </row>
    <row r="104" spans="1:6" ht="94.5" x14ac:dyDescent="0.25">
      <c r="A104" s="156">
        <v>19</v>
      </c>
      <c r="B104" s="156" t="s">
        <v>35135</v>
      </c>
      <c r="C104" s="156" t="s">
        <v>35136</v>
      </c>
      <c r="D104" s="156" t="s">
        <v>35137</v>
      </c>
      <c r="E104" s="1461">
        <v>1000000</v>
      </c>
      <c r="F104" s="123" t="s">
        <v>13</v>
      </c>
    </row>
    <row r="105" spans="1:6" x14ac:dyDescent="0.25">
      <c r="A105" s="156"/>
      <c r="B105" s="2527" t="s">
        <v>5872</v>
      </c>
      <c r="C105" s="2423"/>
      <c r="D105" s="156"/>
      <c r="E105" s="1461"/>
      <c r="F105" s="123"/>
    </row>
    <row r="106" spans="1:6" ht="47.25" x14ac:dyDescent="0.25">
      <c r="A106" s="156">
        <v>20</v>
      </c>
      <c r="B106" s="156" t="s">
        <v>35138</v>
      </c>
      <c r="C106" s="156" t="s">
        <v>35139</v>
      </c>
      <c r="D106" s="156" t="s">
        <v>13366</v>
      </c>
      <c r="E106" s="1461">
        <v>400000</v>
      </c>
      <c r="F106" s="123" t="s">
        <v>13</v>
      </c>
    </row>
    <row r="107" spans="1:6" x14ac:dyDescent="0.25">
      <c r="A107" s="156"/>
      <c r="B107" s="251" t="s">
        <v>219</v>
      </c>
      <c r="C107" s="156"/>
      <c r="D107" s="156"/>
      <c r="E107" s="1461"/>
      <c r="F107" s="123"/>
    </row>
    <row r="108" spans="1:6" ht="47.25" x14ac:dyDescent="0.25">
      <c r="A108" s="156">
        <v>21</v>
      </c>
      <c r="B108" s="156" t="s">
        <v>35140</v>
      </c>
      <c r="C108" s="156" t="s">
        <v>35141</v>
      </c>
      <c r="D108" s="156" t="s">
        <v>13366</v>
      </c>
      <c r="E108" s="1461">
        <v>300000</v>
      </c>
      <c r="F108" s="123" t="s">
        <v>13</v>
      </c>
    </row>
    <row r="109" spans="1:6" x14ac:dyDescent="0.25">
      <c r="A109" s="251"/>
      <c r="B109" s="251" t="s">
        <v>306</v>
      </c>
      <c r="C109" s="251"/>
      <c r="D109" s="251"/>
      <c r="E109" s="1462"/>
      <c r="F109" s="115"/>
    </row>
    <row r="110" spans="1:6" ht="110.25" x14ac:dyDescent="0.25">
      <c r="A110" s="156">
        <v>22</v>
      </c>
      <c r="B110" s="156" t="s">
        <v>307</v>
      </c>
      <c r="C110" s="156" t="s">
        <v>35094</v>
      </c>
      <c r="D110" s="156" t="s">
        <v>35142</v>
      </c>
      <c r="E110" s="1461">
        <v>227586.2</v>
      </c>
      <c r="F110" s="123" t="s">
        <v>13</v>
      </c>
    </row>
    <row r="111" spans="1:6" x14ac:dyDescent="0.25">
      <c r="A111" s="156"/>
      <c r="B111" s="2375" t="s">
        <v>303</v>
      </c>
      <c r="C111" s="2376"/>
      <c r="D111" s="156"/>
      <c r="E111" s="1461"/>
      <c r="F111" s="123"/>
    </row>
    <row r="112" spans="1:6" ht="47.25" x14ac:dyDescent="0.25">
      <c r="A112" s="156">
        <v>23</v>
      </c>
      <c r="B112" s="156" t="s">
        <v>35143</v>
      </c>
      <c r="C112" s="156" t="s">
        <v>35144</v>
      </c>
      <c r="D112" s="156" t="s">
        <v>35145</v>
      </c>
      <c r="E112" s="1461">
        <v>87586.2</v>
      </c>
      <c r="F112" s="123" t="s">
        <v>13</v>
      </c>
    </row>
    <row r="113" spans="1:6" ht="47.25" x14ac:dyDescent="0.25">
      <c r="A113" s="156">
        <v>24</v>
      </c>
      <c r="B113" s="156" t="s">
        <v>35146</v>
      </c>
      <c r="C113" s="156" t="s">
        <v>35147</v>
      </c>
      <c r="D113" s="156" t="s">
        <v>35145</v>
      </c>
      <c r="E113" s="1461">
        <v>80000</v>
      </c>
      <c r="F113" s="123" t="s">
        <v>13</v>
      </c>
    </row>
    <row r="114" spans="1:6" ht="31.5" x14ac:dyDescent="0.25">
      <c r="A114" s="156">
        <v>25</v>
      </c>
      <c r="B114" s="156" t="s">
        <v>35148</v>
      </c>
      <c r="C114" s="156" t="s">
        <v>35149</v>
      </c>
      <c r="D114" s="156" t="s">
        <v>35145</v>
      </c>
      <c r="E114" s="1461">
        <v>60000</v>
      </c>
      <c r="F114" s="123" t="s">
        <v>13</v>
      </c>
    </row>
    <row r="115" spans="1:6" x14ac:dyDescent="0.25">
      <c r="A115" s="251"/>
      <c r="B115" s="251" t="s">
        <v>248</v>
      </c>
      <c r="C115" s="251"/>
      <c r="D115" s="251"/>
      <c r="E115" s="1462">
        <f>SUM(E82:E114)</f>
        <v>11379310.339999998</v>
      </c>
      <c r="F115" s="115"/>
    </row>
  </sheetData>
  <mergeCells count="26">
    <mergeCell ref="B21:C21"/>
    <mergeCell ref="A1:F1"/>
    <mergeCell ref="A2:F2"/>
    <mergeCell ref="A3:F3"/>
    <mergeCell ref="B5:D5"/>
    <mergeCell ref="B12:D12"/>
    <mergeCell ref="B67:D67"/>
    <mergeCell ref="B33:C33"/>
    <mergeCell ref="B42:C42"/>
    <mergeCell ref="B43:B44"/>
    <mergeCell ref="C43:C44"/>
    <mergeCell ref="D43:D44"/>
    <mergeCell ref="F43:F44"/>
    <mergeCell ref="B45:C45"/>
    <mergeCell ref="B56:C56"/>
    <mergeCell ref="B59:C59"/>
    <mergeCell ref="B64:C64"/>
    <mergeCell ref="E43:E44"/>
    <mergeCell ref="B105:C105"/>
    <mergeCell ref="B111:C111"/>
    <mergeCell ref="A78:F78"/>
    <mergeCell ref="A79:F79"/>
    <mergeCell ref="A80:F80"/>
    <mergeCell ref="B82:D82"/>
    <mergeCell ref="B88:D88"/>
    <mergeCell ref="B96:C96"/>
  </mergeCells>
  <pageMargins left="0.7" right="0.7" top="0.75" bottom="0.75" header="0.3" footer="0.3"/>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topLeftCell="A103" workbookViewId="0">
      <selection activeCell="E86" sqref="E86"/>
    </sheetView>
  </sheetViews>
  <sheetFormatPr defaultRowHeight="15.75" x14ac:dyDescent="0.25"/>
  <cols>
    <col min="1" max="1" width="9.140625" style="128"/>
    <col min="2" max="2" width="16.42578125" style="128" customWidth="1"/>
    <col min="3" max="3" width="45.5703125" style="128" customWidth="1"/>
    <col min="4" max="4" width="18.140625" style="128" customWidth="1"/>
    <col min="5" max="5" width="20.85546875" style="128" customWidth="1"/>
    <col min="6" max="6" width="11.85546875" style="128" customWidth="1"/>
    <col min="7" max="16384" width="9.140625" style="128"/>
  </cols>
  <sheetData>
    <row r="1" spans="1:6" x14ac:dyDescent="0.25">
      <c r="A1" s="2345" t="s">
        <v>0</v>
      </c>
      <c r="B1" s="2345"/>
      <c r="C1" s="2345"/>
      <c r="D1" s="2345"/>
      <c r="E1" s="2345"/>
      <c r="F1" s="2345"/>
    </row>
    <row r="2" spans="1:6" x14ac:dyDescent="0.25">
      <c r="A2" s="2345" t="s">
        <v>35150</v>
      </c>
      <c r="B2" s="2345"/>
      <c r="C2" s="2345"/>
      <c r="D2" s="2345"/>
      <c r="E2" s="2345"/>
      <c r="F2" s="2345"/>
    </row>
    <row r="3" spans="1:6" x14ac:dyDescent="0.25">
      <c r="A3" s="2345" t="s">
        <v>281</v>
      </c>
      <c r="B3" s="2345"/>
      <c r="C3" s="2345"/>
      <c r="D3" s="2345"/>
      <c r="E3" s="2345"/>
      <c r="F3" s="2345"/>
    </row>
    <row r="4" spans="1:6" ht="31.5" x14ac:dyDescent="0.25">
      <c r="A4" s="929" t="s">
        <v>3</v>
      </c>
      <c r="B4" s="96" t="s">
        <v>4</v>
      </c>
      <c r="C4" s="96" t="s">
        <v>5</v>
      </c>
      <c r="D4" s="96" t="s">
        <v>6</v>
      </c>
      <c r="E4" s="1274" t="s">
        <v>2611</v>
      </c>
      <c r="F4" s="219" t="s">
        <v>8</v>
      </c>
    </row>
    <row r="5" spans="1:6" x14ac:dyDescent="0.25">
      <c r="A5" s="1463"/>
      <c r="B5" s="2418" t="s">
        <v>9</v>
      </c>
      <c r="C5" s="2418"/>
      <c r="D5" s="2418"/>
      <c r="E5" s="1379"/>
      <c r="F5" s="71"/>
    </row>
    <row r="6" spans="1:6" ht="47.25" x14ac:dyDescent="0.25">
      <c r="A6" s="541">
        <v>1</v>
      </c>
      <c r="B6" s="158" t="s">
        <v>22296</v>
      </c>
      <c r="C6" s="101" t="s">
        <v>35151</v>
      </c>
      <c r="D6" s="101" t="s">
        <v>22521</v>
      </c>
      <c r="E6" s="1340">
        <v>2528840</v>
      </c>
      <c r="F6" s="103" t="s">
        <v>277</v>
      </c>
    </row>
    <row r="7" spans="1:6" ht="126" x14ac:dyDescent="0.25">
      <c r="A7" s="541">
        <v>2</v>
      </c>
      <c r="B7" s="158" t="s">
        <v>11140</v>
      </c>
      <c r="C7" s="101" t="s">
        <v>35152</v>
      </c>
      <c r="D7" s="101" t="s">
        <v>535</v>
      </c>
      <c r="E7" s="1340">
        <v>1086593.1000000001</v>
      </c>
      <c r="F7" s="103" t="s">
        <v>277</v>
      </c>
    </row>
    <row r="8" spans="1:6" ht="31.5" x14ac:dyDescent="0.25">
      <c r="A8" s="541">
        <v>3</v>
      </c>
      <c r="B8" s="158" t="s">
        <v>16406</v>
      </c>
      <c r="C8" s="101" t="s">
        <v>35153</v>
      </c>
      <c r="D8" s="101" t="s">
        <v>19382</v>
      </c>
      <c r="E8" s="1340">
        <v>53260</v>
      </c>
      <c r="F8" s="103" t="s">
        <v>277</v>
      </c>
    </row>
    <row r="9" spans="1:6" ht="31.5" x14ac:dyDescent="0.25">
      <c r="A9" s="541">
        <v>4</v>
      </c>
      <c r="B9" s="158" t="s">
        <v>29563</v>
      </c>
      <c r="C9" s="101" t="s">
        <v>35154</v>
      </c>
      <c r="D9" s="101" t="s">
        <v>29565</v>
      </c>
      <c r="E9" s="1340">
        <v>90300</v>
      </c>
      <c r="F9" s="103" t="s">
        <v>272</v>
      </c>
    </row>
    <row r="10" spans="1:6" ht="78.75" x14ac:dyDescent="0.25">
      <c r="A10" s="541">
        <v>5</v>
      </c>
      <c r="B10" s="158" t="s">
        <v>7599</v>
      </c>
      <c r="C10" s="101" t="s">
        <v>35155</v>
      </c>
      <c r="D10" s="101" t="s">
        <v>29569</v>
      </c>
      <c r="E10" s="1340">
        <v>449627.58999999997</v>
      </c>
      <c r="F10" s="103" t="s">
        <v>272</v>
      </c>
    </row>
    <row r="11" spans="1:6" x14ac:dyDescent="0.25">
      <c r="A11" s="541"/>
      <c r="B11" s="2934" t="s">
        <v>8023</v>
      </c>
      <c r="C11" s="3014"/>
      <c r="D11" s="3014"/>
      <c r="E11" s="1298"/>
      <c r="F11" s="541"/>
    </row>
    <row r="12" spans="1:6" ht="110.25" x14ac:dyDescent="0.25">
      <c r="A12" s="541">
        <v>6</v>
      </c>
      <c r="B12" s="101" t="s">
        <v>11140</v>
      </c>
      <c r="C12" s="101" t="s">
        <v>35156</v>
      </c>
      <c r="D12" s="101" t="s">
        <v>35157</v>
      </c>
      <c r="E12" s="1340">
        <v>824896.5</v>
      </c>
      <c r="F12" s="103" t="s">
        <v>277</v>
      </c>
    </row>
    <row r="13" spans="1:6" ht="78.75" x14ac:dyDescent="0.25">
      <c r="A13" s="541">
        <v>7</v>
      </c>
      <c r="B13" s="101" t="s">
        <v>7599</v>
      </c>
      <c r="C13" s="101" t="s">
        <v>35158</v>
      </c>
      <c r="D13" s="101" t="s">
        <v>29569</v>
      </c>
      <c r="E13" s="1340">
        <v>832000</v>
      </c>
      <c r="F13" s="103" t="s">
        <v>277</v>
      </c>
    </row>
    <row r="14" spans="1:6" ht="94.5" x14ac:dyDescent="0.25">
      <c r="A14" s="541">
        <v>8</v>
      </c>
      <c r="B14" s="101" t="s">
        <v>7607</v>
      </c>
      <c r="C14" s="101" t="s">
        <v>35159</v>
      </c>
      <c r="D14" s="101" t="s">
        <v>19387</v>
      </c>
      <c r="E14" s="1340">
        <v>947413.84</v>
      </c>
      <c r="F14" s="103" t="s">
        <v>12121</v>
      </c>
    </row>
    <row r="15" spans="1:6" x14ac:dyDescent="0.25">
      <c r="A15" s="541"/>
      <c r="B15" s="275" t="s">
        <v>40</v>
      </c>
      <c r="C15" s="529"/>
      <c r="D15" s="529"/>
      <c r="E15" s="1298"/>
      <c r="F15" s="541"/>
    </row>
    <row r="16" spans="1:6" ht="110.25" x14ac:dyDescent="0.25">
      <c r="A16" s="541">
        <v>9</v>
      </c>
      <c r="B16" s="101" t="s">
        <v>29572</v>
      </c>
      <c r="C16" s="101" t="s">
        <v>35160</v>
      </c>
      <c r="D16" s="101" t="s">
        <v>35161</v>
      </c>
      <c r="E16" s="1340">
        <v>4568965.5199999996</v>
      </c>
      <c r="F16" s="103" t="s">
        <v>12121</v>
      </c>
    </row>
    <row r="17" spans="1:6" x14ac:dyDescent="0.25">
      <c r="A17" s="541"/>
      <c r="B17" s="275" t="s">
        <v>306</v>
      </c>
      <c r="C17" s="529"/>
      <c r="D17" s="529"/>
      <c r="E17" s="1298"/>
      <c r="F17" s="541"/>
    </row>
    <row r="18" spans="1:6" ht="141.75" x14ac:dyDescent="0.25">
      <c r="A18" s="541">
        <v>10</v>
      </c>
      <c r="B18" s="101" t="s">
        <v>2066</v>
      </c>
      <c r="C18" s="101" t="s">
        <v>35162</v>
      </c>
      <c r="D18" s="101" t="s">
        <v>35163</v>
      </c>
      <c r="E18" s="1340">
        <v>1736206.9</v>
      </c>
      <c r="F18" s="103" t="s">
        <v>3166</v>
      </c>
    </row>
    <row r="19" spans="1:6" x14ac:dyDescent="0.25">
      <c r="A19" s="541"/>
      <c r="B19" s="275" t="s">
        <v>303</v>
      </c>
      <c r="C19" s="529"/>
      <c r="D19" s="529"/>
      <c r="E19" s="1298"/>
      <c r="F19" s="541"/>
    </row>
    <row r="20" spans="1:6" ht="409.5" x14ac:dyDescent="0.25">
      <c r="A20" s="541">
        <v>11</v>
      </c>
      <c r="B20" s="101" t="s">
        <v>35164</v>
      </c>
      <c r="C20" s="101" t="s">
        <v>35165</v>
      </c>
      <c r="D20" s="101" t="s">
        <v>35166</v>
      </c>
      <c r="E20" s="1340">
        <v>1736206.9</v>
      </c>
      <c r="F20" s="103" t="s">
        <v>277</v>
      </c>
    </row>
    <row r="21" spans="1:6" x14ac:dyDescent="0.25">
      <c r="A21" s="541"/>
      <c r="B21" s="275" t="s">
        <v>481</v>
      </c>
      <c r="C21" s="529"/>
      <c r="D21" s="529"/>
      <c r="E21" s="1298"/>
      <c r="F21" s="541"/>
    </row>
    <row r="22" spans="1:6" ht="47.25" x14ac:dyDescent="0.25">
      <c r="A22" s="541">
        <v>12</v>
      </c>
      <c r="B22" s="101" t="s">
        <v>245</v>
      </c>
      <c r="C22" s="75" t="s">
        <v>35167</v>
      </c>
      <c r="D22" s="75" t="s">
        <v>35168</v>
      </c>
      <c r="E22" s="1340">
        <v>3000000</v>
      </c>
      <c r="F22" s="103" t="s">
        <v>4853</v>
      </c>
    </row>
    <row r="23" spans="1:6" x14ac:dyDescent="0.25">
      <c r="A23" s="541"/>
      <c r="B23" s="2576" t="s">
        <v>35169</v>
      </c>
      <c r="C23" s="2577"/>
      <c r="D23" s="75"/>
      <c r="E23" s="1340"/>
      <c r="F23" s="103"/>
    </row>
    <row r="24" spans="1:6" ht="47.25" x14ac:dyDescent="0.25">
      <c r="A24" s="541">
        <v>13</v>
      </c>
      <c r="B24" s="101" t="s">
        <v>35170</v>
      </c>
      <c r="C24" s="75" t="s">
        <v>35171</v>
      </c>
      <c r="D24" s="75" t="s">
        <v>35172</v>
      </c>
      <c r="E24" s="1340">
        <v>600000</v>
      </c>
      <c r="F24" s="103" t="s">
        <v>13</v>
      </c>
    </row>
    <row r="25" spans="1:6" x14ac:dyDescent="0.25">
      <c r="A25" s="541"/>
      <c r="B25" s="2934" t="s">
        <v>477</v>
      </c>
      <c r="C25" s="3014"/>
      <c r="D25" s="3014"/>
      <c r="E25" s="1298"/>
      <c r="F25" s="541"/>
    </row>
    <row r="26" spans="1:6" ht="267.75" x14ac:dyDescent="0.25">
      <c r="A26" s="541">
        <v>14</v>
      </c>
      <c r="B26" s="75" t="s">
        <v>35173</v>
      </c>
      <c r="C26" s="75" t="s">
        <v>35174</v>
      </c>
      <c r="D26" s="75" t="s">
        <v>35175</v>
      </c>
      <c r="E26" s="1298">
        <v>1169256.8</v>
      </c>
      <c r="F26" s="103" t="s">
        <v>4853</v>
      </c>
    </row>
    <row r="27" spans="1:6" ht="267.75" x14ac:dyDescent="0.25">
      <c r="A27" s="541">
        <v>15</v>
      </c>
      <c r="B27" s="75" t="s">
        <v>35176</v>
      </c>
      <c r="C27" s="75" t="s">
        <v>35177</v>
      </c>
      <c r="D27" s="75" t="s">
        <v>35175</v>
      </c>
      <c r="E27" s="1298">
        <v>1169256.8</v>
      </c>
      <c r="F27" s="103" t="s">
        <v>4853</v>
      </c>
    </row>
    <row r="28" spans="1:6" ht="267.75" x14ac:dyDescent="0.25">
      <c r="A28" s="541">
        <v>16</v>
      </c>
      <c r="B28" s="75" t="s">
        <v>35178</v>
      </c>
      <c r="C28" s="75" t="s">
        <v>35179</v>
      </c>
      <c r="D28" s="75" t="s">
        <v>35175</v>
      </c>
      <c r="E28" s="1298">
        <v>1169256.8</v>
      </c>
      <c r="F28" s="103" t="s">
        <v>4853</v>
      </c>
    </row>
    <row r="29" spans="1:6" ht="267.75" x14ac:dyDescent="0.25">
      <c r="A29" s="541">
        <v>17</v>
      </c>
      <c r="B29" s="75" t="s">
        <v>35180</v>
      </c>
      <c r="C29" s="75" t="s">
        <v>35181</v>
      </c>
      <c r="D29" s="75" t="s">
        <v>35175</v>
      </c>
      <c r="E29" s="1298">
        <v>1169256.8</v>
      </c>
      <c r="F29" s="103" t="s">
        <v>4853</v>
      </c>
    </row>
    <row r="30" spans="1:6" x14ac:dyDescent="0.25">
      <c r="A30" s="541"/>
      <c r="B30" s="275" t="s">
        <v>34</v>
      </c>
      <c r="C30" s="529"/>
      <c r="D30" s="529"/>
      <c r="E30" s="1298"/>
      <c r="F30" s="541"/>
    </row>
    <row r="31" spans="1:6" ht="47.25" x14ac:dyDescent="0.25">
      <c r="A31" s="541">
        <v>18</v>
      </c>
      <c r="B31" s="101" t="s">
        <v>32900</v>
      </c>
      <c r="C31" s="101" t="s">
        <v>35182</v>
      </c>
      <c r="D31" s="101" t="s">
        <v>3859</v>
      </c>
      <c r="E31" s="1340">
        <v>5383620.6900000004</v>
      </c>
      <c r="F31" s="103" t="s">
        <v>272</v>
      </c>
    </row>
    <row r="32" spans="1:6" ht="47.25" x14ac:dyDescent="0.25">
      <c r="A32" s="541">
        <v>19</v>
      </c>
      <c r="B32" s="101" t="s">
        <v>29157</v>
      </c>
      <c r="C32" s="101" t="s">
        <v>35183</v>
      </c>
      <c r="D32" s="101" t="s">
        <v>3859</v>
      </c>
      <c r="E32" s="1340">
        <v>14771551.719999999</v>
      </c>
      <c r="F32" s="103" t="s">
        <v>272</v>
      </c>
    </row>
    <row r="33" spans="1:6" x14ac:dyDescent="0.25">
      <c r="A33" s="541"/>
      <c r="B33" s="2934" t="s">
        <v>5895</v>
      </c>
      <c r="C33" s="2934"/>
      <c r="D33" s="529"/>
      <c r="E33" s="1298"/>
      <c r="F33" s="541"/>
    </row>
    <row r="34" spans="1:6" ht="47.25" x14ac:dyDescent="0.25">
      <c r="A34" s="541">
        <v>20</v>
      </c>
      <c r="B34" s="101" t="s">
        <v>35184</v>
      </c>
      <c r="C34" s="101" t="s">
        <v>35185</v>
      </c>
      <c r="D34" s="101" t="s">
        <v>5894</v>
      </c>
      <c r="E34" s="1340">
        <v>500000</v>
      </c>
      <c r="F34" s="103" t="s">
        <v>4853</v>
      </c>
    </row>
    <row r="35" spans="1:6" ht="47.25" x14ac:dyDescent="0.25">
      <c r="A35" s="541">
        <v>21</v>
      </c>
      <c r="B35" s="101" t="s">
        <v>35186</v>
      </c>
      <c r="C35" s="101" t="s">
        <v>35187</v>
      </c>
      <c r="D35" s="101" t="s">
        <v>5894</v>
      </c>
      <c r="E35" s="1340">
        <v>500000</v>
      </c>
      <c r="F35" s="103" t="s">
        <v>4853</v>
      </c>
    </row>
    <row r="36" spans="1:6" ht="126" x14ac:dyDescent="0.25">
      <c r="A36" s="541">
        <v>22</v>
      </c>
      <c r="B36" s="101" t="s">
        <v>35188</v>
      </c>
      <c r="C36" s="101" t="s">
        <v>35189</v>
      </c>
      <c r="D36" s="101" t="s">
        <v>35190</v>
      </c>
      <c r="E36" s="1340">
        <v>2000000</v>
      </c>
      <c r="F36" s="103" t="s">
        <v>3166</v>
      </c>
    </row>
    <row r="37" spans="1:6" ht="47.25" x14ac:dyDescent="0.25">
      <c r="A37" s="541">
        <v>23</v>
      </c>
      <c r="B37" s="101" t="s">
        <v>35191</v>
      </c>
      <c r="C37" s="101" t="s">
        <v>35192</v>
      </c>
      <c r="D37" s="101" t="s">
        <v>4824</v>
      </c>
      <c r="E37" s="1340">
        <v>500000</v>
      </c>
      <c r="F37" s="103" t="s">
        <v>4853</v>
      </c>
    </row>
    <row r="38" spans="1:6" ht="47.25" x14ac:dyDescent="0.25">
      <c r="A38" s="541">
        <v>24</v>
      </c>
      <c r="B38" s="101" t="s">
        <v>35193</v>
      </c>
      <c r="C38" s="101" t="s">
        <v>35194</v>
      </c>
      <c r="D38" s="101" t="s">
        <v>4824</v>
      </c>
      <c r="E38" s="1340">
        <v>500000</v>
      </c>
      <c r="F38" s="103" t="s">
        <v>4853</v>
      </c>
    </row>
    <row r="39" spans="1:6" ht="78.75" x14ac:dyDescent="0.25">
      <c r="A39" s="541">
        <v>25</v>
      </c>
      <c r="B39" s="101" t="s">
        <v>35195</v>
      </c>
      <c r="C39" s="101" t="s">
        <v>35196</v>
      </c>
      <c r="D39" s="101" t="s">
        <v>35197</v>
      </c>
      <c r="E39" s="1340">
        <v>500000</v>
      </c>
      <c r="F39" s="103" t="s">
        <v>12121</v>
      </c>
    </row>
    <row r="40" spans="1:6" ht="94.5" x14ac:dyDescent="0.25">
      <c r="A40" s="541">
        <v>26</v>
      </c>
      <c r="B40" s="101" t="s">
        <v>35198</v>
      </c>
      <c r="C40" s="101" t="s">
        <v>35199</v>
      </c>
      <c r="D40" s="101" t="s">
        <v>35200</v>
      </c>
      <c r="E40" s="1340">
        <v>500000</v>
      </c>
      <c r="F40" s="103" t="s">
        <v>12121</v>
      </c>
    </row>
    <row r="41" spans="1:6" ht="47.25" x14ac:dyDescent="0.25">
      <c r="A41" s="541">
        <v>27</v>
      </c>
      <c r="B41" s="101" t="s">
        <v>35201</v>
      </c>
      <c r="C41" s="101" t="s">
        <v>35202</v>
      </c>
      <c r="D41" s="101" t="s">
        <v>35203</v>
      </c>
      <c r="E41" s="1340">
        <v>500000</v>
      </c>
      <c r="F41" s="103" t="s">
        <v>4853</v>
      </c>
    </row>
    <row r="42" spans="1:6" ht="47.25" x14ac:dyDescent="0.25">
      <c r="A42" s="541">
        <v>28</v>
      </c>
      <c r="B42" s="101" t="s">
        <v>35204</v>
      </c>
      <c r="C42" s="101" t="s">
        <v>35205</v>
      </c>
      <c r="D42" s="101" t="s">
        <v>35203</v>
      </c>
      <c r="E42" s="1340">
        <v>500000</v>
      </c>
      <c r="F42" s="103" t="s">
        <v>4853</v>
      </c>
    </row>
    <row r="43" spans="1:6" ht="47.25" x14ac:dyDescent="0.25">
      <c r="A43" s="541">
        <v>29</v>
      </c>
      <c r="B43" s="101" t="s">
        <v>35206</v>
      </c>
      <c r="C43" s="101" t="s">
        <v>35207</v>
      </c>
      <c r="D43" s="101" t="s">
        <v>35203</v>
      </c>
      <c r="E43" s="1340">
        <v>500000</v>
      </c>
      <c r="F43" s="103" t="s">
        <v>4853</v>
      </c>
    </row>
    <row r="44" spans="1:6" ht="47.25" x14ac:dyDescent="0.25">
      <c r="A44" s="541">
        <v>30</v>
      </c>
      <c r="B44" s="101" t="s">
        <v>35208</v>
      </c>
      <c r="C44" s="101" t="s">
        <v>35209</v>
      </c>
      <c r="D44" s="101" t="s">
        <v>5894</v>
      </c>
      <c r="E44" s="1340">
        <v>500000</v>
      </c>
      <c r="F44" s="103" t="s">
        <v>4853</v>
      </c>
    </row>
    <row r="45" spans="1:6" ht="78.75" x14ac:dyDescent="0.25">
      <c r="A45" s="541">
        <v>31</v>
      </c>
      <c r="B45" s="101" t="s">
        <v>35210</v>
      </c>
      <c r="C45" s="101" t="s">
        <v>35211</v>
      </c>
      <c r="D45" s="101" t="s">
        <v>35212</v>
      </c>
      <c r="E45" s="1340">
        <v>500000</v>
      </c>
      <c r="F45" s="103" t="s">
        <v>12121</v>
      </c>
    </row>
    <row r="46" spans="1:6" ht="47.25" x14ac:dyDescent="0.25">
      <c r="A46" s="541">
        <v>32</v>
      </c>
      <c r="B46" s="101" t="s">
        <v>35213</v>
      </c>
      <c r="C46" s="101" t="s">
        <v>35214</v>
      </c>
      <c r="D46" s="101" t="s">
        <v>35203</v>
      </c>
      <c r="E46" s="1340">
        <v>500000</v>
      </c>
      <c r="F46" s="103" t="s">
        <v>4853</v>
      </c>
    </row>
    <row r="47" spans="1:6" ht="126" x14ac:dyDescent="0.25">
      <c r="A47" s="541">
        <v>33</v>
      </c>
      <c r="B47" s="101" t="s">
        <v>35215</v>
      </c>
      <c r="C47" s="101" t="s">
        <v>35216</v>
      </c>
      <c r="D47" s="101" t="s">
        <v>35217</v>
      </c>
      <c r="E47" s="1340">
        <v>1800000</v>
      </c>
      <c r="F47" s="103" t="s">
        <v>12121</v>
      </c>
    </row>
    <row r="48" spans="1:6" ht="47.25" x14ac:dyDescent="0.25">
      <c r="A48" s="541">
        <v>34</v>
      </c>
      <c r="B48" s="101" t="s">
        <v>35218</v>
      </c>
      <c r="C48" s="101" t="s">
        <v>35219</v>
      </c>
      <c r="D48" s="101" t="s">
        <v>35203</v>
      </c>
      <c r="E48" s="1340">
        <v>500000</v>
      </c>
      <c r="F48" s="103" t="s">
        <v>4853</v>
      </c>
    </row>
    <row r="49" spans="1:6" ht="110.25" x14ac:dyDescent="0.25">
      <c r="A49" s="541">
        <v>35</v>
      </c>
      <c r="B49" s="101" t="s">
        <v>35220</v>
      </c>
      <c r="C49" s="101" t="s">
        <v>35221</v>
      </c>
      <c r="D49" s="101" t="s">
        <v>35222</v>
      </c>
      <c r="E49" s="1340">
        <v>750000</v>
      </c>
      <c r="F49" s="103" t="s">
        <v>272</v>
      </c>
    </row>
    <row r="50" spans="1:6" ht="126" x14ac:dyDescent="0.25">
      <c r="A50" s="541">
        <v>36</v>
      </c>
      <c r="B50" s="101" t="s">
        <v>35223</v>
      </c>
      <c r="C50" s="101" t="s">
        <v>35224</v>
      </c>
      <c r="D50" s="101" t="s">
        <v>35225</v>
      </c>
      <c r="E50" s="1340">
        <v>800000</v>
      </c>
      <c r="F50" s="103" t="s">
        <v>272</v>
      </c>
    </row>
    <row r="51" spans="1:6" ht="94.5" x14ac:dyDescent="0.25">
      <c r="A51" s="541">
        <v>37</v>
      </c>
      <c r="B51" s="101" t="s">
        <v>35226</v>
      </c>
      <c r="C51" s="101" t="s">
        <v>35227</v>
      </c>
      <c r="D51" s="101" t="s">
        <v>35228</v>
      </c>
      <c r="E51" s="1340">
        <v>900000</v>
      </c>
      <c r="F51" s="103" t="s">
        <v>272</v>
      </c>
    </row>
    <row r="52" spans="1:6" x14ac:dyDescent="0.25">
      <c r="A52" s="541"/>
      <c r="B52" s="2934" t="s">
        <v>5872</v>
      </c>
      <c r="C52" s="2934"/>
      <c r="D52" s="529"/>
      <c r="E52" s="1298"/>
      <c r="F52" s="541"/>
    </row>
    <row r="53" spans="1:6" ht="126" x14ac:dyDescent="0.25">
      <c r="A53" s="541">
        <v>38</v>
      </c>
      <c r="B53" s="101" t="s">
        <v>35229</v>
      </c>
      <c r="C53" s="101" t="s">
        <v>35230</v>
      </c>
      <c r="D53" s="101" t="s">
        <v>35231</v>
      </c>
      <c r="E53" s="1340">
        <v>1000000</v>
      </c>
      <c r="F53" s="103" t="s">
        <v>12121</v>
      </c>
    </row>
    <row r="54" spans="1:6" ht="94.5" x14ac:dyDescent="0.25">
      <c r="A54" s="541">
        <v>39</v>
      </c>
      <c r="B54" s="101" t="s">
        <v>35232</v>
      </c>
      <c r="C54" s="101" t="s">
        <v>35233</v>
      </c>
      <c r="D54" s="101" t="s">
        <v>35234</v>
      </c>
      <c r="E54" s="1340">
        <v>700000</v>
      </c>
      <c r="F54" s="103" t="s">
        <v>12121</v>
      </c>
    </row>
    <row r="55" spans="1:6" ht="126" x14ac:dyDescent="0.25">
      <c r="A55" s="541">
        <v>40</v>
      </c>
      <c r="B55" s="101" t="s">
        <v>35235</v>
      </c>
      <c r="C55" s="101" t="s">
        <v>35236</v>
      </c>
      <c r="D55" s="101" t="s">
        <v>35237</v>
      </c>
      <c r="E55" s="1340">
        <v>700000</v>
      </c>
      <c r="F55" s="103" t="s">
        <v>4853</v>
      </c>
    </row>
    <row r="56" spans="1:6" ht="110.25" x14ac:dyDescent="0.25">
      <c r="A56" s="541">
        <v>41</v>
      </c>
      <c r="B56" s="101" t="s">
        <v>35238</v>
      </c>
      <c r="C56" s="101" t="s">
        <v>35239</v>
      </c>
      <c r="D56" s="101" t="s">
        <v>35240</v>
      </c>
      <c r="E56" s="1340">
        <v>700000</v>
      </c>
      <c r="F56" s="103" t="s">
        <v>12121</v>
      </c>
    </row>
    <row r="57" spans="1:6" ht="63" x14ac:dyDescent="0.25">
      <c r="A57" s="541">
        <v>42</v>
      </c>
      <c r="B57" s="101" t="s">
        <v>35241</v>
      </c>
      <c r="C57" s="101" t="s">
        <v>35242</v>
      </c>
      <c r="D57" s="101" t="s">
        <v>35243</v>
      </c>
      <c r="E57" s="1340">
        <v>1000000</v>
      </c>
      <c r="F57" s="317" t="s">
        <v>12121</v>
      </c>
    </row>
    <row r="58" spans="1:6" ht="126" x14ac:dyDescent="0.25">
      <c r="A58" s="541">
        <v>43</v>
      </c>
      <c r="B58" s="101" t="s">
        <v>35244</v>
      </c>
      <c r="C58" s="101" t="s">
        <v>35245</v>
      </c>
      <c r="D58" s="101" t="s">
        <v>35246</v>
      </c>
      <c r="E58" s="1340">
        <v>1050000</v>
      </c>
      <c r="F58" s="317" t="s">
        <v>12121</v>
      </c>
    </row>
    <row r="59" spans="1:6" ht="157.5" x14ac:dyDescent="0.25">
      <c r="A59" s="541">
        <v>44</v>
      </c>
      <c r="B59" s="101" t="s">
        <v>35247</v>
      </c>
      <c r="C59" s="101" t="s">
        <v>35248</v>
      </c>
      <c r="D59" s="101" t="s">
        <v>35249</v>
      </c>
      <c r="E59" s="1340">
        <v>1000000</v>
      </c>
      <c r="F59" s="103" t="s">
        <v>4853</v>
      </c>
    </row>
    <row r="60" spans="1:6" ht="126" x14ac:dyDescent="0.25">
      <c r="A60" s="541">
        <v>45</v>
      </c>
      <c r="B60" s="101" t="s">
        <v>35250</v>
      </c>
      <c r="C60" s="101" t="s">
        <v>35251</v>
      </c>
      <c r="D60" s="101" t="s">
        <v>35237</v>
      </c>
      <c r="E60" s="1340">
        <v>700000</v>
      </c>
      <c r="F60" s="103" t="s">
        <v>4853</v>
      </c>
    </row>
    <row r="61" spans="1:6" ht="63" x14ac:dyDescent="0.25">
      <c r="A61" s="541">
        <v>46</v>
      </c>
      <c r="B61" s="101" t="s">
        <v>35252</v>
      </c>
      <c r="C61" s="101" t="s">
        <v>35253</v>
      </c>
      <c r="D61" s="101" t="s">
        <v>35254</v>
      </c>
      <c r="E61" s="1340">
        <v>900000</v>
      </c>
      <c r="F61" s="317" t="s">
        <v>12121</v>
      </c>
    </row>
    <row r="62" spans="1:6" ht="94.5" x14ac:dyDescent="0.25">
      <c r="A62" s="541">
        <v>47</v>
      </c>
      <c r="B62" s="101" t="s">
        <v>35255</v>
      </c>
      <c r="C62" s="101" t="s">
        <v>35256</v>
      </c>
      <c r="D62" s="101" t="s">
        <v>35234</v>
      </c>
      <c r="E62" s="1340">
        <v>700000</v>
      </c>
      <c r="F62" s="317" t="s">
        <v>12121</v>
      </c>
    </row>
    <row r="63" spans="1:6" ht="110.25" x14ac:dyDescent="0.25">
      <c r="A63" s="541">
        <v>48</v>
      </c>
      <c r="B63" s="101" t="s">
        <v>35257</v>
      </c>
      <c r="C63" s="101" t="s">
        <v>35258</v>
      </c>
      <c r="D63" s="101" t="s">
        <v>35259</v>
      </c>
      <c r="E63" s="1340">
        <v>700000</v>
      </c>
      <c r="F63" s="103" t="s">
        <v>12121</v>
      </c>
    </row>
    <row r="64" spans="1:6" ht="126" x14ac:dyDescent="0.25">
      <c r="A64" s="541">
        <v>49</v>
      </c>
      <c r="B64" s="101" t="s">
        <v>35260</v>
      </c>
      <c r="C64" s="101" t="s">
        <v>35261</v>
      </c>
      <c r="D64" s="101" t="s">
        <v>35237</v>
      </c>
      <c r="E64" s="1340">
        <v>700000</v>
      </c>
      <c r="F64" s="103" t="s">
        <v>4853</v>
      </c>
    </row>
    <row r="65" spans="1:6" ht="126" x14ac:dyDescent="0.25">
      <c r="A65" s="541">
        <v>50</v>
      </c>
      <c r="B65" s="101" t="s">
        <v>35262</v>
      </c>
      <c r="C65" s="101" t="s">
        <v>35263</v>
      </c>
      <c r="D65" s="101" t="s">
        <v>35237</v>
      </c>
      <c r="E65" s="1340">
        <v>700000</v>
      </c>
      <c r="F65" s="103" t="s">
        <v>4853</v>
      </c>
    </row>
    <row r="66" spans="1:6" ht="110.25" x14ac:dyDescent="0.25">
      <c r="A66" s="541">
        <v>51</v>
      </c>
      <c r="B66" s="101" t="s">
        <v>35264</v>
      </c>
      <c r="C66" s="101" t="s">
        <v>35265</v>
      </c>
      <c r="D66" s="101" t="s">
        <v>35266</v>
      </c>
      <c r="E66" s="1340">
        <v>700000</v>
      </c>
      <c r="F66" s="103" t="s">
        <v>12121</v>
      </c>
    </row>
    <row r="67" spans="1:6" ht="204.75" x14ac:dyDescent="0.25">
      <c r="A67" s="541">
        <v>52</v>
      </c>
      <c r="B67" s="101" t="s">
        <v>35267</v>
      </c>
      <c r="C67" s="101" t="s">
        <v>35268</v>
      </c>
      <c r="D67" s="101" t="s">
        <v>35269</v>
      </c>
      <c r="E67" s="1340">
        <v>973834.86</v>
      </c>
      <c r="F67" s="103" t="s">
        <v>4853</v>
      </c>
    </row>
    <row r="68" spans="1:6" ht="63" x14ac:dyDescent="0.25">
      <c r="A68" s="541">
        <v>53</v>
      </c>
      <c r="B68" s="101" t="s">
        <v>35270</v>
      </c>
      <c r="C68" s="101" t="s">
        <v>35271</v>
      </c>
      <c r="D68" s="75" t="s">
        <v>35272</v>
      </c>
      <c r="E68" s="1340">
        <v>4850000</v>
      </c>
      <c r="F68" s="103" t="s">
        <v>4853</v>
      </c>
    </row>
    <row r="69" spans="1:6" ht="94.5" x14ac:dyDescent="0.25">
      <c r="A69" s="541">
        <v>54</v>
      </c>
      <c r="B69" s="101" t="s">
        <v>35273</v>
      </c>
      <c r="C69" s="101" t="s">
        <v>35274</v>
      </c>
      <c r="D69" s="75" t="s">
        <v>35275</v>
      </c>
      <c r="E69" s="1340">
        <v>600000</v>
      </c>
      <c r="F69" s="103" t="s">
        <v>272</v>
      </c>
    </row>
    <row r="70" spans="1:6" x14ac:dyDescent="0.25">
      <c r="A70" s="541"/>
      <c r="B70" s="275" t="s">
        <v>219</v>
      </c>
      <c r="C70" s="529"/>
      <c r="D70" s="529"/>
      <c r="E70" s="1298"/>
      <c r="F70" s="541"/>
    </row>
    <row r="71" spans="1:6" ht="63" x14ac:dyDescent="0.25">
      <c r="A71" s="541">
        <v>55</v>
      </c>
      <c r="B71" s="101" t="s">
        <v>35276</v>
      </c>
      <c r="C71" s="75" t="s">
        <v>35277</v>
      </c>
      <c r="D71" s="75" t="s">
        <v>35278</v>
      </c>
      <c r="E71" s="1340">
        <v>2000000</v>
      </c>
      <c r="F71" s="103" t="s">
        <v>4853</v>
      </c>
    </row>
    <row r="72" spans="1:6" ht="63" x14ac:dyDescent="0.25">
      <c r="A72" s="541">
        <v>56</v>
      </c>
      <c r="B72" s="101" t="s">
        <v>35279</v>
      </c>
      <c r="C72" s="75" t="s">
        <v>35280</v>
      </c>
      <c r="D72" s="75" t="s">
        <v>35278</v>
      </c>
      <c r="E72" s="1340">
        <v>2000000</v>
      </c>
      <c r="F72" s="103" t="s">
        <v>4853</v>
      </c>
    </row>
    <row r="73" spans="1:6" ht="63" x14ac:dyDescent="0.25">
      <c r="A73" s="541">
        <v>57</v>
      </c>
      <c r="B73" s="101" t="s">
        <v>35281</v>
      </c>
      <c r="C73" s="75" t="s">
        <v>35282</v>
      </c>
      <c r="D73" s="75" t="s">
        <v>35278</v>
      </c>
      <c r="E73" s="1340">
        <v>2000000</v>
      </c>
      <c r="F73" s="103" t="s">
        <v>4853</v>
      </c>
    </row>
    <row r="74" spans="1:6" x14ac:dyDescent="0.25">
      <c r="A74" s="541"/>
      <c r="B74" s="275" t="s">
        <v>248</v>
      </c>
      <c r="C74" s="529"/>
      <c r="D74" s="529"/>
      <c r="E74" s="1299">
        <f>SUM(E6:E73)</f>
        <v>79710344.820000008</v>
      </c>
      <c r="F74" s="541"/>
    </row>
    <row r="75" spans="1:6" x14ac:dyDescent="0.25">
      <c r="A75" s="357"/>
      <c r="B75" s="2427" t="s">
        <v>9</v>
      </c>
      <c r="C75" s="2427"/>
      <c r="D75" s="2427"/>
      <c r="E75" s="358"/>
      <c r="F75" s="1434"/>
    </row>
    <row r="76" spans="1:6" ht="63" x14ac:dyDescent="0.25">
      <c r="A76" s="353">
        <v>1</v>
      </c>
      <c r="B76" s="69" t="s">
        <v>269</v>
      </c>
      <c r="C76" s="7" t="s">
        <v>35283</v>
      </c>
      <c r="D76" s="69" t="s">
        <v>271</v>
      </c>
      <c r="E76" s="187">
        <v>1000000</v>
      </c>
      <c r="F76" s="541" t="s">
        <v>272</v>
      </c>
    </row>
    <row r="77" spans="1:6" x14ac:dyDescent="0.25">
      <c r="A77" s="353"/>
      <c r="B77" s="70" t="s">
        <v>273</v>
      </c>
      <c r="C77" s="7"/>
      <c r="D77" s="69"/>
      <c r="E77" s="187"/>
      <c r="F77" s="541"/>
    </row>
    <row r="78" spans="1:6" ht="94.5" x14ac:dyDescent="0.25">
      <c r="A78" s="353">
        <v>2</v>
      </c>
      <c r="B78" s="69" t="s">
        <v>274</v>
      </c>
      <c r="C78" s="7" t="s">
        <v>35284</v>
      </c>
      <c r="D78" s="69" t="s">
        <v>276</v>
      </c>
      <c r="E78" s="187">
        <v>4500000</v>
      </c>
      <c r="F78" s="541" t="s">
        <v>277</v>
      </c>
    </row>
    <row r="79" spans="1:6" x14ac:dyDescent="0.25">
      <c r="A79" s="353"/>
      <c r="B79" s="70" t="s">
        <v>248</v>
      </c>
      <c r="C79" s="69"/>
      <c r="D79" s="69"/>
      <c r="E79" s="189">
        <v>5500000</v>
      </c>
      <c r="F79" s="541"/>
    </row>
    <row r="80" spans="1:6" ht="16.5" customHeight="1" x14ac:dyDescent="0.25">
      <c r="A80" s="353"/>
      <c r="B80" s="2348" t="s">
        <v>323</v>
      </c>
      <c r="C80" s="2350"/>
      <c r="D80" s="69"/>
      <c r="E80" s="189"/>
      <c r="F80" s="541"/>
    </row>
    <row r="81" spans="1:6" ht="63" x14ac:dyDescent="0.25">
      <c r="A81" s="541">
        <v>54</v>
      </c>
      <c r="B81" s="101" t="s">
        <v>35285</v>
      </c>
      <c r="C81" s="75" t="s">
        <v>35286</v>
      </c>
      <c r="D81" s="75" t="s">
        <v>35287</v>
      </c>
      <c r="E81" s="1340">
        <v>400000</v>
      </c>
      <c r="F81" s="103" t="s">
        <v>4853</v>
      </c>
    </row>
    <row r="82" spans="1:6" ht="63" x14ac:dyDescent="0.25">
      <c r="A82" s="541">
        <v>55</v>
      </c>
      <c r="B82" s="101" t="s">
        <v>35288</v>
      </c>
      <c r="C82" s="75" t="s">
        <v>35289</v>
      </c>
      <c r="D82" s="75" t="s">
        <v>35287</v>
      </c>
      <c r="E82" s="1340">
        <v>400000</v>
      </c>
      <c r="F82" s="103" t="s">
        <v>4853</v>
      </c>
    </row>
    <row r="83" spans="1:6" ht="63" x14ac:dyDescent="0.25">
      <c r="A83" s="541">
        <v>56</v>
      </c>
      <c r="B83" s="101" t="s">
        <v>35290</v>
      </c>
      <c r="C83" s="75" t="s">
        <v>35291</v>
      </c>
      <c r="D83" s="75" t="s">
        <v>35287</v>
      </c>
      <c r="E83" s="1340">
        <v>400000</v>
      </c>
      <c r="F83" s="103" t="s">
        <v>4853</v>
      </c>
    </row>
    <row r="84" spans="1:6" ht="63" x14ac:dyDescent="0.25">
      <c r="A84" s="541">
        <v>57</v>
      </c>
      <c r="B84" s="101" t="s">
        <v>35292</v>
      </c>
      <c r="C84" s="75" t="s">
        <v>35293</v>
      </c>
      <c r="D84" s="75" t="s">
        <v>35287</v>
      </c>
      <c r="E84" s="1340">
        <v>400000</v>
      </c>
      <c r="F84" s="103" t="s">
        <v>4853</v>
      </c>
    </row>
    <row r="85" spans="1:6" x14ac:dyDescent="0.25">
      <c r="A85" s="88"/>
      <c r="B85" s="246" t="s">
        <v>248</v>
      </c>
      <c r="C85" s="88"/>
      <c r="D85" s="88"/>
      <c r="E85" s="89">
        <f>SUM(E81:E84)</f>
        <v>1600000</v>
      </c>
      <c r="F85" s="129"/>
    </row>
    <row r="86" spans="1:6" ht="15.75" customHeight="1" x14ac:dyDescent="0.25">
      <c r="A86" s="88"/>
      <c r="B86" s="2576" t="s">
        <v>324</v>
      </c>
      <c r="C86" s="2577"/>
      <c r="D86" s="88"/>
      <c r="E86" s="89">
        <f>E85+E79+E74</f>
        <v>86810344.820000008</v>
      </c>
      <c r="F86" s="88"/>
    </row>
    <row r="90" spans="1:6" x14ac:dyDescent="0.25">
      <c r="A90" s="2815" t="s">
        <v>0</v>
      </c>
      <c r="B90" s="2816"/>
      <c r="C90" s="2816"/>
      <c r="D90" s="2816"/>
      <c r="E90" s="2816"/>
      <c r="F90" s="2817"/>
    </row>
    <row r="91" spans="1:6" x14ac:dyDescent="0.25">
      <c r="A91" s="2815" t="s">
        <v>35150</v>
      </c>
      <c r="B91" s="2816"/>
      <c r="C91" s="2816"/>
      <c r="D91" s="2816"/>
      <c r="E91" s="2816"/>
      <c r="F91" s="2817"/>
    </row>
    <row r="92" spans="1:6" x14ac:dyDescent="0.25">
      <c r="A92" s="2815" t="s">
        <v>281</v>
      </c>
      <c r="B92" s="2816"/>
      <c r="C92" s="2816"/>
      <c r="D92" s="2816"/>
      <c r="E92" s="2816"/>
      <c r="F92" s="2817"/>
    </row>
    <row r="93" spans="1:6" ht="31.5" x14ac:dyDescent="0.25">
      <c r="A93" s="329" t="s">
        <v>18595</v>
      </c>
      <c r="B93" s="116" t="s">
        <v>4</v>
      </c>
      <c r="C93" s="116" t="s">
        <v>5</v>
      </c>
      <c r="D93" s="116" t="s">
        <v>6</v>
      </c>
      <c r="E93" s="301" t="s">
        <v>2786</v>
      </c>
      <c r="F93" s="116" t="s">
        <v>7064</v>
      </c>
    </row>
    <row r="94" spans="1:6" x14ac:dyDescent="0.25">
      <c r="A94" s="329"/>
      <c r="B94" s="2365" t="s">
        <v>27539</v>
      </c>
      <c r="C94" s="2366"/>
      <c r="D94" s="2367"/>
      <c r="E94" s="301"/>
      <c r="F94" s="116"/>
    </row>
    <row r="95" spans="1:6" ht="141.75" x14ac:dyDescent="0.25">
      <c r="A95" s="156">
        <v>1</v>
      </c>
      <c r="B95" s="365" t="s">
        <v>11140</v>
      </c>
      <c r="C95" s="156" t="s">
        <v>35294</v>
      </c>
      <c r="D95" s="365" t="s">
        <v>35295</v>
      </c>
      <c r="E95" s="266">
        <v>682758.62</v>
      </c>
      <c r="F95" s="194" t="s">
        <v>12121</v>
      </c>
    </row>
    <row r="96" spans="1:6" x14ac:dyDescent="0.25">
      <c r="A96" s="156"/>
      <c r="B96" s="2609" t="s">
        <v>25644</v>
      </c>
      <c r="C96" s="2610"/>
      <c r="D96" s="2995"/>
      <c r="E96" s="266"/>
      <c r="F96" s="194"/>
    </row>
    <row r="97" spans="1:6" ht="110.25" x14ac:dyDescent="0.25">
      <c r="A97" s="156">
        <v>2</v>
      </c>
      <c r="B97" s="365" t="s">
        <v>11140</v>
      </c>
      <c r="C97" s="156" t="s">
        <v>35296</v>
      </c>
      <c r="D97" s="365" t="s">
        <v>26363</v>
      </c>
      <c r="E97" s="266">
        <v>100000</v>
      </c>
      <c r="F97" s="194" t="s">
        <v>3166</v>
      </c>
    </row>
    <row r="98" spans="1:6" ht="94.5" x14ac:dyDescent="0.25">
      <c r="A98" s="156">
        <v>3</v>
      </c>
      <c r="B98" s="365" t="s">
        <v>7599</v>
      </c>
      <c r="C98" s="156" t="s">
        <v>35297</v>
      </c>
      <c r="D98" s="365" t="s">
        <v>26365</v>
      </c>
      <c r="E98" s="266">
        <v>150000</v>
      </c>
      <c r="F98" s="194" t="s">
        <v>277</v>
      </c>
    </row>
    <row r="99" spans="1:6" ht="78.75" x14ac:dyDescent="0.25">
      <c r="A99" s="156">
        <v>4</v>
      </c>
      <c r="B99" s="365" t="s">
        <v>7607</v>
      </c>
      <c r="C99" s="156" t="s">
        <v>35298</v>
      </c>
      <c r="D99" s="365" t="s">
        <v>35299</v>
      </c>
      <c r="E99" s="266">
        <v>91379.32</v>
      </c>
      <c r="F99" s="194" t="s">
        <v>12121</v>
      </c>
    </row>
    <row r="100" spans="1:6" x14ac:dyDescent="0.25">
      <c r="A100" s="156"/>
      <c r="B100" s="3019" t="s">
        <v>40</v>
      </c>
      <c r="C100" s="3019"/>
      <c r="D100" s="365"/>
      <c r="E100" s="266"/>
      <c r="F100" s="194"/>
    </row>
    <row r="101" spans="1:6" ht="110.25" x14ac:dyDescent="0.25">
      <c r="A101" s="156">
        <v>5</v>
      </c>
      <c r="B101" s="365" t="s">
        <v>29572</v>
      </c>
      <c r="C101" s="156" t="s">
        <v>35300</v>
      </c>
      <c r="D101" s="365" t="s">
        <v>35301</v>
      </c>
      <c r="E101" s="266">
        <v>568965.51</v>
      </c>
      <c r="F101" s="194" t="s">
        <v>4853</v>
      </c>
    </row>
    <row r="102" spans="1:6" x14ac:dyDescent="0.25">
      <c r="A102" s="156"/>
      <c r="B102" s="3019" t="s">
        <v>8012</v>
      </c>
      <c r="C102" s="3019"/>
      <c r="D102" s="365"/>
      <c r="E102" s="266"/>
      <c r="F102" s="194"/>
    </row>
    <row r="103" spans="1:6" ht="173.25" x14ac:dyDescent="0.25">
      <c r="A103" s="156">
        <v>6</v>
      </c>
      <c r="B103" s="365" t="s">
        <v>35302</v>
      </c>
      <c r="C103" s="156" t="s">
        <v>35303</v>
      </c>
      <c r="D103" s="156" t="s">
        <v>35304</v>
      </c>
      <c r="E103" s="266">
        <v>9786206.8900000006</v>
      </c>
      <c r="F103" s="194" t="s">
        <v>13</v>
      </c>
    </row>
    <row r="104" spans="1:6" x14ac:dyDescent="0.25">
      <c r="A104" s="156"/>
      <c r="B104" s="2356" t="s">
        <v>248</v>
      </c>
      <c r="C104" s="2356"/>
      <c r="D104" s="400"/>
      <c r="E104" s="268">
        <v>11379310.34</v>
      </c>
      <c r="F104" s="402"/>
    </row>
  </sheetData>
  <mergeCells count="20">
    <mergeCell ref="B86:C86"/>
    <mergeCell ref="A1:F1"/>
    <mergeCell ref="A2:F2"/>
    <mergeCell ref="A3:F3"/>
    <mergeCell ref="B5:D5"/>
    <mergeCell ref="B11:D11"/>
    <mergeCell ref="B23:C23"/>
    <mergeCell ref="B25:D25"/>
    <mergeCell ref="B33:C33"/>
    <mergeCell ref="B52:C52"/>
    <mergeCell ref="B75:D75"/>
    <mergeCell ref="B80:C80"/>
    <mergeCell ref="B102:C102"/>
    <mergeCell ref="B104:C104"/>
    <mergeCell ref="A90:F90"/>
    <mergeCell ref="A91:F91"/>
    <mergeCell ref="A92:F92"/>
    <mergeCell ref="B94:D94"/>
    <mergeCell ref="B96:D96"/>
    <mergeCell ref="B100:C100"/>
  </mergeCells>
  <pageMargins left="0.7" right="0.7" top="0.75" bottom="0.75" header="0.3" footer="0.3"/>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3"/>
  <sheetViews>
    <sheetView topLeftCell="A123" workbookViewId="0">
      <selection activeCell="D80" sqref="D80"/>
    </sheetView>
  </sheetViews>
  <sheetFormatPr defaultRowHeight="15.75" x14ac:dyDescent="0.25"/>
  <cols>
    <col min="1" max="1" width="9.140625" style="128"/>
    <col min="2" max="2" width="16.85546875" style="128" customWidth="1"/>
    <col min="3" max="3" width="42.85546875" style="128" customWidth="1"/>
    <col min="4" max="4" width="19" style="128" customWidth="1"/>
    <col min="5" max="5" width="20.285156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35305</v>
      </c>
      <c r="B2" s="2345"/>
      <c r="C2" s="2345"/>
      <c r="D2" s="2345"/>
      <c r="E2" s="2345"/>
      <c r="F2" s="2345"/>
    </row>
    <row r="3" spans="1:6" x14ac:dyDescent="0.25">
      <c r="A3" s="2345" t="s">
        <v>281</v>
      </c>
      <c r="B3" s="2345"/>
      <c r="C3" s="2345"/>
      <c r="D3" s="2345"/>
      <c r="E3" s="2345"/>
      <c r="F3" s="2345"/>
    </row>
    <row r="4" spans="1:6" x14ac:dyDescent="0.25">
      <c r="A4" s="9" t="s">
        <v>3</v>
      </c>
      <c r="B4" s="9" t="s">
        <v>283</v>
      </c>
      <c r="C4" s="9" t="s">
        <v>284</v>
      </c>
      <c r="D4" s="96" t="s">
        <v>5291</v>
      </c>
      <c r="E4" s="138" t="s">
        <v>286</v>
      </c>
      <c r="F4" s="219" t="s">
        <v>287</v>
      </c>
    </row>
    <row r="5" spans="1:6" x14ac:dyDescent="0.25">
      <c r="A5" s="69"/>
      <c r="B5" s="2346" t="s">
        <v>18440</v>
      </c>
      <c r="C5" s="2347"/>
      <c r="D5" s="75"/>
      <c r="E5" s="72"/>
      <c r="F5" s="72"/>
    </row>
    <row r="6" spans="1:6" ht="47.25" x14ac:dyDescent="0.25">
      <c r="A6" s="69">
        <v>1</v>
      </c>
      <c r="B6" s="69" t="s">
        <v>3454</v>
      </c>
      <c r="C6" s="69" t="s">
        <v>35306</v>
      </c>
      <c r="D6" s="75" t="s">
        <v>12</v>
      </c>
      <c r="E6" s="552">
        <f>2133175-500000</f>
        <v>1633175</v>
      </c>
      <c r="F6" s="72" t="s">
        <v>272</v>
      </c>
    </row>
    <row r="7" spans="1:6" ht="126" x14ac:dyDescent="0.25">
      <c r="A7" s="69">
        <v>2</v>
      </c>
      <c r="B7" s="69" t="s">
        <v>295</v>
      </c>
      <c r="C7" s="69" t="s">
        <v>35307</v>
      </c>
      <c r="D7" s="75" t="s">
        <v>1232</v>
      </c>
      <c r="E7" s="74">
        <v>823605.7</v>
      </c>
      <c r="F7" s="72" t="s">
        <v>272</v>
      </c>
    </row>
    <row r="8" spans="1:6" ht="31.5" x14ac:dyDescent="0.25">
      <c r="A8" s="69">
        <v>3</v>
      </c>
      <c r="B8" s="69" t="s">
        <v>17</v>
      </c>
      <c r="C8" s="69" t="s">
        <v>35308</v>
      </c>
      <c r="D8" s="75" t="s">
        <v>19</v>
      </c>
      <c r="E8" s="552">
        <v>51840</v>
      </c>
      <c r="F8" s="72" t="s">
        <v>272</v>
      </c>
    </row>
    <row r="9" spans="1:6" ht="78.75" x14ac:dyDescent="0.25">
      <c r="A9" s="69">
        <v>4</v>
      </c>
      <c r="B9" s="69" t="s">
        <v>23</v>
      </c>
      <c r="C9" s="69" t="s">
        <v>35309</v>
      </c>
      <c r="D9" s="75" t="s">
        <v>3056</v>
      </c>
      <c r="E9" s="552">
        <f>2200000-500000</f>
        <v>1700000</v>
      </c>
      <c r="F9" s="72" t="s">
        <v>272</v>
      </c>
    </row>
    <row r="10" spans="1:6" x14ac:dyDescent="0.25">
      <c r="A10" s="69"/>
      <c r="B10" s="2346" t="s">
        <v>31430</v>
      </c>
      <c r="C10" s="2347"/>
      <c r="D10" s="75"/>
      <c r="E10" s="72"/>
      <c r="F10" s="72"/>
    </row>
    <row r="11" spans="1:6" ht="110.25" x14ac:dyDescent="0.25">
      <c r="A11" s="69">
        <v>5</v>
      </c>
      <c r="B11" s="69" t="s">
        <v>295</v>
      </c>
      <c r="C11" s="69" t="s">
        <v>35310</v>
      </c>
      <c r="D11" s="75" t="s">
        <v>3852</v>
      </c>
      <c r="E11" s="74">
        <v>342482.71</v>
      </c>
      <c r="F11" s="72" t="s">
        <v>277</v>
      </c>
    </row>
    <row r="12" spans="1:6" ht="78.75" x14ac:dyDescent="0.25">
      <c r="A12" s="69">
        <v>6</v>
      </c>
      <c r="B12" s="69" t="s">
        <v>23</v>
      </c>
      <c r="C12" s="69" t="s">
        <v>35311</v>
      </c>
      <c r="D12" s="75" t="s">
        <v>3056</v>
      </c>
      <c r="E12" s="74">
        <v>1130913.8</v>
      </c>
      <c r="F12" s="72" t="s">
        <v>277</v>
      </c>
    </row>
    <row r="13" spans="1:6" ht="78.75" x14ac:dyDescent="0.25">
      <c r="A13" s="69">
        <v>7</v>
      </c>
      <c r="B13" s="69" t="s">
        <v>299</v>
      </c>
      <c r="C13" s="69" t="s">
        <v>35312</v>
      </c>
      <c r="D13" s="75" t="s">
        <v>35313</v>
      </c>
      <c r="E13" s="74">
        <v>1130913.8</v>
      </c>
      <c r="F13" s="72" t="s">
        <v>277</v>
      </c>
    </row>
    <row r="14" spans="1:6" ht="126" x14ac:dyDescent="0.25">
      <c r="A14" s="69">
        <v>8</v>
      </c>
      <c r="B14" s="69" t="s">
        <v>41</v>
      </c>
      <c r="C14" s="69" t="s">
        <v>35314</v>
      </c>
      <c r="D14" s="75" t="s">
        <v>35315</v>
      </c>
      <c r="E14" s="74">
        <v>4568965.5199999996</v>
      </c>
      <c r="F14" s="72" t="s">
        <v>277</v>
      </c>
    </row>
    <row r="15" spans="1:6" x14ac:dyDescent="0.25">
      <c r="A15" s="69"/>
      <c r="B15" s="2346" t="s">
        <v>552</v>
      </c>
      <c r="C15" s="2347"/>
      <c r="D15" s="75"/>
      <c r="E15" s="72"/>
      <c r="F15" s="72"/>
    </row>
    <row r="16" spans="1:6" ht="47.25" x14ac:dyDescent="0.25">
      <c r="A16" s="69">
        <v>9</v>
      </c>
      <c r="B16" s="69" t="s">
        <v>309</v>
      </c>
      <c r="C16" s="69" t="s">
        <v>35316</v>
      </c>
      <c r="D16" s="75" t="s">
        <v>341</v>
      </c>
      <c r="E16" s="552">
        <f>12600000-4000000</f>
        <v>8600000</v>
      </c>
      <c r="F16" s="72" t="s">
        <v>277</v>
      </c>
    </row>
    <row r="17" spans="1:6" ht="47.25" x14ac:dyDescent="0.25">
      <c r="A17" s="69">
        <v>10</v>
      </c>
      <c r="B17" s="69" t="s">
        <v>311</v>
      </c>
      <c r="C17" s="69" t="s">
        <v>35317</v>
      </c>
      <c r="D17" s="75" t="s">
        <v>341</v>
      </c>
      <c r="E17" s="74">
        <f>8048203.02-500000</f>
        <v>7548203.0199999996</v>
      </c>
      <c r="F17" s="72" t="s">
        <v>277</v>
      </c>
    </row>
    <row r="18" spans="1:6" x14ac:dyDescent="0.25">
      <c r="A18" s="69"/>
      <c r="B18" s="2346" t="s">
        <v>307</v>
      </c>
      <c r="C18" s="2347"/>
      <c r="D18" s="75"/>
      <c r="E18" s="74"/>
      <c r="F18" s="72"/>
    </row>
    <row r="19" spans="1:6" ht="94.5" x14ac:dyDescent="0.25">
      <c r="A19" s="69">
        <v>11</v>
      </c>
      <c r="B19" s="70" t="s">
        <v>2066</v>
      </c>
      <c r="C19" s="69" t="s">
        <v>35318</v>
      </c>
      <c r="D19" s="75" t="s">
        <v>35319</v>
      </c>
      <c r="E19" s="74">
        <v>1736206.9</v>
      </c>
      <c r="F19" s="72" t="s">
        <v>277</v>
      </c>
    </row>
    <row r="20" spans="1:6" x14ac:dyDescent="0.25">
      <c r="A20" s="69"/>
      <c r="B20" s="2346" t="s">
        <v>6665</v>
      </c>
      <c r="C20" s="2347"/>
      <c r="D20" s="75"/>
      <c r="E20" s="74"/>
      <c r="F20" s="72"/>
    </row>
    <row r="21" spans="1:6" ht="31.5" x14ac:dyDescent="0.25">
      <c r="A21" s="69">
        <v>12</v>
      </c>
      <c r="B21" s="73" t="s">
        <v>35320</v>
      </c>
      <c r="C21" s="69" t="s">
        <v>35321</v>
      </c>
      <c r="D21" s="75" t="s">
        <v>30072</v>
      </c>
      <c r="E21" s="552">
        <v>100000</v>
      </c>
      <c r="F21" s="72" t="s">
        <v>13</v>
      </c>
    </row>
    <row r="22" spans="1:6" ht="31.5" x14ac:dyDescent="0.25">
      <c r="A22" s="69">
        <v>13</v>
      </c>
      <c r="B22" s="73" t="s">
        <v>35322</v>
      </c>
      <c r="C22" s="69" t="s">
        <v>35323</v>
      </c>
      <c r="D22" s="75" t="s">
        <v>30072</v>
      </c>
      <c r="E22" s="552">
        <v>100000</v>
      </c>
      <c r="F22" s="72" t="s">
        <v>13</v>
      </c>
    </row>
    <row r="23" spans="1:6" ht="31.5" x14ac:dyDescent="0.25">
      <c r="A23" s="69">
        <v>14</v>
      </c>
      <c r="B23" s="73" t="s">
        <v>35324</v>
      </c>
      <c r="C23" s="69" t="s">
        <v>35325</v>
      </c>
      <c r="D23" s="75" t="s">
        <v>30072</v>
      </c>
      <c r="E23" s="552">
        <v>100000</v>
      </c>
      <c r="F23" s="72" t="s">
        <v>13</v>
      </c>
    </row>
    <row r="24" spans="1:6" ht="31.5" x14ac:dyDescent="0.25">
      <c r="A24" s="69">
        <v>15</v>
      </c>
      <c r="B24" s="73" t="s">
        <v>35326</v>
      </c>
      <c r="C24" s="69" t="s">
        <v>35327</v>
      </c>
      <c r="D24" s="75" t="s">
        <v>30072</v>
      </c>
      <c r="E24" s="552">
        <v>100000</v>
      </c>
      <c r="F24" s="72" t="s">
        <v>13</v>
      </c>
    </row>
    <row r="25" spans="1:6" ht="31.5" x14ac:dyDescent="0.25">
      <c r="A25" s="69">
        <v>16</v>
      </c>
      <c r="B25" s="73" t="s">
        <v>35328</v>
      </c>
      <c r="C25" s="69" t="s">
        <v>35329</v>
      </c>
      <c r="D25" s="75" t="s">
        <v>30072</v>
      </c>
      <c r="E25" s="552">
        <v>100000</v>
      </c>
      <c r="F25" s="72" t="s">
        <v>13</v>
      </c>
    </row>
    <row r="26" spans="1:6" ht="31.5" x14ac:dyDescent="0.25">
      <c r="A26" s="69">
        <v>17</v>
      </c>
      <c r="B26" s="73" t="s">
        <v>35330</v>
      </c>
      <c r="C26" s="69" t="s">
        <v>35331</v>
      </c>
      <c r="D26" s="75" t="s">
        <v>30072</v>
      </c>
      <c r="E26" s="552">
        <v>100000</v>
      </c>
      <c r="F26" s="72" t="s">
        <v>13</v>
      </c>
    </row>
    <row r="27" spans="1:6" ht="31.5" x14ac:dyDescent="0.25">
      <c r="A27" s="69">
        <v>18</v>
      </c>
      <c r="B27" s="73" t="s">
        <v>35332</v>
      </c>
      <c r="C27" s="69" t="s">
        <v>35333</v>
      </c>
      <c r="D27" s="75" t="s">
        <v>30072</v>
      </c>
      <c r="E27" s="552">
        <v>102383</v>
      </c>
      <c r="F27" s="72" t="s">
        <v>13</v>
      </c>
    </row>
    <row r="28" spans="1:6" x14ac:dyDescent="0.25">
      <c r="A28" s="69"/>
      <c r="B28" s="2346" t="s">
        <v>556</v>
      </c>
      <c r="C28" s="2347"/>
      <c r="D28" s="75"/>
      <c r="E28" s="72"/>
      <c r="F28" s="72"/>
    </row>
    <row r="29" spans="1:6" ht="94.5" x14ac:dyDescent="0.25">
      <c r="A29" s="69">
        <v>19</v>
      </c>
      <c r="B29" s="69" t="s">
        <v>34276</v>
      </c>
      <c r="C29" s="69" t="s">
        <v>35334</v>
      </c>
      <c r="D29" s="75" t="s">
        <v>35335</v>
      </c>
      <c r="E29" s="552">
        <v>1000000</v>
      </c>
      <c r="F29" s="72" t="s">
        <v>135</v>
      </c>
    </row>
    <row r="30" spans="1:6" ht="78.75" x14ac:dyDescent="0.25">
      <c r="A30" s="69">
        <v>20</v>
      </c>
      <c r="B30" s="69" t="s">
        <v>35336</v>
      </c>
      <c r="C30" s="69" t="s">
        <v>35337</v>
      </c>
      <c r="D30" s="75" t="s">
        <v>35338</v>
      </c>
      <c r="E30" s="552">
        <v>1000000</v>
      </c>
      <c r="F30" s="72" t="s">
        <v>13</v>
      </c>
    </row>
    <row r="31" spans="1:6" ht="94.5" x14ac:dyDescent="0.25">
      <c r="A31" s="69">
        <v>21</v>
      </c>
      <c r="B31" s="69" t="s">
        <v>35339</v>
      </c>
      <c r="C31" s="69" t="s">
        <v>35340</v>
      </c>
      <c r="D31" s="75" t="s">
        <v>35335</v>
      </c>
      <c r="E31" s="552">
        <v>1000000</v>
      </c>
      <c r="F31" s="72" t="s">
        <v>272</v>
      </c>
    </row>
    <row r="32" spans="1:6" ht="94.5" x14ac:dyDescent="0.25">
      <c r="A32" s="69">
        <v>22</v>
      </c>
      <c r="B32" s="69" t="s">
        <v>35341</v>
      </c>
      <c r="C32" s="69" t="s">
        <v>35342</v>
      </c>
      <c r="D32" s="75" t="s">
        <v>35335</v>
      </c>
      <c r="E32" s="552">
        <v>1000000</v>
      </c>
      <c r="F32" s="72" t="s">
        <v>272</v>
      </c>
    </row>
    <row r="33" spans="1:6" ht="78.75" x14ac:dyDescent="0.25">
      <c r="A33" s="69">
        <v>23</v>
      </c>
      <c r="B33" s="69" t="s">
        <v>35343</v>
      </c>
      <c r="C33" s="69" t="s">
        <v>35344</v>
      </c>
      <c r="D33" s="75" t="s">
        <v>35345</v>
      </c>
      <c r="E33" s="552">
        <v>1000000</v>
      </c>
      <c r="F33" s="72" t="s">
        <v>13</v>
      </c>
    </row>
    <row r="34" spans="1:6" ht="94.5" x14ac:dyDescent="0.25">
      <c r="A34" s="69">
        <v>24</v>
      </c>
      <c r="B34" s="69" t="s">
        <v>35346</v>
      </c>
      <c r="C34" s="69" t="s">
        <v>35347</v>
      </c>
      <c r="D34" s="75" t="s">
        <v>35335</v>
      </c>
      <c r="E34" s="552">
        <v>1000000</v>
      </c>
      <c r="F34" s="72" t="s">
        <v>272</v>
      </c>
    </row>
    <row r="35" spans="1:6" ht="94.5" x14ac:dyDescent="0.25">
      <c r="A35" s="69">
        <v>25</v>
      </c>
      <c r="B35" s="69" t="s">
        <v>35348</v>
      </c>
      <c r="C35" s="69" t="s">
        <v>35349</v>
      </c>
      <c r="D35" s="75" t="s">
        <v>35335</v>
      </c>
      <c r="E35" s="552">
        <v>1000000</v>
      </c>
      <c r="F35" s="72" t="s">
        <v>272</v>
      </c>
    </row>
    <row r="36" spans="1:6" ht="94.5" x14ac:dyDescent="0.25">
      <c r="A36" s="69">
        <v>26</v>
      </c>
      <c r="B36" s="69" t="s">
        <v>35350</v>
      </c>
      <c r="C36" s="69" t="s">
        <v>35351</v>
      </c>
      <c r="D36" s="75" t="s">
        <v>35352</v>
      </c>
      <c r="E36" s="552">
        <v>1000000</v>
      </c>
      <c r="F36" s="72" t="s">
        <v>13</v>
      </c>
    </row>
    <row r="37" spans="1:6" ht="63" x14ac:dyDescent="0.25">
      <c r="A37" s="69">
        <v>27</v>
      </c>
      <c r="B37" s="69" t="s">
        <v>34324</v>
      </c>
      <c r="C37" s="69" t="s">
        <v>35353</v>
      </c>
      <c r="D37" s="75" t="s">
        <v>35354</v>
      </c>
      <c r="E37" s="552">
        <v>767000</v>
      </c>
      <c r="F37" s="72" t="s">
        <v>272</v>
      </c>
    </row>
    <row r="38" spans="1:6" ht="94.5" x14ac:dyDescent="0.25">
      <c r="A38" s="69">
        <v>28</v>
      </c>
      <c r="B38" s="69" t="s">
        <v>35355</v>
      </c>
      <c r="C38" s="69" t="s">
        <v>35356</v>
      </c>
      <c r="D38" s="75" t="s">
        <v>35335</v>
      </c>
      <c r="E38" s="552">
        <v>1000000</v>
      </c>
      <c r="F38" s="72" t="s">
        <v>272</v>
      </c>
    </row>
    <row r="39" spans="1:6" ht="94.5" x14ac:dyDescent="0.25">
      <c r="A39" s="69">
        <v>29</v>
      </c>
      <c r="B39" s="69" t="s">
        <v>35357</v>
      </c>
      <c r="C39" s="69" t="s">
        <v>35358</v>
      </c>
      <c r="D39" s="75" t="s">
        <v>35335</v>
      </c>
      <c r="E39" s="552">
        <v>1000000</v>
      </c>
      <c r="F39" s="72" t="s">
        <v>272</v>
      </c>
    </row>
    <row r="40" spans="1:6" ht="94.5" x14ac:dyDescent="0.25">
      <c r="A40" s="69">
        <v>30</v>
      </c>
      <c r="B40" s="69" t="s">
        <v>35359</v>
      </c>
      <c r="C40" s="69" t="s">
        <v>35360</v>
      </c>
      <c r="D40" s="75" t="s">
        <v>35335</v>
      </c>
      <c r="E40" s="552">
        <v>1000000</v>
      </c>
      <c r="F40" s="72" t="s">
        <v>272</v>
      </c>
    </row>
    <row r="41" spans="1:6" ht="94.5" x14ac:dyDescent="0.25">
      <c r="A41" s="69">
        <v>31</v>
      </c>
      <c r="B41" s="69" t="s">
        <v>35361</v>
      </c>
      <c r="C41" s="69" t="s">
        <v>35362</v>
      </c>
      <c r="D41" s="75" t="s">
        <v>35335</v>
      </c>
      <c r="E41" s="552">
        <v>1000000</v>
      </c>
      <c r="F41" s="72" t="s">
        <v>272</v>
      </c>
    </row>
    <row r="42" spans="1:6" ht="94.5" x14ac:dyDescent="0.25">
      <c r="A42" s="69">
        <v>32</v>
      </c>
      <c r="B42" s="69" t="s">
        <v>35363</v>
      </c>
      <c r="C42" s="69" t="s">
        <v>35364</v>
      </c>
      <c r="D42" s="75" t="s">
        <v>35335</v>
      </c>
      <c r="E42" s="552">
        <v>1000000</v>
      </c>
      <c r="F42" s="72" t="s">
        <v>272</v>
      </c>
    </row>
    <row r="43" spans="1:6" ht="78.75" x14ac:dyDescent="0.25">
      <c r="A43" s="69">
        <v>33</v>
      </c>
      <c r="B43" s="69" t="s">
        <v>35365</v>
      </c>
      <c r="C43" s="69" t="s">
        <v>35366</v>
      </c>
      <c r="D43" s="75" t="s">
        <v>35338</v>
      </c>
      <c r="E43" s="552">
        <v>1000000</v>
      </c>
      <c r="F43" s="72" t="s">
        <v>13</v>
      </c>
    </row>
    <row r="44" spans="1:6" ht="78.75" x14ac:dyDescent="0.25">
      <c r="A44" s="69">
        <v>34</v>
      </c>
      <c r="B44" s="69" t="s">
        <v>35367</v>
      </c>
      <c r="C44" s="69" t="s">
        <v>35368</v>
      </c>
      <c r="D44" s="75" t="s">
        <v>35338</v>
      </c>
      <c r="E44" s="552">
        <v>1000000</v>
      </c>
      <c r="F44" s="72" t="s">
        <v>13</v>
      </c>
    </row>
    <row r="45" spans="1:6" ht="78.75" x14ac:dyDescent="0.25">
      <c r="A45" s="69">
        <v>35</v>
      </c>
      <c r="B45" s="69" t="s">
        <v>35369</v>
      </c>
      <c r="C45" s="69" t="s">
        <v>35370</v>
      </c>
      <c r="D45" s="75" t="s">
        <v>35371</v>
      </c>
      <c r="E45" s="552">
        <v>2000000</v>
      </c>
      <c r="F45" s="72" t="s">
        <v>13</v>
      </c>
    </row>
    <row r="46" spans="1:6" ht="94.5" x14ac:dyDescent="0.25">
      <c r="A46" s="69">
        <v>36</v>
      </c>
      <c r="B46" s="69" t="s">
        <v>35372</v>
      </c>
      <c r="C46" s="69" t="s">
        <v>35373</v>
      </c>
      <c r="D46" s="75" t="s">
        <v>35335</v>
      </c>
      <c r="E46" s="552">
        <v>1000000</v>
      </c>
      <c r="F46" s="72" t="s">
        <v>272</v>
      </c>
    </row>
    <row r="47" spans="1:6" ht="94.5" x14ac:dyDescent="0.25">
      <c r="A47" s="69">
        <v>37</v>
      </c>
      <c r="B47" s="69" t="s">
        <v>35374</v>
      </c>
      <c r="C47" s="69" t="s">
        <v>35375</v>
      </c>
      <c r="D47" s="75" t="s">
        <v>35335</v>
      </c>
      <c r="E47" s="552">
        <v>1046234</v>
      </c>
      <c r="F47" s="72" t="s">
        <v>272</v>
      </c>
    </row>
    <row r="48" spans="1:6" ht="94.5" x14ac:dyDescent="0.25">
      <c r="A48" s="69">
        <v>38</v>
      </c>
      <c r="B48" s="69" t="s">
        <v>35376</v>
      </c>
      <c r="C48" s="69" t="s">
        <v>35377</v>
      </c>
      <c r="D48" s="75" t="s">
        <v>35335</v>
      </c>
      <c r="E48" s="552">
        <v>1000000</v>
      </c>
      <c r="F48" s="72" t="s">
        <v>272</v>
      </c>
    </row>
    <row r="49" spans="1:6" ht="94.5" x14ac:dyDescent="0.25">
      <c r="A49" s="69">
        <v>39</v>
      </c>
      <c r="B49" s="69" t="s">
        <v>35378</v>
      </c>
      <c r="C49" s="69" t="s">
        <v>35379</v>
      </c>
      <c r="D49" s="75" t="s">
        <v>35380</v>
      </c>
      <c r="E49" s="552">
        <v>1000000</v>
      </c>
      <c r="F49" s="72" t="s">
        <v>272</v>
      </c>
    </row>
    <row r="50" spans="1:6" ht="94.5" x14ac:dyDescent="0.25">
      <c r="A50" s="69">
        <v>40</v>
      </c>
      <c r="B50" s="69" t="s">
        <v>19684</v>
      </c>
      <c r="C50" s="69" t="s">
        <v>35381</v>
      </c>
      <c r="D50" s="75" t="s">
        <v>35335</v>
      </c>
      <c r="E50" s="552">
        <v>1000000</v>
      </c>
      <c r="F50" s="72" t="s">
        <v>272</v>
      </c>
    </row>
    <row r="51" spans="1:6" ht="283.5" x14ac:dyDescent="0.25">
      <c r="A51" s="69">
        <v>41</v>
      </c>
      <c r="B51" s="69" t="s">
        <v>35382</v>
      </c>
      <c r="C51" s="69" t="s">
        <v>35383</v>
      </c>
      <c r="D51" s="75" t="s">
        <v>35384</v>
      </c>
      <c r="E51" s="74">
        <v>1169256.8</v>
      </c>
      <c r="F51" s="72" t="s">
        <v>13</v>
      </c>
    </row>
    <row r="52" spans="1:6" ht="283.5" x14ac:dyDescent="0.25">
      <c r="A52" s="69">
        <v>42</v>
      </c>
      <c r="B52" s="69" t="s">
        <v>35385</v>
      </c>
      <c r="C52" s="69" t="s">
        <v>35386</v>
      </c>
      <c r="D52" s="75" t="s">
        <v>35384</v>
      </c>
      <c r="E52" s="74">
        <v>1169256.8</v>
      </c>
      <c r="F52" s="72" t="s">
        <v>13</v>
      </c>
    </row>
    <row r="53" spans="1:6" ht="283.5" x14ac:dyDescent="0.25">
      <c r="A53" s="69">
        <v>43</v>
      </c>
      <c r="B53" s="69" t="s">
        <v>35387</v>
      </c>
      <c r="C53" s="69" t="s">
        <v>35388</v>
      </c>
      <c r="D53" s="75" t="s">
        <v>35384</v>
      </c>
      <c r="E53" s="74">
        <v>1169256.8</v>
      </c>
      <c r="F53" s="72" t="s">
        <v>13</v>
      </c>
    </row>
    <row r="54" spans="1:6" ht="283.5" x14ac:dyDescent="0.25">
      <c r="A54" s="69">
        <v>44</v>
      </c>
      <c r="B54" s="69" t="s">
        <v>35389</v>
      </c>
      <c r="C54" s="69" t="s">
        <v>35390</v>
      </c>
      <c r="D54" s="75" t="s">
        <v>35384</v>
      </c>
      <c r="E54" s="74">
        <v>1169256.8</v>
      </c>
      <c r="F54" s="72" t="s">
        <v>13</v>
      </c>
    </row>
    <row r="55" spans="1:6" ht="63" x14ac:dyDescent="0.25">
      <c r="A55" s="69">
        <v>45</v>
      </c>
      <c r="B55" s="69" t="s">
        <v>683</v>
      </c>
      <c r="C55" s="69" t="s">
        <v>35391</v>
      </c>
      <c r="D55" s="75" t="s">
        <v>35392</v>
      </c>
      <c r="E55" s="552">
        <v>3500000</v>
      </c>
      <c r="F55" s="72" t="s">
        <v>13</v>
      </c>
    </row>
    <row r="56" spans="1:6" ht="78.75" x14ac:dyDescent="0.25">
      <c r="A56" s="69">
        <v>46</v>
      </c>
      <c r="B56" s="69" t="s">
        <v>35393</v>
      </c>
      <c r="C56" s="69" t="s">
        <v>35394</v>
      </c>
      <c r="D56" s="69" t="s">
        <v>35395</v>
      </c>
      <c r="E56" s="74">
        <v>451394.23</v>
      </c>
      <c r="F56" s="72" t="s">
        <v>13</v>
      </c>
    </row>
    <row r="57" spans="1:6" x14ac:dyDescent="0.25">
      <c r="A57" s="69"/>
      <c r="B57" s="2346" t="s">
        <v>1461</v>
      </c>
      <c r="C57" s="2347"/>
      <c r="D57" s="75"/>
      <c r="E57" s="72"/>
      <c r="F57" s="72"/>
    </row>
    <row r="58" spans="1:6" ht="204.75" x14ac:dyDescent="0.25">
      <c r="A58" s="69">
        <v>47</v>
      </c>
      <c r="B58" s="69" t="s">
        <v>35396</v>
      </c>
      <c r="C58" s="69" t="s">
        <v>35397</v>
      </c>
      <c r="D58" s="75" t="s">
        <v>35398</v>
      </c>
      <c r="E58" s="552">
        <v>4000000</v>
      </c>
      <c r="F58" s="72" t="s">
        <v>13</v>
      </c>
    </row>
    <row r="59" spans="1:6" ht="94.5" x14ac:dyDescent="0.25">
      <c r="A59" s="69">
        <v>48</v>
      </c>
      <c r="B59" s="69" t="s">
        <v>35399</v>
      </c>
      <c r="C59" s="69" t="s">
        <v>35400</v>
      </c>
      <c r="D59" s="75" t="s">
        <v>35401</v>
      </c>
      <c r="E59" s="552">
        <v>100000</v>
      </c>
      <c r="F59" s="72" t="s">
        <v>13</v>
      </c>
    </row>
    <row r="60" spans="1:6" ht="78.75" x14ac:dyDescent="0.25">
      <c r="A60" s="69">
        <v>49</v>
      </c>
      <c r="B60" s="69" t="s">
        <v>35402</v>
      </c>
      <c r="C60" s="69" t="s">
        <v>35403</v>
      </c>
      <c r="D60" s="75" t="s">
        <v>35404</v>
      </c>
      <c r="E60" s="552">
        <v>1500000</v>
      </c>
      <c r="F60" s="72" t="s">
        <v>272</v>
      </c>
    </row>
    <row r="61" spans="1:6" ht="110.25" x14ac:dyDescent="0.25">
      <c r="A61" s="69">
        <v>50</v>
      </c>
      <c r="B61" s="69" t="s">
        <v>35405</v>
      </c>
      <c r="C61" s="69" t="s">
        <v>35406</v>
      </c>
      <c r="D61" s="75" t="s">
        <v>35407</v>
      </c>
      <c r="E61" s="552">
        <v>1000000</v>
      </c>
      <c r="F61" s="72" t="s">
        <v>272</v>
      </c>
    </row>
    <row r="62" spans="1:6" ht="173.25" x14ac:dyDescent="0.25">
      <c r="A62" s="69">
        <v>51</v>
      </c>
      <c r="B62" s="69" t="s">
        <v>35408</v>
      </c>
      <c r="C62" s="69" t="s">
        <v>35409</v>
      </c>
      <c r="D62" s="75" t="s">
        <v>35410</v>
      </c>
      <c r="E62" s="552">
        <v>1100000</v>
      </c>
      <c r="F62" s="72" t="s">
        <v>13</v>
      </c>
    </row>
    <row r="63" spans="1:6" ht="47.25" x14ac:dyDescent="0.25">
      <c r="A63" s="69">
        <v>52</v>
      </c>
      <c r="B63" s="69" t="s">
        <v>35411</v>
      </c>
      <c r="C63" s="69" t="s">
        <v>35412</v>
      </c>
      <c r="D63" s="75" t="s">
        <v>35413</v>
      </c>
      <c r="E63" s="552">
        <v>100000</v>
      </c>
      <c r="F63" s="72" t="s">
        <v>13</v>
      </c>
    </row>
    <row r="64" spans="1:6" ht="47.25" x14ac:dyDescent="0.25">
      <c r="A64" s="69">
        <v>53</v>
      </c>
      <c r="B64" s="69" t="s">
        <v>35414</v>
      </c>
      <c r="C64" s="69" t="s">
        <v>35415</v>
      </c>
      <c r="D64" s="75" t="s">
        <v>35413</v>
      </c>
      <c r="E64" s="552">
        <v>100000</v>
      </c>
      <c r="F64" s="72" t="s">
        <v>13</v>
      </c>
    </row>
    <row r="65" spans="1:6" ht="47.25" x14ac:dyDescent="0.25">
      <c r="A65" s="69">
        <v>54</v>
      </c>
      <c r="B65" s="69" t="s">
        <v>35416</v>
      </c>
      <c r="C65" s="69" t="s">
        <v>35417</v>
      </c>
      <c r="D65" s="75" t="s">
        <v>35413</v>
      </c>
      <c r="E65" s="552">
        <v>100000</v>
      </c>
      <c r="F65" s="72" t="s">
        <v>13</v>
      </c>
    </row>
    <row r="66" spans="1:6" ht="110.25" x14ac:dyDescent="0.25">
      <c r="A66" s="69">
        <v>55</v>
      </c>
      <c r="B66" s="69" t="s">
        <v>35418</v>
      </c>
      <c r="C66" s="69" t="s">
        <v>35419</v>
      </c>
      <c r="D66" s="75" t="s">
        <v>35420</v>
      </c>
      <c r="E66" s="552">
        <v>150000</v>
      </c>
      <c r="F66" s="72" t="s">
        <v>272</v>
      </c>
    </row>
    <row r="67" spans="1:6" x14ac:dyDescent="0.25">
      <c r="A67" s="69"/>
      <c r="B67" s="2346" t="s">
        <v>12465</v>
      </c>
      <c r="C67" s="2347"/>
      <c r="D67" s="75"/>
      <c r="E67" s="72"/>
      <c r="F67" s="72"/>
    </row>
    <row r="68" spans="1:6" ht="63" x14ac:dyDescent="0.25">
      <c r="A68" s="69">
        <v>56</v>
      </c>
      <c r="B68" s="69" t="s">
        <v>35421</v>
      </c>
      <c r="C68" s="69" t="s">
        <v>35422</v>
      </c>
      <c r="D68" s="75" t="s">
        <v>35423</v>
      </c>
      <c r="E68" s="552">
        <v>1000000</v>
      </c>
      <c r="F68" s="72" t="s">
        <v>277</v>
      </c>
    </row>
    <row r="69" spans="1:6" x14ac:dyDescent="0.25">
      <c r="A69" s="69"/>
      <c r="B69" s="2346" t="s">
        <v>613</v>
      </c>
      <c r="C69" s="2347"/>
      <c r="D69" s="75"/>
      <c r="E69" s="72"/>
      <c r="F69" s="72"/>
    </row>
    <row r="70" spans="1:6" ht="94.5" x14ac:dyDescent="0.25">
      <c r="A70" s="69">
        <v>57</v>
      </c>
      <c r="B70" s="69" t="s">
        <v>35424</v>
      </c>
      <c r="C70" s="69" t="s">
        <v>790</v>
      </c>
      <c r="D70" s="75" t="s">
        <v>35335</v>
      </c>
      <c r="E70" s="552">
        <v>500000</v>
      </c>
      <c r="F70" s="72" t="s">
        <v>272</v>
      </c>
    </row>
    <row r="71" spans="1:6" ht="94.5" x14ac:dyDescent="0.25">
      <c r="A71" s="69">
        <v>58</v>
      </c>
      <c r="B71" s="69" t="s">
        <v>35425</v>
      </c>
      <c r="C71" s="69" t="s">
        <v>35426</v>
      </c>
      <c r="D71" s="75" t="s">
        <v>35380</v>
      </c>
      <c r="E71" s="552">
        <v>500000</v>
      </c>
      <c r="F71" s="72" t="s">
        <v>272</v>
      </c>
    </row>
    <row r="72" spans="1:6" ht="94.5" x14ac:dyDescent="0.25">
      <c r="A72" s="69">
        <v>59</v>
      </c>
      <c r="B72" s="69" t="s">
        <v>35427</v>
      </c>
      <c r="C72" s="69" t="s">
        <v>35428</v>
      </c>
      <c r="D72" s="75" t="s">
        <v>35429</v>
      </c>
      <c r="E72" s="552">
        <v>1000000</v>
      </c>
      <c r="F72" s="72" t="s">
        <v>13</v>
      </c>
    </row>
    <row r="73" spans="1:6" ht="78.75" x14ac:dyDescent="0.25">
      <c r="A73" s="69">
        <v>60</v>
      </c>
      <c r="B73" s="69" t="s">
        <v>35430</v>
      </c>
      <c r="C73" s="69" t="s">
        <v>35431</v>
      </c>
      <c r="D73" s="75" t="s">
        <v>35432</v>
      </c>
      <c r="E73" s="552">
        <v>500000</v>
      </c>
      <c r="F73" s="72" t="s">
        <v>272</v>
      </c>
    </row>
    <row r="74" spans="1:6" ht="94.5" x14ac:dyDescent="0.25">
      <c r="A74" s="69">
        <v>61</v>
      </c>
      <c r="B74" s="69" t="s">
        <v>35433</v>
      </c>
      <c r="C74" s="69" t="s">
        <v>35434</v>
      </c>
      <c r="D74" s="75" t="s">
        <v>35335</v>
      </c>
      <c r="E74" s="552">
        <v>500000</v>
      </c>
      <c r="F74" s="72" t="s">
        <v>272</v>
      </c>
    </row>
    <row r="75" spans="1:6" ht="78.75" x14ac:dyDescent="0.25">
      <c r="A75" s="69">
        <v>62</v>
      </c>
      <c r="B75" s="69" t="s">
        <v>35435</v>
      </c>
      <c r="C75" s="69" t="s">
        <v>35436</v>
      </c>
      <c r="D75" s="75" t="s">
        <v>35437</v>
      </c>
      <c r="E75" s="552">
        <v>1000000</v>
      </c>
      <c r="F75" s="72" t="s">
        <v>13</v>
      </c>
    </row>
    <row r="76" spans="1:6" x14ac:dyDescent="0.25">
      <c r="A76" s="69"/>
      <c r="B76" s="70" t="s">
        <v>248</v>
      </c>
      <c r="C76" s="70"/>
      <c r="D76" s="76"/>
      <c r="E76" s="82">
        <f>SUM(E6:E75)</f>
        <v>74560344.879999995</v>
      </c>
      <c r="F76" s="71"/>
    </row>
    <row r="77" spans="1:6" x14ac:dyDescent="0.25">
      <c r="A77" s="73"/>
      <c r="B77" s="2472" t="s">
        <v>9</v>
      </c>
      <c r="C77" s="2472"/>
      <c r="D77" s="2472"/>
      <c r="E77" s="189"/>
      <c r="F77" s="71"/>
    </row>
    <row r="78" spans="1:6" ht="63" x14ac:dyDescent="0.25">
      <c r="A78" s="73">
        <v>1</v>
      </c>
      <c r="B78" s="69" t="s">
        <v>269</v>
      </c>
      <c r="C78" s="7" t="s">
        <v>35438</v>
      </c>
      <c r="D78" s="75" t="s">
        <v>271</v>
      </c>
      <c r="E78" s="187">
        <v>1000000</v>
      </c>
      <c r="F78" s="72" t="s">
        <v>272</v>
      </c>
    </row>
    <row r="79" spans="1:6" x14ac:dyDescent="0.25">
      <c r="A79" s="73"/>
      <c r="B79" s="70" t="s">
        <v>273</v>
      </c>
      <c r="C79" s="7"/>
      <c r="D79" s="75"/>
      <c r="E79" s="187"/>
      <c r="F79" s="72"/>
    </row>
    <row r="80" spans="1:6" ht="94.5" x14ac:dyDescent="0.25">
      <c r="A80" s="73">
        <v>2</v>
      </c>
      <c r="B80" s="69" t="s">
        <v>274</v>
      </c>
      <c r="C80" s="7" t="s">
        <v>35439</v>
      </c>
      <c r="D80" s="75" t="s">
        <v>276</v>
      </c>
      <c r="E80" s="187">
        <v>4500000</v>
      </c>
      <c r="F80" s="72" t="s">
        <v>277</v>
      </c>
    </row>
    <row r="81" spans="1:6" x14ac:dyDescent="0.25">
      <c r="A81" s="73"/>
      <c r="B81" s="70" t="s">
        <v>248</v>
      </c>
      <c r="C81" s="69"/>
      <c r="D81" s="75"/>
      <c r="E81" s="189">
        <v>5500000</v>
      </c>
      <c r="F81" s="72"/>
    </row>
    <row r="82" spans="1:6" ht="20.25" customHeight="1" x14ac:dyDescent="0.25">
      <c r="A82" s="73"/>
      <c r="B82" s="2348" t="s">
        <v>323</v>
      </c>
      <c r="C82" s="2350"/>
      <c r="D82" s="75"/>
      <c r="E82" s="189"/>
      <c r="F82" s="72"/>
    </row>
    <row r="83" spans="1:6" ht="409.5" x14ac:dyDescent="0.25">
      <c r="A83" s="69">
        <v>58</v>
      </c>
      <c r="B83" s="70" t="s">
        <v>35440</v>
      </c>
      <c r="C83" s="69" t="s">
        <v>35441</v>
      </c>
      <c r="D83" s="75" t="s">
        <v>35442</v>
      </c>
      <c r="E83" s="552">
        <v>6750000</v>
      </c>
      <c r="F83" s="72" t="s">
        <v>13</v>
      </c>
    </row>
    <row r="84" spans="1:6" x14ac:dyDescent="0.25">
      <c r="A84" s="88"/>
      <c r="B84" s="9" t="s">
        <v>248</v>
      </c>
      <c r="C84" s="88"/>
      <c r="D84" s="88"/>
      <c r="E84" s="1464">
        <v>6750000</v>
      </c>
      <c r="F84" s="90"/>
    </row>
    <row r="85" spans="1:6" ht="19.5" customHeight="1" x14ac:dyDescent="0.25">
      <c r="A85" s="88"/>
      <c r="B85" s="2373" t="s">
        <v>324</v>
      </c>
      <c r="C85" s="2374"/>
      <c r="D85" s="88"/>
      <c r="E85" s="89">
        <f>E84+E81+E76</f>
        <v>86810344.879999995</v>
      </c>
      <c r="F85" s="90"/>
    </row>
    <row r="89" spans="1:6" x14ac:dyDescent="0.25">
      <c r="A89" s="2352" t="s">
        <v>0</v>
      </c>
      <c r="B89" s="2352"/>
      <c r="C89" s="2352"/>
      <c r="D89" s="2352"/>
      <c r="E89" s="2352"/>
      <c r="F89" s="2352"/>
    </row>
    <row r="90" spans="1:6" x14ac:dyDescent="0.25">
      <c r="A90" s="2352" t="s">
        <v>35305</v>
      </c>
      <c r="B90" s="2352"/>
      <c r="C90" s="2352"/>
      <c r="D90" s="2352"/>
      <c r="E90" s="2352"/>
      <c r="F90" s="2352"/>
    </row>
    <row r="91" spans="1:6" x14ac:dyDescent="0.25">
      <c r="A91" s="2352" t="s">
        <v>281</v>
      </c>
      <c r="B91" s="2352"/>
      <c r="C91" s="2352"/>
      <c r="D91" s="2352"/>
      <c r="E91" s="2352"/>
      <c r="F91" s="2352"/>
    </row>
    <row r="92" spans="1:6" x14ac:dyDescent="0.25">
      <c r="A92" s="381" t="s">
        <v>3</v>
      </c>
      <c r="B92" s="382" t="s">
        <v>5559</v>
      </c>
      <c r="C92" s="382" t="s">
        <v>284</v>
      </c>
      <c r="D92" s="382" t="s">
        <v>4426</v>
      </c>
      <c r="E92" s="301" t="s">
        <v>286</v>
      </c>
      <c r="F92" s="116" t="s">
        <v>1228</v>
      </c>
    </row>
    <row r="93" spans="1:6" x14ac:dyDescent="0.25">
      <c r="A93" s="120"/>
      <c r="B93" s="2476" t="s">
        <v>35443</v>
      </c>
      <c r="C93" s="2476"/>
      <c r="D93" s="2476"/>
      <c r="E93" s="301"/>
      <c r="F93" s="116"/>
    </row>
    <row r="94" spans="1:6" ht="47.25" x14ac:dyDescent="0.25">
      <c r="A94" s="120">
        <v>1</v>
      </c>
      <c r="B94" s="149" t="s">
        <v>718</v>
      </c>
      <c r="C94" s="149" t="s">
        <v>35306</v>
      </c>
      <c r="D94" s="149" t="s">
        <v>27563</v>
      </c>
      <c r="E94" s="150">
        <v>273103.45</v>
      </c>
      <c r="F94" s="121" t="s">
        <v>15941</v>
      </c>
    </row>
    <row r="95" spans="1:6" ht="110.25" x14ac:dyDescent="0.25">
      <c r="A95" s="120">
        <v>2</v>
      </c>
      <c r="B95" s="149" t="s">
        <v>721</v>
      </c>
      <c r="C95" s="149" t="s">
        <v>35444</v>
      </c>
      <c r="D95" s="149" t="s">
        <v>2063</v>
      </c>
      <c r="E95" s="150">
        <v>204827.59</v>
      </c>
      <c r="F95" s="121" t="s">
        <v>15941</v>
      </c>
    </row>
    <row r="96" spans="1:6" ht="63" x14ac:dyDescent="0.25">
      <c r="A96" s="120">
        <v>3</v>
      </c>
      <c r="B96" s="149" t="s">
        <v>12263</v>
      </c>
      <c r="C96" s="149" t="s">
        <v>35445</v>
      </c>
      <c r="D96" s="149" t="s">
        <v>27567</v>
      </c>
      <c r="E96" s="150">
        <v>204827.59</v>
      </c>
      <c r="F96" s="121" t="s">
        <v>15941</v>
      </c>
    </row>
    <row r="97" spans="1:6" x14ac:dyDescent="0.25">
      <c r="A97" s="120"/>
      <c r="B97" s="2356" t="s">
        <v>334</v>
      </c>
      <c r="C97" s="2356"/>
      <c r="D97" s="149"/>
      <c r="E97" s="150"/>
      <c r="F97" s="121"/>
    </row>
    <row r="98" spans="1:6" ht="47.25" x14ac:dyDescent="0.25">
      <c r="A98" s="120">
        <v>4</v>
      </c>
      <c r="B98" s="149" t="s">
        <v>12263</v>
      </c>
      <c r="C98" s="149" t="s">
        <v>35446</v>
      </c>
      <c r="D98" s="149" t="s">
        <v>35447</v>
      </c>
      <c r="E98" s="150">
        <v>102413.8</v>
      </c>
      <c r="F98" s="121" t="s">
        <v>15941</v>
      </c>
    </row>
    <row r="99" spans="1:6" ht="78.75" x14ac:dyDescent="0.25">
      <c r="A99" s="120">
        <v>5</v>
      </c>
      <c r="B99" s="149" t="s">
        <v>35448</v>
      </c>
      <c r="C99" s="149" t="s">
        <v>35311</v>
      </c>
      <c r="D99" s="149" t="s">
        <v>35449</v>
      </c>
      <c r="E99" s="150">
        <v>102413.8</v>
      </c>
      <c r="F99" s="121" t="s">
        <v>15941</v>
      </c>
    </row>
    <row r="100" spans="1:6" ht="78.75" x14ac:dyDescent="0.25">
      <c r="A100" s="120">
        <v>6</v>
      </c>
      <c r="B100" s="149" t="s">
        <v>721</v>
      </c>
      <c r="C100" s="149" t="s">
        <v>35450</v>
      </c>
      <c r="D100" s="149" t="s">
        <v>35451</v>
      </c>
      <c r="E100" s="150">
        <v>136551.73000000001</v>
      </c>
      <c r="F100" s="121" t="s">
        <v>15941</v>
      </c>
    </row>
    <row r="101" spans="1:6" x14ac:dyDescent="0.25">
      <c r="A101" s="120"/>
      <c r="B101" s="382" t="s">
        <v>306</v>
      </c>
      <c r="C101" s="149"/>
      <c r="D101" s="149"/>
      <c r="E101" s="150"/>
      <c r="F101" s="121"/>
    </row>
    <row r="102" spans="1:6" ht="47.25" x14ac:dyDescent="0.25">
      <c r="A102" s="120">
        <v>7</v>
      </c>
      <c r="B102" s="149" t="s">
        <v>27578</v>
      </c>
      <c r="C102" s="149" t="s">
        <v>35452</v>
      </c>
      <c r="D102" s="149" t="s">
        <v>35453</v>
      </c>
      <c r="E102" s="150">
        <v>227586.2</v>
      </c>
      <c r="F102" s="121" t="s">
        <v>13</v>
      </c>
    </row>
    <row r="103" spans="1:6" x14ac:dyDescent="0.25">
      <c r="A103" s="120"/>
      <c r="B103" s="2358" t="s">
        <v>34</v>
      </c>
      <c r="C103" s="2358"/>
      <c r="D103" s="149"/>
      <c r="E103" s="150"/>
      <c r="F103" s="121"/>
    </row>
    <row r="104" spans="1:6" ht="47.25" x14ac:dyDescent="0.25">
      <c r="A104" s="120">
        <v>8</v>
      </c>
      <c r="B104" s="149" t="s">
        <v>35454</v>
      </c>
      <c r="C104" s="149" t="s">
        <v>35316</v>
      </c>
      <c r="D104" s="149" t="s">
        <v>27597</v>
      </c>
      <c r="E104" s="150">
        <v>1641379.31</v>
      </c>
      <c r="F104" s="121" t="s">
        <v>5827</v>
      </c>
    </row>
    <row r="105" spans="1:6" ht="63" x14ac:dyDescent="0.25">
      <c r="A105" s="120">
        <v>9</v>
      </c>
      <c r="B105" s="149" t="s">
        <v>35455</v>
      </c>
      <c r="C105" s="149" t="s">
        <v>35456</v>
      </c>
      <c r="D105" s="149" t="s">
        <v>27600</v>
      </c>
      <c r="E105" s="150">
        <v>1641379.31</v>
      </c>
      <c r="F105" s="121" t="s">
        <v>5827</v>
      </c>
    </row>
    <row r="106" spans="1:6" x14ac:dyDescent="0.25">
      <c r="A106" s="120"/>
      <c r="B106" s="2358" t="s">
        <v>40</v>
      </c>
      <c r="C106" s="2358"/>
      <c r="D106" s="149"/>
      <c r="E106" s="150"/>
      <c r="F106" s="121"/>
    </row>
    <row r="107" spans="1:6" ht="94.5" x14ac:dyDescent="0.25">
      <c r="A107" s="120">
        <v>10</v>
      </c>
      <c r="B107" s="149" t="s">
        <v>41</v>
      </c>
      <c r="C107" s="149" t="s">
        <v>35314</v>
      </c>
      <c r="D107" s="149" t="s">
        <v>43</v>
      </c>
      <c r="E107" s="150">
        <v>568965.51</v>
      </c>
      <c r="F107" s="121" t="s">
        <v>13</v>
      </c>
    </row>
    <row r="108" spans="1:6" x14ac:dyDescent="0.25">
      <c r="A108" s="120"/>
      <c r="B108" s="2358" t="s">
        <v>5895</v>
      </c>
      <c r="C108" s="2358"/>
      <c r="D108" s="155"/>
      <c r="E108" s="150"/>
      <c r="F108" s="121"/>
    </row>
    <row r="109" spans="1:6" ht="63" x14ac:dyDescent="0.25">
      <c r="A109" s="120">
        <v>11</v>
      </c>
      <c r="B109" s="149" t="s">
        <v>35457</v>
      </c>
      <c r="C109" s="149" t="s">
        <v>35458</v>
      </c>
      <c r="D109" s="149" t="s">
        <v>35459</v>
      </c>
      <c r="E109" s="150">
        <v>700000</v>
      </c>
      <c r="F109" s="121" t="s">
        <v>13</v>
      </c>
    </row>
    <row r="110" spans="1:6" ht="63" x14ac:dyDescent="0.25">
      <c r="A110" s="120">
        <v>12</v>
      </c>
      <c r="B110" s="149" t="s">
        <v>35460</v>
      </c>
      <c r="C110" s="149" t="s">
        <v>35461</v>
      </c>
      <c r="D110" s="149" t="s">
        <v>35462</v>
      </c>
      <c r="E110" s="150">
        <v>1200000</v>
      </c>
      <c r="F110" s="121" t="s">
        <v>13</v>
      </c>
    </row>
    <row r="111" spans="1:6" ht="31.5" x14ac:dyDescent="0.25">
      <c r="A111" s="120">
        <v>13</v>
      </c>
      <c r="B111" s="149" t="s">
        <v>35463</v>
      </c>
      <c r="C111" s="149" t="s">
        <v>35464</v>
      </c>
      <c r="D111" s="149" t="s">
        <v>35465</v>
      </c>
      <c r="E111" s="150">
        <v>1000000</v>
      </c>
      <c r="F111" s="121" t="s">
        <v>13</v>
      </c>
    </row>
    <row r="112" spans="1:6" ht="47.25" x14ac:dyDescent="0.25">
      <c r="A112" s="120">
        <v>14</v>
      </c>
      <c r="B112" s="149" t="s">
        <v>35466</v>
      </c>
      <c r="C112" s="149" t="s">
        <v>35467</v>
      </c>
      <c r="D112" s="149" t="s">
        <v>35468</v>
      </c>
      <c r="E112" s="150">
        <v>600000</v>
      </c>
      <c r="F112" s="121" t="s">
        <v>13</v>
      </c>
    </row>
    <row r="113" spans="1:6" ht="31.5" x14ac:dyDescent="0.25">
      <c r="A113" s="120">
        <v>15</v>
      </c>
      <c r="B113" s="149" t="s">
        <v>35469</v>
      </c>
      <c r="C113" s="149" t="s">
        <v>35470</v>
      </c>
      <c r="D113" s="149" t="s">
        <v>35465</v>
      </c>
      <c r="E113" s="150">
        <v>1000000</v>
      </c>
      <c r="F113" s="121" t="s">
        <v>13</v>
      </c>
    </row>
    <row r="114" spans="1:6" ht="47.25" x14ac:dyDescent="0.25">
      <c r="A114" s="120">
        <v>16</v>
      </c>
      <c r="B114" s="149" t="s">
        <v>35471</v>
      </c>
      <c r="C114" s="149" t="s">
        <v>35472</v>
      </c>
      <c r="D114" s="149" t="s">
        <v>35473</v>
      </c>
      <c r="E114" s="150">
        <v>115000</v>
      </c>
      <c r="F114" s="121" t="s">
        <v>13</v>
      </c>
    </row>
    <row r="115" spans="1:6" ht="47.25" x14ac:dyDescent="0.25">
      <c r="A115" s="120">
        <v>17</v>
      </c>
      <c r="B115" s="149" t="s">
        <v>35466</v>
      </c>
      <c r="C115" s="149" t="s">
        <v>35474</v>
      </c>
      <c r="D115" s="149" t="s">
        <v>35473</v>
      </c>
      <c r="E115" s="150">
        <v>115000</v>
      </c>
      <c r="F115" s="121" t="s">
        <v>13</v>
      </c>
    </row>
    <row r="116" spans="1:6" ht="47.25" x14ac:dyDescent="0.25">
      <c r="A116" s="120">
        <v>18</v>
      </c>
      <c r="B116" s="149" t="s">
        <v>35475</v>
      </c>
      <c r="C116" s="149" t="s">
        <v>35476</v>
      </c>
      <c r="D116" s="149" t="s">
        <v>35473</v>
      </c>
      <c r="E116" s="150">
        <v>115000</v>
      </c>
      <c r="F116" s="121" t="s">
        <v>13</v>
      </c>
    </row>
    <row r="117" spans="1:6" ht="47.25" x14ac:dyDescent="0.25">
      <c r="A117" s="120">
        <v>19</v>
      </c>
      <c r="B117" s="149" t="s">
        <v>35477</v>
      </c>
      <c r="C117" s="149" t="s">
        <v>35478</v>
      </c>
      <c r="D117" s="149" t="s">
        <v>35473</v>
      </c>
      <c r="E117" s="150">
        <v>115000</v>
      </c>
      <c r="F117" s="121" t="s">
        <v>13</v>
      </c>
    </row>
    <row r="118" spans="1:6" ht="47.25" x14ac:dyDescent="0.25">
      <c r="A118" s="120">
        <v>20</v>
      </c>
      <c r="B118" s="149" t="s">
        <v>35457</v>
      </c>
      <c r="C118" s="149" t="s">
        <v>35479</v>
      </c>
      <c r="D118" s="149" t="s">
        <v>35473</v>
      </c>
      <c r="E118" s="150">
        <v>114862.05</v>
      </c>
      <c r="F118" s="121" t="s">
        <v>13</v>
      </c>
    </row>
    <row r="119" spans="1:6" x14ac:dyDescent="0.25">
      <c r="A119" s="120"/>
      <c r="B119" s="2358" t="s">
        <v>3349</v>
      </c>
      <c r="C119" s="2358"/>
      <c r="D119" s="149"/>
      <c r="E119" s="150"/>
      <c r="F119" s="121"/>
    </row>
    <row r="120" spans="1:6" ht="47.25" x14ac:dyDescent="0.25">
      <c r="A120" s="120">
        <v>21</v>
      </c>
      <c r="B120" s="149" t="s">
        <v>35480</v>
      </c>
      <c r="C120" s="149" t="s">
        <v>35481</v>
      </c>
      <c r="D120" s="149" t="s">
        <v>35482</v>
      </c>
      <c r="E120" s="150">
        <v>421000</v>
      </c>
      <c r="F120" s="121" t="s">
        <v>13</v>
      </c>
    </row>
    <row r="121" spans="1:6" x14ac:dyDescent="0.25">
      <c r="A121" s="120"/>
      <c r="B121" s="2358" t="s">
        <v>889</v>
      </c>
      <c r="C121" s="2358"/>
      <c r="D121" s="155"/>
      <c r="E121" s="150"/>
      <c r="F121" s="121"/>
    </row>
    <row r="122" spans="1:6" ht="126" x14ac:dyDescent="0.25">
      <c r="A122" s="120">
        <v>22</v>
      </c>
      <c r="B122" s="149" t="s">
        <v>35483</v>
      </c>
      <c r="C122" s="149" t="s">
        <v>35484</v>
      </c>
      <c r="D122" s="149" t="s">
        <v>35485</v>
      </c>
      <c r="E122" s="150">
        <v>780000</v>
      </c>
      <c r="F122" s="121" t="s">
        <v>13</v>
      </c>
    </row>
    <row r="123" spans="1:6" x14ac:dyDescent="0.25">
      <c r="A123" s="120"/>
      <c r="B123" s="382" t="s">
        <v>248</v>
      </c>
      <c r="C123" s="149"/>
      <c r="D123" s="149"/>
      <c r="E123" s="301">
        <f>SUM(E94:E122)</f>
        <v>11379310.34</v>
      </c>
      <c r="F123" s="123"/>
    </row>
  </sheetData>
  <mergeCells count="25">
    <mergeCell ref="B18:C18"/>
    <mergeCell ref="B15:C15"/>
    <mergeCell ref="A1:F1"/>
    <mergeCell ref="A2:F2"/>
    <mergeCell ref="A3:F3"/>
    <mergeCell ref="B5:C5"/>
    <mergeCell ref="B10:C10"/>
    <mergeCell ref="B20:C20"/>
    <mergeCell ref="B28:C28"/>
    <mergeCell ref="B57:C57"/>
    <mergeCell ref="B67:C67"/>
    <mergeCell ref="B69:C69"/>
    <mergeCell ref="A89:F89"/>
    <mergeCell ref="B77:D77"/>
    <mergeCell ref="B82:C82"/>
    <mergeCell ref="B85:C85"/>
    <mergeCell ref="A90:F90"/>
    <mergeCell ref="A91:F91"/>
    <mergeCell ref="B121:C121"/>
    <mergeCell ref="B93:D93"/>
    <mergeCell ref="B97:C97"/>
    <mergeCell ref="B103:C103"/>
    <mergeCell ref="B106:C106"/>
    <mergeCell ref="B108:C108"/>
    <mergeCell ref="B119:C119"/>
  </mergeCells>
  <pageMargins left="0.7" right="0.7" top="0.75" bottom="0.75" header="0.3" footer="0.3"/>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9"/>
  <sheetViews>
    <sheetView topLeftCell="A97" workbookViewId="0">
      <selection activeCell="D97" sqref="D97"/>
    </sheetView>
  </sheetViews>
  <sheetFormatPr defaultRowHeight="15.75" x14ac:dyDescent="0.25"/>
  <cols>
    <col min="1" max="1" width="9.140625" style="128"/>
    <col min="2" max="2" width="14.7109375" style="128" customWidth="1"/>
    <col min="3" max="3" width="43.140625" style="128" customWidth="1"/>
    <col min="4" max="4" width="17.85546875" style="128" customWidth="1"/>
    <col min="5" max="5" width="20" style="128" customWidth="1"/>
    <col min="6" max="6" width="10.28515625" style="128" customWidth="1"/>
    <col min="7" max="16384" width="9.140625" style="128"/>
  </cols>
  <sheetData>
    <row r="1" spans="1:6" x14ac:dyDescent="0.25">
      <c r="A1" s="2345" t="s">
        <v>0</v>
      </c>
      <c r="B1" s="2345"/>
      <c r="C1" s="2345"/>
      <c r="D1" s="2345"/>
      <c r="E1" s="2345"/>
      <c r="F1" s="2345"/>
    </row>
    <row r="2" spans="1:6" x14ac:dyDescent="0.25">
      <c r="A2" s="2345" t="s">
        <v>35486</v>
      </c>
      <c r="B2" s="2345"/>
      <c r="C2" s="2345"/>
      <c r="D2" s="2345"/>
      <c r="E2" s="2345"/>
      <c r="F2" s="2345"/>
    </row>
    <row r="3" spans="1:6" x14ac:dyDescent="0.25">
      <c r="A3" s="2345" t="s">
        <v>281</v>
      </c>
      <c r="B3" s="2345"/>
      <c r="C3" s="2345"/>
      <c r="D3" s="2345"/>
      <c r="E3" s="2345"/>
      <c r="F3" s="2345"/>
    </row>
    <row r="4" spans="1:6" ht="31.5" x14ac:dyDescent="0.25">
      <c r="A4" s="410" t="s">
        <v>3</v>
      </c>
      <c r="B4" s="9" t="s">
        <v>283</v>
      </c>
      <c r="C4" s="9" t="s">
        <v>284</v>
      </c>
      <c r="D4" s="96" t="s">
        <v>5291</v>
      </c>
      <c r="E4" s="138" t="s">
        <v>286</v>
      </c>
      <c r="F4" s="219" t="s">
        <v>287</v>
      </c>
    </row>
    <row r="5" spans="1:6" x14ac:dyDescent="0.25">
      <c r="A5" s="131"/>
      <c r="B5" s="3031" t="s">
        <v>27539</v>
      </c>
      <c r="C5" s="3032"/>
      <c r="D5" s="3033"/>
      <c r="E5" s="213"/>
      <c r="F5" s="446"/>
    </row>
    <row r="6" spans="1:6" ht="47.25" x14ac:dyDescent="0.25">
      <c r="A6" s="131">
        <v>1</v>
      </c>
      <c r="B6" s="69" t="s">
        <v>33671</v>
      </c>
      <c r="C6" s="69" t="s">
        <v>35487</v>
      </c>
      <c r="D6" s="69" t="s">
        <v>33819</v>
      </c>
      <c r="E6" s="74">
        <v>800000</v>
      </c>
      <c r="F6" s="72" t="s">
        <v>272</v>
      </c>
    </row>
    <row r="7" spans="1:6" ht="173.25" x14ac:dyDescent="0.25">
      <c r="A7" s="131">
        <v>2</v>
      </c>
      <c r="B7" s="69" t="s">
        <v>11140</v>
      </c>
      <c r="C7" s="69" t="s">
        <v>35488</v>
      </c>
      <c r="D7" s="69" t="s">
        <v>35489</v>
      </c>
      <c r="E7" s="74">
        <v>1308620.69</v>
      </c>
      <c r="F7" s="72" t="s">
        <v>272</v>
      </c>
    </row>
    <row r="8" spans="1:6" ht="31.5" x14ac:dyDescent="0.25">
      <c r="A8" s="131">
        <v>3</v>
      </c>
      <c r="B8" s="69" t="s">
        <v>17</v>
      </c>
      <c r="C8" s="69" t="s">
        <v>35490</v>
      </c>
      <c r="D8" s="69" t="s">
        <v>19</v>
      </c>
      <c r="E8" s="74">
        <v>250000</v>
      </c>
      <c r="F8" s="72" t="s">
        <v>272</v>
      </c>
    </row>
    <row r="9" spans="1:6" ht="31.5" x14ac:dyDescent="0.25">
      <c r="A9" s="131">
        <v>4</v>
      </c>
      <c r="B9" s="69" t="s">
        <v>20</v>
      </c>
      <c r="C9" s="69" t="s">
        <v>35491</v>
      </c>
      <c r="D9" s="69" t="s">
        <v>22</v>
      </c>
      <c r="E9" s="74">
        <v>100000</v>
      </c>
      <c r="F9" s="72" t="s">
        <v>272</v>
      </c>
    </row>
    <row r="10" spans="1:6" ht="94.5" x14ac:dyDescent="0.25">
      <c r="A10" s="131">
        <v>5</v>
      </c>
      <c r="B10" s="69" t="s">
        <v>7599</v>
      </c>
      <c r="C10" s="69" t="s">
        <v>35492</v>
      </c>
      <c r="D10" s="69" t="s">
        <v>35493</v>
      </c>
      <c r="E10" s="74">
        <v>1750000</v>
      </c>
      <c r="F10" s="72" t="s">
        <v>272</v>
      </c>
    </row>
    <row r="11" spans="1:6" x14ac:dyDescent="0.25">
      <c r="A11" s="131"/>
      <c r="B11" s="2346" t="s">
        <v>8023</v>
      </c>
      <c r="C11" s="2417"/>
      <c r="D11" s="2347"/>
      <c r="E11" s="71"/>
      <c r="F11" s="72" t="s">
        <v>272</v>
      </c>
    </row>
    <row r="12" spans="1:6" ht="110.25" x14ac:dyDescent="0.25">
      <c r="A12" s="131">
        <v>6</v>
      </c>
      <c r="B12" s="69" t="s">
        <v>295</v>
      </c>
      <c r="C12" s="69" t="s">
        <v>35494</v>
      </c>
      <c r="D12" s="69" t="s">
        <v>35495</v>
      </c>
      <c r="E12" s="74">
        <v>604310.34</v>
      </c>
      <c r="F12" s="72" t="s">
        <v>272</v>
      </c>
    </row>
    <row r="13" spans="1:6" ht="126" x14ac:dyDescent="0.25">
      <c r="A13" s="131">
        <v>7</v>
      </c>
      <c r="B13" s="69" t="s">
        <v>23</v>
      </c>
      <c r="C13" s="69" t="s">
        <v>35496</v>
      </c>
      <c r="D13" s="69" t="s">
        <v>35497</v>
      </c>
      <c r="E13" s="74">
        <v>1000000</v>
      </c>
      <c r="F13" s="72" t="s">
        <v>272</v>
      </c>
    </row>
    <row r="14" spans="1:6" ht="78.75" x14ac:dyDescent="0.25">
      <c r="A14" s="131">
        <v>8</v>
      </c>
      <c r="B14" s="69" t="s">
        <v>35498</v>
      </c>
      <c r="C14" s="69" t="s">
        <v>35499</v>
      </c>
      <c r="D14" s="69" t="s">
        <v>35500</v>
      </c>
      <c r="E14" s="74">
        <v>1000000</v>
      </c>
      <c r="F14" s="72" t="s">
        <v>272</v>
      </c>
    </row>
    <row r="15" spans="1:6" x14ac:dyDescent="0.25">
      <c r="A15" s="131"/>
      <c r="B15" s="70" t="s">
        <v>273</v>
      </c>
      <c r="C15" s="69"/>
      <c r="D15" s="69"/>
      <c r="E15" s="74"/>
      <c r="F15" s="72" t="s">
        <v>272</v>
      </c>
    </row>
    <row r="16" spans="1:6" ht="47.25" x14ac:dyDescent="0.25">
      <c r="A16" s="131">
        <v>9</v>
      </c>
      <c r="B16" s="69" t="s">
        <v>309</v>
      </c>
      <c r="C16" s="69" t="s">
        <v>35501</v>
      </c>
      <c r="D16" s="69" t="s">
        <v>341</v>
      </c>
      <c r="E16" s="74">
        <v>1500000</v>
      </c>
      <c r="F16" s="72" t="s">
        <v>272</v>
      </c>
    </row>
    <row r="17" spans="1:6" ht="78.75" x14ac:dyDescent="0.25">
      <c r="A17" s="131">
        <v>10</v>
      </c>
      <c r="B17" s="69" t="s">
        <v>35502</v>
      </c>
      <c r="C17" s="69" t="s">
        <v>35503</v>
      </c>
      <c r="D17" s="69" t="s">
        <v>341</v>
      </c>
      <c r="E17" s="74">
        <v>15702586.210000001</v>
      </c>
      <c r="F17" s="72" t="s">
        <v>272</v>
      </c>
    </row>
    <row r="18" spans="1:6" ht="31.5" x14ac:dyDescent="0.25">
      <c r="A18" s="348"/>
      <c r="B18" s="70" t="s">
        <v>481</v>
      </c>
      <c r="C18" s="69"/>
      <c r="D18" s="69"/>
      <c r="E18" s="74"/>
      <c r="F18" s="72"/>
    </row>
    <row r="19" spans="1:6" ht="31.5" x14ac:dyDescent="0.25">
      <c r="A19" s="348">
        <v>11</v>
      </c>
      <c r="B19" s="69" t="s">
        <v>683</v>
      </c>
      <c r="C19" s="69" t="s">
        <v>35504</v>
      </c>
      <c r="D19" s="69" t="s">
        <v>35505</v>
      </c>
      <c r="E19" s="74">
        <v>1000000</v>
      </c>
      <c r="F19" s="72" t="s">
        <v>13</v>
      </c>
    </row>
    <row r="20" spans="1:6" ht="31.5" x14ac:dyDescent="0.25">
      <c r="A20" s="348"/>
      <c r="B20" s="70" t="s">
        <v>40</v>
      </c>
      <c r="C20" s="69"/>
      <c r="D20" s="69"/>
      <c r="E20" s="74"/>
      <c r="F20" s="72"/>
    </row>
    <row r="21" spans="1:6" ht="94.5" x14ac:dyDescent="0.25">
      <c r="A21" s="131">
        <v>12</v>
      </c>
      <c r="B21" s="69" t="s">
        <v>301</v>
      </c>
      <c r="C21" s="69" t="s">
        <v>35506</v>
      </c>
      <c r="D21" s="69" t="s">
        <v>25005</v>
      </c>
      <c r="E21" s="102">
        <v>4568965.5199999996</v>
      </c>
      <c r="F21" s="103" t="s">
        <v>13</v>
      </c>
    </row>
    <row r="22" spans="1:6" x14ac:dyDescent="0.25">
      <c r="A22" s="131"/>
      <c r="B22" s="2472" t="s">
        <v>5895</v>
      </c>
      <c r="C22" s="2472"/>
      <c r="D22" s="71"/>
      <c r="E22" s="71"/>
      <c r="F22" s="71"/>
    </row>
    <row r="23" spans="1:6" ht="47.25" x14ac:dyDescent="0.25">
      <c r="A23" s="131">
        <v>13</v>
      </c>
      <c r="B23" s="69" t="s">
        <v>35507</v>
      </c>
      <c r="C23" s="69" t="s">
        <v>35508</v>
      </c>
      <c r="D23" s="69" t="s">
        <v>35509</v>
      </c>
      <c r="E23" s="74">
        <v>950000</v>
      </c>
      <c r="F23" s="72" t="s">
        <v>13</v>
      </c>
    </row>
    <row r="24" spans="1:6" ht="78.75" x14ac:dyDescent="0.25">
      <c r="A24" s="131">
        <v>14</v>
      </c>
      <c r="B24" s="69" t="s">
        <v>35510</v>
      </c>
      <c r="C24" s="69" t="s">
        <v>35511</v>
      </c>
      <c r="D24" s="158" t="s">
        <v>35512</v>
      </c>
      <c r="E24" s="102">
        <v>371180</v>
      </c>
      <c r="F24" s="72" t="s">
        <v>272</v>
      </c>
    </row>
    <row r="25" spans="1:6" ht="47.25" x14ac:dyDescent="0.25">
      <c r="A25" s="131">
        <v>15</v>
      </c>
      <c r="B25" s="69" t="s">
        <v>35513</v>
      </c>
      <c r="C25" s="69" t="s">
        <v>35514</v>
      </c>
      <c r="D25" s="158" t="s">
        <v>35515</v>
      </c>
      <c r="E25" s="102">
        <v>2500000</v>
      </c>
      <c r="F25" s="72" t="s">
        <v>13</v>
      </c>
    </row>
    <row r="26" spans="1:6" ht="47.25" x14ac:dyDescent="0.25">
      <c r="A26" s="131">
        <v>16</v>
      </c>
      <c r="B26" s="69" t="s">
        <v>35516</v>
      </c>
      <c r="C26" s="69" t="s">
        <v>35517</v>
      </c>
      <c r="D26" s="158" t="s">
        <v>23200</v>
      </c>
      <c r="E26" s="102">
        <v>950000</v>
      </c>
      <c r="F26" s="72" t="s">
        <v>13</v>
      </c>
    </row>
    <row r="27" spans="1:6" ht="47.25" x14ac:dyDescent="0.25">
      <c r="A27" s="131">
        <v>17</v>
      </c>
      <c r="B27" s="69" t="s">
        <v>35518</v>
      </c>
      <c r="C27" s="69" t="s">
        <v>35519</v>
      </c>
      <c r="D27" s="158" t="s">
        <v>35520</v>
      </c>
      <c r="E27" s="102">
        <v>1800000</v>
      </c>
      <c r="F27" s="72" t="s">
        <v>13</v>
      </c>
    </row>
    <row r="28" spans="1:6" ht="94.5" x14ac:dyDescent="0.25">
      <c r="A28" s="131">
        <v>18</v>
      </c>
      <c r="B28" s="69" t="s">
        <v>35521</v>
      </c>
      <c r="C28" s="69" t="s">
        <v>35522</v>
      </c>
      <c r="D28" s="158" t="s">
        <v>35523</v>
      </c>
      <c r="E28" s="102">
        <v>500000</v>
      </c>
      <c r="F28" s="72" t="s">
        <v>13</v>
      </c>
    </row>
    <row r="29" spans="1:6" ht="47.25" x14ac:dyDescent="0.25">
      <c r="A29" s="131">
        <v>19</v>
      </c>
      <c r="B29" s="69" t="s">
        <v>34879</v>
      </c>
      <c r="C29" s="69" t="s">
        <v>35524</v>
      </c>
      <c r="D29" s="158" t="s">
        <v>35525</v>
      </c>
      <c r="E29" s="102">
        <v>950000</v>
      </c>
      <c r="F29" s="72" t="s">
        <v>13</v>
      </c>
    </row>
    <row r="30" spans="1:6" ht="47.25" x14ac:dyDescent="0.25">
      <c r="A30" s="131">
        <v>20</v>
      </c>
      <c r="B30" s="69" t="s">
        <v>34652</v>
      </c>
      <c r="C30" s="69" t="s">
        <v>35526</v>
      </c>
      <c r="D30" s="158" t="s">
        <v>23200</v>
      </c>
      <c r="E30" s="102">
        <v>950000</v>
      </c>
      <c r="F30" s="72" t="s">
        <v>13</v>
      </c>
    </row>
    <row r="31" spans="1:6" ht="47.25" x14ac:dyDescent="0.25">
      <c r="A31" s="131">
        <v>21</v>
      </c>
      <c r="B31" s="69" t="s">
        <v>35527</v>
      </c>
      <c r="C31" s="69" t="s">
        <v>35528</v>
      </c>
      <c r="D31" s="158" t="s">
        <v>35509</v>
      </c>
      <c r="E31" s="102">
        <v>950000</v>
      </c>
      <c r="F31" s="72" t="s">
        <v>13</v>
      </c>
    </row>
    <row r="32" spans="1:6" ht="126" x14ac:dyDescent="0.25">
      <c r="A32" s="131">
        <v>22</v>
      </c>
      <c r="B32" s="69" t="s">
        <v>35529</v>
      </c>
      <c r="C32" s="69" t="s">
        <v>35530</v>
      </c>
      <c r="D32" s="158" t="s">
        <v>35531</v>
      </c>
      <c r="E32" s="102">
        <v>1200000</v>
      </c>
      <c r="F32" s="72" t="s">
        <v>13</v>
      </c>
    </row>
    <row r="33" spans="1:6" ht="126" x14ac:dyDescent="0.25">
      <c r="A33" s="131">
        <v>23</v>
      </c>
      <c r="B33" s="69" t="s">
        <v>35532</v>
      </c>
      <c r="C33" s="69" t="s">
        <v>35533</v>
      </c>
      <c r="D33" s="158" t="s">
        <v>35534</v>
      </c>
      <c r="E33" s="102">
        <v>420000</v>
      </c>
      <c r="F33" s="72" t="s">
        <v>272</v>
      </c>
    </row>
    <row r="34" spans="1:6" ht="189" x14ac:dyDescent="0.25">
      <c r="A34" s="131">
        <v>24</v>
      </c>
      <c r="B34" s="69" t="s">
        <v>35535</v>
      </c>
      <c r="C34" s="69" t="s">
        <v>35536</v>
      </c>
      <c r="D34" s="158" t="s">
        <v>35537</v>
      </c>
      <c r="E34" s="102">
        <v>1250000</v>
      </c>
      <c r="F34" s="72" t="s">
        <v>13</v>
      </c>
    </row>
    <row r="35" spans="1:6" ht="189" x14ac:dyDescent="0.25">
      <c r="A35" s="131">
        <v>25</v>
      </c>
      <c r="B35" s="69" t="s">
        <v>35538</v>
      </c>
      <c r="C35" s="69" t="s">
        <v>35539</v>
      </c>
      <c r="D35" s="69" t="s">
        <v>35540</v>
      </c>
      <c r="E35" s="102">
        <v>1250000</v>
      </c>
      <c r="F35" s="72" t="s">
        <v>13</v>
      </c>
    </row>
    <row r="36" spans="1:6" ht="189" x14ac:dyDescent="0.25">
      <c r="A36" s="131">
        <v>26</v>
      </c>
      <c r="B36" s="69" t="s">
        <v>35541</v>
      </c>
      <c r="C36" s="69" t="s">
        <v>35542</v>
      </c>
      <c r="D36" s="158" t="s">
        <v>35537</v>
      </c>
      <c r="E36" s="102">
        <v>1250000</v>
      </c>
      <c r="F36" s="72" t="s">
        <v>13</v>
      </c>
    </row>
    <row r="37" spans="1:6" x14ac:dyDescent="0.25">
      <c r="A37" s="131"/>
      <c r="B37" s="2472" t="s">
        <v>5872</v>
      </c>
      <c r="C37" s="2472"/>
      <c r="D37" s="321"/>
      <c r="E37" s="321"/>
      <c r="F37" s="71"/>
    </row>
    <row r="38" spans="1:6" ht="78.75" x14ac:dyDescent="0.25">
      <c r="A38" s="131">
        <v>27</v>
      </c>
      <c r="B38" s="69" t="s">
        <v>35543</v>
      </c>
      <c r="C38" s="69" t="s">
        <v>35544</v>
      </c>
      <c r="D38" s="69" t="s">
        <v>35545</v>
      </c>
      <c r="E38" s="102">
        <v>1000000</v>
      </c>
      <c r="F38" s="72" t="s">
        <v>35546</v>
      </c>
    </row>
    <row r="39" spans="1:6" ht="110.25" x14ac:dyDescent="0.25">
      <c r="A39" s="131">
        <v>28</v>
      </c>
      <c r="B39" s="69" t="s">
        <v>35547</v>
      </c>
      <c r="C39" s="69" t="s">
        <v>35548</v>
      </c>
      <c r="D39" s="158" t="s">
        <v>35549</v>
      </c>
      <c r="E39" s="102">
        <v>2922024</v>
      </c>
      <c r="F39" s="72" t="s">
        <v>7735</v>
      </c>
    </row>
    <row r="40" spans="1:6" ht="157.5" x14ac:dyDescent="0.25">
      <c r="A40" s="131">
        <v>29</v>
      </c>
      <c r="B40" s="69" t="s">
        <v>35550</v>
      </c>
      <c r="C40" s="69" t="s">
        <v>35551</v>
      </c>
      <c r="D40" s="158" t="s">
        <v>35552</v>
      </c>
      <c r="E40" s="102">
        <v>600000</v>
      </c>
      <c r="F40" s="72" t="s">
        <v>7735</v>
      </c>
    </row>
    <row r="41" spans="1:6" ht="110.25" x14ac:dyDescent="0.25">
      <c r="A41" s="131">
        <v>30</v>
      </c>
      <c r="B41" s="69" t="s">
        <v>35553</v>
      </c>
      <c r="C41" s="69" t="s">
        <v>35554</v>
      </c>
      <c r="D41" s="158" t="s">
        <v>35555</v>
      </c>
      <c r="E41" s="102">
        <v>5113217.0599999996</v>
      </c>
      <c r="F41" s="72" t="s">
        <v>277</v>
      </c>
    </row>
    <row r="42" spans="1:6" ht="47.25" x14ac:dyDescent="0.25">
      <c r="A42" s="131">
        <v>31</v>
      </c>
      <c r="B42" s="69" t="s">
        <v>35556</v>
      </c>
      <c r="C42" s="69" t="s">
        <v>35557</v>
      </c>
      <c r="D42" s="69" t="s">
        <v>8770</v>
      </c>
      <c r="E42" s="102">
        <v>1800000</v>
      </c>
      <c r="F42" s="72" t="s">
        <v>13</v>
      </c>
    </row>
    <row r="43" spans="1:6" ht="78.75" x14ac:dyDescent="0.25">
      <c r="A43" s="131">
        <v>32</v>
      </c>
      <c r="B43" s="69" t="s">
        <v>35558</v>
      </c>
      <c r="C43" s="69" t="s">
        <v>35559</v>
      </c>
      <c r="D43" s="158" t="s">
        <v>35560</v>
      </c>
      <c r="E43" s="102">
        <v>1400000</v>
      </c>
      <c r="F43" s="72" t="s">
        <v>13</v>
      </c>
    </row>
    <row r="44" spans="1:6" x14ac:dyDescent="0.25">
      <c r="A44" s="131"/>
      <c r="B44" s="2472" t="s">
        <v>2940</v>
      </c>
      <c r="C44" s="2472"/>
      <c r="D44" s="321"/>
      <c r="E44" s="321"/>
      <c r="F44" s="72"/>
    </row>
    <row r="45" spans="1:6" ht="31.5" x14ac:dyDescent="0.25">
      <c r="A45" s="131">
        <v>33</v>
      </c>
      <c r="B45" s="69" t="s">
        <v>35561</v>
      </c>
      <c r="C45" s="69" t="s">
        <v>35562</v>
      </c>
      <c r="D45" s="158" t="s">
        <v>3776</v>
      </c>
      <c r="E45" s="102">
        <v>4000000</v>
      </c>
      <c r="F45" s="72" t="s">
        <v>13</v>
      </c>
    </row>
    <row r="46" spans="1:6" ht="141.75" x14ac:dyDescent="0.25">
      <c r="A46" s="131">
        <v>34</v>
      </c>
      <c r="B46" s="69" t="s">
        <v>35563</v>
      </c>
      <c r="C46" s="69" t="s">
        <v>35564</v>
      </c>
      <c r="D46" s="69" t="s">
        <v>35565</v>
      </c>
      <c r="E46" s="74">
        <v>2000000</v>
      </c>
      <c r="F46" s="72" t="s">
        <v>7735</v>
      </c>
    </row>
    <row r="47" spans="1:6" x14ac:dyDescent="0.25">
      <c r="A47" s="131"/>
      <c r="B47" s="2346" t="s">
        <v>219</v>
      </c>
      <c r="C47" s="2347"/>
      <c r="D47" s="103"/>
      <c r="E47" s="103"/>
      <c r="F47" s="103"/>
    </row>
    <row r="48" spans="1:6" ht="204.75" x14ac:dyDescent="0.25">
      <c r="A48" s="131">
        <v>35</v>
      </c>
      <c r="B48" s="69" t="s">
        <v>35566</v>
      </c>
      <c r="C48" s="69" t="s">
        <v>35567</v>
      </c>
      <c r="D48" s="69" t="s">
        <v>35568</v>
      </c>
      <c r="E48" s="102">
        <v>1250000</v>
      </c>
      <c r="F48" s="103" t="s">
        <v>13</v>
      </c>
    </row>
    <row r="49" spans="1:6" ht="47.25" x14ac:dyDescent="0.25">
      <c r="A49" s="131">
        <v>36</v>
      </c>
      <c r="B49" s="69" t="s">
        <v>35569</v>
      </c>
      <c r="C49" s="69" t="s">
        <v>35570</v>
      </c>
      <c r="D49" s="158" t="s">
        <v>35571</v>
      </c>
      <c r="E49" s="102">
        <v>1200000</v>
      </c>
      <c r="F49" s="103" t="s">
        <v>13</v>
      </c>
    </row>
    <row r="50" spans="1:6" ht="31.5" x14ac:dyDescent="0.25">
      <c r="A50" s="131">
        <v>37</v>
      </c>
      <c r="B50" s="69" t="s">
        <v>35572</v>
      </c>
      <c r="C50" s="69" t="s">
        <v>35573</v>
      </c>
      <c r="D50" s="158" t="s">
        <v>35574</v>
      </c>
      <c r="E50" s="74">
        <v>1900000</v>
      </c>
      <c r="F50" s="103" t="s">
        <v>13</v>
      </c>
    </row>
    <row r="51" spans="1:6" x14ac:dyDescent="0.25">
      <c r="A51" s="131"/>
      <c r="B51" s="2472" t="s">
        <v>35575</v>
      </c>
      <c r="C51" s="2472"/>
      <c r="D51" s="103"/>
      <c r="E51" s="103"/>
      <c r="F51" s="103"/>
    </row>
    <row r="52" spans="1:6" ht="204.75" x14ac:dyDescent="0.25">
      <c r="A52" s="131">
        <v>38</v>
      </c>
      <c r="B52" s="69" t="s">
        <v>35576</v>
      </c>
      <c r="C52" s="69" t="s">
        <v>35577</v>
      </c>
      <c r="D52" s="158" t="s">
        <v>29848</v>
      </c>
      <c r="E52" s="102">
        <v>1169256.8</v>
      </c>
      <c r="F52" s="103" t="s">
        <v>13</v>
      </c>
    </row>
    <row r="53" spans="1:6" ht="204.75" x14ac:dyDescent="0.25">
      <c r="A53" s="131">
        <v>39</v>
      </c>
      <c r="B53" s="69" t="s">
        <v>35578</v>
      </c>
      <c r="C53" s="69" t="s">
        <v>35579</v>
      </c>
      <c r="D53" s="158" t="s">
        <v>29848</v>
      </c>
      <c r="E53" s="102">
        <v>1169256.8</v>
      </c>
      <c r="F53" s="103" t="s">
        <v>13</v>
      </c>
    </row>
    <row r="54" spans="1:6" ht="204.75" x14ac:dyDescent="0.25">
      <c r="A54" s="131">
        <v>40</v>
      </c>
      <c r="B54" s="69" t="s">
        <v>35580</v>
      </c>
      <c r="C54" s="69" t="s">
        <v>35581</v>
      </c>
      <c r="D54" s="158" t="s">
        <v>29848</v>
      </c>
      <c r="E54" s="102">
        <v>1169256.8</v>
      </c>
      <c r="F54" s="103" t="s">
        <v>13</v>
      </c>
    </row>
    <row r="55" spans="1:6" ht="204.75" x14ac:dyDescent="0.25">
      <c r="A55" s="131">
        <v>41</v>
      </c>
      <c r="B55" s="69" t="s">
        <v>35582</v>
      </c>
      <c r="C55" s="69" t="s">
        <v>35583</v>
      </c>
      <c r="D55" s="158" t="s">
        <v>29848</v>
      </c>
      <c r="E55" s="102">
        <v>1169256.8</v>
      </c>
      <c r="F55" s="103" t="s">
        <v>13</v>
      </c>
    </row>
    <row r="56" spans="1:6" ht="110.25" x14ac:dyDescent="0.25">
      <c r="A56" s="131">
        <v>42</v>
      </c>
      <c r="B56" s="69" t="s">
        <v>35578</v>
      </c>
      <c r="C56" s="69" t="s">
        <v>35579</v>
      </c>
      <c r="D56" s="158" t="s">
        <v>35584</v>
      </c>
      <c r="E56" s="102">
        <v>1700000</v>
      </c>
      <c r="F56" s="103" t="s">
        <v>13</v>
      </c>
    </row>
    <row r="57" spans="1:6" ht="110.25" x14ac:dyDescent="0.25">
      <c r="A57" s="131">
        <v>43</v>
      </c>
      <c r="B57" s="69" t="s">
        <v>35585</v>
      </c>
      <c r="C57" s="69" t="s">
        <v>35581</v>
      </c>
      <c r="D57" s="158" t="s">
        <v>35584</v>
      </c>
      <c r="E57" s="102">
        <v>1700000</v>
      </c>
      <c r="F57" s="103" t="s">
        <v>13</v>
      </c>
    </row>
    <row r="58" spans="1:6" ht="141.75" x14ac:dyDescent="0.25">
      <c r="A58" s="131">
        <v>44</v>
      </c>
      <c r="B58" s="69" t="s">
        <v>35586</v>
      </c>
      <c r="C58" s="69" t="s">
        <v>35583</v>
      </c>
      <c r="D58" s="158" t="s">
        <v>35584</v>
      </c>
      <c r="E58" s="102">
        <v>1700000</v>
      </c>
      <c r="F58" s="103" t="s">
        <v>13</v>
      </c>
    </row>
    <row r="59" spans="1:6" x14ac:dyDescent="0.25">
      <c r="A59" s="131"/>
      <c r="B59" s="70" t="s">
        <v>306</v>
      </c>
      <c r="C59" s="70"/>
      <c r="D59" s="71"/>
      <c r="E59" s="321"/>
      <c r="F59" s="103"/>
    </row>
    <row r="60" spans="1:6" x14ac:dyDescent="0.25">
      <c r="A60" s="3027">
        <v>45</v>
      </c>
      <c r="B60" s="2419" t="s">
        <v>4481</v>
      </c>
      <c r="C60" s="2419" t="s">
        <v>35587</v>
      </c>
      <c r="D60" s="3024" t="s">
        <v>35588</v>
      </c>
      <c r="E60" s="3025">
        <v>1736206.9</v>
      </c>
      <c r="F60" s="3026" t="s">
        <v>13</v>
      </c>
    </row>
    <row r="61" spans="1:6" x14ac:dyDescent="0.25">
      <c r="A61" s="3028"/>
      <c r="B61" s="2419"/>
      <c r="C61" s="2419"/>
      <c r="D61" s="3024"/>
      <c r="E61" s="3025"/>
      <c r="F61" s="3026"/>
    </row>
    <row r="62" spans="1:6" x14ac:dyDescent="0.25">
      <c r="A62" s="131"/>
      <c r="B62" s="2472" t="s">
        <v>303</v>
      </c>
      <c r="C62" s="2472"/>
      <c r="D62" s="321"/>
      <c r="E62" s="321"/>
      <c r="F62" s="103"/>
    </row>
    <row r="63" spans="1:6" x14ac:dyDescent="0.25">
      <c r="A63" s="3027">
        <v>46</v>
      </c>
      <c r="B63" s="2419" t="s">
        <v>35589</v>
      </c>
      <c r="C63" s="2996" t="s">
        <v>35590</v>
      </c>
      <c r="D63" s="3029" t="s">
        <v>35591</v>
      </c>
      <c r="E63" s="3025">
        <v>116206.9</v>
      </c>
      <c r="F63" s="3026" t="s">
        <v>13</v>
      </c>
    </row>
    <row r="64" spans="1:6" x14ac:dyDescent="0.25">
      <c r="A64" s="3028"/>
      <c r="B64" s="2419"/>
      <c r="C64" s="2997"/>
      <c r="D64" s="3030"/>
      <c r="E64" s="3025"/>
      <c r="F64" s="3026"/>
    </row>
    <row r="65" spans="1:6" ht="378" x14ac:dyDescent="0.25">
      <c r="A65" s="131">
        <v>47</v>
      </c>
      <c r="B65" s="69" t="s">
        <v>35592</v>
      </c>
      <c r="C65" s="69" t="s">
        <v>35593</v>
      </c>
      <c r="D65" s="158" t="s">
        <v>35594</v>
      </c>
      <c r="E65" s="102">
        <v>1620000</v>
      </c>
      <c r="F65" s="103" t="s">
        <v>13</v>
      </c>
    </row>
    <row r="66" spans="1:6" x14ac:dyDescent="0.25">
      <c r="A66" s="131"/>
      <c r="B66" s="75" t="s">
        <v>248</v>
      </c>
      <c r="C66" s="72"/>
      <c r="D66" s="103"/>
      <c r="E66" s="82">
        <f>SUM(E6:E65)</f>
        <v>81310344.820000008</v>
      </c>
      <c r="F66" s="321"/>
    </row>
    <row r="67" spans="1:6" x14ac:dyDescent="0.25">
      <c r="A67" s="131"/>
      <c r="B67" s="2418" t="s">
        <v>9</v>
      </c>
      <c r="C67" s="2418"/>
      <c r="D67" s="2418"/>
      <c r="E67" s="424"/>
      <c r="F67" s="71"/>
    </row>
    <row r="68" spans="1:6" ht="63" x14ac:dyDescent="0.25">
      <c r="A68" s="131">
        <v>1</v>
      </c>
      <c r="B68" s="69" t="s">
        <v>269</v>
      </c>
      <c r="C68" s="7" t="s">
        <v>35595</v>
      </c>
      <c r="D68" s="69" t="s">
        <v>271</v>
      </c>
      <c r="E68" s="187">
        <v>1000000</v>
      </c>
      <c r="F68" s="541" t="s">
        <v>272</v>
      </c>
    </row>
    <row r="69" spans="1:6" x14ac:dyDescent="0.25">
      <c r="A69" s="131"/>
      <c r="B69" s="70" t="s">
        <v>273</v>
      </c>
      <c r="C69" s="7"/>
      <c r="D69" s="69"/>
      <c r="E69" s="187"/>
      <c r="F69" s="541"/>
    </row>
    <row r="70" spans="1:6" ht="94.5" x14ac:dyDescent="0.25">
      <c r="A70" s="131">
        <v>2</v>
      </c>
      <c r="B70" s="69" t="s">
        <v>274</v>
      </c>
      <c r="C70" s="7" t="s">
        <v>35596</v>
      </c>
      <c r="D70" s="69" t="s">
        <v>276</v>
      </c>
      <c r="E70" s="187">
        <v>4500000</v>
      </c>
      <c r="F70" s="541" t="s">
        <v>277</v>
      </c>
    </row>
    <row r="71" spans="1:6" x14ac:dyDescent="0.25">
      <c r="A71" s="131"/>
      <c r="B71" s="70" t="s">
        <v>248</v>
      </c>
      <c r="C71" s="69"/>
      <c r="D71" s="69"/>
      <c r="E71" s="189">
        <v>5500000</v>
      </c>
      <c r="F71" s="541"/>
    </row>
    <row r="72" spans="1:6" x14ac:dyDescent="0.25">
      <c r="A72" s="88"/>
      <c r="B72" s="88" t="s">
        <v>324</v>
      </c>
      <c r="C72" s="88"/>
      <c r="D72" s="88"/>
      <c r="E72" s="89">
        <f>E71+E66</f>
        <v>86810344.820000008</v>
      </c>
      <c r="F72" s="88"/>
    </row>
    <row r="76" spans="1:6" x14ac:dyDescent="0.25">
      <c r="A76" s="2352" t="s">
        <v>0</v>
      </c>
      <c r="B76" s="2352"/>
      <c r="C76" s="2352"/>
      <c r="D76" s="2352"/>
      <c r="E76" s="2352"/>
      <c r="F76" s="2352"/>
    </row>
    <row r="77" spans="1:6" x14ac:dyDescent="0.25">
      <c r="A77" s="2352" t="s">
        <v>35486</v>
      </c>
      <c r="B77" s="2352"/>
      <c r="C77" s="2352"/>
      <c r="D77" s="2352"/>
      <c r="E77" s="2352"/>
      <c r="F77" s="2352"/>
    </row>
    <row r="78" spans="1:6" x14ac:dyDescent="0.25">
      <c r="A78" s="2352" t="s">
        <v>281</v>
      </c>
      <c r="B78" s="2352"/>
      <c r="C78" s="2352"/>
      <c r="D78" s="2352"/>
      <c r="E78" s="2352"/>
      <c r="F78" s="2352"/>
    </row>
    <row r="79" spans="1:6" ht="31.5" x14ac:dyDescent="0.25">
      <c r="A79" s="382" t="s">
        <v>18595</v>
      </c>
      <c r="B79" s="382" t="s">
        <v>5559</v>
      </c>
      <c r="C79" s="382" t="s">
        <v>31676</v>
      </c>
      <c r="D79" s="382" t="s">
        <v>4426</v>
      </c>
      <c r="E79" s="720" t="s">
        <v>19111</v>
      </c>
      <c r="F79" s="382" t="s">
        <v>1228</v>
      </c>
    </row>
    <row r="80" spans="1:6" x14ac:dyDescent="0.25">
      <c r="A80" s="121"/>
      <c r="B80" s="2358" t="s">
        <v>9</v>
      </c>
      <c r="C80" s="2358"/>
      <c r="D80" s="121"/>
      <c r="E80" s="122"/>
      <c r="F80" s="121"/>
    </row>
    <row r="81" spans="1:6" ht="189" x14ac:dyDescent="0.25">
      <c r="A81" s="148">
        <v>1</v>
      </c>
      <c r="B81" s="121" t="s">
        <v>11140</v>
      </c>
      <c r="C81" s="121" t="s">
        <v>35488</v>
      </c>
      <c r="D81" s="121" t="s">
        <v>35597</v>
      </c>
      <c r="E81" s="94">
        <v>682758.62</v>
      </c>
      <c r="F81" s="121" t="s">
        <v>13</v>
      </c>
    </row>
    <row r="82" spans="1:6" x14ac:dyDescent="0.25">
      <c r="A82" s="148"/>
      <c r="B82" s="2358" t="s">
        <v>8990</v>
      </c>
      <c r="C82" s="2358"/>
      <c r="D82" s="2358"/>
      <c r="E82" s="100"/>
      <c r="F82" s="116"/>
    </row>
    <row r="83" spans="1:6" ht="110.25" x14ac:dyDescent="0.25">
      <c r="A83" s="148">
        <v>2</v>
      </c>
      <c r="B83" s="121" t="s">
        <v>1660</v>
      </c>
      <c r="C83" s="121" t="s">
        <v>35494</v>
      </c>
      <c r="D83" s="121" t="s">
        <v>35598</v>
      </c>
      <c r="E83" s="94">
        <v>341379.32</v>
      </c>
      <c r="F83" s="121" t="s">
        <v>13</v>
      </c>
    </row>
    <row r="84" spans="1:6" x14ac:dyDescent="0.25">
      <c r="A84" s="148"/>
      <c r="B84" s="2358" t="s">
        <v>34</v>
      </c>
      <c r="C84" s="2358"/>
      <c r="D84" s="121"/>
      <c r="E84" s="94"/>
      <c r="F84" s="121"/>
    </row>
    <row r="85" spans="1:6" ht="47.25" x14ac:dyDescent="0.25">
      <c r="A85" s="148">
        <v>3</v>
      </c>
      <c r="B85" s="121" t="s">
        <v>33824</v>
      </c>
      <c r="C85" s="121" t="s">
        <v>35501</v>
      </c>
      <c r="D85" s="121" t="s">
        <v>33825</v>
      </c>
      <c r="E85" s="94">
        <v>1844827.59</v>
      </c>
      <c r="F85" s="121" t="s">
        <v>13</v>
      </c>
    </row>
    <row r="86" spans="1:6" ht="78.75" x14ac:dyDescent="0.25">
      <c r="A86" s="148">
        <v>4</v>
      </c>
      <c r="B86" s="121" t="s">
        <v>35599</v>
      </c>
      <c r="C86" s="121" t="s">
        <v>35503</v>
      </c>
      <c r="D86" s="121" t="s">
        <v>33825</v>
      </c>
      <c r="E86" s="94">
        <v>1000000</v>
      </c>
      <c r="F86" s="121" t="s">
        <v>13</v>
      </c>
    </row>
    <row r="87" spans="1:6" x14ac:dyDescent="0.25">
      <c r="A87" s="148"/>
      <c r="B87" s="2358" t="s">
        <v>8012</v>
      </c>
      <c r="C87" s="2358"/>
      <c r="D87" s="116"/>
      <c r="E87" s="100"/>
      <c r="F87" s="116"/>
    </row>
    <row r="88" spans="1:6" ht="47.25" x14ac:dyDescent="0.25">
      <c r="A88" s="148">
        <v>5</v>
      </c>
      <c r="B88" s="121" t="s">
        <v>35510</v>
      </c>
      <c r="C88" s="121" t="s">
        <v>35511</v>
      </c>
      <c r="D88" s="199" t="s">
        <v>19122</v>
      </c>
      <c r="E88" s="94">
        <v>1800000</v>
      </c>
      <c r="F88" s="121" t="s">
        <v>13</v>
      </c>
    </row>
    <row r="89" spans="1:6" ht="63" x14ac:dyDescent="0.25">
      <c r="A89" s="148">
        <v>6</v>
      </c>
      <c r="B89" s="121" t="s">
        <v>35600</v>
      </c>
      <c r="C89" s="121" t="s">
        <v>35601</v>
      </c>
      <c r="D89" s="199" t="s">
        <v>35602</v>
      </c>
      <c r="E89" s="94">
        <v>2500000</v>
      </c>
      <c r="F89" s="121" t="s">
        <v>13</v>
      </c>
    </row>
    <row r="90" spans="1:6" ht="47.25" x14ac:dyDescent="0.25">
      <c r="A90" s="148">
        <v>7</v>
      </c>
      <c r="B90" s="121" t="s">
        <v>35603</v>
      </c>
      <c r="C90" s="121" t="s">
        <v>35604</v>
      </c>
      <c r="D90" s="199" t="s">
        <v>35605</v>
      </c>
      <c r="E90" s="94">
        <v>300000</v>
      </c>
      <c r="F90" s="121" t="s">
        <v>13</v>
      </c>
    </row>
    <row r="91" spans="1:6" ht="63" x14ac:dyDescent="0.25">
      <c r="A91" s="148">
        <v>8</v>
      </c>
      <c r="B91" s="121" t="s">
        <v>35603</v>
      </c>
      <c r="C91" s="121" t="s">
        <v>35606</v>
      </c>
      <c r="D91" s="199" t="s">
        <v>35602</v>
      </c>
      <c r="E91" s="94">
        <v>1886206.9</v>
      </c>
      <c r="F91" s="121" t="s">
        <v>13</v>
      </c>
    </row>
    <row r="92" spans="1:6" x14ac:dyDescent="0.25">
      <c r="A92" s="148"/>
      <c r="B92" s="2358" t="s">
        <v>739</v>
      </c>
      <c r="C92" s="2358"/>
      <c r="D92" s="199"/>
      <c r="E92" s="92"/>
      <c r="F92" s="199"/>
    </row>
    <row r="93" spans="1:6" ht="94.5" x14ac:dyDescent="0.25">
      <c r="A93" s="148">
        <v>9</v>
      </c>
      <c r="B93" s="121" t="s">
        <v>15838</v>
      </c>
      <c r="C93" s="121" t="s">
        <v>35506</v>
      </c>
      <c r="D93" s="121" t="s">
        <v>35607</v>
      </c>
      <c r="E93" s="94">
        <v>568965.51</v>
      </c>
      <c r="F93" s="199" t="s">
        <v>13</v>
      </c>
    </row>
    <row r="94" spans="1:6" x14ac:dyDescent="0.25">
      <c r="A94" s="148"/>
      <c r="B94" s="2358" t="s">
        <v>303</v>
      </c>
      <c r="C94" s="2358"/>
      <c r="D94" s="1171"/>
      <c r="E94" s="100"/>
      <c r="F94" s="199"/>
    </row>
    <row r="95" spans="1:6" ht="409.5" x14ac:dyDescent="0.25">
      <c r="A95" s="3020">
        <v>10</v>
      </c>
      <c r="B95" s="3021" t="s">
        <v>35589</v>
      </c>
      <c r="C95" s="3021" t="s">
        <v>35590</v>
      </c>
      <c r="D95" s="199" t="s">
        <v>35608</v>
      </c>
      <c r="E95" s="3022">
        <v>227586.2</v>
      </c>
      <c r="F95" s="3023" t="s">
        <v>13</v>
      </c>
    </row>
    <row r="96" spans="1:6" ht="409.5" x14ac:dyDescent="0.25">
      <c r="A96" s="3020"/>
      <c r="B96" s="3021"/>
      <c r="C96" s="3021"/>
      <c r="D96" s="199" t="s">
        <v>35609</v>
      </c>
      <c r="E96" s="3022"/>
      <c r="F96" s="3023"/>
    </row>
    <row r="97" spans="1:6" x14ac:dyDescent="0.25">
      <c r="A97" s="148"/>
      <c r="B97" s="2358" t="s">
        <v>35610</v>
      </c>
      <c r="C97" s="2358"/>
      <c r="D97" s="116"/>
      <c r="E97" s="100"/>
      <c r="F97" s="199"/>
    </row>
    <row r="98" spans="1:6" ht="173.25" x14ac:dyDescent="0.25">
      <c r="A98" s="148">
        <v>11</v>
      </c>
      <c r="B98" s="121" t="s">
        <v>4481</v>
      </c>
      <c r="C98" s="121" t="s">
        <v>35587</v>
      </c>
      <c r="D98" s="199" t="s">
        <v>35611</v>
      </c>
      <c r="E98" s="94">
        <v>227586.2</v>
      </c>
      <c r="F98" s="199" t="s">
        <v>13</v>
      </c>
    </row>
    <row r="99" spans="1:6" x14ac:dyDescent="0.25">
      <c r="A99" s="121"/>
      <c r="B99" s="2358" t="s">
        <v>248</v>
      </c>
      <c r="C99" s="2358"/>
      <c r="D99" s="199"/>
      <c r="E99" s="884">
        <f>SUM(E81:E98)</f>
        <v>11379310.34</v>
      </c>
      <c r="F99" s="1171"/>
    </row>
  </sheetData>
  <mergeCells count="40">
    <mergeCell ref="B22:C22"/>
    <mergeCell ref="A1:F1"/>
    <mergeCell ref="A2:F2"/>
    <mergeCell ref="A3:F3"/>
    <mergeCell ref="B5:D5"/>
    <mergeCell ref="B11:D11"/>
    <mergeCell ref="B37:C37"/>
    <mergeCell ref="B44:C44"/>
    <mergeCell ref="B47:C47"/>
    <mergeCell ref="B51:C51"/>
    <mergeCell ref="A60:A61"/>
    <mergeCell ref="B60:B61"/>
    <mergeCell ref="C60:C61"/>
    <mergeCell ref="D60:D61"/>
    <mergeCell ref="E60:E61"/>
    <mergeCell ref="F60:F61"/>
    <mergeCell ref="B62:C62"/>
    <mergeCell ref="A63:A64"/>
    <mergeCell ref="B63:B64"/>
    <mergeCell ref="C63:C64"/>
    <mergeCell ref="D63:D64"/>
    <mergeCell ref="E63:E64"/>
    <mergeCell ref="F63:F64"/>
    <mergeCell ref="A95:A96"/>
    <mergeCell ref="B95:B96"/>
    <mergeCell ref="C95:C96"/>
    <mergeCell ref="B67:D67"/>
    <mergeCell ref="A76:F76"/>
    <mergeCell ref="A77:F77"/>
    <mergeCell ref="A78:F78"/>
    <mergeCell ref="B80:C80"/>
    <mergeCell ref="B82:D82"/>
    <mergeCell ref="E95:E96"/>
    <mergeCell ref="F95:F96"/>
    <mergeCell ref="B97:C97"/>
    <mergeCell ref="B99:C99"/>
    <mergeCell ref="B84:C84"/>
    <mergeCell ref="B87:C87"/>
    <mergeCell ref="B92:C92"/>
    <mergeCell ref="B94:C94"/>
  </mergeCells>
  <pageMargins left="0.7" right="0.7" top="0.75" bottom="0.75" header="0.3" footer="0.3"/>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7"/>
  <sheetViews>
    <sheetView topLeftCell="A95" workbookViewId="0">
      <selection activeCell="E75" sqref="E75"/>
    </sheetView>
  </sheetViews>
  <sheetFormatPr defaultRowHeight="15.75" x14ac:dyDescent="0.25"/>
  <cols>
    <col min="1" max="1" width="9.140625" style="128"/>
    <col min="2" max="2" width="15.42578125" style="128" customWidth="1"/>
    <col min="3" max="3" width="39.28515625" style="128" customWidth="1"/>
    <col min="4" max="4" width="23.5703125" style="128" customWidth="1"/>
    <col min="5" max="5" width="20.140625" style="128" customWidth="1"/>
    <col min="6" max="6" width="12.7109375" style="128" customWidth="1"/>
    <col min="7" max="16384" width="9.140625" style="128"/>
  </cols>
  <sheetData>
    <row r="1" spans="1:6" x14ac:dyDescent="0.25">
      <c r="A1" s="2345" t="s">
        <v>0</v>
      </c>
      <c r="B1" s="2345"/>
      <c r="C1" s="2345"/>
      <c r="D1" s="2345"/>
      <c r="E1" s="2345"/>
      <c r="F1" s="2345"/>
    </row>
    <row r="2" spans="1:6" x14ac:dyDescent="0.25">
      <c r="A2" s="2345" t="s">
        <v>35612</v>
      </c>
      <c r="B2" s="2345"/>
      <c r="C2" s="2345"/>
      <c r="D2" s="2345"/>
      <c r="E2" s="2345"/>
      <c r="F2" s="2345"/>
    </row>
    <row r="3" spans="1:6" x14ac:dyDescent="0.25">
      <c r="A3" s="2345" t="s">
        <v>281</v>
      </c>
      <c r="B3" s="2345"/>
      <c r="C3" s="2345"/>
      <c r="D3" s="2345"/>
      <c r="E3" s="2345"/>
      <c r="F3" s="2345"/>
    </row>
    <row r="4" spans="1:6" ht="31.5" x14ac:dyDescent="0.25">
      <c r="A4" s="993" t="s">
        <v>3</v>
      </c>
      <c r="B4" s="96" t="s">
        <v>4</v>
      </c>
      <c r="C4" s="96" t="s">
        <v>5</v>
      </c>
      <c r="D4" s="96" t="s">
        <v>6</v>
      </c>
      <c r="E4" s="1377" t="s">
        <v>2611</v>
      </c>
      <c r="F4" s="219" t="s">
        <v>8</v>
      </c>
    </row>
    <row r="5" spans="1:6" x14ac:dyDescent="0.25">
      <c r="A5" s="541"/>
      <c r="B5" s="2418" t="s">
        <v>9</v>
      </c>
      <c r="C5" s="2418"/>
      <c r="D5" s="2418"/>
      <c r="E5" s="1295"/>
      <c r="F5" s="71"/>
    </row>
    <row r="6" spans="1:6" ht="31.5" x14ac:dyDescent="0.25">
      <c r="A6" s="131">
        <v>1</v>
      </c>
      <c r="B6" s="69" t="s">
        <v>2060</v>
      </c>
      <c r="C6" s="69" t="s">
        <v>35613</v>
      </c>
      <c r="D6" s="69" t="s">
        <v>9146</v>
      </c>
      <c r="E6" s="1441">
        <v>1818764</v>
      </c>
      <c r="F6" s="72" t="s">
        <v>5827</v>
      </c>
    </row>
    <row r="7" spans="1:6" ht="94.5" x14ac:dyDescent="0.25">
      <c r="A7" s="131">
        <v>2</v>
      </c>
      <c r="B7" s="69" t="s">
        <v>295</v>
      </c>
      <c r="C7" s="69" t="s">
        <v>35614</v>
      </c>
      <c r="D7" s="69" t="s">
        <v>1232</v>
      </c>
      <c r="E7" s="1441">
        <v>1530657</v>
      </c>
      <c r="F7" s="72" t="s">
        <v>5827</v>
      </c>
    </row>
    <row r="8" spans="1:6" ht="31.5" x14ac:dyDescent="0.25">
      <c r="A8" s="131">
        <v>3</v>
      </c>
      <c r="B8" s="69" t="s">
        <v>17</v>
      </c>
      <c r="C8" s="69" t="s">
        <v>35615</v>
      </c>
      <c r="D8" s="69" t="s">
        <v>537</v>
      </c>
      <c r="E8" s="1441">
        <v>62400</v>
      </c>
      <c r="F8" s="72" t="s">
        <v>5827</v>
      </c>
    </row>
    <row r="9" spans="1:6" ht="31.5" x14ac:dyDescent="0.25">
      <c r="A9" s="131">
        <v>4</v>
      </c>
      <c r="B9" s="69" t="s">
        <v>20</v>
      </c>
      <c r="C9" s="69" t="s">
        <v>35616</v>
      </c>
      <c r="D9" s="69" t="s">
        <v>539</v>
      </c>
      <c r="E9" s="1441">
        <v>28800</v>
      </c>
      <c r="F9" s="72" t="s">
        <v>5827</v>
      </c>
    </row>
    <row r="10" spans="1:6" ht="63" x14ac:dyDescent="0.25">
      <c r="A10" s="131">
        <v>5</v>
      </c>
      <c r="B10" s="69" t="s">
        <v>23</v>
      </c>
      <c r="C10" s="69" t="s">
        <v>35617</v>
      </c>
      <c r="D10" s="69" t="s">
        <v>21034</v>
      </c>
      <c r="E10" s="1441">
        <v>468000</v>
      </c>
      <c r="F10" s="72" t="s">
        <v>5827</v>
      </c>
    </row>
    <row r="11" spans="1:6" ht="47.25" x14ac:dyDescent="0.25">
      <c r="A11" s="131">
        <v>6</v>
      </c>
      <c r="B11" s="69" t="s">
        <v>5120</v>
      </c>
      <c r="C11" s="69" t="s">
        <v>35618</v>
      </c>
      <c r="D11" s="69" t="s">
        <v>35619</v>
      </c>
      <c r="E11" s="1441">
        <v>300000</v>
      </c>
      <c r="F11" s="72" t="s">
        <v>13</v>
      </c>
    </row>
    <row r="12" spans="1:6" x14ac:dyDescent="0.25">
      <c r="A12" s="131"/>
      <c r="B12" s="2934" t="s">
        <v>334</v>
      </c>
      <c r="C12" s="2934"/>
      <c r="D12" s="2934"/>
      <c r="E12" s="1467"/>
      <c r="F12" s="541"/>
    </row>
    <row r="13" spans="1:6" ht="78.75" x14ac:dyDescent="0.25">
      <c r="A13" s="131">
        <v>7</v>
      </c>
      <c r="B13" s="529" t="s">
        <v>295</v>
      </c>
      <c r="C13" s="75" t="s">
        <v>35620</v>
      </c>
      <c r="D13" s="75" t="s">
        <v>35621</v>
      </c>
      <c r="E13" s="1467">
        <v>724897</v>
      </c>
      <c r="F13" s="541" t="s">
        <v>5827</v>
      </c>
    </row>
    <row r="14" spans="1:6" ht="63" x14ac:dyDescent="0.25">
      <c r="A14" s="131">
        <v>8</v>
      </c>
      <c r="B14" s="69" t="s">
        <v>299</v>
      </c>
      <c r="C14" s="69" t="s">
        <v>35622</v>
      </c>
      <c r="D14" s="69" t="s">
        <v>2498</v>
      </c>
      <c r="E14" s="1441">
        <v>979413</v>
      </c>
      <c r="F14" s="72" t="s">
        <v>5827</v>
      </c>
    </row>
    <row r="15" spans="1:6" ht="63" x14ac:dyDescent="0.25">
      <c r="A15" s="131">
        <v>9</v>
      </c>
      <c r="B15" s="69" t="s">
        <v>23</v>
      </c>
      <c r="C15" s="69" t="s">
        <v>35623</v>
      </c>
      <c r="D15" s="69" t="s">
        <v>21034</v>
      </c>
      <c r="E15" s="1441">
        <v>900000</v>
      </c>
      <c r="F15" s="72" t="s">
        <v>14337</v>
      </c>
    </row>
    <row r="16" spans="1:6" x14ac:dyDescent="0.25">
      <c r="A16" s="131"/>
      <c r="B16" s="130" t="s">
        <v>40</v>
      </c>
      <c r="C16" s="131"/>
      <c r="D16" s="131"/>
      <c r="E16" s="1436"/>
      <c r="F16" s="541"/>
    </row>
    <row r="17" spans="1:6" ht="78.75" x14ac:dyDescent="0.25">
      <c r="A17" s="131">
        <v>10</v>
      </c>
      <c r="B17" s="69" t="s">
        <v>301</v>
      </c>
      <c r="C17" s="69" t="s">
        <v>35624</v>
      </c>
      <c r="D17" s="69" t="s">
        <v>43</v>
      </c>
      <c r="E17" s="1441">
        <v>4568965.5199999996</v>
      </c>
      <c r="F17" s="72" t="s">
        <v>5827</v>
      </c>
    </row>
    <row r="18" spans="1:6" x14ac:dyDescent="0.25">
      <c r="A18" s="131"/>
      <c r="B18" s="130" t="s">
        <v>306</v>
      </c>
      <c r="C18" s="131"/>
      <c r="D18" s="131"/>
      <c r="E18" s="1436"/>
      <c r="F18" s="541"/>
    </row>
    <row r="19" spans="1:6" ht="94.5" x14ac:dyDescent="0.25">
      <c r="A19" s="131">
        <v>11</v>
      </c>
      <c r="B19" s="69" t="s">
        <v>4481</v>
      </c>
      <c r="C19" s="69" t="s">
        <v>35625</v>
      </c>
      <c r="D19" s="69" t="s">
        <v>30334</v>
      </c>
      <c r="E19" s="1441">
        <v>1536543</v>
      </c>
      <c r="F19" s="72" t="s">
        <v>5827</v>
      </c>
    </row>
    <row r="20" spans="1:6" x14ac:dyDescent="0.25">
      <c r="A20" s="131"/>
      <c r="B20" s="2934" t="s">
        <v>481</v>
      </c>
      <c r="C20" s="2934"/>
      <c r="D20" s="131"/>
      <c r="E20" s="1436"/>
      <c r="F20" s="541"/>
    </row>
    <row r="21" spans="1:6" ht="78.75" x14ac:dyDescent="0.25">
      <c r="A21" s="131">
        <v>12</v>
      </c>
      <c r="B21" s="69" t="s">
        <v>35626</v>
      </c>
      <c r="C21" s="69" t="s">
        <v>35627</v>
      </c>
      <c r="D21" s="69" t="s">
        <v>35628</v>
      </c>
      <c r="E21" s="1441">
        <v>2000000</v>
      </c>
      <c r="F21" s="72" t="s">
        <v>1294</v>
      </c>
    </row>
    <row r="22" spans="1:6" x14ac:dyDescent="0.25">
      <c r="A22" s="131"/>
      <c r="B22" s="2934" t="s">
        <v>5895</v>
      </c>
      <c r="C22" s="2934"/>
      <c r="D22" s="131"/>
      <c r="E22" s="1436"/>
      <c r="F22" s="541"/>
    </row>
    <row r="23" spans="1:6" ht="63" x14ac:dyDescent="0.25">
      <c r="A23" s="131">
        <v>15</v>
      </c>
      <c r="B23" s="69" t="s">
        <v>35629</v>
      </c>
      <c r="C23" s="69" t="s">
        <v>35630</v>
      </c>
      <c r="D23" s="69" t="s">
        <v>35631</v>
      </c>
      <c r="E23" s="1441">
        <v>500000</v>
      </c>
      <c r="F23" s="72" t="s">
        <v>13</v>
      </c>
    </row>
    <row r="24" spans="1:6" ht="63" x14ac:dyDescent="0.25">
      <c r="A24" s="131">
        <v>16</v>
      </c>
      <c r="B24" s="69" t="s">
        <v>35632</v>
      </c>
      <c r="C24" s="69" t="s">
        <v>35633</v>
      </c>
      <c r="D24" s="69" t="s">
        <v>6895</v>
      </c>
      <c r="E24" s="1441">
        <v>650000</v>
      </c>
      <c r="F24" s="72" t="s">
        <v>13</v>
      </c>
    </row>
    <row r="25" spans="1:6" ht="47.25" x14ac:dyDescent="0.25">
      <c r="A25" s="131">
        <v>17</v>
      </c>
      <c r="B25" s="69" t="s">
        <v>35634</v>
      </c>
      <c r="C25" s="69" t="s">
        <v>35635</v>
      </c>
      <c r="D25" s="69" t="s">
        <v>6895</v>
      </c>
      <c r="E25" s="1441">
        <v>650000</v>
      </c>
      <c r="F25" s="72" t="s">
        <v>1294</v>
      </c>
    </row>
    <row r="26" spans="1:6" ht="47.25" x14ac:dyDescent="0.25">
      <c r="A26" s="131">
        <v>18</v>
      </c>
      <c r="B26" s="69" t="s">
        <v>35636</v>
      </c>
      <c r="C26" s="69" t="s">
        <v>35637</v>
      </c>
      <c r="D26" s="69" t="s">
        <v>6895</v>
      </c>
      <c r="E26" s="1441">
        <v>650000</v>
      </c>
      <c r="F26" s="72" t="s">
        <v>13</v>
      </c>
    </row>
    <row r="27" spans="1:6" ht="47.25" x14ac:dyDescent="0.25">
      <c r="A27" s="131">
        <v>19</v>
      </c>
      <c r="B27" s="69" t="s">
        <v>35638</v>
      </c>
      <c r="C27" s="69" t="s">
        <v>35639</v>
      </c>
      <c r="D27" s="69" t="s">
        <v>6895</v>
      </c>
      <c r="E27" s="1441">
        <v>650000</v>
      </c>
      <c r="F27" s="72" t="s">
        <v>1294</v>
      </c>
    </row>
    <row r="28" spans="1:6" ht="63" x14ac:dyDescent="0.25">
      <c r="A28" s="131">
        <v>20</v>
      </c>
      <c r="B28" s="69" t="s">
        <v>35640</v>
      </c>
      <c r="C28" s="69" t="s">
        <v>35641</v>
      </c>
      <c r="D28" s="69" t="s">
        <v>35642</v>
      </c>
      <c r="E28" s="1441">
        <v>500000</v>
      </c>
      <c r="F28" s="72" t="s">
        <v>13</v>
      </c>
    </row>
    <row r="29" spans="1:6" ht="63" x14ac:dyDescent="0.25">
      <c r="A29" s="131">
        <v>21</v>
      </c>
      <c r="B29" s="69" t="s">
        <v>35643</v>
      </c>
      <c r="C29" s="69" t="s">
        <v>35644</v>
      </c>
      <c r="D29" s="69" t="s">
        <v>35645</v>
      </c>
      <c r="E29" s="1441">
        <v>500000</v>
      </c>
      <c r="F29" s="72" t="s">
        <v>13</v>
      </c>
    </row>
    <row r="30" spans="1:6" ht="47.25" x14ac:dyDescent="0.25">
      <c r="A30" s="131">
        <v>22</v>
      </c>
      <c r="B30" s="69" t="s">
        <v>35646</v>
      </c>
      <c r="C30" s="69" t="s">
        <v>35647</v>
      </c>
      <c r="D30" s="303" t="s">
        <v>3316</v>
      </c>
      <c r="E30" s="1441">
        <v>1300000</v>
      </c>
      <c r="F30" s="72" t="s">
        <v>13</v>
      </c>
    </row>
    <row r="31" spans="1:6" ht="63" x14ac:dyDescent="0.25">
      <c r="A31" s="131">
        <v>23</v>
      </c>
      <c r="B31" s="69" t="s">
        <v>35648</v>
      </c>
      <c r="C31" s="69" t="s">
        <v>35649</v>
      </c>
      <c r="D31" s="69" t="s">
        <v>35650</v>
      </c>
      <c r="E31" s="1441">
        <v>500000</v>
      </c>
      <c r="F31" s="72" t="s">
        <v>13</v>
      </c>
    </row>
    <row r="32" spans="1:6" ht="78.75" x14ac:dyDescent="0.25">
      <c r="A32" s="131">
        <v>24</v>
      </c>
      <c r="B32" s="69" t="s">
        <v>35651</v>
      </c>
      <c r="C32" s="69" t="s">
        <v>35652</v>
      </c>
      <c r="D32" s="69" t="s">
        <v>35653</v>
      </c>
      <c r="E32" s="1441">
        <v>700000</v>
      </c>
      <c r="F32" s="72" t="s">
        <v>277</v>
      </c>
    </row>
    <row r="33" spans="1:6" ht="47.25" x14ac:dyDescent="0.25">
      <c r="A33" s="131">
        <v>25</v>
      </c>
      <c r="B33" s="69" t="s">
        <v>35654</v>
      </c>
      <c r="C33" s="69" t="s">
        <v>35655</v>
      </c>
      <c r="D33" s="69" t="s">
        <v>35656</v>
      </c>
      <c r="E33" s="1441">
        <v>300000</v>
      </c>
      <c r="F33" s="72" t="s">
        <v>272</v>
      </c>
    </row>
    <row r="34" spans="1:6" ht="78.75" x14ac:dyDescent="0.25">
      <c r="A34" s="131">
        <v>26</v>
      </c>
      <c r="B34" s="69" t="s">
        <v>35657</v>
      </c>
      <c r="C34" s="69" t="s">
        <v>35658</v>
      </c>
      <c r="D34" s="69" t="s">
        <v>35653</v>
      </c>
      <c r="E34" s="1441">
        <v>700000</v>
      </c>
      <c r="F34" s="72" t="s">
        <v>272</v>
      </c>
    </row>
    <row r="35" spans="1:6" ht="78.75" x14ac:dyDescent="0.25">
      <c r="A35" s="131">
        <v>27</v>
      </c>
      <c r="B35" s="69" t="s">
        <v>35659</v>
      </c>
      <c r="C35" s="69" t="s">
        <v>35660</v>
      </c>
      <c r="D35" s="69" t="s">
        <v>35661</v>
      </c>
      <c r="E35" s="1441">
        <v>400000</v>
      </c>
      <c r="F35" s="72" t="s">
        <v>1259</v>
      </c>
    </row>
    <row r="36" spans="1:6" x14ac:dyDescent="0.25">
      <c r="A36" s="131"/>
      <c r="B36" s="2934" t="s">
        <v>5872</v>
      </c>
      <c r="C36" s="2934"/>
      <c r="D36" s="131"/>
      <c r="E36" s="1436"/>
      <c r="F36" s="541"/>
    </row>
    <row r="37" spans="1:6" ht="63" x14ac:dyDescent="0.25">
      <c r="A37" s="131">
        <v>28</v>
      </c>
      <c r="B37" s="69" t="s">
        <v>35662</v>
      </c>
      <c r="C37" s="69" t="s">
        <v>35663</v>
      </c>
      <c r="D37" s="69" t="s">
        <v>35664</v>
      </c>
      <c r="E37" s="132">
        <v>800000</v>
      </c>
      <c r="F37" s="72" t="s">
        <v>1294</v>
      </c>
    </row>
    <row r="38" spans="1:6" ht="47.25" x14ac:dyDescent="0.25">
      <c r="A38" s="131">
        <v>29</v>
      </c>
      <c r="B38" s="69" t="s">
        <v>35665</v>
      </c>
      <c r="C38" s="69" t="s">
        <v>35666</v>
      </c>
      <c r="D38" s="69" t="s">
        <v>9452</v>
      </c>
      <c r="E38" s="132">
        <v>800000</v>
      </c>
      <c r="F38" s="72" t="s">
        <v>1294</v>
      </c>
    </row>
    <row r="39" spans="1:6" ht="47.25" x14ac:dyDescent="0.25">
      <c r="A39" s="131">
        <v>30</v>
      </c>
      <c r="B39" s="2" t="s">
        <v>35667</v>
      </c>
      <c r="C39" s="2" t="s">
        <v>35668</v>
      </c>
      <c r="D39" s="2" t="s">
        <v>35669</v>
      </c>
      <c r="E39" s="247">
        <v>1400000</v>
      </c>
      <c r="F39" s="97" t="s">
        <v>272</v>
      </c>
    </row>
    <row r="40" spans="1:6" ht="47.25" x14ac:dyDescent="0.25">
      <c r="A40" s="131">
        <v>31</v>
      </c>
      <c r="B40" s="69" t="s">
        <v>35670</v>
      </c>
      <c r="C40" s="69" t="s">
        <v>35671</v>
      </c>
      <c r="D40" s="303" t="s">
        <v>35672</v>
      </c>
      <c r="E40" s="132">
        <v>3750000</v>
      </c>
      <c r="F40" s="72" t="s">
        <v>13</v>
      </c>
    </row>
    <row r="41" spans="1:6" ht="47.25" x14ac:dyDescent="0.25">
      <c r="A41" s="131">
        <v>32</v>
      </c>
      <c r="B41" s="69" t="s">
        <v>35673</v>
      </c>
      <c r="C41" s="69" t="s">
        <v>35674</v>
      </c>
      <c r="D41" s="69" t="s">
        <v>35675</v>
      </c>
      <c r="E41" s="132">
        <v>800000</v>
      </c>
      <c r="F41" s="72" t="s">
        <v>13</v>
      </c>
    </row>
    <row r="42" spans="1:6" ht="47.25" x14ac:dyDescent="0.25">
      <c r="A42" s="131">
        <v>33</v>
      </c>
      <c r="B42" s="69" t="s">
        <v>35676</v>
      </c>
      <c r="C42" s="69" t="s">
        <v>35677</v>
      </c>
      <c r="D42" s="69" t="s">
        <v>9452</v>
      </c>
      <c r="E42" s="132">
        <v>1550000</v>
      </c>
      <c r="F42" s="72" t="s">
        <v>1294</v>
      </c>
    </row>
    <row r="43" spans="1:6" ht="47.25" x14ac:dyDescent="0.25">
      <c r="A43" s="131">
        <v>34</v>
      </c>
      <c r="B43" s="69" t="s">
        <v>35678</v>
      </c>
      <c r="C43" s="69" t="s">
        <v>35679</v>
      </c>
      <c r="D43" s="69" t="s">
        <v>35675</v>
      </c>
      <c r="E43" s="132">
        <v>600000</v>
      </c>
      <c r="F43" s="72" t="s">
        <v>1294</v>
      </c>
    </row>
    <row r="44" spans="1:6" ht="63" x14ac:dyDescent="0.25">
      <c r="A44" s="131">
        <v>35</v>
      </c>
      <c r="B44" s="69" t="s">
        <v>35680</v>
      </c>
      <c r="C44" s="69" t="s">
        <v>35681</v>
      </c>
      <c r="D44" s="69" t="s">
        <v>35682</v>
      </c>
      <c r="E44" s="132">
        <v>2300000</v>
      </c>
      <c r="F44" s="72" t="s">
        <v>13</v>
      </c>
    </row>
    <row r="45" spans="1:6" ht="63" x14ac:dyDescent="0.25">
      <c r="A45" s="131">
        <v>36</v>
      </c>
      <c r="B45" s="69" t="s">
        <v>35683</v>
      </c>
      <c r="C45" s="69" t="s">
        <v>35684</v>
      </c>
      <c r="D45" s="69" t="s">
        <v>35685</v>
      </c>
      <c r="E45" s="132">
        <v>1000000</v>
      </c>
      <c r="F45" s="72" t="s">
        <v>1294</v>
      </c>
    </row>
    <row r="46" spans="1:6" ht="78.75" x14ac:dyDescent="0.25">
      <c r="A46" s="131">
        <v>37</v>
      </c>
      <c r="B46" s="69" t="s">
        <v>35686</v>
      </c>
      <c r="C46" s="69" t="s">
        <v>35687</v>
      </c>
      <c r="D46" s="69" t="s">
        <v>33341</v>
      </c>
      <c r="E46" s="132">
        <v>1400000</v>
      </c>
      <c r="F46" s="72" t="s">
        <v>1294</v>
      </c>
    </row>
    <row r="47" spans="1:6" ht="78.75" x14ac:dyDescent="0.25">
      <c r="A47" s="131">
        <v>38</v>
      </c>
      <c r="B47" s="69" t="s">
        <v>35686</v>
      </c>
      <c r="C47" s="69" t="s">
        <v>35688</v>
      </c>
      <c r="D47" s="69" t="s">
        <v>35689</v>
      </c>
      <c r="E47" s="132">
        <v>1000000</v>
      </c>
      <c r="F47" s="72" t="s">
        <v>272</v>
      </c>
    </row>
    <row r="48" spans="1:6" ht="63" x14ac:dyDescent="0.25">
      <c r="A48" s="131">
        <v>39</v>
      </c>
      <c r="B48" s="69" t="s">
        <v>35680</v>
      </c>
      <c r="C48" s="69" t="s">
        <v>35690</v>
      </c>
      <c r="D48" s="69" t="s">
        <v>35691</v>
      </c>
      <c r="E48" s="132">
        <v>1000000</v>
      </c>
      <c r="F48" s="72" t="s">
        <v>272</v>
      </c>
    </row>
    <row r="49" spans="1:6" ht="63" x14ac:dyDescent="0.25">
      <c r="A49" s="131">
        <v>40</v>
      </c>
      <c r="B49" s="69" t="s">
        <v>35692</v>
      </c>
      <c r="C49" s="69" t="s">
        <v>35693</v>
      </c>
      <c r="D49" s="69" t="s">
        <v>35694</v>
      </c>
      <c r="E49" s="132">
        <v>300000</v>
      </c>
      <c r="F49" s="72" t="s">
        <v>272</v>
      </c>
    </row>
    <row r="50" spans="1:6" ht="63" x14ac:dyDescent="0.25">
      <c r="A50" s="131">
        <v>41</v>
      </c>
      <c r="B50" s="69" t="s">
        <v>35695</v>
      </c>
      <c r="C50" s="69" t="s">
        <v>35696</v>
      </c>
      <c r="D50" s="69" t="s">
        <v>35697</v>
      </c>
      <c r="E50" s="132">
        <v>1000000</v>
      </c>
      <c r="F50" s="72" t="s">
        <v>272</v>
      </c>
    </row>
    <row r="51" spans="1:6" x14ac:dyDescent="0.25">
      <c r="A51" s="131"/>
      <c r="B51" s="2934" t="s">
        <v>2940</v>
      </c>
      <c r="C51" s="2934"/>
      <c r="D51" s="131"/>
      <c r="E51" s="1436"/>
      <c r="F51" s="541"/>
    </row>
    <row r="52" spans="1:6" ht="63" x14ac:dyDescent="0.25">
      <c r="A52" s="131">
        <v>42</v>
      </c>
      <c r="B52" s="69" t="s">
        <v>35698</v>
      </c>
      <c r="C52" s="69" t="s">
        <v>35699</v>
      </c>
      <c r="D52" s="69" t="s">
        <v>35700</v>
      </c>
      <c r="E52" s="132">
        <v>500000</v>
      </c>
      <c r="F52" s="72" t="s">
        <v>1294</v>
      </c>
    </row>
    <row r="53" spans="1:6" x14ac:dyDescent="0.25">
      <c r="A53" s="131"/>
      <c r="B53" s="130" t="s">
        <v>219</v>
      </c>
      <c r="C53" s="131"/>
      <c r="D53" s="131"/>
      <c r="E53" s="1436"/>
      <c r="F53" s="541"/>
    </row>
    <row r="54" spans="1:6" ht="31.5" x14ac:dyDescent="0.25">
      <c r="A54" s="131">
        <v>43</v>
      </c>
      <c r="B54" s="69" t="s">
        <v>35701</v>
      </c>
      <c r="C54" s="69" t="s">
        <v>35702</v>
      </c>
      <c r="D54" s="69" t="s">
        <v>35703</v>
      </c>
      <c r="E54" s="132">
        <v>9400000</v>
      </c>
      <c r="F54" s="72" t="s">
        <v>1294</v>
      </c>
    </row>
    <row r="55" spans="1:6" ht="31.5" x14ac:dyDescent="0.25">
      <c r="A55" s="131">
        <v>44</v>
      </c>
      <c r="B55" s="69" t="s">
        <v>35704</v>
      </c>
      <c r="C55" s="69" t="s">
        <v>35705</v>
      </c>
      <c r="D55" s="69" t="s">
        <v>35706</v>
      </c>
      <c r="E55" s="132">
        <v>2000000</v>
      </c>
      <c r="F55" s="72" t="s">
        <v>1294</v>
      </c>
    </row>
    <row r="56" spans="1:6" ht="31.5" x14ac:dyDescent="0.25">
      <c r="A56" s="131">
        <v>45</v>
      </c>
      <c r="B56" s="69" t="s">
        <v>35704</v>
      </c>
      <c r="C56" s="69" t="s">
        <v>35707</v>
      </c>
      <c r="D56" s="69" t="s">
        <v>35708</v>
      </c>
      <c r="E56" s="132">
        <v>4800000</v>
      </c>
      <c r="F56" s="72" t="s">
        <v>1294</v>
      </c>
    </row>
    <row r="57" spans="1:6" ht="31.5" x14ac:dyDescent="0.25">
      <c r="A57" s="131">
        <v>46</v>
      </c>
      <c r="B57" s="69" t="s">
        <v>35709</v>
      </c>
      <c r="C57" s="69" t="s">
        <v>35710</v>
      </c>
      <c r="D57" s="69" t="s">
        <v>35711</v>
      </c>
      <c r="E57" s="132">
        <v>1500000</v>
      </c>
      <c r="F57" s="72" t="s">
        <v>1294</v>
      </c>
    </row>
    <row r="58" spans="1:6" x14ac:dyDescent="0.25">
      <c r="A58" s="131"/>
      <c r="B58" s="2934" t="s">
        <v>477</v>
      </c>
      <c r="C58" s="2934"/>
      <c r="D58" s="130"/>
      <c r="E58" s="1436"/>
      <c r="F58" s="541"/>
    </row>
    <row r="59" spans="1:6" ht="157.5" x14ac:dyDescent="0.25">
      <c r="A59" s="131">
        <v>47</v>
      </c>
      <c r="B59" s="69" t="s">
        <v>35712</v>
      </c>
      <c r="C59" s="69" t="s">
        <v>33989</v>
      </c>
      <c r="D59" s="75" t="s">
        <v>33990</v>
      </c>
      <c r="E59" s="1436">
        <v>1169256.8</v>
      </c>
      <c r="F59" s="72" t="s">
        <v>1294</v>
      </c>
    </row>
    <row r="60" spans="1:6" ht="157.5" x14ac:dyDescent="0.25">
      <c r="A60" s="131">
        <v>48</v>
      </c>
      <c r="B60" s="131" t="s">
        <v>35713</v>
      </c>
      <c r="C60" s="69" t="s">
        <v>33992</v>
      </c>
      <c r="D60" s="75" t="s">
        <v>33990</v>
      </c>
      <c r="E60" s="1436">
        <v>1169256.8</v>
      </c>
      <c r="F60" s="72" t="s">
        <v>1294</v>
      </c>
    </row>
    <row r="61" spans="1:6" ht="157.5" x14ac:dyDescent="0.25">
      <c r="A61" s="131">
        <v>49</v>
      </c>
      <c r="B61" s="69" t="s">
        <v>35678</v>
      </c>
      <c r="C61" s="69" t="s">
        <v>33994</v>
      </c>
      <c r="D61" s="75" t="s">
        <v>33990</v>
      </c>
      <c r="E61" s="1436">
        <v>1169256.8</v>
      </c>
      <c r="F61" s="72" t="s">
        <v>1294</v>
      </c>
    </row>
    <row r="62" spans="1:6" ht="157.5" x14ac:dyDescent="0.25">
      <c r="A62" s="131">
        <v>50</v>
      </c>
      <c r="B62" s="69" t="s">
        <v>35714</v>
      </c>
      <c r="C62" s="69" t="s">
        <v>33996</v>
      </c>
      <c r="D62" s="75" t="s">
        <v>33990</v>
      </c>
      <c r="E62" s="1436">
        <v>1169256.8</v>
      </c>
      <c r="F62" s="72" t="s">
        <v>1294</v>
      </c>
    </row>
    <row r="63" spans="1:6" x14ac:dyDescent="0.25">
      <c r="A63" s="131"/>
      <c r="B63" s="130" t="s">
        <v>9639</v>
      </c>
      <c r="C63" s="131"/>
      <c r="D63" s="131"/>
      <c r="E63" s="1436"/>
      <c r="F63" s="541"/>
    </row>
    <row r="64" spans="1:6" ht="78.75" x14ac:dyDescent="0.25">
      <c r="A64" s="131">
        <v>51</v>
      </c>
      <c r="B64" s="69" t="s">
        <v>35715</v>
      </c>
      <c r="C64" s="69" t="s">
        <v>35716</v>
      </c>
      <c r="D64" s="69" t="s">
        <v>35717</v>
      </c>
      <c r="E64" s="132">
        <v>1000000</v>
      </c>
      <c r="F64" s="72" t="s">
        <v>1294</v>
      </c>
    </row>
    <row r="65" spans="1:6" x14ac:dyDescent="0.25">
      <c r="A65" s="131"/>
      <c r="B65" s="130" t="s">
        <v>248</v>
      </c>
      <c r="C65" s="131"/>
      <c r="D65" s="131"/>
      <c r="E65" s="1300">
        <f>SUM(E6:E64)</f>
        <v>64495466.719999984</v>
      </c>
      <c r="F65" s="541"/>
    </row>
    <row r="66" spans="1:6" x14ac:dyDescent="0.25">
      <c r="A66" s="131"/>
      <c r="B66" s="2472" t="s">
        <v>34</v>
      </c>
      <c r="C66" s="2472"/>
      <c r="D66" s="69"/>
      <c r="E66" s="132"/>
      <c r="F66" s="72"/>
    </row>
    <row r="67" spans="1:6" ht="47.25" x14ac:dyDescent="0.25">
      <c r="A67" s="131">
        <v>1</v>
      </c>
      <c r="B67" s="69" t="s">
        <v>309</v>
      </c>
      <c r="C67" s="69" t="s">
        <v>35718</v>
      </c>
      <c r="D67" s="69" t="s">
        <v>341</v>
      </c>
      <c r="E67" s="132">
        <v>5511968</v>
      </c>
      <c r="F67" s="72" t="s">
        <v>5827</v>
      </c>
    </row>
    <row r="68" spans="1:6" ht="78.75" x14ac:dyDescent="0.25">
      <c r="A68" s="131">
        <v>2</v>
      </c>
      <c r="B68" s="69" t="s">
        <v>16001</v>
      </c>
      <c r="C68" s="69" t="s">
        <v>35719</v>
      </c>
      <c r="D68" s="69" t="s">
        <v>341</v>
      </c>
      <c r="E68" s="132">
        <v>11302910.1</v>
      </c>
      <c r="F68" s="72" t="s">
        <v>5827</v>
      </c>
    </row>
    <row r="69" spans="1:6" x14ac:dyDescent="0.25">
      <c r="A69" s="213"/>
      <c r="B69" s="173" t="s">
        <v>248</v>
      </c>
      <c r="C69" s="173"/>
      <c r="D69" s="173"/>
      <c r="E69" s="1466">
        <f>SUM(E67:E68)</f>
        <v>16814878.100000001</v>
      </c>
      <c r="F69" s="446"/>
    </row>
    <row r="70" spans="1:6" x14ac:dyDescent="0.25">
      <c r="A70" s="357"/>
      <c r="B70" s="2427" t="s">
        <v>9</v>
      </c>
      <c r="C70" s="2427"/>
      <c r="D70" s="2427"/>
      <c r="E70" s="358"/>
      <c r="F70" s="1434"/>
    </row>
    <row r="71" spans="1:6" ht="63" x14ac:dyDescent="0.25">
      <c r="A71" s="353">
        <v>1</v>
      </c>
      <c r="B71" s="69" t="s">
        <v>269</v>
      </c>
      <c r="C71" s="7" t="s">
        <v>35720</v>
      </c>
      <c r="D71" s="69" t="s">
        <v>271</v>
      </c>
      <c r="E71" s="188">
        <v>1000000</v>
      </c>
      <c r="F71" s="541" t="s">
        <v>272</v>
      </c>
    </row>
    <row r="72" spans="1:6" x14ac:dyDescent="0.25">
      <c r="A72" s="353"/>
      <c r="B72" s="70" t="s">
        <v>273</v>
      </c>
      <c r="C72" s="7"/>
      <c r="D72" s="69"/>
      <c r="E72" s="188"/>
      <c r="F72" s="541"/>
    </row>
    <row r="73" spans="1:6" ht="63" x14ac:dyDescent="0.25">
      <c r="A73" s="353">
        <v>2</v>
      </c>
      <c r="B73" s="69" t="s">
        <v>274</v>
      </c>
      <c r="C73" s="7" t="s">
        <v>35721</v>
      </c>
      <c r="D73" s="69" t="s">
        <v>276</v>
      </c>
      <c r="E73" s="188">
        <v>4500000</v>
      </c>
      <c r="F73" s="541" t="s">
        <v>277</v>
      </c>
    </row>
    <row r="74" spans="1:6" x14ac:dyDescent="0.25">
      <c r="A74" s="353"/>
      <c r="B74" s="70" t="s">
        <v>248</v>
      </c>
      <c r="C74" s="69"/>
      <c r="D74" s="69"/>
      <c r="E74" s="424">
        <v>5500000</v>
      </c>
      <c r="F74" s="541"/>
    </row>
    <row r="75" spans="1:6" x14ac:dyDescent="0.25">
      <c r="A75" s="88"/>
      <c r="B75" s="88" t="s">
        <v>324</v>
      </c>
      <c r="C75" s="88"/>
      <c r="D75" s="88"/>
      <c r="E75" s="89">
        <f>E74+E69+E65</f>
        <v>86810344.819999993</v>
      </c>
      <c r="F75" s="88"/>
    </row>
    <row r="79" spans="1:6" x14ac:dyDescent="0.25">
      <c r="A79" s="2352" t="s">
        <v>0</v>
      </c>
      <c r="B79" s="2352"/>
      <c r="C79" s="2352"/>
      <c r="D79" s="2352"/>
      <c r="E79" s="2352"/>
      <c r="F79" s="2352"/>
    </row>
    <row r="80" spans="1:6" x14ac:dyDescent="0.25">
      <c r="A80" s="2352" t="s">
        <v>35612</v>
      </c>
      <c r="B80" s="2352"/>
      <c r="C80" s="2352"/>
      <c r="D80" s="2352"/>
      <c r="E80" s="2352"/>
      <c r="F80" s="2352"/>
    </row>
    <row r="81" spans="1:6" x14ac:dyDescent="0.25">
      <c r="A81" s="2352" t="s">
        <v>281</v>
      </c>
      <c r="B81" s="2352"/>
      <c r="C81" s="2352"/>
      <c r="D81" s="2352"/>
      <c r="E81" s="2352"/>
      <c r="F81" s="2352"/>
    </row>
    <row r="82" spans="1:6" ht="31.5" x14ac:dyDescent="0.25">
      <c r="A82" s="264" t="s">
        <v>3</v>
      </c>
      <c r="B82" s="437" t="s">
        <v>283</v>
      </c>
      <c r="C82" s="437" t="s">
        <v>284</v>
      </c>
      <c r="D82" s="45" t="s">
        <v>5291</v>
      </c>
      <c r="E82" s="1460" t="s">
        <v>286</v>
      </c>
      <c r="F82" s="45" t="s">
        <v>287</v>
      </c>
    </row>
    <row r="83" spans="1:6" x14ac:dyDescent="0.25">
      <c r="A83" s="156"/>
      <c r="B83" s="2527" t="s">
        <v>5895</v>
      </c>
      <c r="C83" s="2423"/>
      <c r="D83" s="156"/>
      <c r="E83" s="1461"/>
      <c r="F83" s="123"/>
    </row>
    <row r="84" spans="1:6" ht="47.25" x14ac:dyDescent="0.25">
      <c r="A84" s="156">
        <v>1</v>
      </c>
      <c r="B84" s="156" t="s">
        <v>35722</v>
      </c>
      <c r="C84" s="156" t="s">
        <v>35637</v>
      </c>
      <c r="D84" s="156" t="s">
        <v>3027</v>
      </c>
      <c r="E84" s="1461">
        <v>700000</v>
      </c>
      <c r="F84" s="123" t="s">
        <v>13</v>
      </c>
    </row>
    <row r="85" spans="1:6" ht="47.25" x14ac:dyDescent="0.25">
      <c r="A85" s="156">
        <v>2</v>
      </c>
      <c r="B85" s="156" t="s">
        <v>35723</v>
      </c>
      <c r="C85" s="156" t="s">
        <v>35639</v>
      </c>
      <c r="D85" s="156" t="s">
        <v>35724</v>
      </c>
      <c r="E85" s="1461">
        <v>700000</v>
      </c>
      <c r="F85" s="123" t="s">
        <v>13</v>
      </c>
    </row>
    <row r="86" spans="1:6" ht="47.25" x14ac:dyDescent="0.25">
      <c r="A86" s="156">
        <v>3</v>
      </c>
      <c r="B86" s="156" t="s">
        <v>35725</v>
      </c>
      <c r="C86" s="156" t="s">
        <v>35726</v>
      </c>
      <c r="D86" s="156" t="s">
        <v>35727</v>
      </c>
      <c r="E86" s="1461">
        <v>1400000</v>
      </c>
      <c r="F86" s="123" t="s">
        <v>13</v>
      </c>
    </row>
    <row r="87" spans="1:6" ht="63" x14ac:dyDescent="0.25">
      <c r="A87" s="156">
        <v>4</v>
      </c>
      <c r="B87" s="156" t="s">
        <v>35728</v>
      </c>
      <c r="C87" s="156" t="s">
        <v>35633</v>
      </c>
      <c r="D87" s="156" t="s">
        <v>3027</v>
      </c>
      <c r="E87" s="1461">
        <v>700000</v>
      </c>
      <c r="F87" s="123" t="s">
        <v>13</v>
      </c>
    </row>
    <row r="88" spans="1:6" ht="47.25" x14ac:dyDescent="0.25">
      <c r="A88" s="156">
        <v>5</v>
      </c>
      <c r="B88" s="156" t="s">
        <v>35729</v>
      </c>
      <c r="C88" s="156" t="s">
        <v>35635</v>
      </c>
      <c r="D88" s="156" t="s">
        <v>3027</v>
      </c>
      <c r="E88" s="1461">
        <v>700000</v>
      </c>
      <c r="F88" s="123" t="s">
        <v>13</v>
      </c>
    </row>
    <row r="89" spans="1:6" ht="63" x14ac:dyDescent="0.25">
      <c r="A89" s="156">
        <v>6</v>
      </c>
      <c r="B89" s="156" t="s">
        <v>35730</v>
      </c>
      <c r="C89" s="156" t="s">
        <v>35731</v>
      </c>
      <c r="D89" s="156" t="s">
        <v>8770</v>
      </c>
      <c r="E89" s="1461">
        <v>1500000</v>
      </c>
      <c r="F89" s="123" t="s">
        <v>13</v>
      </c>
    </row>
    <row r="90" spans="1:6" x14ac:dyDescent="0.25">
      <c r="A90" s="156"/>
      <c r="B90" s="2527" t="s">
        <v>5872</v>
      </c>
      <c r="C90" s="2423"/>
      <c r="D90" s="156"/>
      <c r="E90" s="1461"/>
      <c r="F90" s="123"/>
    </row>
    <row r="91" spans="1:6" ht="47.25" x14ac:dyDescent="0.25">
      <c r="A91" s="156">
        <v>7</v>
      </c>
      <c r="B91" s="156" t="s">
        <v>35732</v>
      </c>
      <c r="C91" s="156" t="s">
        <v>35677</v>
      </c>
      <c r="D91" s="156" t="s">
        <v>35733</v>
      </c>
      <c r="E91" s="1461">
        <v>1250000</v>
      </c>
      <c r="F91" s="123" t="s">
        <v>13</v>
      </c>
    </row>
    <row r="92" spans="1:6" ht="47.25" x14ac:dyDescent="0.25">
      <c r="A92" s="156">
        <v>8</v>
      </c>
      <c r="B92" s="156" t="s">
        <v>35734</v>
      </c>
      <c r="C92" s="156" t="s">
        <v>35666</v>
      </c>
      <c r="D92" s="156" t="s">
        <v>35733</v>
      </c>
      <c r="E92" s="1461">
        <v>2000000</v>
      </c>
      <c r="F92" s="123" t="s">
        <v>13</v>
      </c>
    </row>
    <row r="93" spans="1:6" ht="78.75" x14ac:dyDescent="0.25">
      <c r="A93" s="156">
        <v>9</v>
      </c>
      <c r="B93" s="156" t="s">
        <v>35735</v>
      </c>
      <c r="C93" s="156" t="s">
        <v>35687</v>
      </c>
      <c r="D93" s="156" t="s">
        <v>35736</v>
      </c>
      <c r="E93" s="1461">
        <v>1300000</v>
      </c>
      <c r="F93" s="123" t="s">
        <v>13</v>
      </c>
    </row>
    <row r="94" spans="1:6" x14ac:dyDescent="0.25">
      <c r="A94" s="156"/>
      <c r="B94" s="251" t="s">
        <v>34</v>
      </c>
      <c r="C94" s="156"/>
      <c r="D94" s="156"/>
      <c r="E94" s="1461"/>
      <c r="F94" s="123"/>
    </row>
    <row r="95" spans="1:6" ht="47.25" x14ac:dyDescent="0.25">
      <c r="A95" s="156">
        <v>10</v>
      </c>
      <c r="B95" s="156" t="s">
        <v>309</v>
      </c>
      <c r="C95" s="156" t="s">
        <v>35721</v>
      </c>
      <c r="D95" s="156" t="s">
        <v>341</v>
      </c>
      <c r="E95" s="1461">
        <v>560349.34</v>
      </c>
      <c r="F95" s="123" t="s">
        <v>272</v>
      </c>
    </row>
    <row r="96" spans="1:6" ht="78.75" x14ac:dyDescent="0.25">
      <c r="A96" s="156">
        <v>11</v>
      </c>
      <c r="B96" s="376" t="s">
        <v>41</v>
      </c>
      <c r="C96" s="156" t="s">
        <v>35737</v>
      </c>
      <c r="D96" s="156" t="s">
        <v>302</v>
      </c>
      <c r="E96" s="1461">
        <v>568961</v>
      </c>
      <c r="F96" s="123" t="s">
        <v>272</v>
      </c>
    </row>
    <row r="97" spans="1:6" x14ac:dyDescent="0.25">
      <c r="A97" s="251"/>
      <c r="B97" s="251" t="s">
        <v>248</v>
      </c>
      <c r="C97" s="251"/>
      <c r="D97" s="251"/>
      <c r="E97" s="1462">
        <f>SUM(E83:E96)</f>
        <v>11379310.34</v>
      </c>
      <c r="F97" s="115"/>
    </row>
  </sheetData>
  <mergeCells count="17">
    <mergeCell ref="B22:C22"/>
    <mergeCell ref="B36:C36"/>
    <mergeCell ref="B51:C51"/>
    <mergeCell ref="A1:F1"/>
    <mergeCell ref="A2:F2"/>
    <mergeCell ref="A3:F3"/>
    <mergeCell ref="B5:D5"/>
    <mergeCell ref="B12:D12"/>
    <mergeCell ref="B20:C20"/>
    <mergeCell ref="B90:C90"/>
    <mergeCell ref="B58:C58"/>
    <mergeCell ref="B66:C66"/>
    <mergeCell ref="A79:F79"/>
    <mergeCell ref="A80:F80"/>
    <mergeCell ref="A81:F81"/>
    <mergeCell ref="B83:C83"/>
    <mergeCell ref="B70:D70"/>
  </mergeCells>
  <pageMargins left="0.7" right="0.7" top="0.75" bottom="0.75" header="0.3" footer="0.3"/>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5"/>
  <sheetViews>
    <sheetView topLeftCell="A173" workbookViewId="0">
      <selection activeCell="E136" sqref="E136"/>
    </sheetView>
  </sheetViews>
  <sheetFormatPr defaultRowHeight="15.75" x14ac:dyDescent="0.25"/>
  <cols>
    <col min="1" max="1" width="9.140625" style="128"/>
    <col min="2" max="2" width="15.42578125" style="128" customWidth="1"/>
    <col min="3" max="3" width="45.7109375" style="128" customWidth="1"/>
    <col min="4" max="4" width="18.7109375" style="128" customWidth="1"/>
    <col min="5" max="5" width="21.7109375" style="128" customWidth="1"/>
    <col min="6" max="6" width="11.5703125" style="128" customWidth="1"/>
    <col min="7" max="16384" width="9.140625" style="128"/>
  </cols>
  <sheetData>
    <row r="1" spans="1:6" x14ac:dyDescent="0.25">
      <c r="A1" s="2345" t="s">
        <v>0</v>
      </c>
      <c r="B1" s="2345"/>
      <c r="C1" s="2345"/>
      <c r="D1" s="2345"/>
      <c r="E1" s="2345"/>
      <c r="F1" s="2345"/>
    </row>
    <row r="2" spans="1:6" x14ac:dyDescent="0.25">
      <c r="A2" s="2345" t="s">
        <v>35738</v>
      </c>
      <c r="B2" s="2345"/>
      <c r="C2" s="2345"/>
      <c r="D2" s="2345"/>
      <c r="E2" s="2345"/>
      <c r="F2" s="2345"/>
    </row>
    <row r="3" spans="1:6" x14ac:dyDescent="0.25">
      <c r="A3" s="2345" t="s">
        <v>281</v>
      </c>
      <c r="B3" s="2345"/>
      <c r="C3" s="2345"/>
      <c r="D3" s="2345"/>
      <c r="E3" s="2345"/>
      <c r="F3" s="2345"/>
    </row>
    <row r="4" spans="1:6" ht="31.5" x14ac:dyDescent="0.25">
      <c r="A4" s="993" t="s">
        <v>3</v>
      </c>
      <c r="B4" s="96" t="s">
        <v>4</v>
      </c>
      <c r="C4" s="96" t="s">
        <v>5</v>
      </c>
      <c r="D4" s="96" t="s">
        <v>6</v>
      </c>
      <c r="E4" s="1274" t="s">
        <v>30996</v>
      </c>
      <c r="F4" s="219" t="s">
        <v>8</v>
      </c>
    </row>
    <row r="5" spans="1:6" x14ac:dyDescent="0.25">
      <c r="A5" s="1394"/>
      <c r="B5" s="3015" t="s">
        <v>9</v>
      </c>
      <c r="C5" s="3015"/>
      <c r="D5" s="3015"/>
      <c r="E5" s="1447"/>
      <c r="F5" s="1448"/>
    </row>
    <row r="6" spans="1:6" ht="47.25" x14ac:dyDescent="0.25">
      <c r="A6" s="69">
        <v>1</v>
      </c>
      <c r="B6" s="69" t="s">
        <v>2060</v>
      </c>
      <c r="C6" s="69" t="s">
        <v>35739</v>
      </c>
      <c r="D6" s="69" t="s">
        <v>22521</v>
      </c>
      <c r="E6" s="1296">
        <f>2200000-500000</f>
        <v>1700000</v>
      </c>
      <c r="F6" s="72" t="s">
        <v>272</v>
      </c>
    </row>
    <row r="7" spans="1:6" ht="141.75" x14ac:dyDescent="0.25">
      <c r="A7" s="69">
        <v>2</v>
      </c>
      <c r="B7" s="69" t="s">
        <v>295</v>
      </c>
      <c r="C7" s="69" t="s">
        <v>35740</v>
      </c>
      <c r="D7" s="69" t="s">
        <v>35741</v>
      </c>
      <c r="E7" s="1296">
        <f>1213655.27-100000</f>
        <v>1113655.27</v>
      </c>
      <c r="F7" s="72" t="s">
        <v>272</v>
      </c>
    </row>
    <row r="8" spans="1:6" ht="31.5" x14ac:dyDescent="0.25">
      <c r="A8" s="69">
        <v>3</v>
      </c>
      <c r="B8" s="69" t="s">
        <v>17</v>
      </c>
      <c r="C8" s="69" t="s">
        <v>35742</v>
      </c>
      <c r="D8" s="69" t="s">
        <v>19382</v>
      </c>
      <c r="E8" s="1296">
        <v>130000</v>
      </c>
      <c r="F8" s="72" t="s">
        <v>272</v>
      </c>
    </row>
    <row r="9" spans="1:6" ht="31.5" x14ac:dyDescent="0.25">
      <c r="A9" s="69">
        <v>4</v>
      </c>
      <c r="B9" s="69" t="s">
        <v>20</v>
      </c>
      <c r="C9" s="69" t="s">
        <v>35743</v>
      </c>
      <c r="D9" s="69" t="s">
        <v>19384</v>
      </c>
      <c r="E9" s="1296">
        <v>100000</v>
      </c>
      <c r="F9" s="72" t="s">
        <v>272</v>
      </c>
    </row>
    <row r="10" spans="1:6" ht="78.75" x14ac:dyDescent="0.25">
      <c r="A10" s="69">
        <v>5</v>
      </c>
      <c r="B10" s="69" t="s">
        <v>23</v>
      </c>
      <c r="C10" s="69" t="s">
        <v>35744</v>
      </c>
      <c r="D10" s="69" t="s">
        <v>19378</v>
      </c>
      <c r="E10" s="1296">
        <f>1564965.42-400000</f>
        <v>1164965.42</v>
      </c>
      <c r="F10" s="72" t="s">
        <v>272</v>
      </c>
    </row>
    <row r="11" spans="1:6" x14ac:dyDescent="0.25">
      <c r="A11" s="131"/>
      <c r="B11" s="2934" t="s">
        <v>334</v>
      </c>
      <c r="C11" s="2934"/>
      <c r="D11" s="2934"/>
      <c r="E11" s="1298"/>
      <c r="F11" s="541"/>
    </row>
    <row r="12" spans="1:6" ht="110.25" x14ac:dyDescent="0.25">
      <c r="A12" s="69">
        <v>6</v>
      </c>
      <c r="B12" s="69" t="s">
        <v>295</v>
      </c>
      <c r="C12" s="69" t="s">
        <v>35745</v>
      </c>
      <c r="D12" s="69" t="s">
        <v>3852</v>
      </c>
      <c r="E12" s="1296">
        <v>861827.62</v>
      </c>
      <c r="F12" s="72" t="s">
        <v>272</v>
      </c>
    </row>
    <row r="13" spans="1:6" ht="78.75" x14ac:dyDescent="0.25">
      <c r="A13" s="69">
        <v>7</v>
      </c>
      <c r="B13" s="69" t="s">
        <v>23</v>
      </c>
      <c r="C13" s="69" t="s">
        <v>35746</v>
      </c>
      <c r="D13" s="69" t="s">
        <v>19378</v>
      </c>
      <c r="E13" s="1296">
        <v>542482.72</v>
      </c>
      <c r="F13" s="72" t="s">
        <v>272</v>
      </c>
    </row>
    <row r="14" spans="1:6" ht="78.75" x14ac:dyDescent="0.25">
      <c r="A14" s="69">
        <v>8</v>
      </c>
      <c r="B14" s="69" t="s">
        <v>299</v>
      </c>
      <c r="C14" s="69" t="s">
        <v>35747</v>
      </c>
      <c r="D14" s="69" t="s">
        <v>19387</v>
      </c>
      <c r="E14" s="1296">
        <v>1200000</v>
      </c>
      <c r="F14" s="72" t="s">
        <v>272</v>
      </c>
    </row>
    <row r="15" spans="1:6" x14ac:dyDescent="0.25">
      <c r="A15" s="131"/>
      <c r="B15" s="130" t="s">
        <v>40</v>
      </c>
      <c r="C15" s="131"/>
      <c r="D15" s="131"/>
      <c r="E15" s="1298"/>
      <c r="F15" s="541"/>
    </row>
    <row r="16" spans="1:6" ht="94.5" x14ac:dyDescent="0.25">
      <c r="A16" s="131">
        <v>9</v>
      </c>
      <c r="B16" s="69" t="s">
        <v>301</v>
      </c>
      <c r="C16" s="69" t="s">
        <v>35748</v>
      </c>
      <c r="D16" s="69" t="s">
        <v>43</v>
      </c>
      <c r="E16" s="1296">
        <v>4568965.5199999996</v>
      </c>
      <c r="F16" s="72" t="s">
        <v>272</v>
      </c>
    </row>
    <row r="17" spans="1:6" x14ac:dyDescent="0.25">
      <c r="A17" s="131"/>
      <c r="B17" s="130" t="s">
        <v>306</v>
      </c>
      <c r="C17" s="131"/>
      <c r="D17" s="131"/>
      <c r="E17" s="1298"/>
      <c r="F17" s="541"/>
    </row>
    <row r="18" spans="1:6" ht="141.75" x14ac:dyDescent="0.25">
      <c r="A18" s="131">
        <v>10</v>
      </c>
      <c r="B18" s="69" t="s">
        <v>4481</v>
      </c>
      <c r="C18" s="69" t="s">
        <v>36032</v>
      </c>
      <c r="D18" s="303" t="s">
        <v>35749</v>
      </c>
      <c r="E18" s="1296">
        <v>1736206.9</v>
      </c>
      <c r="F18" s="72" t="s">
        <v>272</v>
      </c>
    </row>
    <row r="19" spans="1:6" x14ac:dyDescent="0.25">
      <c r="A19" s="131"/>
      <c r="B19" s="130" t="s">
        <v>481</v>
      </c>
      <c r="C19" s="131"/>
      <c r="D19" s="131"/>
      <c r="E19" s="1298"/>
      <c r="F19" s="541"/>
    </row>
    <row r="20" spans="1:6" ht="204.75" x14ac:dyDescent="0.25">
      <c r="A20" s="131">
        <v>11</v>
      </c>
      <c r="B20" s="69" t="s">
        <v>12041</v>
      </c>
      <c r="C20" s="69" t="s">
        <v>35750</v>
      </c>
      <c r="D20" s="69" t="s">
        <v>35751</v>
      </c>
      <c r="E20" s="1296">
        <v>2500000</v>
      </c>
      <c r="F20" s="72" t="s">
        <v>272</v>
      </c>
    </row>
    <row r="21" spans="1:6" x14ac:dyDescent="0.25">
      <c r="A21" s="131"/>
      <c r="B21" s="130" t="s">
        <v>34</v>
      </c>
      <c r="C21" s="131"/>
      <c r="D21" s="131"/>
      <c r="E21" s="1298"/>
      <c r="F21" s="541"/>
    </row>
    <row r="22" spans="1:6" ht="47.25" x14ac:dyDescent="0.25">
      <c r="A22" s="131">
        <v>12</v>
      </c>
      <c r="B22" s="69" t="s">
        <v>309</v>
      </c>
      <c r="C22" s="69" t="s">
        <v>35752</v>
      </c>
      <c r="D22" s="69" t="s">
        <v>1206</v>
      </c>
      <c r="E22" s="1296">
        <f>12468276.35-2500000</f>
        <v>9968276.3499999996</v>
      </c>
      <c r="F22" s="72" t="s">
        <v>272</v>
      </c>
    </row>
    <row r="23" spans="1:6" ht="47.25" x14ac:dyDescent="0.25">
      <c r="A23" s="131">
        <v>13</v>
      </c>
      <c r="B23" s="69" t="s">
        <v>311</v>
      </c>
      <c r="C23" s="69" t="s">
        <v>35753</v>
      </c>
      <c r="D23" s="69" t="s">
        <v>1206</v>
      </c>
      <c r="E23" s="1296">
        <f>14343550.55-2000000</f>
        <v>12343550.550000001</v>
      </c>
      <c r="F23" s="72" t="s">
        <v>272</v>
      </c>
    </row>
    <row r="24" spans="1:6" x14ac:dyDescent="0.25">
      <c r="A24" s="131"/>
      <c r="B24" s="2934" t="s">
        <v>5895</v>
      </c>
      <c r="C24" s="2934"/>
      <c r="D24" s="131"/>
      <c r="E24" s="1298"/>
      <c r="F24" s="541"/>
    </row>
    <row r="25" spans="1:6" ht="126" x14ac:dyDescent="0.25">
      <c r="A25" s="131">
        <v>14</v>
      </c>
      <c r="B25" s="69" t="s">
        <v>35754</v>
      </c>
      <c r="C25" s="69" t="s">
        <v>35755</v>
      </c>
      <c r="D25" s="69" t="s">
        <v>35756</v>
      </c>
      <c r="E25" s="1296">
        <v>400000</v>
      </c>
      <c r="F25" s="72" t="s">
        <v>13</v>
      </c>
    </row>
    <row r="26" spans="1:6" ht="126" x14ac:dyDescent="0.25">
      <c r="A26" s="131">
        <v>15</v>
      </c>
      <c r="B26" s="69" t="s">
        <v>35757</v>
      </c>
      <c r="C26" s="69" t="s">
        <v>35758</v>
      </c>
      <c r="D26" s="69" t="s">
        <v>35759</v>
      </c>
      <c r="E26" s="1296">
        <v>400000</v>
      </c>
      <c r="F26" s="72" t="s">
        <v>13</v>
      </c>
    </row>
    <row r="27" spans="1:6" ht="110.25" x14ac:dyDescent="0.25">
      <c r="A27" s="131">
        <v>16</v>
      </c>
      <c r="B27" s="69" t="s">
        <v>34160</v>
      </c>
      <c r="C27" s="69" t="s">
        <v>35760</v>
      </c>
      <c r="D27" s="69" t="s">
        <v>35761</v>
      </c>
      <c r="E27" s="1296">
        <v>706000</v>
      </c>
      <c r="F27" s="72" t="s">
        <v>13</v>
      </c>
    </row>
    <row r="28" spans="1:6" ht="126" x14ac:dyDescent="0.25">
      <c r="A28" s="131">
        <v>17</v>
      </c>
      <c r="B28" s="69" t="s">
        <v>35762</v>
      </c>
      <c r="C28" s="69" t="s">
        <v>35763</v>
      </c>
      <c r="D28" s="69" t="s">
        <v>35759</v>
      </c>
      <c r="E28" s="1296">
        <v>300000</v>
      </c>
      <c r="F28" s="72" t="s">
        <v>13</v>
      </c>
    </row>
    <row r="29" spans="1:6" ht="78.75" x14ac:dyDescent="0.25">
      <c r="A29" s="131">
        <v>18</v>
      </c>
      <c r="B29" s="69" t="s">
        <v>35764</v>
      </c>
      <c r="C29" s="69" t="s">
        <v>35765</v>
      </c>
      <c r="D29" s="69" t="s">
        <v>35766</v>
      </c>
      <c r="E29" s="1296">
        <v>350000</v>
      </c>
      <c r="F29" s="72" t="s">
        <v>272</v>
      </c>
    </row>
    <row r="30" spans="1:6" ht="126" x14ac:dyDescent="0.25">
      <c r="A30" s="131">
        <v>19</v>
      </c>
      <c r="B30" s="69" t="s">
        <v>35767</v>
      </c>
      <c r="C30" s="69" t="s">
        <v>35768</v>
      </c>
      <c r="D30" s="69" t="s">
        <v>35769</v>
      </c>
      <c r="E30" s="1296">
        <v>450000</v>
      </c>
      <c r="F30" s="72" t="s">
        <v>13</v>
      </c>
    </row>
    <row r="31" spans="1:6" ht="126" x14ac:dyDescent="0.25">
      <c r="A31" s="131">
        <v>20</v>
      </c>
      <c r="B31" s="69" t="s">
        <v>35770</v>
      </c>
      <c r="C31" s="69" t="s">
        <v>35771</v>
      </c>
      <c r="D31" s="2" t="s">
        <v>35772</v>
      </c>
      <c r="E31" s="1296">
        <v>400000</v>
      </c>
      <c r="F31" s="72" t="s">
        <v>13</v>
      </c>
    </row>
    <row r="32" spans="1:6" ht="126" x14ac:dyDescent="0.25">
      <c r="A32" s="131">
        <v>21</v>
      </c>
      <c r="B32" s="69" t="s">
        <v>35773</v>
      </c>
      <c r="C32" s="69" t="s">
        <v>35774</v>
      </c>
      <c r="D32" s="69" t="s">
        <v>35775</v>
      </c>
      <c r="E32" s="1296">
        <v>400000</v>
      </c>
      <c r="F32" s="72" t="s">
        <v>13</v>
      </c>
    </row>
    <row r="33" spans="1:6" ht="126" x14ac:dyDescent="0.25">
      <c r="A33" s="131">
        <v>22</v>
      </c>
      <c r="B33" s="69" t="s">
        <v>35776</v>
      </c>
      <c r="C33" s="69" t="s">
        <v>35777</v>
      </c>
      <c r="D33" s="69" t="s">
        <v>35778</v>
      </c>
      <c r="E33" s="1296">
        <v>400000</v>
      </c>
      <c r="F33" s="72" t="s">
        <v>13</v>
      </c>
    </row>
    <row r="34" spans="1:6" ht="126" x14ac:dyDescent="0.25">
      <c r="A34" s="131">
        <v>23</v>
      </c>
      <c r="B34" s="69" t="s">
        <v>35779</v>
      </c>
      <c r="C34" s="69" t="s">
        <v>35780</v>
      </c>
      <c r="D34" s="69" t="s">
        <v>35781</v>
      </c>
      <c r="E34" s="1296">
        <v>400000</v>
      </c>
      <c r="F34" s="72" t="s">
        <v>13</v>
      </c>
    </row>
    <row r="35" spans="1:6" ht="78.75" x14ac:dyDescent="0.25">
      <c r="A35" s="131">
        <v>24</v>
      </c>
      <c r="B35" s="69" t="s">
        <v>30647</v>
      </c>
      <c r="C35" s="69" t="s">
        <v>35782</v>
      </c>
      <c r="D35" s="69" t="s">
        <v>35783</v>
      </c>
      <c r="E35" s="1296">
        <v>400000</v>
      </c>
      <c r="F35" s="72" t="s">
        <v>13</v>
      </c>
    </row>
    <row r="36" spans="1:6" ht="110.25" x14ac:dyDescent="0.25">
      <c r="A36" s="131">
        <v>25</v>
      </c>
      <c r="B36" s="69" t="s">
        <v>35784</v>
      </c>
      <c r="C36" s="69" t="s">
        <v>35785</v>
      </c>
      <c r="D36" s="69" t="s">
        <v>35786</v>
      </c>
      <c r="E36" s="1296">
        <v>400000</v>
      </c>
      <c r="F36" s="72" t="s">
        <v>13</v>
      </c>
    </row>
    <row r="37" spans="1:6" ht="110.25" x14ac:dyDescent="0.25">
      <c r="A37" s="131">
        <v>26</v>
      </c>
      <c r="B37" s="69" t="s">
        <v>35787</v>
      </c>
      <c r="C37" s="69" t="s">
        <v>35788</v>
      </c>
      <c r="D37" s="69" t="s">
        <v>35789</v>
      </c>
      <c r="E37" s="1296">
        <v>400000</v>
      </c>
      <c r="F37" s="72" t="s">
        <v>13</v>
      </c>
    </row>
    <row r="38" spans="1:6" ht="110.25" x14ac:dyDescent="0.25">
      <c r="A38" s="131">
        <v>27</v>
      </c>
      <c r="B38" s="69" t="s">
        <v>35790</v>
      </c>
      <c r="C38" s="69" t="s">
        <v>35791</v>
      </c>
      <c r="D38" s="69" t="s">
        <v>35792</v>
      </c>
      <c r="E38" s="1296">
        <v>400000</v>
      </c>
      <c r="F38" s="72" t="s">
        <v>13</v>
      </c>
    </row>
    <row r="39" spans="1:6" ht="126" x14ac:dyDescent="0.25">
      <c r="A39" s="131">
        <v>28</v>
      </c>
      <c r="B39" s="69" t="s">
        <v>35793</v>
      </c>
      <c r="C39" s="69" t="s">
        <v>35794</v>
      </c>
      <c r="D39" s="69" t="s">
        <v>35795</v>
      </c>
      <c r="E39" s="1296">
        <v>400000</v>
      </c>
      <c r="F39" s="72" t="s">
        <v>13</v>
      </c>
    </row>
    <row r="40" spans="1:6" ht="94.5" x14ac:dyDescent="0.25">
      <c r="A40" s="131">
        <v>29</v>
      </c>
      <c r="B40" s="69" t="s">
        <v>35796</v>
      </c>
      <c r="C40" s="69" t="s">
        <v>35797</v>
      </c>
      <c r="D40" s="69" t="s">
        <v>35798</v>
      </c>
      <c r="E40" s="1296">
        <v>400000</v>
      </c>
      <c r="F40" s="72" t="s">
        <v>13</v>
      </c>
    </row>
    <row r="41" spans="1:6" ht="110.25" x14ac:dyDescent="0.25">
      <c r="A41" s="131">
        <v>30</v>
      </c>
      <c r="B41" s="69" t="s">
        <v>35799</v>
      </c>
      <c r="C41" s="69" t="s">
        <v>35800</v>
      </c>
      <c r="D41" s="69" t="s">
        <v>35801</v>
      </c>
      <c r="E41" s="1296">
        <v>100000</v>
      </c>
      <c r="F41" s="72" t="s">
        <v>13</v>
      </c>
    </row>
    <row r="42" spans="1:6" ht="47.25" x14ac:dyDescent="0.25">
      <c r="A42" s="131">
        <v>31</v>
      </c>
      <c r="B42" s="69" t="s">
        <v>35802</v>
      </c>
      <c r="C42" s="69" t="s">
        <v>35803</v>
      </c>
      <c r="D42" s="69" t="s">
        <v>35804</v>
      </c>
      <c r="E42" s="1296">
        <v>200000</v>
      </c>
      <c r="F42" s="72" t="s">
        <v>13</v>
      </c>
    </row>
    <row r="43" spans="1:6" ht="126" x14ac:dyDescent="0.25">
      <c r="A43" s="131">
        <v>32</v>
      </c>
      <c r="B43" s="69" t="s">
        <v>35805</v>
      </c>
      <c r="C43" s="69" t="s">
        <v>35806</v>
      </c>
      <c r="D43" s="69" t="s">
        <v>35807</v>
      </c>
      <c r="E43" s="1296">
        <v>400000</v>
      </c>
      <c r="F43" s="72" t="s">
        <v>13</v>
      </c>
    </row>
    <row r="44" spans="1:6" ht="126" x14ac:dyDescent="0.25">
      <c r="A44" s="131">
        <v>33</v>
      </c>
      <c r="B44" s="69" t="s">
        <v>35808</v>
      </c>
      <c r="C44" s="69" t="s">
        <v>35809</v>
      </c>
      <c r="D44" s="69" t="s">
        <v>35810</v>
      </c>
      <c r="E44" s="1296">
        <v>400000</v>
      </c>
      <c r="F44" s="72" t="s">
        <v>13</v>
      </c>
    </row>
    <row r="45" spans="1:6" ht="110.25" x14ac:dyDescent="0.25">
      <c r="A45" s="131">
        <v>34</v>
      </c>
      <c r="B45" s="69" t="s">
        <v>35811</v>
      </c>
      <c r="C45" s="69" t="s">
        <v>35812</v>
      </c>
      <c r="D45" s="69" t="s">
        <v>35813</v>
      </c>
      <c r="E45" s="1296">
        <v>400000</v>
      </c>
      <c r="F45" s="72" t="s">
        <v>13</v>
      </c>
    </row>
    <row r="46" spans="1:6" ht="126" x14ac:dyDescent="0.25">
      <c r="A46" s="131">
        <v>35</v>
      </c>
      <c r="B46" s="69" t="s">
        <v>35814</v>
      </c>
      <c r="C46" s="69" t="s">
        <v>35815</v>
      </c>
      <c r="D46" s="69" t="s">
        <v>35816</v>
      </c>
      <c r="E46" s="1296">
        <v>400000</v>
      </c>
      <c r="F46" s="72" t="s">
        <v>13</v>
      </c>
    </row>
    <row r="47" spans="1:6" ht="110.25" x14ac:dyDescent="0.25">
      <c r="A47" s="131">
        <v>36</v>
      </c>
      <c r="B47" s="69" t="s">
        <v>35817</v>
      </c>
      <c r="C47" s="69" t="s">
        <v>35818</v>
      </c>
      <c r="D47" s="69" t="s">
        <v>35819</v>
      </c>
      <c r="E47" s="1296">
        <v>400000</v>
      </c>
      <c r="F47" s="72" t="s">
        <v>13</v>
      </c>
    </row>
    <row r="48" spans="1:6" ht="126" x14ac:dyDescent="0.25">
      <c r="A48" s="131">
        <v>37</v>
      </c>
      <c r="B48" s="69" t="s">
        <v>31056</v>
      </c>
      <c r="C48" s="69" t="s">
        <v>35820</v>
      </c>
      <c r="D48" s="69" t="s">
        <v>35821</v>
      </c>
      <c r="E48" s="1296">
        <v>400000</v>
      </c>
      <c r="F48" s="72" t="s">
        <v>13</v>
      </c>
    </row>
    <row r="49" spans="1:6" ht="126" x14ac:dyDescent="0.25">
      <c r="A49" s="131">
        <v>38</v>
      </c>
      <c r="B49" s="69" t="s">
        <v>34761</v>
      </c>
      <c r="C49" s="69" t="s">
        <v>35822</v>
      </c>
      <c r="D49" s="69" t="s">
        <v>35823</v>
      </c>
      <c r="E49" s="1296">
        <v>400000</v>
      </c>
      <c r="F49" s="72" t="s">
        <v>1269</v>
      </c>
    </row>
    <row r="50" spans="1:6" ht="31.5" x14ac:dyDescent="0.25">
      <c r="A50" s="131">
        <v>39</v>
      </c>
      <c r="B50" s="69" t="s">
        <v>35824</v>
      </c>
      <c r="C50" s="69" t="s">
        <v>35825</v>
      </c>
      <c r="D50" s="69" t="s">
        <v>19195</v>
      </c>
      <c r="E50" s="1296">
        <v>500000</v>
      </c>
      <c r="F50" s="72" t="s">
        <v>13</v>
      </c>
    </row>
    <row r="51" spans="1:6" ht="47.25" x14ac:dyDescent="0.25">
      <c r="A51" s="131">
        <v>40</v>
      </c>
      <c r="B51" s="69" t="s">
        <v>35826</v>
      </c>
      <c r="C51" s="69" t="s">
        <v>35827</v>
      </c>
      <c r="D51" s="69" t="s">
        <v>35828</v>
      </c>
      <c r="E51" s="1296">
        <v>500000</v>
      </c>
      <c r="F51" s="72" t="s">
        <v>272</v>
      </c>
    </row>
    <row r="52" spans="1:6" ht="78.75" x14ac:dyDescent="0.25">
      <c r="A52" s="131">
        <v>41</v>
      </c>
      <c r="B52" s="69" t="s">
        <v>30651</v>
      </c>
      <c r="C52" s="69" t="s">
        <v>35829</v>
      </c>
      <c r="D52" s="69" t="s">
        <v>35830</v>
      </c>
      <c r="E52" s="1296">
        <v>600000</v>
      </c>
      <c r="F52" s="72" t="s">
        <v>272</v>
      </c>
    </row>
    <row r="53" spans="1:6" ht="126" x14ac:dyDescent="0.25">
      <c r="A53" s="131">
        <v>42</v>
      </c>
      <c r="B53" s="69" t="s">
        <v>35831</v>
      </c>
      <c r="C53" s="69" t="s">
        <v>35832</v>
      </c>
      <c r="D53" s="69" t="s">
        <v>35833</v>
      </c>
      <c r="E53" s="1296">
        <v>400000</v>
      </c>
      <c r="F53" s="72" t="s">
        <v>13</v>
      </c>
    </row>
    <row r="54" spans="1:6" ht="126" x14ac:dyDescent="0.25">
      <c r="A54" s="131">
        <v>43</v>
      </c>
      <c r="B54" s="69" t="s">
        <v>35834</v>
      </c>
      <c r="C54" s="69" t="s">
        <v>35835</v>
      </c>
      <c r="D54" s="69" t="s">
        <v>35836</v>
      </c>
      <c r="E54" s="1296">
        <v>400000</v>
      </c>
      <c r="F54" s="72" t="s">
        <v>13</v>
      </c>
    </row>
    <row r="55" spans="1:6" ht="63" x14ac:dyDescent="0.25">
      <c r="A55" s="131">
        <v>44</v>
      </c>
      <c r="B55" s="69" t="s">
        <v>35837</v>
      </c>
      <c r="C55" s="69" t="s">
        <v>35838</v>
      </c>
      <c r="D55" s="69" t="s">
        <v>35839</v>
      </c>
      <c r="E55" s="1296">
        <v>574725.06000000006</v>
      </c>
      <c r="F55" s="72" t="s">
        <v>272</v>
      </c>
    </row>
    <row r="56" spans="1:6" ht="63" x14ac:dyDescent="0.25">
      <c r="A56" s="131">
        <v>45</v>
      </c>
      <c r="B56" s="69" t="s">
        <v>35840</v>
      </c>
      <c r="C56" s="69" t="s">
        <v>35841</v>
      </c>
      <c r="D56" s="69" t="s">
        <v>19195</v>
      </c>
      <c r="E56" s="1296">
        <v>400000</v>
      </c>
      <c r="F56" s="72" t="s">
        <v>13</v>
      </c>
    </row>
    <row r="57" spans="1:6" ht="47.25" x14ac:dyDescent="0.25">
      <c r="A57" s="131">
        <v>46</v>
      </c>
      <c r="B57" s="69" t="s">
        <v>35842</v>
      </c>
      <c r="C57" s="69" t="s">
        <v>35843</v>
      </c>
      <c r="D57" s="69" t="s">
        <v>19195</v>
      </c>
      <c r="E57" s="1296">
        <v>500000</v>
      </c>
      <c r="F57" s="72" t="s">
        <v>13</v>
      </c>
    </row>
    <row r="58" spans="1:6" ht="78.75" x14ac:dyDescent="0.25">
      <c r="A58" s="131">
        <v>47</v>
      </c>
      <c r="B58" s="69" t="s">
        <v>35844</v>
      </c>
      <c r="C58" s="69" t="s">
        <v>35845</v>
      </c>
      <c r="D58" s="69" t="s">
        <v>35846</v>
      </c>
      <c r="E58" s="1296">
        <v>500000</v>
      </c>
      <c r="F58" s="72" t="s">
        <v>13</v>
      </c>
    </row>
    <row r="59" spans="1:6" ht="94.5" x14ac:dyDescent="0.25">
      <c r="A59" s="131">
        <v>48</v>
      </c>
      <c r="B59" s="69" t="s">
        <v>35847</v>
      </c>
      <c r="C59" s="69" t="s">
        <v>35848</v>
      </c>
      <c r="D59" s="69" t="s">
        <v>35849</v>
      </c>
      <c r="E59" s="1296">
        <v>300000</v>
      </c>
      <c r="F59" s="72" t="s">
        <v>13</v>
      </c>
    </row>
    <row r="60" spans="1:6" ht="110.25" x14ac:dyDescent="0.25">
      <c r="A60" s="131">
        <v>49</v>
      </c>
      <c r="B60" s="69" t="s">
        <v>35850</v>
      </c>
      <c r="C60" s="69" t="s">
        <v>35851</v>
      </c>
      <c r="D60" s="69" t="s">
        <v>35852</v>
      </c>
      <c r="E60" s="1296">
        <v>400000</v>
      </c>
      <c r="F60" s="72" t="s">
        <v>13</v>
      </c>
    </row>
    <row r="61" spans="1:6" ht="110.25" x14ac:dyDescent="0.25">
      <c r="A61" s="131">
        <v>50</v>
      </c>
      <c r="B61" s="69" t="s">
        <v>35853</v>
      </c>
      <c r="C61" s="69" t="s">
        <v>35854</v>
      </c>
      <c r="D61" s="69" t="s">
        <v>35855</v>
      </c>
      <c r="E61" s="1296">
        <v>400000</v>
      </c>
      <c r="F61" s="72" t="s">
        <v>13</v>
      </c>
    </row>
    <row r="62" spans="1:6" ht="47.25" x14ac:dyDescent="0.25">
      <c r="A62" s="131">
        <v>51</v>
      </c>
      <c r="B62" s="69" t="s">
        <v>35856</v>
      </c>
      <c r="C62" s="69" t="s">
        <v>35857</v>
      </c>
      <c r="D62" s="69" t="s">
        <v>35858</v>
      </c>
      <c r="E62" s="1296">
        <v>500000</v>
      </c>
      <c r="F62" s="72" t="s">
        <v>13</v>
      </c>
    </row>
    <row r="63" spans="1:6" ht="47.25" x14ac:dyDescent="0.25">
      <c r="A63" s="131">
        <v>52</v>
      </c>
      <c r="B63" s="69" t="s">
        <v>35859</v>
      </c>
      <c r="C63" s="69" t="s">
        <v>35860</v>
      </c>
      <c r="D63" s="69" t="s">
        <v>18366</v>
      </c>
      <c r="E63" s="1296">
        <v>417082.51</v>
      </c>
      <c r="F63" s="72" t="s">
        <v>13</v>
      </c>
    </row>
    <row r="64" spans="1:6" x14ac:dyDescent="0.25">
      <c r="A64" s="131"/>
      <c r="B64" s="2934" t="s">
        <v>5872</v>
      </c>
      <c r="C64" s="2934"/>
      <c r="D64" s="131"/>
      <c r="E64" s="1298"/>
      <c r="F64" s="541"/>
    </row>
    <row r="65" spans="1:6" ht="63" x14ac:dyDescent="0.25">
      <c r="A65" s="131">
        <v>53</v>
      </c>
      <c r="B65" s="69" t="s">
        <v>35861</v>
      </c>
      <c r="C65" s="69" t="s">
        <v>35862</v>
      </c>
      <c r="D65" s="69" t="s">
        <v>35863</v>
      </c>
      <c r="E65" s="1296">
        <v>1000000</v>
      </c>
      <c r="F65" s="72" t="s">
        <v>272</v>
      </c>
    </row>
    <row r="66" spans="1:6" ht="63" x14ac:dyDescent="0.25">
      <c r="A66" s="131">
        <v>54</v>
      </c>
      <c r="B66" s="69" t="s">
        <v>35864</v>
      </c>
      <c r="C66" s="69" t="s">
        <v>35865</v>
      </c>
      <c r="D66" s="69" t="s">
        <v>35863</v>
      </c>
      <c r="E66" s="1296">
        <v>530743.19999999995</v>
      </c>
      <c r="F66" s="72" t="s">
        <v>272</v>
      </c>
    </row>
    <row r="67" spans="1:6" ht="63" x14ac:dyDescent="0.25">
      <c r="A67" s="131">
        <v>55</v>
      </c>
      <c r="B67" s="69" t="s">
        <v>35866</v>
      </c>
      <c r="C67" s="69" t="s">
        <v>35867</v>
      </c>
      <c r="D67" s="69" t="s">
        <v>35868</v>
      </c>
      <c r="E67" s="1296">
        <v>900000</v>
      </c>
      <c r="F67" s="72" t="s">
        <v>1259</v>
      </c>
    </row>
    <row r="68" spans="1:6" ht="63" x14ac:dyDescent="0.25">
      <c r="A68" s="131">
        <v>56</v>
      </c>
      <c r="B68" s="69" t="s">
        <v>35869</v>
      </c>
      <c r="C68" s="69" t="s">
        <v>35870</v>
      </c>
      <c r="D68" s="69" t="s">
        <v>35871</v>
      </c>
      <c r="E68" s="1296">
        <v>1500000</v>
      </c>
      <c r="F68" s="72" t="s">
        <v>13</v>
      </c>
    </row>
    <row r="69" spans="1:6" ht="189" x14ac:dyDescent="0.25">
      <c r="A69" s="131">
        <v>57</v>
      </c>
      <c r="B69" s="69" t="s">
        <v>35872</v>
      </c>
      <c r="C69" s="69" t="s">
        <v>35873</v>
      </c>
      <c r="D69" s="69" t="s">
        <v>35874</v>
      </c>
      <c r="E69" s="1296">
        <v>1000000</v>
      </c>
      <c r="F69" s="72" t="s">
        <v>272</v>
      </c>
    </row>
    <row r="70" spans="1:6" ht="47.25" x14ac:dyDescent="0.25">
      <c r="A70" s="131">
        <v>58</v>
      </c>
      <c r="B70" s="69" t="s">
        <v>35875</v>
      </c>
      <c r="C70" s="69" t="s">
        <v>35876</v>
      </c>
      <c r="D70" s="69" t="s">
        <v>6895</v>
      </c>
      <c r="E70" s="1296">
        <v>750000</v>
      </c>
      <c r="F70" s="72" t="s">
        <v>13</v>
      </c>
    </row>
    <row r="71" spans="1:6" ht="78.75" x14ac:dyDescent="0.25">
      <c r="A71" s="131">
        <v>59</v>
      </c>
      <c r="B71" s="69" t="s">
        <v>35877</v>
      </c>
      <c r="C71" s="69" t="s">
        <v>35878</v>
      </c>
      <c r="D71" s="69" t="s">
        <v>35879</v>
      </c>
      <c r="E71" s="1296">
        <v>600000</v>
      </c>
      <c r="F71" s="72" t="s">
        <v>272</v>
      </c>
    </row>
    <row r="72" spans="1:6" ht="78.75" x14ac:dyDescent="0.25">
      <c r="A72" s="131">
        <v>60</v>
      </c>
      <c r="B72" s="69" t="s">
        <v>35880</v>
      </c>
      <c r="C72" s="69" t="s">
        <v>35881</v>
      </c>
      <c r="D72" s="69" t="s">
        <v>35882</v>
      </c>
      <c r="E72" s="1296">
        <v>1200000</v>
      </c>
      <c r="F72" s="72" t="s">
        <v>272</v>
      </c>
    </row>
    <row r="73" spans="1:6" ht="47.25" x14ac:dyDescent="0.25">
      <c r="A73" s="131">
        <v>61</v>
      </c>
      <c r="B73" s="69" t="s">
        <v>35883</v>
      </c>
      <c r="C73" s="69" t="s">
        <v>35884</v>
      </c>
      <c r="D73" s="69" t="s">
        <v>19195</v>
      </c>
      <c r="E73" s="1296">
        <v>500000</v>
      </c>
      <c r="F73" s="72" t="s">
        <v>13</v>
      </c>
    </row>
    <row r="74" spans="1:6" ht="63" x14ac:dyDescent="0.25">
      <c r="A74" s="131">
        <v>62</v>
      </c>
      <c r="B74" s="69" t="s">
        <v>35885</v>
      </c>
      <c r="C74" s="69" t="s">
        <v>35886</v>
      </c>
      <c r="D74" s="69" t="s">
        <v>19195</v>
      </c>
      <c r="E74" s="1296">
        <v>500000</v>
      </c>
      <c r="F74" s="72" t="s">
        <v>13</v>
      </c>
    </row>
    <row r="75" spans="1:6" ht="63" x14ac:dyDescent="0.25">
      <c r="A75" s="131">
        <v>63</v>
      </c>
      <c r="B75" s="69" t="s">
        <v>35887</v>
      </c>
      <c r="C75" s="69" t="s">
        <v>35888</v>
      </c>
      <c r="D75" s="69" t="s">
        <v>35889</v>
      </c>
      <c r="E75" s="1296">
        <v>300000</v>
      </c>
      <c r="F75" s="72" t="s">
        <v>13</v>
      </c>
    </row>
    <row r="76" spans="1:6" ht="78.75" x14ac:dyDescent="0.25">
      <c r="A76" s="131">
        <v>64</v>
      </c>
      <c r="B76" s="69" t="s">
        <v>35890</v>
      </c>
      <c r="C76" s="69" t="s">
        <v>35891</v>
      </c>
      <c r="D76" s="69" t="s">
        <v>35892</v>
      </c>
      <c r="E76" s="1296">
        <v>300000</v>
      </c>
      <c r="F76" s="72" t="s">
        <v>13</v>
      </c>
    </row>
    <row r="77" spans="1:6" ht="63" x14ac:dyDescent="0.25">
      <c r="A77" s="131">
        <v>65</v>
      </c>
      <c r="B77" s="69" t="s">
        <v>35893</v>
      </c>
      <c r="C77" s="69" t="s">
        <v>35894</v>
      </c>
      <c r="D77" s="69" t="s">
        <v>35895</v>
      </c>
      <c r="E77" s="1296">
        <v>400000</v>
      </c>
      <c r="F77" s="72" t="s">
        <v>13</v>
      </c>
    </row>
    <row r="78" spans="1:6" ht="126" x14ac:dyDescent="0.25">
      <c r="A78" s="131">
        <v>66</v>
      </c>
      <c r="B78" s="69" t="s">
        <v>35896</v>
      </c>
      <c r="C78" s="69" t="s">
        <v>35897</v>
      </c>
      <c r="D78" s="69" t="s">
        <v>35898</v>
      </c>
      <c r="E78" s="1296">
        <v>400000</v>
      </c>
      <c r="F78" s="72" t="s">
        <v>13</v>
      </c>
    </row>
    <row r="79" spans="1:6" ht="63" x14ac:dyDescent="0.25">
      <c r="A79" s="131">
        <v>67</v>
      </c>
      <c r="B79" s="69" t="s">
        <v>35899</v>
      </c>
      <c r="C79" s="69" t="s">
        <v>35900</v>
      </c>
      <c r="D79" s="69" t="s">
        <v>19195</v>
      </c>
      <c r="E79" s="1296">
        <v>500000</v>
      </c>
      <c r="F79" s="72" t="s">
        <v>13</v>
      </c>
    </row>
    <row r="80" spans="1:6" ht="63" x14ac:dyDescent="0.25">
      <c r="A80" s="131">
        <v>68</v>
      </c>
      <c r="B80" s="69" t="s">
        <v>35901</v>
      </c>
      <c r="C80" s="69" t="s">
        <v>35902</v>
      </c>
      <c r="D80" s="69" t="s">
        <v>19195</v>
      </c>
      <c r="E80" s="1296">
        <v>500000</v>
      </c>
      <c r="F80" s="72" t="s">
        <v>13</v>
      </c>
    </row>
    <row r="81" spans="1:6" x14ac:dyDescent="0.25">
      <c r="A81" s="131"/>
      <c r="B81" s="2934" t="s">
        <v>2940</v>
      </c>
      <c r="C81" s="2934"/>
      <c r="D81" s="131"/>
      <c r="E81" s="1298"/>
      <c r="F81" s="541"/>
    </row>
    <row r="82" spans="1:6" ht="63" x14ac:dyDescent="0.25">
      <c r="A82" s="131">
        <v>69</v>
      </c>
      <c r="B82" s="69" t="s">
        <v>35903</v>
      </c>
      <c r="C82" s="69" t="s">
        <v>35904</v>
      </c>
      <c r="D82" s="69" t="s">
        <v>35905</v>
      </c>
      <c r="E82" s="1296">
        <v>800000</v>
      </c>
      <c r="F82" s="72" t="s">
        <v>272</v>
      </c>
    </row>
    <row r="83" spans="1:6" x14ac:dyDescent="0.25">
      <c r="A83" s="131"/>
      <c r="B83" s="130" t="s">
        <v>4995</v>
      </c>
      <c r="C83" s="131"/>
      <c r="D83" s="131"/>
      <c r="E83" s="1298"/>
      <c r="F83" s="541"/>
    </row>
    <row r="84" spans="1:6" ht="78.75" x14ac:dyDescent="0.25">
      <c r="A84" s="131">
        <v>70</v>
      </c>
      <c r="B84" s="69" t="s">
        <v>35906</v>
      </c>
      <c r="C84" s="69" t="s">
        <v>35907</v>
      </c>
      <c r="D84" s="69" t="s">
        <v>35908</v>
      </c>
      <c r="E84" s="1296">
        <v>900000</v>
      </c>
      <c r="F84" s="72" t="s">
        <v>13</v>
      </c>
    </row>
    <row r="85" spans="1:6" x14ac:dyDescent="0.25">
      <c r="A85" s="131"/>
      <c r="B85" s="130" t="s">
        <v>303</v>
      </c>
      <c r="C85" s="131"/>
      <c r="D85" s="131"/>
      <c r="E85" s="1298"/>
      <c r="F85" s="541"/>
    </row>
    <row r="86" spans="1:6" ht="78.75" x14ac:dyDescent="0.25">
      <c r="A86" s="131">
        <v>71</v>
      </c>
      <c r="B86" s="69" t="s">
        <v>35909</v>
      </c>
      <c r="C86" s="69" t="s">
        <v>35910</v>
      </c>
      <c r="D86" s="69" t="s">
        <v>35911</v>
      </c>
      <c r="E86" s="1296">
        <v>80000</v>
      </c>
      <c r="F86" s="72" t="s">
        <v>13</v>
      </c>
    </row>
    <row r="87" spans="1:6" ht="78.75" x14ac:dyDescent="0.25">
      <c r="A87" s="131">
        <v>72</v>
      </c>
      <c r="B87" s="69" t="s">
        <v>35912</v>
      </c>
      <c r="C87" s="69" t="s">
        <v>35913</v>
      </c>
      <c r="D87" s="69" t="s">
        <v>35911</v>
      </c>
      <c r="E87" s="1296">
        <v>50000</v>
      </c>
      <c r="F87" s="72" t="s">
        <v>13</v>
      </c>
    </row>
    <row r="88" spans="1:6" ht="78.75" x14ac:dyDescent="0.25">
      <c r="A88" s="131">
        <v>73</v>
      </c>
      <c r="B88" s="69" t="s">
        <v>35914</v>
      </c>
      <c r="C88" s="69" t="s">
        <v>35915</v>
      </c>
      <c r="D88" s="69" t="s">
        <v>35911</v>
      </c>
      <c r="E88" s="1296">
        <v>50000</v>
      </c>
      <c r="F88" s="72" t="s">
        <v>13</v>
      </c>
    </row>
    <row r="89" spans="1:6" ht="78.75" x14ac:dyDescent="0.25">
      <c r="A89" s="131">
        <v>74</v>
      </c>
      <c r="B89" s="69" t="s">
        <v>35916</v>
      </c>
      <c r="C89" s="69" t="s">
        <v>35917</v>
      </c>
      <c r="D89" s="69" t="s">
        <v>35911</v>
      </c>
      <c r="E89" s="1296">
        <v>50000</v>
      </c>
      <c r="F89" s="72" t="s">
        <v>13</v>
      </c>
    </row>
    <row r="90" spans="1:6" ht="78.75" x14ac:dyDescent="0.25">
      <c r="A90" s="131">
        <v>75</v>
      </c>
      <c r="B90" s="69" t="s">
        <v>35918</v>
      </c>
      <c r="C90" s="69" t="s">
        <v>35919</v>
      </c>
      <c r="D90" s="69" t="s">
        <v>35911</v>
      </c>
      <c r="E90" s="1296">
        <v>50000</v>
      </c>
      <c r="F90" s="72" t="s">
        <v>13</v>
      </c>
    </row>
    <row r="91" spans="1:6" ht="78.75" x14ac:dyDescent="0.25">
      <c r="A91" s="131">
        <v>76</v>
      </c>
      <c r="B91" s="69" t="s">
        <v>35920</v>
      </c>
      <c r="C91" s="69" t="s">
        <v>35921</v>
      </c>
      <c r="D91" s="69" t="s">
        <v>35911</v>
      </c>
      <c r="E91" s="1296">
        <v>50000</v>
      </c>
      <c r="F91" s="72" t="s">
        <v>13</v>
      </c>
    </row>
    <row r="92" spans="1:6" ht="78.75" x14ac:dyDescent="0.25">
      <c r="A92" s="131">
        <v>77</v>
      </c>
      <c r="B92" s="69" t="s">
        <v>35922</v>
      </c>
      <c r="C92" s="69" t="s">
        <v>35923</v>
      </c>
      <c r="D92" s="69" t="s">
        <v>35911</v>
      </c>
      <c r="E92" s="1296">
        <v>50000</v>
      </c>
      <c r="F92" s="72" t="s">
        <v>13</v>
      </c>
    </row>
    <row r="93" spans="1:6" ht="78.75" x14ac:dyDescent="0.25">
      <c r="A93" s="131">
        <v>78</v>
      </c>
      <c r="B93" s="69" t="s">
        <v>35924</v>
      </c>
      <c r="C93" s="69" t="s">
        <v>35925</v>
      </c>
      <c r="D93" s="69" t="s">
        <v>35911</v>
      </c>
      <c r="E93" s="1296">
        <v>50000</v>
      </c>
      <c r="F93" s="72" t="s">
        <v>13</v>
      </c>
    </row>
    <row r="94" spans="1:6" ht="78.75" x14ac:dyDescent="0.25">
      <c r="A94" s="131">
        <v>79</v>
      </c>
      <c r="B94" s="69" t="s">
        <v>35926</v>
      </c>
      <c r="C94" s="69" t="s">
        <v>35927</v>
      </c>
      <c r="D94" s="69" t="s">
        <v>35911</v>
      </c>
      <c r="E94" s="1296">
        <v>50000</v>
      </c>
      <c r="F94" s="72" t="s">
        <v>13</v>
      </c>
    </row>
    <row r="95" spans="1:6" ht="78.75" x14ac:dyDescent="0.25">
      <c r="A95" s="131">
        <v>80</v>
      </c>
      <c r="B95" s="69" t="s">
        <v>35928</v>
      </c>
      <c r="C95" s="69" t="s">
        <v>35929</v>
      </c>
      <c r="D95" s="69" t="s">
        <v>35911</v>
      </c>
      <c r="E95" s="1296">
        <v>150000</v>
      </c>
      <c r="F95" s="72" t="s">
        <v>13</v>
      </c>
    </row>
    <row r="96" spans="1:6" ht="78.75" x14ac:dyDescent="0.25">
      <c r="A96" s="131">
        <v>81</v>
      </c>
      <c r="B96" s="69" t="s">
        <v>35802</v>
      </c>
      <c r="C96" s="69" t="s">
        <v>35930</v>
      </c>
      <c r="D96" s="69" t="s">
        <v>35911</v>
      </c>
      <c r="E96" s="1296">
        <v>50000</v>
      </c>
      <c r="F96" s="72" t="s">
        <v>13</v>
      </c>
    </row>
    <row r="97" spans="1:6" ht="78.75" x14ac:dyDescent="0.25">
      <c r="A97" s="131">
        <v>82</v>
      </c>
      <c r="B97" s="69" t="s">
        <v>35805</v>
      </c>
      <c r="C97" s="69" t="s">
        <v>35931</v>
      </c>
      <c r="D97" s="69" t="s">
        <v>35911</v>
      </c>
      <c r="E97" s="1296">
        <v>50000</v>
      </c>
      <c r="F97" s="72" t="s">
        <v>13</v>
      </c>
    </row>
    <row r="98" spans="1:6" ht="78.75" x14ac:dyDescent="0.25">
      <c r="A98" s="131">
        <v>83</v>
      </c>
      <c r="B98" s="69" t="s">
        <v>35932</v>
      </c>
      <c r="C98" s="69" t="s">
        <v>35933</v>
      </c>
      <c r="D98" s="69" t="s">
        <v>35911</v>
      </c>
      <c r="E98" s="1296">
        <v>50000</v>
      </c>
      <c r="F98" s="72" t="s">
        <v>13</v>
      </c>
    </row>
    <row r="99" spans="1:6" ht="78.75" x14ac:dyDescent="0.25">
      <c r="A99" s="131">
        <v>84</v>
      </c>
      <c r="B99" s="69" t="s">
        <v>35934</v>
      </c>
      <c r="C99" s="69" t="s">
        <v>35935</v>
      </c>
      <c r="D99" s="69" t="s">
        <v>35911</v>
      </c>
      <c r="E99" s="1296">
        <v>50000</v>
      </c>
      <c r="F99" s="72" t="s">
        <v>13</v>
      </c>
    </row>
    <row r="100" spans="1:6" ht="78.75" x14ac:dyDescent="0.25">
      <c r="A100" s="131">
        <v>85</v>
      </c>
      <c r="B100" s="69" t="s">
        <v>35936</v>
      </c>
      <c r="C100" s="69" t="s">
        <v>35937</v>
      </c>
      <c r="D100" s="69" t="s">
        <v>35911</v>
      </c>
      <c r="E100" s="1296">
        <v>70000</v>
      </c>
      <c r="F100" s="72" t="s">
        <v>13</v>
      </c>
    </row>
    <row r="101" spans="1:6" ht="78.75" x14ac:dyDescent="0.25">
      <c r="A101" s="131">
        <v>86</v>
      </c>
      <c r="B101" s="69" t="s">
        <v>35859</v>
      </c>
      <c r="C101" s="69" t="s">
        <v>35938</v>
      </c>
      <c r="D101" s="69" t="s">
        <v>35911</v>
      </c>
      <c r="E101" s="1296">
        <v>50000</v>
      </c>
      <c r="F101" s="72" t="s">
        <v>13</v>
      </c>
    </row>
    <row r="102" spans="1:6" ht="78.75" x14ac:dyDescent="0.25">
      <c r="A102" s="131">
        <v>87</v>
      </c>
      <c r="B102" s="69" t="s">
        <v>35831</v>
      </c>
      <c r="C102" s="69" t="s">
        <v>35939</v>
      </c>
      <c r="D102" s="69" t="s">
        <v>35911</v>
      </c>
      <c r="E102" s="1296">
        <v>50000</v>
      </c>
      <c r="F102" s="72" t="s">
        <v>13</v>
      </c>
    </row>
    <row r="103" spans="1:6" ht="78.75" x14ac:dyDescent="0.25">
      <c r="A103" s="131">
        <v>88</v>
      </c>
      <c r="B103" s="69" t="s">
        <v>35940</v>
      </c>
      <c r="C103" s="69" t="s">
        <v>35941</v>
      </c>
      <c r="D103" s="69" t="s">
        <v>35911</v>
      </c>
      <c r="E103" s="1296">
        <v>50000</v>
      </c>
      <c r="F103" s="72" t="s">
        <v>13</v>
      </c>
    </row>
    <row r="104" spans="1:6" ht="78.75" x14ac:dyDescent="0.25">
      <c r="A104" s="131">
        <v>89</v>
      </c>
      <c r="B104" s="69" t="s">
        <v>35942</v>
      </c>
      <c r="C104" s="69" t="s">
        <v>35943</v>
      </c>
      <c r="D104" s="69" t="s">
        <v>35911</v>
      </c>
      <c r="E104" s="1296">
        <v>50000</v>
      </c>
      <c r="F104" s="72" t="s">
        <v>13</v>
      </c>
    </row>
    <row r="105" spans="1:6" ht="78.75" x14ac:dyDescent="0.25">
      <c r="A105" s="131">
        <v>90</v>
      </c>
      <c r="B105" s="69" t="s">
        <v>35787</v>
      </c>
      <c r="C105" s="69" t="s">
        <v>35944</v>
      </c>
      <c r="D105" s="69" t="s">
        <v>35911</v>
      </c>
      <c r="E105" s="1296">
        <v>50000</v>
      </c>
      <c r="F105" s="72" t="s">
        <v>13</v>
      </c>
    </row>
    <row r="106" spans="1:6" ht="78.75" x14ac:dyDescent="0.25">
      <c r="A106" s="131">
        <v>91</v>
      </c>
      <c r="B106" s="69" t="s">
        <v>35945</v>
      </c>
      <c r="C106" s="69" t="s">
        <v>35946</v>
      </c>
      <c r="D106" s="69" t="s">
        <v>35911</v>
      </c>
      <c r="E106" s="1296">
        <v>50000</v>
      </c>
      <c r="F106" s="72" t="s">
        <v>13</v>
      </c>
    </row>
    <row r="107" spans="1:6" ht="78.75" x14ac:dyDescent="0.25">
      <c r="A107" s="131">
        <v>92</v>
      </c>
      <c r="B107" s="69" t="s">
        <v>35947</v>
      </c>
      <c r="C107" s="69" t="s">
        <v>35948</v>
      </c>
      <c r="D107" s="69" t="s">
        <v>35911</v>
      </c>
      <c r="E107" s="1296">
        <v>50000</v>
      </c>
      <c r="F107" s="72" t="s">
        <v>13</v>
      </c>
    </row>
    <row r="108" spans="1:6" ht="78.75" x14ac:dyDescent="0.25">
      <c r="A108" s="131">
        <v>93</v>
      </c>
      <c r="B108" s="69" t="s">
        <v>35949</v>
      </c>
      <c r="C108" s="69" t="s">
        <v>35950</v>
      </c>
      <c r="D108" s="69" t="s">
        <v>35911</v>
      </c>
      <c r="E108" s="1296">
        <v>50000</v>
      </c>
      <c r="F108" s="72" t="s">
        <v>13</v>
      </c>
    </row>
    <row r="109" spans="1:6" ht="78.75" x14ac:dyDescent="0.25">
      <c r="A109" s="131">
        <v>94</v>
      </c>
      <c r="B109" s="69" t="s">
        <v>35951</v>
      </c>
      <c r="C109" s="69" t="s">
        <v>35952</v>
      </c>
      <c r="D109" s="69" t="s">
        <v>35911</v>
      </c>
      <c r="E109" s="1296">
        <v>50000</v>
      </c>
      <c r="F109" s="72" t="s">
        <v>13</v>
      </c>
    </row>
    <row r="110" spans="1:6" ht="78.75" x14ac:dyDescent="0.25">
      <c r="A110" s="131">
        <v>95</v>
      </c>
      <c r="B110" s="69" t="s">
        <v>35784</v>
      </c>
      <c r="C110" s="69" t="s">
        <v>35953</v>
      </c>
      <c r="D110" s="69" t="s">
        <v>35911</v>
      </c>
      <c r="E110" s="1296">
        <v>50000</v>
      </c>
      <c r="F110" s="72" t="s">
        <v>13</v>
      </c>
    </row>
    <row r="111" spans="1:6" ht="78.75" x14ac:dyDescent="0.25">
      <c r="A111" s="131">
        <v>96</v>
      </c>
      <c r="B111" s="69" t="s">
        <v>34160</v>
      </c>
      <c r="C111" s="69" t="s">
        <v>35954</v>
      </c>
      <c r="D111" s="69" t="s">
        <v>35911</v>
      </c>
      <c r="E111" s="1296">
        <v>50000</v>
      </c>
      <c r="F111" s="72" t="s">
        <v>13</v>
      </c>
    </row>
    <row r="112" spans="1:6" ht="78.75" x14ac:dyDescent="0.25">
      <c r="A112" s="131">
        <v>97</v>
      </c>
      <c r="B112" s="69" t="s">
        <v>35955</v>
      </c>
      <c r="C112" s="69" t="s">
        <v>35956</v>
      </c>
      <c r="D112" s="69" t="s">
        <v>35911</v>
      </c>
      <c r="E112" s="1296">
        <v>50000</v>
      </c>
      <c r="F112" s="72" t="s">
        <v>13</v>
      </c>
    </row>
    <row r="113" spans="1:6" ht="78.75" x14ac:dyDescent="0.25">
      <c r="A113" s="131">
        <v>98</v>
      </c>
      <c r="B113" s="69" t="s">
        <v>35776</v>
      </c>
      <c r="C113" s="69" t="s">
        <v>35957</v>
      </c>
      <c r="D113" s="69" t="s">
        <v>35911</v>
      </c>
      <c r="E113" s="1296">
        <v>50000</v>
      </c>
      <c r="F113" s="72" t="s">
        <v>13</v>
      </c>
    </row>
    <row r="114" spans="1:6" ht="78.75" x14ac:dyDescent="0.25">
      <c r="A114" s="131">
        <v>99</v>
      </c>
      <c r="B114" s="69" t="s">
        <v>35853</v>
      </c>
      <c r="C114" s="69" t="s">
        <v>35958</v>
      </c>
      <c r="D114" s="69" t="s">
        <v>35911</v>
      </c>
      <c r="E114" s="1296">
        <v>50000</v>
      </c>
      <c r="F114" s="72" t="s">
        <v>13</v>
      </c>
    </row>
    <row r="115" spans="1:6" ht="78.75" x14ac:dyDescent="0.25">
      <c r="A115" s="131">
        <v>100</v>
      </c>
      <c r="B115" s="69" t="s">
        <v>35959</v>
      </c>
      <c r="C115" s="69" t="s">
        <v>35960</v>
      </c>
      <c r="D115" s="69" t="s">
        <v>35911</v>
      </c>
      <c r="E115" s="1296">
        <v>76206.899999999994</v>
      </c>
      <c r="F115" s="72" t="s">
        <v>13</v>
      </c>
    </row>
    <row r="116" spans="1:6" ht="78.75" x14ac:dyDescent="0.25">
      <c r="A116" s="131">
        <v>101</v>
      </c>
      <c r="B116" s="69" t="s">
        <v>35961</v>
      </c>
      <c r="C116" s="69" t="s">
        <v>35962</v>
      </c>
      <c r="D116" s="69" t="s">
        <v>35911</v>
      </c>
      <c r="E116" s="1296">
        <v>60000</v>
      </c>
      <c r="F116" s="72" t="s">
        <v>13</v>
      </c>
    </row>
    <row r="117" spans="1:6" x14ac:dyDescent="0.25">
      <c r="A117" s="131"/>
      <c r="B117" s="2934" t="s">
        <v>477</v>
      </c>
      <c r="C117" s="2934"/>
      <c r="D117" s="131"/>
      <c r="E117" s="1298"/>
      <c r="F117" s="541"/>
    </row>
    <row r="118" spans="1:6" ht="267.75" x14ac:dyDescent="0.25">
      <c r="A118" s="131">
        <v>102</v>
      </c>
      <c r="B118" s="69" t="s">
        <v>242</v>
      </c>
      <c r="C118" s="69" t="s">
        <v>35963</v>
      </c>
      <c r="D118" s="75" t="s">
        <v>35964</v>
      </c>
      <c r="E118" s="1296">
        <v>1169256.8</v>
      </c>
      <c r="F118" s="72" t="s">
        <v>13</v>
      </c>
    </row>
    <row r="119" spans="1:6" x14ac:dyDescent="0.25">
      <c r="A119" s="131"/>
      <c r="B119" s="130" t="s">
        <v>219</v>
      </c>
      <c r="C119" s="131"/>
      <c r="D119" s="131"/>
      <c r="E119" s="1298"/>
      <c r="F119" s="541"/>
    </row>
    <row r="120" spans="1:6" ht="110.25" x14ac:dyDescent="0.25">
      <c r="A120" s="131">
        <v>103</v>
      </c>
      <c r="B120" s="69" t="s">
        <v>35965</v>
      </c>
      <c r="C120" s="69" t="s">
        <v>35966</v>
      </c>
      <c r="D120" s="69" t="s">
        <v>35967</v>
      </c>
      <c r="E120" s="1296">
        <v>700000</v>
      </c>
      <c r="F120" s="72" t="s">
        <v>13</v>
      </c>
    </row>
    <row r="121" spans="1:6" ht="94.5" x14ac:dyDescent="0.25">
      <c r="A121" s="131">
        <v>104</v>
      </c>
      <c r="B121" s="69" t="s">
        <v>35968</v>
      </c>
      <c r="C121" s="69" t="s">
        <v>35969</v>
      </c>
      <c r="D121" s="69" t="s">
        <v>35970</v>
      </c>
      <c r="E121" s="1296">
        <v>2000000</v>
      </c>
      <c r="F121" s="72" t="s">
        <v>272</v>
      </c>
    </row>
    <row r="122" spans="1:6" ht="47.25" x14ac:dyDescent="0.25">
      <c r="A122" s="131">
        <v>105</v>
      </c>
      <c r="B122" s="69" t="s">
        <v>35968</v>
      </c>
      <c r="C122" s="69" t="s">
        <v>35971</v>
      </c>
      <c r="D122" s="69" t="s">
        <v>35972</v>
      </c>
      <c r="E122" s="1296">
        <v>1200000</v>
      </c>
      <c r="F122" s="72" t="s">
        <v>13</v>
      </c>
    </row>
    <row r="123" spans="1:6" ht="31.5" x14ac:dyDescent="0.25">
      <c r="A123" s="131">
        <v>106</v>
      </c>
      <c r="B123" s="69" t="s">
        <v>35973</v>
      </c>
      <c r="C123" s="69" t="s">
        <v>35974</v>
      </c>
      <c r="D123" s="69" t="s">
        <v>35975</v>
      </c>
      <c r="E123" s="1296">
        <v>400000</v>
      </c>
      <c r="F123" s="72" t="s">
        <v>13</v>
      </c>
    </row>
    <row r="124" spans="1:6" ht="31.5" x14ac:dyDescent="0.25">
      <c r="A124" s="131">
        <v>107</v>
      </c>
      <c r="B124" s="69" t="s">
        <v>35976</v>
      </c>
      <c r="C124" s="69" t="s">
        <v>35977</v>
      </c>
      <c r="D124" s="69" t="s">
        <v>35975</v>
      </c>
      <c r="E124" s="1296">
        <v>400000</v>
      </c>
      <c r="F124" s="72" t="s">
        <v>13</v>
      </c>
    </row>
    <row r="125" spans="1:6" ht="31.5" x14ac:dyDescent="0.25">
      <c r="A125" s="131">
        <v>108</v>
      </c>
      <c r="B125" s="69" t="s">
        <v>35978</v>
      </c>
      <c r="C125" s="69" t="s">
        <v>35979</v>
      </c>
      <c r="D125" s="69" t="s">
        <v>35980</v>
      </c>
      <c r="E125" s="1296">
        <v>300000</v>
      </c>
      <c r="F125" s="72" t="s">
        <v>13</v>
      </c>
    </row>
    <row r="126" spans="1:6" x14ac:dyDescent="0.25">
      <c r="A126" s="131"/>
      <c r="B126" s="130" t="s">
        <v>248</v>
      </c>
      <c r="C126" s="131"/>
      <c r="D126" s="131"/>
      <c r="E126" s="1299">
        <f>SUM(E6:E125)</f>
        <v>74513944.820000008</v>
      </c>
      <c r="F126" s="541"/>
    </row>
    <row r="127" spans="1:6" x14ac:dyDescent="0.25">
      <c r="A127" s="131"/>
      <c r="B127" s="2418" t="s">
        <v>9</v>
      </c>
      <c r="C127" s="2418"/>
      <c r="D127" s="2418"/>
      <c r="E127" s="424"/>
      <c r="F127" s="71"/>
    </row>
    <row r="128" spans="1:6" ht="63" x14ac:dyDescent="0.25">
      <c r="A128" s="131">
        <v>1</v>
      </c>
      <c r="B128" s="69" t="s">
        <v>269</v>
      </c>
      <c r="C128" s="7" t="s">
        <v>35981</v>
      </c>
      <c r="D128" s="69" t="s">
        <v>271</v>
      </c>
      <c r="E128" s="187">
        <v>1000000</v>
      </c>
      <c r="F128" s="541" t="s">
        <v>272</v>
      </c>
    </row>
    <row r="129" spans="1:6" x14ac:dyDescent="0.25">
      <c r="A129" s="131"/>
      <c r="B129" s="70" t="s">
        <v>273</v>
      </c>
      <c r="C129" s="7"/>
      <c r="D129" s="69"/>
      <c r="E129" s="187"/>
      <c r="F129" s="541"/>
    </row>
    <row r="130" spans="1:6" ht="94.5" x14ac:dyDescent="0.25">
      <c r="A130" s="131">
        <v>2</v>
      </c>
      <c r="B130" s="69" t="s">
        <v>274</v>
      </c>
      <c r="C130" s="7" t="s">
        <v>35982</v>
      </c>
      <c r="D130" s="69" t="s">
        <v>276</v>
      </c>
      <c r="E130" s="187">
        <v>4500000</v>
      </c>
      <c r="F130" s="541" t="s">
        <v>277</v>
      </c>
    </row>
    <row r="131" spans="1:6" x14ac:dyDescent="0.25">
      <c r="A131" s="131"/>
      <c r="B131" s="70" t="s">
        <v>248</v>
      </c>
      <c r="C131" s="69"/>
      <c r="D131" s="69"/>
      <c r="E131" s="189">
        <v>5500000</v>
      </c>
      <c r="F131" s="541"/>
    </row>
    <row r="132" spans="1:6" ht="17.25" customHeight="1" x14ac:dyDescent="0.25">
      <c r="A132" s="131"/>
      <c r="B132" s="2348" t="s">
        <v>323</v>
      </c>
      <c r="C132" s="2350"/>
      <c r="D132" s="69"/>
      <c r="E132" s="189"/>
      <c r="F132" s="541"/>
    </row>
    <row r="133" spans="1:6" ht="63" x14ac:dyDescent="0.25">
      <c r="A133" s="131">
        <v>19</v>
      </c>
      <c r="B133" s="69" t="s">
        <v>35767</v>
      </c>
      <c r="C133" s="69" t="s">
        <v>35768</v>
      </c>
      <c r="D133" s="69" t="s">
        <v>35983</v>
      </c>
      <c r="E133" s="1296">
        <v>3565800</v>
      </c>
      <c r="F133" s="72" t="s">
        <v>13</v>
      </c>
    </row>
    <row r="134" spans="1:6" ht="126" x14ac:dyDescent="0.25">
      <c r="A134" s="131">
        <v>40</v>
      </c>
      <c r="B134" s="69" t="s">
        <v>35826</v>
      </c>
      <c r="C134" s="69" t="s">
        <v>35827</v>
      </c>
      <c r="D134" s="69" t="s">
        <v>35984</v>
      </c>
      <c r="E134" s="1296">
        <v>3230600</v>
      </c>
      <c r="F134" s="72" t="s">
        <v>272</v>
      </c>
    </row>
    <row r="135" spans="1:6" x14ac:dyDescent="0.25">
      <c r="A135" s="88"/>
      <c r="B135" s="70" t="s">
        <v>248</v>
      </c>
      <c r="C135" s="88"/>
      <c r="D135" s="88"/>
      <c r="E135" s="89">
        <f>SUM(E133:E134)</f>
        <v>6796400</v>
      </c>
      <c r="F135" s="129"/>
    </row>
    <row r="136" spans="1:6" x14ac:dyDescent="0.25">
      <c r="A136" s="88"/>
      <c r="B136" s="88" t="s">
        <v>324</v>
      </c>
      <c r="C136" s="88"/>
      <c r="D136" s="88"/>
      <c r="E136" s="89">
        <f>E135+E131+E126</f>
        <v>86810344.820000008</v>
      </c>
      <c r="F136" s="88"/>
    </row>
    <row r="140" spans="1:6" x14ac:dyDescent="0.25">
      <c r="A140" s="2352" t="s">
        <v>0</v>
      </c>
      <c r="B140" s="2352"/>
      <c r="C140" s="2352"/>
      <c r="D140" s="2352"/>
      <c r="E140" s="2352"/>
      <c r="F140" s="2352"/>
    </row>
    <row r="141" spans="1:6" x14ac:dyDescent="0.25">
      <c r="A141" s="2352" t="s">
        <v>35738</v>
      </c>
      <c r="B141" s="2352"/>
      <c r="C141" s="2352"/>
      <c r="D141" s="2352"/>
      <c r="E141" s="2352"/>
      <c r="F141" s="2352"/>
    </row>
    <row r="142" spans="1:6" x14ac:dyDescent="0.25">
      <c r="A142" s="2352" t="s">
        <v>281</v>
      </c>
      <c r="B142" s="2352"/>
      <c r="C142" s="2352"/>
      <c r="D142" s="2352"/>
      <c r="E142" s="2352"/>
      <c r="F142" s="2352"/>
    </row>
    <row r="143" spans="1:6" ht="31.5" x14ac:dyDescent="0.25">
      <c r="A143" s="264" t="s">
        <v>3</v>
      </c>
      <c r="B143" s="437" t="s">
        <v>283</v>
      </c>
      <c r="C143" s="437" t="s">
        <v>284</v>
      </c>
      <c r="D143" s="45" t="s">
        <v>5291</v>
      </c>
      <c r="E143" s="1460" t="s">
        <v>286</v>
      </c>
      <c r="F143" s="45" t="s">
        <v>287</v>
      </c>
    </row>
    <row r="144" spans="1:6" x14ac:dyDescent="0.25">
      <c r="A144" s="156"/>
      <c r="B144" s="2527" t="s">
        <v>27539</v>
      </c>
      <c r="C144" s="2422"/>
      <c r="D144" s="2423"/>
      <c r="E144" s="829"/>
      <c r="F144" s="123"/>
    </row>
    <row r="145" spans="1:6" ht="141.75" x14ac:dyDescent="0.25">
      <c r="A145" s="156">
        <v>1</v>
      </c>
      <c r="B145" s="156" t="s">
        <v>295</v>
      </c>
      <c r="C145" s="156" t="s">
        <v>35985</v>
      </c>
      <c r="D145" s="156" t="s">
        <v>35986</v>
      </c>
      <c r="E145" s="1461">
        <v>342758.62</v>
      </c>
      <c r="F145" s="123" t="s">
        <v>272</v>
      </c>
    </row>
    <row r="146" spans="1:6" ht="47.25" x14ac:dyDescent="0.25">
      <c r="A146" s="156">
        <v>2</v>
      </c>
      <c r="B146" s="156" t="s">
        <v>2060</v>
      </c>
      <c r="C146" s="156" t="s">
        <v>35987</v>
      </c>
      <c r="D146" s="156" t="s">
        <v>12</v>
      </c>
      <c r="E146" s="1461">
        <v>340000</v>
      </c>
      <c r="F146" s="123" t="s">
        <v>272</v>
      </c>
    </row>
    <row r="147" spans="1:6" x14ac:dyDescent="0.25">
      <c r="A147" s="156"/>
      <c r="B147" s="2527" t="s">
        <v>25644</v>
      </c>
      <c r="C147" s="2422"/>
      <c r="D147" s="2423"/>
      <c r="E147" s="1461"/>
      <c r="F147" s="123"/>
    </row>
    <row r="148" spans="1:6" ht="110.25" x14ac:dyDescent="0.25">
      <c r="A148" s="156">
        <v>3</v>
      </c>
      <c r="B148" s="156" t="s">
        <v>295</v>
      </c>
      <c r="C148" s="156" t="s">
        <v>35745</v>
      </c>
      <c r="D148" s="156" t="s">
        <v>544</v>
      </c>
      <c r="E148" s="1461">
        <v>141379.32</v>
      </c>
      <c r="F148" s="123" t="s">
        <v>272</v>
      </c>
    </row>
    <row r="149" spans="1:6" ht="78.75" x14ac:dyDescent="0.25">
      <c r="A149" s="156">
        <v>4</v>
      </c>
      <c r="B149" s="156" t="s">
        <v>23</v>
      </c>
      <c r="C149" s="156" t="s">
        <v>35746</v>
      </c>
      <c r="D149" s="156" t="s">
        <v>9154</v>
      </c>
      <c r="E149" s="1461">
        <v>100000</v>
      </c>
      <c r="F149" s="123" t="s">
        <v>272</v>
      </c>
    </row>
    <row r="150" spans="1:6" ht="78.75" x14ac:dyDescent="0.25">
      <c r="A150" s="156">
        <v>5</v>
      </c>
      <c r="B150" s="156" t="s">
        <v>299</v>
      </c>
      <c r="C150" s="156" t="s">
        <v>35747</v>
      </c>
      <c r="D150" s="156" t="s">
        <v>8025</v>
      </c>
      <c r="E150" s="1461">
        <v>100000</v>
      </c>
      <c r="F150" s="123" t="s">
        <v>272</v>
      </c>
    </row>
    <row r="151" spans="1:6" ht="94.5" x14ac:dyDescent="0.25">
      <c r="A151" s="156">
        <v>6</v>
      </c>
      <c r="B151" s="156" t="s">
        <v>41</v>
      </c>
      <c r="C151" s="156" t="s">
        <v>35748</v>
      </c>
      <c r="D151" s="156" t="s">
        <v>43</v>
      </c>
      <c r="E151" s="1461">
        <v>568965.52</v>
      </c>
      <c r="F151" s="123" t="s">
        <v>272</v>
      </c>
    </row>
    <row r="152" spans="1:6" x14ac:dyDescent="0.25">
      <c r="A152" s="156"/>
      <c r="B152" s="251" t="s">
        <v>306</v>
      </c>
      <c r="C152" s="156"/>
      <c r="D152" s="156"/>
      <c r="E152" s="1461"/>
      <c r="F152" s="123"/>
    </row>
    <row r="153" spans="1:6" ht="126" x14ac:dyDescent="0.25">
      <c r="A153" s="156">
        <v>7</v>
      </c>
      <c r="B153" s="156" t="s">
        <v>35988</v>
      </c>
      <c r="C153" s="156" t="s">
        <v>35989</v>
      </c>
      <c r="D153" s="156" t="s">
        <v>35990</v>
      </c>
      <c r="E153" s="1461">
        <v>227586.2</v>
      </c>
      <c r="F153" s="123" t="s">
        <v>272</v>
      </c>
    </row>
    <row r="154" spans="1:6" x14ac:dyDescent="0.25">
      <c r="A154" s="156"/>
      <c r="B154" s="251" t="s">
        <v>273</v>
      </c>
      <c r="C154" s="156"/>
      <c r="D154" s="156"/>
      <c r="E154" s="1461"/>
      <c r="F154" s="123"/>
    </row>
    <row r="155" spans="1:6" ht="47.25" x14ac:dyDescent="0.25">
      <c r="A155" s="156">
        <v>8</v>
      </c>
      <c r="B155" s="156" t="s">
        <v>309</v>
      </c>
      <c r="C155" s="156" t="s">
        <v>35752</v>
      </c>
      <c r="D155" s="156" t="s">
        <v>341</v>
      </c>
      <c r="E155" s="1461">
        <v>1500000</v>
      </c>
      <c r="F155" s="123" t="s">
        <v>272</v>
      </c>
    </row>
    <row r="156" spans="1:6" x14ac:dyDescent="0.25">
      <c r="A156" s="156"/>
      <c r="B156" s="2527" t="s">
        <v>5895</v>
      </c>
      <c r="C156" s="2423"/>
      <c r="D156" s="156"/>
      <c r="E156" s="1461"/>
      <c r="F156" s="123"/>
    </row>
    <row r="157" spans="1:6" ht="63" x14ac:dyDescent="0.25">
      <c r="A157" s="156">
        <v>9</v>
      </c>
      <c r="B157" s="156" t="s">
        <v>35991</v>
      </c>
      <c r="C157" s="156" t="s">
        <v>35992</v>
      </c>
      <c r="D157" s="156" t="s">
        <v>35993</v>
      </c>
      <c r="E157" s="1461">
        <v>300000</v>
      </c>
      <c r="F157" s="123" t="s">
        <v>272</v>
      </c>
    </row>
    <row r="158" spans="1:6" ht="78.75" x14ac:dyDescent="0.25">
      <c r="A158" s="156">
        <v>10</v>
      </c>
      <c r="B158" s="156" t="s">
        <v>35994</v>
      </c>
      <c r="C158" s="156" t="s">
        <v>35995</v>
      </c>
      <c r="D158" s="156" t="s">
        <v>35996</v>
      </c>
      <c r="E158" s="1461">
        <v>600000</v>
      </c>
      <c r="F158" s="123" t="s">
        <v>272</v>
      </c>
    </row>
    <row r="159" spans="1:6" ht="78.75" x14ac:dyDescent="0.25">
      <c r="A159" s="156">
        <v>11</v>
      </c>
      <c r="B159" s="156" t="s">
        <v>35997</v>
      </c>
      <c r="C159" s="156" t="s">
        <v>35765</v>
      </c>
      <c r="D159" s="156" t="s">
        <v>35998</v>
      </c>
      <c r="E159" s="1461">
        <v>300000</v>
      </c>
      <c r="F159" s="123" t="s">
        <v>13</v>
      </c>
    </row>
    <row r="160" spans="1:6" ht="63" x14ac:dyDescent="0.25">
      <c r="A160" s="156"/>
      <c r="B160" s="156" t="s">
        <v>35999</v>
      </c>
      <c r="C160" s="156" t="s">
        <v>36000</v>
      </c>
      <c r="D160" s="156" t="s">
        <v>36001</v>
      </c>
      <c r="E160" s="1461">
        <v>300000</v>
      </c>
      <c r="F160" s="123" t="s">
        <v>13</v>
      </c>
    </row>
    <row r="161" spans="1:6" x14ac:dyDescent="0.25">
      <c r="A161" s="156"/>
      <c r="B161" s="2527" t="s">
        <v>5872</v>
      </c>
      <c r="C161" s="2423"/>
      <c r="D161" s="156"/>
      <c r="E161" s="1461"/>
      <c r="F161" s="123"/>
    </row>
    <row r="162" spans="1:6" ht="252" x14ac:dyDescent="0.25">
      <c r="A162" s="156">
        <v>12</v>
      </c>
      <c r="B162" s="156" t="s">
        <v>36002</v>
      </c>
      <c r="C162" s="156" t="s">
        <v>35870</v>
      </c>
      <c r="D162" s="156" t="s">
        <v>36003</v>
      </c>
      <c r="E162" s="1461">
        <v>1500000</v>
      </c>
      <c r="F162" s="123" t="s">
        <v>272</v>
      </c>
    </row>
    <row r="163" spans="1:6" ht="173.25" x14ac:dyDescent="0.25">
      <c r="A163" s="156">
        <v>13</v>
      </c>
      <c r="B163" s="156" t="s">
        <v>36004</v>
      </c>
      <c r="C163" s="156" t="s">
        <v>36005</v>
      </c>
      <c r="D163" s="156" t="s">
        <v>36006</v>
      </c>
      <c r="E163" s="1461">
        <v>500000</v>
      </c>
      <c r="F163" s="123" t="s">
        <v>13</v>
      </c>
    </row>
    <row r="164" spans="1:6" ht="31.5" x14ac:dyDescent="0.25">
      <c r="A164" s="156">
        <v>14</v>
      </c>
      <c r="B164" s="156" t="s">
        <v>36007</v>
      </c>
      <c r="C164" s="156" t="s">
        <v>36008</v>
      </c>
      <c r="D164" s="156" t="s">
        <v>36009</v>
      </c>
      <c r="E164" s="1461">
        <v>731034.48</v>
      </c>
      <c r="F164" s="123" t="s">
        <v>13</v>
      </c>
    </row>
    <row r="165" spans="1:6" ht="204.75" x14ac:dyDescent="0.25">
      <c r="A165" s="156">
        <v>15</v>
      </c>
      <c r="B165" s="156" t="s">
        <v>36010</v>
      </c>
      <c r="C165" s="156" t="s">
        <v>36011</v>
      </c>
      <c r="D165" s="156" t="s">
        <v>36012</v>
      </c>
      <c r="E165" s="1461">
        <v>1100000</v>
      </c>
      <c r="F165" s="123" t="s">
        <v>272</v>
      </c>
    </row>
    <row r="166" spans="1:6" ht="78.75" x14ac:dyDescent="0.25">
      <c r="A166" s="156">
        <v>16</v>
      </c>
      <c r="B166" s="156" t="s">
        <v>36013</v>
      </c>
      <c r="C166" s="156" t="s">
        <v>36014</v>
      </c>
      <c r="D166" s="156" t="s">
        <v>36015</v>
      </c>
      <c r="E166" s="1461">
        <v>400000</v>
      </c>
      <c r="F166" s="123" t="s">
        <v>272</v>
      </c>
    </row>
    <row r="167" spans="1:6" ht="47.25" x14ac:dyDescent="0.25">
      <c r="A167" s="156">
        <v>17</v>
      </c>
      <c r="B167" s="156" t="s">
        <v>36016</v>
      </c>
      <c r="C167" s="156" t="s">
        <v>36017</v>
      </c>
      <c r="D167" s="156" t="s">
        <v>36018</v>
      </c>
      <c r="E167" s="1461">
        <v>1100000</v>
      </c>
      <c r="F167" s="123" t="s">
        <v>13</v>
      </c>
    </row>
    <row r="168" spans="1:6" ht="63" x14ac:dyDescent="0.25">
      <c r="A168" s="156">
        <v>18</v>
      </c>
      <c r="B168" s="156" t="s">
        <v>36019</v>
      </c>
      <c r="C168" s="156" t="s">
        <v>36020</v>
      </c>
      <c r="D168" s="156" t="s">
        <v>36021</v>
      </c>
      <c r="E168" s="1461">
        <v>500000</v>
      </c>
      <c r="F168" s="123" t="s">
        <v>13</v>
      </c>
    </row>
    <row r="169" spans="1:6" ht="63" x14ac:dyDescent="0.25">
      <c r="A169" s="156">
        <v>19</v>
      </c>
      <c r="B169" s="156" t="s">
        <v>36022</v>
      </c>
      <c r="C169" s="156" t="s">
        <v>36023</v>
      </c>
      <c r="D169" s="156" t="s">
        <v>36021</v>
      </c>
      <c r="E169" s="1461">
        <v>500000</v>
      </c>
      <c r="F169" s="123" t="s">
        <v>13</v>
      </c>
    </row>
    <row r="170" spans="1:6" x14ac:dyDescent="0.25">
      <c r="A170" s="156"/>
      <c r="B170" s="2375" t="s">
        <v>303</v>
      </c>
      <c r="C170" s="2376"/>
      <c r="D170" s="156"/>
      <c r="E170" s="1461"/>
      <c r="F170" s="123"/>
    </row>
    <row r="171" spans="1:6" ht="31.5" x14ac:dyDescent="0.25">
      <c r="A171" s="156">
        <v>20</v>
      </c>
      <c r="B171" s="156" t="s">
        <v>700</v>
      </c>
      <c r="C171" s="156" t="s">
        <v>36024</v>
      </c>
      <c r="D171" s="156" t="s">
        <v>36025</v>
      </c>
      <c r="E171" s="1461">
        <v>70000</v>
      </c>
      <c r="F171" s="123" t="s">
        <v>13</v>
      </c>
    </row>
    <row r="172" spans="1:6" x14ac:dyDescent="0.25">
      <c r="A172" s="156">
        <v>21</v>
      </c>
      <c r="B172" s="156" t="s">
        <v>36026</v>
      </c>
      <c r="C172" s="156" t="s">
        <v>36027</v>
      </c>
      <c r="D172" s="156" t="s">
        <v>4164</v>
      </c>
      <c r="E172" s="1461">
        <v>70000</v>
      </c>
      <c r="F172" s="123" t="s">
        <v>13</v>
      </c>
    </row>
    <row r="173" spans="1:6" ht="31.5" x14ac:dyDescent="0.25">
      <c r="A173" s="156">
        <v>22</v>
      </c>
      <c r="B173" s="156" t="s">
        <v>36028</v>
      </c>
      <c r="C173" s="156" t="s">
        <v>36029</v>
      </c>
      <c r="D173" s="156" t="s">
        <v>4164</v>
      </c>
      <c r="E173" s="1461">
        <v>37586.199999999997</v>
      </c>
      <c r="F173" s="123" t="s">
        <v>13</v>
      </c>
    </row>
    <row r="174" spans="1:6" ht="47.25" x14ac:dyDescent="0.25">
      <c r="A174" s="156">
        <v>23</v>
      </c>
      <c r="B174" s="156" t="s">
        <v>36030</v>
      </c>
      <c r="C174" s="156" t="s">
        <v>36031</v>
      </c>
      <c r="D174" s="156" t="s">
        <v>4164</v>
      </c>
      <c r="E174" s="1461">
        <v>50000</v>
      </c>
      <c r="F174" s="123" t="s">
        <v>13</v>
      </c>
    </row>
    <row r="175" spans="1:6" x14ac:dyDescent="0.25">
      <c r="A175" s="156"/>
      <c r="B175" s="251" t="s">
        <v>704</v>
      </c>
      <c r="C175" s="156"/>
      <c r="D175" s="156"/>
      <c r="E175" s="1468">
        <f>SUM(E144:E174)</f>
        <v>11379310.34</v>
      </c>
      <c r="F175" s="123"/>
    </row>
  </sheetData>
  <mergeCells count="19">
    <mergeCell ref="B64:C64"/>
    <mergeCell ref="B81:C81"/>
    <mergeCell ref="B117:C117"/>
    <mergeCell ref="A1:F1"/>
    <mergeCell ref="A2:F2"/>
    <mergeCell ref="A3:F3"/>
    <mergeCell ref="B5:D5"/>
    <mergeCell ref="B11:D11"/>
    <mergeCell ref="B24:C24"/>
    <mergeCell ref="B127:D127"/>
    <mergeCell ref="B132:C132"/>
    <mergeCell ref="B170:C170"/>
    <mergeCell ref="A141:F141"/>
    <mergeCell ref="A142:F142"/>
    <mergeCell ref="B144:D144"/>
    <mergeCell ref="B147:D147"/>
    <mergeCell ref="B156:C156"/>
    <mergeCell ref="B161:C161"/>
    <mergeCell ref="A140:F140"/>
  </mergeCells>
  <pageMargins left="0.7" right="0.7" top="0.75" bottom="0.75" header="0.3" footer="0.3"/>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5"/>
  <sheetViews>
    <sheetView topLeftCell="A123" workbookViewId="0">
      <selection activeCell="D88" sqref="D88"/>
    </sheetView>
  </sheetViews>
  <sheetFormatPr defaultRowHeight="15.75" x14ac:dyDescent="0.25"/>
  <cols>
    <col min="1" max="1" width="9.140625" style="128"/>
    <col min="2" max="2" width="15.42578125" style="128" customWidth="1"/>
    <col min="3" max="3" width="42.140625" style="128" customWidth="1"/>
    <col min="4" max="4" width="21.42578125" style="128" customWidth="1"/>
    <col min="5" max="5" width="20.1406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36225</v>
      </c>
      <c r="B2" s="2345"/>
      <c r="C2" s="2345"/>
      <c r="D2" s="2345"/>
      <c r="E2" s="2345"/>
      <c r="F2" s="2345"/>
    </row>
    <row r="3" spans="1:6" x14ac:dyDescent="0.25">
      <c r="A3" s="2345" t="s">
        <v>281</v>
      </c>
      <c r="B3" s="2345"/>
      <c r="C3" s="2345"/>
      <c r="D3" s="2345"/>
      <c r="E3" s="2345"/>
      <c r="F3" s="2345"/>
    </row>
    <row r="4" spans="1:6" ht="31.5" x14ac:dyDescent="0.25">
      <c r="A4" s="993" t="s">
        <v>3</v>
      </c>
      <c r="B4" s="96" t="s">
        <v>4</v>
      </c>
      <c r="C4" s="96" t="s">
        <v>5</v>
      </c>
      <c r="D4" s="96" t="s">
        <v>6</v>
      </c>
      <c r="E4" s="1274" t="s">
        <v>2786</v>
      </c>
      <c r="F4" s="219" t="s">
        <v>8</v>
      </c>
    </row>
    <row r="5" spans="1:6" x14ac:dyDescent="0.25">
      <c r="A5" s="541"/>
      <c r="B5" s="2418" t="s">
        <v>9</v>
      </c>
      <c r="C5" s="2418"/>
      <c r="D5" s="2418"/>
      <c r="E5" s="1379"/>
      <c r="F5" s="71"/>
    </row>
    <row r="6" spans="1:6" ht="63" x14ac:dyDescent="0.25">
      <c r="A6" s="541">
        <v>1</v>
      </c>
      <c r="B6" s="75" t="s">
        <v>289</v>
      </c>
      <c r="C6" s="75" t="s">
        <v>36226</v>
      </c>
      <c r="D6" s="75" t="s">
        <v>36227</v>
      </c>
      <c r="E6" s="1296">
        <v>2591824</v>
      </c>
      <c r="F6" s="72" t="s">
        <v>277</v>
      </c>
    </row>
    <row r="7" spans="1:6" ht="204.75" x14ac:dyDescent="0.25">
      <c r="A7" s="541">
        <v>2</v>
      </c>
      <c r="B7" s="75" t="s">
        <v>295</v>
      </c>
      <c r="C7" s="75" t="s">
        <v>36228</v>
      </c>
      <c r="D7" s="75" t="s">
        <v>36229</v>
      </c>
      <c r="E7" s="1296">
        <v>29076.69</v>
      </c>
      <c r="F7" s="72" t="s">
        <v>277</v>
      </c>
    </row>
    <row r="8" spans="1:6" ht="78.75" x14ac:dyDescent="0.25">
      <c r="A8" s="541">
        <v>3</v>
      </c>
      <c r="B8" s="75" t="s">
        <v>23</v>
      </c>
      <c r="C8" s="75" t="s">
        <v>36230</v>
      </c>
      <c r="D8" s="75" t="s">
        <v>36231</v>
      </c>
      <c r="E8" s="1296">
        <v>984000</v>
      </c>
      <c r="F8" s="72" t="s">
        <v>277</v>
      </c>
    </row>
    <row r="9" spans="1:6" ht="47.25" x14ac:dyDescent="0.25">
      <c r="A9" s="541">
        <v>4</v>
      </c>
      <c r="B9" s="75" t="s">
        <v>17</v>
      </c>
      <c r="C9" s="75" t="s">
        <v>36232</v>
      </c>
      <c r="D9" s="75" t="s">
        <v>36233</v>
      </c>
      <c r="E9" s="1296">
        <v>90720</v>
      </c>
      <c r="F9" s="72" t="s">
        <v>277</v>
      </c>
    </row>
    <row r="10" spans="1:6" ht="63" x14ac:dyDescent="0.25">
      <c r="A10" s="541">
        <v>5</v>
      </c>
      <c r="B10" s="75" t="s">
        <v>20</v>
      </c>
      <c r="C10" s="75" t="s">
        <v>36234</v>
      </c>
      <c r="D10" s="75" t="s">
        <v>36235</v>
      </c>
      <c r="E10" s="1296">
        <v>63000</v>
      </c>
      <c r="F10" s="72" t="s">
        <v>277</v>
      </c>
    </row>
    <row r="11" spans="1:6" ht="47.25" x14ac:dyDescent="0.25">
      <c r="A11" s="541">
        <v>6</v>
      </c>
      <c r="B11" s="75" t="s">
        <v>292</v>
      </c>
      <c r="C11" s="75" t="s">
        <v>36236</v>
      </c>
      <c r="D11" s="152" t="s">
        <v>36237</v>
      </c>
      <c r="E11" s="1296">
        <v>450000</v>
      </c>
      <c r="F11" s="72" t="s">
        <v>277</v>
      </c>
    </row>
    <row r="12" spans="1:6" x14ac:dyDescent="0.25">
      <c r="A12" s="541"/>
      <c r="B12" s="2934" t="s">
        <v>334</v>
      </c>
      <c r="C12" s="2934"/>
      <c r="D12" s="2934"/>
      <c r="E12" s="1298"/>
      <c r="F12" s="541"/>
    </row>
    <row r="13" spans="1:6" ht="94.5" x14ac:dyDescent="0.25">
      <c r="A13" s="541">
        <v>7</v>
      </c>
      <c r="B13" s="75" t="s">
        <v>721</v>
      </c>
      <c r="C13" s="75" t="s">
        <v>36238</v>
      </c>
      <c r="D13" s="75" t="s">
        <v>36239</v>
      </c>
      <c r="E13" s="1296">
        <v>442482.34</v>
      </c>
      <c r="F13" s="72" t="s">
        <v>277</v>
      </c>
    </row>
    <row r="14" spans="1:6" ht="78.75" x14ac:dyDescent="0.25">
      <c r="A14" s="541">
        <v>8</v>
      </c>
      <c r="B14" s="75" t="s">
        <v>7599</v>
      </c>
      <c r="C14" s="75" t="s">
        <v>36240</v>
      </c>
      <c r="D14" s="75" t="s">
        <v>36241</v>
      </c>
      <c r="E14" s="1296">
        <v>500000</v>
      </c>
      <c r="F14" s="72" t="s">
        <v>277</v>
      </c>
    </row>
    <row r="15" spans="1:6" ht="78.75" x14ac:dyDescent="0.25">
      <c r="A15" s="541">
        <v>9</v>
      </c>
      <c r="B15" s="75" t="s">
        <v>7607</v>
      </c>
      <c r="C15" s="75" t="s">
        <v>36242</v>
      </c>
      <c r="D15" s="75" t="s">
        <v>36243</v>
      </c>
      <c r="E15" s="1296">
        <v>1661728</v>
      </c>
      <c r="F15" s="72" t="s">
        <v>277</v>
      </c>
    </row>
    <row r="16" spans="1:6" x14ac:dyDescent="0.25">
      <c r="A16" s="541"/>
      <c r="B16" s="275" t="s">
        <v>34</v>
      </c>
      <c r="C16" s="529"/>
      <c r="D16" s="529"/>
      <c r="E16" s="1298"/>
      <c r="F16" s="541"/>
    </row>
    <row r="17" spans="1:6" ht="47.25" x14ac:dyDescent="0.25">
      <c r="A17" s="541">
        <v>10</v>
      </c>
      <c r="B17" s="75" t="s">
        <v>309</v>
      </c>
      <c r="C17" s="75" t="s">
        <v>36244</v>
      </c>
      <c r="D17" s="75" t="s">
        <v>36245</v>
      </c>
      <c r="E17" s="1296">
        <v>3050100</v>
      </c>
      <c r="F17" s="72" t="s">
        <v>277</v>
      </c>
    </row>
    <row r="18" spans="1:6" ht="63" x14ac:dyDescent="0.25">
      <c r="A18" s="541">
        <v>11</v>
      </c>
      <c r="B18" s="75" t="s">
        <v>29157</v>
      </c>
      <c r="C18" s="75" t="s">
        <v>36246</v>
      </c>
      <c r="D18" s="75" t="s">
        <v>36247</v>
      </c>
      <c r="E18" s="1296">
        <v>10850000</v>
      </c>
      <c r="F18" s="72" t="s">
        <v>277</v>
      </c>
    </row>
    <row r="19" spans="1:6" ht="47.25" x14ac:dyDescent="0.25">
      <c r="A19" s="541">
        <v>12</v>
      </c>
      <c r="B19" s="75" t="s">
        <v>4154</v>
      </c>
      <c r="C19" s="75" t="s">
        <v>36248</v>
      </c>
      <c r="D19" s="75" t="s">
        <v>36249</v>
      </c>
      <c r="E19" s="1296">
        <v>300000</v>
      </c>
      <c r="F19" s="72" t="s">
        <v>277</v>
      </c>
    </row>
    <row r="20" spans="1:6" x14ac:dyDescent="0.25">
      <c r="A20" s="541"/>
      <c r="B20" s="275" t="s">
        <v>40</v>
      </c>
      <c r="C20" s="529"/>
      <c r="D20" s="529"/>
      <c r="E20" s="1298"/>
      <c r="F20" s="541"/>
    </row>
    <row r="21" spans="1:6" ht="63" x14ac:dyDescent="0.25">
      <c r="A21" s="541">
        <v>13</v>
      </c>
      <c r="B21" s="75" t="s">
        <v>41</v>
      </c>
      <c r="C21" s="75" t="s">
        <v>36250</v>
      </c>
      <c r="D21" s="75" t="s">
        <v>36251</v>
      </c>
      <c r="E21" s="1296">
        <v>4568965.5199999996</v>
      </c>
      <c r="F21" s="72" t="s">
        <v>272</v>
      </c>
    </row>
    <row r="22" spans="1:6" x14ac:dyDescent="0.25">
      <c r="A22" s="541"/>
      <c r="B22" s="2934" t="s">
        <v>481</v>
      </c>
      <c r="C22" s="2934"/>
      <c r="D22" s="529"/>
      <c r="E22" s="1298"/>
      <c r="F22" s="541"/>
    </row>
    <row r="23" spans="1:6" ht="110.25" x14ac:dyDescent="0.25">
      <c r="A23" s="541">
        <v>14</v>
      </c>
      <c r="B23" s="75" t="s">
        <v>683</v>
      </c>
      <c r="C23" s="75" t="s">
        <v>36252</v>
      </c>
      <c r="D23" s="75" t="s">
        <v>36253</v>
      </c>
      <c r="E23" s="1296">
        <v>3500000</v>
      </c>
      <c r="F23" s="72" t="s">
        <v>1294</v>
      </c>
    </row>
    <row r="24" spans="1:6" x14ac:dyDescent="0.25">
      <c r="A24" s="541"/>
      <c r="B24" s="275" t="s">
        <v>306</v>
      </c>
      <c r="C24" s="529"/>
      <c r="D24" s="529"/>
      <c r="E24" s="1298"/>
      <c r="F24" s="541"/>
    </row>
    <row r="25" spans="1:6" ht="78.75" x14ac:dyDescent="0.25">
      <c r="A25" s="541">
        <v>15</v>
      </c>
      <c r="B25" s="75" t="s">
        <v>36254</v>
      </c>
      <c r="C25" s="75" t="s">
        <v>36255</v>
      </c>
      <c r="D25" s="75" t="s">
        <v>36256</v>
      </c>
      <c r="E25" s="1296">
        <v>1736206.9</v>
      </c>
      <c r="F25" s="72" t="s">
        <v>272</v>
      </c>
    </row>
    <row r="26" spans="1:6" x14ac:dyDescent="0.25">
      <c r="A26" s="541"/>
      <c r="B26" s="275" t="s">
        <v>303</v>
      </c>
      <c r="C26" s="529"/>
      <c r="D26" s="529"/>
      <c r="E26" s="1298"/>
      <c r="F26" s="541"/>
    </row>
    <row r="27" spans="1:6" ht="94.5" x14ac:dyDescent="0.25">
      <c r="A27" s="541">
        <v>16</v>
      </c>
      <c r="B27" s="75" t="s">
        <v>696</v>
      </c>
      <c r="C27" s="75" t="s">
        <v>36257</v>
      </c>
      <c r="D27" s="75" t="s">
        <v>36258</v>
      </c>
      <c r="E27" s="1298">
        <v>1736206.9</v>
      </c>
      <c r="F27" s="541" t="s">
        <v>1294</v>
      </c>
    </row>
    <row r="28" spans="1:6" x14ac:dyDescent="0.25">
      <c r="A28" s="541"/>
      <c r="B28" s="2934" t="s">
        <v>5895</v>
      </c>
      <c r="C28" s="2934"/>
      <c r="D28" s="529"/>
      <c r="E28" s="1298"/>
      <c r="F28" s="541"/>
    </row>
    <row r="29" spans="1:6" ht="31.5" x14ac:dyDescent="0.25">
      <c r="A29" s="541">
        <v>17</v>
      </c>
      <c r="B29" s="75" t="s">
        <v>36259</v>
      </c>
      <c r="C29" s="75" t="s">
        <v>36260</v>
      </c>
      <c r="D29" s="75" t="s">
        <v>19195</v>
      </c>
      <c r="E29" s="1296">
        <v>550000</v>
      </c>
      <c r="F29" s="72" t="s">
        <v>13</v>
      </c>
    </row>
    <row r="30" spans="1:6" ht="31.5" x14ac:dyDescent="0.25">
      <c r="A30" s="541">
        <v>18</v>
      </c>
      <c r="B30" s="75" t="s">
        <v>36261</v>
      </c>
      <c r="C30" s="75" t="s">
        <v>36262</v>
      </c>
      <c r="D30" s="10" t="s">
        <v>19195</v>
      </c>
      <c r="E30" s="1296">
        <v>550000</v>
      </c>
      <c r="F30" s="72" t="s">
        <v>13</v>
      </c>
    </row>
    <row r="31" spans="1:6" ht="31.5" x14ac:dyDescent="0.25">
      <c r="A31" s="541">
        <v>19</v>
      </c>
      <c r="B31" s="75" t="s">
        <v>36263</v>
      </c>
      <c r="C31" s="75" t="s">
        <v>36264</v>
      </c>
      <c r="D31" s="75" t="s">
        <v>19195</v>
      </c>
      <c r="E31" s="1296">
        <v>550000</v>
      </c>
      <c r="F31" s="72" t="s">
        <v>13</v>
      </c>
    </row>
    <row r="32" spans="1:6" ht="47.25" x14ac:dyDescent="0.25">
      <c r="A32" s="541">
        <v>20</v>
      </c>
      <c r="B32" s="75" t="s">
        <v>2846</v>
      </c>
      <c r="C32" s="75" t="s">
        <v>36265</v>
      </c>
      <c r="D32" s="75" t="s">
        <v>36266</v>
      </c>
      <c r="E32" s="1296">
        <v>1000000</v>
      </c>
      <c r="F32" s="72" t="s">
        <v>13</v>
      </c>
    </row>
    <row r="33" spans="1:6" ht="31.5" x14ac:dyDescent="0.25">
      <c r="A33" s="541">
        <v>21</v>
      </c>
      <c r="B33" s="75" t="s">
        <v>36267</v>
      </c>
      <c r="C33" s="75" t="s">
        <v>36268</v>
      </c>
      <c r="D33" s="75" t="s">
        <v>19195</v>
      </c>
      <c r="E33" s="1470">
        <v>750000</v>
      </c>
      <c r="F33" s="72" t="s">
        <v>13</v>
      </c>
    </row>
    <row r="34" spans="1:6" ht="31.5" x14ac:dyDescent="0.25">
      <c r="A34" s="541">
        <v>22</v>
      </c>
      <c r="B34" s="75" t="s">
        <v>36269</v>
      </c>
      <c r="C34" s="75" t="s">
        <v>36270</v>
      </c>
      <c r="D34" s="75" t="s">
        <v>19195</v>
      </c>
      <c r="E34" s="1296">
        <v>550000</v>
      </c>
      <c r="F34" s="72" t="s">
        <v>13</v>
      </c>
    </row>
    <row r="35" spans="1:6" ht="47.25" x14ac:dyDescent="0.25">
      <c r="A35" s="541">
        <v>23</v>
      </c>
      <c r="B35" s="75" t="s">
        <v>36271</v>
      </c>
      <c r="C35" s="75" t="s">
        <v>36272</v>
      </c>
      <c r="D35" s="75" t="s">
        <v>19195</v>
      </c>
      <c r="E35" s="1296">
        <v>550000</v>
      </c>
      <c r="F35" s="72" t="s">
        <v>13</v>
      </c>
    </row>
    <row r="36" spans="1:6" ht="31.5" x14ac:dyDescent="0.25">
      <c r="A36" s="541">
        <v>24</v>
      </c>
      <c r="B36" s="75" t="s">
        <v>36273</v>
      </c>
      <c r="C36" s="75" t="s">
        <v>36274</v>
      </c>
      <c r="D36" s="75" t="s">
        <v>19195</v>
      </c>
      <c r="E36" s="1296">
        <v>550000</v>
      </c>
      <c r="F36" s="72" t="s">
        <v>13</v>
      </c>
    </row>
    <row r="37" spans="1:6" ht="31.5" x14ac:dyDescent="0.25">
      <c r="A37" s="541">
        <v>25</v>
      </c>
      <c r="B37" s="75" t="s">
        <v>36275</v>
      </c>
      <c r="C37" s="75" t="s">
        <v>36276</v>
      </c>
      <c r="D37" s="75" t="s">
        <v>19195</v>
      </c>
      <c r="E37" s="1296">
        <v>550000</v>
      </c>
      <c r="F37" s="72" t="s">
        <v>13</v>
      </c>
    </row>
    <row r="38" spans="1:6" ht="47.25" x14ac:dyDescent="0.25">
      <c r="A38" s="541">
        <v>26</v>
      </c>
      <c r="B38" s="75" t="s">
        <v>36277</v>
      </c>
      <c r="C38" s="75" t="s">
        <v>36278</v>
      </c>
      <c r="D38" s="75" t="s">
        <v>12049</v>
      </c>
      <c r="E38" s="1296">
        <v>550000</v>
      </c>
      <c r="F38" s="72" t="s">
        <v>13</v>
      </c>
    </row>
    <row r="39" spans="1:6" ht="47.25" x14ac:dyDescent="0.25">
      <c r="A39" s="541">
        <v>27</v>
      </c>
      <c r="B39" s="75" t="s">
        <v>36279</v>
      </c>
      <c r="C39" s="75" t="s">
        <v>36280</v>
      </c>
      <c r="D39" s="75" t="s">
        <v>12049</v>
      </c>
      <c r="E39" s="1296">
        <v>550000</v>
      </c>
      <c r="F39" s="72" t="s">
        <v>13</v>
      </c>
    </row>
    <row r="40" spans="1:6" ht="63" x14ac:dyDescent="0.25">
      <c r="A40" s="541">
        <v>28</v>
      </c>
      <c r="B40" s="75" t="s">
        <v>36281</v>
      </c>
      <c r="C40" s="75" t="s">
        <v>36282</v>
      </c>
      <c r="D40" s="75" t="s">
        <v>36283</v>
      </c>
      <c r="E40" s="1296">
        <v>300000</v>
      </c>
      <c r="F40" s="72" t="s">
        <v>277</v>
      </c>
    </row>
    <row r="41" spans="1:6" ht="47.25" x14ac:dyDescent="0.25">
      <c r="A41" s="541">
        <v>29</v>
      </c>
      <c r="B41" s="75" t="s">
        <v>36284</v>
      </c>
      <c r="C41" s="75" t="s">
        <v>36285</v>
      </c>
      <c r="D41" s="75" t="s">
        <v>33718</v>
      </c>
      <c r="E41" s="1296">
        <v>600000</v>
      </c>
      <c r="F41" s="72" t="s">
        <v>13</v>
      </c>
    </row>
    <row r="42" spans="1:6" ht="63" x14ac:dyDescent="0.25">
      <c r="A42" s="541">
        <v>30</v>
      </c>
      <c r="B42" s="75" t="s">
        <v>36286</v>
      </c>
      <c r="C42" s="75" t="s">
        <v>36287</v>
      </c>
      <c r="D42" s="75" t="s">
        <v>36288</v>
      </c>
      <c r="E42" s="1296">
        <v>300000</v>
      </c>
      <c r="F42" s="72" t="s">
        <v>277</v>
      </c>
    </row>
    <row r="43" spans="1:6" x14ac:dyDescent="0.25">
      <c r="A43" s="541"/>
      <c r="B43" s="2934" t="s">
        <v>5872</v>
      </c>
      <c r="C43" s="3014"/>
      <c r="D43" s="529"/>
      <c r="E43" s="1298"/>
      <c r="F43" s="541"/>
    </row>
    <row r="44" spans="1:6" ht="63" x14ac:dyDescent="0.25">
      <c r="A44" s="541">
        <v>31</v>
      </c>
      <c r="B44" s="75" t="s">
        <v>36289</v>
      </c>
      <c r="C44" s="75" t="s">
        <v>36290</v>
      </c>
      <c r="D44" s="75" t="s">
        <v>36291</v>
      </c>
      <c r="E44" s="1296">
        <v>1000000</v>
      </c>
      <c r="F44" s="72" t="s">
        <v>13</v>
      </c>
    </row>
    <row r="45" spans="1:6" ht="47.25" x14ac:dyDescent="0.25">
      <c r="A45" s="541">
        <v>32</v>
      </c>
      <c r="B45" s="75" t="s">
        <v>36292</v>
      </c>
      <c r="C45" s="75" t="s">
        <v>36293</v>
      </c>
      <c r="D45" s="75" t="s">
        <v>19195</v>
      </c>
      <c r="E45" s="1296">
        <v>550000</v>
      </c>
      <c r="F45" s="72" t="s">
        <v>13</v>
      </c>
    </row>
    <row r="46" spans="1:6" ht="47.25" x14ac:dyDescent="0.25">
      <c r="A46" s="541">
        <v>33</v>
      </c>
      <c r="B46" s="75" t="s">
        <v>36294</v>
      </c>
      <c r="C46" s="75" t="s">
        <v>36295</v>
      </c>
      <c r="D46" s="75" t="s">
        <v>19195</v>
      </c>
      <c r="E46" s="1296">
        <v>550000</v>
      </c>
      <c r="F46" s="72" t="s">
        <v>13</v>
      </c>
    </row>
    <row r="47" spans="1:6" ht="31.5" x14ac:dyDescent="0.25">
      <c r="A47" s="541">
        <v>34</v>
      </c>
      <c r="B47" s="75" t="s">
        <v>36296</v>
      </c>
      <c r="C47" s="75" t="s">
        <v>36297</v>
      </c>
      <c r="D47" s="75" t="s">
        <v>19195</v>
      </c>
      <c r="E47" s="1296">
        <v>550000</v>
      </c>
      <c r="F47" s="72" t="s">
        <v>13</v>
      </c>
    </row>
    <row r="48" spans="1:6" ht="47.25" x14ac:dyDescent="0.25">
      <c r="A48" s="541">
        <v>35</v>
      </c>
      <c r="B48" s="75" t="s">
        <v>36298</v>
      </c>
      <c r="C48" s="75" t="s">
        <v>36299</v>
      </c>
      <c r="D48" s="75" t="s">
        <v>9874</v>
      </c>
      <c r="E48" s="1296">
        <v>1000000</v>
      </c>
      <c r="F48" s="72" t="s">
        <v>13</v>
      </c>
    </row>
    <row r="49" spans="1:6" ht="47.25" x14ac:dyDescent="0.25">
      <c r="A49" s="541">
        <v>36</v>
      </c>
      <c r="B49" s="75" t="s">
        <v>36300</v>
      </c>
      <c r="C49" s="75" t="s">
        <v>36301</v>
      </c>
      <c r="D49" s="75" t="s">
        <v>33734</v>
      </c>
      <c r="E49" s="1296">
        <v>1000000</v>
      </c>
      <c r="F49" s="72" t="s">
        <v>13</v>
      </c>
    </row>
    <row r="50" spans="1:6" ht="47.25" x14ac:dyDescent="0.25">
      <c r="A50" s="541">
        <v>37</v>
      </c>
      <c r="B50" s="75" t="s">
        <v>36302</v>
      </c>
      <c r="C50" s="75" t="s">
        <v>36303</v>
      </c>
      <c r="D50" s="75" t="s">
        <v>12049</v>
      </c>
      <c r="E50" s="1296">
        <v>550000</v>
      </c>
      <c r="F50" s="72" t="s">
        <v>13</v>
      </c>
    </row>
    <row r="51" spans="1:6" ht="47.25" x14ac:dyDescent="0.25">
      <c r="A51" s="541">
        <v>38</v>
      </c>
      <c r="B51" s="75" t="s">
        <v>36304</v>
      </c>
      <c r="C51" s="75" t="s">
        <v>36305</v>
      </c>
      <c r="D51" s="75" t="s">
        <v>19195</v>
      </c>
      <c r="E51" s="1296">
        <v>500000</v>
      </c>
      <c r="F51" s="72" t="s">
        <v>13</v>
      </c>
    </row>
    <row r="52" spans="1:6" ht="78.75" x14ac:dyDescent="0.25">
      <c r="A52" s="541">
        <v>39</v>
      </c>
      <c r="B52" s="75" t="s">
        <v>36306</v>
      </c>
      <c r="C52" s="75" t="s">
        <v>36307</v>
      </c>
      <c r="D52" s="75" t="s">
        <v>36308</v>
      </c>
      <c r="E52" s="1296">
        <v>1000000</v>
      </c>
      <c r="F52" s="72" t="s">
        <v>13</v>
      </c>
    </row>
    <row r="53" spans="1:6" ht="78.75" x14ac:dyDescent="0.25">
      <c r="A53" s="541">
        <v>40</v>
      </c>
      <c r="B53" s="75" t="s">
        <v>36309</v>
      </c>
      <c r="C53" s="75" t="s">
        <v>36310</v>
      </c>
      <c r="D53" s="75" t="s">
        <v>36311</v>
      </c>
      <c r="E53" s="1296">
        <v>1000000</v>
      </c>
      <c r="F53" s="72" t="s">
        <v>277</v>
      </c>
    </row>
    <row r="54" spans="1:6" ht="47.25" x14ac:dyDescent="0.25">
      <c r="A54" s="541">
        <v>41</v>
      </c>
      <c r="B54" s="75" t="s">
        <v>36312</v>
      </c>
      <c r="C54" s="75" t="s">
        <v>36313</v>
      </c>
      <c r="D54" s="75" t="s">
        <v>36266</v>
      </c>
      <c r="E54" s="1296">
        <v>1000000</v>
      </c>
      <c r="F54" s="72" t="s">
        <v>13</v>
      </c>
    </row>
    <row r="55" spans="1:6" ht="63" x14ac:dyDescent="0.25">
      <c r="A55" s="541">
        <v>42</v>
      </c>
      <c r="B55" s="75" t="s">
        <v>36314</v>
      </c>
      <c r="C55" s="75" t="s">
        <v>36315</v>
      </c>
      <c r="D55" s="75" t="s">
        <v>36316</v>
      </c>
      <c r="E55" s="1296">
        <v>1000000</v>
      </c>
      <c r="F55" s="72" t="s">
        <v>13</v>
      </c>
    </row>
    <row r="56" spans="1:6" ht="47.25" x14ac:dyDescent="0.25">
      <c r="A56" s="541">
        <v>43</v>
      </c>
      <c r="B56" s="75" t="s">
        <v>36317</v>
      </c>
      <c r="C56" s="75" t="s">
        <v>36318</v>
      </c>
      <c r="D56" s="75" t="s">
        <v>36308</v>
      </c>
      <c r="E56" s="1296">
        <v>1000000</v>
      </c>
      <c r="F56" s="72" t="s">
        <v>13</v>
      </c>
    </row>
    <row r="57" spans="1:6" ht="47.25" x14ac:dyDescent="0.25">
      <c r="A57" s="541">
        <v>44</v>
      </c>
      <c r="B57" s="75" t="s">
        <v>30701</v>
      </c>
      <c r="C57" s="75" t="s">
        <v>36319</v>
      </c>
      <c r="D57" s="75" t="s">
        <v>36320</v>
      </c>
      <c r="E57" s="1296">
        <v>1000000</v>
      </c>
      <c r="F57" s="72" t="s">
        <v>13</v>
      </c>
    </row>
    <row r="58" spans="1:6" ht="47.25" x14ac:dyDescent="0.25">
      <c r="A58" s="541">
        <v>45</v>
      </c>
      <c r="B58" s="75" t="s">
        <v>36321</v>
      </c>
      <c r="C58" s="75" t="s">
        <v>36322</v>
      </c>
      <c r="D58" s="75" t="s">
        <v>12049</v>
      </c>
      <c r="E58" s="1296">
        <v>550000</v>
      </c>
      <c r="F58" s="72" t="s">
        <v>13</v>
      </c>
    </row>
    <row r="59" spans="1:6" ht="47.25" x14ac:dyDescent="0.25">
      <c r="A59" s="541">
        <v>46</v>
      </c>
      <c r="B59" s="75" t="s">
        <v>36323</v>
      </c>
      <c r="C59" s="75" t="s">
        <v>36324</v>
      </c>
      <c r="D59" s="75" t="s">
        <v>12049</v>
      </c>
      <c r="E59" s="1296">
        <v>550000</v>
      </c>
      <c r="F59" s="72" t="s">
        <v>13</v>
      </c>
    </row>
    <row r="60" spans="1:6" ht="63" x14ac:dyDescent="0.25">
      <c r="A60" s="541">
        <v>47</v>
      </c>
      <c r="B60" s="75" t="s">
        <v>36325</v>
      </c>
      <c r="C60" s="75" t="s">
        <v>36326</v>
      </c>
      <c r="D60" s="75" t="s">
        <v>12049</v>
      </c>
      <c r="E60" s="1296">
        <v>550000</v>
      </c>
      <c r="F60" s="72" t="s">
        <v>13</v>
      </c>
    </row>
    <row r="61" spans="1:6" ht="141.75" x14ac:dyDescent="0.25">
      <c r="A61" s="541">
        <v>48</v>
      </c>
      <c r="B61" s="75" t="s">
        <v>36327</v>
      </c>
      <c r="C61" s="75" t="s">
        <v>36328</v>
      </c>
      <c r="D61" s="75" t="s">
        <v>36329</v>
      </c>
      <c r="E61" s="1296">
        <v>1700000</v>
      </c>
      <c r="F61" s="72" t="s">
        <v>13</v>
      </c>
    </row>
    <row r="62" spans="1:6" ht="94.5" x14ac:dyDescent="0.25">
      <c r="A62" s="541">
        <v>49</v>
      </c>
      <c r="B62" s="75" t="s">
        <v>36330</v>
      </c>
      <c r="C62" s="75" t="s">
        <v>36331</v>
      </c>
      <c r="D62" s="75" t="s">
        <v>36332</v>
      </c>
      <c r="E62" s="1296">
        <v>1000000</v>
      </c>
      <c r="F62" s="72" t="s">
        <v>13</v>
      </c>
    </row>
    <row r="63" spans="1:6" ht="47.25" x14ac:dyDescent="0.25">
      <c r="A63" s="541">
        <v>50</v>
      </c>
      <c r="B63" s="75" t="s">
        <v>36333</v>
      </c>
      <c r="C63" s="75" t="s">
        <v>36334</v>
      </c>
      <c r="D63" s="75" t="s">
        <v>36335</v>
      </c>
      <c r="E63" s="1296">
        <v>400000</v>
      </c>
      <c r="F63" s="72" t="s">
        <v>13</v>
      </c>
    </row>
    <row r="64" spans="1:6" ht="63" x14ac:dyDescent="0.25">
      <c r="A64" s="541">
        <v>51</v>
      </c>
      <c r="B64" s="75" t="s">
        <v>36336</v>
      </c>
      <c r="C64" s="75" t="s">
        <v>36337</v>
      </c>
      <c r="D64" s="75" t="s">
        <v>379</v>
      </c>
      <c r="E64" s="1296">
        <v>800000</v>
      </c>
      <c r="F64" s="72" t="s">
        <v>13</v>
      </c>
    </row>
    <row r="65" spans="1:6" ht="63" x14ac:dyDescent="0.25">
      <c r="A65" s="541">
        <v>52</v>
      </c>
      <c r="B65" s="75" t="s">
        <v>36338</v>
      </c>
      <c r="C65" s="75" t="s">
        <v>36339</v>
      </c>
      <c r="D65" s="75" t="s">
        <v>36340</v>
      </c>
      <c r="E65" s="1296">
        <v>1000000</v>
      </c>
      <c r="F65" s="72" t="s">
        <v>277</v>
      </c>
    </row>
    <row r="66" spans="1:6" x14ac:dyDescent="0.25">
      <c r="A66" s="541"/>
      <c r="B66" s="275" t="s">
        <v>219</v>
      </c>
      <c r="C66" s="529"/>
      <c r="D66" s="529"/>
      <c r="E66" s="1298"/>
      <c r="F66" s="541"/>
    </row>
    <row r="67" spans="1:6" ht="126" x14ac:dyDescent="0.25">
      <c r="A67" s="541">
        <v>53</v>
      </c>
      <c r="B67" s="75" t="s">
        <v>36341</v>
      </c>
      <c r="C67" s="75" t="s">
        <v>36342</v>
      </c>
      <c r="D67" s="75" t="s">
        <v>36343</v>
      </c>
      <c r="E67" s="1296">
        <v>700000</v>
      </c>
      <c r="F67" s="72" t="s">
        <v>277</v>
      </c>
    </row>
    <row r="68" spans="1:6" ht="47.25" x14ac:dyDescent="0.25">
      <c r="A68" s="541">
        <v>54</v>
      </c>
      <c r="B68" s="75" t="s">
        <v>36344</v>
      </c>
      <c r="C68" s="75" t="s">
        <v>36345</v>
      </c>
      <c r="D68" s="75" t="s">
        <v>36346</v>
      </c>
      <c r="E68" s="1296">
        <v>800000</v>
      </c>
      <c r="F68" s="72" t="s">
        <v>13</v>
      </c>
    </row>
    <row r="69" spans="1:6" ht="31.5" x14ac:dyDescent="0.25">
      <c r="A69" s="541">
        <v>55</v>
      </c>
      <c r="B69" s="75" t="s">
        <v>36347</v>
      </c>
      <c r="C69" s="75" t="s">
        <v>36348</v>
      </c>
      <c r="D69" s="75" t="s">
        <v>36349</v>
      </c>
      <c r="E69" s="1296">
        <v>800000</v>
      </c>
      <c r="F69" s="72" t="s">
        <v>13</v>
      </c>
    </row>
    <row r="70" spans="1:6" ht="78.75" x14ac:dyDescent="0.25">
      <c r="A70" s="541">
        <v>56</v>
      </c>
      <c r="B70" s="75" t="s">
        <v>36350</v>
      </c>
      <c r="C70" s="75" t="s">
        <v>36351</v>
      </c>
      <c r="D70" s="75" t="s">
        <v>36352</v>
      </c>
      <c r="E70" s="1296">
        <v>1300000</v>
      </c>
      <c r="F70" s="72" t="s">
        <v>277</v>
      </c>
    </row>
    <row r="71" spans="1:6" ht="31.5" x14ac:dyDescent="0.25">
      <c r="A71" s="541">
        <v>57</v>
      </c>
      <c r="B71" s="75" t="s">
        <v>36353</v>
      </c>
      <c r="C71" s="75" t="s">
        <v>36354</v>
      </c>
      <c r="D71" s="75" t="s">
        <v>36349</v>
      </c>
      <c r="E71" s="1296">
        <v>800000</v>
      </c>
      <c r="F71" s="72" t="s">
        <v>1294</v>
      </c>
    </row>
    <row r="72" spans="1:6" ht="47.25" x14ac:dyDescent="0.25">
      <c r="A72" s="541">
        <v>58</v>
      </c>
      <c r="B72" s="75" t="s">
        <v>36355</v>
      </c>
      <c r="C72" s="75" t="s">
        <v>36356</v>
      </c>
      <c r="D72" s="75" t="s">
        <v>36357</v>
      </c>
      <c r="E72" s="1296">
        <v>3500000</v>
      </c>
      <c r="F72" s="72" t="s">
        <v>1294</v>
      </c>
    </row>
    <row r="73" spans="1:6" ht="63" x14ac:dyDescent="0.25">
      <c r="A73" s="541">
        <v>59</v>
      </c>
      <c r="B73" s="75" t="s">
        <v>36358</v>
      </c>
      <c r="C73" s="75" t="s">
        <v>36359</v>
      </c>
      <c r="D73" s="75" t="s">
        <v>36360</v>
      </c>
      <c r="E73" s="1296">
        <v>1000000</v>
      </c>
      <c r="F73" s="72" t="s">
        <v>1294</v>
      </c>
    </row>
    <row r="74" spans="1:6" x14ac:dyDescent="0.25">
      <c r="A74" s="541"/>
      <c r="B74" s="2934" t="s">
        <v>4995</v>
      </c>
      <c r="C74" s="2934"/>
      <c r="D74" s="529"/>
      <c r="E74" s="1298"/>
      <c r="F74" s="541"/>
    </row>
    <row r="75" spans="1:6" ht="126" x14ac:dyDescent="0.25">
      <c r="A75" s="541">
        <v>60</v>
      </c>
      <c r="B75" s="75" t="s">
        <v>36361</v>
      </c>
      <c r="C75" s="75" t="s">
        <v>36362</v>
      </c>
      <c r="D75" s="75" t="s">
        <v>36363</v>
      </c>
      <c r="E75" s="1296">
        <v>2000000</v>
      </c>
      <c r="F75" s="72" t="s">
        <v>13</v>
      </c>
    </row>
    <row r="76" spans="1:6" x14ac:dyDescent="0.25">
      <c r="A76" s="541"/>
      <c r="B76" s="2934" t="s">
        <v>477</v>
      </c>
      <c r="C76" s="3014"/>
      <c r="D76" s="529"/>
      <c r="E76" s="1298"/>
      <c r="F76" s="541"/>
    </row>
    <row r="77" spans="1:6" ht="220.5" x14ac:dyDescent="0.25">
      <c r="A77" s="541">
        <v>61</v>
      </c>
      <c r="B77" s="75" t="s">
        <v>36364</v>
      </c>
      <c r="C77" s="75" t="s">
        <v>36365</v>
      </c>
      <c r="D77" s="75" t="s">
        <v>30938</v>
      </c>
      <c r="E77" s="1296">
        <v>1169256.8</v>
      </c>
      <c r="F77" s="72" t="s">
        <v>13</v>
      </c>
    </row>
    <row r="78" spans="1:6" ht="220.5" x14ac:dyDescent="0.25">
      <c r="A78" s="541">
        <v>62</v>
      </c>
      <c r="B78" s="75" t="s">
        <v>36366</v>
      </c>
      <c r="C78" s="75" t="s">
        <v>36367</v>
      </c>
      <c r="D78" s="75" t="s">
        <v>30938</v>
      </c>
      <c r="E78" s="1296">
        <v>1169256.8</v>
      </c>
      <c r="F78" s="72" t="s">
        <v>13</v>
      </c>
    </row>
    <row r="79" spans="1:6" ht="220.5" x14ac:dyDescent="0.25">
      <c r="A79" s="541">
        <v>63</v>
      </c>
      <c r="B79" s="75" t="s">
        <v>36368</v>
      </c>
      <c r="C79" s="75" t="s">
        <v>36369</v>
      </c>
      <c r="D79" s="75" t="s">
        <v>30938</v>
      </c>
      <c r="E79" s="1296">
        <v>1169256.8</v>
      </c>
      <c r="F79" s="72" t="s">
        <v>13</v>
      </c>
    </row>
    <row r="80" spans="1:6" ht="220.5" x14ac:dyDescent="0.25">
      <c r="A80" s="541">
        <v>64</v>
      </c>
      <c r="B80" s="75" t="s">
        <v>1196</v>
      </c>
      <c r="C80" s="75" t="s">
        <v>36370</v>
      </c>
      <c r="D80" s="75" t="s">
        <v>30938</v>
      </c>
      <c r="E80" s="1296">
        <v>1169256.8</v>
      </c>
      <c r="F80" s="72" t="s">
        <v>36371</v>
      </c>
    </row>
    <row r="81" spans="1:6" x14ac:dyDescent="0.25">
      <c r="A81" s="541"/>
      <c r="B81" s="275" t="s">
        <v>248</v>
      </c>
      <c r="C81" s="529"/>
      <c r="D81" s="529"/>
      <c r="E81" s="1299">
        <f>SUM(E6:E80)</f>
        <v>74281337.549999982</v>
      </c>
      <c r="F81" s="541"/>
    </row>
    <row r="82" spans="1:6" x14ac:dyDescent="0.25">
      <c r="A82" s="131"/>
      <c r="B82" s="2418" t="s">
        <v>9</v>
      </c>
      <c r="C82" s="2418"/>
      <c r="D82" s="2418"/>
      <c r="E82" s="424"/>
      <c r="F82" s="71"/>
    </row>
    <row r="83" spans="1:6" ht="63" x14ac:dyDescent="0.25">
      <c r="A83" s="131">
        <v>1</v>
      </c>
      <c r="B83" s="69" t="s">
        <v>269</v>
      </c>
      <c r="C83" s="7" t="s">
        <v>36372</v>
      </c>
      <c r="D83" s="69" t="s">
        <v>271</v>
      </c>
      <c r="E83" s="187">
        <v>1000000</v>
      </c>
      <c r="F83" s="541" t="s">
        <v>272</v>
      </c>
    </row>
    <row r="84" spans="1:6" x14ac:dyDescent="0.25">
      <c r="A84" s="131"/>
      <c r="B84" s="70" t="s">
        <v>273</v>
      </c>
      <c r="C84" s="7"/>
      <c r="D84" s="69"/>
      <c r="E84" s="187"/>
      <c r="F84" s="541"/>
    </row>
    <row r="85" spans="1:6" ht="63" x14ac:dyDescent="0.25">
      <c r="A85" s="131">
        <v>2</v>
      </c>
      <c r="B85" s="69" t="s">
        <v>274</v>
      </c>
      <c r="C85" s="7" t="s">
        <v>36373</v>
      </c>
      <c r="D85" s="69" t="s">
        <v>276</v>
      </c>
      <c r="E85" s="187">
        <v>4500000</v>
      </c>
      <c r="F85" s="541" t="s">
        <v>277</v>
      </c>
    </row>
    <row r="86" spans="1:6" x14ac:dyDescent="0.25">
      <c r="A86" s="131"/>
      <c r="B86" s="70" t="s">
        <v>248</v>
      </c>
      <c r="C86" s="69"/>
      <c r="D86" s="69"/>
      <c r="E86" s="189">
        <v>5500000</v>
      </c>
      <c r="F86" s="541"/>
    </row>
    <row r="87" spans="1:6" ht="19.5" customHeight="1" x14ac:dyDescent="0.25">
      <c r="A87" s="131"/>
      <c r="B87" s="2348" t="s">
        <v>323</v>
      </c>
      <c r="C87" s="2350"/>
      <c r="D87" s="69"/>
      <c r="E87" s="189"/>
      <c r="F87" s="541"/>
    </row>
    <row r="88" spans="1:6" ht="126" x14ac:dyDescent="0.25">
      <c r="A88" s="541">
        <v>60</v>
      </c>
      <c r="B88" s="75" t="s">
        <v>36374</v>
      </c>
      <c r="C88" s="75" t="s">
        <v>36375</v>
      </c>
      <c r="D88" s="75" t="s">
        <v>36376</v>
      </c>
      <c r="E88" s="1296">
        <v>7029007.2699999996</v>
      </c>
      <c r="F88" s="72" t="s">
        <v>272</v>
      </c>
    </row>
    <row r="89" spans="1:6" x14ac:dyDescent="0.25">
      <c r="A89" s="88"/>
      <c r="B89" s="9" t="s">
        <v>248</v>
      </c>
      <c r="C89" s="88"/>
      <c r="D89" s="88"/>
      <c r="E89" s="1379">
        <v>7029007.2699999996</v>
      </c>
      <c r="F89" s="88"/>
    </row>
    <row r="90" spans="1:6" ht="21" customHeight="1" x14ac:dyDescent="0.25">
      <c r="A90" s="88"/>
      <c r="B90" s="2373" t="s">
        <v>324</v>
      </c>
      <c r="C90" s="2374"/>
      <c r="D90" s="88"/>
      <c r="E90" s="89">
        <f>E89+E86+E81</f>
        <v>86810344.819999978</v>
      </c>
      <c r="F90" s="88"/>
    </row>
    <row r="94" spans="1:6" x14ac:dyDescent="0.25">
      <c r="A94" s="2428" t="s">
        <v>0</v>
      </c>
      <c r="B94" s="2428"/>
      <c r="C94" s="2428"/>
      <c r="D94" s="2428"/>
      <c r="E94" s="2428"/>
      <c r="F94" s="2428"/>
    </row>
    <row r="95" spans="1:6" x14ac:dyDescent="0.25">
      <c r="A95" s="2428" t="s">
        <v>36377</v>
      </c>
      <c r="B95" s="2428"/>
      <c r="C95" s="2428"/>
      <c r="D95" s="2428"/>
      <c r="E95" s="2428"/>
      <c r="F95" s="2428"/>
    </row>
    <row r="96" spans="1:6" x14ac:dyDescent="0.25">
      <c r="A96" s="2428" t="s">
        <v>281</v>
      </c>
      <c r="B96" s="2428"/>
      <c r="C96" s="2428"/>
      <c r="D96" s="2428"/>
      <c r="E96" s="2428"/>
      <c r="F96" s="2428"/>
    </row>
    <row r="97" spans="1:6" ht="31.5" x14ac:dyDescent="0.25">
      <c r="A97" s="464" t="s">
        <v>3</v>
      </c>
      <c r="B97" s="38" t="s">
        <v>4</v>
      </c>
      <c r="C97" s="38" t="s">
        <v>5</v>
      </c>
      <c r="D97" s="38" t="s">
        <v>6</v>
      </c>
      <c r="E97" s="464" t="s">
        <v>2611</v>
      </c>
      <c r="F97" s="38" t="s">
        <v>8</v>
      </c>
    </row>
    <row r="98" spans="1:6" x14ac:dyDescent="0.25">
      <c r="A98" s="43"/>
      <c r="B98" s="2381" t="s">
        <v>23595</v>
      </c>
      <c r="C98" s="2382"/>
      <c r="D98" s="38"/>
      <c r="E98" s="464"/>
      <c r="F98" s="38"/>
    </row>
    <row r="99" spans="1:6" ht="31.5" x14ac:dyDescent="0.25">
      <c r="A99" s="43">
        <v>1</v>
      </c>
      <c r="B99" s="42" t="s">
        <v>2060</v>
      </c>
      <c r="C99" s="42" t="s">
        <v>36226</v>
      </c>
      <c r="D99" s="42" t="s">
        <v>36378</v>
      </c>
      <c r="E99" s="46">
        <v>282000</v>
      </c>
      <c r="F99" s="42" t="s">
        <v>272</v>
      </c>
    </row>
    <row r="100" spans="1:6" ht="31.5" x14ac:dyDescent="0.25">
      <c r="A100" s="43">
        <v>2</v>
      </c>
      <c r="B100" s="42" t="s">
        <v>36379</v>
      </c>
      <c r="C100" s="42" t="s">
        <v>36380</v>
      </c>
      <c r="D100" s="42" t="s">
        <v>36381</v>
      </c>
      <c r="E100" s="46">
        <v>87420</v>
      </c>
      <c r="F100" s="42" t="s">
        <v>272</v>
      </c>
    </row>
    <row r="101" spans="1:6" ht="173.25" x14ac:dyDescent="0.25">
      <c r="A101" s="43">
        <v>3</v>
      </c>
      <c r="B101" s="42" t="s">
        <v>295</v>
      </c>
      <c r="C101" s="42" t="s">
        <v>36228</v>
      </c>
      <c r="D101" s="42" t="s">
        <v>36382</v>
      </c>
      <c r="E101" s="46">
        <v>269000</v>
      </c>
      <c r="F101" s="42" t="s">
        <v>272</v>
      </c>
    </row>
    <row r="102" spans="1:6" ht="31.5" x14ac:dyDescent="0.25">
      <c r="A102" s="43">
        <v>4</v>
      </c>
      <c r="B102" s="42" t="s">
        <v>17</v>
      </c>
      <c r="C102" s="42" t="s">
        <v>36232</v>
      </c>
      <c r="D102" s="42" t="s">
        <v>537</v>
      </c>
      <c r="E102" s="46">
        <v>28598.62</v>
      </c>
      <c r="F102" s="42" t="s">
        <v>272</v>
      </c>
    </row>
    <row r="103" spans="1:6" ht="31.5" x14ac:dyDescent="0.25">
      <c r="A103" s="43">
        <v>5</v>
      </c>
      <c r="B103" s="42" t="s">
        <v>20</v>
      </c>
      <c r="C103" s="42" t="s">
        <v>36234</v>
      </c>
      <c r="D103" s="42" t="s">
        <v>539</v>
      </c>
      <c r="E103" s="46">
        <v>15740</v>
      </c>
      <c r="F103" s="42" t="s">
        <v>272</v>
      </c>
    </row>
    <row r="104" spans="1:6" x14ac:dyDescent="0.25">
      <c r="A104" s="43"/>
      <c r="B104" s="2381" t="s">
        <v>6965</v>
      </c>
      <c r="C104" s="2435"/>
      <c r="D104" s="2382"/>
      <c r="E104" s="46"/>
      <c r="F104" s="42"/>
    </row>
    <row r="105" spans="1:6" ht="189" x14ac:dyDescent="0.25">
      <c r="A105" s="43">
        <v>6</v>
      </c>
      <c r="B105" s="42" t="s">
        <v>295</v>
      </c>
      <c r="C105" s="42" t="s">
        <v>36238</v>
      </c>
      <c r="D105" s="42" t="s">
        <v>36383</v>
      </c>
      <c r="E105" s="46">
        <v>341379.32</v>
      </c>
      <c r="F105" s="42" t="s">
        <v>272</v>
      </c>
    </row>
    <row r="106" spans="1:6" x14ac:dyDescent="0.25">
      <c r="A106" s="43"/>
      <c r="B106" s="2381" t="s">
        <v>739</v>
      </c>
      <c r="C106" s="2382"/>
      <c r="D106" s="42"/>
      <c r="E106" s="46"/>
      <c r="F106" s="42"/>
    </row>
    <row r="107" spans="1:6" ht="78.75" x14ac:dyDescent="0.25">
      <c r="A107" s="43">
        <v>7</v>
      </c>
      <c r="B107" s="42" t="s">
        <v>301</v>
      </c>
      <c r="C107" s="42" t="s">
        <v>36250</v>
      </c>
      <c r="D107" s="42" t="s">
        <v>43</v>
      </c>
      <c r="E107" s="46">
        <v>568965.52</v>
      </c>
      <c r="F107" s="42" t="s">
        <v>13</v>
      </c>
    </row>
    <row r="108" spans="1:6" x14ac:dyDescent="0.25">
      <c r="A108" s="43"/>
      <c r="B108" s="2381" t="s">
        <v>306</v>
      </c>
      <c r="C108" s="2382"/>
      <c r="D108" s="42"/>
      <c r="E108" s="46"/>
      <c r="F108" s="42"/>
    </row>
    <row r="109" spans="1:6" ht="94.5" x14ac:dyDescent="0.25">
      <c r="A109" s="43">
        <v>8</v>
      </c>
      <c r="B109" s="42" t="s">
        <v>4481</v>
      </c>
      <c r="C109" s="42" t="s">
        <v>36384</v>
      </c>
      <c r="D109" s="44" t="s">
        <v>36385</v>
      </c>
      <c r="E109" s="46">
        <v>227586.2</v>
      </c>
      <c r="F109" s="42" t="s">
        <v>272</v>
      </c>
    </row>
    <row r="110" spans="1:6" x14ac:dyDescent="0.25">
      <c r="A110" s="43"/>
      <c r="B110" s="2381" t="s">
        <v>34</v>
      </c>
      <c r="C110" s="2382"/>
      <c r="D110" s="44"/>
      <c r="E110" s="46"/>
      <c r="F110" s="42"/>
    </row>
    <row r="111" spans="1:6" ht="47.25" x14ac:dyDescent="0.25">
      <c r="A111" s="43">
        <v>9</v>
      </c>
      <c r="B111" s="42" t="s">
        <v>309</v>
      </c>
      <c r="C111" s="42" t="s">
        <v>36386</v>
      </c>
      <c r="D111" s="42" t="s">
        <v>34780</v>
      </c>
      <c r="E111" s="46">
        <v>1044827.59</v>
      </c>
      <c r="F111" s="42" t="s">
        <v>272</v>
      </c>
    </row>
    <row r="112" spans="1:6" ht="94.5" x14ac:dyDescent="0.25">
      <c r="A112" s="43">
        <v>10</v>
      </c>
      <c r="B112" s="42" t="s">
        <v>36387</v>
      </c>
      <c r="C112" s="42" t="s">
        <v>36388</v>
      </c>
      <c r="D112" s="42" t="s">
        <v>36389</v>
      </c>
      <c r="E112" s="46">
        <v>1000000</v>
      </c>
      <c r="F112" s="42" t="s">
        <v>272</v>
      </c>
    </row>
    <row r="113" spans="1:6" ht="63" x14ac:dyDescent="0.25">
      <c r="A113" s="43">
        <v>11</v>
      </c>
      <c r="B113" s="42" t="s">
        <v>4431</v>
      </c>
      <c r="C113" s="42" t="s">
        <v>36390</v>
      </c>
      <c r="D113" s="42" t="s">
        <v>36391</v>
      </c>
      <c r="E113" s="46">
        <v>300000</v>
      </c>
      <c r="F113" s="42" t="s">
        <v>272</v>
      </c>
    </row>
    <row r="114" spans="1:6" x14ac:dyDescent="0.25">
      <c r="A114" s="43"/>
      <c r="B114" s="2381" t="s">
        <v>5895</v>
      </c>
      <c r="C114" s="2382"/>
      <c r="D114" s="42"/>
      <c r="E114" s="46"/>
      <c r="F114" s="42"/>
    </row>
    <row r="115" spans="1:6" ht="78.75" x14ac:dyDescent="0.25">
      <c r="A115" s="43">
        <v>12</v>
      </c>
      <c r="B115" s="42" t="s">
        <v>36392</v>
      </c>
      <c r="C115" s="42" t="s">
        <v>36393</v>
      </c>
      <c r="D115" s="42" t="s">
        <v>36394</v>
      </c>
      <c r="E115" s="46">
        <v>400000</v>
      </c>
      <c r="F115" s="42" t="s">
        <v>13</v>
      </c>
    </row>
    <row r="116" spans="1:6" ht="157.5" x14ac:dyDescent="0.25">
      <c r="A116" s="43">
        <v>13</v>
      </c>
      <c r="B116" s="42" t="s">
        <v>36395</v>
      </c>
      <c r="C116" s="42" t="s">
        <v>36396</v>
      </c>
      <c r="D116" s="42" t="s">
        <v>36397</v>
      </c>
      <c r="E116" s="46">
        <v>1000000</v>
      </c>
      <c r="F116" s="42" t="s">
        <v>13</v>
      </c>
    </row>
    <row r="117" spans="1:6" ht="126" x14ac:dyDescent="0.25">
      <c r="A117" s="43">
        <v>14</v>
      </c>
      <c r="B117" s="42" t="s">
        <v>36398</v>
      </c>
      <c r="C117" s="42" t="s">
        <v>36399</v>
      </c>
      <c r="D117" s="42" t="s">
        <v>36400</v>
      </c>
      <c r="E117" s="46">
        <v>1000000</v>
      </c>
      <c r="F117" s="42" t="s">
        <v>13</v>
      </c>
    </row>
    <row r="118" spans="1:6" ht="126" x14ac:dyDescent="0.25">
      <c r="A118" s="43">
        <v>15</v>
      </c>
      <c r="B118" s="42" t="s">
        <v>30516</v>
      </c>
      <c r="C118" s="42" t="s">
        <v>36401</v>
      </c>
      <c r="D118" s="42" t="s">
        <v>36400</v>
      </c>
      <c r="E118" s="46">
        <v>1000000</v>
      </c>
      <c r="F118" s="42" t="s">
        <v>13</v>
      </c>
    </row>
    <row r="119" spans="1:6" x14ac:dyDescent="0.25">
      <c r="A119" s="43"/>
      <c r="B119" s="38" t="s">
        <v>8266</v>
      </c>
      <c r="C119" s="42"/>
      <c r="D119" s="42"/>
      <c r="E119" s="46"/>
      <c r="F119" s="42"/>
    </row>
    <row r="120" spans="1:6" ht="126" x14ac:dyDescent="0.25">
      <c r="A120" s="43">
        <v>16</v>
      </c>
      <c r="B120" s="42" t="s">
        <v>36402</v>
      </c>
      <c r="C120" s="42" t="s">
        <v>36403</v>
      </c>
      <c r="D120" s="42" t="s">
        <v>36404</v>
      </c>
      <c r="E120" s="46">
        <v>3000000</v>
      </c>
      <c r="F120" s="42" t="s">
        <v>13</v>
      </c>
    </row>
    <row r="121" spans="1:6" x14ac:dyDescent="0.25">
      <c r="A121" s="43"/>
      <c r="B121" s="2381" t="s">
        <v>700</v>
      </c>
      <c r="C121" s="2382"/>
      <c r="D121" s="42"/>
      <c r="E121" s="46"/>
      <c r="F121" s="42"/>
    </row>
    <row r="122" spans="1:6" ht="63" x14ac:dyDescent="0.25">
      <c r="A122" s="43">
        <v>17</v>
      </c>
      <c r="B122" s="42" t="s">
        <v>700</v>
      </c>
      <c r="C122" s="42" t="s">
        <v>36405</v>
      </c>
      <c r="D122" s="42" t="s">
        <v>36406</v>
      </c>
      <c r="E122" s="46">
        <v>300000</v>
      </c>
      <c r="F122" s="42" t="s">
        <v>13</v>
      </c>
    </row>
    <row r="123" spans="1:6" ht="126" x14ac:dyDescent="0.25">
      <c r="A123" s="43">
        <v>18</v>
      </c>
      <c r="B123" s="42" t="s">
        <v>700</v>
      </c>
      <c r="C123" s="42" t="s">
        <v>36407</v>
      </c>
      <c r="D123" s="42" t="s">
        <v>36408</v>
      </c>
      <c r="E123" s="46">
        <v>363793</v>
      </c>
      <c r="F123" s="42" t="s">
        <v>13</v>
      </c>
    </row>
    <row r="124" spans="1:6" ht="94.5" x14ac:dyDescent="0.25">
      <c r="A124" s="43">
        <v>19</v>
      </c>
      <c r="B124" s="42" t="s">
        <v>700</v>
      </c>
      <c r="C124" s="42" t="s">
        <v>36409</v>
      </c>
      <c r="D124" s="42" t="s">
        <v>36410</v>
      </c>
      <c r="E124" s="46">
        <v>150000</v>
      </c>
      <c r="F124" s="42" t="s">
        <v>13</v>
      </c>
    </row>
    <row r="125" spans="1:6" x14ac:dyDescent="0.25">
      <c r="A125" s="43"/>
      <c r="B125" s="38"/>
      <c r="C125" s="38" t="s">
        <v>248</v>
      </c>
      <c r="D125" s="38"/>
      <c r="E125" s="479">
        <f>SUM(E99:E124)</f>
        <v>11379310.25</v>
      </c>
      <c r="F125" s="42"/>
    </row>
  </sheetData>
  <mergeCells count="23">
    <mergeCell ref="B28:C28"/>
    <mergeCell ref="B43:C43"/>
    <mergeCell ref="B74:C74"/>
    <mergeCell ref="A1:F1"/>
    <mergeCell ref="A2:F2"/>
    <mergeCell ref="A3:F3"/>
    <mergeCell ref="B5:D5"/>
    <mergeCell ref="B12:D12"/>
    <mergeCell ref="B22:C22"/>
    <mergeCell ref="B121:C121"/>
    <mergeCell ref="A94:F94"/>
    <mergeCell ref="A95:F95"/>
    <mergeCell ref="A96:F96"/>
    <mergeCell ref="B98:C98"/>
    <mergeCell ref="B104:D104"/>
    <mergeCell ref="B106:C106"/>
    <mergeCell ref="B114:C114"/>
    <mergeCell ref="B76:C76"/>
    <mergeCell ref="B82:D82"/>
    <mergeCell ref="B108:C108"/>
    <mergeCell ref="B110:C110"/>
    <mergeCell ref="B90:C90"/>
    <mergeCell ref="B87:C87"/>
  </mergeCells>
  <pageMargins left="0.7" right="0.7" top="0.75" bottom="0.75" header="0.3" footer="0.3"/>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51"/>
  <sheetViews>
    <sheetView topLeftCell="A154" workbookViewId="0">
      <selection activeCell="C107" sqref="C107"/>
    </sheetView>
  </sheetViews>
  <sheetFormatPr defaultRowHeight="15.75" x14ac:dyDescent="0.25"/>
  <cols>
    <col min="1" max="1" width="9.140625" style="128"/>
    <col min="2" max="2" width="16.7109375" style="128" customWidth="1"/>
    <col min="3" max="3" width="45.7109375" style="128" customWidth="1"/>
    <col min="4" max="4" width="16.28515625" style="128" customWidth="1"/>
    <col min="5" max="5" width="21" style="128" customWidth="1"/>
    <col min="6" max="6" width="11.28515625" style="128" customWidth="1"/>
    <col min="7" max="16384" width="9.140625" style="128"/>
  </cols>
  <sheetData>
    <row r="1" spans="1:6" x14ac:dyDescent="0.25">
      <c r="A1" s="2345" t="s">
        <v>0</v>
      </c>
      <c r="B1" s="2345"/>
      <c r="C1" s="2345"/>
      <c r="D1" s="2345"/>
      <c r="E1" s="2345"/>
      <c r="F1" s="2345"/>
    </row>
    <row r="2" spans="1:6" x14ac:dyDescent="0.25">
      <c r="A2" s="2345" t="s">
        <v>36529</v>
      </c>
      <c r="B2" s="2345"/>
      <c r="C2" s="2345"/>
      <c r="D2" s="2345"/>
      <c r="E2" s="2345"/>
      <c r="F2" s="2345"/>
    </row>
    <row r="3" spans="1:6" x14ac:dyDescent="0.25">
      <c r="A3" s="2345" t="s">
        <v>281</v>
      </c>
      <c r="B3" s="2345"/>
      <c r="C3" s="2345"/>
      <c r="D3" s="2345"/>
      <c r="E3" s="2345"/>
      <c r="F3" s="2345"/>
    </row>
    <row r="4" spans="1:6" ht="31.5" x14ac:dyDescent="0.25">
      <c r="A4" s="219" t="s">
        <v>3</v>
      </c>
      <c r="B4" s="96" t="s">
        <v>283</v>
      </c>
      <c r="C4" s="96" t="s">
        <v>284</v>
      </c>
      <c r="D4" s="96" t="s">
        <v>5291</v>
      </c>
      <c r="E4" s="138" t="s">
        <v>286</v>
      </c>
      <c r="F4" s="219" t="s">
        <v>287</v>
      </c>
    </row>
    <row r="5" spans="1:6" x14ac:dyDescent="0.25">
      <c r="A5" s="72"/>
      <c r="B5" s="2472" t="s">
        <v>9</v>
      </c>
      <c r="C5" s="2472"/>
      <c r="D5" s="2472"/>
      <c r="E5" s="424"/>
      <c r="F5" s="72"/>
    </row>
    <row r="6" spans="1:6" ht="31.5" x14ac:dyDescent="0.25">
      <c r="A6" s="135">
        <v>1</v>
      </c>
      <c r="B6" s="75" t="s">
        <v>3454</v>
      </c>
      <c r="C6" s="75" t="s">
        <v>36530</v>
      </c>
      <c r="D6" s="75" t="s">
        <v>36378</v>
      </c>
      <c r="E6" s="187">
        <f>2100035.1-500000</f>
        <v>1600035.1</v>
      </c>
      <c r="F6" s="72" t="s">
        <v>272</v>
      </c>
    </row>
    <row r="7" spans="1:6" ht="47.25" x14ac:dyDescent="0.25">
      <c r="A7" s="135">
        <v>2</v>
      </c>
      <c r="B7" s="75" t="s">
        <v>36379</v>
      </c>
      <c r="C7" s="75" t="s">
        <v>36531</v>
      </c>
      <c r="D7" s="75" t="s">
        <v>36532</v>
      </c>
      <c r="E7" s="187">
        <v>1091000</v>
      </c>
      <c r="F7" s="72" t="s">
        <v>272</v>
      </c>
    </row>
    <row r="8" spans="1:6" ht="267.75" x14ac:dyDescent="0.25">
      <c r="A8" s="135">
        <v>3</v>
      </c>
      <c r="B8" s="75" t="s">
        <v>295</v>
      </c>
      <c r="C8" s="75" t="s">
        <v>36533</v>
      </c>
      <c r="D8" s="75" t="s">
        <v>36534</v>
      </c>
      <c r="E8" s="187">
        <v>1070945</v>
      </c>
      <c r="F8" s="72" t="s">
        <v>272</v>
      </c>
    </row>
    <row r="9" spans="1:6" ht="47.25" x14ac:dyDescent="0.25">
      <c r="A9" s="72">
        <v>4</v>
      </c>
      <c r="B9" s="75" t="s">
        <v>17</v>
      </c>
      <c r="C9" s="75" t="s">
        <v>36535</v>
      </c>
      <c r="D9" s="75" t="s">
        <v>19</v>
      </c>
      <c r="E9" s="187">
        <v>269040</v>
      </c>
      <c r="F9" s="72" t="s">
        <v>272</v>
      </c>
    </row>
    <row r="10" spans="1:6" ht="47.25" x14ac:dyDescent="0.25">
      <c r="A10" s="72">
        <v>5</v>
      </c>
      <c r="B10" s="75" t="s">
        <v>20</v>
      </c>
      <c r="C10" s="75" t="s">
        <v>36536</v>
      </c>
      <c r="D10" s="75" t="s">
        <v>22</v>
      </c>
      <c r="E10" s="187">
        <v>75600</v>
      </c>
      <c r="F10" s="72" t="s">
        <v>272</v>
      </c>
    </row>
    <row r="11" spans="1:6" ht="94.5" x14ac:dyDescent="0.25">
      <c r="A11" s="135">
        <v>6</v>
      </c>
      <c r="B11" s="75" t="s">
        <v>23</v>
      </c>
      <c r="C11" s="75" t="s">
        <v>36537</v>
      </c>
      <c r="D11" s="75" t="s">
        <v>3056</v>
      </c>
      <c r="E11" s="187">
        <f>602000-500000</f>
        <v>102000</v>
      </c>
      <c r="F11" s="72" t="s">
        <v>272</v>
      </c>
    </row>
    <row r="12" spans="1:6" x14ac:dyDescent="0.25">
      <c r="A12" s="72"/>
      <c r="B12" s="2348" t="s">
        <v>8023</v>
      </c>
      <c r="C12" s="2349"/>
      <c r="D12" s="2350"/>
      <c r="E12" s="187"/>
      <c r="F12" s="72"/>
    </row>
    <row r="13" spans="1:6" ht="267.75" x14ac:dyDescent="0.25">
      <c r="A13" s="72">
        <v>7</v>
      </c>
      <c r="B13" s="75" t="s">
        <v>295</v>
      </c>
      <c r="C13" s="75" t="s">
        <v>36538</v>
      </c>
      <c r="D13" s="75" t="s">
        <v>36539</v>
      </c>
      <c r="E13" s="187">
        <v>1200000</v>
      </c>
      <c r="F13" s="72" t="s">
        <v>272</v>
      </c>
    </row>
    <row r="14" spans="1:6" ht="173.25" x14ac:dyDescent="0.25">
      <c r="A14" s="135">
        <v>8</v>
      </c>
      <c r="B14" s="75" t="s">
        <v>23</v>
      </c>
      <c r="C14" s="75" t="s">
        <v>36540</v>
      </c>
      <c r="D14" s="75" t="s">
        <v>36541</v>
      </c>
      <c r="E14" s="187">
        <v>604311</v>
      </c>
      <c r="F14" s="72" t="s">
        <v>272</v>
      </c>
    </row>
    <row r="15" spans="1:6" ht="141.75" x14ac:dyDescent="0.25">
      <c r="A15" s="72">
        <v>9</v>
      </c>
      <c r="B15" s="75" t="s">
        <v>299</v>
      </c>
      <c r="C15" s="75" t="s">
        <v>36542</v>
      </c>
      <c r="D15" s="75" t="s">
        <v>36543</v>
      </c>
      <c r="E15" s="187">
        <v>800000</v>
      </c>
      <c r="F15" s="72" t="s">
        <v>272</v>
      </c>
    </row>
    <row r="16" spans="1:6" x14ac:dyDescent="0.25">
      <c r="A16" s="72"/>
      <c r="B16" s="76" t="s">
        <v>739</v>
      </c>
      <c r="C16" s="75"/>
      <c r="D16" s="75"/>
      <c r="E16" s="187"/>
      <c r="F16" s="72"/>
    </row>
    <row r="17" spans="1:6" ht="110.25" x14ac:dyDescent="0.25">
      <c r="A17" s="72">
        <v>10</v>
      </c>
      <c r="B17" s="75" t="s">
        <v>301</v>
      </c>
      <c r="C17" s="75" t="s">
        <v>36544</v>
      </c>
      <c r="D17" s="75" t="s">
        <v>43</v>
      </c>
      <c r="E17" s="187">
        <v>4568965.5199999996</v>
      </c>
      <c r="F17" s="72" t="s">
        <v>13</v>
      </c>
    </row>
    <row r="18" spans="1:6" x14ac:dyDescent="0.25">
      <c r="A18" s="72"/>
      <c r="B18" s="76" t="s">
        <v>306</v>
      </c>
      <c r="C18" s="75"/>
      <c r="D18" s="75"/>
      <c r="E18" s="187"/>
      <c r="F18" s="72"/>
    </row>
    <row r="19" spans="1:6" ht="252" x14ac:dyDescent="0.25">
      <c r="A19" s="72">
        <v>11</v>
      </c>
      <c r="B19" s="75" t="s">
        <v>4847</v>
      </c>
      <c r="C19" s="75" t="s">
        <v>36545</v>
      </c>
      <c r="D19" s="75" t="s">
        <v>36546</v>
      </c>
      <c r="E19" s="187">
        <v>800321</v>
      </c>
      <c r="F19" s="72" t="s">
        <v>272</v>
      </c>
    </row>
    <row r="20" spans="1:6" x14ac:dyDescent="0.25">
      <c r="A20" s="72"/>
      <c r="B20" s="2348" t="s">
        <v>34</v>
      </c>
      <c r="C20" s="2350"/>
      <c r="D20" s="988"/>
      <c r="E20" s="188"/>
      <c r="F20" s="72"/>
    </row>
    <row r="21" spans="1:6" ht="78.75" x14ac:dyDescent="0.25">
      <c r="A21" s="72">
        <v>12</v>
      </c>
      <c r="B21" s="75" t="s">
        <v>309</v>
      </c>
      <c r="C21" s="75" t="s">
        <v>36547</v>
      </c>
      <c r="D21" s="75" t="s">
        <v>36548</v>
      </c>
      <c r="E21" s="187">
        <f>11000000-2500000</f>
        <v>8500000</v>
      </c>
      <c r="F21" s="72" t="s">
        <v>272</v>
      </c>
    </row>
    <row r="22" spans="1:6" ht="110.25" x14ac:dyDescent="0.25">
      <c r="A22" s="72">
        <v>13</v>
      </c>
      <c r="B22" s="75" t="s">
        <v>311</v>
      </c>
      <c r="C22" s="75" t="s">
        <v>36549</v>
      </c>
      <c r="D22" s="75" t="s">
        <v>36550</v>
      </c>
      <c r="E22" s="187">
        <f>10200000-2000000</f>
        <v>8200000</v>
      </c>
      <c r="F22" s="72" t="s">
        <v>272</v>
      </c>
    </row>
    <row r="23" spans="1:6" ht="78.75" x14ac:dyDescent="0.25">
      <c r="A23" s="72">
        <v>14</v>
      </c>
      <c r="B23" s="75" t="s">
        <v>4431</v>
      </c>
      <c r="C23" s="75" t="s">
        <v>36551</v>
      </c>
      <c r="D23" s="75" t="s">
        <v>34038</v>
      </c>
      <c r="E23" s="187">
        <v>500000</v>
      </c>
      <c r="F23" s="72" t="s">
        <v>272</v>
      </c>
    </row>
    <row r="24" spans="1:6" x14ac:dyDescent="0.25">
      <c r="A24" s="72"/>
      <c r="B24" s="2348" t="s">
        <v>5895</v>
      </c>
      <c r="C24" s="2350"/>
      <c r="D24" s="75"/>
      <c r="E24" s="187"/>
      <c r="F24" s="72"/>
    </row>
    <row r="25" spans="1:6" ht="157.5" x14ac:dyDescent="0.25">
      <c r="A25" s="72">
        <v>15</v>
      </c>
      <c r="B25" s="75" t="s">
        <v>34681</v>
      </c>
      <c r="C25" s="75" t="s">
        <v>36552</v>
      </c>
      <c r="D25" s="75" t="s">
        <v>36553</v>
      </c>
      <c r="E25" s="187">
        <v>600000</v>
      </c>
      <c r="F25" s="72" t="s">
        <v>13</v>
      </c>
    </row>
    <row r="26" spans="1:6" ht="157.5" x14ac:dyDescent="0.25">
      <c r="A26" s="72">
        <v>16</v>
      </c>
      <c r="B26" s="75" t="s">
        <v>36554</v>
      </c>
      <c r="C26" s="75" t="s">
        <v>36555</v>
      </c>
      <c r="D26" s="75" t="s">
        <v>36556</v>
      </c>
      <c r="E26" s="187">
        <v>500000</v>
      </c>
      <c r="F26" s="72" t="s">
        <v>13</v>
      </c>
    </row>
    <row r="27" spans="1:6" ht="157.5" x14ac:dyDescent="0.25">
      <c r="A27" s="72">
        <v>17</v>
      </c>
      <c r="B27" s="75" t="s">
        <v>36557</v>
      </c>
      <c r="C27" s="75" t="s">
        <v>36558</v>
      </c>
      <c r="D27" s="75" t="s">
        <v>36559</v>
      </c>
      <c r="E27" s="187">
        <v>400000</v>
      </c>
      <c r="F27" s="72" t="s">
        <v>13</v>
      </c>
    </row>
    <row r="28" spans="1:6" ht="409.5" x14ac:dyDescent="0.25">
      <c r="A28" s="72">
        <v>18</v>
      </c>
      <c r="B28" s="69" t="s">
        <v>36560</v>
      </c>
      <c r="C28" s="75" t="s">
        <v>36561</v>
      </c>
      <c r="D28" s="69" t="s">
        <v>36562</v>
      </c>
      <c r="E28" s="74">
        <v>2400000</v>
      </c>
      <c r="F28" s="72" t="s">
        <v>13</v>
      </c>
    </row>
    <row r="29" spans="1:6" ht="110.25" x14ac:dyDescent="0.25">
      <c r="A29" s="72">
        <v>19</v>
      </c>
      <c r="B29" s="274" t="s">
        <v>36563</v>
      </c>
      <c r="C29" s="274" t="s">
        <v>36564</v>
      </c>
      <c r="D29" s="274" t="s">
        <v>36565</v>
      </c>
      <c r="E29" s="1472">
        <v>200000</v>
      </c>
      <c r="F29" s="143" t="s">
        <v>13</v>
      </c>
    </row>
    <row r="30" spans="1:6" ht="110.25" x14ac:dyDescent="0.25">
      <c r="A30" s="72">
        <v>20</v>
      </c>
      <c r="B30" s="75" t="s">
        <v>36566</v>
      </c>
      <c r="C30" s="75" t="s">
        <v>36567</v>
      </c>
      <c r="D30" s="75" t="s">
        <v>36568</v>
      </c>
      <c r="E30" s="187">
        <v>300000</v>
      </c>
      <c r="F30" s="72" t="s">
        <v>272</v>
      </c>
    </row>
    <row r="31" spans="1:6" ht="393.75" x14ac:dyDescent="0.25">
      <c r="A31" s="72">
        <v>21</v>
      </c>
      <c r="B31" s="69" t="s">
        <v>36569</v>
      </c>
      <c r="C31" s="75" t="s">
        <v>36570</v>
      </c>
      <c r="D31" s="69" t="s">
        <v>36571</v>
      </c>
      <c r="E31" s="74">
        <v>1100000</v>
      </c>
      <c r="F31" s="72" t="s">
        <v>13</v>
      </c>
    </row>
    <row r="32" spans="1:6" x14ac:dyDescent="0.25">
      <c r="A32" s="72"/>
      <c r="B32" s="2346" t="s">
        <v>5872</v>
      </c>
      <c r="C32" s="2347"/>
      <c r="D32" s="70"/>
      <c r="E32" s="70"/>
      <c r="F32" s="72"/>
    </row>
    <row r="33" spans="1:6" ht="110.25" x14ac:dyDescent="0.25">
      <c r="A33" s="72">
        <v>22</v>
      </c>
      <c r="B33" s="75" t="s">
        <v>36572</v>
      </c>
      <c r="C33" s="75" t="s">
        <v>36573</v>
      </c>
      <c r="D33" s="75" t="s">
        <v>36574</v>
      </c>
      <c r="E33" s="187">
        <v>600000</v>
      </c>
      <c r="F33" s="72" t="s">
        <v>272</v>
      </c>
    </row>
    <row r="34" spans="1:6" ht="110.25" x14ac:dyDescent="0.25">
      <c r="A34" s="72">
        <v>23</v>
      </c>
      <c r="B34" s="75" t="s">
        <v>36575</v>
      </c>
      <c r="C34" s="75" t="s">
        <v>36576</v>
      </c>
      <c r="D34" s="75" t="s">
        <v>36577</v>
      </c>
      <c r="E34" s="187">
        <v>300000</v>
      </c>
      <c r="F34" s="72" t="s">
        <v>272</v>
      </c>
    </row>
    <row r="35" spans="1:6" ht="126" x14ac:dyDescent="0.25">
      <c r="A35" s="72">
        <v>24</v>
      </c>
      <c r="B35" s="75" t="s">
        <v>36578</v>
      </c>
      <c r="C35" s="75" t="s">
        <v>36579</v>
      </c>
      <c r="D35" s="75" t="s">
        <v>36580</v>
      </c>
      <c r="E35" s="187">
        <v>600000</v>
      </c>
      <c r="F35" s="72" t="s">
        <v>272</v>
      </c>
    </row>
    <row r="36" spans="1:6" ht="78.75" x14ac:dyDescent="0.25">
      <c r="A36" s="72">
        <v>25</v>
      </c>
      <c r="B36" s="75" t="s">
        <v>36581</v>
      </c>
      <c r="C36" s="75" t="s">
        <v>36582</v>
      </c>
      <c r="D36" s="75" t="s">
        <v>36583</v>
      </c>
      <c r="E36" s="187">
        <v>700000</v>
      </c>
      <c r="F36" s="72" t="s">
        <v>272</v>
      </c>
    </row>
    <row r="37" spans="1:6" ht="141.75" x14ac:dyDescent="0.25">
      <c r="A37" s="72">
        <v>26</v>
      </c>
      <c r="B37" s="75" t="s">
        <v>36584</v>
      </c>
      <c r="C37" s="75" t="s">
        <v>36585</v>
      </c>
      <c r="D37" s="75" t="s">
        <v>36586</v>
      </c>
      <c r="E37" s="187">
        <v>400000</v>
      </c>
      <c r="F37" s="72" t="s">
        <v>272</v>
      </c>
    </row>
    <row r="38" spans="1:6" ht="141.75" x14ac:dyDescent="0.25">
      <c r="A38" s="72">
        <v>27</v>
      </c>
      <c r="B38" s="75" t="s">
        <v>36587</v>
      </c>
      <c r="C38" s="75" t="s">
        <v>36588</v>
      </c>
      <c r="D38" s="75" t="s">
        <v>36589</v>
      </c>
      <c r="E38" s="187">
        <v>400000</v>
      </c>
      <c r="F38" s="72" t="s">
        <v>272</v>
      </c>
    </row>
    <row r="39" spans="1:6" ht="126" x14ac:dyDescent="0.25">
      <c r="A39" s="72">
        <v>28</v>
      </c>
      <c r="B39" s="75" t="s">
        <v>36590</v>
      </c>
      <c r="C39" s="75" t="s">
        <v>36591</v>
      </c>
      <c r="D39" s="75" t="s">
        <v>36592</v>
      </c>
      <c r="E39" s="187">
        <v>1000000</v>
      </c>
      <c r="F39" s="72" t="s">
        <v>13</v>
      </c>
    </row>
    <row r="40" spans="1:6" ht="173.25" x14ac:dyDescent="0.25">
      <c r="A40" s="72">
        <v>29</v>
      </c>
      <c r="B40" s="75" t="s">
        <v>36593</v>
      </c>
      <c r="C40" s="75" t="s">
        <v>36594</v>
      </c>
      <c r="D40" s="75" t="s">
        <v>36595</v>
      </c>
      <c r="E40" s="187">
        <v>500000</v>
      </c>
      <c r="F40" s="72" t="s">
        <v>13</v>
      </c>
    </row>
    <row r="41" spans="1:6" ht="157.5" x14ac:dyDescent="0.25">
      <c r="A41" s="72">
        <v>30</v>
      </c>
      <c r="B41" s="75" t="s">
        <v>36596</v>
      </c>
      <c r="C41" s="75" t="s">
        <v>36597</v>
      </c>
      <c r="D41" s="75" t="s">
        <v>36598</v>
      </c>
      <c r="E41" s="187">
        <v>1000000</v>
      </c>
      <c r="F41" s="72" t="s">
        <v>13</v>
      </c>
    </row>
    <row r="42" spans="1:6" ht="173.25" x14ac:dyDescent="0.25">
      <c r="A42" s="72">
        <v>31</v>
      </c>
      <c r="B42" s="75" t="s">
        <v>36599</v>
      </c>
      <c r="C42" s="75" t="s">
        <v>36600</v>
      </c>
      <c r="D42" s="75" t="s">
        <v>36601</v>
      </c>
      <c r="E42" s="187">
        <v>800000</v>
      </c>
      <c r="F42" s="72" t="s">
        <v>13</v>
      </c>
    </row>
    <row r="43" spans="1:6" ht="78.75" x14ac:dyDescent="0.25">
      <c r="A43" s="72">
        <v>32</v>
      </c>
      <c r="B43" s="75" t="s">
        <v>36602</v>
      </c>
      <c r="C43" s="75" t="s">
        <v>36603</v>
      </c>
      <c r="D43" s="75" t="s">
        <v>36604</v>
      </c>
      <c r="E43" s="187">
        <v>500000</v>
      </c>
      <c r="F43" s="72" t="s">
        <v>13</v>
      </c>
    </row>
    <row r="44" spans="1:6" ht="141.75" x14ac:dyDescent="0.25">
      <c r="A44" s="72">
        <v>33</v>
      </c>
      <c r="B44" s="75" t="s">
        <v>36605</v>
      </c>
      <c r="C44" s="75" t="s">
        <v>36606</v>
      </c>
      <c r="D44" s="75" t="s">
        <v>36607</v>
      </c>
      <c r="E44" s="187">
        <v>500000</v>
      </c>
      <c r="F44" s="72" t="s">
        <v>13</v>
      </c>
    </row>
    <row r="45" spans="1:6" ht="110.25" x14ac:dyDescent="0.25">
      <c r="A45" s="72">
        <v>34</v>
      </c>
      <c r="B45" s="75" t="s">
        <v>36608</v>
      </c>
      <c r="C45" s="75" t="s">
        <v>36609</v>
      </c>
      <c r="D45" s="75" t="s">
        <v>36610</v>
      </c>
      <c r="E45" s="187">
        <v>400000</v>
      </c>
      <c r="F45" s="72" t="s">
        <v>13</v>
      </c>
    </row>
    <row r="46" spans="1:6" ht="94.5" x14ac:dyDescent="0.25">
      <c r="A46" s="72">
        <v>35</v>
      </c>
      <c r="B46" s="75" t="s">
        <v>36611</v>
      </c>
      <c r="C46" s="75" t="s">
        <v>36612</v>
      </c>
      <c r="D46" s="75" t="s">
        <v>36613</v>
      </c>
      <c r="E46" s="187">
        <v>300000</v>
      </c>
      <c r="F46" s="72" t="s">
        <v>13</v>
      </c>
    </row>
    <row r="47" spans="1:6" ht="189" x14ac:dyDescent="0.25">
      <c r="A47" s="72">
        <v>36</v>
      </c>
      <c r="B47" s="75" t="s">
        <v>36614</v>
      </c>
      <c r="C47" s="75" t="s">
        <v>36615</v>
      </c>
      <c r="D47" s="75" t="s">
        <v>36616</v>
      </c>
      <c r="E47" s="187">
        <v>400000</v>
      </c>
      <c r="F47" s="72" t="s">
        <v>13</v>
      </c>
    </row>
    <row r="48" spans="1:6" ht="189" x14ac:dyDescent="0.25">
      <c r="A48" s="72">
        <v>37</v>
      </c>
      <c r="B48" s="75" t="s">
        <v>36617</v>
      </c>
      <c r="C48" s="75" t="s">
        <v>36618</v>
      </c>
      <c r="D48" s="75" t="s">
        <v>36619</v>
      </c>
      <c r="E48" s="187">
        <v>300000</v>
      </c>
      <c r="F48" s="72" t="s">
        <v>13</v>
      </c>
    </row>
    <row r="49" spans="1:6" x14ac:dyDescent="0.25">
      <c r="A49" s="72"/>
      <c r="B49" s="2351" t="s">
        <v>36620</v>
      </c>
      <c r="C49" s="2351"/>
      <c r="D49" s="75"/>
      <c r="E49" s="187"/>
      <c r="F49" s="72"/>
    </row>
    <row r="50" spans="1:6" ht="173.25" x14ac:dyDescent="0.25">
      <c r="A50" s="72">
        <v>38</v>
      </c>
      <c r="B50" s="75" t="s">
        <v>36621</v>
      </c>
      <c r="C50" s="75" t="s">
        <v>36622</v>
      </c>
      <c r="D50" s="75" t="s">
        <v>36623</v>
      </c>
      <c r="E50" s="187">
        <v>5100000</v>
      </c>
      <c r="F50" s="72" t="s">
        <v>13</v>
      </c>
    </row>
    <row r="51" spans="1:6" ht="78.75" x14ac:dyDescent="0.25">
      <c r="A51" s="135">
        <v>39</v>
      </c>
      <c r="B51" s="75" t="s">
        <v>36624</v>
      </c>
      <c r="C51" s="75" t="s">
        <v>36625</v>
      </c>
      <c r="D51" s="347" t="s">
        <v>36626</v>
      </c>
      <c r="E51" s="187">
        <v>3000000</v>
      </c>
      <c r="F51" s="135" t="s">
        <v>13</v>
      </c>
    </row>
    <row r="52" spans="1:6" ht="78.75" x14ac:dyDescent="0.25">
      <c r="A52" s="135">
        <v>40</v>
      </c>
      <c r="B52" s="75" t="s">
        <v>36627</v>
      </c>
      <c r="C52" s="75" t="s">
        <v>36628</v>
      </c>
      <c r="D52" s="347" t="s">
        <v>36629</v>
      </c>
      <c r="E52" s="187">
        <v>4000000</v>
      </c>
      <c r="F52" s="135" t="s">
        <v>13</v>
      </c>
    </row>
    <row r="53" spans="1:6" ht="78.75" x14ac:dyDescent="0.25">
      <c r="A53" s="135">
        <v>41</v>
      </c>
      <c r="B53" s="75" t="s">
        <v>36630</v>
      </c>
      <c r="C53" s="75" t="s">
        <v>36631</v>
      </c>
      <c r="D53" s="347" t="s">
        <v>36632</v>
      </c>
      <c r="E53" s="187">
        <v>3500000</v>
      </c>
      <c r="F53" s="135" t="s">
        <v>13</v>
      </c>
    </row>
    <row r="54" spans="1:6" ht="63" x14ac:dyDescent="0.25">
      <c r="A54" s="135">
        <v>42</v>
      </c>
      <c r="B54" s="75" t="s">
        <v>36633</v>
      </c>
      <c r="C54" s="75" t="s">
        <v>36634</v>
      </c>
      <c r="D54" s="347" t="s">
        <v>36635</v>
      </c>
      <c r="E54" s="187">
        <v>2000000</v>
      </c>
      <c r="F54" s="135" t="s">
        <v>13</v>
      </c>
    </row>
    <row r="55" spans="1:6" ht="63" x14ac:dyDescent="0.25">
      <c r="A55" s="72">
        <v>43</v>
      </c>
      <c r="B55" s="75" t="s">
        <v>36636</v>
      </c>
      <c r="C55" s="75" t="s">
        <v>36634</v>
      </c>
      <c r="D55" s="75" t="s">
        <v>36637</v>
      </c>
      <c r="E55" s="187">
        <v>2100000</v>
      </c>
      <c r="F55" s="72" t="s">
        <v>13</v>
      </c>
    </row>
    <row r="56" spans="1:6" x14ac:dyDescent="0.25">
      <c r="A56" s="72"/>
      <c r="B56" s="2348" t="s">
        <v>219</v>
      </c>
      <c r="C56" s="2350"/>
      <c r="D56" s="75"/>
      <c r="E56" s="187"/>
      <c r="F56" s="72"/>
    </row>
    <row r="57" spans="1:6" ht="204.75" x14ac:dyDescent="0.25">
      <c r="A57" s="72">
        <v>44</v>
      </c>
      <c r="B57" s="75" t="s">
        <v>36638</v>
      </c>
      <c r="C57" s="75" t="s">
        <v>36639</v>
      </c>
      <c r="D57" s="75" t="s">
        <v>36640</v>
      </c>
      <c r="E57" s="187">
        <v>400000</v>
      </c>
      <c r="F57" s="72" t="s">
        <v>272</v>
      </c>
    </row>
    <row r="58" spans="1:6" ht="204.75" x14ac:dyDescent="0.25">
      <c r="A58" s="72">
        <v>45</v>
      </c>
      <c r="B58" s="75" t="s">
        <v>36641</v>
      </c>
      <c r="C58" s="75" t="s">
        <v>36642</v>
      </c>
      <c r="D58" s="75" t="s">
        <v>36640</v>
      </c>
      <c r="E58" s="187">
        <v>350000</v>
      </c>
      <c r="F58" s="72" t="s">
        <v>272</v>
      </c>
    </row>
    <row r="59" spans="1:6" ht="94.5" x14ac:dyDescent="0.25">
      <c r="A59" s="72">
        <v>46</v>
      </c>
      <c r="B59" s="75" t="s">
        <v>36643</v>
      </c>
      <c r="C59" s="75" t="s">
        <v>36644</v>
      </c>
      <c r="D59" s="75" t="s">
        <v>36645</v>
      </c>
      <c r="E59" s="187">
        <v>400000</v>
      </c>
      <c r="F59" s="72" t="s">
        <v>272</v>
      </c>
    </row>
    <row r="60" spans="1:6" ht="110.25" x14ac:dyDescent="0.25">
      <c r="A60" s="72">
        <v>47</v>
      </c>
      <c r="B60" s="75" t="s">
        <v>36646</v>
      </c>
      <c r="C60" s="75" t="s">
        <v>36647</v>
      </c>
      <c r="D60" s="75" t="s">
        <v>36648</v>
      </c>
      <c r="E60" s="187">
        <v>150000</v>
      </c>
      <c r="F60" s="72" t="s">
        <v>272</v>
      </c>
    </row>
    <row r="61" spans="1:6" ht="110.25" x14ac:dyDescent="0.25">
      <c r="A61" s="72">
        <v>48</v>
      </c>
      <c r="B61" s="75" t="s">
        <v>36649</v>
      </c>
      <c r="C61" s="75" t="s">
        <v>36650</v>
      </c>
      <c r="D61" s="75" t="s">
        <v>36651</v>
      </c>
      <c r="E61" s="187">
        <v>300000</v>
      </c>
      <c r="F61" s="72" t="s">
        <v>272</v>
      </c>
    </row>
    <row r="62" spans="1:6" ht="126" x14ac:dyDescent="0.25">
      <c r="A62" s="72">
        <v>49</v>
      </c>
      <c r="B62" s="75" t="s">
        <v>36652</v>
      </c>
      <c r="C62" s="75" t="s">
        <v>36653</v>
      </c>
      <c r="D62" s="75" t="s">
        <v>36654</v>
      </c>
      <c r="E62" s="187">
        <v>150000</v>
      </c>
      <c r="F62" s="72" t="s">
        <v>272</v>
      </c>
    </row>
    <row r="63" spans="1:6" ht="252" x14ac:dyDescent="0.25">
      <c r="A63" s="72">
        <v>50</v>
      </c>
      <c r="B63" s="75" t="s">
        <v>36655</v>
      </c>
      <c r="C63" s="75" t="s">
        <v>36656</v>
      </c>
      <c r="D63" s="75" t="s">
        <v>36657</v>
      </c>
      <c r="E63" s="187">
        <v>2000000</v>
      </c>
      <c r="F63" s="72" t="s">
        <v>13</v>
      </c>
    </row>
    <row r="64" spans="1:6" ht="110.25" x14ac:dyDescent="0.25">
      <c r="A64" s="72">
        <v>51</v>
      </c>
      <c r="B64" s="75" t="s">
        <v>36658</v>
      </c>
      <c r="C64" s="75" t="s">
        <v>36659</v>
      </c>
      <c r="D64" s="75" t="s">
        <v>36660</v>
      </c>
      <c r="E64" s="187">
        <v>400000</v>
      </c>
      <c r="F64" s="72" t="s">
        <v>13</v>
      </c>
    </row>
    <row r="65" spans="1:6" ht="220.5" x14ac:dyDescent="0.25">
      <c r="A65" s="72">
        <v>52</v>
      </c>
      <c r="B65" s="75" t="s">
        <v>36661</v>
      </c>
      <c r="C65" s="75" t="s">
        <v>36662</v>
      </c>
      <c r="D65" s="75" t="s">
        <v>36663</v>
      </c>
      <c r="E65" s="187">
        <v>300000</v>
      </c>
      <c r="F65" s="72" t="s">
        <v>13</v>
      </c>
    </row>
    <row r="66" spans="1:6" ht="110.25" x14ac:dyDescent="0.25">
      <c r="A66" s="72">
        <v>53</v>
      </c>
      <c r="B66" s="75" t="s">
        <v>36664</v>
      </c>
      <c r="C66" s="75" t="s">
        <v>36665</v>
      </c>
      <c r="D66" s="75" t="s">
        <v>36666</v>
      </c>
      <c r="E66" s="187">
        <v>200000</v>
      </c>
      <c r="F66" s="72" t="s">
        <v>13</v>
      </c>
    </row>
    <row r="67" spans="1:6" ht="173.25" x14ac:dyDescent="0.25">
      <c r="A67" s="72">
        <v>54</v>
      </c>
      <c r="B67" s="75" t="s">
        <v>36667</v>
      </c>
      <c r="C67" s="75" t="s">
        <v>36668</v>
      </c>
      <c r="D67" s="75" t="s">
        <v>36669</v>
      </c>
      <c r="E67" s="187">
        <v>300000</v>
      </c>
      <c r="F67" s="72" t="s">
        <v>13</v>
      </c>
    </row>
    <row r="68" spans="1:6" ht="63" x14ac:dyDescent="0.25">
      <c r="A68" s="72">
        <v>55</v>
      </c>
      <c r="B68" s="75" t="s">
        <v>36670</v>
      </c>
      <c r="C68" s="75" t="s">
        <v>36671</v>
      </c>
      <c r="D68" s="75" t="s">
        <v>36672</v>
      </c>
      <c r="E68" s="187">
        <v>600000</v>
      </c>
      <c r="F68" s="72" t="s">
        <v>13</v>
      </c>
    </row>
    <row r="69" spans="1:6" ht="63" x14ac:dyDescent="0.25">
      <c r="A69" s="72">
        <v>56</v>
      </c>
      <c r="B69" s="75" t="s">
        <v>36673</v>
      </c>
      <c r="C69" s="75" t="s">
        <v>36674</v>
      </c>
      <c r="D69" s="75" t="s">
        <v>36672</v>
      </c>
      <c r="E69" s="187">
        <v>600000</v>
      </c>
      <c r="F69" s="72" t="s">
        <v>13</v>
      </c>
    </row>
    <row r="70" spans="1:6" ht="78.75" x14ac:dyDescent="0.25">
      <c r="A70" s="72">
        <v>57</v>
      </c>
      <c r="B70" s="75" t="s">
        <v>36675</v>
      </c>
      <c r="C70" s="75" t="s">
        <v>36676</v>
      </c>
      <c r="D70" s="75" t="s">
        <v>36672</v>
      </c>
      <c r="E70" s="187">
        <v>600000</v>
      </c>
      <c r="F70" s="72" t="s">
        <v>13</v>
      </c>
    </row>
    <row r="71" spans="1:6" ht="63" x14ac:dyDescent="0.25">
      <c r="A71" s="72">
        <v>58</v>
      </c>
      <c r="B71" s="75" t="s">
        <v>36677</v>
      </c>
      <c r="C71" s="75" t="s">
        <v>36678</v>
      </c>
      <c r="D71" s="75" t="s">
        <v>36672</v>
      </c>
      <c r="E71" s="187">
        <v>600000</v>
      </c>
      <c r="F71" s="72" t="s">
        <v>13</v>
      </c>
    </row>
    <row r="72" spans="1:6" ht="63" x14ac:dyDescent="0.25">
      <c r="A72" s="72">
        <v>59</v>
      </c>
      <c r="B72" s="75" t="s">
        <v>36679</v>
      </c>
      <c r="C72" s="75" t="s">
        <v>36680</v>
      </c>
      <c r="D72" s="75" t="s">
        <v>36672</v>
      </c>
      <c r="E72" s="187">
        <v>600000</v>
      </c>
      <c r="F72" s="72" t="s">
        <v>13</v>
      </c>
    </row>
    <row r="73" spans="1:6" x14ac:dyDescent="0.25">
      <c r="A73" s="72"/>
      <c r="B73" s="2348" t="s">
        <v>303</v>
      </c>
      <c r="C73" s="2350"/>
      <c r="D73" s="75"/>
      <c r="E73" s="188"/>
      <c r="F73" s="72"/>
    </row>
    <row r="74" spans="1:6" ht="173.25" x14ac:dyDescent="0.25">
      <c r="A74" s="72">
        <v>60</v>
      </c>
      <c r="B74" s="75" t="s">
        <v>36681</v>
      </c>
      <c r="C74" s="75" t="s">
        <v>36682</v>
      </c>
      <c r="D74" s="75" t="s">
        <v>36683</v>
      </c>
      <c r="E74" s="187">
        <v>885252</v>
      </c>
      <c r="F74" s="72" t="s">
        <v>13</v>
      </c>
    </row>
    <row r="75" spans="1:6" x14ac:dyDescent="0.25">
      <c r="A75" s="72"/>
      <c r="B75" s="2348" t="s">
        <v>4995</v>
      </c>
      <c r="C75" s="2350"/>
      <c r="D75" s="75"/>
      <c r="E75" s="188"/>
      <c r="F75" s="72"/>
    </row>
    <row r="76" spans="1:6" ht="157.5" x14ac:dyDescent="0.25">
      <c r="A76" s="72">
        <v>61</v>
      </c>
      <c r="B76" s="75" t="s">
        <v>700</v>
      </c>
      <c r="C76" s="75" t="s">
        <v>36684</v>
      </c>
      <c r="D76" s="75" t="s">
        <v>36685</v>
      </c>
      <c r="E76" s="187">
        <v>250000</v>
      </c>
      <c r="F76" s="72" t="s">
        <v>13</v>
      </c>
    </row>
    <row r="77" spans="1:6" ht="173.25" x14ac:dyDescent="0.25">
      <c r="A77" s="72">
        <v>62</v>
      </c>
      <c r="B77" s="75" t="s">
        <v>700</v>
      </c>
      <c r="C77" s="75" t="s">
        <v>36686</v>
      </c>
      <c r="D77" s="75" t="s">
        <v>36687</v>
      </c>
      <c r="E77" s="187">
        <v>915848</v>
      </c>
      <c r="F77" s="72" t="s">
        <v>13</v>
      </c>
    </row>
    <row r="78" spans="1:6" ht="110.25" x14ac:dyDescent="0.25">
      <c r="A78" s="72">
        <v>63</v>
      </c>
      <c r="B78" s="75" t="s">
        <v>700</v>
      </c>
      <c r="C78" s="75" t="s">
        <v>36688</v>
      </c>
      <c r="D78" s="75" t="s">
        <v>36689</v>
      </c>
      <c r="E78" s="187">
        <v>350000</v>
      </c>
      <c r="F78" s="72" t="s">
        <v>13</v>
      </c>
    </row>
    <row r="79" spans="1:6" x14ac:dyDescent="0.25">
      <c r="A79" s="72"/>
      <c r="B79" s="2351" t="s">
        <v>477</v>
      </c>
      <c r="C79" s="2351"/>
      <c r="D79" s="75"/>
      <c r="E79" s="187"/>
      <c r="F79" s="72"/>
    </row>
    <row r="80" spans="1:6" ht="267.75" x14ac:dyDescent="0.25">
      <c r="A80" s="135">
        <v>64</v>
      </c>
      <c r="B80" s="75" t="s">
        <v>36690</v>
      </c>
      <c r="C80" s="75" t="s">
        <v>36691</v>
      </c>
      <c r="D80" s="75" t="s">
        <v>36692</v>
      </c>
      <c r="E80" s="187">
        <v>1169256.8</v>
      </c>
      <c r="F80" s="72" t="s">
        <v>13</v>
      </c>
    </row>
    <row r="81" spans="1:6" ht="267.75" x14ac:dyDescent="0.25">
      <c r="A81" s="135">
        <v>65</v>
      </c>
      <c r="B81" s="75" t="s">
        <v>36693</v>
      </c>
      <c r="C81" s="75" t="s">
        <v>36694</v>
      </c>
      <c r="D81" s="75" t="s">
        <v>36692</v>
      </c>
      <c r="E81" s="187">
        <v>1169256.8</v>
      </c>
      <c r="F81" s="72" t="s">
        <v>13</v>
      </c>
    </row>
    <row r="82" spans="1:6" ht="267.75" x14ac:dyDescent="0.25">
      <c r="A82" s="72">
        <v>66</v>
      </c>
      <c r="B82" s="75" t="s">
        <v>36695</v>
      </c>
      <c r="C82" s="75" t="s">
        <v>36696</v>
      </c>
      <c r="D82" s="75" t="s">
        <v>36692</v>
      </c>
      <c r="E82" s="187">
        <v>1169256.8</v>
      </c>
      <c r="F82" s="72" t="s">
        <v>13</v>
      </c>
    </row>
    <row r="83" spans="1:6" ht="267.75" x14ac:dyDescent="0.25">
      <c r="A83" s="135">
        <v>67</v>
      </c>
      <c r="B83" s="75" t="s">
        <v>36697</v>
      </c>
      <c r="C83" s="75" t="s">
        <v>36698</v>
      </c>
      <c r="D83" s="75" t="s">
        <v>36692</v>
      </c>
      <c r="E83" s="187">
        <v>1169256.8</v>
      </c>
      <c r="F83" s="72" t="s">
        <v>13</v>
      </c>
    </row>
    <row r="84" spans="1:6" x14ac:dyDescent="0.25">
      <c r="A84" s="72"/>
      <c r="B84" s="2351" t="s">
        <v>481</v>
      </c>
      <c r="C84" s="2351"/>
      <c r="D84" s="75"/>
      <c r="E84" s="187"/>
      <c r="F84" s="72"/>
    </row>
    <row r="85" spans="1:6" ht="78.75" x14ac:dyDescent="0.25">
      <c r="A85" s="72">
        <v>68</v>
      </c>
      <c r="B85" s="75" t="s">
        <v>36699</v>
      </c>
      <c r="C85" s="75" t="s">
        <v>36700</v>
      </c>
      <c r="D85" s="75" t="s">
        <v>36701</v>
      </c>
      <c r="E85" s="187">
        <v>500000</v>
      </c>
      <c r="F85" s="72" t="s">
        <v>272</v>
      </c>
    </row>
    <row r="86" spans="1:6" x14ac:dyDescent="0.25">
      <c r="A86" s="72"/>
      <c r="B86" s="76" t="s">
        <v>248</v>
      </c>
      <c r="C86" s="75"/>
      <c r="D86" s="75"/>
      <c r="E86" s="189">
        <f>SUM(E6:E85)</f>
        <v>78810344.819999993</v>
      </c>
      <c r="F86" s="72"/>
    </row>
    <row r="87" spans="1:6" x14ac:dyDescent="0.25">
      <c r="A87" s="72"/>
      <c r="B87" s="2472" t="s">
        <v>9</v>
      </c>
      <c r="C87" s="2472"/>
      <c r="D87" s="2472"/>
      <c r="E87" s="424"/>
      <c r="F87" s="72"/>
    </row>
    <row r="88" spans="1:6" ht="63" x14ac:dyDescent="0.25">
      <c r="A88" s="72">
        <v>1</v>
      </c>
      <c r="B88" s="75" t="s">
        <v>269</v>
      </c>
      <c r="C88" s="49" t="s">
        <v>36702</v>
      </c>
      <c r="D88" s="75" t="s">
        <v>271</v>
      </c>
      <c r="E88" s="187">
        <v>1000000</v>
      </c>
      <c r="F88" s="72" t="s">
        <v>272</v>
      </c>
    </row>
    <row r="89" spans="1:6" x14ac:dyDescent="0.25">
      <c r="A89" s="72"/>
      <c r="B89" s="76" t="s">
        <v>273</v>
      </c>
      <c r="C89" s="49"/>
      <c r="D89" s="75"/>
      <c r="E89" s="187"/>
      <c r="F89" s="72"/>
    </row>
    <row r="90" spans="1:6" ht="94.5" x14ac:dyDescent="0.25">
      <c r="A90" s="72">
        <v>2</v>
      </c>
      <c r="B90" s="75" t="s">
        <v>274</v>
      </c>
      <c r="C90" s="49" t="s">
        <v>36703</v>
      </c>
      <c r="D90" s="75" t="s">
        <v>276</v>
      </c>
      <c r="E90" s="187">
        <v>4500000</v>
      </c>
      <c r="F90" s="72" t="s">
        <v>277</v>
      </c>
    </row>
    <row r="91" spans="1:6" x14ac:dyDescent="0.25">
      <c r="A91" s="72"/>
      <c r="B91" s="76" t="s">
        <v>248</v>
      </c>
      <c r="C91" s="75"/>
      <c r="D91" s="75"/>
      <c r="E91" s="189">
        <v>5500000</v>
      </c>
      <c r="F91" s="72"/>
    </row>
    <row r="92" spans="1:6" ht="15.75" customHeight="1" x14ac:dyDescent="0.25">
      <c r="A92" s="72"/>
      <c r="B92" s="2348" t="s">
        <v>323</v>
      </c>
      <c r="C92" s="2350"/>
      <c r="D92" s="75"/>
      <c r="E92" s="189"/>
      <c r="F92" s="72"/>
    </row>
    <row r="93" spans="1:6" ht="236.25" x14ac:dyDescent="0.25">
      <c r="A93" s="72"/>
      <c r="B93" s="69" t="s">
        <v>36704</v>
      </c>
      <c r="C93" s="69" t="s">
        <v>36705</v>
      </c>
      <c r="D93" s="69" t="s">
        <v>36706</v>
      </c>
      <c r="E93" s="74">
        <v>2500000</v>
      </c>
      <c r="F93" s="69" t="s">
        <v>13</v>
      </c>
    </row>
    <row r="94" spans="1:6" x14ac:dyDescent="0.25">
      <c r="A94" s="88"/>
      <c r="B94" s="88" t="s">
        <v>248</v>
      </c>
      <c r="C94" s="88"/>
      <c r="D94" s="88"/>
      <c r="E94" s="82">
        <v>2500000</v>
      </c>
      <c r="F94" s="88"/>
    </row>
    <row r="95" spans="1:6" x14ac:dyDescent="0.25">
      <c r="A95" s="88"/>
      <c r="B95" s="88" t="s">
        <v>324</v>
      </c>
      <c r="C95" s="88"/>
      <c r="D95" s="88"/>
      <c r="E95" s="89">
        <f>E94+E91+E86</f>
        <v>86810344.819999993</v>
      </c>
      <c r="F95" s="88"/>
    </row>
    <row r="100" spans="1:6" x14ac:dyDescent="0.25">
      <c r="A100" s="2352" t="s">
        <v>0</v>
      </c>
      <c r="B100" s="2352"/>
      <c r="C100" s="2352"/>
      <c r="D100" s="2352"/>
      <c r="E100" s="2352"/>
      <c r="F100" s="2352"/>
    </row>
    <row r="101" spans="1:6" x14ac:dyDescent="0.25">
      <c r="A101" s="2352" t="s">
        <v>36529</v>
      </c>
      <c r="B101" s="2352"/>
      <c r="C101" s="2352"/>
      <c r="D101" s="2352"/>
      <c r="E101" s="2352"/>
      <c r="F101" s="2352"/>
    </row>
    <row r="102" spans="1:6" x14ac:dyDescent="0.25">
      <c r="A102" s="2352" t="s">
        <v>281</v>
      </c>
      <c r="B102" s="2352"/>
      <c r="C102" s="2352"/>
      <c r="D102" s="2352"/>
      <c r="E102" s="2352"/>
      <c r="F102" s="2352"/>
    </row>
    <row r="103" spans="1:6" ht="31.5" x14ac:dyDescent="0.25">
      <c r="A103" s="270" t="s">
        <v>18595</v>
      </c>
      <c r="B103" s="45" t="s">
        <v>30165</v>
      </c>
      <c r="C103" s="45" t="s">
        <v>5</v>
      </c>
      <c r="D103" s="45" t="s">
        <v>6</v>
      </c>
      <c r="E103" s="1473" t="s">
        <v>2786</v>
      </c>
      <c r="F103" s="45" t="s">
        <v>7064</v>
      </c>
    </row>
    <row r="104" spans="1:6" x14ac:dyDescent="0.25">
      <c r="A104" s="182"/>
      <c r="B104" s="2332" t="s">
        <v>9</v>
      </c>
      <c r="C104" s="2332"/>
      <c r="D104" s="2332"/>
      <c r="E104" s="182"/>
      <c r="F104" s="42"/>
    </row>
    <row r="105" spans="1:6" ht="63" x14ac:dyDescent="0.25">
      <c r="A105" s="182">
        <v>1</v>
      </c>
      <c r="B105" s="182" t="s">
        <v>2060</v>
      </c>
      <c r="C105" s="182" t="s">
        <v>36530</v>
      </c>
      <c r="D105" s="182" t="s">
        <v>36707</v>
      </c>
      <c r="E105" s="450">
        <v>600000</v>
      </c>
      <c r="F105" s="42" t="s">
        <v>272</v>
      </c>
    </row>
    <row r="106" spans="1:6" ht="47.25" x14ac:dyDescent="0.25">
      <c r="A106" s="182">
        <v>2</v>
      </c>
      <c r="B106" s="182" t="s">
        <v>17</v>
      </c>
      <c r="C106" s="182" t="s">
        <v>36708</v>
      </c>
      <c r="D106" s="182" t="s">
        <v>537</v>
      </c>
      <c r="E106" s="450">
        <v>50000</v>
      </c>
      <c r="F106" s="42" t="s">
        <v>272</v>
      </c>
    </row>
    <row r="107" spans="1:6" ht="47.25" x14ac:dyDescent="0.25">
      <c r="A107" s="182">
        <v>3</v>
      </c>
      <c r="B107" s="182" t="s">
        <v>20</v>
      </c>
      <c r="C107" s="182" t="s">
        <v>36709</v>
      </c>
      <c r="D107" s="182" t="s">
        <v>539</v>
      </c>
      <c r="E107" s="450">
        <v>32758.62</v>
      </c>
      <c r="F107" s="42" t="s">
        <v>272</v>
      </c>
    </row>
    <row r="108" spans="1:6" x14ac:dyDescent="0.25">
      <c r="A108" s="182"/>
      <c r="B108" s="3034" t="s">
        <v>25644</v>
      </c>
      <c r="C108" s="3034"/>
      <c r="D108" s="3034"/>
      <c r="E108" s="182"/>
      <c r="F108" s="42"/>
    </row>
    <row r="109" spans="1:6" ht="141.75" x14ac:dyDescent="0.25">
      <c r="A109" s="182">
        <v>4</v>
      </c>
      <c r="B109" s="182" t="s">
        <v>299</v>
      </c>
      <c r="C109" s="182" t="s">
        <v>36542</v>
      </c>
      <c r="D109" s="182" t="s">
        <v>36710</v>
      </c>
      <c r="E109" s="450">
        <v>341379.32</v>
      </c>
      <c r="F109" s="42" t="s">
        <v>272</v>
      </c>
    </row>
    <row r="110" spans="1:6" x14ac:dyDescent="0.25">
      <c r="A110" s="182"/>
      <c r="B110" s="2381" t="s">
        <v>40</v>
      </c>
      <c r="C110" s="2382"/>
      <c r="D110" s="182"/>
      <c r="E110" s="450"/>
      <c r="F110" s="42"/>
    </row>
    <row r="111" spans="1:6" ht="110.25" x14ac:dyDescent="0.25">
      <c r="A111" s="182">
        <v>5</v>
      </c>
      <c r="B111" s="182" t="s">
        <v>41</v>
      </c>
      <c r="C111" s="182" t="s">
        <v>36544</v>
      </c>
      <c r="D111" s="182" t="s">
        <v>43</v>
      </c>
      <c r="E111" s="450">
        <v>568965.51</v>
      </c>
      <c r="F111" s="42" t="s">
        <v>13</v>
      </c>
    </row>
    <row r="112" spans="1:6" x14ac:dyDescent="0.25">
      <c r="A112" s="182"/>
      <c r="B112" s="264" t="s">
        <v>306</v>
      </c>
      <c r="C112" s="182"/>
      <c r="D112" s="182"/>
      <c r="E112" s="182"/>
      <c r="F112" s="42"/>
    </row>
    <row r="113" spans="1:6" ht="267.75" x14ac:dyDescent="0.25">
      <c r="A113" s="182">
        <v>6</v>
      </c>
      <c r="B113" s="182" t="s">
        <v>4481</v>
      </c>
      <c r="C113" s="182" t="s">
        <v>36711</v>
      </c>
      <c r="D113" s="182" t="s">
        <v>36712</v>
      </c>
      <c r="E113" s="450">
        <v>227586</v>
      </c>
      <c r="F113" s="42" t="s">
        <v>272</v>
      </c>
    </row>
    <row r="114" spans="1:6" x14ac:dyDescent="0.25">
      <c r="A114" s="182"/>
      <c r="B114" s="264" t="s">
        <v>34</v>
      </c>
      <c r="C114" s="182"/>
      <c r="D114" s="182"/>
      <c r="E114" s="182"/>
      <c r="F114" s="42"/>
    </row>
    <row r="115" spans="1:6" ht="78.75" x14ac:dyDescent="0.25">
      <c r="A115" s="182">
        <v>7</v>
      </c>
      <c r="B115" s="182" t="s">
        <v>309</v>
      </c>
      <c r="C115" s="182" t="s">
        <v>36547</v>
      </c>
      <c r="D115" s="182" t="s">
        <v>34780</v>
      </c>
      <c r="E115" s="450">
        <v>2500000</v>
      </c>
      <c r="F115" s="42" t="s">
        <v>272</v>
      </c>
    </row>
    <row r="116" spans="1:6" ht="126" x14ac:dyDescent="0.25">
      <c r="A116" s="182">
        <v>8</v>
      </c>
      <c r="B116" s="182" t="s">
        <v>36387</v>
      </c>
      <c r="C116" s="182" t="s">
        <v>36713</v>
      </c>
      <c r="D116" s="182" t="s">
        <v>36714</v>
      </c>
      <c r="E116" s="450">
        <v>982758.62</v>
      </c>
      <c r="F116" s="42" t="s">
        <v>272</v>
      </c>
    </row>
    <row r="117" spans="1:6" ht="78.75" x14ac:dyDescent="0.25">
      <c r="A117" s="182">
        <v>9</v>
      </c>
      <c r="B117" s="182" t="s">
        <v>4431</v>
      </c>
      <c r="C117" s="182" t="s">
        <v>36715</v>
      </c>
      <c r="D117" s="182" t="s">
        <v>34780</v>
      </c>
      <c r="E117" s="450">
        <v>500000</v>
      </c>
      <c r="F117" s="42" t="s">
        <v>272</v>
      </c>
    </row>
    <row r="118" spans="1:6" ht="31.5" x14ac:dyDescent="0.25">
      <c r="A118" s="182"/>
      <c r="B118" s="264" t="s">
        <v>5895</v>
      </c>
      <c r="C118" s="182"/>
      <c r="D118" s="182"/>
      <c r="E118" s="182"/>
      <c r="F118" s="42"/>
    </row>
    <row r="119" spans="1:6" ht="31.5" x14ac:dyDescent="0.25">
      <c r="A119" s="182">
        <v>10</v>
      </c>
      <c r="B119" s="182" t="s">
        <v>34160</v>
      </c>
      <c r="C119" s="269" t="s">
        <v>36716</v>
      </c>
      <c r="D119" s="182" t="s">
        <v>36717</v>
      </c>
      <c r="E119" s="1474">
        <v>77500</v>
      </c>
      <c r="F119" s="42" t="s">
        <v>135</v>
      </c>
    </row>
    <row r="120" spans="1:6" ht="31.5" x14ac:dyDescent="0.25">
      <c r="A120" s="182">
        <v>11</v>
      </c>
      <c r="B120" s="182" t="s">
        <v>36718</v>
      </c>
      <c r="C120" s="269" t="s">
        <v>36719</v>
      </c>
      <c r="D120" s="182" t="s">
        <v>36717</v>
      </c>
      <c r="E120" s="1474">
        <v>77500</v>
      </c>
      <c r="F120" s="42" t="s">
        <v>135</v>
      </c>
    </row>
    <row r="121" spans="1:6" ht="31.5" x14ac:dyDescent="0.25">
      <c r="A121" s="182">
        <v>12</v>
      </c>
      <c r="B121" s="182" t="s">
        <v>36720</v>
      </c>
      <c r="C121" s="269" t="s">
        <v>36721</v>
      </c>
      <c r="D121" s="182" t="s">
        <v>36717</v>
      </c>
      <c r="E121" s="1474">
        <v>77500</v>
      </c>
      <c r="F121" s="42" t="s">
        <v>135</v>
      </c>
    </row>
    <row r="122" spans="1:6" ht="31.5" x14ac:dyDescent="0.25">
      <c r="A122" s="182">
        <v>13</v>
      </c>
      <c r="B122" s="182" t="s">
        <v>36722</v>
      </c>
      <c r="C122" s="269" t="s">
        <v>36723</v>
      </c>
      <c r="D122" s="182" t="s">
        <v>36717</v>
      </c>
      <c r="E122" s="1474">
        <v>77500</v>
      </c>
      <c r="F122" s="42" t="s">
        <v>135</v>
      </c>
    </row>
    <row r="123" spans="1:6" ht="31.5" x14ac:dyDescent="0.25">
      <c r="A123" s="182">
        <v>14</v>
      </c>
      <c r="B123" s="182" t="s">
        <v>36724</v>
      </c>
      <c r="C123" s="269" t="s">
        <v>36725</v>
      </c>
      <c r="D123" s="182" t="s">
        <v>36717</v>
      </c>
      <c r="E123" s="1474">
        <v>77500</v>
      </c>
      <c r="F123" s="42" t="s">
        <v>135</v>
      </c>
    </row>
    <row r="124" spans="1:6" ht="31.5" x14ac:dyDescent="0.25">
      <c r="A124" s="182">
        <v>15</v>
      </c>
      <c r="B124" s="182" t="s">
        <v>36726</v>
      </c>
      <c r="C124" s="269" t="s">
        <v>36727</v>
      </c>
      <c r="D124" s="182" t="s">
        <v>36717</v>
      </c>
      <c r="E124" s="1474">
        <v>77500</v>
      </c>
      <c r="F124" s="42" t="s">
        <v>135</v>
      </c>
    </row>
    <row r="125" spans="1:6" ht="31.5" x14ac:dyDescent="0.25">
      <c r="A125" s="182">
        <v>16</v>
      </c>
      <c r="B125" s="182" t="s">
        <v>36728</v>
      </c>
      <c r="C125" s="269" t="s">
        <v>36729</v>
      </c>
      <c r="D125" s="182" t="s">
        <v>36717</v>
      </c>
      <c r="E125" s="1474">
        <v>77500</v>
      </c>
      <c r="F125" s="42" t="s">
        <v>135</v>
      </c>
    </row>
    <row r="126" spans="1:6" ht="31.5" x14ac:dyDescent="0.25">
      <c r="A126" s="182">
        <v>17</v>
      </c>
      <c r="B126" s="182" t="s">
        <v>28947</v>
      </c>
      <c r="C126" s="269" t="s">
        <v>36730</v>
      </c>
      <c r="D126" s="182" t="s">
        <v>36717</v>
      </c>
      <c r="E126" s="1474">
        <v>77500</v>
      </c>
      <c r="F126" s="42" t="s">
        <v>135</v>
      </c>
    </row>
    <row r="127" spans="1:6" ht="31.5" x14ac:dyDescent="0.25">
      <c r="A127" s="182">
        <v>18</v>
      </c>
      <c r="B127" s="182" t="s">
        <v>36731</v>
      </c>
      <c r="C127" s="269" t="s">
        <v>36732</v>
      </c>
      <c r="D127" s="182" t="s">
        <v>36717</v>
      </c>
      <c r="E127" s="1474">
        <v>77500</v>
      </c>
      <c r="F127" s="42" t="s">
        <v>135</v>
      </c>
    </row>
    <row r="128" spans="1:6" ht="31.5" x14ac:dyDescent="0.25">
      <c r="A128" s="182">
        <v>19</v>
      </c>
      <c r="B128" s="182" t="s">
        <v>34177</v>
      </c>
      <c r="C128" s="269" t="s">
        <v>36733</v>
      </c>
      <c r="D128" s="182" t="s">
        <v>36717</v>
      </c>
      <c r="E128" s="1474">
        <v>77500</v>
      </c>
      <c r="F128" s="42" t="s">
        <v>135</v>
      </c>
    </row>
    <row r="129" spans="1:6" ht="31.5" x14ac:dyDescent="0.25">
      <c r="A129" s="182">
        <v>20</v>
      </c>
      <c r="B129" s="182" t="s">
        <v>36734</v>
      </c>
      <c r="C129" s="269" t="s">
        <v>36735</v>
      </c>
      <c r="D129" s="182" t="s">
        <v>36717</v>
      </c>
      <c r="E129" s="1474">
        <v>77500</v>
      </c>
      <c r="F129" s="42" t="s">
        <v>135</v>
      </c>
    </row>
    <row r="130" spans="1:6" ht="31.5" x14ac:dyDescent="0.25">
      <c r="A130" s="182">
        <v>21</v>
      </c>
      <c r="B130" s="182" t="s">
        <v>36736</v>
      </c>
      <c r="C130" s="269" t="s">
        <v>36737</v>
      </c>
      <c r="D130" s="182" t="s">
        <v>36717</v>
      </c>
      <c r="E130" s="1474">
        <v>77500</v>
      </c>
      <c r="F130" s="42" t="s">
        <v>135</v>
      </c>
    </row>
    <row r="131" spans="1:6" ht="31.5" x14ac:dyDescent="0.25">
      <c r="A131" s="182">
        <v>22</v>
      </c>
      <c r="B131" s="182" t="s">
        <v>36738</v>
      </c>
      <c r="C131" s="269" t="s">
        <v>36739</v>
      </c>
      <c r="D131" s="182" t="s">
        <v>36717</v>
      </c>
      <c r="E131" s="1474">
        <v>77500</v>
      </c>
      <c r="F131" s="42" t="s">
        <v>135</v>
      </c>
    </row>
    <row r="132" spans="1:6" ht="31.5" x14ac:dyDescent="0.25">
      <c r="A132" s="182">
        <v>23</v>
      </c>
      <c r="B132" s="182" t="s">
        <v>36740</v>
      </c>
      <c r="C132" s="269" t="s">
        <v>36741</v>
      </c>
      <c r="D132" s="182" t="s">
        <v>36717</v>
      </c>
      <c r="E132" s="1474">
        <v>77500</v>
      </c>
      <c r="F132" s="42" t="s">
        <v>135</v>
      </c>
    </row>
    <row r="133" spans="1:6" ht="31.5" x14ac:dyDescent="0.25">
      <c r="A133" s="182">
        <v>24</v>
      </c>
      <c r="B133" s="182" t="s">
        <v>36742</v>
      </c>
      <c r="C133" s="269" t="s">
        <v>36743</v>
      </c>
      <c r="D133" s="182" t="s">
        <v>36717</v>
      </c>
      <c r="E133" s="1474">
        <v>77500</v>
      </c>
      <c r="F133" s="42" t="s">
        <v>135</v>
      </c>
    </row>
    <row r="134" spans="1:6" ht="31.5" x14ac:dyDescent="0.25">
      <c r="A134" s="182">
        <v>25</v>
      </c>
      <c r="B134" s="182" t="s">
        <v>32387</v>
      </c>
      <c r="C134" s="269" t="s">
        <v>36744</v>
      </c>
      <c r="D134" s="182" t="s">
        <v>36717</v>
      </c>
      <c r="E134" s="1474">
        <v>77500</v>
      </c>
      <c r="F134" s="42" t="s">
        <v>135</v>
      </c>
    </row>
    <row r="135" spans="1:6" ht="31.5" x14ac:dyDescent="0.25">
      <c r="A135" s="182">
        <v>26</v>
      </c>
      <c r="B135" s="182" t="s">
        <v>34622</v>
      </c>
      <c r="C135" s="269" t="s">
        <v>36745</v>
      </c>
      <c r="D135" s="182" t="s">
        <v>36717</v>
      </c>
      <c r="E135" s="1474">
        <v>77500</v>
      </c>
      <c r="F135" s="42" t="s">
        <v>135</v>
      </c>
    </row>
    <row r="136" spans="1:6" ht="31.5" x14ac:dyDescent="0.25">
      <c r="A136" s="182">
        <v>27</v>
      </c>
      <c r="B136" s="182" t="s">
        <v>36746</v>
      </c>
      <c r="C136" s="269" t="s">
        <v>36747</v>
      </c>
      <c r="D136" s="182" t="s">
        <v>36717</v>
      </c>
      <c r="E136" s="1474">
        <v>77500</v>
      </c>
      <c r="F136" s="42" t="s">
        <v>135</v>
      </c>
    </row>
    <row r="137" spans="1:6" ht="31.5" x14ac:dyDescent="0.25">
      <c r="A137" s="182">
        <v>28</v>
      </c>
      <c r="B137" s="182" t="s">
        <v>36566</v>
      </c>
      <c r="C137" s="269" t="s">
        <v>36748</v>
      </c>
      <c r="D137" s="182" t="s">
        <v>36717</v>
      </c>
      <c r="E137" s="1474">
        <v>77500</v>
      </c>
      <c r="F137" s="42" t="s">
        <v>135</v>
      </c>
    </row>
    <row r="138" spans="1:6" ht="31.5" x14ac:dyDescent="0.25">
      <c r="A138" s="182">
        <v>29</v>
      </c>
      <c r="B138" s="182" t="s">
        <v>36749</v>
      </c>
      <c r="C138" s="269" t="s">
        <v>36750</v>
      </c>
      <c r="D138" s="182" t="s">
        <v>36717</v>
      </c>
      <c r="E138" s="1474">
        <v>77500</v>
      </c>
      <c r="F138" s="42" t="s">
        <v>135</v>
      </c>
    </row>
    <row r="139" spans="1:6" ht="31.5" x14ac:dyDescent="0.25">
      <c r="A139" s="182">
        <v>30</v>
      </c>
      <c r="B139" s="182" t="s">
        <v>36751</v>
      </c>
      <c r="C139" s="269" t="s">
        <v>36752</v>
      </c>
      <c r="D139" s="182" t="s">
        <v>36717</v>
      </c>
      <c r="E139" s="1474">
        <v>77500</v>
      </c>
      <c r="F139" s="42" t="s">
        <v>135</v>
      </c>
    </row>
    <row r="140" spans="1:6" ht="31.5" x14ac:dyDescent="0.25">
      <c r="A140" s="182">
        <v>31</v>
      </c>
      <c r="B140" s="182" t="s">
        <v>36753</v>
      </c>
      <c r="C140" s="269" t="s">
        <v>36754</v>
      </c>
      <c r="D140" s="182" t="s">
        <v>36717</v>
      </c>
      <c r="E140" s="1474">
        <v>77500</v>
      </c>
      <c r="F140" s="42" t="s">
        <v>135</v>
      </c>
    </row>
    <row r="141" spans="1:6" ht="31.5" x14ac:dyDescent="0.25">
      <c r="A141" s="182">
        <v>32</v>
      </c>
      <c r="B141" s="182" t="s">
        <v>36755</v>
      </c>
      <c r="C141" s="269" t="s">
        <v>36756</v>
      </c>
      <c r="D141" s="182" t="s">
        <v>36717</v>
      </c>
      <c r="E141" s="1474">
        <v>77500</v>
      </c>
      <c r="F141" s="42" t="s">
        <v>135</v>
      </c>
    </row>
    <row r="142" spans="1:6" ht="31.5" x14ac:dyDescent="0.25">
      <c r="A142" s="182">
        <v>33</v>
      </c>
      <c r="B142" s="182" t="s">
        <v>36757</v>
      </c>
      <c r="C142" s="269" t="s">
        <v>36758</v>
      </c>
      <c r="D142" s="182" t="s">
        <v>36717</v>
      </c>
      <c r="E142" s="1474">
        <v>77500</v>
      </c>
      <c r="F142" s="42" t="s">
        <v>135</v>
      </c>
    </row>
    <row r="143" spans="1:6" ht="31.5" x14ac:dyDescent="0.25">
      <c r="A143" s="182">
        <v>34</v>
      </c>
      <c r="B143" s="182" t="s">
        <v>36759</v>
      </c>
      <c r="C143" s="269" t="s">
        <v>36760</v>
      </c>
      <c r="D143" s="182" t="s">
        <v>36717</v>
      </c>
      <c r="E143" s="1474">
        <v>77500</v>
      </c>
      <c r="F143" s="42" t="s">
        <v>135</v>
      </c>
    </row>
    <row r="144" spans="1:6" ht="31.5" x14ac:dyDescent="0.25">
      <c r="A144" s="182">
        <v>35</v>
      </c>
      <c r="B144" s="182" t="s">
        <v>36761</v>
      </c>
      <c r="C144" s="269" t="s">
        <v>36762</v>
      </c>
      <c r="D144" s="182" t="s">
        <v>36717</v>
      </c>
      <c r="E144" s="1474">
        <v>77500</v>
      </c>
      <c r="F144" s="42" t="s">
        <v>135</v>
      </c>
    </row>
    <row r="145" spans="1:6" ht="31.5" x14ac:dyDescent="0.25">
      <c r="A145" s="182">
        <v>36</v>
      </c>
      <c r="B145" s="182" t="s">
        <v>36763</v>
      </c>
      <c r="C145" s="269" t="s">
        <v>36764</v>
      </c>
      <c r="D145" s="182" t="s">
        <v>36717</v>
      </c>
      <c r="E145" s="1474">
        <v>77500</v>
      </c>
      <c r="F145" s="42" t="s">
        <v>135</v>
      </c>
    </row>
    <row r="146" spans="1:6" ht="31.5" x14ac:dyDescent="0.25">
      <c r="A146" s="182">
        <v>37</v>
      </c>
      <c r="B146" s="182" t="s">
        <v>31340</v>
      </c>
      <c r="C146" s="269" t="s">
        <v>36765</v>
      </c>
      <c r="D146" s="182" t="s">
        <v>36717</v>
      </c>
      <c r="E146" s="1474">
        <v>77500</v>
      </c>
      <c r="F146" s="42" t="s">
        <v>135</v>
      </c>
    </row>
    <row r="147" spans="1:6" ht="31.5" x14ac:dyDescent="0.25">
      <c r="A147" s="182">
        <v>38</v>
      </c>
      <c r="B147" s="182" t="s">
        <v>36766</v>
      </c>
      <c r="C147" s="269" t="s">
        <v>36767</v>
      </c>
      <c r="D147" s="182" t="s">
        <v>36717</v>
      </c>
      <c r="E147" s="1474">
        <v>77500</v>
      </c>
      <c r="F147" s="42" t="s">
        <v>135</v>
      </c>
    </row>
    <row r="148" spans="1:6" ht="31.5" x14ac:dyDescent="0.25">
      <c r="A148" s="182">
        <v>39</v>
      </c>
      <c r="B148" s="182" t="s">
        <v>36768</v>
      </c>
      <c r="C148" s="269" t="s">
        <v>36769</v>
      </c>
      <c r="D148" s="182" t="s">
        <v>36717</v>
      </c>
      <c r="E148" s="1474">
        <v>77500</v>
      </c>
      <c r="F148" s="42" t="s">
        <v>135</v>
      </c>
    </row>
    <row r="149" spans="1:6" x14ac:dyDescent="0.25">
      <c r="A149" s="182"/>
      <c r="B149" s="2381" t="s">
        <v>36620</v>
      </c>
      <c r="C149" s="2382"/>
      <c r="D149" s="182"/>
      <c r="E149" s="182"/>
      <c r="F149" s="42"/>
    </row>
    <row r="150" spans="1:6" ht="94.5" x14ac:dyDescent="0.25">
      <c r="A150" s="182">
        <v>40</v>
      </c>
      <c r="B150" s="182" t="s">
        <v>36770</v>
      </c>
      <c r="C150" s="182" t="s">
        <v>36625</v>
      </c>
      <c r="D150" s="182" t="s">
        <v>36771</v>
      </c>
      <c r="E150" s="450">
        <v>3023276.27</v>
      </c>
      <c r="F150" s="42" t="s">
        <v>13</v>
      </c>
    </row>
    <row r="151" spans="1:6" x14ac:dyDescent="0.25">
      <c r="A151" s="264"/>
      <c r="B151" s="264" t="s">
        <v>248</v>
      </c>
      <c r="C151" s="264"/>
      <c r="D151" s="264"/>
      <c r="E151" s="463">
        <f>SUM(E105:E150)</f>
        <v>11151724.34</v>
      </c>
      <c r="F151" s="38"/>
    </row>
  </sheetData>
  <mergeCells count="23">
    <mergeCell ref="B24:C24"/>
    <mergeCell ref="B20:C20"/>
    <mergeCell ref="A1:F1"/>
    <mergeCell ref="A2:F2"/>
    <mergeCell ref="A3:F3"/>
    <mergeCell ref="B5:D5"/>
    <mergeCell ref="B12:D12"/>
    <mergeCell ref="B149:C149"/>
    <mergeCell ref="B92:C92"/>
    <mergeCell ref="A100:F100"/>
    <mergeCell ref="A102:F102"/>
    <mergeCell ref="B104:D104"/>
    <mergeCell ref="B79:C79"/>
    <mergeCell ref="B84:C84"/>
    <mergeCell ref="B87:D87"/>
    <mergeCell ref="B108:D108"/>
    <mergeCell ref="B110:C110"/>
    <mergeCell ref="A101:F101"/>
    <mergeCell ref="B32:C32"/>
    <mergeCell ref="B49:C49"/>
    <mergeCell ref="B56:C56"/>
    <mergeCell ref="B73:C73"/>
    <mergeCell ref="B75:C75"/>
  </mergeCells>
  <pageMargins left="0.7" right="0.7" top="0.75" bottom="0.75" header="0.3" footer="0.3"/>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8"/>
  <sheetViews>
    <sheetView topLeftCell="A82" workbookViewId="0">
      <selection activeCell="C98" sqref="C98"/>
    </sheetView>
  </sheetViews>
  <sheetFormatPr defaultRowHeight="15.75" x14ac:dyDescent="0.25"/>
  <cols>
    <col min="1" max="1" width="9.140625" style="128"/>
    <col min="2" max="2" width="15.7109375" style="128" customWidth="1"/>
    <col min="3" max="3" width="42.5703125" style="128" customWidth="1"/>
    <col min="4" max="4" width="17.28515625" style="128" customWidth="1"/>
    <col min="5" max="5" width="19.42578125" style="128" customWidth="1"/>
    <col min="6" max="6" width="10" style="128" customWidth="1"/>
    <col min="7" max="16384" width="9.140625" style="128"/>
  </cols>
  <sheetData>
    <row r="1" spans="1:6" x14ac:dyDescent="0.25">
      <c r="A1" s="2345" t="s">
        <v>0</v>
      </c>
      <c r="B1" s="2345"/>
      <c r="C1" s="2345"/>
      <c r="D1" s="2345"/>
      <c r="E1" s="2345"/>
      <c r="F1" s="2345"/>
    </row>
    <row r="2" spans="1:6" x14ac:dyDescent="0.25">
      <c r="A2" s="2345" t="s">
        <v>36895</v>
      </c>
      <c r="B2" s="2345"/>
      <c r="C2" s="2345"/>
      <c r="D2" s="2345"/>
      <c r="E2" s="2345"/>
      <c r="F2" s="2345"/>
    </row>
    <row r="3" spans="1:6" x14ac:dyDescent="0.25">
      <c r="A3" s="2345" t="s">
        <v>281</v>
      </c>
      <c r="B3" s="2345"/>
      <c r="C3" s="2345"/>
      <c r="D3" s="2345"/>
      <c r="E3" s="2345"/>
      <c r="F3" s="2345"/>
    </row>
    <row r="4" spans="1:6" ht="31.5" x14ac:dyDescent="0.25">
      <c r="A4" s="65" t="s">
        <v>3</v>
      </c>
      <c r="B4" s="96" t="s">
        <v>283</v>
      </c>
      <c r="C4" s="96" t="s">
        <v>284</v>
      </c>
      <c r="D4" s="96" t="s">
        <v>5291</v>
      </c>
      <c r="E4" s="138" t="s">
        <v>286</v>
      </c>
      <c r="F4" s="219" t="s">
        <v>287</v>
      </c>
    </row>
    <row r="5" spans="1:6" x14ac:dyDescent="0.25">
      <c r="A5" s="65"/>
      <c r="B5" s="2373" t="s">
        <v>9</v>
      </c>
      <c r="C5" s="2374"/>
      <c r="D5" s="96"/>
      <c r="E5" s="138"/>
      <c r="F5" s="219"/>
    </row>
    <row r="6" spans="1:6" ht="47.25" x14ac:dyDescent="0.25">
      <c r="A6" s="248">
        <v>1</v>
      </c>
      <c r="B6" s="75" t="s">
        <v>3454</v>
      </c>
      <c r="C6" s="75" t="s">
        <v>36896</v>
      </c>
      <c r="D6" s="75" t="s">
        <v>12</v>
      </c>
      <c r="E6" s="74">
        <f>3147388.64-400000</f>
        <v>2747388.64</v>
      </c>
      <c r="F6" s="72" t="s">
        <v>272</v>
      </c>
    </row>
    <row r="7" spans="1:6" ht="47.25" x14ac:dyDescent="0.25">
      <c r="A7" s="248">
        <v>2</v>
      </c>
      <c r="B7" s="75" t="s">
        <v>17</v>
      </c>
      <c r="C7" s="75" t="s">
        <v>36897</v>
      </c>
      <c r="D7" s="75" t="s">
        <v>36898</v>
      </c>
      <c r="E7" s="74">
        <v>97920</v>
      </c>
      <c r="F7" s="72" t="s">
        <v>272</v>
      </c>
    </row>
    <row r="8" spans="1:6" ht="126" x14ac:dyDescent="0.25">
      <c r="A8" s="248">
        <v>3</v>
      </c>
      <c r="B8" s="75" t="s">
        <v>295</v>
      </c>
      <c r="C8" s="75" t="s">
        <v>36899</v>
      </c>
      <c r="D8" s="75" t="s">
        <v>535</v>
      </c>
      <c r="E8" s="74">
        <v>605312.28</v>
      </c>
      <c r="F8" s="72" t="s">
        <v>272</v>
      </c>
    </row>
    <row r="9" spans="1:6" ht="94.5" x14ac:dyDescent="0.25">
      <c r="A9" s="248">
        <v>4</v>
      </c>
      <c r="B9" s="75" t="s">
        <v>23</v>
      </c>
      <c r="C9" s="75" t="s">
        <v>36900</v>
      </c>
      <c r="D9" s="75" t="s">
        <v>3056</v>
      </c>
      <c r="E9" s="74">
        <f>1357999.77-600000</f>
        <v>757999.77</v>
      </c>
      <c r="F9" s="72" t="s">
        <v>272</v>
      </c>
    </row>
    <row r="10" spans="1:6" x14ac:dyDescent="0.25">
      <c r="A10" s="248"/>
      <c r="B10" s="2351" t="s">
        <v>334</v>
      </c>
      <c r="C10" s="2351"/>
      <c r="D10" s="75"/>
      <c r="E10" s="74"/>
      <c r="F10" s="72"/>
    </row>
    <row r="11" spans="1:6" ht="110.25" x14ac:dyDescent="0.25">
      <c r="A11" s="248">
        <v>5</v>
      </c>
      <c r="B11" s="75" t="s">
        <v>295</v>
      </c>
      <c r="C11" s="75" t="s">
        <v>36901</v>
      </c>
      <c r="D11" s="75" t="s">
        <v>3852</v>
      </c>
      <c r="E11" s="74">
        <v>561857.63</v>
      </c>
      <c r="F11" s="72" t="s">
        <v>272</v>
      </c>
    </row>
    <row r="12" spans="1:6" ht="78.75" x14ac:dyDescent="0.25">
      <c r="A12" s="248">
        <v>6</v>
      </c>
      <c r="B12" s="75" t="s">
        <v>299</v>
      </c>
      <c r="C12" s="75" t="s">
        <v>36902</v>
      </c>
      <c r="D12" s="75" t="s">
        <v>36903</v>
      </c>
      <c r="E12" s="74">
        <v>1000000</v>
      </c>
      <c r="F12" s="72" t="s">
        <v>272</v>
      </c>
    </row>
    <row r="13" spans="1:6" ht="94.5" x14ac:dyDescent="0.25">
      <c r="A13" s="248">
        <v>7</v>
      </c>
      <c r="B13" s="75" t="s">
        <v>23</v>
      </c>
      <c r="C13" s="75" t="s">
        <v>36904</v>
      </c>
      <c r="D13" s="75" t="s">
        <v>3056</v>
      </c>
      <c r="E13" s="74">
        <v>1042452.71</v>
      </c>
      <c r="F13" s="72" t="s">
        <v>272</v>
      </c>
    </row>
    <row r="14" spans="1:6" x14ac:dyDescent="0.25">
      <c r="A14" s="248"/>
      <c r="B14" s="2348" t="s">
        <v>34</v>
      </c>
      <c r="C14" s="2350"/>
      <c r="D14" s="75"/>
      <c r="E14" s="74"/>
      <c r="F14" s="72"/>
    </row>
    <row r="15" spans="1:6" ht="47.25" x14ac:dyDescent="0.25">
      <c r="A15" s="248">
        <v>8</v>
      </c>
      <c r="B15" s="75" t="s">
        <v>309</v>
      </c>
      <c r="C15" s="75" t="s">
        <v>36905</v>
      </c>
      <c r="D15" s="75" t="s">
        <v>554</v>
      </c>
      <c r="E15" s="74">
        <f>11000000-4500000</f>
        <v>6500000</v>
      </c>
      <c r="F15" s="72" t="s">
        <v>272</v>
      </c>
    </row>
    <row r="16" spans="1:6" ht="78.75" x14ac:dyDescent="0.25">
      <c r="A16" s="248">
        <v>9</v>
      </c>
      <c r="B16" s="75" t="s">
        <v>31942</v>
      </c>
      <c r="C16" s="75" t="s">
        <v>36906</v>
      </c>
      <c r="D16" s="75" t="s">
        <v>554</v>
      </c>
      <c r="E16" s="74">
        <v>8332973.0300000003</v>
      </c>
      <c r="F16" s="72" t="s">
        <v>272</v>
      </c>
    </row>
    <row r="17" spans="1:6" x14ac:dyDescent="0.25">
      <c r="A17" s="248"/>
      <c r="B17" s="2348" t="s">
        <v>40</v>
      </c>
      <c r="C17" s="2350"/>
      <c r="D17" s="75"/>
      <c r="E17" s="72"/>
      <c r="F17" s="72"/>
    </row>
    <row r="18" spans="1:6" ht="94.5" x14ac:dyDescent="0.25">
      <c r="A18" s="248">
        <v>10</v>
      </c>
      <c r="B18" s="75" t="s">
        <v>41</v>
      </c>
      <c r="C18" s="75" t="s">
        <v>36907</v>
      </c>
      <c r="D18" s="75" t="s">
        <v>302</v>
      </c>
      <c r="E18" s="74">
        <v>4568965.5199999996</v>
      </c>
      <c r="F18" s="72" t="s">
        <v>272</v>
      </c>
    </row>
    <row r="19" spans="1:6" x14ac:dyDescent="0.25">
      <c r="A19" s="248"/>
      <c r="B19" s="2351" t="s">
        <v>5895</v>
      </c>
      <c r="C19" s="2351"/>
      <c r="D19" s="75"/>
      <c r="E19" s="72"/>
      <c r="F19" s="72"/>
    </row>
    <row r="20" spans="1:6" ht="126" x14ac:dyDescent="0.25">
      <c r="A20" s="248">
        <v>11</v>
      </c>
      <c r="B20" s="75" t="s">
        <v>36908</v>
      </c>
      <c r="C20" s="75" t="s">
        <v>36909</v>
      </c>
      <c r="D20" s="75" t="s">
        <v>36910</v>
      </c>
      <c r="E20" s="144">
        <v>1680000</v>
      </c>
      <c r="F20" s="72" t="s">
        <v>13</v>
      </c>
    </row>
    <row r="21" spans="1:6" ht="126" x14ac:dyDescent="0.25">
      <c r="A21" s="248">
        <v>12</v>
      </c>
      <c r="B21" s="75" t="s">
        <v>36911</v>
      </c>
      <c r="C21" s="75" t="s">
        <v>36912</v>
      </c>
      <c r="D21" s="75" t="s">
        <v>36913</v>
      </c>
      <c r="E21" s="144">
        <v>800000</v>
      </c>
      <c r="F21" s="72" t="s">
        <v>13</v>
      </c>
    </row>
    <row r="22" spans="1:6" ht="47.25" x14ac:dyDescent="0.25">
      <c r="A22" s="248">
        <v>13</v>
      </c>
      <c r="B22" s="75" t="s">
        <v>36911</v>
      </c>
      <c r="C22" s="75" t="s">
        <v>36914</v>
      </c>
      <c r="D22" s="75" t="s">
        <v>36915</v>
      </c>
      <c r="E22" s="144">
        <v>1200000</v>
      </c>
      <c r="F22" s="72" t="s">
        <v>13</v>
      </c>
    </row>
    <row r="23" spans="1:6" ht="126" x14ac:dyDescent="0.25">
      <c r="A23" s="248">
        <v>14</v>
      </c>
      <c r="B23" s="75" t="s">
        <v>26572</v>
      </c>
      <c r="C23" s="75" t="s">
        <v>36916</v>
      </c>
      <c r="D23" s="75" t="s">
        <v>36910</v>
      </c>
      <c r="E23" s="144">
        <v>1680000</v>
      </c>
      <c r="F23" s="72" t="s">
        <v>13</v>
      </c>
    </row>
    <row r="24" spans="1:6" ht="126" x14ac:dyDescent="0.25">
      <c r="A24" s="248">
        <v>15</v>
      </c>
      <c r="B24" s="75" t="s">
        <v>36917</v>
      </c>
      <c r="C24" s="75" t="s">
        <v>36918</v>
      </c>
      <c r="D24" s="75" t="s">
        <v>36910</v>
      </c>
      <c r="E24" s="144">
        <v>1680000</v>
      </c>
      <c r="F24" s="72" t="s">
        <v>13</v>
      </c>
    </row>
    <row r="25" spans="1:6" ht="126" x14ac:dyDescent="0.25">
      <c r="A25" s="248">
        <v>16</v>
      </c>
      <c r="B25" s="75" t="s">
        <v>36919</v>
      </c>
      <c r="C25" s="75" t="s">
        <v>36920</v>
      </c>
      <c r="D25" s="75" t="s">
        <v>36910</v>
      </c>
      <c r="E25" s="144">
        <v>1680000</v>
      </c>
      <c r="F25" s="72" t="s">
        <v>13</v>
      </c>
    </row>
    <row r="26" spans="1:6" ht="126" x14ac:dyDescent="0.25">
      <c r="A26" s="248">
        <v>17</v>
      </c>
      <c r="B26" s="75" t="s">
        <v>36921</v>
      </c>
      <c r="C26" s="75" t="s">
        <v>36922</v>
      </c>
      <c r="D26" s="75" t="s">
        <v>36910</v>
      </c>
      <c r="E26" s="144">
        <v>1680000</v>
      </c>
      <c r="F26" s="72" t="s">
        <v>13</v>
      </c>
    </row>
    <row r="27" spans="1:6" ht="126" x14ac:dyDescent="0.25">
      <c r="A27" s="248">
        <v>18</v>
      </c>
      <c r="B27" s="75" t="s">
        <v>36923</v>
      </c>
      <c r="C27" s="75" t="s">
        <v>36924</v>
      </c>
      <c r="D27" s="75" t="s">
        <v>36910</v>
      </c>
      <c r="E27" s="144">
        <v>1680000</v>
      </c>
      <c r="F27" s="72" t="s">
        <v>13</v>
      </c>
    </row>
    <row r="28" spans="1:6" ht="126" x14ac:dyDescent="0.25">
      <c r="A28" s="248">
        <v>19</v>
      </c>
      <c r="B28" s="75" t="s">
        <v>36925</v>
      </c>
      <c r="C28" s="75" t="s">
        <v>36926</v>
      </c>
      <c r="D28" s="75" t="s">
        <v>36910</v>
      </c>
      <c r="E28" s="144">
        <v>1680000</v>
      </c>
      <c r="F28" s="72" t="s">
        <v>13</v>
      </c>
    </row>
    <row r="29" spans="1:6" ht="126" x14ac:dyDescent="0.25">
      <c r="A29" s="248">
        <v>20</v>
      </c>
      <c r="B29" s="75" t="s">
        <v>36927</v>
      </c>
      <c r="C29" s="75" t="s">
        <v>36928</v>
      </c>
      <c r="D29" s="75" t="s">
        <v>36910</v>
      </c>
      <c r="E29" s="144">
        <v>1680000</v>
      </c>
      <c r="F29" s="72" t="s">
        <v>13</v>
      </c>
    </row>
    <row r="30" spans="1:6" ht="126" x14ac:dyDescent="0.25">
      <c r="A30" s="248">
        <v>21</v>
      </c>
      <c r="B30" s="75" t="s">
        <v>36929</v>
      </c>
      <c r="C30" s="75" t="s">
        <v>36930</v>
      </c>
      <c r="D30" s="75" t="s">
        <v>36910</v>
      </c>
      <c r="E30" s="144">
        <v>1680000</v>
      </c>
      <c r="F30" s="72" t="s">
        <v>13</v>
      </c>
    </row>
    <row r="31" spans="1:6" ht="267.75" x14ac:dyDescent="0.25">
      <c r="A31" s="248">
        <v>22</v>
      </c>
      <c r="B31" s="75" t="s">
        <v>36931</v>
      </c>
      <c r="C31" s="75" t="s">
        <v>36932</v>
      </c>
      <c r="D31" s="75" t="s">
        <v>36933</v>
      </c>
      <c r="E31" s="247">
        <v>1000000</v>
      </c>
      <c r="F31" s="72" t="s">
        <v>13</v>
      </c>
    </row>
    <row r="32" spans="1:6" x14ac:dyDescent="0.25">
      <c r="A32" s="248"/>
      <c r="B32" s="2351" t="s">
        <v>5872</v>
      </c>
      <c r="C32" s="2351"/>
      <c r="D32" s="75"/>
      <c r="E32" s="97"/>
      <c r="F32" s="72"/>
    </row>
    <row r="33" spans="1:6" ht="126" x14ac:dyDescent="0.25">
      <c r="A33" s="248">
        <v>23</v>
      </c>
      <c r="B33" s="75" t="s">
        <v>36934</v>
      </c>
      <c r="C33" s="75" t="s">
        <v>36935</v>
      </c>
      <c r="D33" s="75" t="s">
        <v>36910</v>
      </c>
      <c r="E33" s="144">
        <v>1680000</v>
      </c>
      <c r="F33" s="72" t="s">
        <v>13</v>
      </c>
    </row>
    <row r="34" spans="1:6" ht="126" x14ac:dyDescent="0.25">
      <c r="A34" s="248">
        <v>24</v>
      </c>
      <c r="B34" s="75" t="s">
        <v>36936</v>
      </c>
      <c r="C34" s="75" t="s">
        <v>36937</v>
      </c>
      <c r="D34" s="75" t="s">
        <v>36910</v>
      </c>
      <c r="E34" s="144">
        <v>1680000</v>
      </c>
      <c r="F34" s="72" t="s">
        <v>13</v>
      </c>
    </row>
    <row r="35" spans="1:6" ht="126" x14ac:dyDescent="0.25">
      <c r="A35" s="248">
        <v>25</v>
      </c>
      <c r="B35" s="75" t="s">
        <v>36938</v>
      </c>
      <c r="C35" s="75" t="s">
        <v>36939</v>
      </c>
      <c r="D35" s="75" t="s">
        <v>36910</v>
      </c>
      <c r="E35" s="144">
        <v>1680000</v>
      </c>
      <c r="F35" s="72" t="s">
        <v>13</v>
      </c>
    </row>
    <row r="36" spans="1:6" ht="126" x14ac:dyDescent="0.25">
      <c r="A36" s="248">
        <v>26</v>
      </c>
      <c r="B36" s="75" t="s">
        <v>36940</v>
      </c>
      <c r="C36" s="75" t="s">
        <v>36941</v>
      </c>
      <c r="D36" s="75" t="s">
        <v>36910</v>
      </c>
      <c r="E36" s="144">
        <v>1680000</v>
      </c>
      <c r="F36" s="72" t="s">
        <v>13</v>
      </c>
    </row>
    <row r="37" spans="1:6" ht="126" x14ac:dyDescent="0.25">
      <c r="A37" s="248">
        <v>27</v>
      </c>
      <c r="B37" s="75" t="s">
        <v>36942</v>
      </c>
      <c r="C37" s="75" t="s">
        <v>36943</v>
      </c>
      <c r="D37" s="75" t="s">
        <v>36910</v>
      </c>
      <c r="E37" s="144">
        <v>1680000</v>
      </c>
      <c r="F37" s="72" t="s">
        <v>13</v>
      </c>
    </row>
    <row r="38" spans="1:6" ht="126" x14ac:dyDescent="0.25">
      <c r="A38" s="248">
        <v>28</v>
      </c>
      <c r="B38" s="75" t="s">
        <v>36944</v>
      </c>
      <c r="C38" s="75" t="s">
        <v>36945</v>
      </c>
      <c r="D38" s="75" t="s">
        <v>36910</v>
      </c>
      <c r="E38" s="144">
        <v>1680000</v>
      </c>
      <c r="F38" s="72" t="s">
        <v>13</v>
      </c>
    </row>
    <row r="39" spans="1:6" ht="236.25" x14ac:dyDescent="0.25">
      <c r="A39" s="248">
        <v>29</v>
      </c>
      <c r="B39" s="75" t="s">
        <v>36946</v>
      </c>
      <c r="C39" s="75" t="s">
        <v>36947</v>
      </c>
      <c r="D39" s="75" t="s">
        <v>36948</v>
      </c>
      <c r="E39" s="144">
        <v>1000000</v>
      </c>
      <c r="F39" s="72" t="s">
        <v>13</v>
      </c>
    </row>
    <row r="40" spans="1:6" x14ac:dyDescent="0.25">
      <c r="A40" s="248"/>
      <c r="B40" s="2348" t="s">
        <v>477</v>
      </c>
      <c r="C40" s="2350"/>
      <c r="D40" s="75"/>
      <c r="E40" s="144"/>
      <c r="F40" s="72"/>
    </row>
    <row r="41" spans="1:6" ht="220.5" x14ac:dyDescent="0.25">
      <c r="A41" s="248">
        <v>30</v>
      </c>
      <c r="B41" s="75" t="s">
        <v>36949</v>
      </c>
      <c r="C41" s="75" t="s">
        <v>36950</v>
      </c>
      <c r="D41" s="75" t="s">
        <v>36951</v>
      </c>
      <c r="E41" s="144">
        <v>1169256.8</v>
      </c>
      <c r="F41" s="72" t="s">
        <v>13</v>
      </c>
    </row>
    <row r="42" spans="1:6" ht="220.5" x14ac:dyDescent="0.25">
      <c r="A42" s="248">
        <v>31</v>
      </c>
      <c r="B42" s="75" t="s">
        <v>36952</v>
      </c>
      <c r="C42" s="75" t="s">
        <v>36953</v>
      </c>
      <c r="D42" s="75" t="s">
        <v>36951</v>
      </c>
      <c r="E42" s="144">
        <v>1169256.8</v>
      </c>
      <c r="F42" s="72" t="s">
        <v>13</v>
      </c>
    </row>
    <row r="43" spans="1:6" ht="220.5" x14ac:dyDescent="0.25">
      <c r="A43" s="248">
        <v>32</v>
      </c>
      <c r="B43" s="75" t="s">
        <v>36954</v>
      </c>
      <c r="C43" s="75" t="s">
        <v>36955</v>
      </c>
      <c r="D43" s="75" t="s">
        <v>36951</v>
      </c>
      <c r="E43" s="144">
        <v>1169256.8</v>
      </c>
      <c r="F43" s="72" t="s">
        <v>13</v>
      </c>
    </row>
    <row r="44" spans="1:6" ht="220.5" x14ac:dyDescent="0.25">
      <c r="A44" s="248">
        <v>33</v>
      </c>
      <c r="B44" s="75" t="s">
        <v>36956</v>
      </c>
      <c r="C44" s="75" t="s">
        <v>36957</v>
      </c>
      <c r="D44" s="75" t="s">
        <v>36951</v>
      </c>
      <c r="E44" s="74">
        <v>1169256.8</v>
      </c>
      <c r="F44" s="72" t="s">
        <v>13</v>
      </c>
    </row>
    <row r="45" spans="1:6" x14ac:dyDescent="0.25">
      <c r="A45" s="248"/>
      <c r="B45" s="2348" t="s">
        <v>306</v>
      </c>
      <c r="C45" s="2350"/>
      <c r="D45" s="75"/>
      <c r="E45" s="72"/>
      <c r="F45" s="72"/>
    </row>
    <row r="46" spans="1:6" ht="141.75" x14ac:dyDescent="0.25">
      <c r="A46" s="248">
        <v>34</v>
      </c>
      <c r="B46" s="75" t="s">
        <v>4481</v>
      </c>
      <c r="C46" s="75" t="s">
        <v>36958</v>
      </c>
      <c r="D46" s="75" t="s">
        <v>36959</v>
      </c>
      <c r="E46" s="74">
        <v>1736206.82</v>
      </c>
      <c r="F46" s="72" t="s">
        <v>272</v>
      </c>
    </row>
    <row r="47" spans="1:6" x14ac:dyDescent="0.25">
      <c r="A47" s="248"/>
      <c r="B47" s="2351" t="s">
        <v>481</v>
      </c>
      <c r="C47" s="2351"/>
      <c r="D47" s="75"/>
      <c r="E47" s="72"/>
      <c r="F47" s="72"/>
    </row>
    <row r="48" spans="1:6" ht="63" x14ac:dyDescent="0.25">
      <c r="A48" s="248">
        <v>35</v>
      </c>
      <c r="B48" s="75" t="s">
        <v>683</v>
      </c>
      <c r="C48" s="75" t="s">
        <v>36960</v>
      </c>
      <c r="D48" s="75" t="s">
        <v>36961</v>
      </c>
      <c r="E48" s="74">
        <v>3500000</v>
      </c>
      <c r="F48" s="72" t="s">
        <v>13</v>
      </c>
    </row>
    <row r="49" spans="1:6" ht="31.5" x14ac:dyDescent="0.25">
      <c r="A49" s="248"/>
      <c r="B49" s="76" t="s">
        <v>4995</v>
      </c>
      <c r="C49" s="75"/>
      <c r="D49" s="75"/>
      <c r="E49" s="72"/>
      <c r="F49" s="72"/>
    </row>
    <row r="50" spans="1:6" ht="31.5" x14ac:dyDescent="0.25">
      <c r="A50" s="248">
        <v>36</v>
      </c>
      <c r="B50" s="75" t="s">
        <v>700</v>
      </c>
      <c r="C50" s="75" t="s">
        <v>36962</v>
      </c>
      <c r="D50" s="75" t="s">
        <v>36963</v>
      </c>
      <c r="E50" s="74">
        <v>4746034.4000000004</v>
      </c>
      <c r="F50" s="72" t="s">
        <v>13</v>
      </c>
    </row>
    <row r="51" spans="1:6" x14ac:dyDescent="0.25">
      <c r="A51" s="248"/>
      <c r="B51" s="76" t="s">
        <v>248</v>
      </c>
      <c r="C51" s="75"/>
      <c r="D51" s="75"/>
      <c r="E51" s="82">
        <f>SUM(E6:E50)</f>
        <v>70074137.999999985</v>
      </c>
      <c r="F51" s="72"/>
    </row>
    <row r="52" spans="1:6" x14ac:dyDescent="0.25">
      <c r="A52" s="248"/>
      <c r="B52" s="2480" t="s">
        <v>9</v>
      </c>
      <c r="C52" s="2480"/>
      <c r="D52" s="2480"/>
      <c r="E52" s="189"/>
      <c r="F52" s="71"/>
    </row>
    <row r="53" spans="1:6" ht="63" x14ac:dyDescent="0.25">
      <c r="A53" s="248">
        <v>1</v>
      </c>
      <c r="B53" s="75" t="s">
        <v>269</v>
      </c>
      <c r="C53" s="49" t="s">
        <v>36964</v>
      </c>
      <c r="D53" s="75" t="s">
        <v>271</v>
      </c>
      <c r="E53" s="187">
        <v>1000000</v>
      </c>
      <c r="F53" s="72" t="s">
        <v>272</v>
      </c>
    </row>
    <row r="54" spans="1:6" x14ac:dyDescent="0.25">
      <c r="A54" s="248"/>
      <c r="B54" s="76" t="s">
        <v>273</v>
      </c>
      <c r="C54" s="49"/>
      <c r="D54" s="75"/>
      <c r="E54" s="187"/>
      <c r="F54" s="72"/>
    </row>
    <row r="55" spans="1:6" ht="94.5" x14ac:dyDescent="0.25">
      <c r="A55" s="248">
        <v>2</v>
      </c>
      <c r="B55" s="75" t="s">
        <v>274</v>
      </c>
      <c r="C55" s="49" t="s">
        <v>36965</v>
      </c>
      <c r="D55" s="75" t="s">
        <v>276</v>
      </c>
      <c r="E55" s="187">
        <v>4500000</v>
      </c>
      <c r="F55" s="72" t="s">
        <v>277</v>
      </c>
    </row>
    <row r="56" spans="1:6" x14ac:dyDescent="0.25">
      <c r="A56" s="248"/>
      <c r="B56" s="76" t="s">
        <v>248</v>
      </c>
      <c r="C56" s="75"/>
      <c r="D56" s="75"/>
      <c r="E56" s="189">
        <v>5500000</v>
      </c>
      <c r="F56" s="72"/>
    </row>
    <row r="57" spans="1:6" ht="21.75" customHeight="1" x14ac:dyDescent="0.25">
      <c r="A57" s="248"/>
      <c r="B57" s="2348" t="s">
        <v>323</v>
      </c>
      <c r="C57" s="2350"/>
      <c r="D57" s="75"/>
      <c r="E57" s="189"/>
      <c r="F57" s="72"/>
    </row>
    <row r="58" spans="1:6" x14ac:dyDescent="0.25">
      <c r="A58" s="248"/>
      <c r="B58" s="2348" t="s">
        <v>11293</v>
      </c>
      <c r="C58" s="2350"/>
      <c r="D58" s="75"/>
      <c r="E58" s="72"/>
      <c r="F58" s="72"/>
    </row>
    <row r="59" spans="1:6" ht="78.75" x14ac:dyDescent="0.25">
      <c r="A59" s="248">
        <v>42</v>
      </c>
      <c r="B59" s="75" t="s">
        <v>36966</v>
      </c>
      <c r="C59" s="75" t="s">
        <v>36967</v>
      </c>
      <c r="D59" s="75" t="s">
        <v>36968</v>
      </c>
      <c r="E59" s="74">
        <v>2500000</v>
      </c>
      <c r="F59" s="72" t="s">
        <v>13</v>
      </c>
    </row>
    <row r="60" spans="1:6" ht="78.75" x14ac:dyDescent="0.25">
      <c r="A60" s="248">
        <v>43</v>
      </c>
      <c r="B60" s="75" t="s">
        <v>36969</v>
      </c>
      <c r="C60" s="75" t="s">
        <v>36970</v>
      </c>
      <c r="D60" s="75" t="s">
        <v>36971</v>
      </c>
      <c r="E60" s="74">
        <v>2500000</v>
      </c>
      <c r="F60" s="72" t="s">
        <v>13</v>
      </c>
    </row>
    <row r="61" spans="1:6" ht="78.75" x14ac:dyDescent="0.25">
      <c r="A61" s="248">
        <v>44</v>
      </c>
      <c r="B61" s="75" t="s">
        <v>36972</v>
      </c>
      <c r="C61" s="75" t="s">
        <v>36973</v>
      </c>
      <c r="D61" s="75" t="s">
        <v>36974</v>
      </c>
      <c r="E61" s="74">
        <v>2500000</v>
      </c>
      <c r="F61" s="72" t="s">
        <v>13</v>
      </c>
    </row>
    <row r="62" spans="1:6" ht="409.5" x14ac:dyDescent="0.25">
      <c r="A62" s="248">
        <v>45</v>
      </c>
      <c r="B62" s="75" t="s">
        <v>36975</v>
      </c>
      <c r="C62" s="75" t="s">
        <v>36976</v>
      </c>
      <c r="D62" s="75" t="s">
        <v>36977</v>
      </c>
      <c r="E62" s="74">
        <v>2500000</v>
      </c>
      <c r="F62" s="72" t="s">
        <v>13</v>
      </c>
    </row>
    <row r="63" spans="1:6" ht="204.75" x14ac:dyDescent="0.25">
      <c r="A63" s="1475">
        <v>47</v>
      </c>
      <c r="B63" s="964" t="s">
        <v>36978</v>
      </c>
      <c r="C63" s="964" t="s">
        <v>36979</v>
      </c>
      <c r="D63" s="964" t="s">
        <v>36980</v>
      </c>
      <c r="E63" s="1476">
        <v>1236206.82</v>
      </c>
      <c r="F63" s="1451" t="s">
        <v>272</v>
      </c>
    </row>
    <row r="64" spans="1:6" x14ac:dyDescent="0.25">
      <c r="A64" s="201"/>
      <c r="B64" s="76" t="s">
        <v>248</v>
      </c>
      <c r="C64" s="76"/>
      <c r="D64" s="76"/>
      <c r="E64" s="82">
        <f>SUM(E59:E63)</f>
        <v>11236206.82</v>
      </c>
      <c r="F64" s="71"/>
    </row>
    <row r="65" spans="1:6" ht="24" customHeight="1" x14ac:dyDescent="0.25">
      <c r="A65" s="88"/>
      <c r="B65" s="2373" t="s">
        <v>324</v>
      </c>
      <c r="C65" s="2374"/>
      <c r="D65" s="88"/>
      <c r="E65" s="89">
        <f>E64+E56+E51</f>
        <v>86810344.819999993</v>
      </c>
      <c r="F65" s="88"/>
    </row>
    <row r="69" spans="1:6" x14ac:dyDescent="0.25">
      <c r="A69" s="2553" t="s">
        <v>0</v>
      </c>
      <c r="B69" s="2554"/>
      <c r="C69" s="2554"/>
      <c r="D69" s="2554"/>
      <c r="E69" s="2554"/>
      <c r="F69" s="2555"/>
    </row>
    <row r="70" spans="1:6" x14ac:dyDescent="0.25">
      <c r="A70" s="2553" t="s">
        <v>36895</v>
      </c>
      <c r="B70" s="2554"/>
      <c r="C70" s="2554"/>
      <c r="D70" s="2554"/>
      <c r="E70" s="2554"/>
      <c r="F70" s="2555"/>
    </row>
    <row r="71" spans="1:6" x14ac:dyDescent="0.25">
      <c r="A71" s="2553" t="s">
        <v>18642</v>
      </c>
      <c r="B71" s="2554"/>
      <c r="C71" s="2554"/>
      <c r="D71" s="2554"/>
      <c r="E71" s="2555"/>
      <c r="F71" s="92"/>
    </row>
    <row r="72" spans="1:6" ht="31.5" x14ac:dyDescent="0.25">
      <c r="A72" s="38" t="s">
        <v>3</v>
      </c>
      <c r="B72" s="45" t="s">
        <v>4</v>
      </c>
      <c r="C72" s="45" t="s">
        <v>5</v>
      </c>
      <c r="D72" s="45" t="s">
        <v>6</v>
      </c>
      <c r="E72" s="386" t="s">
        <v>2611</v>
      </c>
      <c r="F72" s="45" t="s">
        <v>8</v>
      </c>
    </row>
    <row r="73" spans="1:6" x14ac:dyDescent="0.25">
      <c r="A73" s="464"/>
      <c r="B73" s="2330" t="s">
        <v>9</v>
      </c>
      <c r="C73" s="2535"/>
      <c r="D73" s="2331"/>
      <c r="E73" s="386"/>
      <c r="F73" s="45"/>
    </row>
    <row r="74" spans="1:6" ht="126" x14ac:dyDescent="0.25">
      <c r="A74" s="43">
        <v>1</v>
      </c>
      <c r="B74" s="44" t="s">
        <v>295</v>
      </c>
      <c r="C74" s="44" t="s">
        <v>36981</v>
      </c>
      <c r="D74" s="44" t="s">
        <v>535</v>
      </c>
      <c r="E74" s="46">
        <v>682758.62</v>
      </c>
      <c r="F74" s="42" t="s">
        <v>135</v>
      </c>
    </row>
    <row r="75" spans="1:6" x14ac:dyDescent="0.25">
      <c r="A75" s="43"/>
      <c r="B75" s="2330" t="s">
        <v>334</v>
      </c>
      <c r="C75" s="2535"/>
      <c r="D75" s="2331"/>
      <c r="E75" s="564"/>
      <c r="F75" s="462"/>
    </row>
    <row r="76" spans="1:6" ht="110.25" x14ac:dyDescent="0.25">
      <c r="A76" s="43">
        <v>2</v>
      </c>
      <c r="B76" s="1477" t="s">
        <v>295</v>
      </c>
      <c r="C76" s="1477" t="s">
        <v>36901</v>
      </c>
      <c r="D76" s="1477" t="s">
        <v>544</v>
      </c>
      <c r="E76" s="564">
        <v>341379.32</v>
      </c>
      <c r="F76" s="462" t="s">
        <v>135</v>
      </c>
    </row>
    <row r="77" spans="1:6" x14ac:dyDescent="0.25">
      <c r="A77" s="43"/>
      <c r="B77" s="483" t="s">
        <v>34</v>
      </c>
      <c r="C77" s="1477"/>
      <c r="D77" s="1477"/>
      <c r="E77" s="564"/>
      <c r="F77" s="462"/>
    </row>
    <row r="78" spans="1:6" ht="47.25" x14ac:dyDescent="0.25">
      <c r="A78" s="43">
        <v>3</v>
      </c>
      <c r="B78" s="44" t="s">
        <v>309</v>
      </c>
      <c r="C78" s="44" t="s">
        <v>36905</v>
      </c>
      <c r="D78" s="44" t="s">
        <v>341</v>
      </c>
      <c r="E78" s="46">
        <v>1008335</v>
      </c>
      <c r="F78" s="44" t="s">
        <v>135</v>
      </c>
    </row>
    <row r="79" spans="1:6" ht="78.75" x14ac:dyDescent="0.25">
      <c r="A79" s="43">
        <v>4</v>
      </c>
      <c r="B79" s="44" t="s">
        <v>31942</v>
      </c>
      <c r="C79" s="44" t="s">
        <v>36906</v>
      </c>
      <c r="D79" s="44" t="s">
        <v>341</v>
      </c>
      <c r="E79" s="48">
        <v>977872</v>
      </c>
      <c r="F79" s="44" t="s">
        <v>135</v>
      </c>
    </row>
    <row r="80" spans="1:6" x14ac:dyDescent="0.25">
      <c r="A80" s="43"/>
      <c r="B80" s="2332" t="s">
        <v>739</v>
      </c>
      <c r="C80" s="2332"/>
      <c r="D80" s="44"/>
      <c r="E80" s="48"/>
      <c r="F80" s="44"/>
    </row>
    <row r="81" spans="1:6" ht="94.5" x14ac:dyDescent="0.25">
      <c r="A81" s="43">
        <v>5</v>
      </c>
      <c r="B81" s="44" t="s">
        <v>41</v>
      </c>
      <c r="C81" s="44" t="s">
        <v>36907</v>
      </c>
      <c r="D81" s="44" t="s">
        <v>302</v>
      </c>
      <c r="E81" s="48">
        <v>568965.4</v>
      </c>
      <c r="F81" s="44" t="s">
        <v>135</v>
      </c>
    </row>
    <row r="82" spans="1:6" x14ac:dyDescent="0.25">
      <c r="A82" s="43"/>
      <c r="B82" s="2328" t="s">
        <v>9344</v>
      </c>
      <c r="C82" s="2328"/>
      <c r="D82" s="42"/>
      <c r="E82" s="48"/>
      <c r="F82" s="44"/>
    </row>
    <row r="83" spans="1:6" ht="63" x14ac:dyDescent="0.25">
      <c r="A83" s="43">
        <v>7</v>
      </c>
      <c r="B83" s="42" t="s">
        <v>36936</v>
      </c>
      <c r="C83" s="42" t="s">
        <v>36937</v>
      </c>
      <c r="D83" s="42" t="s">
        <v>36982</v>
      </c>
      <c r="E83" s="46">
        <v>5000000</v>
      </c>
      <c r="F83" s="44" t="s">
        <v>13</v>
      </c>
    </row>
    <row r="84" spans="1:6" x14ac:dyDescent="0.25">
      <c r="A84" s="43"/>
      <c r="B84" s="38" t="s">
        <v>704</v>
      </c>
      <c r="C84" s="45"/>
      <c r="D84" s="45"/>
      <c r="E84" s="50">
        <f>SUM(E74:E83)</f>
        <v>8579310.3399999999</v>
      </c>
      <c r="F84" s="45"/>
    </row>
    <row r="85" spans="1:6" ht="21.75" customHeight="1" x14ac:dyDescent="0.25">
      <c r="A85" s="43"/>
      <c r="B85" s="2381" t="s">
        <v>323</v>
      </c>
      <c r="C85" s="2382"/>
      <c r="D85" s="45"/>
      <c r="E85" s="50"/>
      <c r="F85" s="45"/>
    </row>
    <row r="86" spans="1:6" ht="47.25" x14ac:dyDescent="0.25">
      <c r="A86" s="43">
        <v>6</v>
      </c>
      <c r="B86" s="42" t="s">
        <v>36983</v>
      </c>
      <c r="C86" s="44" t="s">
        <v>36909</v>
      </c>
      <c r="D86" s="42" t="s">
        <v>36984</v>
      </c>
      <c r="E86" s="48">
        <v>2800000</v>
      </c>
      <c r="F86" s="44" t="s">
        <v>13</v>
      </c>
    </row>
    <row r="87" spans="1:6" x14ac:dyDescent="0.25">
      <c r="A87" s="88"/>
      <c r="B87" s="38" t="s">
        <v>704</v>
      </c>
      <c r="C87" s="88"/>
      <c r="D87" s="88"/>
      <c r="E87" s="50">
        <v>2800000</v>
      </c>
      <c r="F87" s="88"/>
    </row>
    <row r="88" spans="1:6" x14ac:dyDescent="0.25">
      <c r="A88" s="88"/>
      <c r="B88" s="88" t="s">
        <v>324</v>
      </c>
      <c r="C88" s="88"/>
      <c r="D88" s="88"/>
      <c r="E88" s="404">
        <f>E87+E84</f>
        <v>11379310.34</v>
      </c>
      <c r="F88" s="88"/>
    </row>
  </sheetData>
  <mergeCells count="24">
    <mergeCell ref="A1:F1"/>
    <mergeCell ref="A2:F2"/>
    <mergeCell ref="A3:F3"/>
    <mergeCell ref="B5:C5"/>
    <mergeCell ref="B10:C10"/>
    <mergeCell ref="B17:C17"/>
    <mergeCell ref="B19:C19"/>
    <mergeCell ref="B32:C32"/>
    <mergeCell ref="B80:C80"/>
    <mergeCell ref="B14:C14"/>
    <mergeCell ref="A69:F69"/>
    <mergeCell ref="A70:F70"/>
    <mergeCell ref="A71:E71"/>
    <mergeCell ref="B73:D73"/>
    <mergeCell ref="B82:C82"/>
    <mergeCell ref="B40:C40"/>
    <mergeCell ref="B45:C45"/>
    <mergeCell ref="B47:C47"/>
    <mergeCell ref="B85:C85"/>
    <mergeCell ref="B52:D52"/>
    <mergeCell ref="B58:C58"/>
    <mergeCell ref="B65:C65"/>
    <mergeCell ref="B57:C57"/>
    <mergeCell ref="B75:D75"/>
  </mergeCells>
  <pageMargins left="0.7" right="0.7" top="0.75" bottom="0.75" header="0.3" footer="0.3"/>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3"/>
  <sheetViews>
    <sheetView topLeftCell="A103" workbookViewId="0">
      <selection activeCell="C108" sqref="C108"/>
    </sheetView>
  </sheetViews>
  <sheetFormatPr defaultRowHeight="15.75" x14ac:dyDescent="0.25"/>
  <cols>
    <col min="1" max="1" width="8.42578125" style="128" customWidth="1"/>
    <col min="2" max="2" width="19.7109375" style="128" customWidth="1"/>
    <col min="3" max="3" width="46.85546875" style="128" customWidth="1"/>
    <col min="4" max="4" width="16.42578125" style="128" customWidth="1"/>
    <col min="5" max="5" width="19.42578125" style="128" customWidth="1"/>
    <col min="6" max="6" width="15.140625" style="128" customWidth="1"/>
    <col min="7" max="16384" width="9.140625" style="128"/>
  </cols>
  <sheetData>
    <row r="1" spans="1:6" x14ac:dyDescent="0.25">
      <c r="A1" s="2352" t="s">
        <v>0</v>
      </c>
      <c r="B1" s="2352"/>
      <c r="C1" s="2352"/>
      <c r="D1" s="2352"/>
      <c r="E1" s="2352"/>
      <c r="F1" s="2352"/>
    </row>
    <row r="2" spans="1:6" x14ac:dyDescent="0.25">
      <c r="A2" s="2352" t="s">
        <v>37056</v>
      </c>
      <c r="B2" s="2352"/>
      <c r="C2" s="2352"/>
      <c r="D2" s="2352"/>
      <c r="E2" s="2352"/>
      <c r="F2" s="2352"/>
    </row>
    <row r="3" spans="1:6" x14ac:dyDescent="0.25">
      <c r="A3" s="2352" t="s">
        <v>281</v>
      </c>
      <c r="B3" s="2352"/>
      <c r="C3" s="2352"/>
      <c r="D3" s="2352"/>
      <c r="E3" s="2352"/>
      <c r="F3" s="2352"/>
    </row>
    <row r="4" spans="1:6" ht="31.5" x14ac:dyDescent="0.25">
      <c r="A4" s="1268" t="s">
        <v>3</v>
      </c>
      <c r="B4" s="45" t="s">
        <v>283</v>
      </c>
      <c r="C4" s="45" t="s">
        <v>284</v>
      </c>
      <c r="D4" s="45" t="s">
        <v>5291</v>
      </c>
      <c r="E4" s="1234" t="s">
        <v>286</v>
      </c>
      <c r="F4" s="386" t="s">
        <v>287</v>
      </c>
    </row>
    <row r="5" spans="1:6" x14ac:dyDescent="0.25">
      <c r="A5" s="1478"/>
      <c r="B5" s="2475" t="s">
        <v>9</v>
      </c>
      <c r="C5" s="2475"/>
      <c r="D5" s="2475"/>
      <c r="E5" s="1479"/>
      <c r="F5" s="556"/>
    </row>
    <row r="6" spans="1:6" ht="47.25" x14ac:dyDescent="0.25">
      <c r="A6" s="878">
        <v>1</v>
      </c>
      <c r="B6" s="121" t="s">
        <v>289</v>
      </c>
      <c r="C6" s="121" t="s">
        <v>37057</v>
      </c>
      <c r="D6" s="121" t="s">
        <v>12</v>
      </c>
      <c r="E6" s="896">
        <v>916000</v>
      </c>
      <c r="F6" s="148" t="s">
        <v>135</v>
      </c>
    </row>
    <row r="7" spans="1:6" ht="157.5" x14ac:dyDescent="0.25">
      <c r="A7" s="878">
        <v>2</v>
      </c>
      <c r="B7" s="121" t="s">
        <v>295</v>
      </c>
      <c r="C7" s="121" t="s">
        <v>37058</v>
      </c>
      <c r="D7" s="121" t="s">
        <v>1232</v>
      </c>
      <c r="E7" s="896">
        <v>2156620.5</v>
      </c>
      <c r="F7" s="148" t="s">
        <v>135</v>
      </c>
    </row>
    <row r="8" spans="1:6" ht="47.25" x14ac:dyDescent="0.25">
      <c r="A8" s="878">
        <v>3</v>
      </c>
      <c r="B8" s="121" t="s">
        <v>17</v>
      </c>
      <c r="C8" s="121" t="s">
        <v>37059</v>
      </c>
      <c r="D8" s="121" t="s">
        <v>19</v>
      </c>
      <c r="E8" s="896">
        <v>264000</v>
      </c>
      <c r="F8" s="148" t="s">
        <v>135</v>
      </c>
    </row>
    <row r="9" spans="1:6" ht="47.25" x14ac:dyDescent="0.25">
      <c r="A9" s="878">
        <v>4</v>
      </c>
      <c r="B9" s="121" t="s">
        <v>20</v>
      </c>
      <c r="C9" s="121" t="s">
        <v>37060</v>
      </c>
      <c r="D9" s="121" t="s">
        <v>22</v>
      </c>
      <c r="E9" s="896">
        <v>72000</v>
      </c>
      <c r="F9" s="148" t="s">
        <v>135</v>
      </c>
    </row>
    <row r="10" spans="1:6" ht="94.5" x14ac:dyDescent="0.25">
      <c r="A10" s="878">
        <v>5</v>
      </c>
      <c r="B10" s="121" t="s">
        <v>23</v>
      </c>
      <c r="C10" s="121" t="s">
        <v>37061</v>
      </c>
      <c r="D10" s="121" t="s">
        <v>19378</v>
      </c>
      <c r="E10" s="896">
        <v>800000</v>
      </c>
      <c r="F10" s="148" t="s">
        <v>135</v>
      </c>
    </row>
    <row r="11" spans="1:6" x14ac:dyDescent="0.25">
      <c r="A11" s="363"/>
      <c r="B11" s="2475" t="s">
        <v>334</v>
      </c>
      <c r="C11" s="2475"/>
      <c r="D11" s="2475"/>
      <c r="E11" s="1150"/>
      <c r="F11" s="120"/>
    </row>
    <row r="12" spans="1:6" ht="141.75" x14ac:dyDescent="0.25">
      <c r="A12" s="878">
        <v>6</v>
      </c>
      <c r="B12" s="121" t="s">
        <v>295</v>
      </c>
      <c r="C12" s="121" t="s">
        <v>37062</v>
      </c>
      <c r="D12" s="121" t="s">
        <v>3852</v>
      </c>
      <c r="E12" s="896">
        <v>868103.4</v>
      </c>
      <c r="F12" s="148" t="s">
        <v>135</v>
      </c>
    </row>
    <row r="13" spans="1:6" ht="94.5" x14ac:dyDescent="0.25">
      <c r="A13" s="878">
        <v>7</v>
      </c>
      <c r="B13" s="121" t="s">
        <v>37063</v>
      </c>
      <c r="C13" s="121" t="s">
        <v>37064</v>
      </c>
      <c r="D13" s="121" t="s">
        <v>19387</v>
      </c>
      <c r="E13" s="896">
        <v>868103.4</v>
      </c>
      <c r="F13" s="148" t="s">
        <v>135</v>
      </c>
    </row>
    <row r="14" spans="1:6" ht="94.5" x14ac:dyDescent="0.25">
      <c r="A14" s="878">
        <v>8</v>
      </c>
      <c r="B14" s="121" t="s">
        <v>23</v>
      </c>
      <c r="C14" s="121" t="s">
        <v>37065</v>
      </c>
      <c r="D14" s="121" t="s">
        <v>19378</v>
      </c>
      <c r="E14" s="896">
        <v>868103.4</v>
      </c>
      <c r="F14" s="148" t="s">
        <v>135</v>
      </c>
    </row>
    <row r="15" spans="1:6" ht="126" x14ac:dyDescent="0.25">
      <c r="A15" s="878">
        <v>9</v>
      </c>
      <c r="B15" s="121" t="s">
        <v>301</v>
      </c>
      <c r="C15" s="121" t="s">
        <v>37066</v>
      </c>
      <c r="D15" s="121" t="s">
        <v>37067</v>
      </c>
      <c r="E15" s="896">
        <v>4568965.5199999996</v>
      </c>
      <c r="F15" s="148" t="s">
        <v>135</v>
      </c>
    </row>
    <row r="16" spans="1:6" ht="220.5" x14ac:dyDescent="0.25">
      <c r="A16" s="878">
        <v>10</v>
      </c>
      <c r="B16" s="121" t="s">
        <v>4481</v>
      </c>
      <c r="C16" s="121" t="s">
        <v>37068</v>
      </c>
      <c r="D16" s="121" t="s">
        <v>37069</v>
      </c>
      <c r="E16" s="896">
        <v>1736206.9</v>
      </c>
      <c r="F16" s="148" t="s">
        <v>272</v>
      </c>
    </row>
    <row r="17" spans="1:6" x14ac:dyDescent="0.25">
      <c r="A17" s="363"/>
      <c r="B17" s="115" t="s">
        <v>303</v>
      </c>
      <c r="C17" s="123"/>
      <c r="D17" s="123"/>
      <c r="E17" s="1150"/>
      <c r="F17" s="120"/>
    </row>
    <row r="18" spans="1:6" ht="204.75" x14ac:dyDescent="0.25">
      <c r="A18" s="878">
        <v>11</v>
      </c>
      <c r="B18" s="121" t="s">
        <v>37070</v>
      </c>
      <c r="C18" s="121" t="s">
        <v>37071</v>
      </c>
      <c r="D18" s="121" t="s">
        <v>37072</v>
      </c>
      <c r="E18" s="1480">
        <v>1736206.9</v>
      </c>
      <c r="F18" s="148" t="s">
        <v>272</v>
      </c>
    </row>
    <row r="19" spans="1:6" x14ac:dyDescent="0.25">
      <c r="A19" s="363"/>
      <c r="B19" s="115" t="s">
        <v>34</v>
      </c>
      <c r="C19" s="123"/>
      <c r="D19" s="123"/>
      <c r="E19" s="1150"/>
      <c r="F19" s="120"/>
    </row>
    <row r="20" spans="1:6" ht="94.5" x14ac:dyDescent="0.25">
      <c r="A20" s="878">
        <v>12</v>
      </c>
      <c r="B20" s="121" t="s">
        <v>309</v>
      </c>
      <c r="C20" s="121" t="s">
        <v>37073</v>
      </c>
      <c r="D20" s="121" t="s">
        <v>37074</v>
      </c>
      <c r="E20" s="896">
        <v>6500000</v>
      </c>
      <c r="F20" s="148" t="s">
        <v>135</v>
      </c>
    </row>
    <row r="21" spans="1:6" ht="78.75" x14ac:dyDescent="0.25">
      <c r="A21" s="878">
        <v>13</v>
      </c>
      <c r="B21" s="121" t="s">
        <v>37075</v>
      </c>
      <c r="C21" s="121" t="s">
        <v>37076</v>
      </c>
      <c r="D21" s="121" t="s">
        <v>5368</v>
      </c>
      <c r="E21" s="896">
        <v>15775480.68</v>
      </c>
      <c r="F21" s="148" t="s">
        <v>135</v>
      </c>
    </row>
    <row r="22" spans="1:6" x14ac:dyDescent="0.25">
      <c r="A22" s="363"/>
      <c r="B22" s="2527" t="s">
        <v>5895</v>
      </c>
      <c r="C22" s="2423"/>
      <c r="D22" s="123"/>
      <c r="E22" s="1150"/>
      <c r="F22" s="120"/>
    </row>
    <row r="23" spans="1:6" ht="141.75" x14ac:dyDescent="0.25">
      <c r="A23" s="363">
        <v>14</v>
      </c>
      <c r="B23" s="121" t="s">
        <v>37077</v>
      </c>
      <c r="C23" s="121" t="s">
        <v>37078</v>
      </c>
      <c r="D23" s="121" t="s">
        <v>37079</v>
      </c>
      <c r="E23" s="896">
        <v>1000000</v>
      </c>
      <c r="F23" s="148" t="s">
        <v>13</v>
      </c>
    </row>
    <row r="24" spans="1:6" ht="126" x14ac:dyDescent="0.25">
      <c r="A24" s="363">
        <v>15</v>
      </c>
      <c r="B24" s="121" t="s">
        <v>37080</v>
      </c>
      <c r="C24" s="121" t="s">
        <v>37081</v>
      </c>
      <c r="D24" s="121" t="s">
        <v>37082</v>
      </c>
      <c r="E24" s="896">
        <v>1000000</v>
      </c>
      <c r="F24" s="148" t="s">
        <v>272</v>
      </c>
    </row>
    <row r="25" spans="1:6" ht="189" x14ac:dyDescent="0.25">
      <c r="A25" s="363">
        <v>16</v>
      </c>
      <c r="B25" s="121" t="s">
        <v>37083</v>
      </c>
      <c r="C25" s="121" t="s">
        <v>37084</v>
      </c>
      <c r="D25" s="121" t="s">
        <v>37085</v>
      </c>
      <c r="E25" s="896">
        <v>1500000</v>
      </c>
      <c r="F25" s="148" t="s">
        <v>13</v>
      </c>
    </row>
    <row r="26" spans="1:6" ht="31.5" x14ac:dyDescent="0.25">
      <c r="A26" s="363">
        <v>17</v>
      </c>
      <c r="B26" s="121" t="s">
        <v>37086</v>
      </c>
      <c r="C26" s="121" t="s">
        <v>37087</v>
      </c>
      <c r="D26" s="121" t="s">
        <v>37088</v>
      </c>
      <c r="E26" s="896">
        <v>1000000</v>
      </c>
      <c r="F26" s="148" t="s">
        <v>13</v>
      </c>
    </row>
    <row r="27" spans="1:6" ht="126" x14ac:dyDescent="0.25">
      <c r="A27" s="363">
        <v>18</v>
      </c>
      <c r="B27" s="121" t="s">
        <v>37089</v>
      </c>
      <c r="C27" s="121" t="s">
        <v>37090</v>
      </c>
      <c r="D27" s="121" t="s">
        <v>37091</v>
      </c>
      <c r="E27" s="896">
        <v>1000000</v>
      </c>
      <c r="F27" s="148" t="s">
        <v>13</v>
      </c>
    </row>
    <row r="28" spans="1:6" ht="78.75" x14ac:dyDescent="0.25">
      <c r="A28" s="363">
        <v>19</v>
      </c>
      <c r="B28" s="121" t="s">
        <v>37092</v>
      </c>
      <c r="C28" s="121" t="s">
        <v>37093</v>
      </c>
      <c r="D28" s="121" t="s">
        <v>37094</v>
      </c>
      <c r="E28" s="896">
        <v>1200000</v>
      </c>
      <c r="F28" s="148" t="s">
        <v>13</v>
      </c>
    </row>
    <row r="29" spans="1:6" ht="126" x14ac:dyDescent="0.25">
      <c r="A29" s="363">
        <v>20</v>
      </c>
      <c r="B29" s="121" t="s">
        <v>37095</v>
      </c>
      <c r="C29" s="121" t="s">
        <v>37096</v>
      </c>
      <c r="D29" s="121" t="s">
        <v>37097</v>
      </c>
      <c r="E29" s="896">
        <v>1500000</v>
      </c>
      <c r="F29" s="148" t="s">
        <v>13</v>
      </c>
    </row>
    <row r="30" spans="1:6" ht="299.25" x14ac:dyDescent="0.25">
      <c r="A30" s="363">
        <v>21</v>
      </c>
      <c r="B30" s="121" t="s">
        <v>37098</v>
      </c>
      <c r="C30" s="121" t="s">
        <v>37099</v>
      </c>
      <c r="D30" s="121" t="s">
        <v>37100</v>
      </c>
      <c r="E30" s="896">
        <v>2000000</v>
      </c>
      <c r="F30" s="148" t="s">
        <v>13</v>
      </c>
    </row>
    <row r="31" spans="1:6" ht="31.5" x14ac:dyDescent="0.25">
      <c r="A31" s="363">
        <v>22</v>
      </c>
      <c r="B31" s="121" t="s">
        <v>37101</v>
      </c>
      <c r="C31" s="121" t="s">
        <v>37102</v>
      </c>
      <c r="D31" s="121" t="s">
        <v>37103</v>
      </c>
      <c r="E31" s="896">
        <v>1000000</v>
      </c>
      <c r="F31" s="148" t="s">
        <v>13</v>
      </c>
    </row>
    <row r="32" spans="1:6" ht="204.75" x14ac:dyDescent="0.25">
      <c r="A32" s="363">
        <v>23</v>
      </c>
      <c r="B32" s="121" t="s">
        <v>37104</v>
      </c>
      <c r="C32" s="121" t="s">
        <v>37105</v>
      </c>
      <c r="D32" s="121" t="s">
        <v>37106</v>
      </c>
      <c r="E32" s="896">
        <v>1500000</v>
      </c>
      <c r="F32" s="148" t="s">
        <v>13</v>
      </c>
    </row>
    <row r="33" spans="1:6" x14ac:dyDescent="0.25">
      <c r="A33" s="363"/>
      <c r="B33" s="2375" t="s">
        <v>5872</v>
      </c>
      <c r="C33" s="2376"/>
      <c r="D33" s="123"/>
      <c r="E33" s="1150"/>
      <c r="F33" s="120"/>
    </row>
    <row r="34" spans="1:6" ht="78.75" x14ac:dyDescent="0.25">
      <c r="A34" s="363">
        <v>24</v>
      </c>
      <c r="B34" s="121" t="s">
        <v>37107</v>
      </c>
      <c r="C34" s="121" t="s">
        <v>37108</v>
      </c>
      <c r="D34" s="121" t="s">
        <v>37109</v>
      </c>
      <c r="E34" s="896">
        <v>1500000</v>
      </c>
      <c r="F34" s="148" t="s">
        <v>13</v>
      </c>
    </row>
    <row r="35" spans="1:6" ht="94.5" x14ac:dyDescent="0.25">
      <c r="A35" s="363">
        <v>25</v>
      </c>
      <c r="B35" s="121" t="s">
        <v>37110</v>
      </c>
      <c r="C35" s="121" t="s">
        <v>37111</v>
      </c>
      <c r="D35" s="121" t="s">
        <v>37112</v>
      </c>
      <c r="E35" s="896">
        <v>1000000</v>
      </c>
      <c r="F35" s="148" t="s">
        <v>272</v>
      </c>
    </row>
    <row r="36" spans="1:6" ht="78.75" x14ac:dyDescent="0.25">
      <c r="A36" s="363">
        <v>27</v>
      </c>
      <c r="B36" s="121" t="s">
        <v>37113</v>
      </c>
      <c r="C36" s="121" t="s">
        <v>37114</v>
      </c>
      <c r="D36" s="121" t="s">
        <v>37109</v>
      </c>
      <c r="E36" s="896">
        <v>1800000</v>
      </c>
      <c r="F36" s="148" t="s">
        <v>13</v>
      </c>
    </row>
    <row r="37" spans="1:6" ht="141.75" x14ac:dyDescent="0.25">
      <c r="A37" s="363">
        <v>28</v>
      </c>
      <c r="B37" s="121" t="s">
        <v>37115</v>
      </c>
      <c r="C37" s="121" t="s">
        <v>37116</v>
      </c>
      <c r="D37" s="121" t="s">
        <v>37117</v>
      </c>
      <c r="E37" s="896">
        <v>1300000</v>
      </c>
      <c r="F37" s="148" t="s">
        <v>272</v>
      </c>
    </row>
    <row r="38" spans="1:6" ht="110.25" x14ac:dyDescent="0.25">
      <c r="A38" s="363">
        <v>29</v>
      </c>
      <c r="B38" s="121" t="s">
        <v>37118</v>
      </c>
      <c r="C38" s="121" t="s">
        <v>37119</v>
      </c>
      <c r="D38" s="121" t="s">
        <v>37120</v>
      </c>
      <c r="E38" s="896">
        <v>1400000</v>
      </c>
      <c r="F38" s="148" t="s">
        <v>272</v>
      </c>
    </row>
    <row r="39" spans="1:6" ht="141.75" x14ac:dyDescent="0.25">
      <c r="A39" s="363">
        <v>30</v>
      </c>
      <c r="B39" s="121" t="s">
        <v>37121</v>
      </c>
      <c r="C39" s="121" t="s">
        <v>37122</v>
      </c>
      <c r="D39" s="121" t="s">
        <v>37117</v>
      </c>
      <c r="E39" s="896">
        <v>1400000</v>
      </c>
      <c r="F39" s="148" t="s">
        <v>272</v>
      </c>
    </row>
    <row r="40" spans="1:6" ht="141.75" x14ac:dyDescent="0.25">
      <c r="A40" s="363">
        <v>31</v>
      </c>
      <c r="B40" s="121" t="s">
        <v>37123</v>
      </c>
      <c r="C40" s="121" t="s">
        <v>37124</v>
      </c>
      <c r="D40" s="121" t="s">
        <v>37117</v>
      </c>
      <c r="E40" s="896">
        <v>1400000</v>
      </c>
      <c r="F40" s="148" t="s">
        <v>272</v>
      </c>
    </row>
    <row r="41" spans="1:6" ht="141.75" x14ac:dyDescent="0.25">
      <c r="A41" s="363">
        <v>32</v>
      </c>
      <c r="B41" s="121" t="s">
        <v>37125</v>
      </c>
      <c r="C41" s="121" t="s">
        <v>37126</v>
      </c>
      <c r="D41" s="121" t="s">
        <v>37117</v>
      </c>
      <c r="E41" s="896">
        <v>1800000</v>
      </c>
      <c r="F41" s="148" t="s">
        <v>272</v>
      </c>
    </row>
    <row r="42" spans="1:6" ht="220.5" x14ac:dyDescent="0.25">
      <c r="A42" s="363">
        <v>33</v>
      </c>
      <c r="B42" s="121" t="s">
        <v>37127</v>
      </c>
      <c r="C42" s="121" t="s">
        <v>37128</v>
      </c>
      <c r="D42" s="121" t="s">
        <v>37129</v>
      </c>
      <c r="E42" s="896">
        <v>1000000</v>
      </c>
      <c r="F42" s="148" t="s">
        <v>272</v>
      </c>
    </row>
    <row r="43" spans="1:6" ht="126" x14ac:dyDescent="0.25">
      <c r="A43" s="363">
        <v>34</v>
      </c>
      <c r="B43" s="121" t="s">
        <v>37130</v>
      </c>
      <c r="C43" s="121" t="s">
        <v>37131</v>
      </c>
      <c r="D43" s="121" t="s">
        <v>37132</v>
      </c>
      <c r="E43" s="896">
        <v>1600000</v>
      </c>
      <c r="F43" s="148" t="s">
        <v>272</v>
      </c>
    </row>
    <row r="44" spans="1:6" ht="78.75" x14ac:dyDescent="0.25">
      <c r="A44" s="363">
        <v>35</v>
      </c>
      <c r="B44" s="121" t="s">
        <v>37133</v>
      </c>
      <c r="C44" s="121" t="s">
        <v>37134</v>
      </c>
      <c r="D44" s="121" t="s">
        <v>37135</v>
      </c>
      <c r="E44" s="896">
        <v>1900000</v>
      </c>
      <c r="F44" s="148" t="s">
        <v>272</v>
      </c>
    </row>
    <row r="45" spans="1:6" ht="78.75" x14ac:dyDescent="0.25">
      <c r="A45" s="363">
        <v>36</v>
      </c>
      <c r="B45" s="121" t="s">
        <v>37136</v>
      </c>
      <c r="C45" s="121" t="s">
        <v>37137</v>
      </c>
      <c r="D45" s="121" t="s">
        <v>37109</v>
      </c>
      <c r="E45" s="896">
        <v>1400000</v>
      </c>
      <c r="F45" s="148" t="s">
        <v>13</v>
      </c>
    </row>
    <row r="46" spans="1:6" ht="110.25" x14ac:dyDescent="0.25">
      <c r="A46" s="363">
        <v>37</v>
      </c>
      <c r="B46" s="121" t="s">
        <v>37138</v>
      </c>
      <c r="C46" s="121" t="s">
        <v>37139</v>
      </c>
      <c r="D46" s="121" t="s">
        <v>37140</v>
      </c>
      <c r="E46" s="896">
        <v>1400000</v>
      </c>
      <c r="F46" s="148" t="s">
        <v>272</v>
      </c>
    </row>
    <row r="47" spans="1:6" ht="78.75" x14ac:dyDescent="0.25">
      <c r="A47" s="363">
        <v>38</v>
      </c>
      <c r="B47" s="121" t="s">
        <v>37141</v>
      </c>
      <c r="C47" s="121" t="s">
        <v>37142</v>
      </c>
      <c r="D47" s="121" t="s">
        <v>37109</v>
      </c>
      <c r="E47" s="896">
        <v>1800000</v>
      </c>
      <c r="F47" s="148" t="s">
        <v>13</v>
      </c>
    </row>
    <row r="48" spans="1:6" x14ac:dyDescent="0.25">
      <c r="A48" s="363"/>
      <c r="B48" s="2375" t="s">
        <v>477</v>
      </c>
      <c r="C48" s="2376"/>
      <c r="D48" s="123"/>
      <c r="E48" s="1150"/>
      <c r="F48" s="120"/>
    </row>
    <row r="49" spans="1:6" ht="236.25" x14ac:dyDescent="0.25">
      <c r="A49" s="363">
        <v>39</v>
      </c>
      <c r="B49" s="123" t="s">
        <v>37143</v>
      </c>
      <c r="C49" s="121" t="s">
        <v>37144</v>
      </c>
      <c r="D49" s="123" t="s">
        <v>19338</v>
      </c>
      <c r="E49" s="1150">
        <v>1169256.8</v>
      </c>
      <c r="F49" s="148" t="s">
        <v>13</v>
      </c>
    </row>
    <row r="50" spans="1:6" ht="236.25" x14ac:dyDescent="0.25">
      <c r="A50" s="363">
        <v>40</v>
      </c>
      <c r="B50" s="123" t="s">
        <v>37145</v>
      </c>
      <c r="C50" s="121" t="s">
        <v>37146</v>
      </c>
      <c r="D50" s="123" t="s">
        <v>19338</v>
      </c>
      <c r="E50" s="1150">
        <v>1169256.8</v>
      </c>
      <c r="F50" s="148" t="s">
        <v>13</v>
      </c>
    </row>
    <row r="51" spans="1:6" ht="236.25" x14ac:dyDescent="0.25">
      <c r="A51" s="363">
        <v>41</v>
      </c>
      <c r="B51" s="123" t="s">
        <v>37147</v>
      </c>
      <c r="C51" s="121" t="s">
        <v>37148</v>
      </c>
      <c r="D51" s="123" t="s">
        <v>19338</v>
      </c>
      <c r="E51" s="1150">
        <v>1169256.8</v>
      </c>
      <c r="F51" s="148" t="s">
        <v>13</v>
      </c>
    </row>
    <row r="52" spans="1:6" ht="236.25" x14ac:dyDescent="0.25">
      <c r="A52" s="363">
        <v>42</v>
      </c>
      <c r="B52" s="123" t="s">
        <v>37149</v>
      </c>
      <c r="C52" s="121" t="s">
        <v>37150</v>
      </c>
      <c r="D52" s="123" t="s">
        <v>19338</v>
      </c>
      <c r="E52" s="1150">
        <v>1169256.8</v>
      </c>
      <c r="F52" s="148" t="s">
        <v>13</v>
      </c>
    </row>
    <row r="53" spans="1:6" ht="78.75" x14ac:dyDescent="0.25">
      <c r="A53" s="363">
        <v>43</v>
      </c>
      <c r="B53" s="121" t="s">
        <v>944</v>
      </c>
      <c r="C53" s="121" t="s">
        <v>37151</v>
      </c>
      <c r="D53" s="121" t="s">
        <v>37152</v>
      </c>
      <c r="E53" s="896">
        <v>3000000</v>
      </c>
      <c r="F53" s="148" t="s">
        <v>13</v>
      </c>
    </row>
    <row r="54" spans="1:6" x14ac:dyDescent="0.25">
      <c r="A54" s="363"/>
      <c r="B54" s="2475" t="s">
        <v>1154</v>
      </c>
      <c r="C54" s="2475"/>
      <c r="D54" s="123"/>
      <c r="E54" s="1150"/>
      <c r="F54" s="120"/>
    </row>
    <row r="55" spans="1:6" ht="47.25" x14ac:dyDescent="0.25">
      <c r="A55" s="363">
        <v>44</v>
      </c>
      <c r="B55" s="199" t="s">
        <v>37153</v>
      </c>
      <c r="C55" s="121" t="s">
        <v>37154</v>
      </c>
      <c r="D55" s="194" t="s">
        <v>37155</v>
      </c>
      <c r="E55" s="1481">
        <v>100000</v>
      </c>
      <c r="F55" s="148" t="s">
        <v>13</v>
      </c>
    </row>
    <row r="56" spans="1:6" ht="47.25" x14ac:dyDescent="0.25">
      <c r="A56" s="363">
        <v>45</v>
      </c>
      <c r="B56" s="199" t="s">
        <v>37156</v>
      </c>
      <c r="C56" s="121" t="s">
        <v>37157</v>
      </c>
      <c r="D56" s="194" t="s">
        <v>37155</v>
      </c>
      <c r="E56" s="1481">
        <v>100000</v>
      </c>
      <c r="F56" s="148" t="s">
        <v>13</v>
      </c>
    </row>
    <row r="57" spans="1:6" ht="47.25" x14ac:dyDescent="0.25">
      <c r="A57" s="363">
        <v>46</v>
      </c>
      <c r="B57" s="199" t="s">
        <v>37158</v>
      </c>
      <c r="C57" s="121" t="s">
        <v>37159</v>
      </c>
      <c r="D57" s="194" t="s">
        <v>37155</v>
      </c>
      <c r="E57" s="1481">
        <v>100000</v>
      </c>
      <c r="F57" s="148" t="s">
        <v>13</v>
      </c>
    </row>
    <row r="58" spans="1:6" ht="47.25" x14ac:dyDescent="0.25">
      <c r="A58" s="363">
        <v>47</v>
      </c>
      <c r="B58" s="199" t="s">
        <v>37160</v>
      </c>
      <c r="C58" s="121" t="s">
        <v>37161</v>
      </c>
      <c r="D58" s="194" t="s">
        <v>19703</v>
      </c>
      <c r="E58" s="1481">
        <v>303526.92</v>
      </c>
      <c r="F58" s="148" t="s">
        <v>13</v>
      </c>
    </row>
    <row r="59" spans="1:6" ht="173.25" x14ac:dyDescent="0.25">
      <c r="A59" s="363">
        <v>48</v>
      </c>
      <c r="B59" s="199" t="s">
        <v>37162</v>
      </c>
      <c r="C59" s="121" t="s">
        <v>37163</v>
      </c>
      <c r="D59" s="194" t="s">
        <v>37164</v>
      </c>
      <c r="E59" s="1481">
        <v>500000</v>
      </c>
      <c r="F59" s="148" t="s">
        <v>272</v>
      </c>
    </row>
    <row r="60" spans="1:6" x14ac:dyDescent="0.25">
      <c r="A60" s="363"/>
      <c r="B60" s="115" t="s">
        <v>248</v>
      </c>
      <c r="C60" s="123"/>
      <c r="D60" s="123"/>
      <c r="E60" s="800">
        <f>SUM(E6:E59)</f>
        <v>79310344.819999993</v>
      </c>
      <c r="F60" s="120"/>
    </row>
    <row r="61" spans="1:6" x14ac:dyDescent="0.25">
      <c r="A61" s="1055"/>
      <c r="B61" s="2820" t="s">
        <v>9</v>
      </c>
      <c r="C61" s="2820"/>
      <c r="D61" s="2820"/>
      <c r="E61" s="1098"/>
      <c r="F61" s="1482"/>
    </row>
    <row r="62" spans="1:6" ht="63" x14ac:dyDescent="0.25">
      <c r="A62" s="1056">
        <v>1</v>
      </c>
      <c r="B62" s="149" t="s">
        <v>269</v>
      </c>
      <c r="C62" s="49" t="s">
        <v>37165</v>
      </c>
      <c r="D62" s="149" t="s">
        <v>271</v>
      </c>
      <c r="E62" s="916">
        <v>1000000</v>
      </c>
      <c r="F62" s="193" t="s">
        <v>272</v>
      </c>
    </row>
    <row r="63" spans="1:6" x14ac:dyDescent="0.25">
      <c r="A63" s="1056"/>
      <c r="B63" s="382" t="s">
        <v>273</v>
      </c>
      <c r="C63" s="49"/>
      <c r="D63" s="149"/>
      <c r="E63" s="916"/>
      <c r="F63" s="193"/>
    </row>
    <row r="64" spans="1:6" ht="94.5" x14ac:dyDescent="0.25">
      <c r="A64" s="1056">
        <v>2</v>
      </c>
      <c r="B64" s="149" t="s">
        <v>274</v>
      </c>
      <c r="C64" s="49" t="s">
        <v>37166</v>
      </c>
      <c r="D64" s="149" t="s">
        <v>276</v>
      </c>
      <c r="E64" s="916">
        <v>4500000</v>
      </c>
      <c r="F64" s="193" t="s">
        <v>277</v>
      </c>
    </row>
    <row r="65" spans="1:6" x14ac:dyDescent="0.25">
      <c r="A65" s="1056"/>
      <c r="B65" s="382" t="s">
        <v>248</v>
      </c>
      <c r="C65" s="123"/>
      <c r="D65" s="149"/>
      <c r="E65" s="1099">
        <v>5500000</v>
      </c>
      <c r="F65" s="193"/>
    </row>
    <row r="66" spans="1:6" ht="20.25" customHeight="1" x14ac:dyDescent="0.25">
      <c r="A66" s="1056"/>
      <c r="B66" s="2365" t="s">
        <v>323</v>
      </c>
      <c r="C66" s="2367"/>
      <c r="D66" s="149"/>
      <c r="E66" s="1099"/>
      <c r="F66" s="193"/>
    </row>
    <row r="67" spans="1:6" ht="63" x14ac:dyDescent="0.25">
      <c r="A67" s="363">
        <v>26</v>
      </c>
      <c r="B67" s="121" t="s">
        <v>37167</v>
      </c>
      <c r="C67" s="121" t="s">
        <v>37114</v>
      </c>
      <c r="D67" s="121" t="s">
        <v>37168</v>
      </c>
      <c r="E67" s="896">
        <v>2000000</v>
      </c>
      <c r="F67" s="148" t="s">
        <v>13</v>
      </c>
    </row>
    <row r="68" spans="1:6" x14ac:dyDescent="0.25">
      <c r="A68" s="88"/>
      <c r="B68" s="382" t="s">
        <v>248</v>
      </c>
      <c r="C68" s="88"/>
      <c r="D68" s="88"/>
      <c r="E68" s="897">
        <v>2000000</v>
      </c>
      <c r="F68" s="88"/>
    </row>
    <row r="69" spans="1:6" x14ac:dyDescent="0.25">
      <c r="A69" s="88"/>
      <c r="B69" s="88" t="s">
        <v>324</v>
      </c>
      <c r="C69" s="88"/>
      <c r="D69" s="88"/>
      <c r="E69" s="89">
        <f>E68+E65+E60</f>
        <v>86810344.819999993</v>
      </c>
      <c r="F69" s="88"/>
    </row>
    <row r="73" spans="1:6" x14ac:dyDescent="0.25">
      <c r="A73" s="2553" t="s">
        <v>0</v>
      </c>
      <c r="B73" s="2554"/>
      <c r="C73" s="2554"/>
      <c r="D73" s="2554"/>
      <c r="E73" s="2554"/>
      <c r="F73" s="2555"/>
    </row>
    <row r="74" spans="1:6" x14ac:dyDescent="0.25">
      <c r="A74" s="2553" t="s">
        <v>37056</v>
      </c>
      <c r="B74" s="2554"/>
      <c r="C74" s="2554"/>
      <c r="D74" s="2554"/>
      <c r="E74" s="2554"/>
      <c r="F74" s="2555"/>
    </row>
    <row r="75" spans="1:6" x14ac:dyDescent="0.25">
      <c r="A75" s="2553" t="s">
        <v>18642</v>
      </c>
      <c r="B75" s="2554"/>
      <c r="C75" s="2554"/>
      <c r="D75" s="2554"/>
      <c r="E75" s="2554"/>
      <c r="F75" s="2555"/>
    </row>
    <row r="76" spans="1:6" ht="31.5" x14ac:dyDescent="0.25">
      <c r="A76" s="270" t="s">
        <v>3</v>
      </c>
      <c r="B76" s="437" t="s">
        <v>283</v>
      </c>
      <c r="C76" s="437" t="s">
        <v>284</v>
      </c>
      <c r="D76" s="45" t="s">
        <v>5291</v>
      </c>
      <c r="E76" s="45" t="s">
        <v>708</v>
      </c>
      <c r="F76" s="251" t="s">
        <v>1228</v>
      </c>
    </row>
    <row r="77" spans="1:6" x14ac:dyDescent="0.25">
      <c r="A77" s="270"/>
      <c r="B77" s="2332" t="s">
        <v>269</v>
      </c>
      <c r="C77" s="2332"/>
      <c r="D77" s="45"/>
      <c r="E77" s="45"/>
      <c r="F77" s="251"/>
    </row>
    <row r="78" spans="1:6" ht="157.5" x14ac:dyDescent="0.25">
      <c r="A78" s="148">
        <v>1</v>
      </c>
      <c r="B78" s="149" t="s">
        <v>295</v>
      </c>
      <c r="C78" s="149" t="s">
        <v>37058</v>
      </c>
      <c r="D78" s="149" t="s">
        <v>1232</v>
      </c>
      <c r="E78" s="48">
        <v>682758.62</v>
      </c>
      <c r="F78" s="149" t="s">
        <v>135</v>
      </c>
    </row>
    <row r="79" spans="1:6" x14ac:dyDescent="0.25">
      <c r="A79" s="148"/>
      <c r="B79" s="2358" t="s">
        <v>12054</v>
      </c>
      <c r="C79" s="2358"/>
      <c r="D79" s="149"/>
      <c r="E79" s="48"/>
      <c r="F79" s="149"/>
    </row>
    <row r="80" spans="1:6" ht="94.5" x14ac:dyDescent="0.25">
      <c r="A80" s="148">
        <v>2</v>
      </c>
      <c r="B80" s="149" t="s">
        <v>1662</v>
      </c>
      <c r="C80" s="149" t="s">
        <v>37064</v>
      </c>
      <c r="D80" s="149" t="s">
        <v>1244</v>
      </c>
      <c r="E80" s="48">
        <v>341379.32</v>
      </c>
      <c r="F80" s="149" t="s">
        <v>135</v>
      </c>
    </row>
    <row r="81" spans="1:6" x14ac:dyDescent="0.25">
      <c r="A81" s="148"/>
      <c r="B81" s="382" t="s">
        <v>301</v>
      </c>
      <c r="C81" s="156"/>
      <c r="D81" s="149"/>
      <c r="E81" s="48"/>
      <c r="F81" s="149"/>
    </row>
    <row r="82" spans="1:6" ht="126" x14ac:dyDescent="0.25">
      <c r="A82" s="148">
        <v>3</v>
      </c>
      <c r="B82" s="149" t="s">
        <v>301</v>
      </c>
      <c r="C82" s="149" t="s">
        <v>37066</v>
      </c>
      <c r="D82" s="149" t="s">
        <v>37067</v>
      </c>
      <c r="E82" s="48">
        <v>568965.51</v>
      </c>
      <c r="F82" s="149" t="s">
        <v>135</v>
      </c>
    </row>
    <row r="83" spans="1:6" x14ac:dyDescent="0.25">
      <c r="A83" s="148"/>
      <c r="B83" s="382" t="s">
        <v>307</v>
      </c>
      <c r="C83" s="156"/>
      <c r="D83" s="149"/>
      <c r="E83" s="48"/>
      <c r="F83" s="149"/>
    </row>
    <row r="84" spans="1:6" ht="220.5" x14ac:dyDescent="0.25">
      <c r="A84" s="148">
        <v>4</v>
      </c>
      <c r="B84" s="149" t="s">
        <v>4481</v>
      </c>
      <c r="C84" s="149" t="s">
        <v>37068</v>
      </c>
      <c r="D84" s="149" t="s">
        <v>37169</v>
      </c>
      <c r="E84" s="48">
        <v>227586.2</v>
      </c>
      <c r="F84" s="149" t="s">
        <v>135</v>
      </c>
    </row>
    <row r="85" spans="1:6" x14ac:dyDescent="0.25">
      <c r="A85" s="148"/>
      <c r="B85" s="382" t="s">
        <v>696</v>
      </c>
      <c r="C85" s="156"/>
      <c r="D85" s="149"/>
      <c r="E85" s="48"/>
      <c r="F85" s="149"/>
    </row>
    <row r="86" spans="1:6" ht="220.5" x14ac:dyDescent="0.25">
      <c r="A86" s="148">
        <v>5</v>
      </c>
      <c r="B86" s="149" t="s">
        <v>37070</v>
      </c>
      <c r="C86" s="149" t="s">
        <v>37071</v>
      </c>
      <c r="D86" s="269" t="s">
        <v>37170</v>
      </c>
      <c r="E86" s="48">
        <v>227586.2</v>
      </c>
      <c r="F86" s="149" t="s">
        <v>135</v>
      </c>
    </row>
    <row r="87" spans="1:6" x14ac:dyDescent="0.25">
      <c r="A87" s="148"/>
      <c r="B87" s="382" t="s">
        <v>556</v>
      </c>
      <c r="C87" s="156"/>
      <c r="D87" s="149"/>
      <c r="E87" s="48"/>
      <c r="F87" s="149"/>
    </row>
    <row r="88" spans="1:6" ht="94.5" x14ac:dyDescent="0.25">
      <c r="A88" s="148">
        <v>6</v>
      </c>
      <c r="B88" s="149" t="s">
        <v>37171</v>
      </c>
      <c r="C88" s="149" t="s">
        <v>37172</v>
      </c>
      <c r="D88" s="149" t="s">
        <v>37173</v>
      </c>
      <c r="E88" s="48">
        <v>500000</v>
      </c>
      <c r="F88" s="149" t="s">
        <v>13</v>
      </c>
    </row>
    <row r="89" spans="1:6" ht="94.5" x14ac:dyDescent="0.25">
      <c r="A89" s="148">
        <v>7</v>
      </c>
      <c r="B89" s="149" t="s">
        <v>37174</v>
      </c>
      <c r="C89" s="149" t="s">
        <v>37175</v>
      </c>
      <c r="D89" s="149" t="s">
        <v>37173</v>
      </c>
      <c r="E89" s="48">
        <v>500000</v>
      </c>
      <c r="F89" s="149" t="s">
        <v>13</v>
      </c>
    </row>
    <row r="90" spans="1:6" ht="94.5" x14ac:dyDescent="0.25">
      <c r="A90" s="148">
        <v>8</v>
      </c>
      <c r="B90" s="149" t="s">
        <v>37176</v>
      </c>
      <c r="C90" s="149" t="s">
        <v>37177</v>
      </c>
      <c r="D90" s="149" t="s">
        <v>37173</v>
      </c>
      <c r="E90" s="48">
        <v>500000</v>
      </c>
      <c r="F90" s="149" t="s">
        <v>13</v>
      </c>
    </row>
    <row r="91" spans="1:6" ht="94.5" x14ac:dyDescent="0.25">
      <c r="A91" s="148">
        <v>9</v>
      </c>
      <c r="B91" s="149" t="s">
        <v>37178</v>
      </c>
      <c r="C91" s="149" t="s">
        <v>37179</v>
      </c>
      <c r="D91" s="149" t="s">
        <v>37180</v>
      </c>
      <c r="E91" s="48">
        <v>800000</v>
      </c>
      <c r="F91" s="149" t="s">
        <v>13</v>
      </c>
    </row>
    <row r="92" spans="1:6" x14ac:dyDescent="0.25">
      <c r="A92" s="148"/>
      <c r="B92" s="2365" t="s">
        <v>613</v>
      </c>
      <c r="C92" s="2367"/>
      <c r="D92" s="149"/>
      <c r="E92" s="48"/>
      <c r="F92" s="149"/>
    </row>
    <row r="93" spans="1:6" ht="94.5" x14ac:dyDescent="0.25">
      <c r="A93" s="148">
        <v>10</v>
      </c>
      <c r="B93" s="149" t="s">
        <v>37181</v>
      </c>
      <c r="C93" s="149" t="s">
        <v>37182</v>
      </c>
      <c r="D93" s="149" t="s">
        <v>37183</v>
      </c>
      <c r="E93" s="48">
        <v>1000000</v>
      </c>
      <c r="F93" s="149" t="s">
        <v>13</v>
      </c>
    </row>
    <row r="94" spans="1:6" ht="94.5" x14ac:dyDescent="0.25">
      <c r="A94" s="148">
        <v>11</v>
      </c>
      <c r="B94" s="149" t="s">
        <v>37184</v>
      </c>
      <c r="C94" s="149" t="s">
        <v>37185</v>
      </c>
      <c r="D94" s="149" t="s">
        <v>37183</v>
      </c>
      <c r="E94" s="48">
        <v>1000000</v>
      </c>
      <c r="F94" s="149" t="s">
        <v>13</v>
      </c>
    </row>
    <row r="95" spans="1:6" ht="94.5" x14ac:dyDescent="0.25">
      <c r="A95" s="148">
        <v>12</v>
      </c>
      <c r="B95" s="149" t="s">
        <v>37186</v>
      </c>
      <c r="C95" s="149" t="s">
        <v>37187</v>
      </c>
      <c r="D95" s="149" t="s">
        <v>37183</v>
      </c>
      <c r="E95" s="48">
        <v>800000</v>
      </c>
      <c r="F95" s="149" t="s">
        <v>13</v>
      </c>
    </row>
    <row r="96" spans="1:6" ht="94.5" x14ac:dyDescent="0.25">
      <c r="A96" s="148">
        <v>13</v>
      </c>
      <c r="B96" s="149" t="s">
        <v>37188</v>
      </c>
      <c r="C96" s="149" t="s">
        <v>37189</v>
      </c>
      <c r="D96" s="149" t="s">
        <v>37183</v>
      </c>
      <c r="E96" s="48">
        <v>1000000</v>
      </c>
      <c r="F96" s="149" t="s">
        <v>13</v>
      </c>
    </row>
    <row r="97" spans="1:6" ht="94.5" x14ac:dyDescent="0.25">
      <c r="A97" s="148">
        <v>14</v>
      </c>
      <c r="B97" s="149" t="s">
        <v>37190</v>
      </c>
      <c r="C97" s="149" t="s">
        <v>37191</v>
      </c>
      <c r="D97" s="149" t="s">
        <v>37183</v>
      </c>
      <c r="E97" s="48">
        <v>1000000</v>
      </c>
      <c r="F97" s="149" t="s">
        <v>13</v>
      </c>
    </row>
    <row r="98" spans="1:6" ht="94.5" x14ac:dyDescent="0.25">
      <c r="A98" s="148">
        <v>15</v>
      </c>
      <c r="B98" s="149" t="s">
        <v>37192</v>
      </c>
      <c r="C98" s="149" t="s">
        <v>37193</v>
      </c>
      <c r="D98" s="149" t="s">
        <v>37183</v>
      </c>
      <c r="E98" s="48">
        <v>1000000</v>
      </c>
      <c r="F98" s="149" t="s">
        <v>13</v>
      </c>
    </row>
    <row r="99" spans="1:6" ht="173.25" x14ac:dyDescent="0.25">
      <c r="A99" s="148">
        <v>16</v>
      </c>
      <c r="B99" s="149" t="s">
        <v>37194</v>
      </c>
      <c r="C99" s="149" t="s">
        <v>37195</v>
      </c>
      <c r="D99" s="149" t="s">
        <v>37196</v>
      </c>
      <c r="E99" s="48">
        <v>231034.49</v>
      </c>
      <c r="F99" s="149" t="s">
        <v>13</v>
      </c>
    </row>
    <row r="100" spans="1:6" x14ac:dyDescent="0.25">
      <c r="A100" s="148"/>
      <c r="B100" s="382" t="s">
        <v>1461</v>
      </c>
      <c r="C100" s="156"/>
      <c r="D100" s="149"/>
      <c r="E100" s="48"/>
      <c r="F100" s="149"/>
    </row>
    <row r="101" spans="1:6" ht="94.5" x14ac:dyDescent="0.25">
      <c r="A101" s="148">
        <v>17</v>
      </c>
      <c r="B101" s="372" t="s">
        <v>37197</v>
      </c>
      <c r="C101" s="149" t="s">
        <v>37198</v>
      </c>
      <c r="D101" s="149" t="s">
        <v>37199</v>
      </c>
      <c r="E101" s="48">
        <v>500000</v>
      </c>
      <c r="F101" s="149" t="s">
        <v>13</v>
      </c>
    </row>
    <row r="102" spans="1:6" ht="94.5" x14ac:dyDescent="0.25">
      <c r="A102" s="148">
        <v>18</v>
      </c>
      <c r="B102" s="372" t="s">
        <v>37200</v>
      </c>
      <c r="C102" s="149" t="s">
        <v>37201</v>
      </c>
      <c r="D102" s="149" t="s">
        <v>37199</v>
      </c>
      <c r="E102" s="48">
        <v>500000</v>
      </c>
      <c r="F102" s="149" t="s">
        <v>13</v>
      </c>
    </row>
    <row r="103" spans="1:6" x14ac:dyDescent="0.25">
      <c r="A103" s="156"/>
      <c r="B103" s="2356" t="s">
        <v>704</v>
      </c>
      <c r="C103" s="2356"/>
      <c r="D103" s="156"/>
      <c r="E103" s="913">
        <f>SUM(E78:E102)</f>
        <v>11379310.34</v>
      </c>
      <c r="F103" s="156"/>
    </row>
  </sheetData>
  <mergeCells count="18">
    <mergeCell ref="B22:C22"/>
    <mergeCell ref="A1:F1"/>
    <mergeCell ref="A2:F2"/>
    <mergeCell ref="A3:F3"/>
    <mergeCell ref="B5:D5"/>
    <mergeCell ref="B11:D11"/>
    <mergeCell ref="B79:C79"/>
    <mergeCell ref="B92:C92"/>
    <mergeCell ref="B103:C103"/>
    <mergeCell ref="B33:C33"/>
    <mergeCell ref="B48:C48"/>
    <mergeCell ref="B54:C54"/>
    <mergeCell ref="B61:D61"/>
    <mergeCell ref="B66:C66"/>
    <mergeCell ref="A73:F73"/>
    <mergeCell ref="A74:F74"/>
    <mergeCell ref="A75:F75"/>
    <mergeCell ref="B77:C77"/>
  </mergeCells>
  <pageMargins left="0.7" right="0.7" top="0.75" bottom="0.75" header="0.3" footer="0.3"/>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6"/>
  <sheetViews>
    <sheetView topLeftCell="A89" workbookViewId="0">
      <selection activeCell="C100" sqref="C100"/>
    </sheetView>
  </sheetViews>
  <sheetFormatPr defaultRowHeight="15.75" x14ac:dyDescent="0.25"/>
  <cols>
    <col min="1" max="1" width="9.140625" style="128"/>
    <col min="2" max="2" width="16.7109375" style="128" customWidth="1"/>
    <col min="3" max="3" width="42.85546875" style="128" customWidth="1"/>
    <col min="4" max="4" width="21.7109375" style="128" customWidth="1"/>
    <col min="5" max="5" width="24" style="128" customWidth="1"/>
    <col min="6" max="6" width="11.42578125" style="128" customWidth="1"/>
    <col min="7" max="16384" width="9.140625" style="128"/>
  </cols>
  <sheetData>
    <row r="1" spans="1:6" x14ac:dyDescent="0.25">
      <c r="A1" s="2345" t="s">
        <v>0</v>
      </c>
      <c r="B1" s="2345"/>
      <c r="C1" s="2345"/>
      <c r="D1" s="2345"/>
      <c r="E1" s="2345"/>
      <c r="F1" s="2345"/>
    </row>
    <row r="2" spans="1:6" x14ac:dyDescent="0.25">
      <c r="A2" s="2345" t="s">
        <v>30735</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2611</v>
      </c>
      <c r="F4" s="96" t="s">
        <v>8</v>
      </c>
    </row>
    <row r="5" spans="1:6" x14ac:dyDescent="0.25">
      <c r="A5" s="97"/>
      <c r="B5" s="2383" t="s">
        <v>9</v>
      </c>
      <c r="C5" s="2383"/>
      <c r="D5" s="2383"/>
      <c r="E5" s="138"/>
      <c r="F5" s="96"/>
    </row>
    <row r="6" spans="1:6" ht="31.5" x14ac:dyDescent="0.25">
      <c r="A6" s="2">
        <v>1</v>
      </c>
      <c r="B6" s="2" t="s">
        <v>2060</v>
      </c>
      <c r="C6" s="2" t="s">
        <v>30736</v>
      </c>
      <c r="D6" s="2" t="s">
        <v>329</v>
      </c>
      <c r="E6" s="77">
        <f>2389440-500000</f>
        <v>1889440</v>
      </c>
      <c r="F6" s="2" t="s">
        <v>272</v>
      </c>
    </row>
    <row r="7" spans="1:6" ht="110.25" x14ac:dyDescent="0.25">
      <c r="A7" s="2">
        <v>2</v>
      </c>
      <c r="B7" s="2" t="s">
        <v>295</v>
      </c>
      <c r="C7" s="2" t="s">
        <v>30850</v>
      </c>
      <c r="D7" s="2" t="s">
        <v>30737</v>
      </c>
      <c r="E7" s="77">
        <f>1404780.67-500000</f>
        <v>904780.66999999993</v>
      </c>
      <c r="F7" s="2" t="s">
        <v>272</v>
      </c>
    </row>
    <row r="8" spans="1:6" ht="31.5" x14ac:dyDescent="0.25">
      <c r="A8" s="2">
        <v>3</v>
      </c>
      <c r="B8" s="2" t="s">
        <v>17</v>
      </c>
      <c r="C8" s="2" t="s">
        <v>30851</v>
      </c>
      <c r="D8" s="2" t="s">
        <v>19</v>
      </c>
      <c r="E8" s="77">
        <v>14400</v>
      </c>
      <c r="F8" s="2" t="s">
        <v>272</v>
      </c>
    </row>
    <row r="9" spans="1:6" ht="78.75" x14ac:dyDescent="0.25">
      <c r="A9" s="2">
        <v>4</v>
      </c>
      <c r="B9" s="2" t="s">
        <v>23</v>
      </c>
      <c r="C9" s="2" t="s">
        <v>30738</v>
      </c>
      <c r="D9" s="2" t="s">
        <v>3056</v>
      </c>
      <c r="E9" s="77">
        <v>1400000</v>
      </c>
      <c r="F9" s="2" t="s">
        <v>272</v>
      </c>
    </row>
    <row r="10" spans="1:6" x14ac:dyDescent="0.25">
      <c r="A10" s="2"/>
      <c r="B10" s="2384" t="s">
        <v>25644</v>
      </c>
      <c r="C10" s="2384"/>
      <c r="D10" s="2384"/>
      <c r="E10" s="77"/>
      <c r="F10" s="2"/>
    </row>
    <row r="11" spans="1:6" ht="94.5" x14ac:dyDescent="0.25">
      <c r="A11" s="2">
        <v>5</v>
      </c>
      <c r="B11" s="2" t="s">
        <v>295</v>
      </c>
      <c r="C11" s="2" t="s">
        <v>30739</v>
      </c>
      <c r="D11" s="2" t="s">
        <v>3852</v>
      </c>
      <c r="E11" s="77">
        <v>700000</v>
      </c>
      <c r="F11" s="2" t="s">
        <v>272</v>
      </c>
    </row>
    <row r="12" spans="1:6" ht="78.75" x14ac:dyDescent="0.25">
      <c r="A12" s="2">
        <v>6</v>
      </c>
      <c r="B12" s="2" t="s">
        <v>23</v>
      </c>
      <c r="C12" s="2" t="s">
        <v>30740</v>
      </c>
      <c r="D12" s="2" t="s">
        <v>3056</v>
      </c>
      <c r="E12" s="77">
        <v>704310.34</v>
      </c>
      <c r="F12" s="2" t="s">
        <v>272</v>
      </c>
    </row>
    <row r="13" spans="1:6" ht="63" x14ac:dyDescent="0.25">
      <c r="A13" s="2">
        <v>7</v>
      </c>
      <c r="B13" s="2" t="s">
        <v>299</v>
      </c>
      <c r="C13" s="2" t="s">
        <v>30741</v>
      </c>
      <c r="D13" s="2" t="s">
        <v>2498</v>
      </c>
      <c r="E13" s="77">
        <v>1200000</v>
      </c>
      <c r="F13" s="2" t="s">
        <v>272</v>
      </c>
    </row>
    <row r="14" spans="1:6" x14ac:dyDescent="0.25">
      <c r="A14" s="2"/>
      <c r="B14" s="9" t="s">
        <v>40</v>
      </c>
      <c r="C14" s="2"/>
      <c r="D14" s="2"/>
      <c r="E14" s="77"/>
      <c r="F14" s="2"/>
    </row>
    <row r="15" spans="1:6" ht="78.75" x14ac:dyDescent="0.25">
      <c r="A15" s="2">
        <v>8</v>
      </c>
      <c r="B15" s="2" t="s">
        <v>301</v>
      </c>
      <c r="C15" s="2" t="s">
        <v>30742</v>
      </c>
      <c r="D15" s="2" t="s">
        <v>43</v>
      </c>
      <c r="E15" s="77">
        <v>4568965.5199999996</v>
      </c>
      <c r="F15" s="2" t="s">
        <v>272</v>
      </c>
    </row>
    <row r="16" spans="1:6" x14ac:dyDescent="0.25">
      <c r="A16" s="2"/>
      <c r="B16" s="9" t="s">
        <v>306</v>
      </c>
      <c r="C16" s="2"/>
      <c r="D16" s="2"/>
      <c r="E16" s="77"/>
      <c r="F16" s="2"/>
    </row>
    <row r="17" spans="1:6" ht="126" x14ac:dyDescent="0.25">
      <c r="A17" s="2">
        <v>9</v>
      </c>
      <c r="B17" s="2" t="s">
        <v>30743</v>
      </c>
      <c r="C17" s="2" t="s">
        <v>30744</v>
      </c>
      <c r="D17" s="2" t="s">
        <v>30745</v>
      </c>
      <c r="E17" s="77">
        <v>1736206.9</v>
      </c>
      <c r="F17" s="2" t="s">
        <v>272</v>
      </c>
    </row>
    <row r="18" spans="1:6" x14ac:dyDescent="0.25">
      <c r="A18" s="2"/>
      <c r="B18" s="2384" t="s">
        <v>481</v>
      </c>
      <c r="C18" s="2384"/>
      <c r="D18" s="2"/>
      <c r="E18" s="77"/>
      <c r="F18" s="2"/>
    </row>
    <row r="19" spans="1:6" ht="78.75" x14ac:dyDescent="0.25">
      <c r="A19" s="2">
        <v>10</v>
      </c>
      <c r="B19" s="2" t="s">
        <v>30746</v>
      </c>
      <c r="C19" s="2" t="s">
        <v>30747</v>
      </c>
      <c r="D19" s="2" t="s">
        <v>30748</v>
      </c>
      <c r="E19" s="77">
        <v>3000000</v>
      </c>
      <c r="F19" s="2" t="s">
        <v>13</v>
      </c>
    </row>
    <row r="20" spans="1:6" x14ac:dyDescent="0.25">
      <c r="A20" s="2"/>
      <c r="B20" s="9" t="s">
        <v>34</v>
      </c>
      <c r="C20" s="2"/>
      <c r="D20" s="2"/>
      <c r="E20" s="77"/>
      <c r="F20" s="2"/>
    </row>
    <row r="21" spans="1:6" ht="47.25" x14ac:dyDescent="0.25">
      <c r="A21" s="2">
        <v>11</v>
      </c>
      <c r="B21" s="2" t="s">
        <v>17809</v>
      </c>
      <c r="C21" s="2" t="s">
        <v>30749</v>
      </c>
      <c r="D21" s="2" t="s">
        <v>30750</v>
      </c>
      <c r="E21" s="77">
        <f>25357457.57-4500000</f>
        <v>20857457.57</v>
      </c>
      <c r="F21" s="2" t="s">
        <v>272</v>
      </c>
    </row>
    <row r="22" spans="1:6" x14ac:dyDescent="0.25">
      <c r="A22" s="2"/>
      <c r="B22" s="2384" t="s">
        <v>5895</v>
      </c>
      <c r="C22" s="2384"/>
      <c r="D22" s="2"/>
      <c r="E22" s="77"/>
      <c r="F22" s="2"/>
    </row>
    <row r="23" spans="1:6" ht="94.5" x14ac:dyDescent="0.25">
      <c r="A23" s="2">
        <v>12</v>
      </c>
      <c r="B23" s="2" t="s">
        <v>30751</v>
      </c>
      <c r="C23" s="2" t="s">
        <v>30752</v>
      </c>
      <c r="D23" s="2" t="s">
        <v>30753</v>
      </c>
      <c r="E23" s="77">
        <v>2500000</v>
      </c>
      <c r="F23" s="2" t="s">
        <v>13</v>
      </c>
    </row>
    <row r="24" spans="1:6" ht="31.5" x14ac:dyDescent="0.25">
      <c r="A24" s="2">
        <v>13</v>
      </c>
      <c r="B24" s="2" t="s">
        <v>30754</v>
      </c>
      <c r="C24" s="2" t="s">
        <v>30755</v>
      </c>
      <c r="D24" s="2" t="s">
        <v>30756</v>
      </c>
      <c r="E24" s="77">
        <v>600000</v>
      </c>
      <c r="F24" s="2" t="s">
        <v>13</v>
      </c>
    </row>
    <row r="25" spans="1:6" ht="126" x14ac:dyDescent="0.25">
      <c r="A25" s="2">
        <v>14</v>
      </c>
      <c r="B25" s="2" t="s">
        <v>30757</v>
      </c>
      <c r="C25" s="2" t="s">
        <v>30758</v>
      </c>
      <c r="D25" s="2" t="s">
        <v>30759</v>
      </c>
      <c r="E25" s="77">
        <v>1000000</v>
      </c>
      <c r="F25" s="2" t="s">
        <v>13</v>
      </c>
    </row>
    <row r="26" spans="1:6" ht="31.5" x14ac:dyDescent="0.25">
      <c r="A26" s="2">
        <v>15</v>
      </c>
      <c r="B26" s="2" t="s">
        <v>30760</v>
      </c>
      <c r="C26" s="2" t="s">
        <v>30761</v>
      </c>
      <c r="D26" s="2" t="s">
        <v>30762</v>
      </c>
      <c r="E26" s="77">
        <v>1000000</v>
      </c>
      <c r="F26" s="2" t="s">
        <v>13</v>
      </c>
    </row>
    <row r="27" spans="1:6" ht="110.25" x14ac:dyDescent="0.25">
      <c r="A27" s="2">
        <v>16</v>
      </c>
      <c r="B27" s="2" t="s">
        <v>30763</v>
      </c>
      <c r="C27" s="2" t="s">
        <v>30764</v>
      </c>
      <c r="D27" s="2" t="s">
        <v>30765</v>
      </c>
      <c r="E27" s="77">
        <v>600000</v>
      </c>
      <c r="F27" s="2" t="s">
        <v>13</v>
      </c>
    </row>
    <row r="28" spans="1:6" ht="31.5" x14ac:dyDescent="0.25">
      <c r="A28" s="2">
        <v>17</v>
      </c>
      <c r="B28" s="2" t="s">
        <v>30766</v>
      </c>
      <c r="C28" s="2" t="s">
        <v>30767</v>
      </c>
      <c r="D28" s="2" t="s">
        <v>6895</v>
      </c>
      <c r="E28" s="77">
        <v>500000</v>
      </c>
      <c r="F28" s="2" t="s">
        <v>13</v>
      </c>
    </row>
    <row r="29" spans="1:6" ht="31.5" x14ac:dyDescent="0.25">
      <c r="A29" s="2">
        <v>18</v>
      </c>
      <c r="B29" s="2" t="s">
        <v>30768</v>
      </c>
      <c r="C29" s="2" t="s">
        <v>30769</v>
      </c>
      <c r="D29" s="2" t="s">
        <v>30770</v>
      </c>
      <c r="E29" s="77">
        <v>400000</v>
      </c>
      <c r="F29" s="2" t="s">
        <v>13</v>
      </c>
    </row>
    <row r="30" spans="1:6" ht="31.5" x14ac:dyDescent="0.25">
      <c r="A30" s="2">
        <v>19</v>
      </c>
      <c r="B30" s="2" t="s">
        <v>30771</v>
      </c>
      <c r="C30" s="2" t="s">
        <v>30772</v>
      </c>
      <c r="D30" s="2" t="s">
        <v>8770</v>
      </c>
      <c r="E30" s="77">
        <v>1000000</v>
      </c>
      <c r="F30" s="2" t="s">
        <v>13</v>
      </c>
    </row>
    <row r="31" spans="1:6" ht="63" x14ac:dyDescent="0.25">
      <c r="A31" s="2">
        <v>20</v>
      </c>
      <c r="B31" s="2" t="s">
        <v>30773</v>
      </c>
      <c r="C31" s="2" t="s">
        <v>30774</v>
      </c>
      <c r="D31" s="2" t="s">
        <v>30775</v>
      </c>
      <c r="E31" s="77">
        <v>500000</v>
      </c>
      <c r="F31" s="2" t="s">
        <v>13</v>
      </c>
    </row>
    <row r="32" spans="1:6" ht="47.25" x14ac:dyDescent="0.25">
      <c r="A32" s="2">
        <v>21</v>
      </c>
      <c r="B32" s="2" t="s">
        <v>30776</v>
      </c>
      <c r="C32" s="2" t="s">
        <v>30777</v>
      </c>
      <c r="D32" s="2" t="s">
        <v>30778</v>
      </c>
      <c r="E32" s="77">
        <v>450000</v>
      </c>
      <c r="F32" s="2" t="s">
        <v>13</v>
      </c>
    </row>
    <row r="33" spans="1:6" ht="63" x14ac:dyDescent="0.25">
      <c r="A33" s="2">
        <v>22</v>
      </c>
      <c r="B33" s="2" t="s">
        <v>30779</v>
      </c>
      <c r="C33" s="2" t="s">
        <v>30780</v>
      </c>
      <c r="D33" s="2" t="s">
        <v>30781</v>
      </c>
      <c r="E33" s="77">
        <v>400000</v>
      </c>
      <c r="F33" s="2" t="s">
        <v>272</v>
      </c>
    </row>
    <row r="34" spans="1:6" ht="47.25" x14ac:dyDescent="0.25">
      <c r="A34" s="2">
        <v>23</v>
      </c>
      <c r="B34" s="2" t="s">
        <v>30782</v>
      </c>
      <c r="C34" s="2" t="s">
        <v>30783</v>
      </c>
      <c r="D34" s="2" t="s">
        <v>379</v>
      </c>
      <c r="E34" s="77">
        <v>1000000</v>
      </c>
      <c r="F34" s="2" t="s">
        <v>13</v>
      </c>
    </row>
    <row r="35" spans="1:6" ht="31.5" x14ac:dyDescent="0.25">
      <c r="A35" s="2">
        <v>24</v>
      </c>
      <c r="B35" s="2" t="s">
        <v>30784</v>
      </c>
      <c r="C35" s="2" t="s">
        <v>30785</v>
      </c>
      <c r="D35" s="2" t="s">
        <v>30786</v>
      </c>
      <c r="E35" s="77">
        <v>500000</v>
      </c>
      <c r="F35" s="2" t="s">
        <v>13</v>
      </c>
    </row>
    <row r="36" spans="1:6" ht="31.5" x14ac:dyDescent="0.25">
      <c r="A36" s="2">
        <v>25</v>
      </c>
      <c r="B36" s="2" t="s">
        <v>30787</v>
      </c>
      <c r="C36" s="2" t="s">
        <v>30788</v>
      </c>
      <c r="D36" s="2" t="s">
        <v>30789</v>
      </c>
      <c r="E36" s="77">
        <v>1000000</v>
      </c>
      <c r="F36" s="2" t="s">
        <v>13</v>
      </c>
    </row>
    <row r="37" spans="1:6" ht="31.5" x14ac:dyDescent="0.25">
      <c r="A37" s="2">
        <v>26</v>
      </c>
      <c r="B37" s="2" t="s">
        <v>30790</v>
      </c>
      <c r="C37" s="2" t="s">
        <v>30791</v>
      </c>
      <c r="D37" s="2" t="s">
        <v>30792</v>
      </c>
      <c r="E37" s="77">
        <v>700000</v>
      </c>
      <c r="F37" s="2" t="s">
        <v>13</v>
      </c>
    </row>
    <row r="38" spans="1:6" ht="31.5" x14ac:dyDescent="0.25">
      <c r="A38" s="2">
        <v>27</v>
      </c>
      <c r="B38" s="2" t="s">
        <v>30793</v>
      </c>
      <c r="C38" s="2" t="s">
        <v>30794</v>
      </c>
      <c r="D38" s="2" t="s">
        <v>30789</v>
      </c>
      <c r="E38" s="77">
        <v>1000000</v>
      </c>
      <c r="F38" s="2" t="s">
        <v>13</v>
      </c>
    </row>
    <row r="39" spans="1:6" x14ac:dyDescent="0.25">
      <c r="A39" s="2"/>
      <c r="B39" s="2384" t="s">
        <v>5872</v>
      </c>
      <c r="C39" s="2384"/>
      <c r="D39" s="2"/>
      <c r="E39" s="77"/>
      <c r="F39" s="2"/>
    </row>
    <row r="40" spans="1:6" ht="81.75" x14ac:dyDescent="0.25">
      <c r="A40" s="2">
        <v>28</v>
      </c>
      <c r="B40" s="2" t="s">
        <v>30795</v>
      </c>
      <c r="C40" s="2" t="s">
        <v>30852</v>
      </c>
      <c r="D40" s="2" t="s">
        <v>30796</v>
      </c>
      <c r="E40" s="77">
        <v>1000000</v>
      </c>
      <c r="F40" s="2" t="s">
        <v>13</v>
      </c>
    </row>
    <row r="41" spans="1:6" ht="63" x14ac:dyDescent="0.25">
      <c r="A41" s="2">
        <v>29</v>
      </c>
      <c r="B41" s="2" t="s">
        <v>30797</v>
      </c>
      <c r="C41" s="2" t="s">
        <v>30853</v>
      </c>
      <c r="D41" s="2" t="s">
        <v>30798</v>
      </c>
      <c r="E41" s="77">
        <v>600000</v>
      </c>
      <c r="F41" s="2" t="s">
        <v>272</v>
      </c>
    </row>
    <row r="42" spans="1:6" ht="63" x14ac:dyDescent="0.25">
      <c r="A42" s="2">
        <v>30</v>
      </c>
      <c r="B42" s="2" t="s">
        <v>30799</v>
      </c>
      <c r="C42" s="2" t="s">
        <v>30854</v>
      </c>
      <c r="D42" s="2" t="s">
        <v>30800</v>
      </c>
      <c r="E42" s="77">
        <v>1000000</v>
      </c>
      <c r="F42" s="2" t="s">
        <v>272</v>
      </c>
    </row>
    <row r="43" spans="1:6" ht="63" x14ac:dyDescent="0.25">
      <c r="A43" s="2">
        <v>31</v>
      </c>
      <c r="B43" s="2" t="s">
        <v>30801</v>
      </c>
      <c r="C43" s="2" t="s">
        <v>30855</v>
      </c>
      <c r="D43" s="2" t="s">
        <v>30802</v>
      </c>
      <c r="E43" s="77">
        <v>600000</v>
      </c>
      <c r="F43" s="2" t="s">
        <v>272</v>
      </c>
    </row>
    <row r="44" spans="1:6" ht="47.25" x14ac:dyDescent="0.25">
      <c r="A44" s="2">
        <v>32</v>
      </c>
      <c r="B44" s="2" t="s">
        <v>30803</v>
      </c>
      <c r="C44" s="2" t="s">
        <v>30856</v>
      </c>
      <c r="D44" s="2" t="s">
        <v>9096</v>
      </c>
      <c r="E44" s="77">
        <v>1500000</v>
      </c>
      <c r="F44" s="2" t="s">
        <v>13</v>
      </c>
    </row>
    <row r="45" spans="1:6" x14ac:dyDescent="0.25">
      <c r="A45" s="2"/>
      <c r="B45" s="2373" t="s">
        <v>303</v>
      </c>
      <c r="C45" s="2374"/>
      <c r="D45" s="2"/>
      <c r="E45" s="77"/>
      <c r="F45" s="2"/>
    </row>
    <row r="46" spans="1:6" ht="47.25" x14ac:dyDescent="0.25">
      <c r="A46" s="2">
        <v>33</v>
      </c>
      <c r="B46" s="2" t="s">
        <v>30804</v>
      </c>
      <c r="C46" s="2" t="s">
        <v>30805</v>
      </c>
      <c r="D46" s="2" t="s">
        <v>30806</v>
      </c>
      <c r="E46" s="144">
        <v>200000</v>
      </c>
      <c r="F46" s="2" t="s">
        <v>13</v>
      </c>
    </row>
    <row r="47" spans="1:6" ht="31.5" x14ac:dyDescent="0.25">
      <c r="A47" s="2">
        <v>34</v>
      </c>
      <c r="B47" s="2" t="s">
        <v>30807</v>
      </c>
      <c r="C47" s="2" t="s">
        <v>30808</v>
      </c>
      <c r="D47" s="2" t="s">
        <v>30809</v>
      </c>
      <c r="E47" s="77">
        <v>200000</v>
      </c>
      <c r="F47" s="2" t="s">
        <v>13</v>
      </c>
    </row>
    <row r="48" spans="1:6" ht="31.5" x14ac:dyDescent="0.25">
      <c r="A48" s="2">
        <v>35</v>
      </c>
      <c r="B48" s="2" t="s">
        <v>30810</v>
      </c>
      <c r="C48" s="2" t="s">
        <v>30811</v>
      </c>
      <c r="D48" s="2" t="s">
        <v>19664</v>
      </c>
      <c r="E48" s="77">
        <v>200000</v>
      </c>
      <c r="F48" s="2" t="s">
        <v>13</v>
      </c>
    </row>
    <row r="49" spans="1:6" ht="31.5" x14ac:dyDescent="0.25">
      <c r="A49" s="2">
        <v>36</v>
      </c>
      <c r="B49" s="2" t="s">
        <v>30812</v>
      </c>
      <c r="C49" s="2" t="s">
        <v>30813</v>
      </c>
      <c r="D49" s="2" t="s">
        <v>19664</v>
      </c>
      <c r="E49" s="77">
        <v>200000</v>
      </c>
      <c r="F49" s="2" t="s">
        <v>13</v>
      </c>
    </row>
    <row r="50" spans="1:6" ht="31.5" x14ac:dyDescent="0.25">
      <c r="A50" s="2">
        <v>37</v>
      </c>
      <c r="B50" s="2" t="s">
        <v>30814</v>
      </c>
      <c r="C50" s="2" t="s">
        <v>30815</v>
      </c>
      <c r="D50" s="2" t="s">
        <v>30816</v>
      </c>
      <c r="E50" s="77">
        <v>200000</v>
      </c>
      <c r="F50" s="2" t="s">
        <v>13</v>
      </c>
    </row>
    <row r="51" spans="1:6" ht="47.25" x14ac:dyDescent="0.25">
      <c r="A51" s="2">
        <v>38</v>
      </c>
      <c r="B51" s="2" t="s">
        <v>30817</v>
      </c>
      <c r="C51" s="2" t="s">
        <v>30818</v>
      </c>
      <c r="D51" s="2" t="s">
        <v>30819</v>
      </c>
      <c r="E51" s="77">
        <v>300000</v>
      </c>
      <c r="F51" s="2" t="s">
        <v>13</v>
      </c>
    </row>
    <row r="52" spans="1:6" ht="31.5" x14ac:dyDescent="0.25">
      <c r="A52" s="2">
        <v>39</v>
      </c>
      <c r="B52" s="2" t="s">
        <v>30820</v>
      </c>
      <c r="C52" s="2" t="s">
        <v>30821</v>
      </c>
      <c r="D52" s="2" t="s">
        <v>19664</v>
      </c>
      <c r="E52" s="77">
        <v>207758.62</v>
      </c>
      <c r="F52" s="2" t="s">
        <v>13</v>
      </c>
    </row>
    <row r="53" spans="1:6" x14ac:dyDescent="0.25">
      <c r="A53" s="2"/>
      <c r="B53" s="9" t="s">
        <v>219</v>
      </c>
      <c r="C53" s="2"/>
      <c r="D53" s="2"/>
      <c r="E53" s="77"/>
      <c r="F53" s="2"/>
    </row>
    <row r="54" spans="1:6" ht="78.75" x14ac:dyDescent="0.25">
      <c r="A54" s="2">
        <v>40</v>
      </c>
      <c r="B54" s="2" t="s">
        <v>30822</v>
      </c>
      <c r="C54" s="2" t="s">
        <v>30823</v>
      </c>
      <c r="D54" s="2" t="s">
        <v>30824</v>
      </c>
      <c r="E54" s="77">
        <v>300000</v>
      </c>
      <c r="F54" s="2" t="s">
        <v>13</v>
      </c>
    </row>
    <row r="55" spans="1:6" ht="78.75" x14ac:dyDescent="0.25">
      <c r="A55" s="2">
        <v>41</v>
      </c>
      <c r="B55" s="2" t="s">
        <v>30825</v>
      </c>
      <c r="C55" s="2" t="s">
        <v>30823</v>
      </c>
      <c r="D55" s="2" t="s">
        <v>30826</v>
      </c>
      <c r="E55" s="77">
        <v>300000</v>
      </c>
      <c r="F55" s="2" t="s">
        <v>272</v>
      </c>
    </row>
    <row r="56" spans="1:6" x14ac:dyDescent="0.25">
      <c r="A56" s="2"/>
      <c r="B56" s="2373" t="s">
        <v>4995</v>
      </c>
      <c r="C56" s="2374"/>
      <c r="D56" s="2"/>
      <c r="E56" s="77"/>
      <c r="F56" s="2"/>
    </row>
    <row r="57" spans="1:6" ht="47.25" x14ac:dyDescent="0.25">
      <c r="A57" s="2">
        <v>42</v>
      </c>
      <c r="B57" s="2" t="s">
        <v>4995</v>
      </c>
      <c r="C57" s="2" t="s">
        <v>30827</v>
      </c>
      <c r="D57" s="2" t="s">
        <v>30828</v>
      </c>
      <c r="E57" s="77">
        <v>5000000</v>
      </c>
      <c r="F57" s="2" t="s">
        <v>13</v>
      </c>
    </row>
    <row r="58" spans="1:6" ht="78.75" x14ac:dyDescent="0.25">
      <c r="A58" s="2">
        <v>43</v>
      </c>
      <c r="B58" s="2" t="s">
        <v>12604</v>
      </c>
      <c r="C58" s="2" t="s">
        <v>30829</v>
      </c>
      <c r="D58" s="2" t="s">
        <v>30830</v>
      </c>
      <c r="E58" s="77">
        <v>700000</v>
      </c>
      <c r="F58" s="2" t="s">
        <v>13</v>
      </c>
    </row>
    <row r="59" spans="1:6" x14ac:dyDescent="0.25">
      <c r="A59" s="2"/>
      <c r="B59" s="2384" t="s">
        <v>477</v>
      </c>
      <c r="C59" s="2384"/>
      <c r="D59" s="2"/>
      <c r="E59" s="77"/>
      <c r="F59" s="2"/>
    </row>
    <row r="60" spans="1:6" ht="189" x14ac:dyDescent="0.25">
      <c r="A60" s="2">
        <v>44</v>
      </c>
      <c r="B60" s="2" t="s">
        <v>30831</v>
      </c>
      <c r="C60" s="2" t="s">
        <v>30832</v>
      </c>
      <c r="D60" s="2" t="s">
        <v>30833</v>
      </c>
      <c r="E60" s="77">
        <v>1169256.8</v>
      </c>
      <c r="F60" s="2" t="s">
        <v>13</v>
      </c>
    </row>
    <row r="61" spans="1:6" ht="189" x14ac:dyDescent="0.25">
      <c r="A61" s="2">
        <v>45</v>
      </c>
      <c r="B61" s="2" t="s">
        <v>30834</v>
      </c>
      <c r="C61" s="2" t="s">
        <v>30835</v>
      </c>
      <c r="D61" s="2" t="s">
        <v>30833</v>
      </c>
      <c r="E61" s="77">
        <v>1169256.8</v>
      </c>
      <c r="F61" s="2" t="s">
        <v>13</v>
      </c>
    </row>
    <row r="62" spans="1:6" ht="189" x14ac:dyDescent="0.25">
      <c r="A62" s="2">
        <v>46</v>
      </c>
      <c r="B62" s="2" t="s">
        <v>30836</v>
      </c>
      <c r="C62" s="2" t="s">
        <v>30837</v>
      </c>
      <c r="D62" s="2" t="s">
        <v>30833</v>
      </c>
      <c r="E62" s="77">
        <v>1169256.8</v>
      </c>
      <c r="F62" s="2" t="s">
        <v>13</v>
      </c>
    </row>
    <row r="63" spans="1:6" ht="189" x14ac:dyDescent="0.25">
      <c r="A63" s="2">
        <v>47</v>
      </c>
      <c r="B63" s="2" t="s">
        <v>30838</v>
      </c>
      <c r="C63" s="2" t="s">
        <v>30839</v>
      </c>
      <c r="D63" s="2" t="s">
        <v>30833</v>
      </c>
      <c r="E63" s="77">
        <v>1169256.8</v>
      </c>
      <c r="F63" s="2" t="s">
        <v>13</v>
      </c>
    </row>
    <row r="64" spans="1:6" x14ac:dyDescent="0.25">
      <c r="A64" s="2"/>
      <c r="B64" s="9" t="s">
        <v>248</v>
      </c>
      <c r="C64" s="2"/>
      <c r="D64" s="2"/>
      <c r="E64" s="138">
        <f>SUM(E6:E63)</f>
        <v>67310346.819999993</v>
      </c>
      <c r="F64" s="2"/>
    </row>
    <row r="65" spans="1:6" x14ac:dyDescent="0.25">
      <c r="A65" s="11"/>
      <c r="B65" s="2383" t="s">
        <v>9</v>
      </c>
      <c r="C65" s="2383"/>
      <c r="D65" s="2383"/>
      <c r="E65" s="138"/>
      <c r="F65" s="9"/>
    </row>
    <row r="66" spans="1:6" ht="63" x14ac:dyDescent="0.25">
      <c r="A66" s="11">
        <v>1</v>
      </c>
      <c r="B66" s="2" t="s">
        <v>269</v>
      </c>
      <c r="C66" s="7" t="s">
        <v>30840</v>
      </c>
      <c r="D66" s="2" t="s">
        <v>271</v>
      </c>
      <c r="E66" s="77">
        <v>1000000</v>
      </c>
      <c r="F66" s="2" t="s">
        <v>272</v>
      </c>
    </row>
    <row r="67" spans="1:6" x14ac:dyDescent="0.25">
      <c r="A67" s="11"/>
      <c r="B67" s="9" t="s">
        <v>273</v>
      </c>
      <c r="C67" s="7"/>
      <c r="D67" s="2"/>
      <c r="E67" s="77"/>
      <c r="F67" s="2"/>
    </row>
    <row r="68" spans="1:6" ht="63" x14ac:dyDescent="0.25">
      <c r="A68" s="11">
        <v>2</v>
      </c>
      <c r="B68" s="2" t="s">
        <v>274</v>
      </c>
      <c r="C68" s="7" t="s">
        <v>30841</v>
      </c>
      <c r="D68" s="2" t="s">
        <v>276</v>
      </c>
      <c r="E68" s="77">
        <v>4500000</v>
      </c>
      <c r="F68" s="2" t="s">
        <v>277</v>
      </c>
    </row>
    <row r="69" spans="1:6" x14ac:dyDescent="0.25">
      <c r="A69" s="11"/>
      <c r="B69" s="9" t="s">
        <v>248</v>
      </c>
      <c r="C69" s="2"/>
      <c r="D69" s="2"/>
      <c r="E69" s="138">
        <v>5500000</v>
      </c>
      <c r="F69" s="2"/>
    </row>
    <row r="70" spans="1:6" ht="18" customHeight="1" x14ac:dyDescent="0.25">
      <c r="A70" s="11"/>
      <c r="B70" s="2373" t="s">
        <v>323</v>
      </c>
      <c r="C70" s="2374"/>
      <c r="D70" s="2"/>
      <c r="E70" s="138"/>
      <c r="F70" s="2"/>
    </row>
    <row r="71" spans="1:6" ht="47.25" x14ac:dyDescent="0.25">
      <c r="A71" s="2"/>
      <c r="B71" s="2" t="s">
        <v>30842</v>
      </c>
      <c r="C71" s="2" t="s">
        <v>30843</v>
      </c>
      <c r="D71" s="2" t="s">
        <v>16794</v>
      </c>
      <c r="E71" s="77">
        <v>2333333</v>
      </c>
      <c r="F71" s="2" t="s">
        <v>13</v>
      </c>
    </row>
    <row r="72" spans="1:6" ht="47.25" x14ac:dyDescent="0.25">
      <c r="A72" s="2"/>
      <c r="B72" s="2" t="s">
        <v>30844</v>
      </c>
      <c r="C72" s="2" t="s">
        <v>30857</v>
      </c>
      <c r="D72" s="2" t="s">
        <v>30845</v>
      </c>
      <c r="E72" s="77">
        <v>2333333</v>
      </c>
      <c r="F72" s="2" t="s">
        <v>13</v>
      </c>
    </row>
    <row r="73" spans="1:6" ht="47.25" x14ac:dyDescent="0.25">
      <c r="A73" s="2"/>
      <c r="B73" s="2" t="s">
        <v>30846</v>
      </c>
      <c r="C73" s="2" t="s">
        <v>30858</v>
      </c>
      <c r="D73" s="2" t="s">
        <v>30845</v>
      </c>
      <c r="E73" s="77">
        <v>2333333</v>
      </c>
      <c r="F73" s="2" t="s">
        <v>13</v>
      </c>
    </row>
    <row r="74" spans="1:6" ht="47.25" x14ac:dyDescent="0.25">
      <c r="A74" s="2"/>
      <c r="B74" s="2" t="s">
        <v>30847</v>
      </c>
      <c r="C74" s="2" t="s">
        <v>30859</v>
      </c>
      <c r="D74" s="2" t="s">
        <v>30845</v>
      </c>
      <c r="E74" s="77">
        <v>2333333</v>
      </c>
      <c r="F74" s="2" t="s">
        <v>13</v>
      </c>
    </row>
    <row r="75" spans="1:6" ht="47.25" x14ac:dyDescent="0.25">
      <c r="A75" s="2"/>
      <c r="B75" s="2" t="s">
        <v>30848</v>
      </c>
      <c r="C75" s="2" t="s">
        <v>30860</v>
      </c>
      <c r="D75" s="2" t="s">
        <v>30845</v>
      </c>
      <c r="E75" s="77">
        <v>2333333</v>
      </c>
      <c r="F75" s="2" t="s">
        <v>13</v>
      </c>
    </row>
    <row r="76" spans="1:6" ht="189" x14ac:dyDescent="0.25">
      <c r="A76" s="2"/>
      <c r="B76" s="2" t="s">
        <v>30849</v>
      </c>
      <c r="C76" s="2" t="s">
        <v>30861</v>
      </c>
      <c r="D76" s="2" t="s">
        <v>30845</v>
      </c>
      <c r="E76" s="77">
        <v>2333333</v>
      </c>
      <c r="F76" s="2" t="s">
        <v>13</v>
      </c>
    </row>
    <row r="77" spans="1:6" x14ac:dyDescent="0.25">
      <c r="A77" s="9"/>
      <c r="B77" s="9" t="s">
        <v>248</v>
      </c>
      <c r="C77" s="9"/>
      <c r="D77" s="9"/>
      <c r="E77" s="138">
        <f>SUM(E71:E76)</f>
        <v>13999998</v>
      </c>
      <c r="F77" s="9"/>
    </row>
    <row r="78" spans="1:6" ht="17.25" customHeight="1" x14ac:dyDescent="0.25">
      <c r="A78" s="88"/>
      <c r="B78" s="2373" t="s">
        <v>324</v>
      </c>
      <c r="C78" s="2374"/>
      <c r="D78" s="88"/>
      <c r="E78" s="89">
        <f>E77+E69+E64</f>
        <v>86810344.819999993</v>
      </c>
      <c r="F78" s="88"/>
    </row>
    <row r="81" spans="1:6" x14ac:dyDescent="0.25">
      <c r="A81" s="2344" t="s">
        <v>0</v>
      </c>
      <c r="B81" s="2344"/>
      <c r="C81" s="2344"/>
      <c r="D81" s="2344"/>
      <c r="E81" s="2344"/>
      <c r="F81" s="2344"/>
    </row>
    <row r="82" spans="1:6" x14ac:dyDescent="0.25">
      <c r="A82" s="2344" t="s">
        <v>30735</v>
      </c>
      <c r="B82" s="2344"/>
      <c r="C82" s="2344"/>
      <c r="D82" s="2344"/>
      <c r="E82" s="2344"/>
      <c r="F82" s="2344"/>
    </row>
    <row r="83" spans="1:6" x14ac:dyDescent="0.25">
      <c r="A83" s="2344" t="s">
        <v>41568</v>
      </c>
      <c r="B83" s="2344"/>
      <c r="C83" s="2344"/>
      <c r="D83" s="2344"/>
      <c r="E83" s="2344"/>
      <c r="F83" s="2344"/>
    </row>
    <row r="84" spans="1:6" ht="28.5" x14ac:dyDescent="0.25">
      <c r="A84" s="21" t="s">
        <v>3</v>
      </c>
      <c r="B84" s="21" t="s">
        <v>4</v>
      </c>
      <c r="C84" s="21" t="s">
        <v>5</v>
      </c>
      <c r="D84" s="21" t="s">
        <v>6</v>
      </c>
      <c r="E84" s="1894" t="s">
        <v>30996</v>
      </c>
      <c r="F84" s="21" t="s">
        <v>8</v>
      </c>
    </row>
    <row r="85" spans="1:6" x14ac:dyDescent="0.25">
      <c r="A85" s="96"/>
      <c r="B85" s="2384" t="s">
        <v>9</v>
      </c>
      <c r="C85" s="2384"/>
      <c r="D85" s="2384"/>
      <c r="E85" s="1895"/>
      <c r="F85" s="1781"/>
    </row>
    <row r="86" spans="1:6" ht="31.5" x14ac:dyDescent="0.25">
      <c r="A86" s="1740">
        <v>1</v>
      </c>
      <c r="B86" s="10" t="s">
        <v>2060</v>
      </c>
      <c r="C86" s="10" t="s">
        <v>30736</v>
      </c>
      <c r="D86" s="10" t="s">
        <v>329</v>
      </c>
      <c r="E86" s="144">
        <v>510344.83</v>
      </c>
      <c r="F86" s="10" t="s">
        <v>135</v>
      </c>
    </row>
    <row r="87" spans="1:6" x14ac:dyDescent="0.25">
      <c r="A87" s="1740"/>
      <c r="B87" s="2373" t="s">
        <v>739</v>
      </c>
      <c r="C87" s="2374"/>
      <c r="D87" s="10"/>
      <c r="E87" s="144"/>
      <c r="F87" s="10"/>
    </row>
    <row r="88" spans="1:6" ht="78.75" x14ac:dyDescent="0.25">
      <c r="A88" s="1740">
        <v>2</v>
      </c>
      <c r="B88" s="10" t="s">
        <v>301</v>
      </c>
      <c r="C88" s="10" t="s">
        <v>30742</v>
      </c>
      <c r="D88" s="10" t="s">
        <v>43</v>
      </c>
      <c r="E88" s="144">
        <v>568965.51</v>
      </c>
      <c r="F88" s="10" t="s">
        <v>135</v>
      </c>
    </row>
    <row r="89" spans="1:6" x14ac:dyDescent="0.25">
      <c r="A89" s="1740"/>
      <c r="B89" s="96" t="s">
        <v>34</v>
      </c>
      <c r="C89" s="10"/>
      <c r="D89" s="10"/>
      <c r="E89" s="144"/>
      <c r="F89" s="10"/>
    </row>
    <row r="90" spans="1:6" ht="47.25" x14ac:dyDescent="0.25">
      <c r="A90" s="1740">
        <v>3</v>
      </c>
      <c r="B90" s="10" t="s">
        <v>17809</v>
      </c>
      <c r="C90" s="10" t="s">
        <v>30749</v>
      </c>
      <c r="D90" s="10" t="s">
        <v>30750</v>
      </c>
      <c r="E90" s="144">
        <v>2500000</v>
      </c>
      <c r="F90" s="10" t="s">
        <v>135</v>
      </c>
    </row>
    <row r="91" spans="1:6" x14ac:dyDescent="0.25">
      <c r="A91" s="1740"/>
      <c r="B91" s="2373" t="s">
        <v>8012</v>
      </c>
      <c r="C91" s="2374"/>
      <c r="D91" s="10"/>
      <c r="E91" s="144"/>
      <c r="F91" s="10"/>
    </row>
    <row r="92" spans="1:6" ht="94.5" x14ac:dyDescent="0.25">
      <c r="A92" s="1740">
        <v>4</v>
      </c>
      <c r="B92" s="10" t="s">
        <v>41569</v>
      </c>
      <c r="C92" s="10" t="s">
        <v>30843</v>
      </c>
      <c r="D92" s="10" t="s">
        <v>41570</v>
      </c>
      <c r="E92" s="144">
        <v>1000000</v>
      </c>
      <c r="F92" s="10" t="s">
        <v>13</v>
      </c>
    </row>
    <row r="93" spans="1:6" x14ac:dyDescent="0.25">
      <c r="A93" s="1740"/>
      <c r="B93" s="2373" t="s">
        <v>9344</v>
      </c>
      <c r="C93" s="2374"/>
      <c r="D93" s="10"/>
      <c r="E93" s="144"/>
      <c r="F93" s="10"/>
    </row>
    <row r="94" spans="1:6" ht="47.25" x14ac:dyDescent="0.25">
      <c r="A94" s="1740">
        <v>5</v>
      </c>
      <c r="B94" s="10" t="s">
        <v>41571</v>
      </c>
      <c r="C94" s="10" t="s">
        <v>42097</v>
      </c>
      <c r="D94" s="10" t="s">
        <v>369</v>
      </c>
      <c r="E94" s="144">
        <v>6800000</v>
      </c>
      <c r="F94" s="10" t="s">
        <v>13</v>
      </c>
    </row>
    <row r="95" spans="1:6" x14ac:dyDescent="0.25">
      <c r="A95" s="1741"/>
      <c r="B95" s="96" t="s">
        <v>248</v>
      </c>
      <c r="C95" s="10"/>
      <c r="D95" s="96"/>
      <c r="E95" s="223">
        <v>11379310.34</v>
      </c>
      <c r="F95" s="10"/>
    </row>
    <row r="96" spans="1:6" x14ac:dyDescent="0.25">
      <c r="A96" s="2453" t="s">
        <v>41688</v>
      </c>
      <c r="B96" s="2453"/>
      <c r="C96" s="2453"/>
      <c r="D96" s="2453" t="s">
        <v>41689</v>
      </c>
      <c r="E96" s="2453"/>
      <c r="F96" s="2453"/>
    </row>
  </sheetData>
  <mergeCells count="23">
    <mergeCell ref="B91:C91"/>
    <mergeCell ref="B93:C93"/>
    <mergeCell ref="A96:C96"/>
    <mergeCell ref="D96:F96"/>
    <mergeCell ref="A81:F81"/>
    <mergeCell ref="A82:F82"/>
    <mergeCell ref="A83:F83"/>
    <mergeCell ref="B85:D85"/>
    <mergeCell ref="B87:C87"/>
    <mergeCell ref="B18:C18"/>
    <mergeCell ref="B70:C70"/>
    <mergeCell ref="B78:C78"/>
    <mergeCell ref="B22:C22"/>
    <mergeCell ref="B39:C39"/>
    <mergeCell ref="B45:C45"/>
    <mergeCell ref="B56:C56"/>
    <mergeCell ref="B59:C59"/>
    <mergeCell ref="B65:D65"/>
    <mergeCell ref="A1:F1"/>
    <mergeCell ref="A2:F2"/>
    <mergeCell ref="A3:F3"/>
    <mergeCell ref="B5:D5"/>
    <mergeCell ref="B10:D10"/>
  </mergeCells>
  <pageMargins left="0.7" right="0.7" top="0.75" bottom="0.75" header="0.3" footer="0.3"/>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1"/>
  <sheetViews>
    <sheetView topLeftCell="A118" workbookViewId="0">
      <selection activeCell="C127" sqref="C127"/>
    </sheetView>
  </sheetViews>
  <sheetFormatPr defaultRowHeight="15.75" x14ac:dyDescent="0.25"/>
  <cols>
    <col min="1" max="1" width="9.140625" style="128"/>
    <col min="2" max="2" width="17.140625" style="128" customWidth="1"/>
    <col min="3" max="3" width="42.5703125" style="128" customWidth="1"/>
    <col min="4" max="4" width="19.28515625" style="128" customWidth="1"/>
    <col min="5" max="5" width="21.28515625" style="128" customWidth="1"/>
    <col min="6" max="6" width="11" style="128" customWidth="1"/>
    <col min="7" max="16384" width="9.140625" style="128"/>
  </cols>
  <sheetData>
    <row r="1" spans="1:6" x14ac:dyDescent="0.25">
      <c r="A1" s="2345" t="s">
        <v>0</v>
      </c>
      <c r="B1" s="2345"/>
      <c r="C1" s="2345"/>
      <c r="D1" s="2345"/>
      <c r="E1" s="2345"/>
      <c r="F1" s="2345"/>
    </row>
    <row r="2" spans="1:6" x14ac:dyDescent="0.25">
      <c r="A2" s="2345" t="s">
        <v>30995</v>
      </c>
      <c r="B2" s="2345"/>
      <c r="C2" s="2345"/>
      <c r="D2" s="2345"/>
      <c r="E2" s="2345"/>
      <c r="F2" s="2345"/>
    </row>
    <row r="3" spans="1:6" x14ac:dyDescent="0.25">
      <c r="A3" s="2345" t="s">
        <v>281</v>
      </c>
      <c r="B3" s="2345"/>
      <c r="C3" s="2345"/>
      <c r="D3" s="2345"/>
      <c r="E3" s="2345"/>
      <c r="F3" s="2345"/>
    </row>
    <row r="4" spans="1:6" ht="31.5" x14ac:dyDescent="0.25">
      <c r="A4" s="1420" t="s">
        <v>3</v>
      </c>
      <c r="B4" s="96" t="s">
        <v>4</v>
      </c>
      <c r="C4" s="96" t="s">
        <v>5</v>
      </c>
      <c r="D4" s="96" t="s">
        <v>6</v>
      </c>
      <c r="E4" s="138" t="s">
        <v>30996</v>
      </c>
      <c r="F4" s="96" t="s">
        <v>8</v>
      </c>
    </row>
    <row r="5" spans="1:6" x14ac:dyDescent="0.25">
      <c r="A5" s="541"/>
      <c r="B5" s="2418" t="s">
        <v>9</v>
      </c>
      <c r="C5" s="2418"/>
      <c r="D5" s="2418"/>
      <c r="E5" s="189"/>
      <c r="F5" s="76"/>
    </row>
    <row r="6" spans="1:6" ht="47.25" x14ac:dyDescent="0.25">
      <c r="A6" s="131">
        <v>1</v>
      </c>
      <c r="B6" s="152" t="s">
        <v>6952</v>
      </c>
      <c r="C6" s="152" t="s">
        <v>30997</v>
      </c>
      <c r="D6" s="152" t="s">
        <v>12</v>
      </c>
      <c r="E6" s="238">
        <v>1500000</v>
      </c>
      <c r="F6" s="529" t="s">
        <v>272</v>
      </c>
    </row>
    <row r="7" spans="1:6" ht="110.25" x14ac:dyDescent="0.25">
      <c r="A7" s="131">
        <v>2</v>
      </c>
      <c r="B7" s="152" t="s">
        <v>6956</v>
      </c>
      <c r="C7" s="152" t="s">
        <v>30998</v>
      </c>
      <c r="D7" s="152" t="s">
        <v>30999</v>
      </c>
      <c r="E7" s="238">
        <v>1620165.69</v>
      </c>
      <c r="F7" s="529" t="s">
        <v>272</v>
      </c>
    </row>
    <row r="8" spans="1:6" ht="31.5" x14ac:dyDescent="0.25">
      <c r="A8" s="131">
        <v>3</v>
      </c>
      <c r="B8" s="152" t="s">
        <v>17</v>
      </c>
      <c r="C8" s="152" t="s">
        <v>31000</v>
      </c>
      <c r="D8" s="237" t="s">
        <v>23178</v>
      </c>
      <c r="E8" s="238">
        <v>88455</v>
      </c>
      <c r="F8" s="529" t="s">
        <v>272</v>
      </c>
    </row>
    <row r="9" spans="1:6" ht="78.75" x14ac:dyDescent="0.25">
      <c r="A9" s="131">
        <v>4</v>
      </c>
      <c r="B9" s="152" t="s">
        <v>23</v>
      </c>
      <c r="C9" s="152" t="s">
        <v>31001</v>
      </c>
      <c r="D9" s="152" t="s">
        <v>31002</v>
      </c>
      <c r="E9" s="238">
        <v>1000000</v>
      </c>
      <c r="F9" s="529" t="s">
        <v>272</v>
      </c>
    </row>
    <row r="10" spans="1:6" x14ac:dyDescent="0.25">
      <c r="A10" s="131"/>
      <c r="B10" s="2934" t="s">
        <v>334</v>
      </c>
      <c r="C10" s="2934"/>
      <c r="D10" s="2934"/>
      <c r="E10" s="204"/>
      <c r="F10" s="529"/>
    </row>
    <row r="11" spans="1:6" ht="63" x14ac:dyDescent="0.25">
      <c r="A11" s="131">
        <v>5</v>
      </c>
      <c r="B11" s="152" t="s">
        <v>721</v>
      </c>
      <c r="C11" s="152" t="s">
        <v>31003</v>
      </c>
      <c r="D11" s="152" t="s">
        <v>31004</v>
      </c>
      <c r="E11" s="238">
        <v>922352.03</v>
      </c>
      <c r="F11" s="529" t="s">
        <v>272</v>
      </c>
    </row>
    <row r="12" spans="1:6" ht="78.75" x14ac:dyDescent="0.25">
      <c r="A12" s="131">
        <v>6</v>
      </c>
      <c r="B12" s="152" t="s">
        <v>729</v>
      </c>
      <c r="C12" s="152" t="s">
        <v>31005</v>
      </c>
      <c r="D12" s="152" t="s">
        <v>31006</v>
      </c>
      <c r="E12" s="238">
        <v>621818.63</v>
      </c>
      <c r="F12" s="529" t="s">
        <v>272</v>
      </c>
    </row>
    <row r="13" spans="1:6" ht="78.75" x14ac:dyDescent="0.25">
      <c r="A13" s="131">
        <v>7</v>
      </c>
      <c r="B13" s="152" t="s">
        <v>31007</v>
      </c>
      <c r="C13" s="152" t="s">
        <v>31008</v>
      </c>
      <c r="D13" s="152" t="s">
        <v>31009</v>
      </c>
      <c r="E13" s="238">
        <v>1060130.68</v>
      </c>
      <c r="F13" s="529" t="s">
        <v>272</v>
      </c>
    </row>
    <row r="14" spans="1:6" x14ac:dyDescent="0.25">
      <c r="A14" s="131"/>
      <c r="B14" s="275" t="s">
        <v>40</v>
      </c>
      <c r="C14" s="529"/>
      <c r="D14" s="529"/>
      <c r="E14" s="204"/>
      <c r="F14" s="529"/>
    </row>
    <row r="15" spans="1:6" ht="126" x14ac:dyDescent="0.25">
      <c r="A15" s="131">
        <v>8</v>
      </c>
      <c r="B15" s="152" t="s">
        <v>8983</v>
      </c>
      <c r="C15" s="152" t="s">
        <v>31010</v>
      </c>
      <c r="D15" s="152" t="s">
        <v>31011</v>
      </c>
      <c r="E15" s="238">
        <v>4568965.5199999996</v>
      </c>
      <c r="F15" s="529" t="s">
        <v>272</v>
      </c>
    </row>
    <row r="16" spans="1:6" x14ac:dyDescent="0.25">
      <c r="A16" s="131"/>
      <c r="B16" s="2934" t="s">
        <v>481</v>
      </c>
      <c r="C16" s="2934"/>
      <c r="D16" s="529"/>
      <c r="E16" s="204"/>
      <c r="F16" s="529"/>
    </row>
    <row r="17" spans="1:6" ht="110.25" x14ac:dyDescent="0.25">
      <c r="A17" s="131">
        <v>9</v>
      </c>
      <c r="B17" s="237" t="s">
        <v>1194</v>
      </c>
      <c r="C17" s="237" t="s">
        <v>31012</v>
      </c>
      <c r="D17" s="75" t="s">
        <v>31013</v>
      </c>
      <c r="E17" s="238">
        <v>3500000</v>
      </c>
      <c r="F17" s="549" t="s">
        <v>13</v>
      </c>
    </row>
    <row r="18" spans="1:6" x14ac:dyDescent="0.25">
      <c r="A18" s="131"/>
      <c r="B18" s="275" t="s">
        <v>34</v>
      </c>
      <c r="C18" s="529"/>
      <c r="D18" s="529"/>
      <c r="E18" s="204"/>
      <c r="F18" s="529"/>
    </row>
    <row r="19" spans="1:6" ht="47.25" x14ac:dyDescent="0.25">
      <c r="A19" s="131">
        <v>10</v>
      </c>
      <c r="B19" s="152" t="s">
        <v>309</v>
      </c>
      <c r="C19" s="152" t="s">
        <v>31014</v>
      </c>
      <c r="D19" s="152" t="s">
        <v>341</v>
      </c>
      <c r="E19" s="238">
        <v>7500000</v>
      </c>
      <c r="F19" s="529" t="s">
        <v>272</v>
      </c>
    </row>
    <row r="20" spans="1:6" ht="47.25" x14ac:dyDescent="0.25">
      <c r="A20" s="131">
        <v>11</v>
      </c>
      <c r="B20" s="152" t="s">
        <v>12465</v>
      </c>
      <c r="C20" s="152" t="s">
        <v>31015</v>
      </c>
      <c r="D20" s="152" t="s">
        <v>341</v>
      </c>
      <c r="E20" s="238">
        <v>9168164.6199999992</v>
      </c>
      <c r="F20" s="529" t="s">
        <v>272</v>
      </c>
    </row>
    <row r="21" spans="1:6" ht="63" x14ac:dyDescent="0.25">
      <c r="A21" s="131">
        <v>12</v>
      </c>
      <c r="B21" s="152" t="s">
        <v>4431</v>
      </c>
      <c r="C21" s="152" t="s">
        <v>31016</v>
      </c>
      <c r="D21" s="152" t="s">
        <v>26898</v>
      </c>
      <c r="E21" s="238">
        <v>534421.59</v>
      </c>
      <c r="F21" s="529" t="s">
        <v>272</v>
      </c>
    </row>
    <row r="22" spans="1:6" x14ac:dyDescent="0.25">
      <c r="A22" s="131"/>
      <c r="B22" s="2934" t="s">
        <v>5895</v>
      </c>
      <c r="C22" s="2934"/>
      <c r="D22" s="529"/>
      <c r="E22" s="204"/>
      <c r="F22" s="529"/>
    </row>
    <row r="23" spans="1:6" ht="110.25" x14ac:dyDescent="0.25">
      <c r="A23" s="131">
        <v>13</v>
      </c>
      <c r="B23" s="75" t="s">
        <v>31017</v>
      </c>
      <c r="C23" s="237" t="s">
        <v>31018</v>
      </c>
      <c r="D23" s="75" t="s">
        <v>31019</v>
      </c>
      <c r="E23" s="204">
        <v>400000</v>
      </c>
      <c r="F23" s="529" t="s">
        <v>13</v>
      </c>
    </row>
    <row r="24" spans="1:6" ht="110.25" x14ac:dyDescent="0.25">
      <c r="A24" s="131">
        <v>14</v>
      </c>
      <c r="B24" s="75" t="s">
        <v>31020</v>
      </c>
      <c r="C24" s="237" t="s">
        <v>31021</v>
      </c>
      <c r="D24" s="75" t="s">
        <v>31022</v>
      </c>
      <c r="E24" s="204">
        <v>500000</v>
      </c>
      <c r="F24" s="529" t="s">
        <v>272</v>
      </c>
    </row>
    <row r="25" spans="1:6" ht="126" x14ac:dyDescent="0.25">
      <c r="A25" s="131">
        <v>15</v>
      </c>
      <c r="B25" s="75" t="s">
        <v>31023</v>
      </c>
      <c r="C25" s="237" t="s">
        <v>31024</v>
      </c>
      <c r="D25" s="75" t="s">
        <v>31025</v>
      </c>
      <c r="E25" s="204">
        <v>800000</v>
      </c>
      <c r="F25" s="529" t="s">
        <v>272</v>
      </c>
    </row>
    <row r="26" spans="1:6" ht="47.25" x14ac:dyDescent="0.25">
      <c r="A26" s="131">
        <v>16</v>
      </c>
      <c r="B26" s="75" t="s">
        <v>31026</v>
      </c>
      <c r="C26" s="237" t="s">
        <v>31027</v>
      </c>
      <c r="D26" s="75" t="s">
        <v>202</v>
      </c>
      <c r="E26" s="204">
        <v>800000</v>
      </c>
      <c r="F26" s="529" t="s">
        <v>13</v>
      </c>
    </row>
    <row r="27" spans="1:6" ht="47.25" x14ac:dyDescent="0.25">
      <c r="A27" s="131">
        <v>17</v>
      </c>
      <c r="B27" s="75" t="s">
        <v>31028</v>
      </c>
      <c r="C27" s="237" t="s">
        <v>31029</v>
      </c>
      <c r="D27" s="75" t="s">
        <v>202</v>
      </c>
      <c r="E27" s="204">
        <v>800000</v>
      </c>
      <c r="F27" s="529" t="s">
        <v>13</v>
      </c>
    </row>
    <row r="28" spans="1:6" ht="110.25" x14ac:dyDescent="0.25">
      <c r="A28" s="131">
        <v>18</v>
      </c>
      <c r="B28" s="75" t="s">
        <v>31030</v>
      </c>
      <c r="C28" s="237" t="s">
        <v>31031</v>
      </c>
      <c r="D28" s="75" t="s">
        <v>31032</v>
      </c>
      <c r="E28" s="204">
        <v>200000</v>
      </c>
      <c r="F28" s="529" t="s">
        <v>272</v>
      </c>
    </row>
    <row r="29" spans="1:6" ht="47.25" x14ac:dyDescent="0.25">
      <c r="A29" s="131">
        <v>19</v>
      </c>
      <c r="B29" s="75" t="s">
        <v>31033</v>
      </c>
      <c r="C29" s="237" t="s">
        <v>31034</v>
      </c>
      <c r="D29" s="75" t="s">
        <v>202</v>
      </c>
      <c r="E29" s="204">
        <v>800000</v>
      </c>
      <c r="F29" s="529" t="s">
        <v>13</v>
      </c>
    </row>
    <row r="30" spans="1:6" ht="63" x14ac:dyDescent="0.25">
      <c r="A30" s="131">
        <v>20</v>
      </c>
      <c r="B30" s="75" t="s">
        <v>31033</v>
      </c>
      <c r="C30" s="237" t="s">
        <v>31035</v>
      </c>
      <c r="D30" s="75" t="s">
        <v>31036</v>
      </c>
      <c r="E30" s="204">
        <v>100000</v>
      </c>
      <c r="F30" s="529" t="s">
        <v>272</v>
      </c>
    </row>
    <row r="31" spans="1:6" ht="110.25" x14ac:dyDescent="0.25">
      <c r="A31" s="131">
        <v>21</v>
      </c>
      <c r="B31" s="101" t="s">
        <v>31037</v>
      </c>
      <c r="C31" s="237" t="s">
        <v>31038</v>
      </c>
      <c r="D31" s="101" t="s">
        <v>31032</v>
      </c>
      <c r="E31" s="204">
        <v>200000</v>
      </c>
      <c r="F31" s="549" t="s">
        <v>13</v>
      </c>
    </row>
    <row r="32" spans="1:6" ht="47.25" x14ac:dyDescent="0.25">
      <c r="A32" s="131">
        <v>22</v>
      </c>
      <c r="B32" s="75" t="s">
        <v>31039</v>
      </c>
      <c r="C32" s="237" t="s">
        <v>31040</v>
      </c>
      <c r="D32" s="75" t="s">
        <v>31041</v>
      </c>
      <c r="E32" s="204">
        <v>300000</v>
      </c>
      <c r="F32" s="529" t="s">
        <v>13</v>
      </c>
    </row>
    <row r="33" spans="1:6" ht="110.25" x14ac:dyDescent="0.25">
      <c r="A33" s="131">
        <v>23</v>
      </c>
      <c r="B33" s="75" t="s">
        <v>31042</v>
      </c>
      <c r="C33" s="237" t="s">
        <v>31043</v>
      </c>
      <c r="D33" s="75" t="s">
        <v>31044</v>
      </c>
      <c r="E33" s="204">
        <v>300000</v>
      </c>
      <c r="F33" s="529" t="s">
        <v>13</v>
      </c>
    </row>
    <row r="34" spans="1:6" ht="47.25" x14ac:dyDescent="0.25">
      <c r="A34" s="131">
        <v>24</v>
      </c>
      <c r="B34" s="75" t="s">
        <v>31045</v>
      </c>
      <c r="C34" s="237" t="s">
        <v>31046</v>
      </c>
      <c r="D34" s="75" t="s">
        <v>202</v>
      </c>
      <c r="E34" s="204">
        <v>800000</v>
      </c>
      <c r="F34" s="529" t="s">
        <v>13</v>
      </c>
    </row>
    <row r="35" spans="1:6" ht="110.25" x14ac:dyDescent="0.25">
      <c r="A35" s="131">
        <v>25</v>
      </c>
      <c r="B35" s="101" t="s">
        <v>31047</v>
      </c>
      <c r="C35" s="237" t="s">
        <v>31048</v>
      </c>
      <c r="D35" s="101" t="s">
        <v>31049</v>
      </c>
      <c r="E35" s="204">
        <v>500000</v>
      </c>
      <c r="F35" s="549" t="s">
        <v>13</v>
      </c>
    </row>
    <row r="36" spans="1:6" ht="94.5" x14ac:dyDescent="0.25">
      <c r="A36" s="131">
        <v>26</v>
      </c>
      <c r="B36" s="75" t="s">
        <v>31050</v>
      </c>
      <c r="C36" s="237" t="s">
        <v>31051</v>
      </c>
      <c r="D36" s="75" t="s">
        <v>31052</v>
      </c>
      <c r="E36" s="204">
        <v>300000</v>
      </c>
      <c r="F36" s="529" t="s">
        <v>13</v>
      </c>
    </row>
    <row r="37" spans="1:6" ht="126" x14ac:dyDescent="0.25">
      <c r="A37" s="131">
        <v>27</v>
      </c>
      <c r="B37" s="101" t="s">
        <v>31053</v>
      </c>
      <c r="C37" s="237" t="s">
        <v>31054</v>
      </c>
      <c r="D37" s="101" t="s">
        <v>31055</v>
      </c>
      <c r="E37" s="204">
        <v>500000</v>
      </c>
      <c r="F37" s="549" t="s">
        <v>272</v>
      </c>
    </row>
    <row r="38" spans="1:6" ht="63" x14ac:dyDescent="0.25">
      <c r="A38" s="131">
        <v>28</v>
      </c>
      <c r="B38" s="101" t="s">
        <v>31056</v>
      </c>
      <c r="C38" s="237" t="s">
        <v>31057</v>
      </c>
      <c r="D38" s="101" t="s">
        <v>31058</v>
      </c>
      <c r="E38" s="204">
        <v>200000</v>
      </c>
      <c r="F38" s="549" t="s">
        <v>272</v>
      </c>
    </row>
    <row r="39" spans="1:6" ht="110.25" x14ac:dyDescent="0.25">
      <c r="A39" s="131">
        <v>29</v>
      </c>
      <c r="B39" s="101" t="s">
        <v>31059</v>
      </c>
      <c r="C39" s="237" t="s">
        <v>31060</v>
      </c>
      <c r="D39" s="101" t="s">
        <v>31032</v>
      </c>
      <c r="E39" s="204">
        <v>200000</v>
      </c>
      <c r="F39" s="549" t="s">
        <v>272</v>
      </c>
    </row>
    <row r="40" spans="1:6" ht="110.25" x14ac:dyDescent="0.25">
      <c r="A40" s="131">
        <v>30</v>
      </c>
      <c r="B40" s="75" t="s">
        <v>31061</v>
      </c>
      <c r="C40" s="237" t="s">
        <v>31062</v>
      </c>
      <c r="D40" s="75" t="s">
        <v>31019</v>
      </c>
      <c r="E40" s="204">
        <v>300000</v>
      </c>
      <c r="F40" s="529" t="s">
        <v>13</v>
      </c>
    </row>
    <row r="41" spans="1:6" ht="110.25" x14ac:dyDescent="0.25">
      <c r="A41" s="131">
        <v>31</v>
      </c>
      <c r="B41" s="101" t="s">
        <v>31063</v>
      </c>
      <c r="C41" s="237" t="s">
        <v>31064</v>
      </c>
      <c r="D41" s="101" t="s">
        <v>31022</v>
      </c>
      <c r="E41" s="204">
        <v>400000</v>
      </c>
      <c r="F41" s="549" t="s">
        <v>272</v>
      </c>
    </row>
    <row r="42" spans="1:6" ht="47.25" x14ac:dyDescent="0.25">
      <c r="A42" s="131">
        <v>32</v>
      </c>
      <c r="B42" s="101" t="s">
        <v>31065</v>
      </c>
      <c r="C42" s="237" t="s">
        <v>31066</v>
      </c>
      <c r="D42" s="101" t="s">
        <v>202</v>
      </c>
      <c r="E42" s="204">
        <v>800000</v>
      </c>
      <c r="F42" s="529" t="s">
        <v>13</v>
      </c>
    </row>
    <row r="43" spans="1:6" ht="110.25" x14ac:dyDescent="0.25">
      <c r="A43" s="131">
        <v>33</v>
      </c>
      <c r="B43" s="101" t="s">
        <v>31067</v>
      </c>
      <c r="C43" s="237" t="s">
        <v>31068</v>
      </c>
      <c r="D43" s="101" t="s">
        <v>31069</v>
      </c>
      <c r="E43" s="204">
        <v>200000</v>
      </c>
      <c r="F43" s="549" t="s">
        <v>272</v>
      </c>
    </row>
    <row r="44" spans="1:6" ht="126" x14ac:dyDescent="0.25">
      <c r="A44" s="131">
        <v>34</v>
      </c>
      <c r="B44" s="101" t="s">
        <v>31070</v>
      </c>
      <c r="C44" s="237" t="s">
        <v>31071</v>
      </c>
      <c r="D44" s="101" t="s">
        <v>31072</v>
      </c>
      <c r="E44" s="204">
        <v>400000</v>
      </c>
      <c r="F44" s="549" t="s">
        <v>272</v>
      </c>
    </row>
    <row r="45" spans="1:6" ht="94.5" x14ac:dyDescent="0.25">
      <c r="A45" s="131">
        <v>35</v>
      </c>
      <c r="B45" s="101" t="s">
        <v>31073</v>
      </c>
      <c r="C45" s="237" t="s">
        <v>31074</v>
      </c>
      <c r="D45" s="101" t="s">
        <v>31075</v>
      </c>
      <c r="E45" s="204">
        <v>400000</v>
      </c>
      <c r="F45" s="549" t="s">
        <v>272</v>
      </c>
    </row>
    <row r="46" spans="1:6" ht="110.25" x14ac:dyDescent="0.25">
      <c r="A46" s="131">
        <v>36</v>
      </c>
      <c r="B46" s="101" t="s">
        <v>31076</v>
      </c>
      <c r="C46" s="237" t="s">
        <v>31077</v>
      </c>
      <c r="D46" s="101" t="s">
        <v>31022</v>
      </c>
      <c r="E46" s="204">
        <v>400000</v>
      </c>
      <c r="F46" s="549" t="s">
        <v>272</v>
      </c>
    </row>
    <row r="47" spans="1:6" ht="31.5" x14ac:dyDescent="0.25">
      <c r="A47" s="131">
        <v>37</v>
      </c>
      <c r="B47" s="75" t="s">
        <v>31078</v>
      </c>
      <c r="C47" s="237" t="s">
        <v>31079</v>
      </c>
      <c r="D47" s="75" t="s">
        <v>31080</v>
      </c>
      <c r="E47" s="204">
        <v>600000</v>
      </c>
      <c r="F47" s="529" t="s">
        <v>13</v>
      </c>
    </row>
    <row r="48" spans="1:6" ht="110.25" x14ac:dyDescent="0.25">
      <c r="A48" s="131">
        <v>38</v>
      </c>
      <c r="B48" s="75" t="s">
        <v>31081</v>
      </c>
      <c r="C48" s="237" t="s">
        <v>31082</v>
      </c>
      <c r="D48" s="75" t="s">
        <v>31083</v>
      </c>
      <c r="E48" s="204">
        <v>800000</v>
      </c>
      <c r="F48" s="529" t="s">
        <v>272</v>
      </c>
    </row>
    <row r="49" spans="1:6" ht="94.5" x14ac:dyDescent="0.25">
      <c r="A49" s="131">
        <v>39</v>
      </c>
      <c r="B49" s="75" t="s">
        <v>31084</v>
      </c>
      <c r="C49" s="237" t="s">
        <v>31085</v>
      </c>
      <c r="D49" s="75" t="s">
        <v>31086</v>
      </c>
      <c r="E49" s="204">
        <v>200000</v>
      </c>
      <c r="F49" s="529" t="s">
        <v>272</v>
      </c>
    </row>
    <row r="50" spans="1:6" ht="78.75" x14ac:dyDescent="0.25">
      <c r="A50" s="131">
        <v>40</v>
      </c>
      <c r="B50" s="101" t="s">
        <v>31087</v>
      </c>
      <c r="C50" s="237" t="s">
        <v>31088</v>
      </c>
      <c r="D50" s="101" t="s">
        <v>31089</v>
      </c>
      <c r="E50" s="204">
        <v>300000</v>
      </c>
      <c r="F50" s="549" t="s">
        <v>272</v>
      </c>
    </row>
    <row r="51" spans="1:6" ht="94.5" x14ac:dyDescent="0.25">
      <c r="A51" s="131">
        <v>41</v>
      </c>
      <c r="B51" s="75" t="s">
        <v>31090</v>
      </c>
      <c r="C51" s="237" t="s">
        <v>31091</v>
      </c>
      <c r="D51" s="75" t="s">
        <v>31092</v>
      </c>
      <c r="E51" s="204">
        <v>200000</v>
      </c>
      <c r="F51" s="529" t="s">
        <v>272</v>
      </c>
    </row>
    <row r="52" spans="1:6" ht="126" x14ac:dyDescent="0.25">
      <c r="A52" s="131">
        <v>42</v>
      </c>
      <c r="B52" s="75" t="s">
        <v>31093</v>
      </c>
      <c r="C52" s="237" t="s">
        <v>31094</v>
      </c>
      <c r="D52" s="75" t="s">
        <v>31095</v>
      </c>
      <c r="E52" s="204">
        <v>200000</v>
      </c>
      <c r="F52" s="529" t="s">
        <v>272</v>
      </c>
    </row>
    <row r="53" spans="1:6" ht="31.5" x14ac:dyDescent="0.25">
      <c r="A53" s="131">
        <v>43</v>
      </c>
      <c r="B53" s="75" t="s">
        <v>31096</v>
      </c>
      <c r="C53" s="237" t="s">
        <v>31097</v>
      </c>
      <c r="D53" s="75" t="s">
        <v>31098</v>
      </c>
      <c r="E53" s="204">
        <v>200000</v>
      </c>
      <c r="F53" s="529" t="s">
        <v>13</v>
      </c>
    </row>
    <row r="54" spans="1:6" x14ac:dyDescent="0.25">
      <c r="A54" s="131"/>
      <c r="B54" s="2934" t="s">
        <v>5872</v>
      </c>
      <c r="C54" s="2934"/>
      <c r="D54" s="529"/>
      <c r="E54" s="204"/>
      <c r="F54" s="529"/>
    </row>
    <row r="55" spans="1:6" ht="78.75" x14ac:dyDescent="0.25">
      <c r="A55" s="131">
        <v>44</v>
      </c>
      <c r="B55" s="75" t="s">
        <v>31099</v>
      </c>
      <c r="C55" s="152" t="s">
        <v>31100</v>
      </c>
      <c r="D55" s="75" t="s">
        <v>31101</v>
      </c>
      <c r="E55" s="204">
        <v>1000000</v>
      </c>
      <c r="F55" s="529" t="s">
        <v>272</v>
      </c>
    </row>
    <row r="56" spans="1:6" ht="63" x14ac:dyDescent="0.25">
      <c r="A56" s="131">
        <v>45</v>
      </c>
      <c r="B56" s="75" t="s">
        <v>31102</v>
      </c>
      <c r="C56" s="152" t="s">
        <v>31103</v>
      </c>
      <c r="D56" s="75" t="s">
        <v>31104</v>
      </c>
      <c r="E56" s="204">
        <v>500000</v>
      </c>
      <c r="F56" s="529" t="s">
        <v>13</v>
      </c>
    </row>
    <row r="57" spans="1:6" ht="78.75" x14ac:dyDescent="0.25">
      <c r="A57" s="131">
        <v>46</v>
      </c>
      <c r="B57" s="75" t="s">
        <v>31105</v>
      </c>
      <c r="C57" s="152" t="s">
        <v>31106</v>
      </c>
      <c r="D57" s="75" t="s">
        <v>31107</v>
      </c>
      <c r="E57" s="204">
        <v>700000</v>
      </c>
      <c r="F57" s="529" t="s">
        <v>272</v>
      </c>
    </row>
    <row r="58" spans="1:6" ht="110.25" x14ac:dyDescent="0.25">
      <c r="A58" s="131">
        <v>47</v>
      </c>
      <c r="B58" s="75" t="s">
        <v>31108</v>
      </c>
      <c r="C58" s="152" t="s">
        <v>31109</v>
      </c>
      <c r="D58" s="75" t="s">
        <v>31110</v>
      </c>
      <c r="E58" s="204">
        <v>500000</v>
      </c>
      <c r="F58" s="529" t="s">
        <v>272</v>
      </c>
    </row>
    <row r="59" spans="1:6" ht="78.75" x14ac:dyDescent="0.25">
      <c r="A59" s="131">
        <v>48</v>
      </c>
      <c r="B59" s="101" t="s">
        <v>31111</v>
      </c>
      <c r="C59" s="152" t="s">
        <v>31112</v>
      </c>
      <c r="D59" s="101" t="s">
        <v>31113</v>
      </c>
      <c r="E59" s="204">
        <v>1000000</v>
      </c>
      <c r="F59" s="549" t="s">
        <v>272</v>
      </c>
    </row>
    <row r="60" spans="1:6" ht="157.5" x14ac:dyDescent="0.25">
      <c r="A60" s="131">
        <v>49</v>
      </c>
      <c r="B60" s="75" t="s">
        <v>31114</v>
      </c>
      <c r="C60" s="152" t="s">
        <v>31115</v>
      </c>
      <c r="D60" s="75" t="s">
        <v>31116</v>
      </c>
      <c r="E60" s="204">
        <v>600000</v>
      </c>
      <c r="F60" s="529" t="s">
        <v>272</v>
      </c>
    </row>
    <row r="61" spans="1:6" ht="110.25" x14ac:dyDescent="0.25">
      <c r="A61" s="131">
        <v>50</v>
      </c>
      <c r="B61" s="75" t="s">
        <v>31117</v>
      </c>
      <c r="C61" s="152" t="s">
        <v>31118</v>
      </c>
      <c r="D61" s="75" t="s">
        <v>31119</v>
      </c>
      <c r="E61" s="204">
        <v>1300000</v>
      </c>
      <c r="F61" s="529" t="s">
        <v>272</v>
      </c>
    </row>
    <row r="62" spans="1:6" ht="110.25" x14ac:dyDescent="0.25">
      <c r="A62" s="131">
        <v>51</v>
      </c>
      <c r="B62" s="101" t="s">
        <v>31120</v>
      </c>
      <c r="C62" s="152" t="s">
        <v>31121</v>
      </c>
      <c r="D62" s="101" t="s">
        <v>31119</v>
      </c>
      <c r="E62" s="204">
        <v>800000</v>
      </c>
      <c r="F62" s="549" t="s">
        <v>272</v>
      </c>
    </row>
    <row r="63" spans="1:6" ht="110.25" x14ac:dyDescent="0.25">
      <c r="A63" s="131">
        <v>52</v>
      </c>
      <c r="B63" s="101" t="s">
        <v>31122</v>
      </c>
      <c r="C63" s="152" t="s">
        <v>31123</v>
      </c>
      <c r="D63" s="101" t="s">
        <v>31019</v>
      </c>
      <c r="E63" s="204">
        <v>300000</v>
      </c>
      <c r="F63" s="549" t="s">
        <v>13</v>
      </c>
    </row>
    <row r="64" spans="1:6" ht="94.5" x14ac:dyDescent="0.25">
      <c r="A64" s="131">
        <v>53</v>
      </c>
      <c r="B64" s="101" t="s">
        <v>31124</v>
      </c>
      <c r="C64" s="152" t="s">
        <v>31125</v>
      </c>
      <c r="D64" s="101" t="s">
        <v>31126</v>
      </c>
      <c r="E64" s="204">
        <v>500000</v>
      </c>
      <c r="F64" s="549" t="s">
        <v>272</v>
      </c>
    </row>
    <row r="65" spans="1:6" ht="94.5" x14ac:dyDescent="0.25">
      <c r="A65" s="131">
        <v>54</v>
      </c>
      <c r="B65" s="75" t="s">
        <v>31127</v>
      </c>
      <c r="C65" s="152" t="s">
        <v>31128</v>
      </c>
      <c r="D65" s="75" t="s">
        <v>31129</v>
      </c>
      <c r="E65" s="204">
        <v>500000</v>
      </c>
      <c r="F65" s="549" t="s">
        <v>272</v>
      </c>
    </row>
    <row r="66" spans="1:6" ht="63" x14ac:dyDescent="0.25">
      <c r="A66" s="131">
        <v>55</v>
      </c>
      <c r="B66" s="75" t="s">
        <v>31130</v>
      </c>
      <c r="C66" s="152" t="s">
        <v>31131</v>
      </c>
      <c r="D66" s="75" t="s">
        <v>31132</v>
      </c>
      <c r="E66" s="204">
        <v>300000</v>
      </c>
      <c r="F66" s="529" t="s">
        <v>13</v>
      </c>
    </row>
    <row r="67" spans="1:6" ht="78.75" x14ac:dyDescent="0.25">
      <c r="A67" s="131">
        <v>56</v>
      </c>
      <c r="B67" s="75" t="s">
        <v>31133</v>
      </c>
      <c r="C67" s="152" t="s">
        <v>31134</v>
      </c>
      <c r="D67" s="75" t="s">
        <v>31135</v>
      </c>
      <c r="E67" s="204">
        <v>500000</v>
      </c>
      <c r="F67" s="529" t="s">
        <v>13</v>
      </c>
    </row>
    <row r="68" spans="1:6" ht="110.25" x14ac:dyDescent="0.25">
      <c r="A68" s="131">
        <v>57</v>
      </c>
      <c r="B68" s="75" t="s">
        <v>31136</v>
      </c>
      <c r="C68" s="152" t="s">
        <v>31137</v>
      </c>
      <c r="D68" s="75" t="s">
        <v>31019</v>
      </c>
      <c r="E68" s="204">
        <v>400000</v>
      </c>
      <c r="F68" s="529" t="s">
        <v>13</v>
      </c>
    </row>
    <row r="69" spans="1:6" ht="78.75" x14ac:dyDescent="0.25">
      <c r="A69" s="131">
        <v>58</v>
      </c>
      <c r="B69" s="101" t="s">
        <v>31138</v>
      </c>
      <c r="C69" s="152" t="s">
        <v>31139</v>
      </c>
      <c r="D69" s="10" t="s">
        <v>31140</v>
      </c>
      <c r="E69" s="204">
        <v>500000</v>
      </c>
      <c r="F69" s="549" t="s">
        <v>272</v>
      </c>
    </row>
    <row r="70" spans="1:6" ht="63" x14ac:dyDescent="0.25">
      <c r="A70" s="131">
        <v>59</v>
      </c>
      <c r="B70" s="101" t="s">
        <v>31141</v>
      </c>
      <c r="C70" s="152" t="s">
        <v>31142</v>
      </c>
      <c r="D70" s="10" t="s">
        <v>31143</v>
      </c>
      <c r="E70" s="204">
        <v>500000</v>
      </c>
      <c r="F70" s="549" t="s">
        <v>272</v>
      </c>
    </row>
    <row r="71" spans="1:6" ht="63" x14ac:dyDescent="0.25">
      <c r="A71" s="131">
        <v>60</v>
      </c>
      <c r="B71" s="75" t="s">
        <v>31144</v>
      </c>
      <c r="C71" s="152" t="s">
        <v>31145</v>
      </c>
      <c r="D71" s="10" t="s">
        <v>31146</v>
      </c>
      <c r="E71" s="204">
        <v>500000</v>
      </c>
      <c r="F71" s="529" t="s">
        <v>272</v>
      </c>
    </row>
    <row r="72" spans="1:6" x14ac:dyDescent="0.25">
      <c r="A72" s="131"/>
      <c r="B72" s="2934" t="s">
        <v>2940</v>
      </c>
      <c r="C72" s="2934"/>
      <c r="D72" s="529"/>
      <c r="E72" s="204"/>
      <c r="F72" s="529"/>
    </row>
    <row r="73" spans="1:6" ht="189" x14ac:dyDescent="0.25">
      <c r="A73" s="131">
        <v>61</v>
      </c>
      <c r="B73" s="101" t="s">
        <v>31147</v>
      </c>
      <c r="C73" s="237" t="s">
        <v>31148</v>
      </c>
      <c r="D73" s="237" t="s">
        <v>31149</v>
      </c>
      <c r="E73" s="238">
        <v>2000000</v>
      </c>
      <c r="F73" s="549" t="s">
        <v>1259</v>
      </c>
    </row>
    <row r="74" spans="1:6" x14ac:dyDescent="0.25">
      <c r="A74" s="131"/>
      <c r="B74" s="275" t="s">
        <v>219</v>
      </c>
      <c r="C74" s="529"/>
      <c r="D74" s="529"/>
      <c r="E74" s="204"/>
      <c r="F74" s="529"/>
    </row>
    <row r="75" spans="1:6" ht="63" x14ac:dyDescent="0.25">
      <c r="A75" s="131">
        <v>62</v>
      </c>
      <c r="B75" s="75" t="s">
        <v>31150</v>
      </c>
      <c r="C75" s="1421" t="s">
        <v>31151</v>
      </c>
      <c r="D75" s="75" t="s">
        <v>31152</v>
      </c>
      <c r="E75" s="204">
        <v>5000000</v>
      </c>
      <c r="F75" s="529" t="s">
        <v>13</v>
      </c>
    </row>
    <row r="76" spans="1:6" ht="31.5" x14ac:dyDescent="0.25">
      <c r="A76" s="131">
        <v>63</v>
      </c>
      <c r="B76" s="75" t="s">
        <v>31153</v>
      </c>
      <c r="C76" s="1421" t="s">
        <v>31154</v>
      </c>
      <c r="D76" s="75" t="s">
        <v>31155</v>
      </c>
      <c r="E76" s="204">
        <v>300000</v>
      </c>
      <c r="F76" s="529" t="s">
        <v>13</v>
      </c>
    </row>
    <row r="77" spans="1:6" ht="31.5" x14ac:dyDescent="0.25">
      <c r="A77" s="131">
        <v>64</v>
      </c>
      <c r="B77" s="75" t="s">
        <v>31156</v>
      </c>
      <c r="C77" s="1421" t="s">
        <v>31157</v>
      </c>
      <c r="D77" s="75" t="s">
        <v>31155</v>
      </c>
      <c r="E77" s="204">
        <v>300000</v>
      </c>
      <c r="F77" s="529" t="s">
        <v>13</v>
      </c>
    </row>
    <row r="78" spans="1:6" ht="126" x14ac:dyDescent="0.25">
      <c r="A78" s="131">
        <v>65</v>
      </c>
      <c r="B78" s="75" t="s">
        <v>31158</v>
      </c>
      <c r="C78" s="1421" t="s">
        <v>31159</v>
      </c>
      <c r="D78" s="75" t="s">
        <v>31160</v>
      </c>
      <c r="E78" s="204">
        <v>500000</v>
      </c>
      <c r="F78" s="529" t="s">
        <v>13</v>
      </c>
    </row>
    <row r="79" spans="1:6" x14ac:dyDescent="0.25">
      <c r="A79" s="131"/>
      <c r="B79" s="2934" t="s">
        <v>477</v>
      </c>
      <c r="C79" s="2934"/>
      <c r="D79" s="2934"/>
      <c r="E79" s="204"/>
      <c r="F79" s="529"/>
    </row>
    <row r="80" spans="1:6" ht="409.5" x14ac:dyDescent="0.25">
      <c r="A80" s="206">
        <v>66</v>
      </c>
      <c r="B80" s="10" t="s">
        <v>26907</v>
      </c>
      <c r="C80" s="49" t="s">
        <v>31161</v>
      </c>
      <c r="D80" s="49" t="s">
        <v>31162</v>
      </c>
      <c r="E80" s="238">
        <v>2338513.6</v>
      </c>
      <c r="F80" s="803" t="s">
        <v>13</v>
      </c>
    </row>
    <row r="81" spans="1:6" x14ac:dyDescent="0.25">
      <c r="A81" s="131"/>
      <c r="B81" s="2934" t="s">
        <v>4995</v>
      </c>
      <c r="C81" s="2934"/>
      <c r="D81" s="529"/>
      <c r="E81" s="204"/>
      <c r="F81" s="529"/>
    </row>
    <row r="82" spans="1:6" ht="173.25" x14ac:dyDescent="0.25">
      <c r="A82" s="131">
        <v>67</v>
      </c>
      <c r="B82" s="237" t="s">
        <v>26914</v>
      </c>
      <c r="C82" s="237" t="s">
        <v>31012</v>
      </c>
      <c r="D82" s="237" t="s">
        <v>31163</v>
      </c>
      <c r="E82" s="238">
        <v>3000000</v>
      </c>
      <c r="F82" s="549" t="s">
        <v>15941</v>
      </c>
    </row>
    <row r="83" spans="1:6" x14ac:dyDescent="0.25">
      <c r="A83" s="131"/>
      <c r="B83" s="275" t="s">
        <v>248</v>
      </c>
      <c r="C83" s="529"/>
      <c r="D83" s="529"/>
      <c r="E83" s="449">
        <f>SUM(E6:E82)</f>
        <v>69022987.359999985</v>
      </c>
      <c r="F83" s="529"/>
    </row>
    <row r="84" spans="1:6" x14ac:dyDescent="0.25">
      <c r="A84" s="131"/>
      <c r="B84" s="2418" t="s">
        <v>9</v>
      </c>
      <c r="C84" s="2418"/>
      <c r="D84" s="2418"/>
      <c r="E84" s="189"/>
      <c r="F84" s="76"/>
    </row>
    <row r="85" spans="1:6" ht="63" x14ac:dyDescent="0.25">
      <c r="A85" s="131">
        <v>1</v>
      </c>
      <c r="B85" s="75" t="s">
        <v>269</v>
      </c>
      <c r="C85" s="49" t="s">
        <v>31164</v>
      </c>
      <c r="D85" s="75" t="s">
        <v>271</v>
      </c>
      <c r="E85" s="187">
        <v>1000000</v>
      </c>
      <c r="F85" s="529" t="s">
        <v>272</v>
      </c>
    </row>
    <row r="86" spans="1:6" x14ac:dyDescent="0.25">
      <c r="A86" s="131"/>
      <c r="B86" s="76" t="s">
        <v>273</v>
      </c>
      <c r="C86" s="49"/>
      <c r="D86" s="75"/>
      <c r="E86" s="187"/>
      <c r="F86" s="529"/>
    </row>
    <row r="87" spans="1:6" ht="94.5" x14ac:dyDescent="0.25">
      <c r="A87" s="131">
        <v>2</v>
      </c>
      <c r="B87" s="75" t="s">
        <v>274</v>
      </c>
      <c r="C87" s="49" t="s">
        <v>31165</v>
      </c>
      <c r="D87" s="75" t="s">
        <v>276</v>
      </c>
      <c r="E87" s="187">
        <v>4500000</v>
      </c>
      <c r="F87" s="529" t="s">
        <v>277</v>
      </c>
    </row>
    <row r="88" spans="1:6" x14ac:dyDescent="0.25">
      <c r="A88" s="131"/>
      <c r="B88" s="76" t="s">
        <v>248</v>
      </c>
      <c r="C88" s="75"/>
      <c r="D88" s="75"/>
      <c r="E88" s="189">
        <v>5500000</v>
      </c>
      <c r="F88" s="529"/>
    </row>
    <row r="89" spans="1:6" ht="22.5" customHeight="1" x14ac:dyDescent="0.25">
      <c r="A89" s="131"/>
      <c r="B89" s="2351" t="s">
        <v>323</v>
      </c>
      <c r="C89" s="2351"/>
      <c r="D89" s="274"/>
      <c r="E89" s="1427"/>
      <c r="F89" s="1422"/>
    </row>
    <row r="90" spans="1:6" ht="78.75" x14ac:dyDescent="0.25">
      <c r="A90" s="131"/>
      <c r="B90" s="101" t="s">
        <v>31166</v>
      </c>
      <c r="C90" s="237" t="s">
        <v>31167</v>
      </c>
      <c r="D90" s="1424" t="s">
        <v>31168</v>
      </c>
      <c r="E90" s="1425">
        <v>3000000</v>
      </c>
      <c r="F90" s="1426" t="s">
        <v>13</v>
      </c>
    </row>
    <row r="91" spans="1:6" ht="330.75" x14ac:dyDescent="0.25">
      <c r="A91" s="131"/>
      <c r="B91" s="101" t="s">
        <v>31169</v>
      </c>
      <c r="C91" s="237" t="s">
        <v>31170</v>
      </c>
      <c r="D91" s="237" t="s">
        <v>31171</v>
      </c>
      <c r="E91" s="211">
        <v>4000000</v>
      </c>
      <c r="F91" s="549" t="s">
        <v>13</v>
      </c>
    </row>
    <row r="92" spans="1:6" ht="362.25" x14ac:dyDescent="0.25">
      <c r="A92" s="131"/>
      <c r="B92" s="101" t="s">
        <v>31172</v>
      </c>
      <c r="C92" s="1421" t="s">
        <v>31173</v>
      </c>
      <c r="D92" s="101" t="s">
        <v>31174</v>
      </c>
      <c r="E92" s="211">
        <v>2387357.46</v>
      </c>
      <c r="F92" s="549" t="s">
        <v>13</v>
      </c>
    </row>
    <row r="93" spans="1:6" ht="236.25" x14ac:dyDescent="0.25">
      <c r="A93" s="131"/>
      <c r="B93" s="237" t="s">
        <v>31175</v>
      </c>
      <c r="C93" s="237" t="s">
        <v>31176</v>
      </c>
      <c r="D93" s="237" t="s">
        <v>31177</v>
      </c>
      <c r="E93" s="521">
        <v>1600000</v>
      </c>
      <c r="F93" s="549" t="s">
        <v>13</v>
      </c>
    </row>
    <row r="94" spans="1:6" ht="189" x14ac:dyDescent="0.25">
      <c r="A94" s="131"/>
      <c r="B94" s="152" t="s">
        <v>31178</v>
      </c>
      <c r="C94" s="152" t="s">
        <v>31179</v>
      </c>
      <c r="D94" s="1428" t="s">
        <v>31180</v>
      </c>
      <c r="E94" s="1429">
        <v>1300000</v>
      </c>
      <c r="F94" s="1430" t="s">
        <v>13</v>
      </c>
    </row>
    <row r="95" spans="1:6" x14ac:dyDescent="0.25">
      <c r="A95" s="130"/>
      <c r="B95" s="275" t="s">
        <v>248</v>
      </c>
      <c r="C95" s="275"/>
      <c r="D95" s="275"/>
      <c r="E95" s="449">
        <f>SUM(E90:E94)</f>
        <v>12287357.460000001</v>
      </c>
      <c r="F95" s="275"/>
    </row>
    <row r="96" spans="1:6" x14ac:dyDescent="0.25">
      <c r="A96" s="88"/>
      <c r="B96" s="88" t="s">
        <v>324</v>
      </c>
      <c r="C96" s="88"/>
      <c r="D96" s="88"/>
      <c r="E96" s="89">
        <f>E95+E83+E88</f>
        <v>86810344.819999993</v>
      </c>
      <c r="F96" s="88"/>
    </row>
    <row r="102" spans="1:6" x14ac:dyDescent="0.25">
      <c r="A102" s="2591" t="s">
        <v>0</v>
      </c>
      <c r="B102" s="2592"/>
      <c r="C102" s="2592"/>
      <c r="D102" s="2592"/>
      <c r="E102" s="2592"/>
      <c r="F102" s="2593"/>
    </row>
    <row r="103" spans="1:6" x14ac:dyDescent="0.25">
      <c r="A103" s="2591" t="s">
        <v>30995</v>
      </c>
      <c r="B103" s="2592"/>
      <c r="C103" s="2592"/>
      <c r="D103" s="2592"/>
      <c r="E103" s="2592"/>
      <c r="F103" s="2593"/>
    </row>
    <row r="104" spans="1:6" x14ac:dyDescent="0.25">
      <c r="A104" s="2591" t="s">
        <v>281</v>
      </c>
      <c r="B104" s="2592"/>
      <c r="C104" s="2592"/>
      <c r="D104" s="2592"/>
      <c r="E104" s="2592"/>
      <c r="F104" s="2593"/>
    </row>
    <row r="105" spans="1:6" ht="31.5" x14ac:dyDescent="0.25">
      <c r="A105" s="65" t="s">
        <v>18595</v>
      </c>
      <c r="B105" s="96" t="s">
        <v>4</v>
      </c>
      <c r="C105" s="96" t="s">
        <v>5</v>
      </c>
      <c r="D105" s="96" t="s">
        <v>6</v>
      </c>
      <c r="E105" s="96" t="s">
        <v>2786</v>
      </c>
      <c r="F105" s="96" t="s">
        <v>7064</v>
      </c>
    </row>
    <row r="106" spans="1:6" x14ac:dyDescent="0.25">
      <c r="A106" s="2"/>
      <c r="B106" s="2373" t="s">
        <v>9</v>
      </c>
      <c r="C106" s="2431"/>
      <c r="D106" s="2374"/>
      <c r="E106" s="2"/>
      <c r="F106" s="2"/>
    </row>
    <row r="107" spans="1:6" ht="110.25" x14ac:dyDescent="0.25">
      <c r="A107" s="2">
        <v>1</v>
      </c>
      <c r="B107" s="2" t="s">
        <v>721</v>
      </c>
      <c r="C107" s="2" t="s">
        <v>30998</v>
      </c>
      <c r="D107" s="2" t="s">
        <v>41572</v>
      </c>
      <c r="E107" s="247">
        <v>382758</v>
      </c>
      <c r="F107" s="2" t="s">
        <v>135</v>
      </c>
    </row>
    <row r="108" spans="1:6" ht="78.75" x14ac:dyDescent="0.25">
      <c r="A108" s="2">
        <v>2</v>
      </c>
      <c r="B108" s="2" t="s">
        <v>23</v>
      </c>
      <c r="C108" s="2" t="s">
        <v>42098</v>
      </c>
      <c r="D108" s="2" t="s">
        <v>41573</v>
      </c>
      <c r="E108" s="247">
        <v>300000</v>
      </c>
      <c r="F108" s="2" t="s">
        <v>135</v>
      </c>
    </row>
    <row r="109" spans="1:6" x14ac:dyDescent="0.25">
      <c r="A109" s="2"/>
      <c r="B109" s="2373" t="s">
        <v>739</v>
      </c>
      <c r="C109" s="2374"/>
      <c r="D109" s="2"/>
      <c r="E109" s="2"/>
      <c r="F109" s="2"/>
    </row>
    <row r="110" spans="1:6" ht="94.5" x14ac:dyDescent="0.25">
      <c r="A110" s="2">
        <v>3</v>
      </c>
      <c r="B110" s="2" t="s">
        <v>41</v>
      </c>
      <c r="C110" s="2" t="s">
        <v>31010</v>
      </c>
      <c r="D110" s="2" t="s">
        <v>34987</v>
      </c>
      <c r="E110" s="247">
        <v>568965.51</v>
      </c>
      <c r="F110" s="2" t="s">
        <v>135</v>
      </c>
    </row>
    <row r="111" spans="1:6" x14ac:dyDescent="0.25">
      <c r="A111" s="2"/>
      <c r="B111" s="2373" t="s">
        <v>8990</v>
      </c>
      <c r="C111" s="2431"/>
      <c r="D111" s="2374"/>
      <c r="E111" s="2"/>
      <c r="F111" s="2"/>
    </row>
    <row r="112" spans="1:6" ht="78.75" x14ac:dyDescent="0.25">
      <c r="A112" s="2">
        <v>4</v>
      </c>
      <c r="B112" s="2" t="s">
        <v>23</v>
      </c>
      <c r="C112" s="2" t="s">
        <v>42099</v>
      </c>
      <c r="D112" s="2" t="s">
        <v>41573</v>
      </c>
      <c r="E112" s="247">
        <v>208000</v>
      </c>
      <c r="F112" s="2" t="s">
        <v>135</v>
      </c>
    </row>
    <row r="113" spans="1:6" ht="78.75" x14ac:dyDescent="0.25">
      <c r="A113" s="2">
        <v>5</v>
      </c>
      <c r="B113" s="2" t="s">
        <v>42100</v>
      </c>
      <c r="C113" s="2" t="s">
        <v>31008</v>
      </c>
      <c r="D113" s="2" t="s">
        <v>42101</v>
      </c>
      <c r="E113" s="247">
        <v>133379.32</v>
      </c>
      <c r="F113" s="2" t="s">
        <v>135</v>
      </c>
    </row>
    <row r="114" spans="1:6" x14ac:dyDescent="0.25">
      <c r="A114" s="2"/>
      <c r="B114" s="2373" t="s">
        <v>34</v>
      </c>
      <c r="C114" s="2374"/>
      <c r="D114" s="2"/>
      <c r="E114" s="2"/>
      <c r="F114" s="2"/>
    </row>
    <row r="115" spans="1:6" ht="47.25" x14ac:dyDescent="0.25">
      <c r="A115" s="2">
        <v>6</v>
      </c>
      <c r="B115" s="2" t="s">
        <v>309</v>
      </c>
      <c r="C115" s="2" t="s">
        <v>31014</v>
      </c>
      <c r="D115" s="2" t="s">
        <v>341</v>
      </c>
      <c r="E115" s="247">
        <v>1500000</v>
      </c>
      <c r="F115" s="2" t="s">
        <v>135</v>
      </c>
    </row>
    <row r="116" spans="1:6" ht="47.25" x14ac:dyDescent="0.25">
      <c r="A116" s="2">
        <v>7</v>
      </c>
      <c r="B116" s="2" t="s">
        <v>41574</v>
      </c>
      <c r="C116" s="2" t="s">
        <v>41575</v>
      </c>
      <c r="D116" s="2" t="s">
        <v>341</v>
      </c>
      <c r="E116" s="247">
        <v>1000000</v>
      </c>
      <c r="F116" s="2" t="s">
        <v>135</v>
      </c>
    </row>
    <row r="117" spans="1:6" x14ac:dyDescent="0.25">
      <c r="A117" s="2"/>
      <c r="B117" s="2373" t="s">
        <v>889</v>
      </c>
      <c r="C117" s="2374"/>
      <c r="D117" s="2"/>
      <c r="E117" s="2"/>
      <c r="F117" s="2"/>
    </row>
    <row r="118" spans="1:6" ht="78.75" x14ac:dyDescent="0.25">
      <c r="A118" s="2">
        <v>8</v>
      </c>
      <c r="B118" s="2" t="s">
        <v>41576</v>
      </c>
      <c r="C118" s="2" t="s">
        <v>42102</v>
      </c>
      <c r="D118" s="2" t="s">
        <v>42103</v>
      </c>
      <c r="E118" s="1896">
        <v>600000</v>
      </c>
      <c r="F118" s="2" t="s">
        <v>13</v>
      </c>
    </row>
    <row r="119" spans="1:6" ht="110.25" x14ac:dyDescent="0.25">
      <c r="A119" s="2">
        <v>9</v>
      </c>
      <c r="B119" s="2" t="s">
        <v>41576</v>
      </c>
      <c r="C119" s="2" t="s">
        <v>42102</v>
      </c>
      <c r="D119" s="2" t="s">
        <v>42104</v>
      </c>
      <c r="E119" s="1896">
        <v>6686207.5099999998</v>
      </c>
      <c r="F119" s="2" t="s">
        <v>13</v>
      </c>
    </row>
    <row r="120" spans="1:6" x14ac:dyDescent="0.25">
      <c r="A120" s="2"/>
      <c r="B120" s="2384" t="s">
        <v>248</v>
      </c>
      <c r="C120" s="2384"/>
      <c r="D120" s="2"/>
      <c r="E120" s="299">
        <f>SUM(E107:E119)</f>
        <v>11379310.34</v>
      </c>
      <c r="F120" s="2"/>
    </row>
    <row r="121" spans="1:6" x14ac:dyDescent="0.25">
      <c r="A121" s="2453" t="s">
        <v>41688</v>
      </c>
      <c r="B121" s="2453"/>
      <c r="C121" s="2453"/>
      <c r="D121" s="2453" t="s">
        <v>41689</v>
      </c>
      <c r="E121" s="2453"/>
      <c r="F121" s="2453"/>
    </row>
  </sheetData>
  <mergeCells count="24">
    <mergeCell ref="B16:C16"/>
    <mergeCell ref="B81:C81"/>
    <mergeCell ref="B84:D84"/>
    <mergeCell ref="A102:F102"/>
    <mergeCell ref="A103:F103"/>
    <mergeCell ref="B89:C89"/>
    <mergeCell ref="B22:C22"/>
    <mergeCell ref="B54:C54"/>
    <mergeCell ref="B72:C72"/>
    <mergeCell ref="B79:D79"/>
    <mergeCell ref="A1:F1"/>
    <mergeCell ref="A2:F2"/>
    <mergeCell ref="A3:F3"/>
    <mergeCell ref="B5:D5"/>
    <mergeCell ref="B10:D10"/>
    <mergeCell ref="A121:C121"/>
    <mergeCell ref="D121:F121"/>
    <mergeCell ref="A104:F104"/>
    <mergeCell ref="B106:D106"/>
    <mergeCell ref="B109:C109"/>
    <mergeCell ref="B114:C114"/>
    <mergeCell ref="B120:C120"/>
    <mergeCell ref="B117:C117"/>
    <mergeCell ref="B111:D111"/>
  </mergeCells>
  <pageMargins left="0.7" right="0.7" top="0.75" bottom="0.75" header="0.3" footer="0.3"/>
  <pageSetup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87" workbookViewId="0">
      <selection activeCell="C103" sqref="C103"/>
    </sheetView>
  </sheetViews>
  <sheetFormatPr defaultRowHeight="15.75" x14ac:dyDescent="0.25"/>
  <cols>
    <col min="1" max="1" width="9.140625" style="128"/>
    <col min="2" max="2" width="11.28515625" style="128" customWidth="1"/>
    <col min="3" max="3" width="39.7109375" style="128" customWidth="1"/>
    <col min="4" max="4" width="17" style="128" customWidth="1"/>
    <col min="5" max="5" width="21.140625" style="128" customWidth="1"/>
    <col min="6" max="6" width="10.85546875" style="128" customWidth="1"/>
    <col min="7" max="16384" width="9.140625" style="128"/>
  </cols>
  <sheetData>
    <row r="1" spans="1:6" x14ac:dyDescent="0.25">
      <c r="A1" s="2345" t="s">
        <v>0</v>
      </c>
      <c r="B1" s="2345"/>
      <c r="C1" s="2345"/>
      <c r="D1" s="2345"/>
      <c r="E1" s="2345"/>
      <c r="F1" s="2345"/>
    </row>
    <row r="2" spans="1:6" x14ac:dyDescent="0.25">
      <c r="A2" s="2345" t="s">
        <v>36411</v>
      </c>
      <c r="B2" s="2345"/>
      <c r="C2" s="2345"/>
      <c r="D2" s="2345"/>
      <c r="E2" s="2345"/>
      <c r="F2" s="2345"/>
    </row>
    <row r="3" spans="1:6" x14ac:dyDescent="0.25">
      <c r="A3" s="2345" t="s">
        <v>281</v>
      </c>
      <c r="B3" s="2345"/>
      <c r="C3" s="2345"/>
      <c r="D3" s="2345"/>
      <c r="E3" s="2345"/>
      <c r="F3" s="2345"/>
    </row>
    <row r="4" spans="1:6" ht="31.5" x14ac:dyDescent="0.25">
      <c r="A4" s="219" t="s">
        <v>3</v>
      </c>
      <c r="B4" s="96" t="s">
        <v>4</v>
      </c>
      <c r="C4" s="96" t="s">
        <v>5</v>
      </c>
      <c r="D4" s="96" t="s">
        <v>6</v>
      </c>
      <c r="E4" s="1471" t="s">
        <v>30996</v>
      </c>
      <c r="F4" s="219" t="s">
        <v>8</v>
      </c>
    </row>
    <row r="5" spans="1:6" x14ac:dyDescent="0.25">
      <c r="A5" s="72"/>
      <c r="B5" s="2472" t="s">
        <v>9</v>
      </c>
      <c r="C5" s="2472"/>
      <c r="D5" s="2472"/>
      <c r="E5" s="1379"/>
      <c r="F5" s="71"/>
    </row>
    <row r="6" spans="1:6" ht="47.25" x14ac:dyDescent="0.25">
      <c r="A6" s="541">
        <v>1</v>
      </c>
      <c r="B6" s="10" t="s">
        <v>289</v>
      </c>
      <c r="C6" s="10" t="s">
        <v>36412</v>
      </c>
      <c r="D6" s="49" t="s">
        <v>22521</v>
      </c>
      <c r="E6" s="1275">
        <f>980000-500000</f>
        <v>480000</v>
      </c>
      <c r="F6" s="97" t="s">
        <v>272</v>
      </c>
    </row>
    <row r="7" spans="1:6" ht="157.5" x14ac:dyDescent="0.25">
      <c r="A7" s="541">
        <v>2</v>
      </c>
      <c r="B7" s="10" t="s">
        <v>295</v>
      </c>
      <c r="C7" s="10" t="s">
        <v>36413</v>
      </c>
      <c r="D7" s="49" t="s">
        <v>36414</v>
      </c>
      <c r="E7" s="1275">
        <f>1384827.12-500000</f>
        <v>884827.12000000011</v>
      </c>
      <c r="F7" s="97" t="s">
        <v>272</v>
      </c>
    </row>
    <row r="8" spans="1:6" ht="47.25" x14ac:dyDescent="0.25">
      <c r="A8" s="541">
        <v>3</v>
      </c>
      <c r="B8" s="10" t="s">
        <v>17</v>
      </c>
      <c r="C8" s="10" t="s">
        <v>36415</v>
      </c>
      <c r="D8" s="49" t="s">
        <v>19382</v>
      </c>
      <c r="E8" s="1275">
        <v>31393</v>
      </c>
      <c r="F8" s="97" t="s">
        <v>272</v>
      </c>
    </row>
    <row r="9" spans="1:6" ht="47.25" x14ac:dyDescent="0.25">
      <c r="A9" s="541">
        <v>4</v>
      </c>
      <c r="B9" s="10" t="s">
        <v>20</v>
      </c>
      <c r="C9" s="10" t="s">
        <v>36416</v>
      </c>
      <c r="D9" s="49" t="s">
        <v>19384</v>
      </c>
      <c r="E9" s="1275">
        <v>62400</v>
      </c>
      <c r="F9" s="97" t="s">
        <v>272</v>
      </c>
    </row>
    <row r="10" spans="1:6" ht="63" x14ac:dyDescent="0.25">
      <c r="A10" s="541">
        <v>5</v>
      </c>
      <c r="B10" s="10" t="s">
        <v>36417</v>
      </c>
      <c r="C10" s="10" t="s">
        <v>36418</v>
      </c>
      <c r="D10" s="49" t="s">
        <v>36419</v>
      </c>
      <c r="E10" s="1275">
        <v>600000</v>
      </c>
      <c r="F10" s="97" t="s">
        <v>272</v>
      </c>
    </row>
    <row r="11" spans="1:6" ht="94.5" x14ac:dyDescent="0.25">
      <c r="A11" s="541">
        <v>6</v>
      </c>
      <c r="B11" s="10" t="s">
        <v>23</v>
      </c>
      <c r="C11" s="10" t="s">
        <v>36420</v>
      </c>
      <c r="D11" s="49" t="s">
        <v>19378</v>
      </c>
      <c r="E11" s="1275">
        <v>1000000</v>
      </c>
      <c r="F11" s="97" t="s">
        <v>272</v>
      </c>
    </row>
    <row r="12" spans="1:6" x14ac:dyDescent="0.25">
      <c r="A12" s="541"/>
      <c r="B12" s="2934" t="s">
        <v>334</v>
      </c>
      <c r="C12" s="2934"/>
      <c r="D12" s="2934"/>
      <c r="E12" s="1298"/>
      <c r="F12" s="541"/>
    </row>
    <row r="13" spans="1:6" ht="110.25" x14ac:dyDescent="0.25">
      <c r="A13" s="541">
        <v>7</v>
      </c>
      <c r="B13" s="10" t="s">
        <v>295</v>
      </c>
      <c r="C13" s="10" t="s">
        <v>36421</v>
      </c>
      <c r="D13" s="49" t="s">
        <v>3852</v>
      </c>
      <c r="E13" s="1275">
        <f>225000+270258.58</f>
        <v>495258.58</v>
      </c>
      <c r="F13" s="97" t="s">
        <v>272</v>
      </c>
    </row>
    <row r="14" spans="1:6" ht="94.5" x14ac:dyDescent="0.25">
      <c r="A14" s="541">
        <v>8</v>
      </c>
      <c r="B14" s="10" t="s">
        <v>23</v>
      </c>
      <c r="C14" s="10" t="s">
        <v>36422</v>
      </c>
      <c r="D14" s="49" t="s">
        <v>36423</v>
      </c>
      <c r="E14" s="1275">
        <v>1400000</v>
      </c>
      <c r="F14" s="97" t="s">
        <v>272</v>
      </c>
    </row>
    <row r="15" spans="1:6" ht="78.75" x14ac:dyDescent="0.25">
      <c r="A15" s="541">
        <v>9</v>
      </c>
      <c r="B15" s="10" t="s">
        <v>299</v>
      </c>
      <c r="C15" s="10" t="s">
        <v>36424</v>
      </c>
      <c r="D15" s="49" t="s">
        <v>11260</v>
      </c>
      <c r="E15" s="1275">
        <v>709051.74</v>
      </c>
      <c r="F15" s="97" t="s">
        <v>272</v>
      </c>
    </row>
    <row r="16" spans="1:6" x14ac:dyDescent="0.25">
      <c r="A16" s="541"/>
      <c r="B16" s="275" t="s">
        <v>40</v>
      </c>
      <c r="C16" s="529"/>
      <c r="D16" s="529"/>
      <c r="E16" s="1298"/>
      <c r="F16" s="541"/>
    </row>
    <row r="17" spans="1:6" ht="94.5" x14ac:dyDescent="0.25">
      <c r="A17" s="541">
        <v>10</v>
      </c>
      <c r="B17" s="10" t="s">
        <v>41</v>
      </c>
      <c r="C17" s="10" t="s">
        <v>36425</v>
      </c>
      <c r="D17" s="49" t="s">
        <v>7745</v>
      </c>
      <c r="E17" s="1275">
        <v>4568965.5199999996</v>
      </c>
      <c r="F17" s="97" t="s">
        <v>272</v>
      </c>
    </row>
    <row r="18" spans="1:6" x14ac:dyDescent="0.25">
      <c r="A18" s="541"/>
      <c r="B18" s="275" t="s">
        <v>306</v>
      </c>
      <c r="C18" s="529"/>
      <c r="D18" s="529"/>
      <c r="E18" s="1298"/>
      <c r="F18" s="541"/>
    </row>
    <row r="19" spans="1:6" ht="141.75" x14ac:dyDescent="0.25">
      <c r="A19" s="541">
        <v>11</v>
      </c>
      <c r="B19" s="10" t="s">
        <v>307</v>
      </c>
      <c r="C19" s="10" t="s">
        <v>36426</v>
      </c>
      <c r="D19" s="49" t="s">
        <v>36427</v>
      </c>
      <c r="E19" s="1275">
        <v>900000</v>
      </c>
      <c r="F19" s="97" t="s">
        <v>272</v>
      </c>
    </row>
    <row r="20" spans="1:6" x14ac:dyDescent="0.25">
      <c r="A20" s="541"/>
      <c r="B20" s="275" t="s">
        <v>481</v>
      </c>
      <c r="C20" s="529"/>
      <c r="D20" s="529"/>
      <c r="E20" s="1298"/>
      <c r="F20" s="541"/>
    </row>
    <row r="21" spans="1:6" ht="63" x14ac:dyDescent="0.25">
      <c r="A21" s="541">
        <v>12</v>
      </c>
      <c r="B21" s="10" t="s">
        <v>36428</v>
      </c>
      <c r="C21" s="10" t="s">
        <v>36429</v>
      </c>
      <c r="D21" s="695" t="s">
        <v>36430</v>
      </c>
      <c r="E21" s="1275">
        <v>2500000</v>
      </c>
      <c r="F21" s="97" t="s">
        <v>13</v>
      </c>
    </row>
    <row r="22" spans="1:6" x14ac:dyDescent="0.25">
      <c r="A22" s="541"/>
      <c r="B22" s="275" t="s">
        <v>34</v>
      </c>
      <c r="C22" s="529"/>
      <c r="D22" s="529"/>
      <c r="E22" s="1298"/>
      <c r="F22" s="541"/>
    </row>
    <row r="23" spans="1:6" ht="63" x14ac:dyDescent="0.25">
      <c r="A23" s="541">
        <v>13</v>
      </c>
      <c r="B23" s="10" t="s">
        <v>309</v>
      </c>
      <c r="C23" s="10" t="s">
        <v>36431</v>
      </c>
      <c r="D23" s="49" t="s">
        <v>36432</v>
      </c>
      <c r="E23" s="1275">
        <f>9196120.4-4500000</f>
        <v>4696120.4000000004</v>
      </c>
      <c r="F23" s="97" t="s">
        <v>272</v>
      </c>
    </row>
    <row r="24" spans="1:6" ht="110.25" x14ac:dyDescent="0.25">
      <c r="A24" s="541">
        <v>14</v>
      </c>
      <c r="B24" s="10" t="s">
        <v>36433</v>
      </c>
      <c r="C24" s="10" t="s">
        <v>36434</v>
      </c>
      <c r="D24" s="49" t="s">
        <v>36435</v>
      </c>
      <c r="E24" s="1275">
        <v>16582327.640000001</v>
      </c>
      <c r="F24" s="97" t="s">
        <v>272</v>
      </c>
    </row>
    <row r="25" spans="1:6" x14ac:dyDescent="0.25">
      <c r="A25" s="541"/>
      <c r="B25" s="275" t="s">
        <v>5895</v>
      </c>
      <c r="C25" s="275"/>
      <c r="D25" s="529"/>
      <c r="E25" s="1298"/>
      <c r="F25" s="541"/>
    </row>
    <row r="26" spans="1:6" ht="94.5" x14ac:dyDescent="0.25">
      <c r="A26" s="541">
        <v>15</v>
      </c>
      <c r="B26" s="10" t="s">
        <v>36436</v>
      </c>
      <c r="C26" s="10" t="s">
        <v>36437</v>
      </c>
      <c r="D26" s="695" t="s">
        <v>36438</v>
      </c>
      <c r="E26" s="1275">
        <v>2000000</v>
      </c>
      <c r="F26" s="97" t="s">
        <v>272</v>
      </c>
    </row>
    <row r="27" spans="1:6" ht="110.25" x14ac:dyDescent="0.25">
      <c r="A27" s="541">
        <v>16</v>
      </c>
      <c r="B27" s="10" t="s">
        <v>30662</v>
      </c>
      <c r="C27" s="10" t="s">
        <v>36439</v>
      </c>
      <c r="D27" s="695" t="s">
        <v>36440</v>
      </c>
      <c r="E27" s="1275">
        <v>2000000</v>
      </c>
      <c r="F27" s="97" t="s">
        <v>13</v>
      </c>
    </row>
    <row r="28" spans="1:6" ht="63" x14ac:dyDescent="0.25">
      <c r="A28" s="541">
        <v>17</v>
      </c>
      <c r="B28" s="10" t="s">
        <v>36441</v>
      </c>
      <c r="C28" s="10" t="s">
        <v>36442</v>
      </c>
      <c r="D28" s="695" t="s">
        <v>36443</v>
      </c>
      <c r="E28" s="1275">
        <v>1000000</v>
      </c>
      <c r="F28" s="97" t="s">
        <v>13</v>
      </c>
    </row>
    <row r="29" spans="1:6" ht="141.75" x14ac:dyDescent="0.25">
      <c r="A29" s="541">
        <v>18</v>
      </c>
      <c r="B29" s="10" t="s">
        <v>36444</v>
      </c>
      <c r="C29" s="10" t="s">
        <v>36445</v>
      </c>
      <c r="D29" s="695" t="s">
        <v>36446</v>
      </c>
      <c r="E29" s="1275">
        <v>2000000</v>
      </c>
      <c r="F29" s="97" t="s">
        <v>13</v>
      </c>
    </row>
    <row r="30" spans="1:6" ht="126" x14ac:dyDescent="0.25">
      <c r="A30" s="541">
        <v>19</v>
      </c>
      <c r="B30" s="10" t="s">
        <v>32116</v>
      </c>
      <c r="C30" s="10" t="s">
        <v>36447</v>
      </c>
      <c r="D30" s="695" t="s">
        <v>36448</v>
      </c>
      <c r="E30" s="1275">
        <v>800000</v>
      </c>
      <c r="F30" s="97" t="s">
        <v>13</v>
      </c>
    </row>
    <row r="31" spans="1:6" ht="126" x14ac:dyDescent="0.25">
      <c r="A31" s="541">
        <v>20</v>
      </c>
      <c r="B31" s="10" t="s">
        <v>36449</v>
      </c>
      <c r="C31" s="10" t="s">
        <v>36450</v>
      </c>
      <c r="D31" s="695" t="s">
        <v>36451</v>
      </c>
      <c r="E31" s="1275">
        <v>1000000</v>
      </c>
      <c r="F31" s="97" t="s">
        <v>13</v>
      </c>
    </row>
    <row r="32" spans="1:6" ht="47.25" x14ac:dyDescent="0.25">
      <c r="A32" s="541">
        <v>21</v>
      </c>
      <c r="B32" s="10" t="s">
        <v>36452</v>
      </c>
      <c r="C32" s="10" t="s">
        <v>36453</v>
      </c>
      <c r="D32" s="695" t="s">
        <v>36454</v>
      </c>
      <c r="E32" s="1275">
        <v>800000</v>
      </c>
      <c r="F32" s="97" t="s">
        <v>13</v>
      </c>
    </row>
    <row r="33" spans="1:6" ht="47.25" x14ac:dyDescent="0.25">
      <c r="A33" s="541">
        <v>22</v>
      </c>
      <c r="B33" s="10" t="s">
        <v>36455</v>
      </c>
      <c r="C33" s="10" t="s">
        <v>36456</v>
      </c>
      <c r="D33" s="695" t="s">
        <v>36454</v>
      </c>
      <c r="E33" s="1275">
        <v>800000</v>
      </c>
      <c r="F33" s="97" t="s">
        <v>13</v>
      </c>
    </row>
    <row r="34" spans="1:6" ht="110.25" x14ac:dyDescent="0.25">
      <c r="A34" s="541">
        <v>23</v>
      </c>
      <c r="B34" s="10" t="s">
        <v>36457</v>
      </c>
      <c r="C34" s="10" t="s">
        <v>36458</v>
      </c>
      <c r="D34" s="695" t="s">
        <v>36459</v>
      </c>
      <c r="E34" s="1275">
        <v>2000000</v>
      </c>
      <c r="F34" s="97" t="s">
        <v>13</v>
      </c>
    </row>
    <row r="35" spans="1:6" ht="126" x14ac:dyDescent="0.25">
      <c r="A35" s="541">
        <v>24</v>
      </c>
      <c r="B35" s="10" t="s">
        <v>36460</v>
      </c>
      <c r="C35" s="10" t="s">
        <v>36461</v>
      </c>
      <c r="D35" s="695" t="s">
        <v>36451</v>
      </c>
      <c r="E35" s="1275">
        <v>1000000</v>
      </c>
      <c r="F35" s="97" t="s">
        <v>13</v>
      </c>
    </row>
    <row r="36" spans="1:6" ht="47.25" x14ac:dyDescent="0.25">
      <c r="A36" s="541">
        <v>25</v>
      </c>
      <c r="B36" s="10" t="s">
        <v>36462</v>
      </c>
      <c r="C36" s="10" t="s">
        <v>36463</v>
      </c>
      <c r="D36" s="695" t="s">
        <v>36454</v>
      </c>
      <c r="E36" s="1275">
        <v>800000</v>
      </c>
      <c r="F36" s="97" t="s">
        <v>13</v>
      </c>
    </row>
    <row r="37" spans="1:6" ht="47.25" x14ac:dyDescent="0.25">
      <c r="A37" s="541">
        <v>26</v>
      </c>
      <c r="B37" s="10" t="s">
        <v>36464</v>
      </c>
      <c r="C37" s="10" t="s">
        <v>36465</v>
      </c>
      <c r="D37" s="695" t="s">
        <v>36454</v>
      </c>
      <c r="E37" s="1275">
        <v>800000</v>
      </c>
      <c r="F37" s="97" t="s">
        <v>13</v>
      </c>
    </row>
    <row r="38" spans="1:6" ht="47.25" x14ac:dyDescent="0.25">
      <c r="A38" s="541">
        <v>27</v>
      </c>
      <c r="B38" s="10" t="s">
        <v>36466</v>
      </c>
      <c r="C38" s="10" t="s">
        <v>36467</v>
      </c>
      <c r="D38" s="695" t="s">
        <v>36454</v>
      </c>
      <c r="E38" s="1275">
        <v>800000</v>
      </c>
      <c r="F38" s="97" t="s">
        <v>13</v>
      </c>
    </row>
    <row r="39" spans="1:6" ht="47.25" x14ac:dyDescent="0.25">
      <c r="A39" s="541">
        <v>28</v>
      </c>
      <c r="B39" s="10" t="s">
        <v>36468</v>
      </c>
      <c r="C39" s="10" t="s">
        <v>36469</v>
      </c>
      <c r="D39" s="695" t="s">
        <v>36454</v>
      </c>
      <c r="E39" s="1275">
        <v>800000</v>
      </c>
      <c r="F39" s="97" t="s">
        <v>13</v>
      </c>
    </row>
    <row r="40" spans="1:6" ht="47.25" x14ac:dyDescent="0.25">
      <c r="A40" s="541">
        <v>29</v>
      </c>
      <c r="B40" s="10" t="s">
        <v>36470</v>
      </c>
      <c r="C40" s="10" t="s">
        <v>36471</v>
      </c>
      <c r="D40" s="695" t="s">
        <v>36454</v>
      </c>
      <c r="E40" s="1275">
        <v>800000</v>
      </c>
      <c r="F40" s="97" t="s">
        <v>13</v>
      </c>
    </row>
    <row r="41" spans="1:6" x14ac:dyDescent="0.25">
      <c r="A41" s="541"/>
      <c r="B41" s="2934" t="s">
        <v>5872</v>
      </c>
      <c r="C41" s="2934"/>
      <c r="D41" s="529"/>
      <c r="E41" s="1298"/>
      <c r="F41" s="541"/>
    </row>
    <row r="42" spans="1:6" ht="110.25" x14ac:dyDescent="0.25">
      <c r="A42" s="541">
        <v>30</v>
      </c>
      <c r="B42" s="10" t="s">
        <v>36472</v>
      </c>
      <c r="C42" s="10" t="s">
        <v>36473</v>
      </c>
      <c r="D42" s="242" t="s">
        <v>36474</v>
      </c>
      <c r="E42" s="1275">
        <v>1000000</v>
      </c>
      <c r="F42" s="97" t="s">
        <v>272</v>
      </c>
    </row>
    <row r="43" spans="1:6" ht="94.5" x14ac:dyDescent="0.25">
      <c r="A43" s="541">
        <v>31</v>
      </c>
      <c r="B43" s="10" t="s">
        <v>36475</v>
      </c>
      <c r="C43" s="10" t="s">
        <v>36476</v>
      </c>
      <c r="D43" s="242" t="s">
        <v>36477</v>
      </c>
      <c r="E43" s="1275">
        <v>1500000</v>
      </c>
      <c r="F43" s="97" t="s">
        <v>13</v>
      </c>
    </row>
    <row r="44" spans="1:6" ht="47.25" x14ac:dyDescent="0.25">
      <c r="A44" s="541">
        <v>32</v>
      </c>
      <c r="B44" s="10" t="s">
        <v>36478</v>
      </c>
      <c r="C44" s="10" t="s">
        <v>36479</v>
      </c>
      <c r="D44" s="242" t="s">
        <v>33718</v>
      </c>
      <c r="E44" s="1275">
        <v>1500000</v>
      </c>
      <c r="F44" s="97" t="s">
        <v>13</v>
      </c>
    </row>
    <row r="45" spans="1:6" x14ac:dyDescent="0.25">
      <c r="A45" s="541">
        <v>33</v>
      </c>
      <c r="B45" s="275" t="s">
        <v>219</v>
      </c>
      <c r="C45" s="529"/>
      <c r="D45" s="529"/>
      <c r="E45" s="1298"/>
      <c r="F45" s="541"/>
    </row>
    <row r="46" spans="1:6" ht="47.25" x14ac:dyDescent="0.25">
      <c r="A46" s="541">
        <v>34</v>
      </c>
      <c r="B46" s="10" t="s">
        <v>36480</v>
      </c>
      <c r="C46" s="10" t="s">
        <v>36481</v>
      </c>
      <c r="D46" s="695" t="s">
        <v>399</v>
      </c>
      <c r="E46" s="1275">
        <v>1000000</v>
      </c>
      <c r="F46" s="97" t="s">
        <v>13</v>
      </c>
    </row>
    <row r="47" spans="1:6" ht="31.5" x14ac:dyDescent="0.25">
      <c r="A47" s="541">
        <v>35</v>
      </c>
      <c r="B47" s="10" t="s">
        <v>36482</v>
      </c>
      <c r="C47" s="10" t="s">
        <v>36483</v>
      </c>
      <c r="D47" s="695" t="s">
        <v>36484</v>
      </c>
      <c r="E47" s="1275">
        <v>1500000</v>
      </c>
      <c r="F47" s="97" t="s">
        <v>13</v>
      </c>
    </row>
    <row r="48" spans="1:6" ht="78.75" x14ac:dyDescent="0.25">
      <c r="A48" s="541">
        <v>36</v>
      </c>
      <c r="B48" s="10" t="s">
        <v>36485</v>
      </c>
      <c r="C48" s="10" t="s">
        <v>36486</v>
      </c>
      <c r="D48" s="695" t="s">
        <v>36487</v>
      </c>
      <c r="E48" s="1275">
        <v>1000000</v>
      </c>
      <c r="F48" s="97" t="s">
        <v>272</v>
      </c>
    </row>
    <row r="49" spans="1:6" ht="47.25" x14ac:dyDescent="0.25">
      <c r="A49" s="541">
        <v>37</v>
      </c>
      <c r="B49" s="10" t="s">
        <v>36488</v>
      </c>
      <c r="C49" s="10" t="s">
        <v>36489</v>
      </c>
      <c r="D49" s="695" t="s">
        <v>36484</v>
      </c>
      <c r="E49" s="1275">
        <v>1500000</v>
      </c>
      <c r="F49" s="97" t="s">
        <v>13</v>
      </c>
    </row>
    <row r="50" spans="1:6" ht="78.75" x14ac:dyDescent="0.25">
      <c r="A50" s="541">
        <v>38</v>
      </c>
      <c r="B50" s="10" t="s">
        <v>36490</v>
      </c>
      <c r="C50" s="10" t="s">
        <v>36491</v>
      </c>
      <c r="D50" s="695" t="s">
        <v>36492</v>
      </c>
      <c r="E50" s="1275">
        <v>500000</v>
      </c>
      <c r="F50" s="97" t="s">
        <v>13</v>
      </c>
    </row>
    <row r="51" spans="1:6" x14ac:dyDescent="0.25">
      <c r="A51" s="541"/>
      <c r="B51" s="275" t="s">
        <v>9639</v>
      </c>
      <c r="C51" s="529"/>
      <c r="D51" s="529"/>
      <c r="E51" s="1298"/>
      <c r="F51" s="541"/>
    </row>
    <row r="52" spans="1:6" ht="63" x14ac:dyDescent="0.25">
      <c r="A52" s="541">
        <v>39</v>
      </c>
      <c r="B52" s="10" t="s">
        <v>36493</v>
      </c>
      <c r="C52" s="10" t="s">
        <v>36494</v>
      </c>
      <c r="D52" s="695" t="s">
        <v>36495</v>
      </c>
      <c r="E52" s="1275">
        <v>1000000</v>
      </c>
      <c r="F52" s="97" t="s">
        <v>13</v>
      </c>
    </row>
    <row r="53" spans="1:6" ht="63" x14ac:dyDescent="0.25">
      <c r="A53" s="541">
        <v>40</v>
      </c>
      <c r="B53" s="10" t="s">
        <v>36496</v>
      </c>
      <c r="C53" s="10" t="s">
        <v>36497</v>
      </c>
      <c r="D53" s="695" t="s">
        <v>36495</v>
      </c>
      <c r="E53" s="1275">
        <v>1000000</v>
      </c>
      <c r="F53" s="97" t="s">
        <v>13</v>
      </c>
    </row>
    <row r="54" spans="1:6" ht="63" x14ac:dyDescent="0.25">
      <c r="A54" s="541">
        <v>41</v>
      </c>
      <c r="B54" s="10" t="s">
        <v>36498</v>
      </c>
      <c r="C54" s="10" t="s">
        <v>36499</v>
      </c>
      <c r="D54" s="695" t="s">
        <v>36495</v>
      </c>
      <c r="E54" s="1275">
        <v>1000000</v>
      </c>
      <c r="F54" s="97" t="s">
        <v>13</v>
      </c>
    </row>
    <row r="55" spans="1:6" ht="63" x14ac:dyDescent="0.25">
      <c r="A55" s="541">
        <v>42</v>
      </c>
      <c r="B55" s="10" t="s">
        <v>36500</v>
      </c>
      <c r="C55" s="10" t="s">
        <v>36501</v>
      </c>
      <c r="D55" s="695" t="s">
        <v>36495</v>
      </c>
      <c r="E55" s="1275">
        <v>1000000</v>
      </c>
      <c r="F55" s="97" t="s">
        <v>13</v>
      </c>
    </row>
    <row r="56" spans="1:6" x14ac:dyDescent="0.25">
      <c r="A56" s="541"/>
      <c r="B56" s="275" t="s">
        <v>248</v>
      </c>
      <c r="C56" s="529"/>
      <c r="D56" s="529"/>
      <c r="E56" s="1299">
        <f>SUM(E6:E55)</f>
        <v>65810344</v>
      </c>
      <c r="F56" s="541"/>
    </row>
    <row r="57" spans="1:6" x14ac:dyDescent="0.25">
      <c r="A57" s="131"/>
      <c r="B57" s="2418" t="s">
        <v>9</v>
      </c>
      <c r="C57" s="2418"/>
      <c r="D57" s="2418"/>
      <c r="E57" s="424"/>
      <c r="F57" s="71"/>
    </row>
    <row r="58" spans="1:6" ht="78.75" x14ac:dyDescent="0.25">
      <c r="A58" s="131">
        <v>1</v>
      </c>
      <c r="B58" s="69" t="s">
        <v>269</v>
      </c>
      <c r="C58" s="7" t="s">
        <v>36502</v>
      </c>
      <c r="D58" s="69" t="s">
        <v>271</v>
      </c>
      <c r="E58" s="187">
        <v>1000000</v>
      </c>
      <c r="F58" s="541" t="s">
        <v>272</v>
      </c>
    </row>
    <row r="59" spans="1:6" ht="31.5" x14ac:dyDescent="0.25">
      <c r="A59" s="131"/>
      <c r="B59" s="70" t="s">
        <v>273</v>
      </c>
      <c r="C59" s="7"/>
      <c r="D59" s="69"/>
      <c r="E59" s="187"/>
      <c r="F59" s="541"/>
    </row>
    <row r="60" spans="1:6" ht="94.5" x14ac:dyDescent="0.25">
      <c r="A60" s="131">
        <v>2</v>
      </c>
      <c r="B60" s="69" t="s">
        <v>274</v>
      </c>
      <c r="C60" s="7" t="s">
        <v>36503</v>
      </c>
      <c r="D60" s="69" t="s">
        <v>276</v>
      </c>
      <c r="E60" s="187">
        <v>4500000</v>
      </c>
      <c r="F60" s="541" t="s">
        <v>277</v>
      </c>
    </row>
    <row r="61" spans="1:6" x14ac:dyDescent="0.25">
      <c r="A61" s="131"/>
      <c r="B61" s="70" t="s">
        <v>248</v>
      </c>
      <c r="C61" s="69"/>
      <c r="D61" s="69"/>
      <c r="E61" s="189">
        <v>5500000</v>
      </c>
      <c r="F61" s="541"/>
    </row>
    <row r="62" spans="1:6" ht="19.5" customHeight="1" x14ac:dyDescent="0.25">
      <c r="A62" s="131"/>
      <c r="B62" s="2348" t="s">
        <v>323</v>
      </c>
      <c r="C62" s="2350"/>
      <c r="D62" s="69"/>
      <c r="E62" s="189"/>
      <c r="F62" s="541"/>
    </row>
    <row r="63" spans="1:6" ht="63" x14ac:dyDescent="0.25">
      <c r="A63" s="541"/>
      <c r="B63" s="10" t="s">
        <v>36504</v>
      </c>
      <c r="C63" s="10" t="s">
        <v>36505</v>
      </c>
      <c r="D63" s="242" t="s">
        <v>36506</v>
      </c>
      <c r="E63" s="1275">
        <v>2000000</v>
      </c>
      <c r="F63" s="97" t="s">
        <v>13</v>
      </c>
    </row>
    <row r="64" spans="1:6" ht="63" x14ac:dyDescent="0.25">
      <c r="A64" s="541"/>
      <c r="B64" s="10" t="s">
        <v>36507</v>
      </c>
      <c r="C64" s="10" t="s">
        <v>36508</v>
      </c>
      <c r="D64" s="242" t="s">
        <v>36506</v>
      </c>
      <c r="E64" s="1275">
        <v>2000000</v>
      </c>
      <c r="F64" s="97" t="s">
        <v>13</v>
      </c>
    </row>
    <row r="65" spans="1:6" ht="63" x14ac:dyDescent="0.25">
      <c r="A65" s="541"/>
      <c r="B65" s="10" t="s">
        <v>36509</v>
      </c>
      <c r="C65" s="10" t="s">
        <v>36510</v>
      </c>
      <c r="D65" s="242" t="s">
        <v>36506</v>
      </c>
      <c r="E65" s="1275">
        <v>2000000</v>
      </c>
      <c r="F65" s="97" t="s">
        <v>13</v>
      </c>
    </row>
    <row r="66" spans="1:6" ht="330.75" x14ac:dyDescent="0.25">
      <c r="A66" s="541"/>
      <c r="B66" s="10" t="s">
        <v>36511</v>
      </c>
      <c r="C66" s="10" t="s">
        <v>36512</v>
      </c>
      <c r="D66" s="242" t="s">
        <v>36506</v>
      </c>
      <c r="E66" s="1275">
        <v>2000000</v>
      </c>
      <c r="F66" s="97" t="s">
        <v>13</v>
      </c>
    </row>
    <row r="67" spans="1:6" ht="409.5" x14ac:dyDescent="0.25">
      <c r="A67" s="541"/>
      <c r="B67" s="10" t="s">
        <v>36513</v>
      </c>
      <c r="C67" s="10" t="s">
        <v>36514</v>
      </c>
      <c r="D67" s="695" t="s">
        <v>36515</v>
      </c>
      <c r="E67" s="1275">
        <v>6300000</v>
      </c>
      <c r="F67" s="97" t="s">
        <v>13</v>
      </c>
    </row>
    <row r="68" spans="1:6" x14ac:dyDescent="0.25">
      <c r="A68" s="541"/>
      <c r="B68" s="275" t="s">
        <v>303</v>
      </c>
      <c r="C68" s="529"/>
      <c r="D68" s="529"/>
      <c r="E68" s="1298"/>
      <c r="F68" s="541"/>
    </row>
    <row r="69" spans="1:6" ht="141.75" x14ac:dyDescent="0.25">
      <c r="A69" s="541">
        <v>13</v>
      </c>
      <c r="B69" s="75" t="s">
        <v>36516</v>
      </c>
      <c r="C69" s="10" t="s">
        <v>36517</v>
      </c>
      <c r="D69" s="75" t="s">
        <v>36518</v>
      </c>
      <c r="E69" s="1298">
        <v>200000</v>
      </c>
      <c r="F69" s="97" t="s">
        <v>272</v>
      </c>
    </row>
    <row r="70" spans="1:6" ht="141.75" x14ac:dyDescent="0.25">
      <c r="A70" s="541">
        <v>14</v>
      </c>
      <c r="B70" s="75" t="s">
        <v>36519</v>
      </c>
      <c r="C70" s="10" t="s">
        <v>36520</v>
      </c>
      <c r="D70" s="75" t="s">
        <v>36518</v>
      </c>
      <c r="E70" s="1298">
        <v>200000</v>
      </c>
      <c r="F70" s="97" t="s">
        <v>272</v>
      </c>
    </row>
    <row r="71" spans="1:6" ht="141.75" x14ac:dyDescent="0.25">
      <c r="A71" s="541">
        <v>15</v>
      </c>
      <c r="B71" s="75" t="s">
        <v>36521</v>
      </c>
      <c r="C71" s="10" t="s">
        <v>36522</v>
      </c>
      <c r="D71" s="75" t="s">
        <v>36518</v>
      </c>
      <c r="E71" s="1298">
        <v>200000</v>
      </c>
      <c r="F71" s="97" t="s">
        <v>272</v>
      </c>
    </row>
    <row r="72" spans="1:6" ht="157.5" x14ac:dyDescent="0.25">
      <c r="A72" s="541">
        <v>16</v>
      </c>
      <c r="B72" s="75" t="s">
        <v>36523</v>
      </c>
      <c r="C72" s="10" t="s">
        <v>36524</v>
      </c>
      <c r="D72" s="75" t="s">
        <v>36525</v>
      </c>
      <c r="E72" s="1298">
        <v>200000</v>
      </c>
      <c r="F72" s="97" t="s">
        <v>272</v>
      </c>
    </row>
    <row r="73" spans="1:6" ht="141.75" x14ac:dyDescent="0.25">
      <c r="A73" s="541">
        <v>17</v>
      </c>
      <c r="B73" s="75" t="s">
        <v>36526</v>
      </c>
      <c r="C73" s="10" t="s">
        <v>36527</v>
      </c>
      <c r="D73" s="75" t="s">
        <v>36518</v>
      </c>
      <c r="E73" s="1298">
        <v>200000</v>
      </c>
      <c r="F73" s="97" t="s">
        <v>272</v>
      </c>
    </row>
    <row r="74" spans="1:6" ht="141.75" x14ac:dyDescent="0.25">
      <c r="A74" s="541">
        <v>18</v>
      </c>
      <c r="B74" s="529" t="s">
        <v>34793</v>
      </c>
      <c r="C74" s="10" t="s">
        <v>36528</v>
      </c>
      <c r="D74" s="75" t="s">
        <v>36518</v>
      </c>
      <c r="E74" s="1298">
        <v>200000</v>
      </c>
      <c r="F74" s="97" t="s">
        <v>272</v>
      </c>
    </row>
    <row r="75" spans="1:6" x14ac:dyDescent="0.25">
      <c r="A75" s="88"/>
      <c r="B75" s="96" t="s">
        <v>248</v>
      </c>
      <c r="C75" s="88"/>
      <c r="D75" s="88"/>
      <c r="E75" s="89">
        <f>SUM(E63:E74)</f>
        <v>15500000</v>
      </c>
      <c r="F75" s="129"/>
    </row>
    <row r="76" spans="1:6" ht="21.75" customHeight="1" x14ac:dyDescent="0.25">
      <c r="A76" s="88"/>
      <c r="B76" s="2373" t="s">
        <v>324</v>
      </c>
      <c r="C76" s="2374"/>
      <c r="D76" s="88"/>
      <c r="E76" s="89">
        <f>E75+E61+E56</f>
        <v>86810344</v>
      </c>
      <c r="F76" s="88"/>
    </row>
    <row r="80" spans="1:6" x14ac:dyDescent="0.25">
      <c r="A80" s="2377" t="s">
        <v>0</v>
      </c>
      <c r="B80" s="2378"/>
      <c r="C80" s="2378"/>
      <c r="D80" s="2378"/>
      <c r="E80" s="2378"/>
      <c r="F80" s="2379"/>
    </row>
    <row r="81" spans="1:6" x14ac:dyDescent="0.25">
      <c r="A81" s="2377" t="s">
        <v>41577</v>
      </c>
      <c r="B81" s="2378"/>
      <c r="C81" s="2378"/>
      <c r="D81" s="2378"/>
      <c r="E81" s="2378"/>
      <c r="F81" s="2379"/>
    </row>
    <row r="82" spans="1:6" x14ac:dyDescent="0.25">
      <c r="A82" s="2377" t="s">
        <v>281</v>
      </c>
      <c r="B82" s="2378"/>
      <c r="C82" s="2378"/>
      <c r="D82" s="2378"/>
      <c r="E82" s="2378"/>
      <c r="F82" s="2379"/>
    </row>
    <row r="83" spans="1:6" x14ac:dyDescent="0.25">
      <c r="A83" s="641" t="s">
        <v>18595</v>
      </c>
      <c r="B83" s="806" t="s">
        <v>4</v>
      </c>
      <c r="C83" s="96" t="s">
        <v>5</v>
      </c>
      <c r="D83" s="806" t="s">
        <v>6</v>
      </c>
      <c r="E83" s="219" t="s">
        <v>2786</v>
      </c>
      <c r="F83" s="96" t="s">
        <v>7064</v>
      </c>
    </row>
    <row r="84" spans="1:6" x14ac:dyDescent="0.25">
      <c r="A84" s="641"/>
      <c r="B84" s="2775" t="s">
        <v>27539</v>
      </c>
      <c r="C84" s="3035"/>
      <c r="D84" s="2776"/>
      <c r="E84" s="96"/>
      <c r="F84" s="96"/>
    </row>
    <row r="85" spans="1:6" ht="94.5" x14ac:dyDescent="0.25">
      <c r="A85" s="206">
        <v>1</v>
      </c>
      <c r="B85" s="2" t="s">
        <v>23</v>
      </c>
      <c r="C85" s="2" t="s">
        <v>42105</v>
      </c>
      <c r="D85" s="7" t="s">
        <v>541</v>
      </c>
      <c r="E85" s="144">
        <v>222413.54</v>
      </c>
      <c r="F85" s="10" t="s">
        <v>272</v>
      </c>
    </row>
    <row r="86" spans="1:6" ht="94.5" x14ac:dyDescent="0.25">
      <c r="A86" s="206">
        <v>2</v>
      </c>
      <c r="B86" s="2" t="s">
        <v>41</v>
      </c>
      <c r="C86" s="2" t="s">
        <v>42106</v>
      </c>
      <c r="D86" s="7" t="s">
        <v>43</v>
      </c>
      <c r="E86" s="144">
        <v>568965.80000000005</v>
      </c>
      <c r="F86" s="10" t="s">
        <v>272</v>
      </c>
    </row>
    <row r="87" spans="1:6" ht="31.5" x14ac:dyDescent="0.25">
      <c r="A87" s="206"/>
      <c r="B87" s="9" t="s">
        <v>34</v>
      </c>
      <c r="C87" s="9"/>
      <c r="D87" s="7"/>
      <c r="E87" s="223"/>
      <c r="F87" s="10"/>
    </row>
    <row r="88" spans="1:6" ht="78.75" x14ac:dyDescent="0.25">
      <c r="A88" s="206">
        <v>3</v>
      </c>
      <c r="B88" s="2" t="s">
        <v>309</v>
      </c>
      <c r="C88" s="2" t="s">
        <v>42107</v>
      </c>
      <c r="D88" s="7" t="s">
        <v>41578</v>
      </c>
      <c r="E88" s="144">
        <v>8587931</v>
      </c>
      <c r="F88" s="10" t="s">
        <v>272</v>
      </c>
    </row>
    <row r="89" spans="1:6" x14ac:dyDescent="0.25">
      <c r="A89" s="206"/>
      <c r="B89" s="2433" t="s">
        <v>5872</v>
      </c>
      <c r="C89" s="2434"/>
      <c r="D89" s="533"/>
      <c r="E89" s="9"/>
      <c r="F89" s="96"/>
    </row>
    <row r="90" spans="1:6" ht="63" x14ac:dyDescent="0.25">
      <c r="A90" s="206">
        <v>4</v>
      </c>
      <c r="B90" s="2" t="s">
        <v>36509</v>
      </c>
      <c r="C90" s="2" t="s">
        <v>42108</v>
      </c>
      <c r="D90" s="568" t="s">
        <v>41579</v>
      </c>
      <c r="E90" s="247">
        <v>1000000</v>
      </c>
      <c r="F90" s="10" t="s">
        <v>272</v>
      </c>
    </row>
    <row r="91" spans="1:6" ht="63" x14ac:dyDescent="0.25">
      <c r="A91" s="206">
        <v>5</v>
      </c>
      <c r="B91" s="2" t="s">
        <v>41580</v>
      </c>
      <c r="C91" s="2" t="s">
        <v>42109</v>
      </c>
      <c r="D91" s="568" t="s">
        <v>41579</v>
      </c>
      <c r="E91" s="247">
        <v>1000000</v>
      </c>
      <c r="F91" s="10" t="s">
        <v>272</v>
      </c>
    </row>
    <row r="92" spans="1:6" x14ac:dyDescent="0.25">
      <c r="A92" s="18"/>
      <c r="B92" s="9" t="s">
        <v>248</v>
      </c>
      <c r="C92" s="9"/>
      <c r="D92" s="570"/>
      <c r="E92" s="299">
        <f>SUM(E85:E91)</f>
        <v>11379310.34</v>
      </c>
      <c r="F92" s="96"/>
    </row>
    <row r="93" spans="1:6" x14ac:dyDescent="0.25">
      <c r="A93" s="2453" t="s">
        <v>41688</v>
      </c>
      <c r="B93" s="2453"/>
      <c r="C93" s="2453"/>
      <c r="D93" s="2453" t="s">
        <v>41689</v>
      </c>
      <c r="E93" s="2453"/>
      <c r="F93" s="2453"/>
    </row>
  </sheetData>
  <mergeCells count="16">
    <mergeCell ref="B89:C89"/>
    <mergeCell ref="A93:C93"/>
    <mergeCell ref="D93:F93"/>
    <mergeCell ref="A80:F80"/>
    <mergeCell ref="A81:F81"/>
    <mergeCell ref="B57:D57"/>
    <mergeCell ref="B62:C62"/>
    <mergeCell ref="B76:C76"/>
    <mergeCell ref="A82:F82"/>
    <mergeCell ref="B84:D84"/>
    <mergeCell ref="B41:C41"/>
    <mergeCell ref="A1:F1"/>
    <mergeCell ref="A2:F2"/>
    <mergeCell ref="A3:F3"/>
    <mergeCell ref="B5:D5"/>
    <mergeCell ref="B12:D12"/>
  </mergeCells>
  <pageMargins left="0.7" right="0.7" top="0.75" bottom="0.75" header="0.3" footer="0.3"/>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7"/>
  <sheetViews>
    <sheetView topLeftCell="A105" workbookViewId="0">
      <selection activeCell="B121" sqref="B121"/>
    </sheetView>
  </sheetViews>
  <sheetFormatPr defaultRowHeight="15.75" x14ac:dyDescent="0.25"/>
  <cols>
    <col min="1" max="1" width="9.140625" style="128"/>
    <col min="2" max="2" width="17.42578125" style="128" customWidth="1"/>
    <col min="3" max="3" width="45.7109375" style="128" customWidth="1"/>
    <col min="4" max="4" width="22.85546875" style="128" customWidth="1"/>
    <col min="5" max="5" width="21" style="128" customWidth="1"/>
    <col min="6" max="6" width="9.42578125" style="128" customWidth="1"/>
    <col min="7" max="16384" width="9.140625" style="128"/>
  </cols>
  <sheetData>
    <row r="1" spans="1:6" x14ac:dyDescent="0.25">
      <c r="A1" s="2345" t="s">
        <v>0</v>
      </c>
      <c r="B1" s="2345"/>
      <c r="C1" s="2345"/>
      <c r="D1" s="2345"/>
      <c r="E1" s="2345"/>
      <c r="F1" s="2345"/>
    </row>
    <row r="2" spans="1:6" x14ac:dyDescent="0.25">
      <c r="A2" s="2345" t="s">
        <v>32880</v>
      </c>
      <c r="B2" s="2345"/>
      <c r="C2" s="2345"/>
      <c r="D2" s="2345"/>
      <c r="E2" s="2345"/>
      <c r="F2" s="2345"/>
    </row>
    <row r="3" spans="1:6" x14ac:dyDescent="0.25">
      <c r="A3" s="2345" t="s">
        <v>281</v>
      </c>
      <c r="B3" s="2345"/>
      <c r="C3" s="2345"/>
      <c r="D3" s="2345"/>
      <c r="E3" s="2345"/>
      <c r="F3" s="2345"/>
    </row>
    <row r="4" spans="1:6" ht="31.5" x14ac:dyDescent="0.25">
      <c r="A4" s="993" t="s">
        <v>3</v>
      </c>
      <c r="B4" s="96" t="s">
        <v>4</v>
      </c>
      <c r="C4" s="96" t="s">
        <v>5</v>
      </c>
      <c r="D4" s="96" t="s">
        <v>6</v>
      </c>
      <c r="E4" s="1274" t="s">
        <v>30996</v>
      </c>
      <c r="F4" s="219" t="s">
        <v>8</v>
      </c>
    </row>
    <row r="5" spans="1:6" x14ac:dyDescent="0.25">
      <c r="A5" s="541"/>
      <c r="B5" s="2418" t="s">
        <v>9</v>
      </c>
      <c r="C5" s="2418"/>
      <c r="D5" s="2418"/>
      <c r="E5" s="1379"/>
      <c r="F5" s="71"/>
    </row>
    <row r="6" spans="1:6" ht="31.5" x14ac:dyDescent="0.25">
      <c r="A6" s="131">
        <v>1</v>
      </c>
      <c r="B6" s="101" t="s">
        <v>29646</v>
      </c>
      <c r="C6" s="101" t="s">
        <v>32881</v>
      </c>
      <c r="D6" s="101" t="s">
        <v>32882</v>
      </c>
      <c r="E6" s="1340">
        <v>1528840</v>
      </c>
      <c r="F6" s="103" t="s">
        <v>272</v>
      </c>
    </row>
    <row r="7" spans="1:6" ht="94.5" x14ac:dyDescent="0.25">
      <c r="A7" s="131">
        <v>2</v>
      </c>
      <c r="B7" s="101" t="s">
        <v>29648</v>
      </c>
      <c r="C7" s="101" t="s">
        <v>32883</v>
      </c>
      <c r="D7" s="101" t="s">
        <v>535</v>
      </c>
      <c r="E7" s="1340">
        <v>1586593.1</v>
      </c>
      <c r="F7" s="103" t="s">
        <v>272</v>
      </c>
    </row>
    <row r="8" spans="1:6" ht="31.5" x14ac:dyDescent="0.25">
      <c r="A8" s="131">
        <v>3</v>
      </c>
      <c r="B8" s="101" t="s">
        <v>32884</v>
      </c>
      <c r="C8" s="101" t="s">
        <v>32885</v>
      </c>
      <c r="D8" s="101" t="s">
        <v>32886</v>
      </c>
      <c r="E8" s="1340">
        <v>53260</v>
      </c>
      <c r="F8" s="103" t="s">
        <v>272</v>
      </c>
    </row>
    <row r="9" spans="1:6" ht="31.5" x14ac:dyDescent="0.25">
      <c r="A9" s="131">
        <v>4</v>
      </c>
      <c r="B9" s="101" t="s">
        <v>32887</v>
      </c>
      <c r="C9" s="101" t="s">
        <v>32888</v>
      </c>
      <c r="D9" s="101" t="s">
        <v>29565</v>
      </c>
      <c r="E9" s="1340">
        <v>90300</v>
      </c>
      <c r="F9" s="103" t="s">
        <v>272</v>
      </c>
    </row>
    <row r="10" spans="1:6" ht="63" x14ac:dyDescent="0.25">
      <c r="A10" s="131">
        <v>5</v>
      </c>
      <c r="B10" s="101" t="s">
        <v>7599</v>
      </c>
      <c r="C10" s="101" t="s">
        <v>32889</v>
      </c>
      <c r="D10" s="101" t="s">
        <v>29569</v>
      </c>
      <c r="E10" s="1340">
        <v>949627.59</v>
      </c>
      <c r="F10" s="103" t="s">
        <v>272</v>
      </c>
    </row>
    <row r="11" spans="1:6" x14ac:dyDescent="0.25">
      <c r="A11" s="131"/>
      <c r="B11" s="2934" t="s">
        <v>334</v>
      </c>
      <c r="C11" s="2934"/>
      <c r="D11" s="2934"/>
      <c r="E11" s="1298"/>
      <c r="F11" s="541"/>
    </row>
    <row r="12" spans="1:6" ht="94.5" x14ac:dyDescent="0.25">
      <c r="A12" s="131">
        <v>6</v>
      </c>
      <c r="B12" s="101" t="s">
        <v>11140</v>
      </c>
      <c r="C12" s="101" t="s">
        <v>32890</v>
      </c>
      <c r="D12" s="101" t="s">
        <v>3852</v>
      </c>
      <c r="E12" s="1340">
        <v>800962</v>
      </c>
      <c r="F12" s="103" t="s">
        <v>272</v>
      </c>
    </row>
    <row r="13" spans="1:6" ht="63" x14ac:dyDescent="0.25">
      <c r="A13" s="131">
        <v>7</v>
      </c>
      <c r="B13" s="101" t="s">
        <v>7599</v>
      </c>
      <c r="C13" s="101" t="s">
        <v>32891</v>
      </c>
      <c r="D13" s="101" t="s">
        <v>19378</v>
      </c>
      <c r="E13" s="1340">
        <v>810305.54</v>
      </c>
      <c r="F13" s="103" t="s">
        <v>272</v>
      </c>
    </row>
    <row r="14" spans="1:6" ht="63" x14ac:dyDescent="0.25">
      <c r="A14" s="131">
        <v>8</v>
      </c>
      <c r="B14" s="101" t="s">
        <v>7607</v>
      </c>
      <c r="C14" s="101" t="s">
        <v>32892</v>
      </c>
      <c r="D14" s="101" t="s">
        <v>11647</v>
      </c>
      <c r="E14" s="1340">
        <v>993042.8</v>
      </c>
      <c r="F14" s="103" t="s">
        <v>272</v>
      </c>
    </row>
    <row r="15" spans="1:6" x14ac:dyDescent="0.25">
      <c r="A15" s="131"/>
      <c r="B15" s="275" t="s">
        <v>40</v>
      </c>
      <c r="C15" s="529"/>
      <c r="D15" s="529"/>
      <c r="E15" s="1298"/>
      <c r="F15" s="541"/>
    </row>
    <row r="16" spans="1:6" ht="78.75" x14ac:dyDescent="0.25">
      <c r="A16" s="131">
        <v>9</v>
      </c>
      <c r="B16" s="101" t="s">
        <v>29572</v>
      </c>
      <c r="C16" s="101" t="s">
        <v>32893</v>
      </c>
      <c r="D16" s="101" t="s">
        <v>32894</v>
      </c>
      <c r="E16" s="1340">
        <v>4568965.5199999996</v>
      </c>
      <c r="F16" s="103" t="s">
        <v>272</v>
      </c>
    </row>
    <row r="17" spans="1:6" x14ac:dyDescent="0.25">
      <c r="A17" s="131"/>
      <c r="B17" s="275" t="s">
        <v>306</v>
      </c>
      <c r="C17" s="529"/>
      <c r="D17" s="529"/>
      <c r="E17" s="1298"/>
      <c r="F17" s="541"/>
    </row>
    <row r="18" spans="1:6" ht="110.25" x14ac:dyDescent="0.25">
      <c r="A18" s="131">
        <v>10</v>
      </c>
      <c r="B18" s="101" t="s">
        <v>32895</v>
      </c>
      <c r="C18" s="101" t="s">
        <v>32896</v>
      </c>
      <c r="D18" s="101" t="s">
        <v>32897</v>
      </c>
      <c r="E18" s="1340">
        <v>1736206.9</v>
      </c>
      <c r="F18" s="103" t="s">
        <v>272</v>
      </c>
    </row>
    <row r="19" spans="1:6" x14ac:dyDescent="0.25">
      <c r="A19" s="131"/>
      <c r="B19" s="275" t="s">
        <v>481</v>
      </c>
      <c r="C19" s="275"/>
      <c r="D19" s="529"/>
      <c r="E19" s="1298"/>
      <c r="F19" s="541"/>
    </row>
    <row r="20" spans="1:6" ht="47.25" x14ac:dyDescent="0.25">
      <c r="A20" s="131">
        <v>11</v>
      </c>
      <c r="B20" s="101" t="s">
        <v>16863</v>
      </c>
      <c r="C20" s="101" t="s">
        <v>32898</v>
      </c>
      <c r="D20" s="101" t="s">
        <v>32899</v>
      </c>
      <c r="E20" s="1340">
        <v>3000000</v>
      </c>
      <c r="F20" s="103" t="s">
        <v>13</v>
      </c>
    </row>
    <row r="21" spans="1:6" x14ac:dyDescent="0.25">
      <c r="A21" s="131"/>
      <c r="B21" s="275" t="s">
        <v>34</v>
      </c>
      <c r="C21" s="529"/>
      <c r="D21" s="529"/>
      <c r="E21" s="1298"/>
      <c r="F21" s="541"/>
    </row>
    <row r="22" spans="1:6" ht="47.25" x14ac:dyDescent="0.25">
      <c r="A22" s="131">
        <v>12</v>
      </c>
      <c r="B22" s="101" t="s">
        <v>32900</v>
      </c>
      <c r="C22" s="101" t="s">
        <v>32901</v>
      </c>
      <c r="D22" s="101" t="s">
        <v>29579</v>
      </c>
      <c r="E22" s="1340">
        <v>5000000</v>
      </c>
      <c r="F22" s="103" t="s">
        <v>4853</v>
      </c>
    </row>
    <row r="23" spans="1:6" ht="63" x14ac:dyDescent="0.25">
      <c r="A23" s="131">
        <v>13</v>
      </c>
      <c r="B23" s="101" t="s">
        <v>32902</v>
      </c>
      <c r="C23" s="101" t="s">
        <v>32903</v>
      </c>
      <c r="D23" s="101" t="s">
        <v>341</v>
      </c>
      <c r="E23" s="1340">
        <v>20883620.690000001</v>
      </c>
      <c r="F23" s="103" t="s">
        <v>4853</v>
      </c>
    </row>
    <row r="24" spans="1:6" x14ac:dyDescent="0.25">
      <c r="A24" s="131"/>
      <c r="B24" s="2934" t="s">
        <v>5895</v>
      </c>
      <c r="C24" s="2934"/>
      <c r="D24" s="529"/>
      <c r="E24" s="1298"/>
      <c r="F24" s="541"/>
    </row>
    <row r="25" spans="1:6" ht="47.25" x14ac:dyDescent="0.25">
      <c r="A25" s="131">
        <v>14</v>
      </c>
      <c r="B25" s="101" t="s">
        <v>32904</v>
      </c>
      <c r="C25" s="101" t="s">
        <v>32905</v>
      </c>
      <c r="D25" s="101" t="s">
        <v>13950</v>
      </c>
      <c r="E25" s="1340">
        <v>1000000</v>
      </c>
      <c r="F25" s="103" t="s">
        <v>4853</v>
      </c>
    </row>
    <row r="26" spans="1:6" ht="78.75" x14ac:dyDescent="0.25">
      <c r="A26" s="131">
        <v>15</v>
      </c>
      <c r="B26" s="101" t="s">
        <v>32906</v>
      </c>
      <c r="C26" s="101" t="s">
        <v>32907</v>
      </c>
      <c r="D26" s="101" t="s">
        <v>32908</v>
      </c>
      <c r="E26" s="1340">
        <v>1000000</v>
      </c>
      <c r="F26" s="103" t="s">
        <v>14337</v>
      </c>
    </row>
    <row r="27" spans="1:6" ht="47.25" x14ac:dyDescent="0.25">
      <c r="A27" s="131">
        <v>16</v>
      </c>
      <c r="B27" s="101" t="s">
        <v>32909</v>
      </c>
      <c r="C27" s="101" t="s">
        <v>32910</v>
      </c>
      <c r="D27" s="101" t="s">
        <v>32911</v>
      </c>
      <c r="E27" s="1340">
        <v>500000</v>
      </c>
      <c r="F27" s="103" t="s">
        <v>13</v>
      </c>
    </row>
    <row r="28" spans="1:6" ht="47.25" x14ac:dyDescent="0.25">
      <c r="A28" s="131">
        <v>17</v>
      </c>
      <c r="B28" s="101" t="s">
        <v>32912</v>
      </c>
      <c r="C28" s="101" t="s">
        <v>32913</v>
      </c>
      <c r="D28" s="101" t="s">
        <v>19424</v>
      </c>
      <c r="E28" s="1340">
        <v>2000000</v>
      </c>
      <c r="F28" s="103" t="s">
        <v>4853</v>
      </c>
    </row>
    <row r="29" spans="1:6" ht="63" x14ac:dyDescent="0.25">
      <c r="A29" s="131">
        <v>18</v>
      </c>
      <c r="B29" s="101" t="s">
        <v>32914</v>
      </c>
      <c r="C29" s="101" t="s">
        <v>32915</v>
      </c>
      <c r="D29" s="101" t="s">
        <v>32916</v>
      </c>
      <c r="E29" s="1340">
        <v>500000</v>
      </c>
      <c r="F29" s="103" t="s">
        <v>12121</v>
      </c>
    </row>
    <row r="30" spans="1:6" ht="63" x14ac:dyDescent="0.25">
      <c r="A30" s="131">
        <v>19</v>
      </c>
      <c r="B30" s="101" t="s">
        <v>32917</v>
      </c>
      <c r="C30" s="101" t="s">
        <v>32918</v>
      </c>
      <c r="D30" s="101" t="s">
        <v>32919</v>
      </c>
      <c r="E30" s="1340">
        <v>500000</v>
      </c>
      <c r="F30" s="103" t="s">
        <v>277</v>
      </c>
    </row>
    <row r="31" spans="1:6" ht="63" x14ac:dyDescent="0.25">
      <c r="A31" s="131">
        <v>20</v>
      </c>
      <c r="B31" s="101" t="s">
        <v>32920</v>
      </c>
      <c r="C31" s="101" t="s">
        <v>32921</v>
      </c>
      <c r="D31" s="101" t="s">
        <v>32922</v>
      </c>
      <c r="E31" s="1340">
        <v>500000</v>
      </c>
      <c r="F31" s="103" t="s">
        <v>1294</v>
      </c>
    </row>
    <row r="32" spans="1:6" ht="63" x14ac:dyDescent="0.25">
      <c r="A32" s="131">
        <v>21</v>
      </c>
      <c r="B32" s="101" t="s">
        <v>32923</v>
      </c>
      <c r="C32" s="101" t="s">
        <v>32924</v>
      </c>
      <c r="D32" s="101" t="s">
        <v>32925</v>
      </c>
      <c r="E32" s="1340">
        <v>500000</v>
      </c>
      <c r="F32" s="103" t="s">
        <v>4853</v>
      </c>
    </row>
    <row r="33" spans="1:6" ht="47.25" x14ac:dyDescent="0.25">
      <c r="A33" s="131">
        <v>22</v>
      </c>
      <c r="B33" s="101" t="s">
        <v>32926</v>
      </c>
      <c r="C33" s="101" t="s">
        <v>32927</v>
      </c>
      <c r="D33" s="101" t="s">
        <v>17588</v>
      </c>
      <c r="E33" s="1340">
        <v>1000000</v>
      </c>
      <c r="F33" s="103" t="s">
        <v>4853</v>
      </c>
    </row>
    <row r="34" spans="1:6" ht="47.25" x14ac:dyDescent="0.25">
      <c r="A34" s="131">
        <v>23</v>
      </c>
      <c r="B34" s="101" t="s">
        <v>32928</v>
      </c>
      <c r="C34" s="101" t="s">
        <v>32929</v>
      </c>
      <c r="D34" s="101" t="s">
        <v>17588</v>
      </c>
      <c r="E34" s="1340">
        <v>1000000</v>
      </c>
      <c r="F34" s="103" t="s">
        <v>4853</v>
      </c>
    </row>
    <row r="35" spans="1:6" ht="78.75" x14ac:dyDescent="0.25">
      <c r="A35" s="131">
        <v>24</v>
      </c>
      <c r="B35" s="101" t="s">
        <v>32930</v>
      </c>
      <c r="C35" s="101" t="s">
        <v>32931</v>
      </c>
      <c r="D35" s="101" t="s">
        <v>32932</v>
      </c>
      <c r="E35" s="1340">
        <v>1000000</v>
      </c>
      <c r="F35" s="103" t="s">
        <v>1294</v>
      </c>
    </row>
    <row r="36" spans="1:6" ht="63" x14ac:dyDescent="0.25">
      <c r="A36" s="131">
        <v>25</v>
      </c>
      <c r="B36" s="101" t="s">
        <v>32933</v>
      </c>
      <c r="C36" s="101" t="s">
        <v>32934</v>
      </c>
      <c r="D36" s="101" t="s">
        <v>32925</v>
      </c>
      <c r="E36" s="1340">
        <v>500000</v>
      </c>
      <c r="F36" s="103" t="s">
        <v>1294</v>
      </c>
    </row>
    <row r="37" spans="1:6" ht="63" x14ac:dyDescent="0.25">
      <c r="A37" s="131">
        <v>26</v>
      </c>
      <c r="B37" s="101" t="s">
        <v>32935</v>
      </c>
      <c r="C37" s="101" t="s">
        <v>32936</v>
      </c>
      <c r="D37" s="101" t="s">
        <v>32937</v>
      </c>
      <c r="E37" s="1340">
        <v>500000</v>
      </c>
      <c r="F37" s="103" t="s">
        <v>4853</v>
      </c>
    </row>
    <row r="38" spans="1:6" ht="78.75" x14ac:dyDescent="0.25">
      <c r="A38" s="131">
        <v>27</v>
      </c>
      <c r="B38" s="101" t="s">
        <v>32938</v>
      </c>
      <c r="C38" s="101" t="s">
        <v>32939</v>
      </c>
      <c r="D38" s="101" t="s">
        <v>32940</v>
      </c>
      <c r="E38" s="1340">
        <v>500000</v>
      </c>
      <c r="F38" s="103" t="s">
        <v>272</v>
      </c>
    </row>
    <row r="39" spans="1:6" ht="78.75" x14ac:dyDescent="0.25">
      <c r="A39" s="131">
        <v>28</v>
      </c>
      <c r="B39" s="101" t="s">
        <v>32941</v>
      </c>
      <c r="C39" s="101" t="s">
        <v>32942</v>
      </c>
      <c r="D39" s="101" t="s">
        <v>32943</v>
      </c>
      <c r="E39" s="1340">
        <v>500000</v>
      </c>
      <c r="F39" s="103" t="s">
        <v>277</v>
      </c>
    </row>
    <row r="40" spans="1:6" ht="78.75" x14ac:dyDescent="0.25">
      <c r="A40" s="131">
        <v>29</v>
      </c>
      <c r="B40" s="101" t="s">
        <v>32944</v>
      </c>
      <c r="C40" s="101" t="s">
        <v>32945</v>
      </c>
      <c r="D40" s="101" t="s">
        <v>32946</v>
      </c>
      <c r="E40" s="1340">
        <v>500000</v>
      </c>
      <c r="F40" s="103" t="s">
        <v>272</v>
      </c>
    </row>
    <row r="41" spans="1:6" ht="94.5" x14ac:dyDescent="0.25">
      <c r="A41" s="131">
        <v>30</v>
      </c>
      <c r="B41" s="101" t="s">
        <v>32947</v>
      </c>
      <c r="C41" s="101" t="s">
        <v>32948</v>
      </c>
      <c r="D41" s="101" t="s">
        <v>32949</v>
      </c>
      <c r="E41" s="1340">
        <v>1000000</v>
      </c>
      <c r="F41" s="103" t="s">
        <v>272</v>
      </c>
    </row>
    <row r="42" spans="1:6" ht="63" x14ac:dyDescent="0.25">
      <c r="A42" s="131">
        <v>31</v>
      </c>
      <c r="B42" s="101" t="s">
        <v>32950</v>
      </c>
      <c r="C42" s="101" t="s">
        <v>32951</v>
      </c>
      <c r="D42" s="101" t="s">
        <v>32952</v>
      </c>
      <c r="E42" s="1340">
        <v>500000</v>
      </c>
      <c r="F42" s="103" t="s">
        <v>272</v>
      </c>
    </row>
    <row r="43" spans="1:6" ht="63" x14ac:dyDescent="0.25">
      <c r="A43" s="131">
        <v>32</v>
      </c>
      <c r="B43" s="101" t="s">
        <v>32953</v>
      </c>
      <c r="C43" s="101" t="s">
        <v>32954</v>
      </c>
      <c r="D43" s="101" t="s">
        <v>32955</v>
      </c>
      <c r="E43" s="1340">
        <v>500000</v>
      </c>
      <c r="F43" s="103" t="s">
        <v>5827</v>
      </c>
    </row>
    <row r="44" spans="1:6" ht="63" x14ac:dyDescent="0.25">
      <c r="A44" s="131">
        <v>33</v>
      </c>
      <c r="B44" s="101" t="s">
        <v>32956</v>
      </c>
      <c r="C44" s="101" t="s">
        <v>32957</v>
      </c>
      <c r="D44" s="101" t="s">
        <v>32958</v>
      </c>
      <c r="E44" s="1340">
        <v>500000</v>
      </c>
      <c r="F44" s="103" t="s">
        <v>1294</v>
      </c>
    </row>
    <row r="45" spans="1:6" ht="47.25" x14ac:dyDescent="0.25">
      <c r="A45" s="131">
        <v>34</v>
      </c>
      <c r="B45" s="101" t="s">
        <v>32959</v>
      </c>
      <c r="C45" s="101" t="s">
        <v>32960</v>
      </c>
      <c r="D45" s="101" t="s">
        <v>5894</v>
      </c>
      <c r="E45" s="1340">
        <v>500000</v>
      </c>
      <c r="F45" s="103" t="s">
        <v>13</v>
      </c>
    </row>
    <row r="46" spans="1:6" ht="94.5" x14ac:dyDescent="0.25">
      <c r="A46" s="131">
        <v>35</v>
      </c>
      <c r="B46" s="101" t="s">
        <v>32961</v>
      </c>
      <c r="C46" s="101" t="s">
        <v>32962</v>
      </c>
      <c r="D46" s="101" t="s">
        <v>32963</v>
      </c>
      <c r="E46" s="1340">
        <v>1000000</v>
      </c>
      <c r="F46" s="103" t="s">
        <v>7735</v>
      </c>
    </row>
    <row r="47" spans="1:6" ht="94.5" x14ac:dyDescent="0.25">
      <c r="A47" s="131">
        <v>36</v>
      </c>
      <c r="B47" s="101" t="s">
        <v>32964</v>
      </c>
      <c r="C47" s="101" t="s">
        <v>32965</v>
      </c>
      <c r="D47" s="101" t="s">
        <v>32963</v>
      </c>
      <c r="E47" s="1340">
        <v>1000000</v>
      </c>
      <c r="F47" s="103" t="s">
        <v>272</v>
      </c>
    </row>
    <row r="48" spans="1:6" ht="78.75" x14ac:dyDescent="0.25">
      <c r="A48" s="131">
        <v>37</v>
      </c>
      <c r="B48" s="101" t="s">
        <v>32966</v>
      </c>
      <c r="C48" s="101" t="s">
        <v>32967</v>
      </c>
      <c r="D48" s="101" t="s">
        <v>32968</v>
      </c>
      <c r="E48" s="1340">
        <v>500000</v>
      </c>
      <c r="F48" s="103" t="s">
        <v>13</v>
      </c>
    </row>
    <row r="49" spans="1:6" ht="78.75" x14ac:dyDescent="0.25">
      <c r="A49" s="131">
        <v>38</v>
      </c>
      <c r="B49" s="101" t="s">
        <v>32969</v>
      </c>
      <c r="C49" s="101" t="s">
        <v>32970</v>
      </c>
      <c r="D49" s="101" t="s">
        <v>32971</v>
      </c>
      <c r="E49" s="1340">
        <v>500000</v>
      </c>
      <c r="F49" s="103" t="s">
        <v>272</v>
      </c>
    </row>
    <row r="50" spans="1:6" ht="94.5" x14ac:dyDescent="0.25">
      <c r="A50" s="131">
        <v>39</v>
      </c>
      <c r="B50" s="101" t="s">
        <v>32972</v>
      </c>
      <c r="C50" s="101" t="s">
        <v>32973</v>
      </c>
      <c r="D50" s="101" t="s">
        <v>32974</v>
      </c>
      <c r="E50" s="1340">
        <v>500000</v>
      </c>
      <c r="F50" s="103" t="s">
        <v>1294</v>
      </c>
    </row>
    <row r="51" spans="1:6" ht="78.75" x14ac:dyDescent="0.25">
      <c r="A51" s="131">
        <v>40</v>
      </c>
      <c r="B51" s="101" t="s">
        <v>32975</v>
      </c>
      <c r="C51" s="101" t="s">
        <v>32976</v>
      </c>
      <c r="D51" s="101" t="s">
        <v>32977</v>
      </c>
      <c r="E51" s="1340">
        <v>500000</v>
      </c>
      <c r="F51" s="103" t="s">
        <v>1294</v>
      </c>
    </row>
    <row r="52" spans="1:6" ht="47.25" x14ac:dyDescent="0.25">
      <c r="A52" s="131">
        <v>41</v>
      </c>
      <c r="B52" s="101" t="s">
        <v>32978</v>
      </c>
      <c r="C52" s="101" t="s">
        <v>32979</v>
      </c>
      <c r="D52" s="101" t="s">
        <v>5894</v>
      </c>
      <c r="E52" s="1340">
        <v>500000</v>
      </c>
      <c r="F52" s="103" t="s">
        <v>1294</v>
      </c>
    </row>
    <row r="53" spans="1:6" x14ac:dyDescent="0.25">
      <c r="A53" s="131"/>
      <c r="B53" s="2934" t="s">
        <v>5872</v>
      </c>
      <c r="C53" s="2934"/>
      <c r="D53" s="529"/>
      <c r="E53" s="1298"/>
      <c r="F53" s="541"/>
    </row>
    <row r="54" spans="1:6" ht="78.75" x14ac:dyDescent="0.25">
      <c r="A54" s="131">
        <v>42</v>
      </c>
      <c r="B54" s="101" t="s">
        <v>32980</v>
      </c>
      <c r="C54" s="101" t="s">
        <v>32981</v>
      </c>
      <c r="D54" s="101" t="s">
        <v>32982</v>
      </c>
      <c r="E54" s="1340">
        <v>1000000</v>
      </c>
      <c r="F54" s="103" t="s">
        <v>277</v>
      </c>
    </row>
    <row r="55" spans="1:6" ht="63" x14ac:dyDescent="0.25">
      <c r="A55" s="131">
        <v>43</v>
      </c>
      <c r="B55" s="101" t="s">
        <v>32983</v>
      </c>
      <c r="C55" s="101" t="s">
        <v>32984</v>
      </c>
      <c r="D55" s="101" t="s">
        <v>32985</v>
      </c>
      <c r="E55" s="1340">
        <v>1000000</v>
      </c>
      <c r="F55" s="103" t="s">
        <v>277</v>
      </c>
    </row>
    <row r="56" spans="1:6" ht="63" x14ac:dyDescent="0.25">
      <c r="A56" s="131">
        <v>44</v>
      </c>
      <c r="B56" s="101" t="s">
        <v>32986</v>
      </c>
      <c r="C56" s="101" t="s">
        <v>32987</v>
      </c>
      <c r="D56" s="101" t="s">
        <v>32988</v>
      </c>
      <c r="E56" s="1340">
        <v>500000</v>
      </c>
      <c r="F56" s="103" t="s">
        <v>12121</v>
      </c>
    </row>
    <row r="57" spans="1:6" ht="63" x14ac:dyDescent="0.25">
      <c r="A57" s="131">
        <v>45</v>
      </c>
      <c r="B57" s="101" t="s">
        <v>32989</v>
      </c>
      <c r="C57" s="101" t="s">
        <v>32990</v>
      </c>
      <c r="D57" s="101" t="s">
        <v>32991</v>
      </c>
      <c r="E57" s="1340">
        <v>500000</v>
      </c>
      <c r="F57" s="103" t="s">
        <v>12121</v>
      </c>
    </row>
    <row r="58" spans="1:6" ht="81.75" x14ac:dyDescent="0.25">
      <c r="A58" s="131">
        <v>46</v>
      </c>
      <c r="B58" s="101" t="s">
        <v>32992</v>
      </c>
      <c r="C58" s="101" t="s">
        <v>32993</v>
      </c>
      <c r="D58" s="101" t="s">
        <v>32994</v>
      </c>
      <c r="E58" s="1340">
        <v>500000</v>
      </c>
      <c r="F58" s="103" t="s">
        <v>12121</v>
      </c>
    </row>
    <row r="59" spans="1:6" ht="63" x14ac:dyDescent="0.25">
      <c r="A59" s="131">
        <v>47</v>
      </c>
      <c r="B59" s="101" t="s">
        <v>32995</v>
      </c>
      <c r="C59" s="101" t="s">
        <v>32996</v>
      </c>
      <c r="D59" s="101" t="s">
        <v>1915</v>
      </c>
      <c r="E59" s="1340">
        <v>1000000</v>
      </c>
      <c r="F59" s="103" t="s">
        <v>1290</v>
      </c>
    </row>
    <row r="60" spans="1:6" ht="63" x14ac:dyDescent="0.25">
      <c r="A60" s="131">
        <v>48</v>
      </c>
      <c r="B60" s="101" t="s">
        <v>32997</v>
      </c>
      <c r="C60" s="101" t="s">
        <v>32998</v>
      </c>
      <c r="D60" s="101" t="s">
        <v>32999</v>
      </c>
      <c r="E60" s="1340">
        <v>500000</v>
      </c>
      <c r="F60" s="103" t="s">
        <v>272</v>
      </c>
    </row>
    <row r="61" spans="1:6" ht="63" x14ac:dyDescent="0.25">
      <c r="A61" s="131">
        <v>49</v>
      </c>
      <c r="B61" s="101" t="s">
        <v>33000</v>
      </c>
      <c r="C61" s="101" t="s">
        <v>33001</v>
      </c>
      <c r="D61" s="101" t="s">
        <v>33002</v>
      </c>
      <c r="E61" s="1340">
        <v>1000000</v>
      </c>
      <c r="F61" s="103" t="s">
        <v>4853</v>
      </c>
    </row>
    <row r="62" spans="1:6" ht="31.5" x14ac:dyDescent="0.25">
      <c r="A62" s="131"/>
      <c r="B62" s="246" t="s">
        <v>303</v>
      </c>
      <c r="C62" s="101"/>
      <c r="D62" s="75"/>
      <c r="E62" s="1340"/>
      <c r="F62" s="103"/>
    </row>
    <row r="63" spans="1:6" ht="409.5" x14ac:dyDescent="0.25">
      <c r="A63" s="131">
        <v>50</v>
      </c>
      <c r="B63" s="101" t="s">
        <v>21352</v>
      </c>
      <c r="C63" s="101" t="s">
        <v>33003</v>
      </c>
      <c r="D63" s="101" t="s">
        <v>33004</v>
      </c>
      <c r="E63" s="1340">
        <v>1736206.9</v>
      </c>
      <c r="F63" s="103" t="s">
        <v>272</v>
      </c>
    </row>
    <row r="64" spans="1:6" x14ac:dyDescent="0.25">
      <c r="A64" s="131"/>
      <c r="B64" s="246" t="s">
        <v>219</v>
      </c>
      <c r="C64" s="101"/>
      <c r="D64" s="101"/>
      <c r="E64" s="1340"/>
      <c r="F64" s="103"/>
    </row>
    <row r="65" spans="1:6" ht="63" x14ac:dyDescent="0.25">
      <c r="A65" s="131">
        <v>51</v>
      </c>
      <c r="B65" s="101" t="s">
        <v>33005</v>
      </c>
      <c r="C65" s="75" t="s">
        <v>33006</v>
      </c>
      <c r="D65" s="75" t="s">
        <v>33007</v>
      </c>
      <c r="E65" s="1340">
        <v>395386.58</v>
      </c>
      <c r="F65" s="103" t="s">
        <v>33008</v>
      </c>
    </row>
    <row r="66" spans="1:6" ht="31.5" x14ac:dyDescent="0.25">
      <c r="A66" s="131">
        <v>52</v>
      </c>
      <c r="B66" s="101" t="s">
        <v>33009</v>
      </c>
      <c r="C66" s="75" t="s">
        <v>33010</v>
      </c>
      <c r="D66" s="75" t="s">
        <v>33011</v>
      </c>
      <c r="E66" s="1340">
        <v>500000</v>
      </c>
      <c r="F66" s="103" t="s">
        <v>13</v>
      </c>
    </row>
    <row r="67" spans="1:6" ht="78.75" x14ac:dyDescent="0.25">
      <c r="A67" s="131">
        <v>53</v>
      </c>
      <c r="B67" s="101" t="s">
        <v>33012</v>
      </c>
      <c r="C67" s="75" t="s">
        <v>33013</v>
      </c>
      <c r="D67" s="75" t="s">
        <v>33014</v>
      </c>
      <c r="E67" s="1340">
        <v>500000</v>
      </c>
      <c r="F67" s="103" t="s">
        <v>5827</v>
      </c>
    </row>
    <row r="68" spans="1:6" x14ac:dyDescent="0.25">
      <c r="A68" s="131"/>
      <c r="B68" s="2934" t="s">
        <v>477</v>
      </c>
      <c r="C68" s="2934"/>
      <c r="D68" s="529"/>
      <c r="E68" s="1298"/>
      <c r="F68" s="541"/>
    </row>
    <row r="69" spans="1:6" ht="173.25" x14ac:dyDescent="0.25">
      <c r="A69" s="131">
        <v>54</v>
      </c>
      <c r="B69" s="529" t="s">
        <v>700</v>
      </c>
      <c r="C69" s="152" t="s">
        <v>33015</v>
      </c>
      <c r="D69" s="75" t="s">
        <v>19338</v>
      </c>
      <c r="E69" s="1298">
        <v>1169256.8</v>
      </c>
      <c r="F69" s="103" t="s">
        <v>13</v>
      </c>
    </row>
    <row r="70" spans="1:6" ht="173.25" x14ac:dyDescent="0.25">
      <c r="A70" s="131">
        <v>55</v>
      </c>
      <c r="B70" s="529" t="s">
        <v>33016</v>
      </c>
      <c r="C70" s="152" t="s">
        <v>33017</v>
      </c>
      <c r="D70" s="75" t="s">
        <v>19338</v>
      </c>
      <c r="E70" s="1298">
        <v>1169256.8</v>
      </c>
      <c r="F70" s="103" t="s">
        <v>13</v>
      </c>
    </row>
    <row r="71" spans="1:6" ht="173.25" x14ac:dyDescent="0.25">
      <c r="A71" s="131">
        <v>56</v>
      </c>
      <c r="B71" s="75" t="s">
        <v>33018</v>
      </c>
      <c r="C71" s="152" t="s">
        <v>33019</v>
      </c>
      <c r="D71" s="75" t="s">
        <v>19338</v>
      </c>
      <c r="E71" s="1298">
        <v>1169256.8</v>
      </c>
      <c r="F71" s="103" t="s">
        <v>13</v>
      </c>
    </row>
    <row r="72" spans="1:6" ht="173.25" x14ac:dyDescent="0.25">
      <c r="A72" s="131">
        <v>57</v>
      </c>
      <c r="B72" s="75" t="s">
        <v>33020</v>
      </c>
      <c r="C72" s="152" t="s">
        <v>33021</v>
      </c>
      <c r="D72" s="75" t="s">
        <v>19338</v>
      </c>
      <c r="E72" s="1298">
        <v>1169256.8</v>
      </c>
      <c r="F72" s="103" t="s">
        <v>13</v>
      </c>
    </row>
    <row r="73" spans="1:6" x14ac:dyDescent="0.25">
      <c r="A73" s="131"/>
      <c r="B73" s="275" t="s">
        <v>248</v>
      </c>
      <c r="C73" s="529"/>
      <c r="D73" s="529"/>
      <c r="E73" s="1299">
        <f>SUM(E6:E72)</f>
        <v>75310344.819999993</v>
      </c>
      <c r="F73" s="541"/>
    </row>
    <row r="74" spans="1:6" x14ac:dyDescent="0.25">
      <c r="A74" s="357"/>
      <c r="B74" s="2427" t="s">
        <v>9</v>
      </c>
      <c r="C74" s="2427"/>
      <c r="D74" s="2427"/>
      <c r="E74" s="951"/>
      <c r="F74" s="1434"/>
    </row>
    <row r="75" spans="1:6" ht="47.25" x14ac:dyDescent="0.25">
      <c r="A75" s="353">
        <v>1</v>
      </c>
      <c r="B75" s="69" t="s">
        <v>269</v>
      </c>
      <c r="C75" s="7" t="s">
        <v>33022</v>
      </c>
      <c r="D75" s="69" t="s">
        <v>271</v>
      </c>
      <c r="E75" s="187">
        <v>1000000</v>
      </c>
      <c r="F75" s="541" t="s">
        <v>272</v>
      </c>
    </row>
    <row r="76" spans="1:6" x14ac:dyDescent="0.25">
      <c r="A76" s="353"/>
      <c r="B76" s="70" t="s">
        <v>273</v>
      </c>
      <c r="C76" s="7"/>
      <c r="D76" s="69"/>
      <c r="E76" s="187"/>
      <c r="F76" s="541"/>
    </row>
    <row r="77" spans="1:6" ht="63" x14ac:dyDescent="0.25">
      <c r="A77" s="353">
        <v>2</v>
      </c>
      <c r="B77" s="69" t="s">
        <v>274</v>
      </c>
      <c r="C77" s="7" t="s">
        <v>33023</v>
      </c>
      <c r="D77" s="69" t="s">
        <v>276</v>
      </c>
      <c r="E77" s="187">
        <v>4500000</v>
      </c>
      <c r="F77" s="541" t="s">
        <v>277</v>
      </c>
    </row>
    <row r="78" spans="1:6" x14ac:dyDescent="0.25">
      <c r="A78" s="353"/>
      <c r="B78" s="70" t="s">
        <v>248</v>
      </c>
      <c r="C78" s="69"/>
      <c r="D78" s="69"/>
      <c r="E78" s="189">
        <v>5500000</v>
      </c>
      <c r="F78" s="541"/>
    </row>
    <row r="79" spans="1:6" ht="22.5" customHeight="1" x14ac:dyDescent="0.25">
      <c r="A79" s="353"/>
      <c r="B79" s="2348" t="s">
        <v>323</v>
      </c>
      <c r="C79" s="2350"/>
      <c r="D79" s="69"/>
      <c r="E79" s="189"/>
      <c r="F79" s="541"/>
    </row>
    <row r="80" spans="1:6" ht="63" x14ac:dyDescent="0.25">
      <c r="A80" s="131"/>
      <c r="B80" s="101" t="s">
        <v>33024</v>
      </c>
      <c r="C80" s="101" t="s">
        <v>33025</v>
      </c>
      <c r="D80" s="101" t="s">
        <v>16794</v>
      </c>
      <c r="E80" s="1340">
        <v>1500000</v>
      </c>
      <c r="F80" s="103" t="s">
        <v>1294</v>
      </c>
    </row>
    <row r="81" spans="1:6" ht="47.25" x14ac:dyDescent="0.25">
      <c r="A81" s="131"/>
      <c r="B81" s="101" t="s">
        <v>33026</v>
      </c>
      <c r="C81" s="101" t="s">
        <v>33027</v>
      </c>
      <c r="D81" s="101" t="s">
        <v>16794</v>
      </c>
      <c r="E81" s="1340">
        <v>1500000</v>
      </c>
      <c r="F81" s="103" t="s">
        <v>1294</v>
      </c>
    </row>
    <row r="82" spans="1:6" ht="47.25" x14ac:dyDescent="0.25">
      <c r="A82" s="131"/>
      <c r="B82" s="101" t="s">
        <v>33028</v>
      </c>
      <c r="C82" s="101" t="s">
        <v>33029</v>
      </c>
      <c r="D82" s="75" t="s">
        <v>16794</v>
      </c>
      <c r="E82" s="1340">
        <v>1500000</v>
      </c>
      <c r="F82" s="103" t="s">
        <v>13</v>
      </c>
    </row>
    <row r="83" spans="1:6" ht="283.5" x14ac:dyDescent="0.25">
      <c r="A83" s="131"/>
      <c r="B83" s="101" t="s">
        <v>33030</v>
      </c>
      <c r="C83" s="101" t="s">
        <v>33031</v>
      </c>
      <c r="D83" s="75" t="s">
        <v>16794</v>
      </c>
      <c r="E83" s="1340">
        <v>1500000</v>
      </c>
      <c r="F83" s="103" t="s">
        <v>13</v>
      </c>
    </row>
    <row r="84" spans="1:6" x14ac:dyDescent="0.25">
      <c r="A84" s="130"/>
      <c r="B84" s="275" t="s">
        <v>248</v>
      </c>
      <c r="C84" s="275"/>
      <c r="D84" s="275"/>
      <c r="E84" s="1299">
        <f>SUM(E80:E83)</f>
        <v>6000000</v>
      </c>
      <c r="F84" s="719"/>
    </row>
    <row r="85" spans="1:6" ht="18" customHeight="1" x14ac:dyDescent="0.25">
      <c r="A85" s="88"/>
      <c r="B85" s="2576" t="s">
        <v>324</v>
      </c>
      <c r="C85" s="2577"/>
      <c r="D85" s="88"/>
      <c r="E85" s="89">
        <f>E84+E78+E73</f>
        <v>86810344.819999993</v>
      </c>
      <c r="F85" s="88"/>
    </row>
    <row r="89" spans="1:6" x14ac:dyDescent="0.25">
      <c r="A89" s="2454" t="s">
        <v>0</v>
      </c>
      <c r="B89" s="2454"/>
      <c r="C89" s="2454"/>
      <c r="D89" s="2454"/>
      <c r="E89" s="2454"/>
      <c r="F89" s="2454"/>
    </row>
    <row r="90" spans="1:6" x14ac:dyDescent="0.25">
      <c r="A90" s="2454" t="s">
        <v>32880</v>
      </c>
      <c r="B90" s="2454"/>
      <c r="C90" s="2454"/>
      <c r="D90" s="2454"/>
      <c r="E90" s="2454"/>
      <c r="F90" s="2454"/>
    </row>
    <row r="91" spans="1:6" x14ac:dyDescent="0.25">
      <c r="A91" s="2454" t="s">
        <v>29443</v>
      </c>
      <c r="B91" s="2454"/>
      <c r="C91" s="2454"/>
      <c r="D91" s="2454"/>
      <c r="E91" s="2454"/>
      <c r="F91" s="2454"/>
    </row>
    <row r="92" spans="1:6" ht="31.5" x14ac:dyDescent="0.25">
      <c r="A92" s="1737" t="s">
        <v>3</v>
      </c>
      <c r="B92" s="1784" t="s">
        <v>4</v>
      </c>
      <c r="C92" s="1759" t="s">
        <v>5</v>
      </c>
      <c r="D92" s="1784" t="s">
        <v>6</v>
      </c>
      <c r="E92" s="1897" t="s">
        <v>2611</v>
      </c>
      <c r="F92" s="1759" t="s">
        <v>8</v>
      </c>
    </row>
    <row r="93" spans="1:6" x14ac:dyDescent="0.25">
      <c r="A93" s="1737"/>
      <c r="B93" s="2456" t="s">
        <v>9</v>
      </c>
      <c r="C93" s="2459"/>
      <c r="D93" s="1784"/>
      <c r="E93" s="1897"/>
      <c r="F93" s="1759"/>
    </row>
    <row r="94" spans="1:6" ht="173.25" x14ac:dyDescent="0.25">
      <c r="A94" s="1756">
        <v>1</v>
      </c>
      <c r="B94" s="1756" t="s">
        <v>33032</v>
      </c>
      <c r="C94" s="1756" t="s">
        <v>32883</v>
      </c>
      <c r="D94" s="1756" t="s">
        <v>33033</v>
      </c>
      <c r="E94" s="1746">
        <v>382758.62</v>
      </c>
      <c r="F94" s="1756" t="s">
        <v>272</v>
      </c>
    </row>
    <row r="95" spans="1:6" x14ac:dyDescent="0.25">
      <c r="A95" s="1756"/>
      <c r="B95" s="2484" t="s">
        <v>33034</v>
      </c>
      <c r="C95" s="2511"/>
      <c r="D95" s="2485"/>
      <c r="E95" s="1746"/>
      <c r="F95" s="1756"/>
    </row>
    <row r="96" spans="1:6" ht="94.5" x14ac:dyDescent="0.25">
      <c r="A96" s="1756">
        <v>2</v>
      </c>
      <c r="B96" s="1756" t="s">
        <v>29648</v>
      </c>
      <c r="C96" s="1756" t="s">
        <v>33035</v>
      </c>
      <c r="D96" s="1756" t="s">
        <v>33036</v>
      </c>
      <c r="E96" s="1746">
        <v>133402.34</v>
      </c>
      <c r="F96" s="1756" t="s">
        <v>272</v>
      </c>
    </row>
    <row r="97" spans="1:6" ht="63" x14ac:dyDescent="0.25">
      <c r="A97" s="1756">
        <v>3</v>
      </c>
      <c r="B97" s="1756" t="s">
        <v>33037</v>
      </c>
      <c r="C97" s="1756" t="s">
        <v>32891</v>
      </c>
      <c r="D97" s="1756" t="s">
        <v>7601</v>
      </c>
      <c r="E97" s="1746">
        <v>117976.96000000001</v>
      </c>
      <c r="F97" s="1756" t="s">
        <v>272</v>
      </c>
    </row>
    <row r="98" spans="1:6" ht="63" x14ac:dyDescent="0.25">
      <c r="A98" s="1756">
        <v>4</v>
      </c>
      <c r="B98" s="1756" t="s">
        <v>33038</v>
      </c>
      <c r="C98" s="1756" t="s">
        <v>32892</v>
      </c>
      <c r="D98" s="1756" t="s">
        <v>33039</v>
      </c>
      <c r="E98" s="1746">
        <v>90000</v>
      </c>
      <c r="F98" s="1756" t="s">
        <v>272</v>
      </c>
    </row>
    <row r="99" spans="1:6" x14ac:dyDescent="0.25">
      <c r="A99" s="1756"/>
      <c r="B99" s="2484" t="s">
        <v>40</v>
      </c>
      <c r="C99" s="2485"/>
      <c r="D99" s="1756"/>
      <c r="E99" s="1746"/>
      <c r="F99" s="1756"/>
    </row>
    <row r="100" spans="1:6" ht="78.75" x14ac:dyDescent="0.25">
      <c r="A100" s="1756">
        <v>5</v>
      </c>
      <c r="B100" s="1756" t="s">
        <v>33040</v>
      </c>
      <c r="C100" s="1756" t="s">
        <v>32893</v>
      </c>
      <c r="D100" s="1756" t="s">
        <v>33041</v>
      </c>
      <c r="E100" s="1746">
        <v>568965.52</v>
      </c>
      <c r="F100" s="1756" t="s">
        <v>272</v>
      </c>
    </row>
    <row r="101" spans="1:6" x14ac:dyDescent="0.25">
      <c r="A101" s="1756"/>
      <c r="B101" s="1809" t="s">
        <v>34</v>
      </c>
      <c r="C101" s="1756"/>
      <c r="D101" s="1756"/>
      <c r="E101" s="1746"/>
      <c r="F101" s="1756"/>
    </row>
    <row r="102" spans="1:6" ht="47.25" x14ac:dyDescent="0.25">
      <c r="A102" s="1756">
        <v>6</v>
      </c>
      <c r="B102" s="1756" t="s">
        <v>29577</v>
      </c>
      <c r="C102" s="1756" t="s">
        <v>32901</v>
      </c>
      <c r="D102" s="1756" t="s">
        <v>33042</v>
      </c>
      <c r="E102" s="1746">
        <v>1000000</v>
      </c>
      <c r="F102" s="1756" t="s">
        <v>4853</v>
      </c>
    </row>
    <row r="103" spans="1:6" ht="47.25" x14ac:dyDescent="0.25">
      <c r="A103" s="1756">
        <v>7</v>
      </c>
      <c r="B103" s="1756" t="s">
        <v>33043</v>
      </c>
      <c r="C103" s="1756" t="s">
        <v>32903</v>
      </c>
      <c r="D103" s="1756" t="s">
        <v>33044</v>
      </c>
      <c r="E103" s="1834">
        <v>2982758.62</v>
      </c>
      <c r="F103" s="1756" t="s">
        <v>4853</v>
      </c>
    </row>
    <row r="104" spans="1:6" x14ac:dyDescent="0.25">
      <c r="A104" s="1756"/>
      <c r="B104" s="2484" t="s">
        <v>9344</v>
      </c>
      <c r="C104" s="2485"/>
      <c r="D104" s="1756"/>
      <c r="E104" s="1834"/>
      <c r="F104" s="1756"/>
    </row>
    <row r="105" spans="1:6" ht="63" x14ac:dyDescent="0.25">
      <c r="A105" s="1756">
        <v>8</v>
      </c>
      <c r="B105" s="1756" t="s">
        <v>33024</v>
      </c>
      <c r="C105" s="1756" t="s">
        <v>33045</v>
      </c>
      <c r="D105" s="1756" t="s">
        <v>42110</v>
      </c>
      <c r="E105" s="1834">
        <v>6103448.2699999996</v>
      </c>
      <c r="F105" s="1756" t="s">
        <v>1294</v>
      </c>
    </row>
    <row r="106" spans="1:6" x14ac:dyDescent="0.25">
      <c r="A106" s="1756"/>
      <c r="B106" s="1809" t="s">
        <v>33046</v>
      </c>
      <c r="C106" s="1809"/>
      <c r="D106" s="1809"/>
      <c r="E106" s="1836">
        <f>SUM(E94:E105)</f>
        <v>11379310.33</v>
      </c>
      <c r="F106" s="1809"/>
    </row>
    <row r="107" spans="1:6" x14ac:dyDescent="0.25">
      <c r="A107" s="2453" t="s">
        <v>42111</v>
      </c>
      <c r="B107" s="2453"/>
      <c r="C107" s="2453"/>
      <c r="D107" s="2453" t="s">
        <v>279</v>
      </c>
      <c r="E107" s="2453"/>
      <c r="F107" s="2453"/>
    </row>
  </sheetData>
  <mergeCells count="20">
    <mergeCell ref="B74:D74"/>
    <mergeCell ref="B79:C79"/>
    <mergeCell ref="B53:C53"/>
    <mergeCell ref="B68:C68"/>
    <mergeCell ref="A1:F1"/>
    <mergeCell ref="A2:F2"/>
    <mergeCell ref="A3:F3"/>
    <mergeCell ref="B5:D5"/>
    <mergeCell ref="B11:D11"/>
    <mergeCell ref="B24:C24"/>
    <mergeCell ref="B85:C85"/>
    <mergeCell ref="A89:F89"/>
    <mergeCell ref="A90:F90"/>
    <mergeCell ref="A91:F91"/>
    <mergeCell ref="A107:C107"/>
    <mergeCell ref="D107:F107"/>
    <mergeCell ref="B93:C93"/>
    <mergeCell ref="B95:D95"/>
    <mergeCell ref="B99:C99"/>
    <mergeCell ref="B104:C104"/>
  </mergeCells>
  <pageMargins left="0.7" right="0.7" top="0.75" bottom="0.75" header="0.3" footer="0.3"/>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7"/>
  <sheetViews>
    <sheetView topLeftCell="A124" workbookViewId="0">
      <selection activeCell="D137" sqref="D137"/>
    </sheetView>
  </sheetViews>
  <sheetFormatPr defaultRowHeight="15.75" x14ac:dyDescent="0.25"/>
  <cols>
    <col min="1" max="1" width="8.85546875" style="128" customWidth="1"/>
    <col min="2" max="2" width="17.85546875" style="128" customWidth="1"/>
    <col min="3" max="3" width="41.5703125" style="128" customWidth="1"/>
    <col min="4" max="4" width="23" style="128" customWidth="1"/>
    <col min="5" max="5" width="22.85546875" style="128" customWidth="1"/>
    <col min="6" max="6" width="10.5703125" style="128" customWidth="1"/>
    <col min="7" max="16384" width="9.140625" style="128"/>
  </cols>
  <sheetData>
    <row r="1" spans="1:6" x14ac:dyDescent="0.25">
      <c r="A1" s="2345" t="s">
        <v>0</v>
      </c>
      <c r="B1" s="2345"/>
      <c r="C1" s="2345"/>
      <c r="D1" s="2345"/>
      <c r="E1" s="2345"/>
      <c r="F1" s="2345"/>
    </row>
    <row r="2" spans="1:6" x14ac:dyDescent="0.25">
      <c r="A2" s="2345" t="s">
        <v>30338</v>
      </c>
      <c r="B2" s="2345"/>
      <c r="C2" s="2345"/>
      <c r="D2" s="2345"/>
      <c r="E2" s="2345"/>
      <c r="F2" s="2345"/>
    </row>
    <row r="3" spans="1:6" x14ac:dyDescent="0.25">
      <c r="A3" s="2345" t="s">
        <v>281</v>
      </c>
      <c r="B3" s="2345"/>
      <c r="C3" s="2345"/>
      <c r="D3" s="2345"/>
      <c r="E3" s="2345"/>
      <c r="F3" s="2345"/>
    </row>
    <row r="4" spans="1:6" ht="31.5" x14ac:dyDescent="0.25">
      <c r="A4" s="219" t="s">
        <v>3</v>
      </c>
      <c r="B4" s="96" t="s">
        <v>6946</v>
      </c>
      <c r="C4" s="96" t="s">
        <v>5</v>
      </c>
      <c r="D4" s="96" t="s">
        <v>6</v>
      </c>
      <c r="E4" s="138" t="s">
        <v>327</v>
      </c>
      <c r="F4" s="96" t="s">
        <v>8</v>
      </c>
    </row>
    <row r="5" spans="1:6" x14ac:dyDescent="0.25">
      <c r="A5" s="72"/>
      <c r="B5" s="2348" t="s">
        <v>27539</v>
      </c>
      <c r="C5" s="2349"/>
      <c r="D5" s="2350"/>
      <c r="E5" s="97"/>
      <c r="F5" s="75"/>
    </row>
    <row r="6" spans="1:6" ht="31.5" x14ac:dyDescent="0.25">
      <c r="A6" s="72">
        <v>1</v>
      </c>
      <c r="B6" s="152" t="s">
        <v>30339</v>
      </c>
      <c r="C6" s="152" t="s">
        <v>30340</v>
      </c>
      <c r="D6" s="152" t="s">
        <v>17954</v>
      </c>
      <c r="E6" s="238">
        <f>2800793.1-750000</f>
        <v>2050793.1</v>
      </c>
      <c r="F6" s="75" t="s">
        <v>272</v>
      </c>
    </row>
    <row r="7" spans="1:6" ht="94.5" x14ac:dyDescent="0.25">
      <c r="A7" s="72">
        <v>2</v>
      </c>
      <c r="B7" s="152" t="s">
        <v>5829</v>
      </c>
      <c r="C7" s="152" t="s">
        <v>30341</v>
      </c>
      <c r="D7" s="152" t="s">
        <v>30342</v>
      </c>
      <c r="E7" s="238">
        <v>645187.59</v>
      </c>
      <c r="F7" s="75" t="s">
        <v>272</v>
      </c>
    </row>
    <row r="8" spans="1:6" ht="31.5" x14ac:dyDescent="0.25">
      <c r="A8" s="72">
        <v>3</v>
      </c>
      <c r="B8" s="152" t="s">
        <v>17</v>
      </c>
      <c r="C8" s="152" t="s">
        <v>30343</v>
      </c>
      <c r="D8" s="152" t="s">
        <v>19</v>
      </c>
      <c r="E8" s="238">
        <v>116640</v>
      </c>
      <c r="F8" s="75" t="s">
        <v>272</v>
      </c>
    </row>
    <row r="9" spans="1:6" ht="31.5" x14ac:dyDescent="0.25">
      <c r="A9" s="72">
        <v>4</v>
      </c>
      <c r="B9" s="152" t="s">
        <v>20</v>
      </c>
      <c r="C9" s="152" t="s">
        <v>30344</v>
      </c>
      <c r="D9" s="152" t="s">
        <v>22</v>
      </c>
      <c r="E9" s="238">
        <v>78000</v>
      </c>
      <c r="F9" s="75" t="s">
        <v>272</v>
      </c>
    </row>
    <row r="10" spans="1:6" ht="63" x14ac:dyDescent="0.25">
      <c r="A10" s="72">
        <v>5</v>
      </c>
      <c r="B10" s="152" t="s">
        <v>23</v>
      </c>
      <c r="C10" s="152" t="s">
        <v>30345</v>
      </c>
      <c r="D10" s="152" t="s">
        <v>19378</v>
      </c>
      <c r="E10" s="238">
        <f>1568000-250000</f>
        <v>1318000</v>
      </c>
      <c r="F10" s="75" t="s">
        <v>272</v>
      </c>
    </row>
    <row r="11" spans="1:6" x14ac:dyDescent="0.25">
      <c r="A11" s="72"/>
      <c r="B11" s="2348" t="s">
        <v>334</v>
      </c>
      <c r="C11" s="2349"/>
      <c r="D11" s="2350"/>
      <c r="E11" s="97"/>
      <c r="F11" s="75"/>
    </row>
    <row r="12" spans="1:6" ht="94.5" x14ac:dyDescent="0.25">
      <c r="A12" s="72">
        <v>6</v>
      </c>
      <c r="B12" s="152" t="s">
        <v>5829</v>
      </c>
      <c r="C12" s="152" t="s">
        <v>30346</v>
      </c>
      <c r="D12" s="152" t="s">
        <v>30342</v>
      </c>
      <c r="E12" s="238">
        <v>756896.55</v>
      </c>
      <c r="F12" s="75" t="s">
        <v>272</v>
      </c>
    </row>
    <row r="13" spans="1:6" ht="78.75" x14ac:dyDescent="0.25">
      <c r="A13" s="72">
        <v>7</v>
      </c>
      <c r="B13" s="152" t="s">
        <v>7607</v>
      </c>
      <c r="C13" s="152" t="s">
        <v>30347</v>
      </c>
      <c r="D13" s="152" t="s">
        <v>30348</v>
      </c>
      <c r="E13" s="238">
        <v>700000</v>
      </c>
      <c r="F13" s="75" t="s">
        <v>272</v>
      </c>
    </row>
    <row r="14" spans="1:6" ht="63" x14ac:dyDescent="0.25">
      <c r="A14" s="72">
        <v>8</v>
      </c>
      <c r="B14" s="152" t="s">
        <v>23</v>
      </c>
      <c r="C14" s="152" t="s">
        <v>30349</v>
      </c>
      <c r="D14" s="152" t="s">
        <v>19378</v>
      </c>
      <c r="E14" s="238">
        <v>1147413.79</v>
      </c>
      <c r="F14" s="75" t="s">
        <v>272</v>
      </c>
    </row>
    <row r="15" spans="1:6" x14ac:dyDescent="0.25">
      <c r="A15" s="71"/>
      <c r="B15" s="240" t="s">
        <v>40</v>
      </c>
      <c r="C15" s="240"/>
      <c r="D15" s="240"/>
      <c r="E15" s="243"/>
      <c r="F15" s="76"/>
    </row>
    <row r="16" spans="1:6" ht="94.5" x14ac:dyDescent="0.25">
      <c r="A16" s="72">
        <v>9</v>
      </c>
      <c r="B16" s="75" t="s">
        <v>41</v>
      </c>
      <c r="C16" s="152" t="s">
        <v>30350</v>
      </c>
      <c r="D16" s="75" t="s">
        <v>30351</v>
      </c>
      <c r="E16" s="77">
        <v>4568965.5199999996</v>
      </c>
      <c r="F16" s="75" t="s">
        <v>272</v>
      </c>
    </row>
    <row r="17" spans="1:6" x14ac:dyDescent="0.25">
      <c r="A17" s="72"/>
      <c r="B17" s="79" t="s">
        <v>34</v>
      </c>
      <c r="C17" s="64"/>
      <c r="D17" s="75"/>
      <c r="E17" s="97"/>
      <c r="F17" s="75"/>
    </row>
    <row r="18" spans="1:6" ht="47.25" x14ac:dyDescent="0.25">
      <c r="A18" s="72">
        <v>10</v>
      </c>
      <c r="B18" s="152" t="s">
        <v>30352</v>
      </c>
      <c r="C18" s="152" t="s">
        <v>30353</v>
      </c>
      <c r="D18" s="152" t="s">
        <v>30354</v>
      </c>
      <c r="E18" s="238">
        <f>11228448.28-4500000</f>
        <v>6728448.2799999993</v>
      </c>
      <c r="F18" s="152" t="s">
        <v>272</v>
      </c>
    </row>
    <row r="19" spans="1:6" ht="63" x14ac:dyDescent="0.25">
      <c r="A19" s="72">
        <v>11</v>
      </c>
      <c r="B19" s="152" t="s">
        <v>30355</v>
      </c>
      <c r="C19" s="152" t="s">
        <v>30356</v>
      </c>
      <c r="D19" s="152" t="s">
        <v>30357</v>
      </c>
      <c r="E19" s="238">
        <v>8974137.9299999997</v>
      </c>
      <c r="F19" s="152" t="s">
        <v>272</v>
      </c>
    </row>
    <row r="20" spans="1:6" ht="63" x14ac:dyDescent="0.25">
      <c r="A20" s="72">
        <v>12</v>
      </c>
      <c r="B20" s="152" t="s">
        <v>30358</v>
      </c>
      <c r="C20" s="152" t="s">
        <v>30359</v>
      </c>
      <c r="D20" s="152" t="s">
        <v>30360</v>
      </c>
      <c r="E20" s="238">
        <v>1500000</v>
      </c>
      <c r="F20" s="152" t="s">
        <v>272</v>
      </c>
    </row>
    <row r="21" spans="1:6" x14ac:dyDescent="0.25">
      <c r="A21" s="72"/>
      <c r="B21" s="2348" t="s">
        <v>5895</v>
      </c>
      <c r="C21" s="2350"/>
      <c r="D21" s="75"/>
      <c r="E21" s="97"/>
      <c r="F21" s="75"/>
    </row>
    <row r="22" spans="1:6" ht="63" x14ac:dyDescent="0.25">
      <c r="A22" s="72">
        <v>13</v>
      </c>
      <c r="B22" s="10" t="s">
        <v>30361</v>
      </c>
      <c r="C22" s="152" t="s">
        <v>30362</v>
      </c>
      <c r="D22" s="152" t="s">
        <v>30363</v>
      </c>
      <c r="E22" s="77">
        <v>200000</v>
      </c>
      <c r="F22" s="152" t="s">
        <v>13</v>
      </c>
    </row>
    <row r="23" spans="1:6" ht="47.25" x14ac:dyDescent="0.25">
      <c r="A23" s="72">
        <v>14</v>
      </c>
      <c r="B23" s="10" t="s">
        <v>30364</v>
      </c>
      <c r="C23" s="152" t="s">
        <v>30365</v>
      </c>
      <c r="D23" s="152" t="s">
        <v>30366</v>
      </c>
      <c r="E23" s="77">
        <v>1200000</v>
      </c>
      <c r="F23" s="152" t="s">
        <v>13</v>
      </c>
    </row>
    <row r="24" spans="1:6" ht="47.25" x14ac:dyDescent="0.25">
      <c r="A24" s="72">
        <v>15</v>
      </c>
      <c r="B24" s="10" t="s">
        <v>30367</v>
      </c>
      <c r="C24" s="152" t="s">
        <v>30368</v>
      </c>
      <c r="D24" s="152" t="s">
        <v>30369</v>
      </c>
      <c r="E24" s="77">
        <v>1700000</v>
      </c>
      <c r="F24" s="152" t="s">
        <v>13</v>
      </c>
    </row>
    <row r="25" spans="1:6" ht="47.25" x14ac:dyDescent="0.25">
      <c r="A25" s="72">
        <v>16</v>
      </c>
      <c r="B25" s="10" t="s">
        <v>30370</v>
      </c>
      <c r="C25" s="152" t="s">
        <v>30371</v>
      </c>
      <c r="D25" s="152" t="s">
        <v>30372</v>
      </c>
      <c r="E25" s="77">
        <v>800000</v>
      </c>
      <c r="F25" s="152" t="s">
        <v>13</v>
      </c>
    </row>
    <row r="26" spans="1:6" ht="47.25" x14ac:dyDescent="0.25">
      <c r="A26" s="72">
        <v>17</v>
      </c>
      <c r="B26" s="10" t="s">
        <v>30373</v>
      </c>
      <c r="C26" s="152" t="s">
        <v>30374</v>
      </c>
      <c r="D26" s="152" t="s">
        <v>30369</v>
      </c>
      <c r="E26" s="77">
        <v>1700000</v>
      </c>
      <c r="F26" s="152" t="s">
        <v>13</v>
      </c>
    </row>
    <row r="27" spans="1:6" ht="78.75" x14ac:dyDescent="0.25">
      <c r="A27" s="72">
        <v>18</v>
      </c>
      <c r="B27" s="10" t="s">
        <v>30375</v>
      </c>
      <c r="C27" s="152" t="s">
        <v>30376</v>
      </c>
      <c r="D27" s="152" t="s">
        <v>30377</v>
      </c>
      <c r="E27" s="77">
        <v>500000</v>
      </c>
      <c r="F27" s="152" t="s">
        <v>13</v>
      </c>
    </row>
    <row r="28" spans="1:6" ht="47.25" x14ac:dyDescent="0.25">
      <c r="A28" s="72">
        <v>19</v>
      </c>
      <c r="B28" s="10" t="s">
        <v>30378</v>
      </c>
      <c r="C28" s="152" t="s">
        <v>30379</v>
      </c>
      <c r="D28" s="152" t="s">
        <v>30369</v>
      </c>
      <c r="E28" s="77">
        <v>1700000</v>
      </c>
      <c r="F28" s="152" t="s">
        <v>272</v>
      </c>
    </row>
    <row r="29" spans="1:6" ht="63" x14ac:dyDescent="0.25">
      <c r="A29" s="72">
        <v>20</v>
      </c>
      <c r="B29" s="10" t="s">
        <v>30380</v>
      </c>
      <c r="C29" s="152" t="s">
        <v>30381</v>
      </c>
      <c r="D29" s="152" t="s">
        <v>30382</v>
      </c>
      <c r="E29" s="77">
        <v>500000</v>
      </c>
      <c r="F29" s="152" t="s">
        <v>13</v>
      </c>
    </row>
    <row r="30" spans="1:6" ht="63" x14ac:dyDescent="0.25">
      <c r="A30" s="72">
        <v>21</v>
      </c>
      <c r="B30" s="10" t="s">
        <v>30383</v>
      </c>
      <c r="C30" s="152" t="s">
        <v>30384</v>
      </c>
      <c r="D30" s="152" t="s">
        <v>30363</v>
      </c>
      <c r="E30" s="77">
        <v>200000</v>
      </c>
      <c r="F30" s="152" t="s">
        <v>13</v>
      </c>
    </row>
    <row r="31" spans="1:6" ht="63" x14ac:dyDescent="0.25">
      <c r="A31" s="72">
        <v>22</v>
      </c>
      <c r="B31" s="10" t="s">
        <v>30385</v>
      </c>
      <c r="C31" s="152" t="s">
        <v>30386</v>
      </c>
      <c r="D31" s="152" t="s">
        <v>30387</v>
      </c>
      <c r="E31" s="77">
        <v>1000000</v>
      </c>
      <c r="F31" s="152" t="s">
        <v>13</v>
      </c>
    </row>
    <row r="32" spans="1:6" ht="47.25" x14ac:dyDescent="0.25">
      <c r="A32" s="72">
        <v>23</v>
      </c>
      <c r="B32" s="10" t="s">
        <v>30388</v>
      </c>
      <c r="C32" s="152" t="s">
        <v>30389</v>
      </c>
      <c r="D32" s="152" t="s">
        <v>30372</v>
      </c>
      <c r="E32" s="77">
        <v>850000</v>
      </c>
      <c r="F32" s="152" t="s">
        <v>13</v>
      </c>
    </row>
    <row r="33" spans="1:6" ht="47.25" x14ac:dyDescent="0.25">
      <c r="A33" s="72">
        <v>24</v>
      </c>
      <c r="B33" s="10" t="s">
        <v>30390</v>
      </c>
      <c r="C33" s="152" t="s">
        <v>30391</v>
      </c>
      <c r="D33" s="152" t="s">
        <v>30392</v>
      </c>
      <c r="E33" s="77">
        <v>450000</v>
      </c>
      <c r="F33" s="152" t="s">
        <v>13</v>
      </c>
    </row>
    <row r="34" spans="1:6" ht="63" x14ac:dyDescent="0.25">
      <c r="A34" s="72">
        <v>25</v>
      </c>
      <c r="B34" s="10" t="s">
        <v>30393</v>
      </c>
      <c r="C34" s="152" t="s">
        <v>30394</v>
      </c>
      <c r="D34" s="152" t="s">
        <v>30395</v>
      </c>
      <c r="E34" s="77">
        <v>100000</v>
      </c>
      <c r="F34" s="152" t="s">
        <v>13</v>
      </c>
    </row>
    <row r="35" spans="1:6" ht="78.75" x14ac:dyDescent="0.25">
      <c r="A35" s="72">
        <v>26</v>
      </c>
      <c r="B35" s="10" t="s">
        <v>30396</v>
      </c>
      <c r="C35" s="152" t="s">
        <v>30397</v>
      </c>
      <c r="D35" s="152" t="s">
        <v>30398</v>
      </c>
      <c r="E35" s="77">
        <v>500000</v>
      </c>
      <c r="F35" s="152" t="s">
        <v>272</v>
      </c>
    </row>
    <row r="36" spans="1:6" ht="31.5" x14ac:dyDescent="0.25">
      <c r="A36" s="72">
        <v>27</v>
      </c>
      <c r="B36" s="10" t="s">
        <v>30399</v>
      </c>
      <c r="C36" s="152" t="s">
        <v>30400</v>
      </c>
      <c r="D36" s="152" t="s">
        <v>30401</v>
      </c>
      <c r="E36" s="77">
        <v>2000000</v>
      </c>
      <c r="F36" s="152" t="s">
        <v>13</v>
      </c>
    </row>
    <row r="37" spans="1:6" ht="78.75" x14ac:dyDescent="0.25">
      <c r="A37" s="72">
        <v>28</v>
      </c>
      <c r="B37" s="10" t="s">
        <v>30402</v>
      </c>
      <c r="C37" s="152" t="s">
        <v>30403</v>
      </c>
      <c r="D37" s="152" t="s">
        <v>30404</v>
      </c>
      <c r="E37" s="77">
        <v>250000</v>
      </c>
      <c r="F37" s="152" t="s">
        <v>13</v>
      </c>
    </row>
    <row r="38" spans="1:6" ht="78.75" x14ac:dyDescent="0.25">
      <c r="A38" s="72">
        <v>29</v>
      </c>
      <c r="B38" s="10" t="s">
        <v>30405</v>
      </c>
      <c r="C38" s="152" t="s">
        <v>30406</v>
      </c>
      <c r="D38" s="152" t="s">
        <v>30377</v>
      </c>
      <c r="E38" s="77">
        <v>500000</v>
      </c>
      <c r="F38" s="152" t="s">
        <v>13</v>
      </c>
    </row>
    <row r="39" spans="1:6" x14ac:dyDescent="0.25">
      <c r="A39" s="71"/>
      <c r="B39" s="2348" t="s">
        <v>5872</v>
      </c>
      <c r="C39" s="2350"/>
      <c r="D39" s="76"/>
      <c r="E39" s="219"/>
      <c r="F39" s="76"/>
    </row>
    <row r="40" spans="1:6" ht="47.25" x14ac:dyDescent="0.25">
      <c r="A40" s="72">
        <v>30</v>
      </c>
      <c r="B40" s="10" t="s">
        <v>30407</v>
      </c>
      <c r="C40" s="152" t="s">
        <v>30408</v>
      </c>
      <c r="D40" s="75" t="s">
        <v>30369</v>
      </c>
      <c r="E40" s="77">
        <v>1700000</v>
      </c>
      <c r="F40" s="75" t="s">
        <v>13</v>
      </c>
    </row>
    <row r="41" spans="1:6" ht="47.25" x14ac:dyDescent="0.25">
      <c r="A41" s="72">
        <v>31</v>
      </c>
      <c r="B41" s="10" t="s">
        <v>30409</v>
      </c>
      <c r="C41" s="152" t="s">
        <v>30410</v>
      </c>
      <c r="D41" s="75" t="s">
        <v>30411</v>
      </c>
      <c r="E41" s="77">
        <v>2000000</v>
      </c>
      <c r="F41" s="75" t="s">
        <v>13</v>
      </c>
    </row>
    <row r="42" spans="1:6" ht="47.25" x14ac:dyDescent="0.25">
      <c r="A42" s="72">
        <v>32</v>
      </c>
      <c r="B42" s="10" t="s">
        <v>30412</v>
      </c>
      <c r="C42" s="152" t="s">
        <v>30413</v>
      </c>
      <c r="D42" s="75" t="s">
        <v>30414</v>
      </c>
      <c r="E42" s="77">
        <v>1500000</v>
      </c>
      <c r="F42" s="75" t="s">
        <v>13</v>
      </c>
    </row>
    <row r="43" spans="1:6" ht="47.25" x14ac:dyDescent="0.25">
      <c r="A43" s="72">
        <v>33</v>
      </c>
      <c r="B43" s="10" t="s">
        <v>30415</v>
      </c>
      <c r="C43" s="152" t="s">
        <v>30416</v>
      </c>
      <c r="D43" s="75" t="s">
        <v>30369</v>
      </c>
      <c r="E43" s="77">
        <v>1800000</v>
      </c>
      <c r="F43" s="75" t="s">
        <v>13</v>
      </c>
    </row>
    <row r="44" spans="1:6" ht="47.25" x14ac:dyDescent="0.25">
      <c r="A44" s="72">
        <v>34</v>
      </c>
      <c r="B44" s="10" t="s">
        <v>30417</v>
      </c>
      <c r="C44" s="152" t="s">
        <v>30418</v>
      </c>
      <c r="D44" s="75" t="s">
        <v>30414</v>
      </c>
      <c r="E44" s="77">
        <v>2000000</v>
      </c>
      <c r="F44" s="75" t="s">
        <v>13</v>
      </c>
    </row>
    <row r="45" spans="1:6" ht="47.25" x14ac:dyDescent="0.25">
      <c r="A45" s="72">
        <v>35</v>
      </c>
      <c r="B45" s="10" t="s">
        <v>30419</v>
      </c>
      <c r="C45" s="152" t="s">
        <v>30420</v>
      </c>
      <c r="D45" s="75" t="s">
        <v>30369</v>
      </c>
      <c r="E45" s="77">
        <v>1700000</v>
      </c>
      <c r="F45" s="75" t="s">
        <v>13</v>
      </c>
    </row>
    <row r="46" spans="1:6" ht="47.25" x14ac:dyDescent="0.25">
      <c r="A46" s="72">
        <v>36</v>
      </c>
      <c r="B46" s="10" t="s">
        <v>30421</v>
      </c>
      <c r="C46" s="152" t="s">
        <v>30422</v>
      </c>
      <c r="D46" s="75" t="s">
        <v>30414</v>
      </c>
      <c r="E46" s="77">
        <v>2000000</v>
      </c>
      <c r="F46" s="75" t="s">
        <v>13</v>
      </c>
    </row>
    <row r="47" spans="1:6" x14ac:dyDescent="0.25">
      <c r="A47" s="72"/>
      <c r="B47" s="2351" t="s">
        <v>2940</v>
      </c>
      <c r="C47" s="2351"/>
      <c r="D47" s="75"/>
      <c r="E47" s="97"/>
      <c r="F47" s="75"/>
    </row>
    <row r="48" spans="1:6" ht="173.25" x14ac:dyDescent="0.25">
      <c r="A48" s="72">
        <v>37</v>
      </c>
      <c r="B48" s="10" t="s">
        <v>30423</v>
      </c>
      <c r="C48" s="152" t="s">
        <v>30424</v>
      </c>
      <c r="D48" s="75" t="s">
        <v>30425</v>
      </c>
      <c r="E48" s="144">
        <v>1200000</v>
      </c>
      <c r="F48" s="75" t="s">
        <v>13</v>
      </c>
    </row>
    <row r="49" spans="1:6" ht="63" x14ac:dyDescent="0.25">
      <c r="A49" s="72">
        <v>38</v>
      </c>
      <c r="B49" s="10" t="s">
        <v>30423</v>
      </c>
      <c r="C49" s="152" t="s">
        <v>30426</v>
      </c>
      <c r="D49" s="75" t="s">
        <v>30427</v>
      </c>
      <c r="E49" s="144">
        <v>400000</v>
      </c>
      <c r="F49" s="75" t="s">
        <v>13</v>
      </c>
    </row>
    <row r="50" spans="1:6" ht="141.75" x14ac:dyDescent="0.25">
      <c r="A50" s="72">
        <v>39</v>
      </c>
      <c r="B50" s="10" t="s">
        <v>30423</v>
      </c>
      <c r="C50" s="152" t="s">
        <v>30428</v>
      </c>
      <c r="D50" s="75" t="s">
        <v>30429</v>
      </c>
      <c r="E50" s="144">
        <v>1400000</v>
      </c>
      <c r="F50" s="75" t="s">
        <v>13</v>
      </c>
    </row>
    <row r="51" spans="1:6" ht="63" x14ac:dyDescent="0.25">
      <c r="A51" s="72">
        <v>40</v>
      </c>
      <c r="B51" s="10" t="s">
        <v>30430</v>
      </c>
      <c r="C51" s="152" t="s">
        <v>30431</v>
      </c>
      <c r="D51" s="75" t="s">
        <v>30432</v>
      </c>
      <c r="E51" s="144">
        <v>2000000</v>
      </c>
      <c r="F51" s="75" t="s">
        <v>272</v>
      </c>
    </row>
    <row r="52" spans="1:6" ht="47.25" x14ac:dyDescent="0.25">
      <c r="A52" s="72">
        <v>41</v>
      </c>
      <c r="B52" s="10" t="s">
        <v>30430</v>
      </c>
      <c r="C52" s="152" t="s">
        <v>30433</v>
      </c>
      <c r="D52" s="75" t="s">
        <v>30366</v>
      </c>
      <c r="E52" s="77">
        <v>2500000</v>
      </c>
      <c r="F52" s="75" t="s">
        <v>13</v>
      </c>
    </row>
    <row r="53" spans="1:6" ht="47.25" x14ac:dyDescent="0.25">
      <c r="A53" s="72">
        <v>42</v>
      </c>
      <c r="B53" s="10" t="s">
        <v>30434</v>
      </c>
      <c r="C53" s="152" t="s">
        <v>30435</v>
      </c>
      <c r="D53" s="75" t="s">
        <v>30436</v>
      </c>
      <c r="E53" s="77">
        <v>400000</v>
      </c>
      <c r="F53" s="75" t="s">
        <v>272</v>
      </c>
    </row>
    <row r="54" spans="1:6" ht="63" x14ac:dyDescent="0.25">
      <c r="A54" s="72">
        <v>43</v>
      </c>
      <c r="B54" s="10" t="s">
        <v>30434</v>
      </c>
      <c r="C54" s="152" t="s">
        <v>30437</v>
      </c>
      <c r="D54" s="10" t="s">
        <v>30438</v>
      </c>
      <c r="E54" s="77">
        <v>700000</v>
      </c>
      <c r="F54" s="75" t="s">
        <v>13</v>
      </c>
    </row>
    <row r="55" spans="1:6" ht="47.25" x14ac:dyDescent="0.25">
      <c r="A55" s="72">
        <v>44</v>
      </c>
      <c r="B55" s="10" t="s">
        <v>30434</v>
      </c>
      <c r="C55" s="49" t="s">
        <v>30439</v>
      </c>
      <c r="D55" s="10" t="s">
        <v>30440</v>
      </c>
      <c r="E55" s="77">
        <v>2500000</v>
      </c>
      <c r="F55" s="10" t="s">
        <v>13</v>
      </c>
    </row>
    <row r="56" spans="1:6" x14ac:dyDescent="0.25">
      <c r="A56" s="72"/>
      <c r="B56" s="67" t="s">
        <v>219</v>
      </c>
      <c r="C56" s="466"/>
      <c r="D56" s="75"/>
      <c r="E56" s="97"/>
      <c r="F56" s="75"/>
    </row>
    <row r="57" spans="1:6" ht="63" x14ac:dyDescent="0.25">
      <c r="A57" s="72">
        <v>45</v>
      </c>
      <c r="B57" s="10" t="s">
        <v>30441</v>
      </c>
      <c r="C57" s="152" t="s">
        <v>30442</v>
      </c>
      <c r="D57" s="10" t="s">
        <v>30443</v>
      </c>
      <c r="E57" s="77">
        <v>100000</v>
      </c>
      <c r="F57" s="75" t="s">
        <v>13</v>
      </c>
    </row>
    <row r="58" spans="1:6" ht="47.25" x14ac:dyDescent="0.25">
      <c r="A58" s="72">
        <v>46</v>
      </c>
      <c r="B58" s="10" t="s">
        <v>30444</v>
      </c>
      <c r="C58" s="152" t="s">
        <v>30445</v>
      </c>
      <c r="D58" s="75" t="s">
        <v>30446</v>
      </c>
      <c r="E58" s="77">
        <v>276461</v>
      </c>
      <c r="F58" s="75" t="s">
        <v>272</v>
      </c>
    </row>
    <row r="59" spans="1:6" ht="47.25" x14ac:dyDescent="0.25">
      <c r="A59" s="72">
        <v>47</v>
      </c>
      <c r="B59" s="10" t="s">
        <v>30447</v>
      </c>
      <c r="C59" s="152" t="s">
        <v>30448</v>
      </c>
      <c r="D59" s="75" t="s">
        <v>30449</v>
      </c>
      <c r="E59" s="77">
        <v>700000</v>
      </c>
      <c r="F59" s="75" t="s">
        <v>13</v>
      </c>
    </row>
    <row r="60" spans="1:6" ht="47.25" x14ac:dyDescent="0.25">
      <c r="A60" s="72">
        <v>48</v>
      </c>
      <c r="B60" s="10" t="s">
        <v>30450</v>
      </c>
      <c r="C60" s="152" t="s">
        <v>30451</v>
      </c>
      <c r="D60" s="75" t="s">
        <v>30449</v>
      </c>
      <c r="E60" s="77">
        <v>700000</v>
      </c>
      <c r="F60" s="75" t="s">
        <v>13</v>
      </c>
    </row>
    <row r="61" spans="1:6" ht="63" x14ac:dyDescent="0.25">
      <c r="A61" s="72">
        <v>49</v>
      </c>
      <c r="B61" s="10" t="s">
        <v>30452</v>
      </c>
      <c r="C61" s="152" t="s">
        <v>30453</v>
      </c>
      <c r="D61" s="75" t="s">
        <v>30443</v>
      </c>
      <c r="E61" s="77">
        <v>100000</v>
      </c>
      <c r="F61" s="75" t="s">
        <v>13</v>
      </c>
    </row>
    <row r="62" spans="1:6" ht="78.75" x14ac:dyDescent="0.25">
      <c r="A62" s="72">
        <v>50</v>
      </c>
      <c r="B62" s="10" t="s">
        <v>30454</v>
      </c>
      <c r="C62" s="152" t="s">
        <v>30455</v>
      </c>
      <c r="D62" s="75" t="s">
        <v>30456</v>
      </c>
      <c r="E62" s="77">
        <v>1100000</v>
      </c>
      <c r="F62" s="75" t="s">
        <v>272</v>
      </c>
    </row>
    <row r="63" spans="1:6" ht="78.75" x14ac:dyDescent="0.25">
      <c r="A63" s="72">
        <v>51</v>
      </c>
      <c r="B63" s="10" t="s">
        <v>30457</v>
      </c>
      <c r="C63" s="152" t="s">
        <v>30458</v>
      </c>
      <c r="D63" s="75" t="s">
        <v>30459</v>
      </c>
      <c r="E63" s="77">
        <v>1000000</v>
      </c>
      <c r="F63" s="75" t="s">
        <v>1294</v>
      </c>
    </row>
    <row r="64" spans="1:6" ht="110.25" x14ac:dyDescent="0.25">
      <c r="A64" s="72">
        <v>52</v>
      </c>
      <c r="B64" s="10" t="s">
        <v>30460</v>
      </c>
      <c r="C64" s="152" t="s">
        <v>30461</v>
      </c>
      <c r="D64" s="75" t="s">
        <v>30462</v>
      </c>
      <c r="E64" s="77">
        <v>150000</v>
      </c>
      <c r="F64" s="75" t="s">
        <v>1294</v>
      </c>
    </row>
    <row r="65" spans="1:6" x14ac:dyDescent="0.25">
      <c r="A65" s="72"/>
      <c r="B65" s="76" t="s">
        <v>306</v>
      </c>
      <c r="C65" s="75"/>
      <c r="D65" s="75"/>
      <c r="E65" s="97"/>
      <c r="F65" s="75"/>
    </row>
    <row r="66" spans="1:6" ht="141.75" x14ac:dyDescent="0.25">
      <c r="A66" s="72">
        <v>53</v>
      </c>
      <c r="B66" s="75" t="s">
        <v>2066</v>
      </c>
      <c r="C66" s="152" t="s">
        <v>30463</v>
      </c>
      <c r="D66" s="75" t="s">
        <v>30464</v>
      </c>
      <c r="E66" s="77">
        <v>1436206</v>
      </c>
      <c r="F66" s="75" t="s">
        <v>13</v>
      </c>
    </row>
    <row r="67" spans="1:6" x14ac:dyDescent="0.25">
      <c r="A67" s="72"/>
      <c r="B67" s="2351" t="s">
        <v>477</v>
      </c>
      <c r="C67" s="2351"/>
      <c r="D67" s="75"/>
      <c r="E67" s="97"/>
      <c r="F67" s="75"/>
    </row>
    <row r="68" spans="1:6" ht="141.75" x14ac:dyDescent="0.25">
      <c r="A68" s="72">
        <v>54</v>
      </c>
      <c r="B68" s="75" t="s">
        <v>30465</v>
      </c>
      <c r="C68" s="152" t="s">
        <v>30466</v>
      </c>
      <c r="D68" s="69" t="s">
        <v>30467</v>
      </c>
      <c r="E68" s="77">
        <v>1169256.8</v>
      </c>
      <c r="F68" s="75" t="s">
        <v>13</v>
      </c>
    </row>
    <row r="69" spans="1:6" ht="141.75" x14ac:dyDescent="0.25">
      <c r="A69" s="72">
        <v>55</v>
      </c>
      <c r="B69" s="75" t="s">
        <v>30468</v>
      </c>
      <c r="C69" s="152" t="s">
        <v>30469</v>
      </c>
      <c r="D69" s="69" t="s">
        <v>30467</v>
      </c>
      <c r="E69" s="77">
        <v>1169256.8</v>
      </c>
      <c r="F69" s="75" t="s">
        <v>13</v>
      </c>
    </row>
    <row r="70" spans="1:6" ht="141.75" x14ac:dyDescent="0.25">
      <c r="A70" s="72">
        <v>56</v>
      </c>
      <c r="B70" s="75" t="s">
        <v>30423</v>
      </c>
      <c r="C70" s="152" t="s">
        <v>30470</v>
      </c>
      <c r="D70" s="69" t="s">
        <v>30467</v>
      </c>
      <c r="E70" s="77">
        <v>1169256.8</v>
      </c>
      <c r="F70" s="75" t="s">
        <v>13</v>
      </c>
    </row>
    <row r="71" spans="1:6" ht="141.75" x14ac:dyDescent="0.25">
      <c r="A71" s="72">
        <v>57</v>
      </c>
      <c r="B71" s="75" t="s">
        <v>30471</v>
      </c>
      <c r="C71" s="152" t="s">
        <v>30472</v>
      </c>
      <c r="D71" s="69" t="s">
        <v>30467</v>
      </c>
      <c r="E71" s="77">
        <v>1169256.8</v>
      </c>
      <c r="F71" s="75" t="s">
        <v>13</v>
      </c>
    </row>
    <row r="72" spans="1:6" x14ac:dyDescent="0.25">
      <c r="A72" s="72"/>
      <c r="B72" s="2348" t="s">
        <v>481</v>
      </c>
      <c r="C72" s="2350"/>
      <c r="D72" s="75"/>
      <c r="E72" s="97"/>
      <c r="F72" s="75"/>
    </row>
    <row r="73" spans="1:6" ht="63" x14ac:dyDescent="0.25">
      <c r="A73" s="72">
        <v>58</v>
      </c>
      <c r="B73" s="10" t="s">
        <v>24309</v>
      </c>
      <c r="C73" s="49" t="s">
        <v>30473</v>
      </c>
      <c r="D73" s="10" t="s">
        <v>30474</v>
      </c>
      <c r="E73" s="77">
        <v>1500000</v>
      </c>
      <c r="F73" s="10" t="s">
        <v>13</v>
      </c>
    </row>
    <row r="74" spans="1:6" x14ac:dyDescent="0.25">
      <c r="A74" s="72"/>
      <c r="B74" s="2348" t="s">
        <v>4995</v>
      </c>
      <c r="C74" s="2350"/>
      <c r="D74" s="75"/>
      <c r="E74" s="97"/>
      <c r="F74" s="75"/>
    </row>
    <row r="75" spans="1:6" ht="94.5" x14ac:dyDescent="0.25">
      <c r="A75" s="72">
        <v>59</v>
      </c>
      <c r="B75" s="75" t="s">
        <v>30471</v>
      </c>
      <c r="C75" s="152" t="s">
        <v>30475</v>
      </c>
      <c r="D75" s="75" t="s">
        <v>30476</v>
      </c>
      <c r="E75" s="77">
        <v>1500000.7</v>
      </c>
      <c r="F75" s="75" t="s">
        <v>272</v>
      </c>
    </row>
    <row r="76" spans="1:6" ht="47.25" x14ac:dyDescent="0.25">
      <c r="A76" s="72">
        <v>60</v>
      </c>
      <c r="B76" s="75" t="s">
        <v>30471</v>
      </c>
      <c r="C76" s="152" t="s">
        <v>30477</v>
      </c>
      <c r="D76" s="75" t="s">
        <v>30478</v>
      </c>
      <c r="E76" s="77">
        <v>500000</v>
      </c>
      <c r="F76" s="75" t="s">
        <v>13</v>
      </c>
    </row>
    <row r="77" spans="1:6" x14ac:dyDescent="0.25">
      <c r="A77" s="72"/>
      <c r="B77" s="76" t="s">
        <v>248</v>
      </c>
      <c r="C77" s="75"/>
      <c r="D77" s="75"/>
      <c r="E77" s="679">
        <f>SUM(E6:E76)</f>
        <v>80274177.659999982</v>
      </c>
      <c r="F77" s="75"/>
    </row>
    <row r="78" spans="1:6" x14ac:dyDescent="0.25">
      <c r="A78" s="1414"/>
      <c r="B78" s="2764" t="s">
        <v>9</v>
      </c>
      <c r="C78" s="2772"/>
      <c r="D78" s="2765"/>
      <c r="E78" s="413"/>
      <c r="F78" s="276"/>
    </row>
    <row r="79" spans="1:6" ht="47.25" x14ac:dyDescent="0.25">
      <c r="A79" s="146">
        <v>1</v>
      </c>
      <c r="B79" s="75" t="s">
        <v>269</v>
      </c>
      <c r="C79" s="49" t="s">
        <v>30479</v>
      </c>
      <c r="D79" s="75" t="s">
        <v>271</v>
      </c>
      <c r="E79" s="77">
        <v>1000000</v>
      </c>
      <c r="F79" s="75" t="s">
        <v>272</v>
      </c>
    </row>
    <row r="80" spans="1:6" x14ac:dyDescent="0.25">
      <c r="A80" s="146"/>
      <c r="B80" s="76" t="s">
        <v>273</v>
      </c>
      <c r="C80" s="49"/>
      <c r="D80" s="75"/>
      <c r="E80" s="77"/>
      <c r="F80" s="75"/>
    </row>
    <row r="81" spans="1:6" ht="63" x14ac:dyDescent="0.25">
      <c r="A81" s="146">
        <v>2</v>
      </c>
      <c r="B81" s="75" t="s">
        <v>274</v>
      </c>
      <c r="C81" s="49" t="s">
        <v>30480</v>
      </c>
      <c r="D81" s="75" t="s">
        <v>276</v>
      </c>
      <c r="E81" s="77">
        <v>4500000</v>
      </c>
      <c r="F81" s="75" t="s">
        <v>277</v>
      </c>
    </row>
    <row r="82" spans="1:6" x14ac:dyDescent="0.25">
      <c r="A82" s="146"/>
      <c r="B82" s="76" t="s">
        <v>248</v>
      </c>
      <c r="C82" s="75"/>
      <c r="D82" s="75"/>
      <c r="E82" s="138">
        <v>5500000</v>
      </c>
      <c r="F82" s="75"/>
    </row>
    <row r="83" spans="1:6" ht="18" customHeight="1" x14ac:dyDescent="0.25">
      <c r="A83" s="146"/>
      <c r="B83" s="2349" t="s">
        <v>323</v>
      </c>
      <c r="C83" s="2350"/>
      <c r="D83" s="75"/>
      <c r="E83" s="138"/>
      <c r="F83" s="75"/>
    </row>
    <row r="84" spans="1:6" ht="17.25" customHeight="1" x14ac:dyDescent="0.25">
      <c r="A84" s="1415"/>
      <c r="B84" s="2349" t="s">
        <v>303</v>
      </c>
      <c r="C84" s="2350"/>
      <c r="D84" s="75"/>
      <c r="E84" s="97"/>
      <c r="F84" s="75"/>
    </row>
    <row r="85" spans="1:6" ht="47.25" x14ac:dyDescent="0.25">
      <c r="A85" s="72">
        <v>1</v>
      </c>
      <c r="B85" s="75" t="s">
        <v>30481</v>
      </c>
      <c r="C85" s="152" t="s">
        <v>30482</v>
      </c>
      <c r="D85" s="75" t="s">
        <v>30483</v>
      </c>
      <c r="E85" s="238">
        <v>259020.03</v>
      </c>
      <c r="F85" s="75" t="s">
        <v>13</v>
      </c>
    </row>
    <row r="86" spans="1:6" ht="47.25" x14ac:dyDescent="0.25">
      <c r="A86" s="72">
        <v>2</v>
      </c>
      <c r="B86" s="75" t="s">
        <v>30484</v>
      </c>
      <c r="C86" s="152" t="s">
        <v>30485</v>
      </c>
      <c r="D86" s="75" t="s">
        <v>30483</v>
      </c>
      <c r="E86" s="238">
        <v>259045.13</v>
      </c>
      <c r="F86" s="75" t="s">
        <v>13</v>
      </c>
    </row>
    <row r="87" spans="1:6" ht="47.25" x14ac:dyDescent="0.25">
      <c r="A87" s="72">
        <v>3</v>
      </c>
      <c r="B87" s="75" t="s">
        <v>30465</v>
      </c>
      <c r="C87" s="152" t="s">
        <v>30486</v>
      </c>
      <c r="D87" s="75" t="s">
        <v>30483</v>
      </c>
      <c r="E87" s="238">
        <v>259051</v>
      </c>
      <c r="F87" s="75" t="s">
        <v>13</v>
      </c>
    </row>
    <row r="88" spans="1:6" ht="47.25" x14ac:dyDescent="0.25">
      <c r="A88" s="72">
        <v>4</v>
      </c>
      <c r="B88" s="75" t="s">
        <v>30430</v>
      </c>
      <c r="C88" s="152" t="s">
        <v>30487</v>
      </c>
      <c r="D88" s="75" t="s">
        <v>30483</v>
      </c>
      <c r="E88" s="238">
        <v>259051</v>
      </c>
      <c r="F88" s="75" t="s">
        <v>13</v>
      </c>
    </row>
    <row r="89" spans="1:6" x14ac:dyDescent="0.25">
      <c r="A89" s="254"/>
      <c r="B89" s="366" t="s">
        <v>248</v>
      </c>
      <c r="C89" s="366"/>
      <c r="D89" s="366"/>
      <c r="E89" s="1352">
        <f>SUM(E85:E88)</f>
        <v>1036167.16</v>
      </c>
      <c r="F89" s="366"/>
    </row>
    <row r="90" spans="1:6" ht="15.75" customHeight="1" x14ac:dyDescent="0.25">
      <c r="A90" s="88"/>
      <c r="B90" s="2373" t="s">
        <v>324</v>
      </c>
      <c r="C90" s="2374"/>
      <c r="D90" s="88"/>
      <c r="E90" s="89">
        <f>E89+E82+E77</f>
        <v>86810344.819999978</v>
      </c>
      <c r="F90" s="88"/>
    </row>
    <row r="96" spans="1:6" x14ac:dyDescent="0.25">
      <c r="A96" s="2454" t="s">
        <v>0</v>
      </c>
      <c r="B96" s="2454"/>
      <c r="C96" s="2454"/>
      <c r="D96" s="2454"/>
      <c r="E96" s="2454"/>
      <c r="F96" s="2454"/>
    </row>
    <row r="97" spans="1:6" x14ac:dyDescent="0.25">
      <c r="A97" s="2454" t="s">
        <v>30338</v>
      </c>
      <c r="B97" s="2454"/>
      <c r="C97" s="2454"/>
      <c r="D97" s="2454"/>
      <c r="E97" s="2454"/>
      <c r="F97" s="2454"/>
    </row>
    <row r="98" spans="1:6" x14ac:dyDescent="0.25">
      <c r="A98" s="2454" t="s">
        <v>281</v>
      </c>
      <c r="B98" s="2454"/>
      <c r="C98" s="2454"/>
      <c r="D98" s="2454"/>
      <c r="E98" s="2454"/>
      <c r="F98" s="2454"/>
    </row>
    <row r="99" spans="1:6" ht="31.5" x14ac:dyDescent="0.25">
      <c r="A99" s="1827" t="s">
        <v>282</v>
      </c>
      <c r="B99" s="1827" t="s">
        <v>4</v>
      </c>
      <c r="C99" s="1827" t="s">
        <v>5</v>
      </c>
      <c r="D99" s="1827" t="s">
        <v>6948</v>
      </c>
      <c r="E99" s="1737" t="s">
        <v>2611</v>
      </c>
      <c r="F99" s="1827" t="s">
        <v>8</v>
      </c>
    </row>
    <row r="100" spans="1:6" x14ac:dyDescent="0.25">
      <c r="A100" s="1827"/>
      <c r="B100" s="2484" t="s">
        <v>9</v>
      </c>
      <c r="C100" s="2485"/>
      <c r="D100" s="1827"/>
      <c r="E100" s="1737"/>
      <c r="F100" s="1827"/>
    </row>
    <row r="101" spans="1:6" ht="63" x14ac:dyDescent="0.25">
      <c r="A101" s="1756">
        <v>1</v>
      </c>
      <c r="B101" s="7" t="s">
        <v>23</v>
      </c>
      <c r="C101" s="7" t="s">
        <v>30345</v>
      </c>
      <c r="D101" s="7" t="s">
        <v>9154</v>
      </c>
      <c r="E101" s="56">
        <v>682758.62</v>
      </c>
      <c r="F101" s="1741" t="s">
        <v>272</v>
      </c>
    </row>
    <row r="102" spans="1:6" x14ac:dyDescent="0.25">
      <c r="A102" s="1756"/>
      <c r="B102" s="2388" t="s">
        <v>8990</v>
      </c>
      <c r="C102" s="2390"/>
      <c r="D102" s="7"/>
      <c r="E102" s="56"/>
      <c r="F102" s="1741"/>
    </row>
    <row r="103" spans="1:6" ht="63" x14ac:dyDescent="0.25">
      <c r="A103" s="1756">
        <v>2</v>
      </c>
      <c r="B103" s="7" t="s">
        <v>23</v>
      </c>
      <c r="C103" s="7" t="s">
        <v>30349</v>
      </c>
      <c r="D103" s="7" t="s">
        <v>9154</v>
      </c>
      <c r="E103" s="56">
        <v>341379.32</v>
      </c>
      <c r="F103" s="1741" t="s">
        <v>272</v>
      </c>
    </row>
    <row r="104" spans="1:6" x14ac:dyDescent="0.25">
      <c r="A104" s="1756"/>
      <c r="B104" s="533" t="s">
        <v>40</v>
      </c>
      <c r="C104" s="7"/>
      <c r="D104" s="7"/>
      <c r="E104" s="56"/>
      <c r="F104" s="1741"/>
    </row>
    <row r="105" spans="1:6" ht="78.75" x14ac:dyDescent="0.25">
      <c r="A105" s="1756">
        <v>3</v>
      </c>
      <c r="B105" s="1756" t="s">
        <v>41</v>
      </c>
      <c r="C105" s="7" t="s">
        <v>42114</v>
      </c>
      <c r="D105" s="1756" t="s">
        <v>43</v>
      </c>
      <c r="E105" s="1744">
        <v>568965.51</v>
      </c>
      <c r="F105" s="1741" t="s">
        <v>272</v>
      </c>
    </row>
    <row r="106" spans="1:6" x14ac:dyDescent="0.25">
      <c r="A106" s="1756"/>
      <c r="B106" s="1809" t="s">
        <v>34</v>
      </c>
      <c r="C106" s="7"/>
      <c r="D106" s="1756"/>
      <c r="E106" s="1744"/>
      <c r="F106" s="1741"/>
    </row>
    <row r="107" spans="1:6" ht="47.25" x14ac:dyDescent="0.25">
      <c r="A107" s="1756">
        <v>4</v>
      </c>
      <c r="B107" s="7" t="s">
        <v>30352</v>
      </c>
      <c r="C107" s="7" t="s">
        <v>42115</v>
      </c>
      <c r="D107" s="7" t="s">
        <v>42116</v>
      </c>
      <c r="E107" s="56">
        <v>2000000</v>
      </c>
      <c r="F107" s="49" t="s">
        <v>272</v>
      </c>
    </row>
    <row r="108" spans="1:6" ht="63" x14ac:dyDescent="0.25">
      <c r="A108" s="1756">
        <v>5</v>
      </c>
      <c r="B108" s="7" t="s">
        <v>30355</v>
      </c>
      <c r="C108" s="7" t="s">
        <v>42117</v>
      </c>
      <c r="D108" s="7" t="s">
        <v>42118</v>
      </c>
      <c r="E108" s="56">
        <v>1732758.62</v>
      </c>
      <c r="F108" s="49" t="s">
        <v>272</v>
      </c>
    </row>
    <row r="109" spans="1:6" ht="63" x14ac:dyDescent="0.25">
      <c r="A109" s="1756">
        <v>6</v>
      </c>
      <c r="B109" s="7" t="s">
        <v>30358</v>
      </c>
      <c r="C109" s="7" t="s">
        <v>42119</v>
      </c>
      <c r="D109" s="7" t="s">
        <v>42120</v>
      </c>
      <c r="E109" s="56">
        <v>250000</v>
      </c>
      <c r="F109" s="49" t="s">
        <v>272</v>
      </c>
    </row>
    <row r="110" spans="1:6" x14ac:dyDescent="0.25">
      <c r="A110" s="1756"/>
      <c r="B110" s="2388" t="s">
        <v>5895</v>
      </c>
      <c r="C110" s="2390"/>
      <c r="D110" s="7"/>
      <c r="E110" s="56"/>
      <c r="F110" s="49"/>
    </row>
    <row r="111" spans="1:6" ht="94.5" x14ac:dyDescent="0.25">
      <c r="A111" s="1756">
        <v>7</v>
      </c>
      <c r="B111" s="1756" t="s">
        <v>42121</v>
      </c>
      <c r="C111" s="7" t="s">
        <v>30362</v>
      </c>
      <c r="D111" s="7" t="s">
        <v>42122</v>
      </c>
      <c r="E111" s="1744">
        <v>700000</v>
      </c>
      <c r="F111" s="49" t="s">
        <v>272</v>
      </c>
    </row>
    <row r="112" spans="1:6" ht="78.75" x14ac:dyDescent="0.25">
      <c r="A112" s="1756">
        <v>8</v>
      </c>
      <c r="B112" s="1756" t="s">
        <v>42123</v>
      </c>
      <c r="C112" s="7" t="s">
        <v>42124</v>
      </c>
      <c r="D112" s="7" t="s">
        <v>42125</v>
      </c>
      <c r="E112" s="1744">
        <v>500000</v>
      </c>
      <c r="F112" s="49" t="s">
        <v>13</v>
      </c>
    </row>
    <row r="113" spans="1:6" ht="78.75" x14ac:dyDescent="0.25">
      <c r="A113" s="1756">
        <v>9</v>
      </c>
      <c r="B113" s="1756" t="s">
        <v>42126</v>
      </c>
      <c r="C113" s="7" t="s">
        <v>42127</v>
      </c>
      <c r="D113" s="7" t="s">
        <v>42125</v>
      </c>
      <c r="E113" s="1744">
        <v>500000</v>
      </c>
      <c r="F113" s="49" t="s">
        <v>13</v>
      </c>
    </row>
    <row r="114" spans="1:6" ht="47.25" x14ac:dyDescent="0.25">
      <c r="A114" s="1756">
        <v>10</v>
      </c>
      <c r="B114" s="1756" t="s">
        <v>42128</v>
      </c>
      <c r="C114" s="7" t="s">
        <v>42129</v>
      </c>
      <c r="D114" s="7" t="s">
        <v>42130</v>
      </c>
      <c r="E114" s="1744">
        <v>400000</v>
      </c>
      <c r="F114" s="49" t="s">
        <v>13</v>
      </c>
    </row>
    <row r="115" spans="1:6" ht="47.25" x14ac:dyDescent="0.25">
      <c r="A115" s="1756">
        <v>11</v>
      </c>
      <c r="B115" s="1756" t="s">
        <v>42131</v>
      </c>
      <c r="C115" s="7" t="s">
        <v>42132</v>
      </c>
      <c r="D115" s="7" t="s">
        <v>42133</v>
      </c>
      <c r="E115" s="1744">
        <v>300000</v>
      </c>
      <c r="F115" s="49" t="s">
        <v>13</v>
      </c>
    </row>
    <row r="116" spans="1:6" ht="47.25" x14ac:dyDescent="0.25">
      <c r="A116" s="1756">
        <v>12</v>
      </c>
      <c r="B116" s="1756" t="s">
        <v>19720</v>
      </c>
      <c r="C116" s="7" t="s">
        <v>42134</v>
      </c>
      <c r="D116" s="7" t="s">
        <v>42133</v>
      </c>
      <c r="E116" s="1744">
        <v>300000</v>
      </c>
      <c r="F116" s="49" t="s">
        <v>13</v>
      </c>
    </row>
    <row r="117" spans="1:6" ht="47.25" x14ac:dyDescent="0.25">
      <c r="A117" s="1756">
        <v>13</v>
      </c>
      <c r="B117" s="1756" t="s">
        <v>42135</v>
      </c>
      <c r="C117" s="7" t="s">
        <v>42136</v>
      </c>
      <c r="D117" s="7" t="s">
        <v>42133</v>
      </c>
      <c r="E117" s="1744">
        <v>300000</v>
      </c>
      <c r="F117" s="49" t="s">
        <v>13</v>
      </c>
    </row>
    <row r="118" spans="1:6" ht="47.25" x14ac:dyDescent="0.25">
      <c r="A118" s="1756">
        <v>14</v>
      </c>
      <c r="B118" s="1756" t="s">
        <v>42137</v>
      </c>
      <c r="C118" s="7" t="s">
        <v>42138</v>
      </c>
      <c r="D118" s="7" t="s">
        <v>42133</v>
      </c>
      <c r="E118" s="1744">
        <v>300000</v>
      </c>
      <c r="F118" s="49" t="s">
        <v>13</v>
      </c>
    </row>
    <row r="119" spans="1:6" ht="78.75" x14ac:dyDescent="0.25">
      <c r="A119" s="1756">
        <v>15</v>
      </c>
      <c r="B119" s="1756" t="s">
        <v>31975</v>
      </c>
      <c r="C119" s="7" t="s">
        <v>42139</v>
      </c>
      <c r="D119" s="7" t="s">
        <v>42140</v>
      </c>
      <c r="E119" s="1744">
        <v>303448.81</v>
      </c>
      <c r="F119" s="49" t="s">
        <v>13</v>
      </c>
    </row>
    <row r="120" spans="1:6" ht="47.25" x14ac:dyDescent="0.25">
      <c r="A120" s="1756">
        <v>16</v>
      </c>
      <c r="B120" s="1756" t="s">
        <v>42141</v>
      </c>
      <c r="C120" s="7" t="s">
        <v>42142</v>
      </c>
      <c r="D120" s="7" t="s">
        <v>42133</v>
      </c>
      <c r="E120" s="1744">
        <v>300000</v>
      </c>
      <c r="F120" s="49" t="s">
        <v>13</v>
      </c>
    </row>
    <row r="121" spans="1:6" ht="141.75" x14ac:dyDescent="0.25">
      <c r="A121" s="1756">
        <v>17</v>
      </c>
      <c r="B121" s="1756" t="s">
        <v>42143</v>
      </c>
      <c r="C121" s="7" t="s">
        <v>42144</v>
      </c>
      <c r="D121" s="7" t="s">
        <v>42145</v>
      </c>
      <c r="E121" s="1744">
        <v>500000</v>
      </c>
      <c r="F121" s="49" t="s">
        <v>13</v>
      </c>
    </row>
    <row r="122" spans="1:6" ht="47.25" x14ac:dyDescent="0.25">
      <c r="A122" s="1756">
        <v>18</v>
      </c>
      <c r="B122" s="1756" t="s">
        <v>42146</v>
      </c>
      <c r="C122" s="7" t="s">
        <v>42147</v>
      </c>
      <c r="D122" s="7" t="s">
        <v>42133</v>
      </c>
      <c r="E122" s="1744">
        <v>300000</v>
      </c>
      <c r="F122" s="49" t="s">
        <v>13</v>
      </c>
    </row>
    <row r="123" spans="1:6" x14ac:dyDescent="0.25">
      <c r="A123" s="1756"/>
      <c r="B123" s="2484" t="s">
        <v>5872</v>
      </c>
      <c r="C123" s="2485"/>
      <c r="D123" s="7"/>
      <c r="E123" s="1744"/>
      <c r="F123" s="49"/>
    </row>
    <row r="124" spans="1:6" ht="63" x14ac:dyDescent="0.25">
      <c r="A124" s="1756">
        <v>19</v>
      </c>
      <c r="B124" s="1756" t="s">
        <v>42148</v>
      </c>
      <c r="C124" s="7" t="s">
        <v>42149</v>
      </c>
      <c r="D124" s="1756" t="s">
        <v>42150</v>
      </c>
      <c r="E124" s="1744">
        <v>500000</v>
      </c>
      <c r="F124" s="1741" t="s">
        <v>13</v>
      </c>
    </row>
    <row r="125" spans="1:6" ht="47.25" x14ac:dyDescent="0.25">
      <c r="A125" s="1756">
        <v>20</v>
      </c>
      <c r="B125" s="1756" t="s">
        <v>42151</v>
      </c>
      <c r="C125" s="7" t="s">
        <v>42152</v>
      </c>
      <c r="D125" s="1756" t="s">
        <v>42153</v>
      </c>
      <c r="E125" s="1744">
        <v>600000</v>
      </c>
      <c r="F125" s="1741" t="s">
        <v>13</v>
      </c>
    </row>
    <row r="126" spans="1:6" x14ac:dyDescent="0.25">
      <c r="A126" s="1756"/>
      <c r="B126" s="2510" t="s">
        <v>248</v>
      </c>
      <c r="C126" s="2510"/>
      <c r="D126" s="2510"/>
      <c r="E126" s="1769">
        <f>SUM(E101:E125)</f>
        <v>11379310.880000001</v>
      </c>
      <c r="F126" s="1827"/>
    </row>
    <row r="127" spans="1:6" x14ac:dyDescent="0.25">
      <c r="A127" s="2453" t="s">
        <v>41688</v>
      </c>
      <c r="B127" s="2453"/>
      <c r="C127" s="2453"/>
      <c r="D127" s="2453" t="s">
        <v>41689</v>
      </c>
      <c r="E127" s="2453"/>
      <c r="F127" s="2453"/>
    </row>
  </sheetData>
  <mergeCells count="25">
    <mergeCell ref="B123:C123"/>
    <mergeCell ref="B126:D126"/>
    <mergeCell ref="A127:C127"/>
    <mergeCell ref="D127:F127"/>
    <mergeCell ref="A96:F96"/>
    <mergeCell ref="A97:F97"/>
    <mergeCell ref="A98:F98"/>
    <mergeCell ref="B100:C100"/>
    <mergeCell ref="B102:C102"/>
    <mergeCell ref="B110:C110"/>
    <mergeCell ref="B21:C21"/>
    <mergeCell ref="A1:F1"/>
    <mergeCell ref="A2:F2"/>
    <mergeCell ref="A3:F3"/>
    <mergeCell ref="B5:D5"/>
    <mergeCell ref="B11:D11"/>
    <mergeCell ref="B84:C84"/>
    <mergeCell ref="B83:C83"/>
    <mergeCell ref="B90:C90"/>
    <mergeCell ref="B39:C39"/>
    <mergeCell ref="B47:C47"/>
    <mergeCell ref="B67:C67"/>
    <mergeCell ref="B72:C72"/>
    <mergeCell ref="B74:C74"/>
    <mergeCell ref="B78:D78"/>
  </mergeCells>
  <pageMargins left="0.7" right="0.7" top="0.75" bottom="0.75" header="0.3" footer="0.3"/>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0"/>
  <sheetViews>
    <sheetView topLeftCell="A158" workbookViewId="0">
      <selection activeCell="D174" sqref="D174"/>
    </sheetView>
  </sheetViews>
  <sheetFormatPr defaultRowHeight="15.75" x14ac:dyDescent="0.25"/>
  <cols>
    <col min="1" max="1" width="9.140625" style="128"/>
    <col min="2" max="2" width="13" style="128" customWidth="1"/>
    <col min="3" max="3" width="42.7109375" style="128" customWidth="1"/>
    <col min="4" max="4" width="17.42578125" style="128" customWidth="1"/>
    <col min="5" max="5" width="20.28515625" style="128" customWidth="1"/>
    <col min="6" max="6" width="12.140625" style="128" customWidth="1"/>
    <col min="7" max="16384" width="9.140625" style="128"/>
  </cols>
  <sheetData>
    <row r="1" spans="1:6" x14ac:dyDescent="0.25">
      <c r="A1" s="2345" t="s">
        <v>0</v>
      </c>
      <c r="B1" s="2345"/>
      <c r="C1" s="2345"/>
      <c r="D1" s="2345"/>
      <c r="E1" s="2345"/>
      <c r="F1" s="2345"/>
    </row>
    <row r="2" spans="1:6" x14ac:dyDescent="0.25">
      <c r="A2" s="2345" t="s">
        <v>30488</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2786</v>
      </c>
      <c r="F4" s="96" t="s">
        <v>8</v>
      </c>
    </row>
    <row r="5" spans="1:6" x14ac:dyDescent="0.25">
      <c r="A5" s="97"/>
      <c r="B5" s="2383" t="s">
        <v>9</v>
      </c>
      <c r="C5" s="2383"/>
      <c r="D5" s="2383"/>
      <c r="E5" s="138"/>
      <c r="F5" s="96"/>
    </row>
    <row r="6" spans="1:6" ht="47.25" x14ac:dyDescent="0.25">
      <c r="A6" s="97">
        <v>1</v>
      </c>
      <c r="B6" s="1416" t="s">
        <v>3454</v>
      </c>
      <c r="C6" s="1416" t="s">
        <v>30489</v>
      </c>
      <c r="D6" s="1416" t="s">
        <v>22521</v>
      </c>
      <c r="E6" s="77">
        <v>1900000</v>
      </c>
      <c r="F6" s="1416" t="s">
        <v>135</v>
      </c>
    </row>
    <row r="7" spans="1:6" ht="126" x14ac:dyDescent="0.25">
      <c r="A7" s="97">
        <v>2</v>
      </c>
      <c r="B7" s="1416" t="s">
        <v>295</v>
      </c>
      <c r="C7" s="1416" t="s">
        <v>30490</v>
      </c>
      <c r="D7" s="1416" t="s">
        <v>710</v>
      </c>
      <c r="E7" s="77">
        <v>1403620.7</v>
      </c>
      <c r="F7" s="1416" t="s">
        <v>135</v>
      </c>
    </row>
    <row r="8" spans="1:6" ht="31.5" x14ac:dyDescent="0.25">
      <c r="A8" s="97">
        <v>3</v>
      </c>
      <c r="B8" s="1416" t="s">
        <v>17</v>
      </c>
      <c r="C8" s="1416" t="s">
        <v>30491</v>
      </c>
      <c r="D8" s="1416" t="s">
        <v>19</v>
      </c>
      <c r="E8" s="77">
        <v>33600</v>
      </c>
      <c r="F8" s="1416" t="s">
        <v>135</v>
      </c>
    </row>
    <row r="9" spans="1:6" ht="31.5" x14ac:dyDescent="0.25">
      <c r="A9" s="97">
        <v>4</v>
      </c>
      <c r="B9" s="1416" t="s">
        <v>20</v>
      </c>
      <c r="C9" s="1416" t="s">
        <v>30492</v>
      </c>
      <c r="D9" s="1416" t="s">
        <v>22</v>
      </c>
      <c r="E9" s="77">
        <v>71400</v>
      </c>
      <c r="F9" s="1416" t="s">
        <v>135</v>
      </c>
    </row>
    <row r="10" spans="1:6" ht="47.25" x14ac:dyDescent="0.25">
      <c r="A10" s="97">
        <v>5</v>
      </c>
      <c r="B10" s="1416" t="s">
        <v>23</v>
      </c>
      <c r="C10" s="1416" t="s">
        <v>30493</v>
      </c>
      <c r="D10" s="1416" t="s">
        <v>30494</v>
      </c>
      <c r="E10" s="77">
        <v>800000</v>
      </c>
      <c r="F10" s="1416" t="s">
        <v>135</v>
      </c>
    </row>
    <row r="11" spans="1:6" x14ac:dyDescent="0.25">
      <c r="A11" s="97"/>
      <c r="B11" s="2384" t="s">
        <v>25644</v>
      </c>
      <c r="C11" s="2384"/>
      <c r="D11" s="2384"/>
      <c r="E11" s="77"/>
      <c r="F11" s="10"/>
    </row>
    <row r="12" spans="1:6" ht="126" x14ac:dyDescent="0.25">
      <c r="A12" s="97">
        <v>6</v>
      </c>
      <c r="B12" s="1416" t="s">
        <v>11140</v>
      </c>
      <c r="C12" s="1416" t="s">
        <v>30495</v>
      </c>
      <c r="D12" s="1416" t="s">
        <v>710</v>
      </c>
      <c r="E12" s="77">
        <v>242452.7</v>
      </c>
      <c r="F12" s="1416" t="s">
        <v>135</v>
      </c>
    </row>
    <row r="13" spans="1:6" ht="63" x14ac:dyDescent="0.25">
      <c r="A13" s="97">
        <v>7</v>
      </c>
      <c r="B13" s="1416" t="s">
        <v>7599</v>
      </c>
      <c r="C13" s="1416" t="s">
        <v>30496</v>
      </c>
      <c r="D13" s="1416" t="s">
        <v>30497</v>
      </c>
      <c r="E13" s="77">
        <v>1361857.6</v>
      </c>
      <c r="F13" s="1416" t="s">
        <v>135</v>
      </c>
    </row>
    <row r="14" spans="1:6" ht="78.75" x14ac:dyDescent="0.25">
      <c r="A14" s="97">
        <v>8</v>
      </c>
      <c r="B14" s="1416" t="s">
        <v>30498</v>
      </c>
      <c r="C14" s="1416" t="s">
        <v>30499</v>
      </c>
      <c r="D14" s="1416" t="s">
        <v>30498</v>
      </c>
      <c r="E14" s="77">
        <v>1000000</v>
      </c>
      <c r="F14" s="1416" t="s">
        <v>135</v>
      </c>
    </row>
    <row r="15" spans="1:6" ht="31.5" x14ac:dyDescent="0.25">
      <c r="A15" s="97"/>
      <c r="B15" s="96" t="s">
        <v>40</v>
      </c>
      <c r="C15" s="10"/>
      <c r="D15" s="10"/>
      <c r="E15" s="77"/>
      <c r="F15" s="10"/>
    </row>
    <row r="16" spans="1:6" ht="63" x14ac:dyDescent="0.25">
      <c r="A16" s="97">
        <v>9</v>
      </c>
      <c r="B16" s="1416" t="s">
        <v>9628</v>
      </c>
      <c r="C16" s="1416" t="s">
        <v>30500</v>
      </c>
      <c r="D16" s="1416" t="s">
        <v>30501</v>
      </c>
      <c r="E16" s="77">
        <v>4568965.5199999996</v>
      </c>
      <c r="F16" s="1416" t="s">
        <v>135</v>
      </c>
    </row>
    <row r="17" spans="1:6" x14ac:dyDescent="0.25">
      <c r="A17" s="97"/>
      <c r="B17" s="2384" t="s">
        <v>481</v>
      </c>
      <c r="C17" s="2384"/>
      <c r="D17" s="10"/>
      <c r="E17" s="77"/>
      <c r="F17" s="10"/>
    </row>
    <row r="18" spans="1:6" ht="63" x14ac:dyDescent="0.25">
      <c r="A18" s="97">
        <v>10</v>
      </c>
      <c r="B18" s="1416" t="s">
        <v>944</v>
      </c>
      <c r="C18" s="1416" t="s">
        <v>30502</v>
      </c>
      <c r="D18" s="1416" t="s">
        <v>30503</v>
      </c>
      <c r="E18" s="77">
        <v>3500000</v>
      </c>
      <c r="F18" s="1416" t="s">
        <v>13</v>
      </c>
    </row>
    <row r="19" spans="1:6" x14ac:dyDescent="0.25">
      <c r="A19" s="97"/>
      <c r="B19" s="96" t="s">
        <v>306</v>
      </c>
      <c r="C19" s="10"/>
      <c r="D19" s="10"/>
      <c r="E19" s="77"/>
      <c r="F19" s="10"/>
    </row>
    <row r="20" spans="1:6" ht="126" x14ac:dyDescent="0.25">
      <c r="A20" s="97">
        <v>11</v>
      </c>
      <c r="B20" s="1417" t="s">
        <v>2386</v>
      </c>
      <c r="C20" s="1416" t="s">
        <v>30504</v>
      </c>
      <c r="D20" s="10" t="s">
        <v>30505</v>
      </c>
      <c r="E20" s="77">
        <v>506893.5</v>
      </c>
      <c r="F20" s="1416" t="s">
        <v>135</v>
      </c>
    </row>
    <row r="21" spans="1:6" x14ac:dyDescent="0.25">
      <c r="A21" s="97"/>
      <c r="B21" s="96" t="s">
        <v>34</v>
      </c>
      <c r="C21" s="10"/>
      <c r="D21" s="10"/>
      <c r="E21" s="77"/>
      <c r="F21" s="10"/>
    </row>
    <row r="22" spans="1:6" ht="47.25" x14ac:dyDescent="0.25">
      <c r="A22" s="97">
        <v>12</v>
      </c>
      <c r="B22" s="1416" t="s">
        <v>13249</v>
      </c>
      <c r="C22" s="1416" t="s">
        <v>30506</v>
      </c>
      <c r="D22" s="1416" t="s">
        <v>30507</v>
      </c>
      <c r="E22" s="77">
        <v>7000000</v>
      </c>
      <c r="F22" s="1416" t="s">
        <v>135</v>
      </c>
    </row>
    <row r="23" spans="1:6" ht="47.25" x14ac:dyDescent="0.25">
      <c r="A23" s="97">
        <v>13</v>
      </c>
      <c r="B23" s="1416" t="s">
        <v>311</v>
      </c>
      <c r="C23" s="1416" t="s">
        <v>30508</v>
      </c>
      <c r="D23" s="1416" t="s">
        <v>30507</v>
      </c>
      <c r="E23" s="77">
        <v>10202586</v>
      </c>
      <c r="F23" s="1416" t="s">
        <v>135</v>
      </c>
    </row>
    <row r="24" spans="1:6" x14ac:dyDescent="0.25">
      <c r="A24" s="97"/>
      <c r="B24" s="2384" t="s">
        <v>5895</v>
      </c>
      <c r="C24" s="2384"/>
      <c r="D24" s="10"/>
      <c r="E24" s="77"/>
      <c r="F24" s="10"/>
    </row>
    <row r="25" spans="1:6" ht="78.75" x14ac:dyDescent="0.25">
      <c r="A25" s="97">
        <v>14</v>
      </c>
      <c r="B25" s="1417" t="s">
        <v>30509</v>
      </c>
      <c r="C25" s="1416" t="s">
        <v>30510</v>
      </c>
      <c r="D25" s="1417" t="s">
        <v>30511</v>
      </c>
      <c r="E25" s="238">
        <v>300000</v>
      </c>
      <c r="F25" s="1416" t="s">
        <v>135</v>
      </c>
    </row>
    <row r="26" spans="1:6" ht="63" x14ac:dyDescent="0.25">
      <c r="A26" s="97">
        <v>15</v>
      </c>
      <c r="B26" s="1417" t="s">
        <v>30509</v>
      </c>
      <c r="C26" s="1416" t="s">
        <v>30512</v>
      </c>
      <c r="D26" s="1417" t="s">
        <v>30513</v>
      </c>
      <c r="E26" s="238">
        <v>350000</v>
      </c>
      <c r="F26" s="1416" t="s">
        <v>13</v>
      </c>
    </row>
    <row r="27" spans="1:6" ht="63" x14ac:dyDescent="0.25">
      <c r="A27" s="97">
        <v>16</v>
      </c>
      <c r="B27" s="1418" t="s">
        <v>30514</v>
      </c>
      <c r="C27" s="1416" t="s">
        <v>30515</v>
      </c>
      <c r="D27" s="1417" t="s">
        <v>30513</v>
      </c>
      <c r="E27" s="238">
        <v>350000</v>
      </c>
      <c r="F27" s="1416" t="s">
        <v>13</v>
      </c>
    </row>
    <row r="28" spans="1:6" ht="63" x14ac:dyDescent="0.25">
      <c r="A28" s="97">
        <v>17</v>
      </c>
      <c r="B28" s="1418" t="s">
        <v>30516</v>
      </c>
      <c r="C28" s="1416" t="s">
        <v>30517</v>
      </c>
      <c r="D28" s="1417" t="s">
        <v>30513</v>
      </c>
      <c r="E28" s="238">
        <v>350000</v>
      </c>
      <c r="F28" s="1416" t="s">
        <v>13</v>
      </c>
    </row>
    <row r="29" spans="1:6" ht="63" x14ac:dyDescent="0.25">
      <c r="A29" s="97">
        <v>18</v>
      </c>
      <c r="B29" s="1418" t="s">
        <v>30518</v>
      </c>
      <c r="C29" s="1416" t="s">
        <v>30519</v>
      </c>
      <c r="D29" s="1417" t="s">
        <v>30513</v>
      </c>
      <c r="E29" s="238">
        <v>350000</v>
      </c>
      <c r="F29" s="1416" t="s">
        <v>13</v>
      </c>
    </row>
    <row r="30" spans="1:6" ht="63" x14ac:dyDescent="0.25">
      <c r="A30" s="97">
        <v>19</v>
      </c>
      <c r="B30" s="1417" t="s">
        <v>30520</v>
      </c>
      <c r="C30" s="1416" t="s">
        <v>30521</v>
      </c>
      <c r="D30" s="1417" t="s">
        <v>30522</v>
      </c>
      <c r="E30" s="238">
        <v>350000</v>
      </c>
      <c r="F30" s="1416" t="s">
        <v>135</v>
      </c>
    </row>
    <row r="31" spans="1:6" ht="47.25" x14ac:dyDescent="0.25">
      <c r="A31" s="97">
        <v>20</v>
      </c>
      <c r="B31" s="1417" t="s">
        <v>30520</v>
      </c>
      <c r="C31" s="1416" t="s">
        <v>30523</v>
      </c>
      <c r="D31" s="1417" t="s">
        <v>30524</v>
      </c>
      <c r="E31" s="238">
        <v>300000</v>
      </c>
      <c r="F31" s="1416" t="s">
        <v>13</v>
      </c>
    </row>
    <row r="32" spans="1:6" ht="63" x14ac:dyDescent="0.25">
      <c r="A32" s="97">
        <v>21</v>
      </c>
      <c r="B32" s="1418" t="s">
        <v>30525</v>
      </c>
      <c r="C32" s="1416" t="s">
        <v>30526</v>
      </c>
      <c r="D32" s="1417" t="s">
        <v>30527</v>
      </c>
      <c r="E32" s="238">
        <v>350000</v>
      </c>
      <c r="F32" s="1416" t="s">
        <v>13</v>
      </c>
    </row>
    <row r="33" spans="1:6" ht="63" x14ac:dyDescent="0.25">
      <c r="A33" s="97">
        <v>22</v>
      </c>
      <c r="B33" s="1418" t="s">
        <v>30528</v>
      </c>
      <c r="C33" s="1416" t="s">
        <v>30529</v>
      </c>
      <c r="D33" s="1417" t="s">
        <v>30527</v>
      </c>
      <c r="E33" s="238">
        <v>350000</v>
      </c>
      <c r="F33" s="1416" t="s">
        <v>13</v>
      </c>
    </row>
    <row r="34" spans="1:6" ht="63" x14ac:dyDescent="0.25">
      <c r="A34" s="97">
        <v>23</v>
      </c>
      <c r="B34" s="1416" t="s">
        <v>30530</v>
      </c>
      <c r="C34" s="1416" t="s">
        <v>30531</v>
      </c>
      <c r="D34" s="1417" t="s">
        <v>30532</v>
      </c>
      <c r="E34" s="77">
        <v>2000000</v>
      </c>
      <c r="F34" s="1416" t="s">
        <v>13</v>
      </c>
    </row>
    <row r="35" spans="1:6" ht="63" x14ac:dyDescent="0.25">
      <c r="A35" s="97">
        <v>24</v>
      </c>
      <c r="B35" s="1418" t="s">
        <v>30533</v>
      </c>
      <c r="C35" s="1416" t="s">
        <v>30534</v>
      </c>
      <c r="D35" s="1417" t="s">
        <v>30513</v>
      </c>
      <c r="E35" s="238">
        <v>350000</v>
      </c>
      <c r="F35" s="1416" t="s">
        <v>13</v>
      </c>
    </row>
    <row r="36" spans="1:6" ht="63" x14ac:dyDescent="0.25">
      <c r="A36" s="97">
        <v>25</v>
      </c>
      <c r="B36" s="1418" t="s">
        <v>30535</v>
      </c>
      <c r="C36" s="1416" t="s">
        <v>30536</v>
      </c>
      <c r="D36" s="1417" t="s">
        <v>30513</v>
      </c>
      <c r="E36" s="238">
        <v>350000</v>
      </c>
      <c r="F36" s="1416" t="s">
        <v>13</v>
      </c>
    </row>
    <row r="37" spans="1:6" ht="78.75" x14ac:dyDescent="0.25">
      <c r="A37" s="97">
        <v>26</v>
      </c>
      <c r="B37" s="1417" t="s">
        <v>30537</v>
      </c>
      <c r="C37" s="1416" t="s">
        <v>30538</v>
      </c>
      <c r="D37" s="1417" t="s">
        <v>30539</v>
      </c>
      <c r="E37" s="238">
        <v>900000</v>
      </c>
      <c r="F37" s="1416" t="s">
        <v>135</v>
      </c>
    </row>
    <row r="38" spans="1:6" ht="63" x14ac:dyDescent="0.25">
      <c r="A38" s="97">
        <v>27</v>
      </c>
      <c r="B38" s="1418" t="s">
        <v>30540</v>
      </c>
      <c r="C38" s="1416" t="s">
        <v>30541</v>
      </c>
      <c r="D38" s="1417" t="s">
        <v>30527</v>
      </c>
      <c r="E38" s="238">
        <v>350000</v>
      </c>
      <c r="F38" s="1416" t="s">
        <v>13</v>
      </c>
    </row>
    <row r="39" spans="1:6" ht="63" x14ac:dyDescent="0.25">
      <c r="A39" s="97">
        <v>28</v>
      </c>
      <c r="B39" s="1418" t="s">
        <v>30542</v>
      </c>
      <c r="C39" s="1416" t="s">
        <v>30543</v>
      </c>
      <c r="D39" s="1417" t="s">
        <v>30527</v>
      </c>
      <c r="E39" s="238">
        <v>350000</v>
      </c>
      <c r="F39" s="1416" t="s">
        <v>13</v>
      </c>
    </row>
    <row r="40" spans="1:6" ht="63" x14ac:dyDescent="0.25">
      <c r="A40" s="97">
        <v>29</v>
      </c>
      <c r="B40" s="1418" t="s">
        <v>30544</v>
      </c>
      <c r="C40" s="1416" t="s">
        <v>30545</v>
      </c>
      <c r="D40" s="1417" t="s">
        <v>30527</v>
      </c>
      <c r="E40" s="238">
        <v>300000</v>
      </c>
      <c r="F40" s="1416" t="s">
        <v>135</v>
      </c>
    </row>
    <row r="41" spans="1:6" ht="78.75" x14ac:dyDescent="0.25">
      <c r="A41" s="97">
        <v>30</v>
      </c>
      <c r="B41" s="1417" t="s">
        <v>30546</v>
      </c>
      <c r="C41" s="1416" t="s">
        <v>30547</v>
      </c>
      <c r="D41" s="1417" t="s">
        <v>30548</v>
      </c>
      <c r="E41" s="238">
        <v>500000</v>
      </c>
      <c r="F41" s="1416" t="s">
        <v>135</v>
      </c>
    </row>
    <row r="42" spans="1:6" ht="47.25" x14ac:dyDescent="0.25">
      <c r="A42" s="97">
        <v>31</v>
      </c>
      <c r="B42" s="1416" t="s">
        <v>30549</v>
      </c>
      <c r="C42" s="1416" t="s">
        <v>30550</v>
      </c>
      <c r="D42" s="1417" t="s">
        <v>28957</v>
      </c>
      <c r="E42" s="77">
        <v>2000000</v>
      </c>
      <c r="F42" s="1416" t="s">
        <v>13</v>
      </c>
    </row>
    <row r="43" spans="1:6" ht="63" x14ac:dyDescent="0.25">
      <c r="A43" s="97">
        <v>32</v>
      </c>
      <c r="B43" s="1418" t="s">
        <v>30551</v>
      </c>
      <c r="C43" s="1416" t="s">
        <v>30552</v>
      </c>
      <c r="D43" s="1417" t="s">
        <v>30527</v>
      </c>
      <c r="E43" s="238">
        <v>350000</v>
      </c>
      <c r="F43" s="1416" t="s">
        <v>13</v>
      </c>
    </row>
    <row r="44" spans="1:6" ht="63" x14ac:dyDescent="0.25">
      <c r="A44" s="97">
        <v>33</v>
      </c>
      <c r="B44" s="1417" t="s">
        <v>30553</v>
      </c>
      <c r="C44" s="1416" t="s">
        <v>30554</v>
      </c>
      <c r="D44" s="1417" t="s">
        <v>30527</v>
      </c>
      <c r="E44" s="238">
        <v>300000</v>
      </c>
      <c r="F44" s="1416" t="s">
        <v>13</v>
      </c>
    </row>
    <row r="45" spans="1:6" ht="63" x14ac:dyDescent="0.25">
      <c r="A45" s="97">
        <v>34</v>
      </c>
      <c r="B45" s="1418" t="s">
        <v>30555</v>
      </c>
      <c r="C45" s="1416" t="s">
        <v>30556</v>
      </c>
      <c r="D45" s="1417" t="s">
        <v>30527</v>
      </c>
      <c r="E45" s="238">
        <v>350000</v>
      </c>
      <c r="F45" s="1416" t="s">
        <v>13</v>
      </c>
    </row>
    <row r="46" spans="1:6" ht="47.25" x14ac:dyDescent="0.25">
      <c r="A46" s="97">
        <v>35</v>
      </c>
      <c r="B46" s="1416" t="s">
        <v>30557</v>
      </c>
      <c r="C46" s="1416" t="s">
        <v>30558</v>
      </c>
      <c r="D46" s="1417" t="s">
        <v>9874</v>
      </c>
      <c r="E46" s="77">
        <v>1600000</v>
      </c>
      <c r="F46" s="1416" t="s">
        <v>13</v>
      </c>
    </row>
    <row r="47" spans="1:6" ht="63" x14ac:dyDescent="0.25">
      <c r="A47" s="97">
        <v>36</v>
      </c>
      <c r="B47" s="1418" t="s">
        <v>30559</v>
      </c>
      <c r="C47" s="1416" t="s">
        <v>30560</v>
      </c>
      <c r="D47" s="1417" t="s">
        <v>30527</v>
      </c>
      <c r="E47" s="238">
        <v>350000</v>
      </c>
      <c r="F47" s="1416" t="s">
        <v>13</v>
      </c>
    </row>
    <row r="48" spans="1:6" ht="63" x14ac:dyDescent="0.25">
      <c r="A48" s="97">
        <v>37</v>
      </c>
      <c r="B48" s="1418" t="s">
        <v>30561</v>
      </c>
      <c r="C48" s="1416" t="s">
        <v>30562</v>
      </c>
      <c r="D48" s="1417" t="s">
        <v>30527</v>
      </c>
      <c r="E48" s="238">
        <v>350000</v>
      </c>
      <c r="F48" s="1416" t="s">
        <v>13</v>
      </c>
    </row>
    <row r="49" spans="1:6" ht="63" x14ac:dyDescent="0.25">
      <c r="A49" s="97">
        <v>38</v>
      </c>
      <c r="B49" s="1417" t="s">
        <v>30563</v>
      </c>
      <c r="C49" s="1416" t="s">
        <v>30564</v>
      </c>
      <c r="D49" s="1417" t="s">
        <v>30527</v>
      </c>
      <c r="E49" s="238">
        <v>350000</v>
      </c>
      <c r="F49" s="1416" t="s">
        <v>13</v>
      </c>
    </row>
    <row r="50" spans="1:6" ht="63" x14ac:dyDescent="0.25">
      <c r="A50" s="97">
        <v>39</v>
      </c>
      <c r="B50" s="1417" t="s">
        <v>30565</v>
      </c>
      <c r="C50" s="1416" t="s">
        <v>30566</v>
      </c>
      <c r="D50" s="1417" t="s">
        <v>30567</v>
      </c>
      <c r="E50" s="238">
        <v>400000</v>
      </c>
      <c r="F50" s="1416" t="s">
        <v>135</v>
      </c>
    </row>
    <row r="51" spans="1:6" ht="63" x14ac:dyDescent="0.25">
      <c r="A51" s="97">
        <v>40</v>
      </c>
      <c r="B51" s="1418" t="s">
        <v>30568</v>
      </c>
      <c r="C51" s="1416" t="s">
        <v>30569</v>
      </c>
      <c r="D51" s="1417" t="s">
        <v>30527</v>
      </c>
      <c r="E51" s="238">
        <v>350000</v>
      </c>
      <c r="F51" s="1416" t="s">
        <v>13</v>
      </c>
    </row>
    <row r="52" spans="1:6" ht="63" x14ac:dyDescent="0.25">
      <c r="A52" s="97">
        <v>41</v>
      </c>
      <c r="B52" s="1417" t="s">
        <v>30568</v>
      </c>
      <c r="C52" s="1416" t="s">
        <v>30570</v>
      </c>
      <c r="D52" s="1417" t="s">
        <v>30571</v>
      </c>
      <c r="E52" s="238">
        <v>300000</v>
      </c>
      <c r="F52" s="1416" t="s">
        <v>135</v>
      </c>
    </row>
    <row r="53" spans="1:6" ht="78.75" x14ac:dyDescent="0.25">
      <c r="A53" s="97">
        <v>42</v>
      </c>
      <c r="B53" s="1417" t="s">
        <v>30572</v>
      </c>
      <c r="C53" s="1416" t="s">
        <v>30573</v>
      </c>
      <c r="D53" s="1417" t="s">
        <v>30574</v>
      </c>
      <c r="E53" s="238">
        <v>500000</v>
      </c>
      <c r="F53" s="1416" t="s">
        <v>135</v>
      </c>
    </row>
    <row r="54" spans="1:6" ht="63" x14ac:dyDescent="0.25">
      <c r="A54" s="97">
        <v>43</v>
      </c>
      <c r="B54" s="1418" t="s">
        <v>30575</v>
      </c>
      <c r="C54" s="1416" t="s">
        <v>30576</v>
      </c>
      <c r="D54" s="1417" t="s">
        <v>30527</v>
      </c>
      <c r="E54" s="238">
        <v>350000</v>
      </c>
      <c r="F54" s="1416" t="s">
        <v>13</v>
      </c>
    </row>
    <row r="55" spans="1:6" ht="63" x14ac:dyDescent="0.25">
      <c r="A55" s="97">
        <v>44</v>
      </c>
      <c r="B55" s="1417" t="s">
        <v>30577</v>
      </c>
      <c r="C55" s="1416" t="s">
        <v>30578</v>
      </c>
      <c r="D55" s="1417" t="s">
        <v>30579</v>
      </c>
      <c r="E55" s="238">
        <v>200000</v>
      </c>
      <c r="F55" s="1416" t="s">
        <v>135</v>
      </c>
    </row>
    <row r="56" spans="1:6" ht="63" x14ac:dyDescent="0.25">
      <c r="A56" s="97">
        <v>45</v>
      </c>
      <c r="B56" s="1418" t="s">
        <v>30580</v>
      </c>
      <c r="C56" s="1416" t="s">
        <v>30581</v>
      </c>
      <c r="D56" s="1417" t="s">
        <v>30527</v>
      </c>
      <c r="E56" s="238">
        <v>350000</v>
      </c>
      <c r="F56" s="1416" t="s">
        <v>13</v>
      </c>
    </row>
    <row r="57" spans="1:6" ht="63" x14ac:dyDescent="0.25">
      <c r="A57" s="97">
        <v>46</v>
      </c>
      <c r="B57" s="1418" t="s">
        <v>30582</v>
      </c>
      <c r="C57" s="1416" t="s">
        <v>30583</v>
      </c>
      <c r="D57" s="1417" t="s">
        <v>30527</v>
      </c>
      <c r="E57" s="238">
        <v>350000</v>
      </c>
      <c r="F57" s="1416" t="s">
        <v>13</v>
      </c>
    </row>
    <row r="58" spans="1:6" ht="63" x14ac:dyDescent="0.25">
      <c r="A58" s="97">
        <v>47</v>
      </c>
      <c r="B58" s="622" t="s">
        <v>30584</v>
      </c>
      <c r="C58" s="1416" t="s">
        <v>30585</v>
      </c>
      <c r="D58" s="1417" t="s">
        <v>30527</v>
      </c>
      <c r="E58" s="238">
        <v>350000</v>
      </c>
      <c r="F58" s="23" t="s">
        <v>13</v>
      </c>
    </row>
    <row r="59" spans="1:6" ht="94.5" x14ac:dyDescent="0.25">
      <c r="A59" s="97">
        <v>48</v>
      </c>
      <c r="B59" s="1417" t="s">
        <v>30586</v>
      </c>
      <c r="C59" s="1416" t="s">
        <v>30587</v>
      </c>
      <c r="D59" s="1417" t="s">
        <v>30588</v>
      </c>
      <c r="E59" s="238">
        <v>100000</v>
      </c>
      <c r="F59" s="1416" t="s">
        <v>135</v>
      </c>
    </row>
    <row r="60" spans="1:6" ht="63" x14ac:dyDescent="0.25">
      <c r="A60" s="97">
        <v>49</v>
      </c>
      <c r="B60" s="1418" t="s">
        <v>30589</v>
      </c>
      <c r="C60" s="1416" t="s">
        <v>30590</v>
      </c>
      <c r="D60" s="1417" t="s">
        <v>30527</v>
      </c>
      <c r="E60" s="238">
        <v>350000</v>
      </c>
      <c r="F60" s="1416" t="s">
        <v>13</v>
      </c>
    </row>
    <row r="61" spans="1:6" ht="63" x14ac:dyDescent="0.25">
      <c r="A61" s="97">
        <v>50</v>
      </c>
      <c r="B61" s="1418" t="s">
        <v>30591</v>
      </c>
      <c r="C61" s="1416" t="s">
        <v>30592</v>
      </c>
      <c r="D61" s="1417" t="s">
        <v>30527</v>
      </c>
      <c r="E61" s="238">
        <v>350000</v>
      </c>
      <c r="F61" s="1416" t="s">
        <v>13</v>
      </c>
    </row>
    <row r="62" spans="1:6" ht="63" x14ac:dyDescent="0.25">
      <c r="A62" s="97">
        <v>51</v>
      </c>
      <c r="B62" s="1417" t="s">
        <v>30593</v>
      </c>
      <c r="C62" s="1416" t="s">
        <v>30594</v>
      </c>
      <c r="D62" s="1417" t="s">
        <v>30595</v>
      </c>
      <c r="E62" s="238">
        <v>200000</v>
      </c>
      <c r="F62" s="1416" t="s">
        <v>135</v>
      </c>
    </row>
    <row r="63" spans="1:6" ht="63" x14ac:dyDescent="0.25">
      <c r="A63" s="97">
        <v>52</v>
      </c>
      <c r="B63" s="1418" t="s">
        <v>30596</v>
      </c>
      <c r="C63" s="1416" t="s">
        <v>30597</v>
      </c>
      <c r="D63" s="1417" t="s">
        <v>30527</v>
      </c>
      <c r="E63" s="238">
        <v>350000</v>
      </c>
      <c r="F63" s="1416" t="s">
        <v>13</v>
      </c>
    </row>
    <row r="64" spans="1:6" ht="63" x14ac:dyDescent="0.25">
      <c r="A64" s="97">
        <v>53</v>
      </c>
      <c r="B64" s="1418" t="s">
        <v>30598</v>
      </c>
      <c r="C64" s="1416" t="s">
        <v>30599</v>
      </c>
      <c r="D64" s="1417" t="s">
        <v>30527</v>
      </c>
      <c r="E64" s="238">
        <v>250000</v>
      </c>
      <c r="F64" s="1416" t="s">
        <v>13</v>
      </c>
    </row>
    <row r="65" spans="1:6" ht="63" x14ac:dyDescent="0.25">
      <c r="A65" s="97">
        <v>54</v>
      </c>
      <c r="B65" s="1418" t="s">
        <v>30600</v>
      </c>
      <c r="C65" s="1416" t="s">
        <v>30601</v>
      </c>
      <c r="D65" s="1417" t="s">
        <v>30527</v>
      </c>
      <c r="E65" s="238">
        <v>350000</v>
      </c>
      <c r="F65" s="1416" t="s">
        <v>13</v>
      </c>
    </row>
    <row r="66" spans="1:6" ht="47.25" x14ac:dyDescent="0.25">
      <c r="A66" s="97">
        <v>55</v>
      </c>
      <c r="B66" s="1416" t="s">
        <v>30602</v>
      </c>
      <c r="C66" s="1416" t="s">
        <v>30603</v>
      </c>
      <c r="D66" s="1417" t="s">
        <v>28957</v>
      </c>
      <c r="E66" s="77">
        <v>2000000</v>
      </c>
      <c r="F66" s="1416" t="s">
        <v>13</v>
      </c>
    </row>
    <row r="67" spans="1:6" ht="63" x14ac:dyDescent="0.25">
      <c r="A67" s="97">
        <v>56</v>
      </c>
      <c r="B67" s="1418" t="s">
        <v>30604</v>
      </c>
      <c r="C67" s="1416" t="s">
        <v>30605</v>
      </c>
      <c r="D67" s="1417" t="s">
        <v>30527</v>
      </c>
      <c r="E67" s="238">
        <v>350000</v>
      </c>
      <c r="F67" s="1416" t="s">
        <v>13</v>
      </c>
    </row>
    <row r="68" spans="1:6" ht="78.75" x14ac:dyDescent="0.25">
      <c r="A68" s="97">
        <v>57</v>
      </c>
      <c r="B68" s="1417" t="s">
        <v>30604</v>
      </c>
      <c r="C68" s="1416" t="s">
        <v>30606</v>
      </c>
      <c r="D68" s="1417" t="s">
        <v>30607</v>
      </c>
      <c r="E68" s="238">
        <v>700000</v>
      </c>
      <c r="F68" s="1416" t="s">
        <v>135</v>
      </c>
    </row>
    <row r="69" spans="1:6" ht="63" x14ac:dyDescent="0.25">
      <c r="A69" s="97">
        <v>58</v>
      </c>
      <c r="B69" s="1418" t="s">
        <v>30608</v>
      </c>
      <c r="C69" s="1416" t="s">
        <v>30609</v>
      </c>
      <c r="D69" s="1417" t="s">
        <v>30527</v>
      </c>
      <c r="E69" s="238">
        <v>300000</v>
      </c>
      <c r="F69" s="1416" t="s">
        <v>13</v>
      </c>
    </row>
    <row r="70" spans="1:6" ht="63" x14ac:dyDescent="0.25">
      <c r="A70" s="97">
        <v>59</v>
      </c>
      <c r="B70" s="1417" t="s">
        <v>30610</v>
      </c>
      <c r="C70" s="1416" t="s">
        <v>30611</v>
      </c>
      <c r="D70" s="1417" t="s">
        <v>30527</v>
      </c>
      <c r="E70" s="238">
        <v>350000</v>
      </c>
      <c r="F70" s="1416" t="s">
        <v>13</v>
      </c>
    </row>
    <row r="71" spans="1:6" ht="63" x14ac:dyDescent="0.25">
      <c r="A71" s="97">
        <v>60</v>
      </c>
      <c r="B71" s="1418" t="s">
        <v>30612</v>
      </c>
      <c r="C71" s="1416" t="s">
        <v>30613</v>
      </c>
      <c r="D71" s="1417" t="s">
        <v>30527</v>
      </c>
      <c r="E71" s="238">
        <v>300000</v>
      </c>
      <c r="F71" s="1416" t="s">
        <v>13</v>
      </c>
    </row>
    <row r="72" spans="1:6" ht="63" x14ac:dyDescent="0.25">
      <c r="A72" s="97">
        <v>61</v>
      </c>
      <c r="B72" s="1418" t="s">
        <v>30614</v>
      </c>
      <c r="C72" s="1416" t="s">
        <v>30615</v>
      </c>
      <c r="D72" s="1417" t="s">
        <v>30527</v>
      </c>
      <c r="E72" s="238">
        <v>350000</v>
      </c>
      <c r="F72" s="1416" t="s">
        <v>13</v>
      </c>
    </row>
    <row r="73" spans="1:6" ht="63" x14ac:dyDescent="0.25">
      <c r="A73" s="97">
        <v>62</v>
      </c>
      <c r="B73" s="1418" t="s">
        <v>30616</v>
      </c>
      <c r="C73" s="1416" t="s">
        <v>30617</v>
      </c>
      <c r="D73" s="1417" t="s">
        <v>30527</v>
      </c>
      <c r="E73" s="238">
        <v>350000</v>
      </c>
      <c r="F73" s="1416" t="s">
        <v>13</v>
      </c>
    </row>
    <row r="74" spans="1:6" ht="63" x14ac:dyDescent="0.25">
      <c r="A74" s="97">
        <v>63</v>
      </c>
      <c r="B74" s="1418" t="s">
        <v>30618</v>
      </c>
      <c r="C74" s="1416" t="s">
        <v>30619</v>
      </c>
      <c r="D74" s="1417" t="s">
        <v>30620</v>
      </c>
      <c r="E74" s="238">
        <v>300000</v>
      </c>
      <c r="F74" s="1416" t="s">
        <v>13</v>
      </c>
    </row>
    <row r="75" spans="1:6" ht="63" x14ac:dyDescent="0.25">
      <c r="A75" s="97">
        <v>64</v>
      </c>
      <c r="B75" s="1418" t="s">
        <v>30621</v>
      </c>
      <c r="C75" s="1416" t="s">
        <v>30622</v>
      </c>
      <c r="D75" s="1417" t="s">
        <v>30527</v>
      </c>
      <c r="E75" s="238">
        <v>350000</v>
      </c>
      <c r="F75" s="1416" t="s">
        <v>13</v>
      </c>
    </row>
    <row r="76" spans="1:6" ht="63" x14ac:dyDescent="0.25">
      <c r="A76" s="97">
        <v>65</v>
      </c>
      <c r="B76" s="1418" t="s">
        <v>30623</v>
      </c>
      <c r="C76" s="1416" t="s">
        <v>30624</v>
      </c>
      <c r="D76" s="1417" t="s">
        <v>30527</v>
      </c>
      <c r="E76" s="238">
        <v>300000</v>
      </c>
      <c r="F76" s="1416" t="s">
        <v>13</v>
      </c>
    </row>
    <row r="77" spans="1:6" ht="63" x14ac:dyDescent="0.25">
      <c r="A77" s="97">
        <v>66</v>
      </c>
      <c r="B77" s="1418" t="s">
        <v>30625</v>
      </c>
      <c r="C77" s="1416" t="s">
        <v>30626</v>
      </c>
      <c r="D77" s="1417" t="s">
        <v>30527</v>
      </c>
      <c r="E77" s="238">
        <v>350000</v>
      </c>
      <c r="F77" s="1416" t="s">
        <v>13</v>
      </c>
    </row>
    <row r="78" spans="1:6" ht="63" x14ac:dyDescent="0.25">
      <c r="A78" s="97">
        <v>67</v>
      </c>
      <c r="B78" s="1418" t="s">
        <v>30627</v>
      </c>
      <c r="C78" s="1416" t="s">
        <v>30628</v>
      </c>
      <c r="D78" s="1417" t="s">
        <v>30527</v>
      </c>
      <c r="E78" s="238">
        <v>350000</v>
      </c>
      <c r="F78" s="1416" t="s">
        <v>13</v>
      </c>
    </row>
    <row r="79" spans="1:6" ht="63" x14ac:dyDescent="0.25">
      <c r="A79" s="97">
        <v>68</v>
      </c>
      <c r="B79" s="1418" t="s">
        <v>30629</v>
      </c>
      <c r="C79" s="1416" t="s">
        <v>30630</v>
      </c>
      <c r="D79" s="1417" t="s">
        <v>30527</v>
      </c>
      <c r="E79" s="238">
        <v>350000</v>
      </c>
      <c r="F79" s="1416" t="s">
        <v>13</v>
      </c>
    </row>
    <row r="80" spans="1:6" ht="63" x14ac:dyDescent="0.25">
      <c r="A80" s="97">
        <v>69</v>
      </c>
      <c r="B80" s="1418" t="s">
        <v>30631</v>
      </c>
      <c r="C80" s="1416" t="s">
        <v>30632</v>
      </c>
      <c r="D80" s="1417" t="s">
        <v>30527</v>
      </c>
      <c r="E80" s="238">
        <v>250000</v>
      </c>
      <c r="F80" s="1416" t="s">
        <v>13</v>
      </c>
    </row>
    <row r="81" spans="1:6" ht="63" x14ac:dyDescent="0.25">
      <c r="A81" s="97">
        <v>70</v>
      </c>
      <c r="B81" s="1418" t="s">
        <v>30633</v>
      </c>
      <c r="C81" s="1416" t="s">
        <v>30634</v>
      </c>
      <c r="D81" s="1417" t="s">
        <v>30527</v>
      </c>
      <c r="E81" s="238">
        <v>350000</v>
      </c>
      <c r="F81" s="1416" t="s">
        <v>13</v>
      </c>
    </row>
    <row r="82" spans="1:6" ht="47.25" x14ac:dyDescent="0.25">
      <c r="A82" s="97">
        <v>71</v>
      </c>
      <c r="B82" s="1417" t="s">
        <v>30633</v>
      </c>
      <c r="C82" s="1416" t="s">
        <v>30635</v>
      </c>
      <c r="D82" s="1417" t="s">
        <v>9874</v>
      </c>
      <c r="E82" s="238">
        <v>1600000</v>
      </c>
      <c r="F82" s="1416" t="s">
        <v>13</v>
      </c>
    </row>
    <row r="83" spans="1:6" ht="78.75" x14ac:dyDescent="0.25">
      <c r="A83" s="97">
        <v>72</v>
      </c>
      <c r="B83" s="1417" t="s">
        <v>30636</v>
      </c>
      <c r="C83" s="1416" t="s">
        <v>30637</v>
      </c>
      <c r="D83" s="1417" t="s">
        <v>30638</v>
      </c>
      <c r="E83" s="238">
        <v>200000</v>
      </c>
      <c r="F83" s="1416" t="s">
        <v>135</v>
      </c>
    </row>
    <row r="84" spans="1:6" ht="63" x14ac:dyDescent="0.25">
      <c r="A84" s="97">
        <v>73</v>
      </c>
      <c r="B84" s="1418" t="s">
        <v>30639</v>
      </c>
      <c r="C84" s="1416" t="s">
        <v>30640</v>
      </c>
      <c r="D84" s="1417" t="s">
        <v>30527</v>
      </c>
      <c r="E84" s="238">
        <v>350000</v>
      </c>
      <c r="F84" s="1416" t="s">
        <v>13</v>
      </c>
    </row>
    <row r="85" spans="1:6" ht="63" x14ac:dyDescent="0.25">
      <c r="A85" s="97">
        <v>74</v>
      </c>
      <c r="B85" s="1418" t="s">
        <v>30641</v>
      </c>
      <c r="C85" s="1416" t="s">
        <v>30642</v>
      </c>
      <c r="D85" s="1417" t="s">
        <v>30527</v>
      </c>
      <c r="E85" s="238">
        <v>350000</v>
      </c>
      <c r="F85" s="1416" t="s">
        <v>13</v>
      </c>
    </row>
    <row r="86" spans="1:6" ht="63" x14ac:dyDescent="0.25">
      <c r="A86" s="97">
        <v>75</v>
      </c>
      <c r="B86" s="1418" t="s">
        <v>30643</v>
      </c>
      <c r="C86" s="1416" t="s">
        <v>30644</v>
      </c>
      <c r="D86" s="1417" t="s">
        <v>30527</v>
      </c>
      <c r="E86" s="238">
        <v>350000</v>
      </c>
      <c r="F86" s="1416" t="s">
        <v>13</v>
      </c>
    </row>
    <row r="87" spans="1:6" ht="78.75" x14ac:dyDescent="0.25">
      <c r="A87" s="97">
        <v>76</v>
      </c>
      <c r="B87" s="1417" t="s">
        <v>30645</v>
      </c>
      <c r="C87" s="1416" t="s">
        <v>30646</v>
      </c>
      <c r="D87" s="1417" t="s">
        <v>30638</v>
      </c>
      <c r="E87" s="238">
        <v>300000</v>
      </c>
      <c r="F87" s="1416" t="s">
        <v>135</v>
      </c>
    </row>
    <row r="88" spans="1:6" ht="63" x14ac:dyDescent="0.25">
      <c r="A88" s="97">
        <v>77</v>
      </c>
      <c r="B88" s="1418" t="s">
        <v>30647</v>
      </c>
      <c r="C88" s="1416" t="s">
        <v>30648</v>
      </c>
      <c r="D88" s="1417" t="s">
        <v>30527</v>
      </c>
      <c r="E88" s="238">
        <v>350000</v>
      </c>
      <c r="F88" s="1416" t="s">
        <v>13</v>
      </c>
    </row>
    <row r="89" spans="1:6" ht="63" x14ac:dyDescent="0.25">
      <c r="A89" s="97">
        <v>78</v>
      </c>
      <c r="B89" s="1418" t="s">
        <v>30649</v>
      </c>
      <c r="C89" s="1416" t="s">
        <v>30650</v>
      </c>
      <c r="D89" s="1417" t="s">
        <v>30527</v>
      </c>
      <c r="E89" s="238">
        <v>250000</v>
      </c>
      <c r="F89" s="1416" t="s">
        <v>135</v>
      </c>
    </row>
    <row r="90" spans="1:6" ht="63" x14ac:dyDescent="0.25">
      <c r="A90" s="97">
        <v>79</v>
      </c>
      <c r="B90" s="1418" t="s">
        <v>30651</v>
      </c>
      <c r="C90" s="1416" t="s">
        <v>30652</v>
      </c>
      <c r="D90" s="1417" t="s">
        <v>30527</v>
      </c>
      <c r="E90" s="238">
        <v>200000</v>
      </c>
      <c r="F90" s="1416" t="s">
        <v>135</v>
      </c>
    </row>
    <row r="91" spans="1:6" ht="63" x14ac:dyDescent="0.25">
      <c r="A91" s="97">
        <v>80</v>
      </c>
      <c r="B91" s="1418" t="s">
        <v>30653</v>
      </c>
      <c r="C91" s="1416" t="s">
        <v>30654</v>
      </c>
      <c r="D91" s="1417" t="s">
        <v>30527</v>
      </c>
      <c r="E91" s="238">
        <v>350000</v>
      </c>
      <c r="F91" s="1416" t="s">
        <v>13</v>
      </c>
    </row>
    <row r="92" spans="1:6" ht="63" x14ac:dyDescent="0.25">
      <c r="A92" s="97">
        <v>81</v>
      </c>
      <c r="B92" s="1417" t="s">
        <v>30655</v>
      </c>
      <c r="C92" s="1416" t="s">
        <v>30656</v>
      </c>
      <c r="D92" s="1417" t="s">
        <v>30657</v>
      </c>
      <c r="E92" s="238">
        <v>300000</v>
      </c>
      <c r="F92" s="1416" t="s">
        <v>13</v>
      </c>
    </row>
    <row r="93" spans="1:6" ht="63" x14ac:dyDescent="0.25">
      <c r="A93" s="97">
        <v>82</v>
      </c>
      <c r="B93" s="1417" t="s">
        <v>30658</v>
      </c>
      <c r="C93" s="1416" t="s">
        <v>30659</v>
      </c>
      <c r="D93" s="1417" t="s">
        <v>30579</v>
      </c>
      <c r="E93" s="238">
        <v>200000</v>
      </c>
      <c r="F93" s="1416" t="s">
        <v>135</v>
      </c>
    </row>
    <row r="94" spans="1:6" ht="63" x14ac:dyDescent="0.25">
      <c r="A94" s="97">
        <v>83</v>
      </c>
      <c r="B94" s="1418" t="s">
        <v>30660</v>
      </c>
      <c r="C94" s="1416" t="s">
        <v>30661</v>
      </c>
      <c r="D94" s="1417" t="s">
        <v>30527</v>
      </c>
      <c r="E94" s="238">
        <v>350000</v>
      </c>
      <c r="F94" s="1416" t="s">
        <v>13</v>
      </c>
    </row>
    <row r="95" spans="1:6" ht="47.25" x14ac:dyDescent="0.25">
      <c r="A95" s="97">
        <v>84</v>
      </c>
      <c r="B95" s="1417" t="s">
        <v>30662</v>
      </c>
      <c r="C95" s="1416" t="s">
        <v>30663</v>
      </c>
      <c r="D95" s="1417" t="s">
        <v>30664</v>
      </c>
      <c r="E95" s="238">
        <v>200000</v>
      </c>
      <c r="F95" s="1416" t="s">
        <v>135</v>
      </c>
    </row>
    <row r="96" spans="1:6" x14ac:dyDescent="0.25">
      <c r="A96" s="97"/>
      <c r="B96" s="2384" t="s">
        <v>5872</v>
      </c>
      <c r="C96" s="2384"/>
      <c r="D96" s="10"/>
      <c r="E96" s="77"/>
      <c r="F96" s="10"/>
    </row>
    <row r="97" spans="1:6" ht="63" x14ac:dyDescent="0.25">
      <c r="A97" s="97">
        <v>85</v>
      </c>
      <c r="B97" s="1418" t="s">
        <v>30665</v>
      </c>
      <c r="C97" s="23" t="s">
        <v>30666</v>
      </c>
      <c r="D97" s="1417" t="s">
        <v>30667</v>
      </c>
      <c r="E97" s="238">
        <v>600000</v>
      </c>
      <c r="F97" s="1416" t="s">
        <v>135</v>
      </c>
    </row>
    <row r="98" spans="1:6" ht="63" x14ac:dyDescent="0.25">
      <c r="A98" s="97">
        <v>86</v>
      </c>
      <c r="B98" s="1418" t="s">
        <v>30668</v>
      </c>
      <c r="C98" s="23" t="s">
        <v>30669</v>
      </c>
      <c r="D98" s="1417" t="s">
        <v>14672</v>
      </c>
      <c r="E98" s="238">
        <v>2200000</v>
      </c>
      <c r="F98" s="1416" t="s">
        <v>13</v>
      </c>
    </row>
    <row r="99" spans="1:6" ht="63" x14ac:dyDescent="0.25">
      <c r="A99" s="97">
        <v>87</v>
      </c>
      <c r="B99" s="1418" t="s">
        <v>30670</v>
      </c>
      <c r="C99" s="23" t="s">
        <v>30671</v>
      </c>
      <c r="D99" s="1417" t="s">
        <v>30527</v>
      </c>
      <c r="E99" s="238">
        <v>350000</v>
      </c>
      <c r="F99" s="1416" t="s">
        <v>13</v>
      </c>
    </row>
    <row r="100" spans="1:6" ht="63" x14ac:dyDescent="0.25">
      <c r="A100" s="97">
        <v>88</v>
      </c>
      <c r="B100" s="1418" t="s">
        <v>30672</v>
      </c>
      <c r="C100" s="23" t="s">
        <v>30673</v>
      </c>
      <c r="D100" s="1417" t="s">
        <v>30527</v>
      </c>
      <c r="E100" s="238">
        <v>300000</v>
      </c>
      <c r="F100" s="1416" t="s">
        <v>13</v>
      </c>
    </row>
    <row r="101" spans="1:6" ht="47.25" x14ac:dyDescent="0.25">
      <c r="A101" s="97">
        <v>89</v>
      </c>
      <c r="B101" s="1417" t="s">
        <v>30674</v>
      </c>
      <c r="C101" s="23" t="s">
        <v>30675</v>
      </c>
      <c r="D101" s="1417" t="s">
        <v>30676</v>
      </c>
      <c r="E101" s="77">
        <v>1000000</v>
      </c>
      <c r="F101" s="1416" t="s">
        <v>135</v>
      </c>
    </row>
    <row r="102" spans="1:6" ht="63" x14ac:dyDescent="0.25">
      <c r="A102" s="97">
        <v>90</v>
      </c>
      <c r="B102" s="1418" t="s">
        <v>30677</v>
      </c>
      <c r="C102" s="23" t="s">
        <v>30678</v>
      </c>
      <c r="D102" s="1417" t="s">
        <v>30527</v>
      </c>
      <c r="E102" s="238">
        <v>350000</v>
      </c>
      <c r="F102" s="1416" t="s">
        <v>13</v>
      </c>
    </row>
    <row r="103" spans="1:6" ht="63" x14ac:dyDescent="0.25">
      <c r="A103" s="97">
        <v>91</v>
      </c>
      <c r="B103" s="1418" t="s">
        <v>30679</v>
      </c>
      <c r="C103" s="23" t="s">
        <v>30680</v>
      </c>
      <c r="D103" s="1417" t="s">
        <v>30527</v>
      </c>
      <c r="E103" s="238">
        <v>350000</v>
      </c>
      <c r="F103" s="1416" t="s">
        <v>13</v>
      </c>
    </row>
    <row r="104" spans="1:6" ht="78.75" x14ac:dyDescent="0.25">
      <c r="A104" s="97">
        <v>92</v>
      </c>
      <c r="B104" s="1417" t="s">
        <v>30679</v>
      </c>
      <c r="C104" s="23" t="s">
        <v>30681</v>
      </c>
      <c r="D104" s="1417" t="s">
        <v>30682</v>
      </c>
      <c r="E104" s="77">
        <v>500000</v>
      </c>
      <c r="F104" s="1416" t="s">
        <v>135</v>
      </c>
    </row>
    <row r="105" spans="1:6" ht="47.25" x14ac:dyDescent="0.25">
      <c r="A105" s="97">
        <v>93</v>
      </c>
      <c r="B105" s="1417" t="s">
        <v>30683</v>
      </c>
      <c r="C105" s="23" t="s">
        <v>30684</v>
      </c>
      <c r="D105" s="1417" t="s">
        <v>30676</v>
      </c>
      <c r="E105" s="77">
        <v>1000000</v>
      </c>
      <c r="F105" s="1416" t="s">
        <v>135</v>
      </c>
    </row>
    <row r="106" spans="1:6" ht="63" x14ac:dyDescent="0.25">
      <c r="A106" s="97">
        <v>94</v>
      </c>
      <c r="B106" s="1418" t="s">
        <v>30685</v>
      </c>
      <c r="C106" s="23" t="s">
        <v>30686</v>
      </c>
      <c r="D106" s="1417" t="s">
        <v>30527</v>
      </c>
      <c r="E106" s="238">
        <v>200000</v>
      </c>
      <c r="F106" s="1416" t="s">
        <v>13</v>
      </c>
    </row>
    <row r="107" spans="1:6" ht="78.75" x14ac:dyDescent="0.25">
      <c r="A107" s="97">
        <v>95</v>
      </c>
      <c r="B107" s="1418" t="s">
        <v>30687</v>
      </c>
      <c r="C107" s="23" t="s">
        <v>30688</v>
      </c>
      <c r="D107" s="1417" t="s">
        <v>30527</v>
      </c>
      <c r="E107" s="238">
        <v>350000</v>
      </c>
      <c r="F107" s="1416" t="s">
        <v>13</v>
      </c>
    </row>
    <row r="108" spans="1:6" ht="47.25" x14ac:dyDescent="0.25">
      <c r="A108" s="97">
        <v>96</v>
      </c>
      <c r="B108" s="1418" t="s">
        <v>30689</v>
      </c>
      <c r="C108" s="23" t="s">
        <v>30690</v>
      </c>
      <c r="D108" s="1417" t="s">
        <v>30691</v>
      </c>
      <c r="E108" s="238">
        <v>500000</v>
      </c>
      <c r="F108" s="1416" t="s">
        <v>135</v>
      </c>
    </row>
    <row r="109" spans="1:6" ht="63" x14ac:dyDescent="0.25">
      <c r="A109" s="97">
        <v>97</v>
      </c>
      <c r="B109" s="1418" t="s">
        <v>30692</v>
      </c>
      <c r="C109" s="23" t="s">
        <v>30693</v>
      </c>
      <c r="D109" s="1417" t="s">
        <v>30527</v>
      </c>
      <c r="E109" s="238">
        <v>300000</v>
      </c>
      <c r="F109" s="1416" t="s">
        <v>13</v>
      </c>
    </row>
    <row r="110" spans="1:6" ht="78.75" x14ac:dyDescent="0.25">
      <c r="A110" s="97">
        <v>98</v>
      </c>
      <c r="B110" s="1418" t="s">
        <v>30694</v>
      </c>
      <c r="C110" s="23" t="s">
        <v>30695</v>
      </c>
      <c r="D110" s="1417" t="s">
        <v>30527</v>
      </c>
      <c r="E110" s="238">
        <v>300000</v>
      </c>
      <c r="F110" s="1416" t="s">
        <v>13</v>
      </c>
    </row>
    <row r="111" spans="1:6" ht="63" x14ac:dyDescent="0.25">
      <c r="A111" s="97">
        <v>99</v>
      </c>
      <c r="B111" s="1417" t="s">
        <v>30696</v>
      </c>
      <c r="C111" s="23" t="s">
        <v>30697</v>
      </c>
      <c r="D111" s="1417" t="s">
        <v>30657</v>
      </c>
      <c r="E111" s="77">
        <v>250000</v>
      </c>
      <c r="F111" s="1416" t="s">
        <v>13</v>
      </c>
    </row>
    <row r="112" spans="1:6" ht="78.75" x14ac:dyDescent="0.25">
      <c r="A112" s="97">
        <v>100</v>
      </c>
      <c r="B112" s="1417" t="s">
        <v>30698</v>
      </c>
      <c r="C112" s="23" t="s">
        <v>30699</v>
      </c>
      <c r="D112" s="1417" t="s">
        <v>30657</v>
      </c>
      <c r="E112" s="77">
        <v>250000</v>
      </c>
      <c r="F112" s="1416" t="s">
        <v>13</v>
      </c>
    </row>
    <row r="113" spans="1:6" ht="31.5" x14ac:dyDescent="0.25">
      <c r="A113" s="97"/>
      <c r="B113" s="96" t="s">
        <v>303</v>
      </c>
      <c r="C113" s="10"/>
      <c r="D113" s="10"/>
      <c r="E113" s="77"/>
      <c r="F113" s="10"/>
    </row>
    <row r="114" spans="1:6" ht="63" x14ac:dyDescent="0.25">
      <c r="A114" s="97">
        <v>101</v>
      </c>
      <c r="B114" s="1417" t="s">
        <v>30509</v>
      </c>
      <c r="C114" s="1416" t="s">
        <v>30700</v>
      </c>
      <c r="D114" s="1417" t="s">
        <v>30657</v>
      </c>
      <c r="E114" s="77">
        <v>300000</v>
      </c>
      <c r="F114" s="1416" t="s">
        <v>13</v>
      </c>
    </row>
    <row r="115" spans="1:6" ht="63" x14ac:dyDescent="0.25">
      <c r="A115" s="97">
        <v>102</v>
      </c>
      <c r="B115" s="1417" t="s">
        <v>30701</v>
      </c>
      <c r="C115" s="1416" t="s">
        <v>30702</v>
      </c>
      <c r="D115" s="1417" t="s">
        <v>30657</v>
      </c>
      <c r="E115" s="77">
        <v>300000</v>
      </c>
      <c r="F115" s="1416" t="s">
        <v>13</v>
      </c>
    </row>
    <row r="116" spans="1:6" ht="63" x14ac:dyDescent="0.25">
      <c r="A116" s="97">
        <v>103</v>
      </c>
      <c r="B116" s="1417" t="s">
        <v>30668</v>
      </c>
      <c r="C116" s="1416" t="s">
        <v>30703</v>
      </c>
      <c r="D116" s="1417" t="s">
        <v>30657</v>
      </c>
      <c r="E116" s="77">
        <v>300000</v>
      </c>
      <c r="F116" s="1416" t="s">
        <v>13</v>
      </c>
    </row>
    <row r="117" spans="1:6" ht="63" x14ac:dyDescent="0.25">
      <c r="A117" s="97">
        <v>104</v>
      </c>
      <c r="B117" s="1417" t="s">
        <v>30546</v>
      </c>
      <c r="C117" s="1416" t="s">
        <v>30704</v>
      </c>
      <c r="D117" s="1417" t="s">
        <v>30705</v>
      </c>
      <c r="E117" s="77">
        <v>100000</v>
      </c>
      <c r="F117" s="1416" t="s">
        <v>135</v>
      </c>
    </row>
    <row r="118" spans="1:6" ht="63" x14ac:dyDescent="0.25">
      <c r="A118" s="97">
        <v>105</v>
      </c>
      <c r="B118" s="1417" t="s">
        <v>30706</v>
      </c>
      <c r="C118" s="1416" t="s">
        <v>30707</v>
      </c>
      <c r="D118" s="1417" t="s">
        <v>30708</v>
      </c>
      <c r="E118" s="77">
        <v>300000</v>
      </c>
      <c r="F118" s="1416" t="s">
        <v>13</v>
      </c>
    </row>
    <row r="119" spans="1:6" x14ac:dyDescent="0.25">
      <c r="A119" s="97"/>
      <c r="B119" s="96" t="s">
        <v>219</v>
      </c>
      <c r="C119" s="10"/>
      <c r="D119" s="10"/>
      <c r="E119" s="77"/>
      <c r="F119" s="10"/>
    </row>
    <row r="120" spans="1:6" ht="31.5" x14ac:dyDescent="0.25">
      <c r="A120" s="97">
        <v>106</v>
      </c>
      <c r="B120" s="1417" t="s">
        <v>30709</v>
      </c>
      <c r="C120" s="1416" t="s">
        <v>30710</v>
      </c>
      <c r="D120" s="1417" t="s">
        <v>7414</v>
      </c>
      <c r="E120" s="77">
        <v>813640.6</v>
      </c>
      <c r="F120" s="1416" t="s">
        <v>13</v>
      </c>
    </row>
    <row r="121" spans="1:6" ht="63" x14ac:dyDescent="0.25">
      <c r="A121" s="97">
        <v>107</v>
      </c>
      <c r="B121" s="1417" t="s">
        <v>30711</v>
      </c>
      <c r="C121" s="1416" t="s">
        <v>30712</v>
      </c>
      <c r="D121" s="1417" t="s">
        <v>30713</v>
      </c>
      <c r="E121" s="77">
        <v>250000</v>
      </c>
      <c r="F121" s="1416" t="s">
        <v>13</v>
      </c>
    </row>
    <row r="122" spans="1:6" ht="63" x14ac:dyDescent="0.25">
      <c r="A122" s="97">
        <v>108</v>
      </c>
      <c r="B122" s="1419" t="s">
        <v>30714</v>
      </c>
      <c r="C122" s="1416" t="s">
        <v>30715</v>
      </c>
      <c r="D122" s="1419" t="s">
        <v>30716</v>
      </c>
      <c r="E122" s="238">
        <v>500000</v>
      </c>
      <c r="F122" s="1416" t="s">
        <v>135</v>
      </c>
    </row>
    <row r="123" spans="1:6" ht="110.25" x14ac:dyDescent="0.25">
      <c r="A123" s="97">
        <v>109</v>
      </c>
      <c r="B123" s="1417" t="s">
        <v>30717</v>
      </c>
      <c r="C123" s="1416" t="s">
        <v>30718</v>
      </c>
      <c r="D123" s="1417" t="s">
        <v>30719</v>
      </c>
      <c r="E123" s="77">
        <v>500000</v>
      </c>
      <c r="F123" s="1416" t="s">
        <v>135</v>
      </c>
    </row>
    <row r="124" spans="1:6" x14ac:dyDescent="0.25">
      <c r="A124" s="97"/>
      <c r="B124" s="2384" t="s">
        <v>477</v>
      </c>
      <c r="C124" s="2384"/>
      <c r="D124" s="10"/>
      <c r="E124" s="77"/>
      <c r="F124" s="10"/>
    </row>
    <row r="125" spans="1:6" ht="189" x14ac:dyDescent="0.25">
      <c r="A125" s="97">
        <v>110</v>
      </c>
      <c r="B125" s="10" t="s">
        <v>30720</v>
      </c>
      <c r="C125" s="10" t="s">
        <v>30721</v>
      </c>
      <c r="D125" s="10" t="s">
        <v>30722</v>
      </c>
      <c r="E125" s="77">
        <v>1169256.8</v>
      </c>
      <c r="F125" s="1416" t="s">
        <v>13</v>
      </c>
    </row>
    <row r="126" spans="1:6" ht="189" x14ac:dyDescent="0.25">
      <c r="A126" s="97">
        <v>111</v>
      </c>
      <c r="B126" s="10" t="s">
        <v>30723</v>
      </c>
      <c r="C126" s="10" t="s">
        <v>30724</v>
      </c>
      <c r="D126" s="10" t="s">
        <v>30725</v>
      </c>
      <c r="E126" s="77">
        <v>1169256.8</v>
      </c>
      <c r="F126" s="1416" t="s">
        <v>13</v>
      </c>
    </row>
    <row r="127" spans="1:6" ht="189" x14ac:dyDescent="0.25">
      <c r="A127" s="97">
        <v>112</v>
      </c>
      <c r="B127" s="10" t="s">
        <v>30726</v>
      </c>
      <c r="C127" s="10" t="s">
        <v>30727</v>
      </c>
      <c r="D127" s="10" t="s">
        <v>30722</v>
      </c>
      <c r="E127" s="77">
        <v>1169256.8</v>
      </c>
      <c r="F127" s="1416" t="s">
        <v>13</v>
      </c>
    </row>
    <row r="128" spans="1:6" ht="189" x14ac:dyDescent="0.25">
      <c r="A128" s="97">
        <v>113</v>
      </c>
      <c r="B128" s="10" t="s">
        <v>30728</v>
      </c>
      <c r="C128" s="10" t="s">
        <v>30729</v>
      </c>
      <c r="D128" s="10" t="s">
        <v>30722</v>
      </c>
      <c r="E128" s="77">
        <v>1169256.8</v>
      </c>
      <c r="F128" s="1416" t="s">
        <v>13</v>
      </c>
    </row>
    <row r="129" spans="1:6" x14ac:dyDescent="0.25">
      <c r="A129" s="97"/>
      <c r="B129" s="96" t="s">
        <v>248</v>
      </c>
      <c r="C129" s="10"/>
      <c r="D129" s="10"/>
      <c r="E129" s="138">
        <f>SUM(E6:E128)</f>
        <v>80982043.819999978</v>
      </c>
      <c r="F129" s="10"/>
    </row>
    <row r="130" spans="1:6" x14ac:dyDescent="0.25">
      <c r="A130" s="2"/>
      <c r="B130" s="2383" t="s">
        <v>9</v>
      </c>
      <c r="C130" s="2383"/>
      <c r="D130" s="2383"/>
      <c r="E130" s="257"/>
      <c r="F130" s="96"/>
    </row>
    <row r="131" spans="1:6" ht="63" x14ac:dyDescent="0.25">
      <c r="A131" s="2">
        <v>1</v>
      </c>
      <c r="B131" s="2" t="s">
        <v>269</v>
      </c>
      <c r="C131" s="7" t="s">
        <v>30730</v>
      </c>
      <c r="D131" s="2" t="s">
        <v>271</v>
      </c>
      <c r="E131" s="77">
        <v>1000000</v>
      </c>
      <c r="F131" s="10" t="s">
        <v>272</v>
      </c>
    </row>
    <row r="132" spans="1:6" x14ac:dyDescent="0.25">
      <c r="A132" s="2"/>
      <c r="B132" s="9" t="s">
        <v>273</v>
      </c>
      <c r="C132" s="7"/>
      <c r="D132" s="2"/>
      <c r="E132" s="77"/>
      <c r="F132" s="10"/>
    </row>
    <row r="133" spans="1:6" ht="94.5" x14ac:dyDescent="0.25">
      <c r="A133" s="2">
        <v>2</v>
      </c>
      <c r="B133" s="2" t="s">
        <v>274</v>
      </c>
      <c r="C133" s="7" t="s">
        <v>30731</v>
      </c>
      <c r="D133" s="2" t="s">
        <v>276</v>
      </c>
      <c r="E133" s="77">
        <v>4500000</v>
      </c>
      <c r="F133" s="10" t="s">
        <v>277</v>
      </c>
    </row>
    <row r="134" spans="1:6" x14ac:dyDescent="0.25">
      <c r="A134" s="2"/>
      <c r="B134" s="9" t="s">
        <v>248</v>
      </c>
      <c r="C134" s="2"/>
      <c r="D134" s="2"/>
      <c r="E134" s="138">
        <v>5500000</v>
      </c>
      <c r="F134" s="10"/>
    </row>
    <row r="135" spans="1:6" ht="21.75" customHeight="1" x14ac:dyDescent="0.25">
      <c r="A135" s="2"/>
      <c r="B135" s="2373" t="s">
        <v>323</v>
      </c>
      <c r="C135" s="2374"/>
      <c r="D135" s="2"/>
      <c r="E135" s="138"/>
      <c r="F135" s="10"/>
    </row>
    <row r="136" spans="1:6" ht="78.75" x14ac:dyDescent="0.25">
      <c r="A136" s="97">
        <v>105</v>
      </c>
      <c r="B136" s="1417" t="s">
        <v>30732</v>
      </c>
      <c r="C136" s="1416" t="s">
        <v>30733</v>
      </c>
      <c r="D136" s="1417" t="s">
        <v>30734</v>
      </c>
      <c r="E136" s="77">
        <v>328301</v>
      </c>
      <c r="F136" s="1416" t="s">
        <v>13</v>
      </c>
    </row>
    <row r="137" spans="1:6" x14ac:dyDescent="0.25">
      <c r="A137" s="88"/>
      <c r="B137" s="88" t="s">
        <v>248</v>
      </c>
      <c r="C137" s="88"/>
      <c r="D137" s="88"/>
      <c r="E137" s="138">
        <v>328301</v>
      </c>
      <c r="F137" s="88"/>
    </row>
    <row r="138" spans="1:6" x14ac:dyDescent="0.25">
      <c r="A138" s="88"/>
      <c r="B138" s="88" t="s">
        <v>324</v>
      </c>
      <c r="C138" s="88"/>
      <c r="D138" s="88"/>
      <c r="E138" s="89">
        <f>E137+E134+E129</f>
        <v>86810344.819999978</v>
      </c>
      <c r="F138" s="88"/>
    </row>
    <row r="142" spans="1:6" x14ac:dyDescent="0.25">
      <c r="A142" s="2454" t="s">
        <v>0</v>
      </c>
      <c r="B142" s="2454"/>
      <c r="C142" s="2454"/>
      <c r="D142" s="2454"/>
      <c r="E142" s="2454"/>
      <c r="F142" s="2454"/>
    </row>
    <row r="143" spans="1:6" x14ac:dyDescent="0.25">
      <c r="A143" s="2454" t="s">
        <v>30488</v>
      </c>
      <c r="B143" s="2454"/>
      <c r="C143" s="2454"/>
      <c r="D143" s="2454"/>
      <c r="E143" s="2454"/>
      <c r="F143" s="2454"/>
    </row>
    <row r="144" spans="1:6" x14ac:dyDescent="0.25">
      <c r="A144" s="2454" t="s">
        <v>281</v>
      </c>
      <c r="B144" s="2454"/>
      <c r="C144" s="2454"/>
      <c r="D144" s="2454"/>
      <c r="E144" s="2454"/>
      <c r="F144" s="2454"/>
    </row>
    <row r="145" spans="1:6" ht="31.5" x14ac:dyDescent="0.25">
      <c r="A145" s="1767" t="s">
        <v>282</v>
      </c>
      <c r="B145" s="1767" t="s">
        <v>4</v>
      </c>
      <c r="C145" s="1767" t="s">
        <v>5</v>
      </c>
      <c r="D145" s="1767" t="s">
        <v>6948</v>
      </c>
      <c r="E145" s="1737" t="s">
        <v>2611</v>
      </c>
      <c r="F145" s="1767" t="s">
        <v>8</v>
      </c>
    </row>
    <row r="146" spans="1:6" x14ac:dyDescent="0.25">
      <c r="A146" s="1898"/>
      <c r="B146" s="3036" t="s">
        <v>9</v>
      </c>
      <c r="C146" s="3036"/>
      <c r="D146" s="3036"/>
      <c r="E146" s="1899"/>
      <c r="F146" s="1900"/>
    </row>
    <row r="147" spans="1:6" ht="126" x14ac:dyDescent="0.25">
      <c r="A147" s="1898">
        <v>1</v>
      </c>
      <c r="B147" s="1901" t="s">
        <v>295</v>
      </c>
      <c r="C147" s="1901" t="s">
        <v>30490</v>
      </c>
      <c r="D147" s="1901" t="s">
        <v>710</v>
      </c>
      <c r="E147" s="1902">
        <v>532758.62</v>
      </c>
      <c r="F147" s="1901" t="s">
        <v>135</v>
      </c>
    </row>
    <row r="148" spans="1:6" ht="47.25" x14ac:dyDescent="0.25">
      <c r="A148" s="1898">
        <v>2</v>
      </c>
      <c r="B148" s="1901" t="s">
        <v>23</v>
      </c>
      <c r="C148" s="1901" t="s">
        <v>30493</v>
      </c>
      <c r="D148" s="1901" t="s">
        <v>30494</v>
      </c>
      <c r="E148" s="1902">
        <v>150000</v>
      </c>
      <c r="F148" s="1901" t="s">
        <v>135</v>
      </c>
    </row>
    <row r="149" spans="1:6" x14ac:dyDescent="0.25">
      <c r="A149" s="1898"/>
      <c r="B149" s="3037" t="s">
        <v>25644</v>
      </c>
      <c r="C149" s="3037"/>
      <c r="D149" s="3037"/>
      <c r="E149" s="1902"/>
      <c r="F149" s="1901"/>
    </row>
    <row r="150" spans="1:6" ht="126" x14ac:dyDescent="0.25">
      <c r="A150" s="1898">
        <v>3</v>
      </c>
      <c r="B150" s="1901" t="s">
        <v>11140</v>
      </c>
      <c r="C150" s="1901" t="s">
        <v>30495</v>
      </c>
      <c r="D150" s="1901" t="s">
        <v>710</v>
      </c>
      <c r="E150" s="1902">
        <v>141379.32</v>
      </c>
      <c r="F150" s="1901" t="s">
        <v>135</v>
      </c>
    </row>
    <row r="151" spans="1:6" ht="63" x14ac:dyDescent="0.25">
      <c r="A151" s="1898">
        <v>4</v>
      </c>
      <c r="B151" s="1901" t="s">
        <v>7599</v>
      </c>
      <c r="C151" s="1901" t="s">
        <v>30496</v>
      </c>
      <c r="D151" s="1901" t="s">
        <v>30497</v>
      </c>
      <c r="E151" s="1902">
        <v>200000</v>
      </c>
      <c r="F151" s="1901" t="s">
        <v>135</v>
      </c>
    </row>
    <row r="152" spans="1:6" x14ac:dyDescent="0.25">
      <c r="A152" s="1898"/>
      <c r="B152" s="3037" t="s">
        <v>40</v>
      </c>
      <c r="C152" s="3038"/>
      <c r="D152" s="1901"/>
      <c r="E152" s="1902"/>
      <c r="F152" s="1901"/>
    </row>
    <row r="153" spans="1:6" ht="94.5" x14ac:dyDescent="0.25">
      <c r="A153" s="1898">
        <v>5</v>
      </c>
      <c r="B153" s="1901" t="s">
        <v>9628</v>
      </c>
      <c r="C153" s="1901" t="s">
        <v>30500</v>
      </c>
      <c r="D153" s="1901" t="s">
        <v>33068</v>
      </c>
      <c r="E153" s="1902">
        <v>568965.51</v>
      </c>
      <c r="F153" s="1901" t="s">
        <v>135</v>
      </c>
    </row>
    <row r="154" spans="1:6" x14ac:dyDescent="0.25">
      <c r="A154" s="1898"/>
      <c r="B154" s="1903" t="s">
        <v>306</v>
      </c>
      <c r="C154" s="1901"/>
      <c r="D154" s="1901"/>
      <c r="E154" s="1902"/>
      <c r="F154" s="1901"/>
    </row>
    <row r="155" spans="1:6" ht="126" x14ac:dyDescent="0.25">
      <c r="A155" s="1898">
        <v>6</v>
      </c>
      <c r="B155" s="1904" t="s">
        <v>2386</v>
      </c>
      <c r="C155" s="1901" t="s">
        <v>30504</v>
      </c>
      <c r="D155" s="1905" t="s">
        <v>30505</v>
      </c>
      <c r="E155" s="1902">
        <v>227586.2</v>
      </c>
      <c r="F155" s="1901" t="s">
        <v>135</v>
      </c>
    </row>
    <row r="156" spans="1:6" x14ac:dyDescent="0.25">
      <c r="A156" s="1898"/>
      <c r="B156" s="3037" t="s">
        <v>5872</v>
      </c>
      <c r="C156" s="3037"/>
      <c r="D156" s="1901"/>
      <c r="E156" s="1902"/>
      <c r="F156" s="1901"/>
    </row>
    <row r="157" spans="1:6" ht="47.25" x14ac:dyDescent="0.25">
      <c r="A157" s="1898">
        <v>7</v>
      </c>
      <c r="B157" s="1906" t="s">
        <v>30665</v>
      </c>
      <c r="C157" s="1611" t="s">
        <v>42154</v>
      </c>
      <c r="D157" s="1904" t="s">
        <v>42155</v>
      </c>
      <c r="E157" s="238">
        <v>8600000</v>
      </c>
      <c r="F157" s="1907" t="s">
        <v>13</v>
      </c>
    </row>
    <row r="158" spans="1:6" ht="63" x14ac:dyDescent="0.25">
      <c r="A158" s="1898">
        <v>8</v>
      </c>
      <c r="B158" s="1906" t="s">
        <v>30685</v>
      </c>
      <c r="C158" s="1611" t="s">
        <v>42156</v>
      </c>
      <c r="D158" s="1904" t="s">
        <v>19218</v>
      </c>
      <c r="E158" s="238">
        <v>958620.69</v>
      </c>
      <c r="F158" s="1907" t="s">
        <v>13</v>
      </c>
    </row>
    <row r="159" spans="1:6" x14ac:dyDescent="0.25">
      <c r="A159" s="1725"/>
      <c r="B159" s="1908" t="s">
        <v>248</v>
      </c>
      <c r="C159" s="1725"/>
      <c r="D159" s="1725"/>
      <c r="E159" s="1909">
        <f>SUM(E147:E158)</f>
        <v>11379310.34</v>
      </c>
      <c r="F159" s="1910"/>
    </row>
    <row r="160" spans="1:6" x14ac:dyDescent="0.25">
      <c r="A160" s="2678" t="s">
        <v>42157</v>
      </c>
      <c r="B160" s="2678"/>
      <c r="C160" s="2678"/>
      <c r="D160" s="2678" t="s">
        <v>279</v>
      </c>
      <c r="E160" s="2678"/>
      <c r="F160" s="2678"/>
    </row>
  </sheetData>
  <mergeCells count="20">
    <mergeCell ref="A160:C160"/>
    <mergeCell ref="D160:F160"/>
    <mergeCell ref="A143:F143"/>
    <mergeCell ref="A144:F144"/>
    <mergeCell ref="B146:D146"/>
    <mergeCell ref="B149:D149"/>
    <mergeCell ref="B152:C152"/>
    <mergeCell ref="B156:C156"/>
    <mergeCell ref="A142:F142"/>
    <mergeCell ref="A1:F1"/>
    <mergeCell ref="A2:F2"/>
    <mergeCell ref="A3:F3"/>
    <mergeCell ref="B5:D5"/>
    <mergeCell ref="B11:D11"/>
    <mergeCell ref="B24:C24"/>
    <mergeCell ref="B96:C96"/>
    <mergeCell ref="B124:C124"/>
    <mergeCell ref="B130:D130"/>
    <mergeCell ref="B135:C135"/>
    <mergeCell ref="B17:C17"/>
  </mergeCells>
  <pageMargins left="0.7" right="0.7" top="0.75" bottom="0.75" header="0.3" footer="0.3"/>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5"/>
  <sheetViews>
    <sheetView workbookViewId="0">
      <selection activeCell="C10" sqref="C10"/>
    </sheetView>
  </sheetViews>
  <sheetFormatPr defaultRowHeight="15.75" x14ac:dyDescent="0.25"/>
  <cols>
    <col min="1" max="1" width="9.140625" style="128"/>
    <col min="2" max="2" width="14.85546875" style="128" customWidth="1"/>
    <col min="3" max="3" width="42.85546875" style="128" customWidth="1"/>
    <col min="4" max="4" width="21.28515625" style="128" customWidth="1"/>
    <col min="5" max="5" width="20.5703125" style="128" customWidth="1"/>
    <col min="6" max="6" width="15.5703125" style="128" customWidth="1"/>
    <col min="7" max="16384" width="9.140625" style="128"/>
  </cols>
  <sheetData>
    <row r="1" spans="1:6" x14ac:dyDescent="0.25">
      <c r="A1" s="2345" t="s">
        <v>0</v>
      </c>
      <c r="B1" s="2345"/>
      <c r="C1" s="2345"/>
      <c r="D1" s="2345"/>
      <c r="E1" s="2345"/>
      <c r="F1" s="2345"/>
    </row>
    <row r="2" spans="1:6" x14ac:dyDescent="0.25">
      <c r="A2" s="2345" t="s">
        <v>31181</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2611</v>
      </c>
      <c r="F4" s="96" t="s">
        <v>8</v>
      </c>
    </row>
    <row r="5" spans="1:6" x14ac:dyDescent="0.25">
      <c r="A5" s="146"/>
      <c r="B5" s="2472" t="s">
        <v>9</v>
      </c>
      <c r="C5" s="2472"/>
      <c r="D5" s="2472"/>
      <c r="E5" s="189"/>
      <c r="F5" s="76"/>
    </row>
    <row r="6" spans="1:6" ht="31.5" x14ac:dyDescent="0.25">
      <c r="A6" s="72">
        <v>1</v>
      </c>
      <c r="B6" s="75" t="s">
        <v>289</v>
      </c>
      <c r="C6" s="75" t="s">
        <v>31182</v>
      </c>
      <c r="D6" s="75" t="s">
        <v>329</v>
      </c>
      <c r="E6" s="77">
        <v>1286150</v>
      </c>
      <c r="F6" s="75" t="s">
        <v>272</v>
      </c>
    </row>
    <row r="7" spans="1:6" ht="110.25" x14ac:dyDescent="0.25">
      <c r="A7" s="72">
        <v>2</v>
      </c>
      <c r="B7" s="75" t="s">
        <v>295</v>
      </c>
      <c r="C7" s="75" t="s">
        <v>31183</v>
      </c>
      <c r="D7" s="75" t="s">
        <v>1232</v>
      </c>
      <c r="E7" s="77">
        <v>1127643.1299999999</v>
      </c>
      <c r="F7" s="75" t="s">
        <v>272</v>
      </c>
    </row>
    <row r="8" spans="1:6" ht="31.5" x14ac:dyDescent="0.25">
      <c r="A8" s="72">
        <v>3</v>
      </c>
      <c r="B8" s="75" t="s">
        <v>17</v>
      </c>
      <c r="C8" s="75" t="s">
        <v>31184</v>
      </c>
      <c r="D8" s="75" t="s">
        <v>19</v>
      </c>
      <c r="E8" s="77">
        <v>250000</v>
      </c>
      <c r="F8" s="75" t="s">
        <v>272</v>
      </c>
    </row>
    <row r="9" spans="1:6" ht="31.5" x14ac:dyDescent="0.25">
      <c r="A9" s="72">
        <v>4</v>
      </c>
      <c r="B9" s="75" t="s">
        <v>20</v>
      </c>
      <c r="C9" s="75" t="s">
        <v>31185</v>
      </c>
      <c r="D9" s="75" t="s">
        <v>22</v>
      </c>
      <c r="E9" s="77">
        <v>250000</v>
      </c>
      <c r="F9" s="75" t="s">
        <v>272</v>
      </c>
    </row>
    <row r="10" spans="1:6" ht="78.75" x14ac:dyDescent="0.25">
      <c r="A10" s="72">
        <v>5</v>
      </c>
      <c r="B10" s="75" t="s">
        <v>23</v>
      </c>
      <c r="C10" s="75" t="s">
        <v>31186</v>
      </c>
      <c r="D10" s="75" t="s">
        <v>3056</v>
      </c>
      <c r="E10" s="77">
        <v>1294827.55</v>
      </c>
      <c r="F10" s="75" t="s">
        <v>272</v>
      </c>
    </row>
    <row r="11" spans="1:6" x14ac:dyDescent="0.25">
      <c r="A11" s="72"/>
      <c r="B11" s="2351" t="s">
        <v>334</v>
      </c>
      <c r="C11" s="2351"/>
      <c r="D11" s="2351"/>
      <c r="E11" s="77"/>
      <c r="F11" s="75"/>
    </row>
    <row r="12" spans="1:6" ht="94.5" x14ac:dyDescent="0.25">
      <c r="A12" s="72">
        <v>6</v>
      </c>
      <c r="B12" s="75" t="s">
        <v>295</v>
      </c>
      <c r="C12" s="75" t="s">
        <v>31187</v>
      </c>
      <c r="D12" s="75" t="s">
        <v>3852</v>
      </c>
      <c r="E12" s="77">
        <v>600000</v>
      </c>
      <c r="F12" s="75" t="s">
        <v>272</v>
      </c>
    </row>
    <row r="13" spans="1:6" ht="78.75" x14ac:dyDescent="0.25">
      <c r="A13" s="72">
        <v>7</v>
      </c>
      <c r="B13" s="75" t="s">
        <v>23</v>
      </c>
      <c r="C13" s="75" t="s">
        <v>31188</v>
      </c>
      <c r="D13" s="75" t="s">
        <v>3056</v>
      </c>
      <c r="E13" s="77">
        <v>1057910.3400000001</v>
      </c>
      <c r="F13" s="75" t="s">
        <v>272</v>
      </c>
    </row>
    <row r="14" spans="1:6" ht="63" x14ac:dyDescent="0.25">
      <c r="A14" s="72">
        <v>8</v>
      </c>
      <c r="B14" s="75" t="s">
        <v>299</v>
      </c>
      <c r="C14" s="75" t="s">
        <v>31189</v>
      </c>
      <c r="D14" s="75" t="s">
        <v>31190</v>
      </c>
      <c r="E14" s="77">
        <v>946400</v>
      </c>
      <c r="F14" s="75" t="s">
        <v>272</v>
      </c>
    </row>
    <row r="15" spans="1:6" ht="31.5" x14ac:dyDescent="0.25">
      <c r="A15" s="72"/>
      <c r="B15" s="76" t="s">
        <v>40</v>
      </c>
      <c r="C15" s="75"/>
      <c r="D15" s="75"/>
      <c r="E15" s="77"/>
      <c r="F15" s="75"/>
    </row>
    <row r="16" spans="1:6" ht="78.75" x14ac:dyDescent="0.25">
      <c r="A16" s="72">
        <v>9</v>
      </c>
      <c r="B16" s="75" t="s">
        <v>301</v>
      </c>
      <c r="C16" s="75" t="s">
        <v>31191</v>
      </c>
      <c r="D16" s="75" t="s">
        <v>43</v>
      </c>
      <c r="E16" s="77">
        <v>4568965.5199999996</v>
      </c>
      <c r="F16" s="75" t="s">
        <v>272</v>
      </c>
    </row>
    <row r="17" spans="1:6" x14ac:dyDescent="0.25">
      <c r="A17" s="72"/>
      <c r="B17" s="76" t="s">
        <v>306</v>
      </c>
      <c r="C17" s="75"/>
      <c r="D17" s="75"/>
      <c r="E17" s="77"/>
      <c r="F17" s="75"/>
    </row>
    <row r="18" spans="1:6" ht="126" x14ac:dyDescent="0.25">
      <c r="A18" s="154">
        <v>10</v>
      </c>
      <c r="B18" s="152" t="s">
        <v>31192</v>
      </c>
      <c r="C18" s="152" t="s">
        <v>31193</v>
      </c>
      <c r="D18" s="152" t="s">
        <v>30334</v>
      </c>
      <c r="E18" s="238">
        <v>1715214.28</v>
      </c>
      <c r="F18" s="152" t="s">
        <v>272</v>
      </c>
    </row>
    <row r="19" spans="1:6" x14ac:dyDescent="0.25">
      <c r="A19" s="72"/>
      <c r="B19" s="2351" t="s">
        <v>481</v>
      </c>
      <c r="C19" s="2351"/>
      <c r="D19" s="75"/>
      <c r="E19" s="77"/>
      <c r="F19" s="75"/>
    </row>
    <row r="20" spans="1:6" ht="47.25" x14ac:dyDescent="0.25">
      <c r="A20" s="72">
        <v>11</v>
      </c>
      <c r="B20" s="152" t="s">
        <v>944</v>
      </c>
      <c r="C20" s="75" t="s">
        <v>31194</v>
      </c>
      <c r="D20" s="152" t="s">
        <v>31195</v>
      </c>
      <c r="E20" s="77">
        <v>3500000</v>
      </c>
      <c r="F20" s="75" t="s">
        <v>13</v>
      </c>
    </row>
    <row r="21" spans="1:6" x14ac:dyDescent="0.25">
      <c r="A21" s="72"/>
      <c r="B21" s="76" t="s">
        <v>34</v>
      </c>
      <c r="C21" s="75"/>
      <c r="D21" s="75"/>
      <c r="E21" s="77"/>
      <c r="F21" s="75"/>
    </row>
    <row r="22" spans="1:6" ht="47.25" x14ac:dyDescent="0.25">
      <c r="A22" s="72">
        <v>12</v>
      </c>
      <c r="B22" s="75" t="s">
        <v>309</v>
      </c>
      <c r="C22" s="75" t="s">
        <v>31196</v>
      </c>
      <c r="D22" s="75" t="s">
        <v>1206</v>
      </c>
      <c r="E22" s="77">
        <v>4000000</v>
      </c>
      <c r="F22" s="75" t="s">
        <v>272</v>
      </c>
    </row>
    <row r="23" spans="1:6" ht="47.25" x14ac:dyDescent="0.25">
      <c r="A23" s="72">
        <v>13</v>
      </c>
      <c r="B23" s="75" t="s">
        <v>311</v>
      </c>
      <c r="C23" s="75" t="s">
        <v>31197</v>
      </c>
      <c r="D23" s="75" t="s">
        <v>1206</v>
      </c>
      <c r="E23" s="77">
        <v>21700000</v>
      </c>
      <c r="F23" s="75" t="s">
        <v>272</v>
      </c>
    </row>
    <row r="24" spans="1:6" x14ac:dyDescent="0.25">
      <c r="A24" s="72"/>
      <c r="B24" s="2351" t="s">
        <v>5895</v>
      </c>
      <c r="C24" s="2351"/>
      <c r="D24" s="75"/>
      <c r="E24" s="77"/>
      <c r="F24" s="75"/>
    </row>
    <row r="25" spans="1:6" ht="63" x14ac:dyDescent="0.25">
      <c r="A25" s="72">
        <v>14</v>
      </c>
      <c r="B25" s="75" t="s">
        <v>31198</v>
      </c>
      <c r="C25" s="75" t="s">
        <v>31199</v>
      </c>
      <c r="D25" s="75" t="s">
        <v>31200</v>
      </c>
      <c r="E25" s="77">
        <v>800000</v>
      </c>
      <c r="F25" s="10" t="s">
        <v>272</v>
      </c>
    </row>
    <row r="26" spans="1:6" ht="110.25" x14ac:dyDescent="0.25">
      <c r="A26" s="72">
        <v>15</v>
      </c>
      <c r="B26" s="75" t="s">
        <v>31201</v>
      </c>
      <c r="C26" s="75" t="s">
        <v>31202</v>
      </c>
      <c r="D26" s="75" t="s">
        <v>31203</v>
      </c>
      <c r="E26" s="77">
        <v>800000</v>
      </c>
      <c r="F26" s="10" t="s">
        <v>272</v>
      </c>
    </row>
    <row r="27" spans="1:6" ht="63" x14ac:dyDescent="0.25">
      <c r="A27" s="72">
        <v>16</v>
      </c>
      <c r="B27" s="75" t="s">
        <v>31204</v>
      </c>
      <c r="C27" s="75" t="s">
        <v>31205</v>
      </c>
      <c r="D27" s="75" t="s">
        <v>31206</v>
      </c>
      <c r="E27" s="77">
        <v>800000</v>
      </c>
      <c r="F27" s="10" t="s">
        <v>272</v>
      </c>
    </row>
    <row r="28" spans="1:6" ht="78.75" x14ac:dyDescent="0.25">
      <c r="A28" s="72">
        <v>17</v>
      </c>
      <c r="B28" s="75" t="s">
        <v>31207</v>
      </c>
      <c r="C28" s="75" t="s">
        <v>31208</v>
      </c>
      <c r="D28" s="75" t="s">
        <v>31209</v>
      </c>
      <c r="E28" s="77">
        <v>800000</v>
      </c>
      <c r="F28" s="10" t="s">
        <v>272</v>
      </c>
    </row>
    <row r="29" spans="1:6" ht="78.75" x14ac:dyDescent="0.25">
      <c r="A29" s="72">
        <v>18</v>
      </c>
      <c r="B29" s="75" t="s">
        <v>31210</v>
      </c>
      <c r="C29" s="75" t="s">
        <v>31211</v>
      </c>
      <c r="D29" s="75" t="s">
        <v>31209</v>
      </c>
      <c r="E29" s="77">
        <v>800000</v>
      </c>
      <c r="F29" s="10" t="s">
        <v>272</v>
      </c>
    </row>
    <row r="30" spans="1:6" ht="94.5" x14ac:dyDescent="0.25">
      <c r="A30" s="72">
        <v>19</v>
      </c>
      <c r="B30" s="75" t="s">
        <v>31212</v>
      </c>
      <c r="C30" s="75" t="s">
        <v>31213</v>
      </c>
      <c r="D30" s="75" t="s">
        <v>31214</v>
      </c>
      <c r="E30" s="77">
        <v>800000</v>
      </c>
      <c r="F30" s="10" t="s">
        <v>272</v>
      </c>
    </row>
    <row r="31" spans="1:6" ht="94.5" x14ac:dyDescent="0.25">
      <c r="A31" s="72">
        <v>20</v>
      </c>
      <c r="B31" s="75" t="s">
        <v>31215</v>
      </c>
      <c r="C31" s="75" t="s">
        <v>31216</v>
      </c>
      <c r="D31" s="75" t="s">
        <v>31214</v>
      </c>
      <c r="E31" s="77">
        <v>800000</v>
      </c>
      <c r="F31" s="10" t="s">
        <v>272</v>
      </c>
    </row>
    <row r="32" spans="1:6" x14ac:dyDescent="0.25">
      <c r="A32" s="72"/>
      <c r="B32" s="2351" t="s">
        <v>5872</v>
      </c>
      <c r="C32" s="2385"/>
      <c r="D32" s="75"/>
      <c r="E32" s="77"/>
      <c r="F32" s="75"/>
    </row>
    <row r="33" spans="1:6" ht="47.25" x14ac:dyDescent="0.25">
      <c r="A33" s="72">
        <v>21</v>
      </c>
      <c r="B33" s="75" t="s">
        <v>31217</v>
      </c>
      <c r="C33" s="75" t="s">
        <v>31218</v>
      </c>
      <c r="D33" s="75" t="s">
        <v>31219</v>
      </c>
      <c r="E33" s="77">
        <v>2000000</v>
      </c>
      <c r="F33" s="75" t="s">
        <v>272</v>
      </c>
    </row>
    <row r="34" spans="1:6" ht="63" x14ac:dyDescent="0.25">
      <c r="A34" s="72">
        <v>22</v>
      </c>
      <c r="B34" s="75" t="s">
        <v>31220</v>
      </c>
      <c r="C34" s="75" t="s">
        <v>31221</v>
      </c>
      <c r="D34" s="75" t="s">
        <v>31219</v>
      </c>
      <c r="E34" s="77">
        <v>2000000</v>
      </c>
      <c r="F34" s="75" t="s">
        <v>272</v>
      </c>
    </row>
    <row r="35" spans="1:6" ht="173.25" x14ac:dyDescent="0.25">
      <c r="A35" s="72">
        <v>23</v>
      </c>
      <c r="B35" s="75" t="s">
        <v>31222</v>
      </c>
      <c r="C35" s="75" t="s">
        <v>31223</v>
      </c>
      <c r="D35" s="75" t="s">
        <v>31224</v>
      </c>
      <c r="E35" s="77">
        <v>4000000</v>
      </c>
      <c r="F35" s="75" t="s">
        <v>272</v>
      </c>
    </row>
    <row r="36" spans="1:6" ht="47.25" x14ac:dyDescent="0.25">
      <c r="A36" s="72">
        <v>24</v>
      </c>
      <c r="B36" s="75" t="s">
        <v>31225</v>
      </c>
      <c r="C36" s="75" t="s">
        <v>31226</v>
      </c>
      <c r="D36" s="75" t="s">
        <v>31227</v>
      </c>
      <c r="E36" s="77">
        <v>2000000</v>
      </c>
      <c r="F36" s="75" t="s">
        <v>272</v>
      </c>
    </row>
    <row r="37" spans="1:6" ht="63" x14ac:dyDescent="0.25">
      <c r="A37" s="72">
        <v>25</v>
      </c>
      <c r="B37" s="75" t="s">
        <v>31228</v>
      </c>
      <c r="C37" s="75" t="s">
        <v>31229</v>
      </c>
      <c r="D37" s="75" t="s">
        <v>31227</v>
      </c>
      <c r="E37" s="77">
        <v>2000000</v>
      </c>
      <c r="F37" s="75" t="s">
        <v>272</v>
      </c>
    </row>
    <row r="38" spans="1:6" ht="47.25" x14ac:dyDescent="0.25">
      <c r="A38" s="72">
        <v>26</v>
      </c>
      <c r="B38" s="75" t="s">
        <v>31230</v>
      </c>
      <c r="C38" s="75" t="s">
        <v>31231</v>
      </c>
      <c r="D38" s="75" t="s">
        <v>31227</v>
      </c>
      <c r="E38" s="77">
        <v>2000000</v>
      </c>
      <c r="F38" s="75" t="s">
        <v>272</v>
      </c>
    </row>
    <row r="39" spans="1:6" ht="78.75" x14ac:dyDescent="0.25">
      <c r="A39" s="72">
        <v>27</v>
      </c>
      <c r="B39" s="75" t="s">
        <v>31232</v>
      </c>
      <c r="C39" s="75" t="s">
        <v>31233</v>
      </c>
      <c r="D39" s="75" t="s">
        <v>31234</v>
      </c>
      <c r="E39" s="77">
        <v>2000000</v>
      </c>
      <c r="F39" s="75" t="s">
        <v>272</v>
      </c>
    </row>
    <row r="40" spans="1:6" ht="94.5" x14ac:dyDescent="0.25">
      <c r="A40" s="72">
        <v>28</v>
      </c>
      <c r="B40" s="75" t="s">
        <v>31235</v>
      </c>
      <c r="C40" s="75" t="s">
        <v>31236</v>
      </c>
      <c r="D40" s="75" t="s">
        <v>31237</v>
      </c>
      <c r="E40" s="77">
        <v>1000000</v>
      </c>
      <c r="F40" s="75" t="s">
        <v>272</v>
      </c>
    </row>
    <row r="41" spans="1:6" x14ac:dyDescent="0.25">
      <c r="A41" s="72"/>
      <c r="B41" s="76" t="s">
        <v>219</v>
      </c>
      <c r="C41" s="75"/>
      <c r="D41" s="75"/>
      <c r="E41" s="77"/>
      <c r="F41" s="75"/>
    </row>
    <row r="42" spans="1:6" ht="110.25" x14ac:dyDescent="0.25">
      <c r="A42" s="72">
        <v>29</v>
      </c>
      <c r="B42" s="75" t="s">
        <v>31238</v>
      </c>
      <c r="C42" s="75" t="s">
        <v>31239</v>
      </c>
      <c r="D42" s="10" t="s">
        <v>31240</v>
      </c>
      <c r="E42" s="77">
        <v>1000000</v>
      </c>
      <c r="F42" s="75" t="s">
        <v>272</v>
      </c>
    </row>
    <row r="43" spans="1:6" ht="252" x14ac:dyDescent="0.25">
      <c r="A43" s="72">
        <v>30</v>
      </c>
      <c r="B43" s="75" t="s">
        <v>31241</v>
      </c>
      <c r="C43" s="75" t="s">
        <v>31242</v>
      </c>
      <c r="D43" s="75" t="s">
        <v>31243</v>
      </c>
      <c r="E43" s="77">
        <v>4000000</v>
      </c>
      <c r="F43" s="75" t="s">
        <v>13</v>
      </c>
    </row>
    <row r="44" spans="1:6" x14ac:dyDescent="0.25">
      <c r="A44" s="72"/>
      <c r="B44" s="2348" t="s">
        <v>4995</v>
      </c>
      <c r="C44" s="2350"/>
      <c r="D44" s="75"/>
      <c r="E44" s="77"/>
      <c r="F44" s="75"/>
    </row>
    <row r="45" spans="1:6" ht="94.5" x14ac:dyDescent="0.25">
      <c r="A45" s="72">
        <v>31</v>
      </c>
      <c r="B45" s="75" t="s">
        <v>31244</v>
      </c>
      <c r="C45" s="75" t="s">
        <v>31245</v>
      </c>
      <c r="D45" s="75" t="s">
        <v>31246</v>
      </c>
      <c r="E45" s="77">
        <v>5000000</v>
      </c>
      <c r="F45" s="75" t="s">
        <v>13</v>
      </c>
    </row>
    <row r="46" spans="1:6" x14ac:dyDescent="0.25">
      <c r="A46" s="72"/>
      <c r="B46" s="2351" t="s">
        <v>477</v>
      </c>
      <c r="C46" s="2351"/>
      <c r="D46" s="75"/>
      <c r="E46" s="77"/>
      <c r="F46" s="75"/>
    </row>
    <row r="47" spans="1:6" ht="173.25" x14ac:dyDescent="0.25">
      <c r="A47" s="72">
        <v>32</v>
      </c>
      <c r="B47" s="75" t="s">
        <v>31247</v>
      </c>
      <c r="C47" s="75" t="s">
        <v>31248</v>
      </c>
      <c r="D47" s="75" t="s">
        <v>19338</v>
      </c>
      <c r="E47" s="77">
        <v>1169256.8</v>
      </c>
      <c r="F47" s="75" t="s">
        <v>13</v>
      </c>
    </row>
    <row r="48" spans="1:6" ht="173.25" x14ac:dyDescent="0.25">
      <c r="A48" s="72">
        <v>33</v>
      </c>
      <c r="B48" s="75" t="s">
        <v>31249</v>
      </c>
      <c r="C48" s="75" t="s">
        <v>31250</v>
      </c>
      <c r="D48" s="75" t="s">
        <v>19338</v>
      </c>
      <c r="E48" s="77">
        <v>1169256.8</v>
      </c>
      <c r="F48" s="75" t="s">
        <v>13</v>
      </c>
    </row>
    <row r="49" spans="1:6" ht="173.25" x14ac:dyDescent="0.25">
      <c r="A49" s="72">
        <v>34</v>
      </c>
      <c r="B49" s="75" t="s">
        <v>31251</v>
      </c>
      <c r="C49" s="75" t="s">
        <v>31252</v>
      </c>
      <c r="D49" s="75" t="s">
        <v>19338</v>
      </c>
      <c r="E49" s="77">
        <v>1169256.8</v>
      </c>
      <c r="F49" s="75" t="s">
        <v>13</v>
      </c>
    </row>
    <row r="50" spans="1:6" ht="173.25" x14ac:dyDescent="0.25">
      <c r="A50" s="72">
        <v>35</v>
      </c>
      <c r="B50" s="10" t="s">
        <v>31253</v>
      </c>
      <c r="C50" s="75" t="s">
        <v>31254</v>
      </c>
      <c r="D50" s="75" t="s">
        <v>19338</v>
      </c>
      <c r="E50" s="77">
        <v>1169256.8</v>
      </c>
      <c r="F50" s="75" t="s">
        <v>13</v>
      </c>
    </row>
    <row r="51" spans="1:6" x14ac:dyDescent="0.25">
      <c r="A51" s="72"/>
      <c r="B51" s="76" t="s">
        <v>248</v>
      </c>
      <c r="C51" s="75"/>
      <c r="D51" s="75"/>
      <c r="E51" s="189">
        <f>SUM(E6:E50)</f>
        <v>79574138.019999981</v>
      </c>
      <c r="F51" s="75"/>
    </row>
    <row r="52" spans="1:6" x14ac:dyDescent="0.25">
      <c r="A52" s="146"/>
      <c r="B52" s="2472" t="s">
        <v>9</v>
      </c>
      <c r="C52" s="2472"/>
      <c r="D52" s="2472"/>
      <c r="E52" s="189"/>
      <c r="F52" s="76"/>
    </row>
    <row r="53" spans="1:6" ht="63" x14ac:dyDescent="0.25">
      <c r="A53" s="146">
        <v>1</v>
      </c>
      <c r="B53" s="75" t="s">
        <v>269</v>
      </c>
      <c r="C53" s="49" t="s">
        <v>31255</v>
      </c>
      <c r="D53" s="75" t="s">
        <v>271</v>
      </c>
      <c r="E53" s="187">
        <v>1000000</v>
      </c>
      <c r="F53" s="75" t="s">
        <v>272</v>
      </c>
    </row>
    <row r="54" spans="1:6" x14ac:dyDescent="0.25">
      <c r="A54" s="146"/>
      <c r="B54" s="76" t="s">
        <v>273</v>
      </c>
      <c r="C54" s="49"/>
      <c r="D54" s="75"/>
      <c r="E54" s="187"/>
      <c r="F54" s="75"/>
    </row>
    <row r="55" spans="1:6" ht="63" x14ac:dyDescent="0.25">
      <c r="A55" s="146">
        <v>2</v>
      </c>
      <c r="B55" s="75" t="s">
        <v>274</v>
      </c>
      <c r="C55" s="49" t="s">
        <v>31256</v>
      </c>
      <c r="D55" s="75" t="s">
        <v>276</v>
      </c>
      <c r="E55" s="187">
        <v>4500000</v>
      </c>
      <c r="F55" s="75" t="s">
        <v>277</v>
      </c>
    </row>
    <row r="56" spans="1:6" x14ac:dyDescent="0.25">
      <c r="A56" s="146"/>
      <c r="B56" s="76" t="s">
        <v>248</v>
      </c>
      <c r="C56" s="75"/>
      <c r="D56" s="75"/>
      <c r="E56" s="189">
        <v>5500000</v>
      </c>
      <c r="F56" s="75"/>
    </row>
    <row r="57" spans="1:6" ht="18" customHeight="1" x14ac:dyDescent="0.25">
      <c r="A57" s="146"/>
      <c r="B57" s="2348" t="s">
        <v>323</v>
      </c>
      <c r="C57" s="2350"/>
      <c r="D57" s="75"/>
      <c r="E57" s="189"/>
      <c r="F57" s="75"/>
    </row>
    <row r="58" spans="1:6" ht="20.25" customHeight="1" x14ac:dyDescent="0.25">
      <c r="A58" s="72"/>
      <c r="B58" s="2348" t="s">
        <v>303</v>
      </c>
      <c r="C58" s="2350"/>
      <c r="D58" s="75"/>
      <c r="E58" s="187"/>
      <c r="F58" s="75"/>
    </row>
    <row r="59" spans="1:6" ht="63" x14ac:dyDescent="0.25">
      <c r="A59" s="72">
        <v>36</v>
      </c>
      <c r="B59" s="75" t="s">
        <v>31257</v>
      </c>
      <c r="C59" s="152" t="s">
        <v>31258</v>
      </c>
      <c r="D59" s="75" t="s">
        <v>31259</v>
      </c>
      <c r="E59" s="187">
        <v>173620.68</v>
      </c>
      <c r="F59" s="101" t="s">
        <v>31260</v>
      </c>
    </row>
    <row r="60" spans="1:6" ht="63" x14ac:dyDescent="0.25">
      <c r="A60" s="72">
        <v>37</v>
      </c>
      <c r="B60" s="75" t="s">
        <v>31261</v>
      </c>
      <c r="C60" s="152" t="s">
        <v>31262</v>
      </c>
      <c r="D60" s="75" t="s">
        <v>31259</v>
      </c>
      <c r="E60" s="187">
        <v>173620.68</v>
      </c>
      <c r="F60" s="101" t="s">
        <v>31263</v>
      </c>
    </row>
    <row r="61" spans="1:6" ht="63" x14ac:dyDescent="0.25">
      <c r="A61" s="72">
        <v>38</v>
      </c>
      <c r="B61" s="75" t="s">
        <v>31264</v>
      </c>
      <c r="C61" s="152" t="s">
        <v>31265</v>
      </c>
      <c r="D61" s="75" t="s">
        <v>31259</v>
      </c>
      <c r="E61" s="187">
        <v>173620.68</v>
      </c>
      <c r="F61" s="101" t="s">
        <v>31260</v>
      </c>
    </row>
    <row r="62" spans="1:6" ht="63" x14ac:dyDescent="0.25">
      <c r="A62" s="72">
        <v>39</v>
      </c>
      <c r="B62" s="75" t="s">
        <v>31212</v>
      </c>
      <c r="C62" s="152" t="s">
        <v>31266</v>
      </c>
      <c r="D62" s="75" t="s">
        <v>31259</v>
      </c>
      <c r="E62" s="187">
        <v>173620.68</v>
      </c>
      <c r="F62" s="101" t="s">
        <v>31260</v>
      </c>
    </row>
    <row r="63" spans="1:6" ht="63" x14ac:dyDescent="0.25">
      <c r="A63" s="72">
        <v>40</v>
      </c>
      <c r="B63" s="75" t="s">
        <v>31267</v>
      </c>
      <c r="C63" s="152" t="s">
        <v>31268</v>
      </c>
      <c r="D63" s="75" t="s">
        <v>31259</v>
      </c>
      <c r="E63" s="187">
        <v>173620.68</v>
      </c>
      <c r="F63" s="101" t="s">
        <v>31260</v>
      </c>
    </row>
    <row r="64" spans="1:6" ht="63" x14ac:dyDescent="0.25">
      <c r="A64" s="72">
        <v>41</v>
      </c>
      <c r="B64" s="75" t="s">
        <v>31269</v>
      </c>
      <c r="C64" s="152" t="s">
        <v>31270</v>
      </c>
      <c r="D64" s="75" t="s">
        <v>31259</v>
      </c>
      <c r="E64" s="187">
        <v>173620.68</v>
      </c>
      <c r="F64" s="101" t="s">
        <v>31260</v>
      </c>
    </row>
    <row r="65" spans="1:6" ht="63" x14ac:dyDescent="0.25">
      <c r="A65" s="72">
        <v>42</v>
      </c>
      <c r="B65" s="75" t="s">
        <v>31271</v>
      </c>
      <c r="C65" s="152" t="s">
        <v>31272</v>
      </c>
      <c r="D65" s="75" t="s">
        <v>31259</v>
      </c>
      <c r="E65" s="187">
        <v>173620.68</v>
      </c>
      <c r="F65" s="101" t="s">
        <v>31260</v>
      </c>
    </row>
    <row r="66" spans="1:6" ht="63" x14ac:dyDescent="0.25">
      <c r="A66" s="72">
        <v>43</v>
      </c>
      <c r="B66" s="75" t="s">
        <v>31273</v>
      </c>
      <c r="C66" s="152" t="s">
        <v>31274</v>
      </c>
      <c r="D66" s="75" t="s">
        <v>31259</v>
      </c>
      <c r="E66" s="187">
        <v>173620.68</v>
      </c>
      <c r="F66" s="101" t="s">
        <v>31260</v>
      </c>
    </row>
    <row r="67" spans="1:6" ht="63" x14ac:dyDescent="0.25">
      <c r="A67" s="72">
        <v>44</v>
      </c>
      <c r="B67" s="75" t="s">
        <v>31275</v>
      </c>
      <c r="C67" s="152" t="s">
        <v>31276</v>
      </c>
      <c r="D67" s="75" t="s">
        <v>31259</v>
      </c>
      <c r="E67" s="187">
        <v>173620.68</v>
      </c>
      <c r="F67" s="101" t="s">
        <v>31260</v>
      </c>
    </row>
    <row r="68" spans="1:6" ht="315" x14ac:dyDescent="0.25">
      <c r="A68" s="72">
        <v>45</v>
      </c>
      <c r="B68" s="75" t="s">
        <v>31277</v>
      </c>
      <c r="C68" s="152" t="s">
        <v>31278</v>
      </c>
      <c r="D68" s="75" t="s">
        <v>31259</v>
      </c>
      <c r="E68" s="187">
        <v>173620.68</v>
      </c>
      <c r="F68" s="101" t="s">
        <v>31260</v>
      </c>
    </row>
    <row r="69" spans="1:6" x14ac:dyDescent="0.25">
      <c r="A69" s="71"/>
      <c r="B69" s="76" t="s">
        <v>248</v>
      </c>
      <c r="C69" s="76"/>
      <c r="D69" s="76"/>
      <c r="E69" s="189">
        <f>SUM(E59:E68)</f>
        <v>1736206.7999999996</v>
      </c>
      <c r="F69" s="81"/>
    </row>
    <row r="70" spans="1:6" ht="20.25" customHeight="1" x14ac:dyDescent="0.25">
      <c r="A70" s="88"/>
      <c r="B70" s="2373" t="s">
        <v>324</v>
      </c>
      <c r="C70" s="2374"/>
      <c r="D70" s="88"/>
      <c r="E70" s="89">
        <f>E69+E56+E51</f>
        <v>86810344.819999978</v>
      </c>
    </row>
    <row r="75" spans="1:6" x14ac:dyDescent="0.25">
      <c r="A75" s="2559" t="s">
        <v>0</v>
      </c>
      <c r="B75" s="2559"/>
      <c r="C75" s="2559"/>
      <c r="D75" s="2559"/>
      <c r="E75" s="2559"/>
      <c r="F75" s="2559"/>
    </row>
    <row r="76" spans="1:6" x14ac:dyDescent="0.25">
      <c r="A76" s="3039" t="s">
        <v>31181</v>
      </c>
      <c r="B76" s="3039"/>
      <c r="C76" s="3039"/>
      <c r="D76" s="3039"/>
      <c r="E76" s="3039"/>
      <c r="F76" s="3039"/>
    </row>
    <row r="77" spans="1:6" x14ac:dyDescent="0.25">
      <c r="A77" s="2559" t="s">
        <v>281</v>
      </c>
      <c r="B77" s="2559"/>
      <c r="C77" s="2559"/>
      <c r="D77" s="2559"/>
      <c r="E77" s="2559"/>
      <c r="F77" s="2559"/>
    </row>
    <row r="78" spans="1:6" ht="31.5" x14ac:dyDescent="0.25">
      <c r="A78" s="1809" t="s">
        <v>3</v>
      </c>
      <c r="B78" s="1784" t="s">
        <v>4</v>
      </c>
      <c r="C78" s="1784" t="s">
        <v>5</v>
      </c>
      <c r="D78" s="1784" t="s">
        <v>6</v>
      </c>
      <c r="E78" s="1860" t="s">
        <v>2611</v>
      </c>
      <c r="F78" s="1784" t="s">
        <v>8</v>
      </c>
    </row>
    <row r="79" spans="1:6" x14ac:dyDescent="0.25">
      <c r="A79" s="1756"/>
      <c r="B79" s="2484" t="s">
        <v>42158</v>
      </c>
      <c r="C79" s="2511"/>
      <c r="D79" s="2485"/>
      <c r="E79" s="1740"/>
      <c r="F79" s="1741"/>
    </row>
    <row r="80" spans="1:6" ht="31.5" x14ac:dyDescent="0.25">
      <c r="A80" s="1756">
        <v>1</v>
      </c>
      <c r="B80" s="1756" t="s">
        <v>289</v>
      </c>
      <c r="C80" s="1756" t="s">
        <v>31182</v>
      </c>
      <c r="D80" s="1756" t="s">
        <v>329</v>
      </c>
      <c r="E80" s="1746">
        <v>182000</v>
      </c>
      <c r="F80" s="1741" t="s">
        <v>272</v>
      </c>
    </row>
    <row r="81" spans="1:6" ht="110.25" x14ac:dyDescent="0.25">
      <c r="A81" s="1756">
        <v>2</v>
      </c>
      <c r="B81" s="1756" t="s">
        <v>295</v>
      </c>
      <c r="C81" s="1756" t="s">
        <v>31183</v>
      </c>
      <c r="D81" s="1756" t="s">
        <v>1232</v>
      </c>
      <c r="E81" s="1746">
        <v>150758.62</v>
      </c>
      <c r="F81" s="1741" t="s">
        <v>272</v>
      </c>
    </row>
    <row r="82" spans="1:6" ht="31.5" x14ac:dyDescent="0.25">
      <c r="A82" s="1756">
        <v>3</v>
      </c>
      <c r="B82" s="1756" t="s">
        <v>17</v>
      </c>
      <c r="C82" s="1756" t="s">
        <v>31184</v>
      </c>
      <c r="D82" s="1756" t="s">
        <v>537</v>
      </c>
      <c r="E82" s="1746">
        <v>50000</v>
      </c>
      <c r="F82" s="1741" t="s">
        <v>272</v>
      </c>
    </row>
    <row r="83" spans="1:6" ht="31.5" x14ac:dyDescent="0.25">
      <c r="A83" s="1756">
        <v>4</v>
      </c>
      <c r="B83" s="1756" t="s">
        <v>20</v>
      </c>
      <c r="C83" s="1756" t="s">
        <v>31185</v>
      </c>
      <c r="D83" s="1756" t="s">
        <v>539</v>
      </c>
      <c r="E83" s="1746">
        <v>50000</v>
      </c>
      <c r="F83" s="1741" t="s">
        <v>272</v>
      </c>
    </row>
    <row r="84" spans="1:6" ht="78.75" x14ac:dyDescent="0.25">
      <c r="A84" s="1756">
        <v>5</v>
      </c>
      <c r="B84" s="1756" t="s">
        <v>23</v>
      </c>
      <c r="C84" s="1756" t="s">
        <v>31186</v>
      </c>
      <c r="D84" s="1756" t="s">
        <v>541</v>
      </c>
      <c r="E84" s="1746">
        <v>200000</v>
      </c>
      <c r="F84" s="1741" t="s">
        <v>272</v>
      </c>
    </row>
    <row r="85" spans="1:6" x14ac:dyDescent="0.25">
      <c r="A85" s="1756"/>
      <c r="B85" s="2484" t="s">
        <v>8990</v>
      </c>
      <c r="C85" s="2511"/>
      <c r="D85" s="2485"/>
      <c r="E85" s="1740"/>
      <c r="F85" s="1741"/>
    </row>
    <row r="86" spans="1:6" ht="94.5" x14ac:dyDescent="0.25">
      <c r="A86" s="1756">
        <v>6</v>
      </c>
      <c r="B86" s="1756" t="s">
        <v>295</v>
      </c>
      <c r="C86" s="1756" t="s">
        <v>31187</v>
      </c>
      <c r="D86" s="1756" t="s">
        <v>544</v>
      </c>
      <c r="E86" s="1746">
        <v>77586.210000000006</v>
      </c>
      <c r="F86" s="1741" t="s">
        <v>272</v>
      </c>
    </row>
    <row r="87" spans="1:6" ht="78.75" x14ac:dyDescent="0.25">
      <c r="A87" s="1756">
        <v>7</v>
      </c>
      <c r="B87" s="1756" t="s">
        <v>23</v>
      </c>
      <c r="C87" s="1756" t="s">
        <v>31188</v>
      </c>
      <c r="D87" s="1756" t="s">
        <v>541</v>
      </c>
      <c r="E87" s="1746">
        <v>100000</v>
      </c>
      <c r="F87" s="1741" t="s">
        <v>272</v>
      </c>
    </row>
    <row r="88" spans="1:6" ht="63" x14ac:dyDescent="0.25">
      <c r="A88" s="1756">
        <v>8</v>
      </c>
      <c r="B88" s="1756" t="s">
        <v>299</v>
      </c>
      <c r="C88" s="1756" t="s">
        <v>31189</v>
      </c>
      <c r="D88" s="1756" t="s">
        <v>42159</v>
      </c>
      <c r="E88" s="1746">
        <v>100000</v>
      </c>
      <c r="F88" s="1741" t="s">
        <v>272</v>
      </c>
    </row>
    <row r="89" spans="1:6" ht="31.5" x14ac:dyDescent="0.25">
      <c r="A89" s="1756"/>
      <c r="B89" s="1809" t="s">
        <v>40</v>
      </c>
      <c r="C89" s="1756"/>
      <c r="D89" s="1756"/>
      <c r="E89" s="1740"/>
      <c r="F89" s="1741"/>
    </row>
    <row r="90" spans="1:6" ht="78.75" x14ac:dyDescent="0.25">
      <c r="A90" s="1756">
        <v>9</v>
      </c>
      <c r="B90" s="1756" t="s">
        <v>301</v>
      </c>
      <c r="C90" s="1756" t="s">
        <v>31191</v>
      </c>
      <c r="D90" s="1756" t="s">
        <v>43</v>
      </c>
      <c r="E90" s="1746">
        <v>568965.51</v>
      </c>
      <c r="F90" s="1741" t="s">
        <v>272</v>
      </c>
    </row>
    <row r="91" spans="1:6" x14ac:dyDescent="0.25">
      <c r="A91" s="1756"/>
      <c r="B91" s="2484" t="s">
        <v>5872</v>
      </c>
      <c r="C91" s="2485"/>
      <c r="D91" s="1756"/>
      <c r="E91" s="1740"/>
      <c r="F91" s="1741"/>
    </row>
    <row r="92" spans="1:6" ht="110.25" x14ac:dyDescent="0.25">
      <c r="A92" s="1756">
        <v>10</v>
      </c>
      <c r="B92" s="1756" t="s">
        <v>31217</v>
      </c>
      <c r="C92" s="1756" t="s">
        <v>42160</v>
      </c>
      <c r="D92" s="1756" t="s">
        <v>42161</v>
      </c>
      <c r="E92" s="1746">
        <v>450000</v>
      </c>
      <c r="F92" s="1741" t="s">
        <v>272</v>
      </c>
    </row>
    <row r="93" spans="1:6" ht="110.25" x14ac:dyDescent="0.25">
      <c r="A93" s="1756">
        <v>11</v>
      </c>
      <c r="B93" s="1756" t="s">
        <v>31222</v>
      </c>
      <c r="C93" s="1756" t="s">
        <v>42162</v>
      </c>
      <c r="D93" s="1756" t="s">
        <v>42161</v>
      </c>
      <c r="E93" s="1746">
        <v>450000</v>
      </c>
      <c r="F93" s="1741" t="s">
        <v>272</v>
      </c>
    </row>
    <row r="94" spans="1:6" ht="110.25" x14ac:dyDescent="0.25">
      <c r="A94" s="1756">
        <v>12</v>
      </c>
      <c r="B94" s="1756" t="s">
        <v>31225</v>
      </c>
      <c r="C94" s="1756" t="s">
        <v>42163</v>
      </c>
      <c r="D94" s="1756" t="s">
        <v>42161</v>
      </c>
      <c r="E94" s="1746">
        <v>450000</v>
      </c>
      <c r="F94" s="1741" t="s">
        <v>272</v>
      </c>
    </row>
    <row r="95" spans="1:6" ht="110.25" x14ac:dyDescent="0.25">
      <c r="A95" s="1756">
        <v>13</v>
      </c>
      <c r="B95" s="1756" t="s">
        <v>42164</v>
      </c>
      <c r="C95" s="1756" t="s">
        <v>42165</v>
      </c>
      <c r="D95" s="1756" t="s">
        <v>42161</v>
      </c>
      <c r="E95" s="1746">
        <v>450000</v>
      </c>
      <c r="F95" s="1741" t="s">
        <v>13</v>
      </c>
    </row>
    <row r="96" spans="1:6" ht="110.25" x14ac:dyDescent="0.25">
      <c r="A96" s="1756">
        <v>14</v>
      </c>
      <c r="B96" s="1756" t="s">
        <v>31230</v>
      </c>
      <c r="C96" s="1756" t="s">
        <v>42166</v>
      </c>
      <c r="D96" s="1756" t="s">
        <v>42161</v>
      </c>
      <c r="E96" s="1746">
        <v>450000</v>
      </c>
      <c r="F96" s="1741" t="s">
        <v>13</v>
      </c>
    </row>
    <row r="97" spans="1:6" ht="110.25" x14ac:dyDescent="0.25">
      <c r="A97" s="1756">
        <v>15</v>
      </c>
      <c r="B97" s="1756" t="s">
        <v>31232</v>
      </c>
      <c r="C97" s="1756" t="s">
        <v>42167</v>
      </c>
      <c r="D97" s="1756" t="s">
        <v>42161</v>
      </c>
      <c r="E97" s="1746">
        <v>450000</v>
      </c>
      <c r="F97" s="1741" t="s">
        <v>13</v>
      </c>
    </row>
    <row r="98" spans="1:6" ht="110.25" x14ac:dyDescent="0.25">
      <c r="A98" s="1756">
        <v>16</v>
      </c>
      <c r="B98" s="1756" t="s">
        <v>31235</v>
      </c>
      <c r="C98" s="1756" t="s">
        <v>42168</v>
      </c>
      <c r="D98" s="1756" t="s">
        <v>42161</v>
      </c>
      <c r="E98" s="1746">
        <v>450000</v>
      </c>
      <c r="F98" s="1741" t="s">
        <v>13</v>
      </c>
    </row>
    <row r="99" spans="1:6" ht="110.25" x14ac:dyDescent="0.25">
      <c r="A99" s="1756">
        <v>17</v>
      </c>
      <c r="B99" s="1756" t="s">
        <v>42169</v>
      </c>
      <c r="C99" s="1756" t="s">
        <v>42170</v>
      </c>
      <c r="D99" s="1756" t="s">
        <v>42161</v>
      </c>
      <c r="E99" s="1746">
        <v>450000</v>
      </c>
      <c r="F99" s="1741" t="s">
        <v>13</v>
      </c>
    </row>
    <row r="100" spans="1:6" ht="110.25" x14ac:dyDescent="0.25">
      <c r="A100" s="1756">
        <v>18</v>
      </c>
      <c r="B100" s="1756" t="s">
        <v>42171</v>
      </c>
      <c r="C100" s="1756" t="s">
        <v>42172</v>
      </c>
      <c r="D100" s="1756" t="s">
        <v>42161</v>
      </c>
      <c r="E100" s="1746">
        <v>450000</v>
      </c>
      <c r="F100" s="1741" t="s">
        <v>13</v>
      </c>
    </row>
    <row r="101" spans="1:6" ht="110.25" x14ac:dyDescent="0.25">
      <c r="A101" s="1756">
        <v>19</v>
      </c>
      <c r="B101" s="1756" t="s">
        <v>42173</v>
      </c>
      <c r="C101" s="1756" t="s">
        <v>42174</v>
      </c>
      <c r="D101" s="1756" t="s">
        <v>42161</v>
      </c>
      <c r="E101" s="1746">
        <v>450000</v>
      </c>
      <c r="F101" s="1741" t="s">
        <v>13</v>
      </c>
    </row>
    <row r="102" spans="1:6" ht="110.25" x14ac:dyDescent="0.25">
      <c r="A102" s="1756">
        <v>20</v>
      </c>
      <c r="B102" s="1756" t="s">
        <v>42175</v>
      </c>
      <c r="C102" s="1756" t="s">
        <v>42176</v>
      </c>
      <c r="D102" s="1756" t="s">
        <v>42161</v>
      </c>
      <c r="E102" s="1746">
        <v>450000</v>
      </c>
      <c r="F102" s="1741" t="s">
        <v>13</v>
      </c>
    </row>
    <row r="103" spans="1:6" ht="110.25" x14ac:dyDescent="0.25">
      <c r="A103" s="1756">
        <v>21</v>
      </c>
      <c r="B103" s="1756" t="s">
        <v>42177</v>
      </c>
      <c r="C103" s="1756" t="s">
        <v>42178</v>
      </c>
      <c r="D103" s="1756" t="s">
        <v>42161</v>
      </c>
      <c r="E103" s="1746">
        <v>450000</v>
      </c>
      <c r="F103" s="1741" t="s">
        <v>13</v>
      </c>
    </row>
    <row r="104" spans="1:6" ht="110.25" x14ac:dyDescent="0.25">
      <c r="A104" s="1756">
        <v>22</v>
      </c>
      <c r="B104" s="1756" t="s">
        <v>42179</v>
      </c>
      <c r="C104" s="1756" t="s">
        <v>42180</v>
      </c>
      <c r="D104" s="1756" t="s">
        <v>42161</v>
      </c>
      <c r="E104" s="1746">
        <v>450000</v>
      </c>
      <c r="F104" s="1741" t="s">
        <v>13</v>
      </c>
    </row>
    <row r="105" spans="1:6" ht="110.25" x14ac:dyDescent="0.25">
      <c r="A105" s="1756">
        <v>23</v>
      </c>
      <c r="B105" s="1756" t="s">
        <v>42181</v>
      </c>
      <c r="C105" s="1756" t="s">
        <v>42182</v>
      </c>
      <c r="D105" s="1756" t="s">
        <v>42161</v>
      </c>
      <c r="E105" s="1746">
        <v>450000</v>
      </c>
      <c r="F105" s="1741" t="s">
        <v>13</v>
      </c>
    </row>
    <row r="106" spans="1:6" ht="110.25" x14ac:dyDescent="0.25">
      <c r="A106" s="1756">
        <v>24</v>
      </c>
      <c r="B106" s="1756" t="s">
        <v>42183</v>
      </c>
      <c r="C106" s="1756" t="s">
        <v>42184</v>
      </c>
      <c r="D106" s="1756" t="s">
        <v>42161</v>
      </c>
      <c r="E106" s="1746">
        <v>450000</v>
      </c>
      <c r="F106" s="1741" t="s">
        <v>13</v>
      </c>
    </row>
    <row r="107" spans="1:6" ht="110.25" x14ac:dyDescent="0.25">
      <c r="A107" s="1756">
        <v>25</v>
      </c>
      <c r="B107" s="1756" t="s">
        <v>42185</v>
      </c>
      <c r="C107" s="1756" t="s">
        <v>42186</v>
      </c>
      <c r="D107" s="1756" t="s">
        <v>42161</v>
      </c>
      <c r="E107" s="1746">
        <v>450000</v>
      </c>
      <c r="F107" s="1741" t="s">
        <v>13</v>
      </c>
    </row>
    <row r="108" spans="1:6" ht="110.25" x14ac:dyDescent="0.25">
      <c r="A108" s="1756">
        <v>26</v>
      </c>
      <c r="B108" s="1756" t="s">
        <v>42187</v>
      </c>
      <c r="C108" s="1756" t="s">
        <v>42188</v>
      </c>
      <c r="D108" s="1756" t="s">
        <v>42161</v>
      </c>
      <c r="E108" s="1746">
        <v>450000</v>
      </c>
      <c r="F108" s="1741" t="s">
        <v>13</v>
      </c>
    </row>
    <row r="109" spans="1:6" ht="110.25" x14ac:dyDescent="0.25">
      <c r="A109" s="1756">
        <v>27</v>
      </c>
      <c r="B109" s="1756" t="s">
        <v>42189</v>
      </c>
      <c r="C109" s="1756" t="s">
        <v>42190</v>
      </c>
      <c r="D109" s="1756" t="s">
        <v>42161</v>
      </c>
      <c r="E109" s="1746">
        <v>450000</v>
      </c>
      <c r="F109" s="1741" t="s">
        <v>13</v>
      </c>
    </row>
    <row r="110" spans="1:6" ht="110.25" x14ac:dyDescent="0.25">
      <c r="A110" s="1756">
        <v>28</v>
      </c>
      <c r="B110" s="1756" t="s">
        <v>42191</v>
      </c>
      <c r="C110" s="1756" t="s">
        <v>42192</v>
      </c>
      <c r="D110" s="1756" t="s">
        <v>42161</v>
      </c>
      <c r="E110" s="1746">
        <v>450000</v>
      </c>
      <c r="F110" s="1741" t="s">
        <v>13</v>
      </c>
    </row>
    <row r="111" spans="1:6" ht="110.25" x14ac:dyDescent="0.25">
      <c r="A111" s="1756">
        <v>29</v>
      </c>
      <c r="B111" s="1756" t="s">
        <v>42193</v>
      </c>
      <c r="C111" s="1756" t="s">
        <v>42194</v>
      </c>
      <c r="D111" s="1756" t="s">
        <v>42161</v>
      </c>
      <c r="E111" s="1746">
        <v>450000</v>
      </c>
      <c r="F111" s="1741" t="s">
        <v>13</v>
      </c>
    </row>
    <row r="112" spans="1:6" ht="110.25" x14ac:dyDescent="0.25">
      <c r="A112" s="1756">
        <v>30</v>
      </c>
      <c r="B112" s="1756" t="s">
        <v>42195</v>
      </c>
      <c r="C112" s="1756" t="s">
        <v>42196</v>
      </c>
      <c r="D112" s="1756" t="s">
        <v>42161</v>
      </c>
      <c r="E112" s="1746">
        <v>450000</v>
      </c>
      <c r="F112" s="1741" t="s">
        <v>13</v>
      </c>
    </row>
    <row r="113" spans="1:6" ht="110.25" x14ac:dyDescent="0.25">
      <c r="A113" s="1756">
        <v>31</v>
      </c>
      <c r="B113" s="1756" t="s">
        <v>42197</v>
      </c>
      <c r="C113" s="1756" t="s">
        <v>42198</v>
      </c>
      <c r="D113" s="1756" t="s">
        <v>42161</v>
      </c>
      <c r="E113" s="1746">
        <v>450000</v>
      </c>
      <c r="F113" s="1741" t="s">
        <v>13</v>
      </c>
    </row>
    <row r="114" spans="1:6" x14ac:dyDescent="0.25">
      <c r="A114" s="1756"/>
      <c r="B114" s="1809" t="s">
        <v>704</v>
      </c>
      <c r="C114" s="1756"/>
      <c r="D114" s="1756"/>
      <c r="E114" s="1747">
        <f>SUM(E80:E113)</f>
        <v>11379310.34</v>
      </c>
      <c r="F114" s="1741"/>
    </row>
    <row r="115" spans="1:6" x14ac:dyDescent="0.25">
      <c r="A115" s="2453" t="s">
        <v>42199</v>
      </c>
      <c r="B115" s="2453"/>
      <c r="C115" s="2453"/>
      <c r="D115" s="2453" t="s">
        <v>279</v>
      </c>
      <c r="E115" s="2453"/>
      <c r="F115" s="2453"/>
    </row>
  </sheetData>
  <mergeCells count="22">
    <mergeCell ref="A115:C115"/>
    <mergeCell ref="D115:F115"/>
    <mergeCell ref="A75:F75"/>
    <mergeCell ref="A76:F76"/>
    <mergeCell ref="A77:F77"/>
    <mergeCell ref="B79:D79"/>
    <mergeCell ref="B85:D85"/>
    <mergeCell ref="B91:C91"/>
    <mergeCell ref="B19:C19"/>
    <mergeCell ref="A1:F1"/>
    <mergeCell ref="A2:F2"/>
    <mergeCell ref="A3:F3"/>
    <mergeCell ref="B5:D5"/>
    <mergeCell ref="B11:D11"/>
    <mergeCell ref="B70:C70"/>
    <mergeCell ref="B24:C24"/>
    <mergeCell ref="B32:C32"/>
    <mergeCell ref="B44:C44"/>
    <mergeCell ref="B46:C46"/>
    <mergeCell ref="B52:D52"/>
    <mergeCell ref="B58:C58"/>
    <mergeCell ref="B57:C57"/>
  </mergeCells>
  <pageMargins left="0.7" right="0.7" top="0.75" bottom="0.75" header="0.3" footer="0.3"/>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70"/>
  <sheetViews>
    <sheetView tabSelected="1" workbookViewId="0">
      <selection activeCell="D120" sqref="D120"/>
    </sheetView>
  </sheetViews>
  <sheetFormatPr defaultRowHeight="15" x14ac:dyDescent="0.25"/>
  <cols>
    <col min="1" max="1" width="7.140625" style="91" customWidth="1"/>
    <col min="2" max="2" width="22.28515625" style="91" customWidth="1"/>
    <col min="3" max="3" width="25.28515625" style="91" customWidth="1"/>
    <col min="4" max="4" width="39.140625" style="91" customWidth="1"/>
    <col min="5" max="5" width="21.85546875" style="91" customWidth="1"/>
    <col min="6" max="6" width="9.28515625" style="2106" customWidth="1"/>
    <col min="7" max="16384" width="9.140625" style="91"/>
  </cols>
  <sheetData>
    <row r="1" spans="1:6" ht="15.75" x14ac:dyDescent="0.25">
      <c r="A1" s="2546" t="s">
        <v>0</v>
      </c>
      <c r="B1" s="2546"/>
      <c r="C1" s="2546"/>
      <c r="D1" s="2546"/>
      <c r="E1" s="2546"/>
      <c r="F1" s="2546"/>
    </row>
    <row r="2" spans="1:6" ht="15.75" x14ac:dyDescent="0.25">
      <c r="A2" s="2546" t="s">
        <v>42658</v>
      </c>
      <c r="B2" s="2546"/>
      <c r="C2" s="2546"/>
      <c r="D2" s="2546"/>
      <c r="E2" s="2546"/>
      <c r="F2" s="2546"/>
    </row>
    <row r="3" spans="1:6" ht="15.75" x14ac:dyDescent="0.25">
      <c r="A3" s="2546" t="s">
        <v>281</v>
      </c>
      <c r="B3" s="2546"/>
      <c r="C3" s="2546"/>
      <c r="D3" s="2546"/>
      <c r="E3" s="2546"/>
      <c r="F3" s="2546"/>
    </row>
    <row r="4" spans="1:6" ht="15.75" x14ac:dyDescent="0.25">
      <c r="A4" s="2062" t="s">
        <v>3</v>
      </c>
      <c r="B4" s="2063" t="s">
        <v>283</v>
      </c>
      <c r="C4" s="2063" t="s">
        <v>284</v>
      </c>
      <c r="D4" s="2064" t="s">
        <v>5291</v>
      </c>
      <c r="E4" s="2065" t="s">
        <v>286</v>
      </c>
      <c r="F4" s="2104" t="s">
        <v>287</v>
      </c>
    </row>
    <row r="5" spans="1:6" ht="15.75" x14ac:dyDescent="0.25">
      <c r="A5" s="2066"/>
      <c r="B5" s="2547" t="s">
        <v>9</v>
      </c>
      <c r="C5" s="2547"/>
      <c r="D5" s="2547"/>
      <c r="E5" s="2067"/>
      <c r="F5" s="2105"/>
    </row>
    <row r="6" spans="1:6" ht="35.25" customHeight="1" x14ac:dyDescent="0.25">
      <c r="A6" s="2069">
        <v>1</v>
      </c>
      <c r="B6" s="1772" t="s">
        <v>269</v>
      </c>
      <c r="C6" s="7" t="s">
        <v>42659</v>
      </c>
      <c r="D6" s="1772" t="s">
        <v>271</v>
      </c>
      <c r="E6" s="2070">
        <v>1000000</v>
      </c>
      <c r="F6" s="1966" t="s">
        <v>272</v>
      </c>
    </row>
    <row r="7" spans="1:6" ht="15.75" x14ac:dyDescent="0.25">
      <c r="A7" s="2069"/>
      <c r="B7" s="1770" t="s">
        <v>273</v>
      </c>
      <c r="C7" s="7"/>
      <c r="D7" s="1772"/>
      <c r="E7" s="2070"/>
      <c r="F7" s="1966"/>
    </row>
    <row r="8" spans="1:6" ht="33" customHeight="1" x14ac:dyDescent="0.25">
      <c r="A8" s="2069">
        <v>2</v>
      </c>
      <c r="B8" s="1772" t="s">
        <v>274</v>
      </c>
      <c r="C8" s="7" t="s">
        <v>42660</v>
      </c>
      <c r="D8" s="1772" t="s">
        <v>276</v>
      </c>
      <c r="E8" s="2070">
        <v>4500000</v>
      </c>
      <c r="F8" s="1966" t="s">
        <v>277</v>
      </c>
    </row>
    <row r="9" spans="1:6" ht="15.75" x14ac:dyDescent="0.25">
      <c r="A9" s="2069"/>
      <c r="B9" s="1770" t="s">
        <v>248</v>
      </c>
      <c r="C9" s="1733"/>
      <c r="D9" s="1772"/>
      <c r="E9" s="2071">
        <v>5500000</v>
      </c>
      <c r="F9" s="1966"/>
    </row>
    <row r="10" spans="1:6" ht="84" customHeight="1" x14ac:dyDescent="0.25">
      <c r="A10" s="2453" t="s">
        <v>41901</v>
      </c>
      <c r="B10" s="2453"/>
      <c r="C10" s="2453"/>
      <c r="D10" s="2453" t="s">
        <v>41902</v>
      </c>
      <c r="E10" s="2453"/>
      <c r="F10" s="2453"/>
    </row>
    <row r="17" spans="1:6" ht="15.75" x14ac:dyDescent="0.25">
      <c r="A17" s="2454" t="s">
        <v>0</v>
      </c>
      <c r="B17" s="2454"/>
      <c r="C17" s="2454"/>
      <c r="D17" s="2454"/>
      <c r="E17" s="2454"/>
      <c r="F17" s="2454"/>
    </row>
    <row r="18" spans="1:6" ht="15.75" x14ac:dyDescent="0.25">
      <c r="A18" s="2454" t="s">
        <v>42658</v>
      </c>
      <c r="B18" s="2454"/>
      <c r="C18" s="2454"/>
      <c r="D18" s="2454"/>
      <c r="E18" s="2454"/>
      <c r="F18" s="2454"/>
    </row>
    <row r="19" spans="1:6" ht="15.75" x14ac:dyDescent="0.25">
      <c r="A19" s="2454" t="s">
        <v>281</v>
      </c>
      <c r="B19" s="2454"/>
      <c r="C19" s="2454"/>
      <c r="D19" s="2454"/>
      <c r="E19" s="2454"/>
      <c r="F19" s="2454"/>
    </row>
    <row r="20" spans="1:6" ht="18.75" customHeight="1" x14ac:dyDescent="0.25">
      <c r="A20" s="1958" t="s">
        <v>3</v>
      </c>
      <c r="B20" s="1955" t="s">
        <v>4</v>
      </c>
      <c r="C20" s="1955" t="s">
        <v>5</v>
      </c>
      <c r="D20" s="1955" t="s">
        <v>6</v>
      </c>
      <c r="E20" s="2107" t="s">
        <v>2611</v>
      </c>
      <c r="F20" s="1860" t="s">
        <v>8</v>
      </c>
    </row>
    <row r="21" spans="1:6" ht="15.75" x14ac:dyDescent="0.25">
      <c r="A21" s="2108"/>
      <c r="B21" s="3048" t="s">
        <v>9</v>
      </c>
      <c r="C21" s="3048"/>
      <c r="D21" s="3048"/>
      <c r="E21" s="2109"/>
      <c r="F21" s="2110"/>
    </row>
    <row r="22" spans="1:6" ht="31.5" x14ac:dyDescent="0.25">
      <c r="A22" s="1733">
        <v>1</v>
      </c>
      <c r="B22" s="1775" t="s">
        <v>289</v>
      </c>
      <c r="C22" s="1775" t="s">
        <v>42661</v>
      </c>
      <c r="D22" s="1775" t="s">
        <v>9146</v>
      </c>
      <c r="E22" s="2070">
        <v>1386150</v>
      </c>
      <c r="F22" s="1927" t="s">
        <v>272</v>
      </c>
    </row>
    <row r="23" spans="1:6" ht="63" x14ac:dyDescent="0.25">
      <c r="A23" s="1733">
        <v>2</v>
      </c>
      <c r="B23" s="1775" t="s">
        <v>295</v>
      </c>
      <c r="C23" s="1775" t="s">
        <v>42662</v>
      </c>
      <c r="D23" s="1775" t="s">
        <v>1232</v>
      </c>
      <c r="E23" s="2070">
        <v>1027643.13</v>
      </c>
      <c r="F23" s="1927" t="s">
        <v>272</v>
      </c>
    </row>
    <row r="24" spans="1:6" ht="31.5" x14ac:dyDescent="0.25">
      <c r="A24" s="1733">
        <v>3</v>
      </c>
      <c r="B24" s="1775" t="s">
        <v>17</v>
      </c>
      <c r="C24" s="1775" t="s">
        <v>42663</v>
      </c>
      <c r="D24" s="1775" t="s">
        <v>19</v>
      </c>
      <c r="E24" s="2070">
        <v>350000</v>
      </c>
      <c r="F24" s="1927" t="s">
        <v>272</v>
      </c>
    </row>
    <row r="25" spans="1:6" ht="31.5" x14ac:dyDescent="0.25">
      <c r="A25" s="1733">
        <v>4</v>
      </c>
      <c r="B25" s="1775" t="s">
        <v>20</v>
      </c>
      <c r="C25" s="1775" t="s">
        <v>42664</v>
      </c>
      <c r="D25" s="1775" t="s">
        <v>22</v>
      </c>
      <c r="E25" s="2070">
        <v>350000</v>
      </c>
      <c r="F25" s="1927" t="s">
        <v>272</v>
      </c>
    </row>
    <row r="26" spans="1:6" ht="31.5" x14ac:dyDescent="0.25">
      <c r="A26" s="1733">
        <v>5</v>
      </c>
      <c r="B26" s="1775" t="s">
        <v>23</v>
      </c>
      <c r="C26" s="1775" t="s">
        <v>42665</v>
      </c>
      <c r="D26" s="1775" t="s">
        <v>19378</v>
      </c>
      <c r="E26" s="2070">
        <v>1094827.56</v>
      </c>
      <c r="F26" s="1927" t="s">
        <v>272</v>
      </c>
    </row>
    <row r="27" spans="1:6" ht="15.75" x14ac:dyDescent="0.25">
      <c r="A27" s="1733"/>
      <c r="B27" s="2525" t="s">
        <v>334</v>
      </c>
      <c r="C27" s="3045"/>
      <c r="D27" s="3045"/>
      <c r="E27" s="2070"/>
      <c r="F27" s="1927"/>
    </row>
    <row r="28" spans="1:6" ht="47.25" x14ac:dyDescent="0.25">
      <c r="A28" s="1733">
        <v>6</v>
      </c>
      <c r="B28" s="1775" t="s">
        <v>295</v>
      </c>
      <c r="C28" s="1775" t="s">
        <v>42666</v>
      </c>
      <c r="D28" s="1775" t="s">
        <v>3852</v>
      </c>
      <c r="E28" s="2070">
        <v>600000</v>
      </c>
      <c r="F28" s="1927" t="s">
        <v>272</v>
      </c>
    </row>
    <row r="29" spans="1:6" ht="31.5" x14ac:dyDescent="0.25">
      <c r="A29" s="1733">
        <v>7</v>
      </c>
      <c r="B29" s="1775" t="s">
        <v>23</v>
      </c>
      <c r="C29" s="1775" t="s">
        <v>42667</v>
      </c>
      <c r="D29" s="1775" t="s">
        <v>19378</v>
      </c>
      <c r="E29" s="2070">
        <v>1057910.3400000001</v>
      </c>
      <c r="F29" s="1927" t="s">
        <v>272</v>
      </c>
    </row>
    <row r="30" spans="1:6" ht="31.5" x14ac:dyDescent="0.25">
      <c r="A30" s="1733">
        <v>8</v>
      </c>
      <c r="B30" s="1775" t="s">
        <v>299</v>
      </c>
      <c r="C30" s="1775" t="s">
        <v>42668</v>
      </c>
      <c r="D30" s="1775" t="s">
        <v>2498</v>
      </c>
      <c r="E30" s="2070">
        <v>946400</v>
      </c>
      <c r="F30" s="1927" t="s">
        <v>272</v>
      </c>
    </row>
    <row r="31" spans="1:6" ht="15.75" x14ac:dyDescent="0.25">
      <c r="A31" s="1733"/>
      <c r="B31" s="1969" t="s">
        <v>40</v>
      </c>
      <c r="C31" s="1775"/>
      <c r="D31" s="1775"/>
      <c r="E31" s="2070"/>
      <c r="F31" s="1927"/>
    </row>
    <row r="32" spans="1:6" ht="47.25" x14ac:dyDescent="0.25">
      <c r="A32" s="1733">
        <v>9</v>
      </c>
      <c r="B32" s="1775" t="s">
        <v>301</v>
      </c>
      <c r="C32" s="1775" t="s">
        <v>42669</v>
      </c>
      <c r="D32" s="1775" t="s">
        <v>7745</v>
      </c>
      <c r="E32" s="2070">
        <v>4568965.5199999996</v>
      </c>
      <c r="F32" s="1927" t="s">
        <v>272</v>
      </c>
    </row>
    <row r="33" spans="1:6" ht="15.75" x14ac:dyDescent="0.25">
      <c r="A33" s="1733"/>
      <c r="B33" s="1969" t="s">
        <v>481</v>
      </c>
      <c r="C33" s="1775"/>
      <c r="D33" s="1775"/>
      <c r="E33" s="2070"/>
      <c r="F33" s="1927"/>
    </row>
    <row r="34" spans="1:6" ht="31.5" x14ac:dyDescent="0.25">
      <c r="A34" s="1733">
        <v>10</v>
      </c>
      <c r="B34" s="1775" t="s">
        <v>944</v>
      </c>
      <c r="C34" s="152" t="s">
        <v>42670</v>
      </c>
      <c r="D34" s="1775" t="s">
        <v>13455</v>
      </c>
      <c r="E34" s="2070">
        <v>3000000</v>
      </c>
      <c r="F34" s="1927" t="s">
        <v>13</v>
      </c>
    </row>
    <row r="35" spans="1:6" ht="15.75" x14ac:dyDescent="0.25">
      <c r="A35" s="1733"/>
      <c r="B35" s="1969" t="s">
        <v>306</v>
      </c>
      <c r="C35" s="152"/>
      <c r="D35" s="1775"/>
      <c r="E35" s="2070"/>
      <c r="F35" s="1927"/>
    </row>
    <row r="36" spans="1:6" ht="63" x14ac:dyDescent="0.25">
      <c r="A36" s="1733">
        <v>11</v>
      </c>
      <c r="B36" s="1775" t="s">
        <v>4481</v>
      </c>
      <c r="C36" s="1775" t="s">
        <v>42671</v>
      </c>
      <c r="D36" s="1775" t="s">
        <v>30334</v>
      </c>
      <c r="E36" s="2070">
        <v>1675710.63</v>
      </c>
      <c r="F36" s="1927" t="s">
        <v>272</v>
      </c>
    </row>
    <row r="37" spans="1:6" ht="15.75" x14ac:dyDescent="0.25">
      <c r="A37" s="1733"/>
      <c r="B37" s="1969" t="s">
        <v>303</v>
      </c>
      <c r="C37" s="1775"/>
      <c r="D37" s="1775"/>
      <c r="E37" s="2070"/>
      <c r="F37" s="1927"/>
    </row>
    <row r="38" spans="1:6" ht="63" x14ac:dyDescent="0.25">
      <c r="A38" s="1733">
        <v>12</v>
      </c>
      <c r="B38" s="1775" t="s">
        <v>42672</v>
      </c>
      <c r="C38" s="152" t="s">
        <v>42673</v>
      </c>
      <c r="D38" s="1775" t="s">
        <v>42674</v>
      </c>
      <c r="E38" s="2070">
        <v>343927.61</v>
      </c>
      <c r="F38" s="1927" t="s">
        <v>272</v>
      </c>
    </row>
    <row r="39" spans="1:6" ht="63" x14ac:dyDescent="0.25">
      <c r="A39" s="1733">
        <v>13</v>
      </c>
      <c r="B39" s="1775" t="s">
        <v>42675</v>
      </c>
      <c r="C39" s="152" t="s">
        <v>42676</v>
      </c>
      <c r="D39" s="1775" t="s">
        <v>42674</v>
      </c>
      <c r="E39" s="2070">
        <v>343927.61</v>
      </c>
      <c r="F39" s="1927" t="s">
        <v>272</v>
      </c>
    </row>
    <row r="40" spans="1:6" ht="63" x14ac:dyDescent="0.25">
      <c r="A40" s="1733">
        <v>14</v>
      </c>
      <c r="B40" s="1775" t="s">
        <v>42677</v>
      </c>
      <c r="C40" s="152" t="s">
        <v>42678</v>
      </c>
      <c r="D40" s="1775" t="s">
        <v>42674</v>
      </c>
      <c r="E40" s="2070">
        <v>343927.61</v>
      </c>
      <c r="F40" s="1927" t="s">
        <v>272</v>
      </c>
    </row>
    <row r="41" spans="1:6" ht="63" x14ac:dyDescent="0.25">
      <c r="A41" s="1733">
        <v>15</v>
      </c>
      <c r="B41" s="1775" t="s">
        <v>42679</v>
      </c>
      <c r="C41" s="152" t="s">
        <v>42680</v>
      </c>
      <c r="D41" s="1775" t="s">
        <v>42674</v>
      </c>
      <c r="E41" s="2070">
        <v>343927.61</v>
      </c>
      <c r="F41" s="1927" t="s">
        <v>272</v>
      </c>
    </row>
    <row r="42" spans="1:6" ht="15.75" x14ac:dyDescent="0.25">
      <c r="A42" s="1733"/>
      <c r="B42" s="1969" t="s">
        <v>34</v>
      </c>
      <c r="C42" s="1775"/>
      <c r="D42" s="1775"/>
      <c r="E42" s="2070"/>
      <c r="F42" s="1927"/>
    </row>
    <row r="43" spans="1:6" ht="31.5" x14ac:dyDescent="0.25">
      <c r="A43" s="1733">
        <v>16</v>
      </c>
      <c r="B43" s="1775" t="s">
        <v>309</v>
      </c>
      <c r="C43" s="152" t="s">
        <v>42681</v>
      </c>
      <c r="D43" s="1775" t="s">
        <v>1206</v>
      </c>
      <c r="E43" s="2070">
        <v>8500000</v>
      </c>
      <c r="F43" s="1927" t="s">
        <v>272</v>
      </c>
    </row>
    <row r="44" spans="1:6" ht="31.5" x14ac:dyDescent="0.25">
      <c r="A44" s="1733">
        <v>17</v>
      </c>
      <c r="B44" s="1775" t="s">
        <v>311</v>
      </c>
      <c r="C44" s="152" t="s">
        <v>42682</v>
      </c>
      <c r="D44" s="1775" t="s">
        <v>1206</v>
      </c>
      <c r="E44" s="2070">
        <v>8800000</v>
      </c>
      <c r="F44" s="1927" t="s">
        <v>272</v>
      </c>
    </row>
    <row r="45" spans="1:6" ht="15.75" x14ac:dyDescent="0.25">
      <c r="A45" s="1733"/>
      <c r="B45" s="2525" t="s">
        <v>5895</v>
      </c>
      <c r="C45" s="3045"/>
      <c r="D45" s="1775"/>
      <c r="E45" s="2070"/>
      <c r="F45" s="1927"/>
    </row>
    <row r="46" spans="1:6" ht="31.5" x14ac:dyDescent="0.25">
      <c r="A46" s="1733">
        <v>18</v>
      </c>
      <c r="B46" s="1775" t="s">
        <v>42683</v>
      </c>
      <c r="C46" s="1775" t="s">
        <v>42684</v>
      </c>
      <c r="D46" s="1775" t="s">
        <v>42685</v>
      </c>
      <c r="E46" s="2070">
        <v>300000</v>
      </c>
      <c r="F46" s="1927" t="s">
        <v>13</v>
      </c>
    </row>
    <row r="47" spans="1:6" ht="31.5" x14ac:dyDescent="0.25">
      <c r="A47" s="1733">
        <v>19</v>
      </c>
      <c r="B47" s="1775" t="s">
        <v>42686</v>
      </c>
      <c r="C47" s="1775" t="s">
        <v>42687</v>
      </c>
      <c r="D47" s="1775" t="s">
        <v>42688</v>
      </c>
      <c r="E47" s="2070">
        <v>300000</v>
      </c>
      <c r="F47" s="1927" t="s">
        <v>13</v>
      </c>
    </row>
    <row r="48" spans="1:6" ht="31.5" x14ac:dyDescent="0.25">
      <c r="A48" s="1733">
        <v>20</v>
      </c>
      <c r="B48" s="1775" t="s">
        <v>42689</v>
      </c>
      <c r="C48" s="1775" t="s">
        <v>42690</v>
      </c>
      <c r="D48" s="1775" t="s">
        <v>42685</v>
      </c>
      <c r="E48" s="2070">
        <v>300000</v>
      </c>
      <c r="F48" s="1927" t="s">
        <v>13</v>
      </c>
    </row>
    <row r="49" spans="1:6" ht="31.5" x14ac:dyDescent="0.25">
      <c r="A49" s="1733">
        <v>21</v>
      </c>
      <c r="B49" s="1775" t="s">
        <v>42691</v>
      </c>
      <c r="C49" s="1775" t="s">
        <v>42692</v>
      </c>
      <c r="D49" s="1775" t="s">
        <v>42693</v>
      </c>
      <c r="E49" s="2070">
        <v>300000</v>
      </c>
      <c r="F49" s="1927" t="s">
        <v>272</v>
      </c>
    </row>
    <row r="50" spans="1:6" ht="31.5" x14ac:dyDescent="0.25">
      <c r="A50" s="1733">
        <v>22</v>
      </c>
      <c r="B50" s="1775" t="s">
        <v>42694</v>
      </c>
      <c r="C50" s="1775" t="s">
        <v>42695</v>
      </c>
      <c r="D50" s="1775" t="s">
        <v>42685</v>
      </c>
      <c r="E50" s="2070">
        <v>300000</v>
      </c>
      <c r="F50" s="1927" t="s">
        <v>13</v>
      </c>
    </row>
    <row r="51" spans="1:6" ht="47.25" x14ac:dyDescent="0.25">
      <c r="A51" s="1733">
        <v>23</v>
      </c>
      <c r="B51" s="1775" t="s">
        <v>42696</v>
      </c>
      <c r="C51" s="1775" t="s">
        <v>42697</v>
      </c>
      <c r="D51" s="1775" t="s">
        <v>42698</v>
      </c>
      <c r="E51" s="2070">
        <v>400000</v>
      </c>
      <c r="F51" s="1927" t="s">
        <v>13</v>
      </c>
    </row>
    <row r="52" spans="1:6" ht="31.5" x14ac:dyDescent="0.25">
      <c r="A52" s="1733">
        <v>24</v>
      </c>
      <c r="B52" s="1775" t="s">
        <v>42699</v>
      </c>
      <c r="C52" s="1775" t="s">
        <v>42700</v>
      </c>
      <c r="D52" s="1775" t="s">
        <v>42685</v>
      </c>
      <c r="E52" s="2070">
        <v>300000</v>
      </c>
      <c r="F52" s="1927" t="s">
        <v>13</v>
      </c>
    </row>
    <row r="53" spans="1:6" ht="31.5" x14ac:dyDescent="0.25">
      <c r="A53" s="1733">
        <v>25</v>
      </c>
      <c r="B53" s="1775" t="s">
        <v>42701</v>
      </c>
      <c r="C53" s="1775" t="s">
        <v>42702</v>
      </c>
      <c r="D53" s="1775" t="s">
        <v>42685</v>
      </c>
      <c r="E53" s="2070">
        <v>300000</v>
      </c>
      <c r="F53" s="1927" t="s">
        <v>13</v>
      </c>
    </row>
    <row r="54" spans="1:6" ht="31.5" x14ac:dyDescent="0.25">
      <c r="A54" s="1733">
        <v>26</v>
      </c>
      <c r="B54" s="1775" t="s">
        <v>42703</v>
      </c>
      <c r="C54" s="1775" t="s">
        <v>42704</v>
      </c>
      <c r="D54" s="1775" t="s">
        <v>42705</v>
      </c>
      <c r="E54" s="2070">
        <v>300000</v>
      </c>
      <c r="F54" s="1927" t="s">
        <v>272</v>
      </c>
    </row>
    <row r="55" spans="1:6" ht="31.5" x14ac:dyDescent="0.25">
      <c r="A55" s="1733">
        <v>27</v>
      </c>
      <c r="B55" s="1775" t="s">
        <v>42706</v>
      </c>
      <c r="C55" s="1775" t="s">
        <v>42707</v>
      </c>
      <c r="D55" s="1775" t="s">
        <v>42708</v>
      </c>
      <c r="E55" s="2070">
        <v>300000</v>
      </c>
      <c r="F55" s="1927" t="s">
        <v>13</v>
      </c>
    </row>
    <row r="56" spans="1:6" ht="31.5" x14ac:dyDescent="0.25">
      <c r="A56" s="1733">
        <v>28</v>
      </c>
      <c r="B56" s="1775" t="s">
        <v>42709</v>
      </c>
      <c r="C56" s="1775" t="s">
        <v>42710</v>
      </c>
      <c r="D56" s="1775" t="s">
        <v>42708</v>
      </c>
      <c r="E56" s="2070">
        <v>300000</v>
      </c>
      <c r="F56" s="1927" t="s">
        <v>13</v>
      </c>
    </row>
    <row r="57" spans="1:6" ht="31.5" x14ac:dyDescent="0.25">
      <c r="A57" s="1733">
        <v>29</v>
      </c>
      <c r="B57" s="1775" t="s">
        <v>42711</v>
      </c>
      <c r="C57" s="1775" t="s">
        <v>42712</v>
      </c>
      <c r="D57" s="1775" t="s">
        <v>42713</v>
      </c>
      <c r="E57" s="2070">
        <v>300000</v>
      </c>
      <c r="F57" s="1927" t="s">
        <v>272</v>
      </c>
    </row>
    <row r="58" spans="1:6" ht="31.5" x14ac:dyDescent="0.25">
      <c r="A58" s="1733">
        <v>30</v>
      </c>
      <c r="B58" s="1775" t="s">
        <v>30882</v>
      </c>
      <c r="C58" s="1775" t="s">
        <v>42714</v>
      </c>
      <c r="D58" s="1775" t="s">
        <v>42715</v>
      </c>
      <c r="E58" s="2070">
        <v>300000</v>
      </c>
      <c r="F58" s="1927" t="s">
        <v>13</v>
      </c>
    </row>
    <row r="59" spans="1:6" ht="31.5" x14ac:dyDescent="0.25">
      <c r="A59" s="1733">
        <v>31</v>
      </c>
      <c r="B59" s="1775" t="s">
        <v>42716</v>
      </c>
      <c r="C59" s="1775" t="s">
        <v>42717</v>
      </c>
      <c r="D59" s="1775" t="s">
        <v>42708</v>
      </c>
      <c r="E59" s="2070">
        <v>300000</v>
      </c>
      <c r="F59" s="1927" t="s">
        <v>13</v>
      </c>
    </row>
    <row r="60" spans="1:6" ht="31.5" x14ac:dyDescent="0.25">
      <c r="A60" s="1733">
        <v>32</v>
      </c>
      <c r="B60" s="1775" t="s">
        <v>42718</v>
      </c>
      <c r="C60" s="1775" t="s">
        <v>42719</v>
      </c>
      <c r="D60" s="1775" t="s">
        <v>42708</v>
      </c>
      <c r="E60" s="2070">
        <v>300000</v>
      </c>
      <c r="F60" s="1927" t="s">
        <v>13</v>
      </c>
    </row>
    <row r="61" spans="1:6" ht="31.5" x14ac:dyDescent="0.25">
      <c r="A61" s="1733">
        <v>33</v>
      </c>
      <c r="B61" s="1775" t="s">
        <v>42720</v>
      </c>
      <c r="C61" s="1775" t="s">
        <v>42721</v>
      </c>
      <c r="D61" s="1775" t="s">
        <v>42722</v>
      </c>
      <c r="E61" s="2070">
        <v>300000</v>
      </c>
      <c r="F61" s="1927" t="s">
        <v>13</v>
      </c>
    </row>
    <row r="62" spans="1:6" ht="31.5" x14ac:dyDescent="0.25">
      <c r="A62" s="1733">
        <v>34</v>
      </c>
      <c r="B62" s="1775" t="s">
        <v>42723</v>
      </c>
      <c r="C62" s="1775" t="s">
        <v>42724</v>
      </c>
      <c r="D62" s="1775" t="s">
        <v>42722</v>
      </c>
      <c r="E62" s="2070">
        <v>300000</v>
      </c>
      <c r="F62" s="1927" t="s">
        <v>13</v>
      </c>
    </row>
    <row r="63" spans="1:6" ht="31.5" x14ac:dyDescent="0.25">
      <c r="A63" s="1733">
        <v>35</v>
      </c>
      <c r="B63" s="1775" t="s">
        <v>42725</v>
      </c>
      <c r="C63" s="1775" t="s">
        <v>42726</v>
      </c>
      <c r="D63" s="1775" t="s">
        <v>42727</v>
      </c>
      <c r="E63" s="2070">
        <v>300000</v>
      </c>
      <c r="F63" s="1927" t="s">
        <v>13</v>
      </c>
    </row>
    <row r="64" spans="1:6" ht="31.5" x14ac:dyDescent="0.25">
      <c r="A64" s="1733">
        <v>36</v>
      </c>
      <c r="B64" s="1775" t="s">
        <v>42728</v>
      </c>
      <c r="C64" s="1775" t="s">
        <v>42729</v>
      </c>
      <c r="D64" s="1775" t="s">
        <v>42730</v>
      </c>
      <c r="E64" s="2070">
        <v>300000</v>
      </c>
      <c r="F64" s="1927" t="s">
        <v>13</v>
      </c>
    </row>
    <row r="65" spans="1:6" ht="31.5" x14ac:dyDescent="0.25">
      <c r="A65" s="1733">
        <v>37</v>
      </c>
      <c r="B65" s="1775" t="s">
        <v>42731</v>
      </c>
      <c r="C65" s="1775" t="s">
        <v>42732</v>
      </c>
      <c r="D65" s="1775" t="s">
        <v>42730</v>
      </c>
      <c r="E65" s="2070">
        <v>300000</v>
      </c>
      <c r="F65" s="1927" t="s">
        <v>13</v>
      </c>
    </row>
    <row r="66" spans="1:6" ht="31.5" x14ac:dyDescent="0.25">
      <c r="A66" s="1733">
        <v>38</v>
      </c>
      <c r="B66" s="1775" t="s">
        <v>42733</v>
      </c>
      <c r="C66" s="1775" t="s">
        <v>42732</v>
      </c>
      <c r="D66" s="1775" t="s">
        <v>42730</v>
      </c>
      <c r="E66" s="2070">
        <v>300000</v>
      </c>
      <c r="F66" s="1927" t="s">
        <v>13</v>
      </c>
    </row>
    <row r="67" spans="1:6" ht="31.5" x14ac:dyDescent="0.25">
      <c r="A67" s="1733">
        <v>39</v>
      </c>
      <c r="B67" s="1775" t="s">
        <v>42734</v>
      </c>
      <c r="C67" s="1775" t="s">
        <v>42735</v>
      </c>
      <c r="D67" s="1775" t="s">
        <v>42730</v>
      </c>
      <c r="E67" s="2070">
        <v>300000</v>
      </c>
      <c r="F67" s="1927" t="s">
        <v>13</v>
      </c>
    </row>
    <row r="68" spans="1:6" ht="47.25" x14ac:dyDescent="0.25">
      <c r="A68" s="1733">
        <v>40</v>
      </c>
      <c r="B68" s="1775" t="s">
        <v>42736</v>
      </c>
      <c r="C68" s="1775" t="s">
        <v>42737</v>
      </c>
      <c r="D68" s="1775" t="s">
        <v>42738</v>
      </c>
      <c r="E68" s="2070">
        <v>300000</v>
      </c>
      <c r="F68" s="1927" t="s">
        <v>272</v>
      </c>
    </row>
    <row r="69" spans="1:6" ht="31.5" x14ac:dyDescent="0.25">
      <c r="A69" s="1733">
        <v>41</v>
      </c>
      <c r="B69" s="1775" t="s">
        <v>42739</v>
      </c>
      <c r="C69" s="1775" t="s">
        <v>42740</v>
      </c>
      <c r="D69" s="1775" t="s">
        <v>42730</v>
      </c>
      <c r="E69" s="2070">
        <v>300000</v>
      </c>
      <c r="F69" s="1927" t="s">
        <v>13</v>
      </c>
    </row>
    <row r="70" spans="1:6" ht="31.5" x14ac:dyDescent="0.25">
      <c r="A70" s="1733">
        <v>42</v>
      </c>
      <c r="B70" s="1775" t="s">
        <v>42741</v>
      </c>
      <c r="C70" s="1775" t="s">
        <v>42742</v>
      </c>
      <c r="D70" s="1775" t="s">
        <v>42730</v>
      </c>
      <c r="E70" s="2070">
        <v>300000</v>
      </c>
      <c r="F70" s="1927" t="s">
        <v>13</v>
      </c>
    </row>
    <row r="71" spans="1:6" ht="47.25" x14ac:dyDescent="0.25">
      <c r="A71" s="1733">
        <v>43</v>
      </c>
      <c r="B71" s="1775" t="s">
        <v>42743</v>
      </c>
      <c r="C71" s="1775" t="s">
        <v>42744</v>
      </c>
      <c r="D71" s="1775" t="s">
        <v>42745</v>
      </c>
      <c r="E71" s="2070">
        <v>1000000</v>
      </c>
      <c r="F71" s="1927" t="s">
        <v>13</v>
      </c>
    </row>
    <row r="72" spans="1:6" ht="31.5" x14ac:dyDescent="0.25">
      <c r="A72" s="1733">
        <v>44</v>
      </c>
      <c r="B72" s="1775" t="s">
        <v>42746</v>
      </c>
      <c r="C72" s="1775" t="s">
        <v>42747</v>
      </c>
      <c r="D72" s="1775" t="s">
        <v>42748</v>
      </c>
      <c r="E72" s="2070">
        <v>300000</v>
      </c>
      <c r="F72" s="1927" t="s">
        <v>13</v>
      </c>
    </row>
    <row r="73" spans="1:6" ht="31.5" x14ac:dyDescent="0.25">
      <c r="A73" s="1733">
        <v>45</v>
      </c>
      <c r="B73" s="1775" t="s">
        <v>42749</v>
      </c>
      <c r="C73" s="1775" t="s">
        <v>42750</v>
      </c>
      <c r="D73" s="1775" t="s">
        <v>42730</v>
      </c>
      <c r="E73" s="2070">
        <v>300000</v>
      </c>
      <c r="F73" s="1927" t="s">
        <v>13</v>
      </c>
    </row>
    <row r="74" spans="1:6" ht="31.5" x14ac:dyDescent="0.25">
      <c r="A74" s="1733">
        <v>46</v>
      </c>
      <c r="B74" s="1775" t="s">
        <v>42751</v>
      </c>
      <c r="C74" s="1775" t="s">
        <v>42752</v>
      </c>
      <c r="D74" s="1775" t="s">
        <v>42753</v>
      </c>
      <c r="E74" s="2070">
        <v>300000</v>
      </c>
      <c r="F74" s="1927" t="s">
        <v>272</v>
      </c>
    </row>
    <row r="75" spans="1:6" ht="31.5" x14ac:dyDescent="0.25">
      <c r="A75" s="1733">
        <v>47</v>
      </c>
      <c r="B75" s="1775" t="s">
        <v>42754</v>
      </c>
      <c r="C75" s="1775" t="s">
        <v>42755</v>
      </c>
      <c r="D75" s="1775" t="s">
        <v>42727</v>
      </c>
      <c r="E75" s="2070">
        <v>300000</v>
      </c>
      <c r="F75" s="1927" t="s">
        <v>13</v>
      </c>
    </row>
    <row r="76" spans="1:6" ht="47.25" x14ac:dyDescent="0.25">
      <c r="A76" s="1733">
        <v>48</v>
      </c>
      <c r="B76" s="1775" t="s">
        <v>42756</v>
      </c>
      <c r="C76" s="1775" t="s">
        <v>42757</v>
      </c>
      <c r="D76" s="1775" t="s">
        <v>42758</v>
      </c>
      <c r="E76" s="2070">
        <v>400000</v>
      </c>
      <c r="F76" s="1927" t="s">
        <v>272</v>
      </c>
    </row>
    <row r="77" spans="1:6" ht="31.5" x14ac:dyDescent="0.25">
      <c r="A77" s="1733">
        <v>49</v>
      </c>
      <c r="B77" s="1775" t="s">
        <v>42759</v>
      </c>
      <c r="C77" s="1775" t="s">
        <v>42760</v>
      </c>
      <c r="D77" s="1775" t="s">
        <v>42730</v>
      </c>
      <c r="E77" s="2070">
        <v>300000</v>
      </c>
      <c r="F77" s="1927" t="s">
        <v>13</v>
      </c>
    </row>
    <row r="78" spans="1:6" ht="31.5" x14ac:dyDescent="0.25">
      <c r="A78" s="1733">
        <v>50</v>
      </c>
      <c r="B78" s="1775" t="s">
        <v>42761</v>
      </c>
      <c r="C78" s="1775" t="s">
        <v>42762</v>
      </c>
      <c r="D78" s="1775" t="s">
        <v>42763</v>
      </c>
      <c r="E78" s="2070">
        <v>300000</v>
      </c>
      <c r="F78" s="1927" t="s">
        <v>272</v>
      </c>
    </row>
    <row r="79" spans="1:6" ht="31.5" x14ac:dyDescent="0.25">
      <c r="A79" s="1733">
        <v>51</v>
      </c>
      <c r="B79" s="1775" t="s">
        <v>42764</v>
      </c>
      <c r="C79" s="1775" t="s">
        <v>42765</v>
      </c>
      <c r="D79" s="1775" t="s">
        <v>42766</v>
      </c>
      <c r="E79" s="2070">
        <v>500000</v>
      </c>
      <c r="F79" s="1927" t="s">
        <v>272</v>
      </c>
    </row>
    <row r="80" spans="1:6" ht="31.5" x14ac:dyDescent="0.25">
      <c r="A80" s="1733">
        <v>52</v>
      </c>
      <c r="B80" s="1775" t="s">
        <v>42767</v>
      </c>
      <c r="C80" s="1775" t="s">
        <v>42768</v>
      </c>
      <c r="D80" s="1775" t="s">
        <v>42769</v>
      </c>
      <c r="E80" s="2070">
        <v>300000</v>
      </c>
      <c r="F80" s="1927" t="s">
        <v>272</v>
      </c>
    </row>
    <row r="81" spans="1:6" ht="31.5" x14ac:dyDescent="0.25">
      <c r="A81" s="1733">
        <v>53</v>
      </c>
      <c r="B81" s="1775" t="s">
        <v>42770</v>
      </c>
      <c r="C81" s="1775" t="s">
        <v>42771</v>
      </c>
      <c r="D81" s="1775" t="s">
        <v>42730</v>
      </c>
      <c r="E81" s="2070">
        <v>300000</v>
      </c>
      <c r="F81" s="1927" t="s">
        <v>13</v>
      </c>
    </row>
    <row r="82" spans="1:6" ht="47.25" x14ac:dyDescent="0.25">
      <c r="A82" s="1733">
        <v>54</v>
      </c>
      <c r="B82" s="1775" t="s">
        <v>42772</v>
      </c>
      <c r="C82" s="1775" t="s">
        <v>42773</v>
      </c>
      <c r="D82" s="1775" t="s">
        <v>42774</v>
      </c>
      <c r="E82" s="2070">
        <v>300000</v>
      </c>
      <c r="F82" s="1927" t="s">
        <v>272</v>
      </c>
    </row>
    <row r="83" spans="1:6" ht="47.25" x14ac:dyDescent="0.25">
      <c r="A83" s="1733">
        <v>55</v>
      </c>
      <c r="B83" s="1775" t="s">
        <v>42775</v>
      </c>
      <c r="C83" s="1775" t="s">
        <v>42776</v>
      </c>
      <c r="D83" s="1775" t="s">
        <v>42777</v>
      </c>
      <c r="E83" s="2070">
        <v>300000</v>
      </c>
      <c r="F83" s="1927" t="s">
        <v>272</v>
      </c>
    </row>
    <row r="84" spans="1:6" ht="31.5" x14ac:dyDescent="0.25">
      <c r="A84" s="1733">
        <v>56</v>
      </c>
      <c r="B84" s="1775" t="s">
        <v>42778</v>
      </c>
      <c r="C84" s="1775" t="s">
        <v>42779</v>
      </c>
      <c r="D84" s="1775" t="s">
        <v>42730</v>
      </c>
      <c r="E84" s="2070">
        <v>300000</v>
      </c>
      <c r="F84" s="1927" t="s">
        <v>13</v>
      </c>
    </row>
    <row r="85" spans="1:6" ht="31.5" x14ac:dyDescent="0.25">
      <c r="A85" s="1733">
        <v>57</v>
      </c>
      <c r="B85" s="1775" t="s">
        <v>42780</v>
      </c>
      <c r="C85" s="1775" t="s">
        <v>42781</v>
      </c>
      <c r="D85" s="1775" t="s">
        <v>42730</v>
      </c>
      <c r="E85" s="2070">
        <v>300000</v>
      </c>
      <c r="F85" s="1927" t="s">
        <v>13</v>
      </c>
    </row>
    <row r="86" spans="1:6" ht="47.25" x14ac:dyDescent="0.25">
      <c r="A86" s="1733">
        <v>58</v>
      </c>
      <c r="B86" s="1775" t="s">
        <v>42782</v>
      </c>
      <c r="C86" s="1775" t="s">
        <v>42783</v>
      </c>
      <c r="D86" s="1775" t="s">
        <v>42784</v>
      </c>
      <c r="E86" s="2070">
        <v>300000</v>
      </c>
      <c r="F86" s="1927" t="s">
        <v>13</v>
      </c>
    </row>
    <row r="87" spans="1:6" ht="31.5" x14ac:dyDescent="0.25">
      <c r="A87" s="1733">
        <v>59</v>
      </c>
      <c r="B87" s="1775" t="s">
        <v>42785</v>
      </c>
      <c r="C87" s="1775" t="s">
        <v>42786</v>
      </c>
      <c r="D87" s="1775" t="s">
        <v>42787</v>
      </c>
      <c r="E87" s="2070">
        <v>300000</v>
      </c>
      <c r="F87" s="1927" t="s">
        <v>13</v>
      </c>
    </row>
    <row r="88" spans="1:6" ht="31.5" x14ac:dyDescent="0.25">
      <c r="A88" s="1733">
        <v>60</v>
      </c>
      <c r="B88" s="1775" t="s">
        <v>42788</v>
      </c>
      <c r="C88" s="1775" t="s">
        <v>42789</v>
      </c>
      <c r="D88" s="1775" t="s">
        <v>42790</v>
      </c>
      <c r="E88" s="2070">
        <v>300000</v>
      </c>
      <c r="F88" s="1927" t="s">
        <v>13</v>
      </c>
    </row>
    <row r="89" spans="1:6" ht="47.25" x14ac:dyDescent="0.25">
      <c r="A89" s="1733">
        <v>61</v>
      </c>
      <c r="B89" s="1775" t="s">
        <v>42791</v>
      </c>
      <c r="C89" s="1775" t="s">
        <v>42792</v>
      </c>
      <c r="D89" s="1775" t="s">
        <v>42793</v>
      </c>
      <c r="E89" s="2070">
        <v>500000</v>
      </c>
      <c r="F89" s="1927" t="s">
        <v>13</v>
      </c>
    </row>
    <row r="90" spans="1:6" ht="47.25" x14ac:dyDescent="0.25">
      <c r="A90" s="1733">
        <v>62</v>
      </c>
      <c r="B90" s="1775" t="s">
        <v>42794</v>
      </c>
      <c r="C90" s="1775" t="s">
        <v>42795</v>
      </c>
      <c r="D90" s="1775" t="s">
        <v>42796</v>
      </c>
      <c r="E90" s="2070">
        <v>300000</v>
      </c>
      <c r="F90" s="1927" t="s">
        <v>272</v>
      </c>
    </row>
    <row r="91" spans="1:6" ht="31.5" x14ac:dyDescent="0.25">
      <c r="A91" s="1733">
        <v>63</v>
      </c>
      <c r="B91" s="1775" t="s">
        <v>42797</v>
      </c>
      <c r="C91" s="1775" t="s">
        <v>42798</v>
      </c>
      <c r="D91" s="1775" t="s">
        <v>42799</v>
      </c>
      <c r="E91" s="2070">
        <v>300000</v>
      </c>
      <c r="F91" s="1927" t="s">
        <v>272</v>
      </c>
    </row>
    <row r="92" spans="1:6" ht="15.75" x14ac:dyDescent="0.25">
      <c r="A92" s="1733"/>
      <c r="B92" s="2525" t="s">
        <v>5872</v>
      </c>
      <c r="C92" s="2525"/>
      <c r="D92" s="1775"/>
      <c r="E92" s="2070"/>
      <c r="F92" s="1927"/>
    </row>
    <row r="93" spans="1:6" ht="47.25" x14ac:dyDescent="0.25">
      <c r="A93" s="1733">
        <v>64</v>
      </c>
      <c r="B93" s="1775" t="s">
        <v>42800</v>
      </c>
      <c r="C93" s="1775" t="s">
        <v>42801</v>
      </c>
      <c r="D93" s="1775" t="s">
        <v>42802</v>
      </c>
      <c r="E93" s="2070">
        <v>300000</v>
      </c>
      <c r="F93" s="1927" t="s">
        <v>272</v>
      </c>
    </row>
    <row r="94" spans="1:6" ht="47.25" x14ac:dyDescent="0.25">
      <c r="A94" s="1733">
        <v>65</v>
      </c>
      <c r="B94" s="1775" t="s">
        <v>42803</v>
      </c>
      <c r="C94" s="1775" t="s">
        <v>42804</v>
      </c>
      <c r="D94" s="1775" t="s">
        <v>42805</v>
      </c>
      <c r="E94" s="2070">
        <v>300000</v>
      </c>
      <c r="F94" s="1927" t="s">
        <v>272</v>
      </c>
    </row>
    <row r="95" spans="1:6" ht="47.25" x14ac:dyDescent="0.25">
      <c r="A95" s="1733">
        <v>66</v>
      </c>
      <c r="B95" s="1775" t="s">
        <v>42806</v>
      </c>
      <c r="C95" s="1775" t="s">
        <v>42807</v>
      </c>
      <c r="D95" s="1775" t="s">
        <v>42808</v>
      </c>
      <c r="E95" s="2070">
        <v>300000</v>
      </c>
      <c r="F95" s="1927" t="s">
        <v>272</v>
      </c>
    </row>
    <row r="96" spans="1:6" ht="47.25" x14ac:dyDescent="0.25">
      <c r="A96" s="1733">
        <v>67</v>
      </c>
      <c r="B96" s="1775" t="s">
        <v>42809</v>
      </c>
      <c r="C96" s="1775" t="s">
        <v>42810</v>
      </c>
      <c r="D96" s="1775" t="s">
        <v>42811</v>
      </c>
      <c r="E96" s="2070">
        <v>300000</v>
      </c>
      <c r="F96" s="1927" t="s">
        <v>272</v>
      </c>
    </row>
    <row r="97" spans="1:6" ht="47.25" x14ac:dyDescent="0.25">
      <c r="A97" s="1733">
        <v>68</v>
      </c>
      <c r="B97" s="1775" t="s">
        <v>42812</v>
      </c>
      <c r="C97" s="1775" t="s">
        <v>42813</v>
      </c>
      <c r="D97" s="1775" t="s">
        <v>42814</v>
      </c>
      <c r="E97" s="2070">
        <v>400000</v>
      </c>
      <c r="F97" s="1927" t="s">
        <v>272</v>
      </c>
    </row>
    <row r="98" spans="1:6" ht="47.25" x14ac:dyDescent="0.25">
      <c r="A98" s="1733">
        <v>69</v>
      </c>
      <c r="B98" s="1775" t="s">
        <v>42815</v>
      </c>
      <c r="C98" s="1775" t="s">
        <v>42816</v>
      </c>
      <c r="D98" s="1775" t="s">
        <v>42817</v>
      </c>
      <c r="E98" s="2070">
        <v>300000</v>
      </c>
      <c r="F98" s="1927" t="s">
        <v>272</v>
      </c>
    </row>
    <row r="99" spans="1:6" ht="47.25" x14ac:dyDescent="0.25">
      <c r="A99" s="1733">
        <v>70</v>
      </c>
      <c r="B99" s="1775" t="s">
        <v>42818</v>
      </c>
      <c r="C99" s="1775" t="s">
        <v>42819</v>
      </c>
      <c r="D99" s="1775" t="s">
        <v>42820</v>
      </c>
      <c r="E99" s="2070">
        <v>300000</v>
      </c>
      <c r="F99" s="1927" t="s">
        <v>13</v>
      </c>
    </row>
    <row r="100" spans="1:6" ht="31.5" x14ac:dyDescent="0.25">
      <c r="A100" s="1733">
        <v>71</v>
      </c>
      <c r="B100" s="1775" t="s">
        <v>42821</v>
      </c>
      <c r="C100" s="1775" t="s">
        <v>42822</v>
      </c>
      <c r="D100" s="1775" t="s">
        <v>42823</v>
      </c>
      <c r="E100" s="2070">
        <v>300000</v>
      </c>
      <c r="F100" s="1927" t="s">
        <v>272</v>
      </c>
    </row>
    <row r="101" spans="1:6" ht="31.5" x14ac:dyDescent="0.25">
      <c r="A101" s="1733">
        <v>72</v>
      </c>
      <c r="B101" s="1775" t="s">
        <v>42824</v>
      </c>
      <c r="C101" s="1775" t="s">
        <v>42825</v>
      </c>
      <c r="D101" s="1775" t="s">
        <v>42826</v>
      </c>
      <c r="E101" s="2070">
        <v>300000</v>
      </c>
      <c r="F101" s="1927" t="s">
        <v>272</v>
      </c>
    </row>
    <row r="102" spans="1:6" ht="47.25" x14ac:dyDescent="0.25">
      <c r="A102" s="1733">
        <v>73</v>
      </c>
      <c r="B102" s="1775" t="s">
        <v>42827</v>
      </c>
      <c r="C102" s="1775" t="s">
        <v>42828</v>
      </c>
      <c r="D102" s="1775" t="s">
        <v>42829</v>
      </c>
      <c r="E102" s="2070">
        <v>300000</v>
      </c>
      <c r="F102" s="1927" t="s">
        <v>272</v>
      </c>
    </row>
    <row r="103" spans="1:6" ht="31.5" x14ac:dyDescent="0.25">
      <c r="A103" s="1733">
        <v>74</v>
      </c>
      <c r="B103" s="1775" t="s">
        <v>42830</v>
      </c>
      <c r="C103" s="1775" t="s">
        <v>42831</v>
      </c>
      <c r="D103" s="1775" t="s">
        <v>42832</v>
      </c>
      <c r="E103" s="2070">
        <v>300000</v>
      </c>
      <c r="F103" s="1927" t="s">
        <v>272</v>
      </c>
    </row>
    <row r="104" spans="1:6" ht="47.25" x14ac:dyDescent="0.25">
      <c r="A104" s="1733">
        <v>75</v>
      </c>
      <c r="B104" s="1775" t="s">
        <v>42833</v>
      </c>
      <c r="C104" s="1775" t="s">
        <v>42834</v>
      </c>
      <c r="D104" s="1775" t="s">
        <v>42835</v>
      </c>
      <c r="E104" s="2070">
        <v>300000</v>
      </c>
      <c r="F104" s="1927" t="s">
        <v>272</v>
      </c>
    </row>
    <row r="105" spans="1:6" ht="31.5" x14ac:dyDescent="0.25">
      <c r="A105" s="1733">
        <v>76</v>
      </c>
      <c r="B105" s="1741" t="s">
        <v>42836</v>
      </c>
      <c r="C105" s="1741" t="s">
        <v>42837</v>
      </c>
      <c r="D105" s="1741" t="s">
        <v>42838</v>
      </c>
      <c r="E105" s="2087">
        <v>300000</v>
      </c>
      <c r="F105" s="1740" t="s">
        <v>272</v>
      </c>
    </row>
    <row r="106" spans="1:6" ht="31.5" x14ac:dyDescent="0.25">
      <c r="A106" s="1733">
        <v>77</v>
      </c>
      <c r="B106" s="1775" t="s">
        <v>42839</v>
      </c>
      <c r="C106" s="1775" t="s">
        <v>42840</v>
      </c>
      <c r="D106" s="1775" t="s">
        <v>42841</v>
      </c>
      <c r="E106" s="2070">
        <v>300000</v>
      </c>
      <c r="F106" s="1927" t="s">
        <v>272</v>
      </c>
    </row>
    <row r="107" spans="1:6" ht="47.25" x14ac:dyDescent="0.25">
      <c r="A107" s="1733">
        <v>78</v>
      </c>
      <c r="B107" s="1775" t="s">
        <v>42842</v>
      </c>
      <c r="C107" s="1775" t="s">
        <v>42843</v>
      </c>
      <c r="D107" s="1775" t="s">
        <v>42844</v>
      </c>
      <c r="E107" s="2070">
        <v>300000</v>
      </c>
      <c r="F107" s="1927" t="s">
        <v>13</v>
      </c>
    </row>
    <row r="108" spans="1:6" ht="47.25" x14ac:dyDescent="0.25">
      <c r="A108" s="1733">
        <v>79</v>
      </c>
      <c r="B108" s="1775" t="s">
        <v>37167</v>
      </c>
      <c r="C108" s="1775" t="s">
        <v>42845</v>
      </c>
      <c r="D108" s="1775" t="s">
        <v>42846</v>
      </c>
      <c r="E108" s="2070">
        <v>300000</v>
      </c>
      <c r="F108" s="1927" t="s">
        <v>272</v>
      </c>
    </row>
    <row r="109" spans="1:6" ht="47.25" x14ac:dyDescent="0.25">
      <c r="A109" s="1733">
        <v>80</v>
      </c>
      <c r="B109" s="1775" t="s">
        <v>42847</v>
      </c>
      <c r="C109" s="1775" t="s">
        <v>42848</v>
      </c>
      <c r="D109" s="1775" t="s">
        <v>42844</v>
      </c>
      <c r="E109" s="2070">
        <v>300000</v>
      </c>
      <c r="F109" s="1927" t="s">
        <v>13</v>
      </c>
    </row>
    <row r="110" spans="1:6" ht="47.25" x14ac:dyDescent="0.25">
      <c r="A110" s="1733">
        <v>81</v>
      </c>
      <c r="B110" s="1775" t="s">
        <v>42849</v>
      </c>
      <c r="C110" s="1775" t="s">
        <v>42850</v>
      </c>
      <c r="D110" s="1775" t="s">
        <v>42844</v>
      </c>
      <c r="E110" s="2070">
        <v>300000</v>
      </c>
      <c r="F110" s="1927" t="s">
        <v>13</v>
      </c>
    </row>
    <row r="111" spans="1:6" ht="31.5" x14ac:dyDescent="0.25">
      <c r="A111" s="1733">
        <v>82</v>
      </c>
      <c r="B111" s="1775" t="s">
        <v>42851</v>
      </c>
      <c r="C111" s="1775" t="s">
        <v>42852</v>
      </c>
      <c r="D111" s="1775" t="s">
        <v>42853</v>
      </c>
      <c r="E111" s="2070">
        <v>300000</v>
      </c>
      <c r="F111" s="1927" t="s">
        <v>272</v>
      </c>
    </row>
    <row r="112" spans="1:6" ht="47.25" x14ac:dyDescent="0.25">
      <c r="A112" s="1733">
        <v>83</v>
      </c>
      <c r="B112" s="1775" t="s">
        <v>42854</v>
      </c>
      <c r="C112" s="1775" t="s">
        <v>42855</v>
      </c>
      <c r="D112" s="1775" t="s">
        <v>42820</v>
      </c>
      <c r="E112" s="2070">
        <v>300000</v>
      </c>
      <c r="F112" s="1927" t="s">
        <v>13</v>
      </c>
    </row>
    <row r="113" spans="1:6" ht="31.5" x14ac:dyDescent="0.25">
      <c r="A113" s="1733">
        <v>84</v>
      </c>
      <c r="B113" s="1775" t="s">
        <v>42856</v>
      </c>
      <c r="C113" s="1775" t="s">
        <v>42857</v>
      </c>
      <c r="D113" s="1775" t="s">
        <v>42858</v>
      </c>
      <c r="E113" s="2070">
        <v>300000</v>
      </c>
      <c r="F113" s="1927" t="s">
        <v>272</v>
      </c>
    </row>
    <row r="114" spans="1:6" ht="47.25" x14ac:dyDescent="0.25">
      <c r="A114" s="1733">
        <v>85</v>
      </c>
      <c r="B114" s="1775" t="s">
        <v>42859</v>
      </c>
      <c r="C114" s="1775" t="s">
        <v>42860</v>
      </c>
      <c r="D114" s="1775" t="s">
        <v>42861</v>
      </c>
      <c r="E114" s="2070">
        <v>300000</v>
      </c>
      <c r="F114" s="1927" t="s">
        <v>272</v>
      </c>
    </row>
    <row r="115" spans="1:6" ht="31.5" x14ac:dyDescent="0.25">
      <c r="A115" s="1733">
        <v>86</v>
      </c>
      <c r="B115" s="1775" t="s">
        <v>42862</v>
      </c>
      <c r="C115" s="1775" t="s">
        <v>42863</v>
      </c>
      <c r="D115" s="1775" t="s">
        <v>42864</v>
      </c>
      <c r="E115" s="2070">
        <v>300000</v>
      </c>
      <c r="F115" s="1927" t="s">
        <v>13</v>
      </c>
    </row>
    <row r="116" spans="1:6" ht="31.5" x14ac:dyDescent="0.25">
      <c r="A116" s="1733">
        <v>87</v>
      </c>
      <c r="B116" s="1775" t="s">
        <v>42865</v>
      </c>
      <c r="C116" s="1775" t="s">
        <v>42866</v>
      </c>
      <c r="D116" s="1775" t="s">
        <v>42864</v>
      </c>
      <c r="E116" s="2070">
        <v>300000</v>
      </c>
      <c r="F116" s="1927" t="s">
        <v>13</v>
      </c>
    </row>
    <row r="117" spans="1:6" ht="31.5" x14ac:dyDescent="0.25">
      <c r="A117" s="1733">
        <v>88</v>
      </c>
      <c r="B117" s="1775" t="s">
        <v>42847</v>
      </c>
      <c r="C117" s="1775" t="s">
        <v>42867</v>
      </c>
      <c r="D117" s="1775" t="s">
        <v>42868</v>
      </c>
      <c r="E117" s="2070">
        <v>7500000</v>
      </c>
      <c r="F117" s="1927" t="s">
        <v>13</v>
      </c>
    </row>
    <row r="118" spans="1:6" ht="31.5" x14ac:dyDescent="0.25">
      <c r="A118" s="1733">
        <v>89</v>
      </c>
      <c r="B118" s="1775" t="s">
        <v>42851</v>
      </c>
      <c r="C118" s="1775" t="s">
        <v>42869</v>
      </c>
      <c r="D118" s="1775" t="s">
        <v>42868</v>
      </c>
      <c r="E118" s="2070">
        <v>7500000</v>
      </c>
      <c r="F118" s="1927" t="s">
        <v>13</v>
      </c>
    </row>
    <row r="119" spans="1:6" ht="15.75" x14ac:dyDescent="0.25">
      <c r="A119" s="1733"/>
      <c r="B119" s="1969" t="s">
        <v>219</v>
      </c>
      <c r="C119" s="1775"/>
      <c r="D119" s="1775"/>
      <c r="E119" s="2070"/>
      <c r="F119" s="1927"/>
    </row>
    <row r="120" spans="1:6" ht="47.25" x14ac:dyDescent="0.25">
      <c r="A120" s="1733">
        <v>90</v>
      </c>
      <c r="B120" s="1775" t="s">
        <v>42870</v>
      </c>
      <c r="C120" s="152" t="s">
        <v>42871</v>
      </c>
      <c r="D120" s="1775" t="s">
        <v>42872</v>
      </c>
      <c r="E120" s="2070">
        <v>300000</v>
      </c>
      <c r="F120" s="1927" t="s">
        <v>272</v>
      </c>
    </row>
    <row r="121" spans="1:6" ht="47.25" x14ac:dyDescent="0.25">
      <c r="A121" s="1733">
        <v>91</v>
      </c>
      <c r="B121" s="1775" t="s">
        <v>42873</v>
      </c>
      <c r="C121" s="152" t="s">
        <v>42874</v>
      </c>
      <c r="D121" s="1775" t="s">
        <v>42872</v>
      </c>
      <c r="E121" s="2070">
        <v>300000</v>
      </c>
      <c r="F121" s="1927" t="s">
        <v>272</v>
      </c>
    </row>
    <row r="122" spans="1:6" ht="47.25" x14ac:dyDescent="0.25">
      <c r="A122" s="1733">
        <v>92</v>
      </c>
      <c r="B122" s="1775" t="s">
        <v>42875</v>
      </c>
      <c r="C122" s="152" t="s">
        <v>42876</v>
      </c>
      <c r="D122" s="1775" t="s">
        <v>42872</v>
      </c>
      <c r="E122" s="2070">
        <v>300000</v>
      </c>
      <c r="F122" s="1927" t="s">
        <v>272</v>
      </c>
    </row>
    <row r="123" spans="1:6" ht="47.25" x14ac:dyDescent="0.25">
      <c r="A123" s="1733">
        <v>93</v>
      </c>
      <c r="B123" s="1775" t="s">
        <v>42877</v>
      </c>
      <c r="C123" s="152" t="s">
        <v>42878</v>
      </c>
      <c r="D123" s="1775" t="s">
        <v>42872</v>
      </c>
      <c r="E123" s="2070">
        <v>300000</v>
      </c>
      <c r="F123" s="1927" t="s">
        <v>272</v>
      </c>
    </row>
    <row r="124" spans="1:6" ht="47.25" x14ac:dyDescent="0.25">
      <c r="A124" s="1733">
        <v>94</v>
      </c>
      <c r="B124" s="1775" t="s">
        <v>42879</v>
      </c>
      <c r="C124" s="152" t="s">
        <v>42880</v>
      </c>
      <c r="D124" s="1775" t="s">
        <v>42881</v>
      </c>
      <c r="E124" s="2070">
        <v>300000</v>
      </c>
      <c r="F124" s="1927" t="s">
        <v>272</v>
      </c>
    </row>
    <row r="125" spans="1:6" ht="47.25" x14ac:dyDescent="0.25">
      <c r="A125" s="1733">
        <v>95</v>
      </c>
      <c r="B125" s="1775" t="s">
        <v>42882</v>
      </c>
      <c r="C125" s="152" t="s">
        <v>42883</v>
      </c>
      <c r="D125" s="1775" t="s">
        <v>42884</v>
      </c>
      <c r="E125" s="2070">
        <v>300000</v>
      </c>
      <c r="F125" s="1927" t="s">
        <v>272</v>
      </c>
    </row>
    <row r="126" spans="1:6" ht="31.5" x14ac:dyDescent="0.25">
      <c r="A126" s="1733">
        <v>96</v>
      </c>
      <c r="B126" s="1775" t="s">
        <v>42885</v>
      </c>
      <c r="C126" s="152" t="s">
        <v>42886</v>
      </c>
      <c r="D126" s="1775" t="s">
        <v>42887</v>
      </c>
      <c r="E126" s="2070">
        <v>400000</v>
      </c>
      <c r="F126" s="1927" t="s">
        <v>272</v>
      </c>
    </row>
    <row r="127" spans="1:6" ht="63" x14ac:dyDescent="0.25">
      <c r="A127" s="1733">
        <v>97</v>
      </c>
      <c r="B127" s="1775" t="s">
        <v>42888</v>
      </c>
      <c r="C127" s="152" t="s">
        <v>42889</v>
      </c>
      <c r="D127" s="1775" t="s">
        <v>42890</v>
      </c>
      <c r="E127" s="2070">
        <v>300000</v>
      </c>
      <c r="F127" s="1927" t="s">
        <v>272</v>
      </c>
    </row>
    <row r="128" spans="1:6" ht="47.25" x14ac:dyDescent="0.25">
      <c r="A128" s="1733">
        <v>98</v>
      </c>
      <c r="B128" s="1775" t="s">
        <v>42891</v>
      </c>
      <c r="C128" s="152" t="s">
        <v>42892</v>
      </c>
      <c r="D128" s="1775" t="s">
        <v>42881</v>
      </c>
      <c r="E128" s="2070">
        <v>300000</v>
      </c>
      <c r="F128" s="1927" t="s">
        <v>272</v>
      </c>
    </row>
    <row r="129" spans="1:6" ht="47.25" x14ac:dyDescent="0.25">
      <c r="A129" s="1733">
        <v>99</v>
      </c>
      <c r="B129" s="1775" t="s">
        <v>42893</v>
      </c>
      <c r="C129" s="152" t="s">
        <v>42894</v>
      </c>
      <c r="D129" s="1775" t="s">
        <v>42895</v>
      </c>
      <c r="E129" s="2070">
        <v>300000</v>
      </c>
      <c r="F129" s="1927" t="s">
        <v>272</v>
      </c>
    </row>
    <row r="130" spans="1:6" ht="47.25" x14ac:dyDescent="0.25">
      <c r="A130" s="1733">
        <v>100</v>
      </c>
      <c r="B130" s="1775" t="s">
        <v>42896</v>
      </c>
      <c r="C130" s="152" t="s">
        <v>42897</v>
      </c>
      <c r="D130" s="1775" t="s">
        <v>42898</v>
      </c>
      <c r="E130" s="2070">
        <v>300000</v>
      </c>
      <c r="F130" s="1927" t="s">
        <v>272</v>
      </c>
    </row>
    <row r="131" spans="1:6" ht="47.25" x14ac:dyDescent="0.25">
      <c r="A131" s="1733">
        <v>101</v>
      </c>
      <c r="B131" s="1775" t="s">
        <v>42899</v>
      </c>
      <c r="C131" s="152" t="s">
        <v>42900</v>
      </c>
      <c r="D131" s="1775" t="s">
        <v>42901</v>
      </c>
      <c r="E131" s="2070">
        <v>300000</v>
      </c>
      <c r="F131" s="1927" t="s">
        <v>272</v>
      </c>
    </row>
    <row r="132" spans="1:6" ht="31.5" x14ac:dyDescent="0.25">
      <c r="A132" s="1733">
        <v>102</v>
      </c>
      <c r="B132" s="1775" t="s">
        <v>42902</v>
      </c>
      <c r="C132" s="152" t="s">
        <v>42903</v>
      </c>
      <c r="D132" s="1775" t="s">
        <v>42904</v>
      </c>
      <c r="E132" s="2070">
        <v>400000</v>
      </c>
      <c r="F132" s="1927" t="s">
        <v>13</v>
      </c>
    </row>
    <row r="133" spans="1:6" ht="31.5" x14ac:dyDescent="0.25">
      <c r="A133" s="1733">
        <v>103</v>
      </c>
      <c r="B133" s="1775" t="s">
        <v>42905</v>
      </c>
      <c r="C133" s="152" t="s">
        <v>42906</v>
      </c>
      <c r="D133" s="1775" t="s">
        <v>42904</v>
      </c>
      <c r="E133" s="2070">
        <v>400000</v>
      </c>
      <c r="F133" s="1927" t="s">
        <v>13</v>
      </c>
    </row>
    <row r="134" spans="1:6" ht="15.75" x14ac:dyDescent="0.25">
      <c r="A134" s="1733"/>
      <c r="B134" s="2525" t="s">
        <v>477</v>
      </c>
      <c r="C134" s="3045"/>
      <c r="D134" s="1775"/>
      <c r="E134" s="2070"/>
      <c r="F134" s="1927"/>
    </row>
    <row r="135" spans="1:6" ht="72.75" customHeight="1" x14ac:dyDescent="0.25">
      <c r="A135" s="1733">
        <v>104</v>
      </c>
      <c r="B135" s="1775" t="s">
        <v>42907</v>
      </c>
      <c r="C135" s="2111" t="s">
        <v>33015</v>
      </c>
      <c r="D135" s="1775" t="s">
        <v>19338</v>
      </c>
      <c r="E135" s="2070">
        <v>1169256.8</v>
      </c>
      <c r="F135" s="2112" t="s">
        <v>13</v>
      </c>
    </row>
    <row r="136" spans="1:6" ht="73.5" customHeight="1" x14ac:dyDescent="0.25">
      <c r="A136" s="1733">
        <v>105</v>
      </c>
      <c r="B136" s="2326" t="s">
        <v>44086</v>
      </c>
      <c r="C136" s="2111" t="s">
        <v>33017</v>
      </c>
      <c r="D136" s="1775" t="s">
        <v>19338</v>
      </c>
      <c r="E136" s="2070">
        <v>1169256.8</v>
      </c>
      <c r="F136" s="2112" t="s">
        <v>13</v>
      </c>
    </row>
    <row r="137" spans="1:6" ht="72.75" customHeight="1" x14ac:dyDescent="0.25">
      <c r="A137" s="1733">
        <v>106</v>
      </c>
      <c r="B137" s="1775" t="s">
        <v>42908</v>
      </c>
      <c r="C137" s="2111" t="s">
        <v>33019</v>
      </c>
      <c r="D137" s="1775" t="s">
        <v>19338</v>
      </c>
      <c r="E137" s="2070">
        <v>1169256.8</v>
      </c>
      <c r="F137" s="2113" t="s">
        <v>13</v>
      </c>
    </row>
    <row r="138" spans="1:6" ht="72.75" customHeight="1" x14ac:dyDescent="0.25">
      <c r="A138" s="1733">
        <v>107</v>
      </c>
      <c r="B138" s="1775" t="s">
        <v>42909</v>
      </c>
      <c r="C138" s="2111" t="s">
        <v>33021</v>
      </c>
      <c r="D138" s="1775" t="s">
        <v>19338</v>
      </c>
      <c r="E138" s="2070">
        <v>1169256.8</v>
      </c>
      <c r="F138" s="2113" t="s">
        <v>13</v>
      </c>
    </row>
    <row r="139" spans="1:6" ht="15.75" x14ac:dyDescent="0.25">
      <c r="A139" s="1733"/>
      <c r="B139" s="1969" t="s">
        <v>9003</v>
      </c>
      <c r="C139" s="1775"/>
      <c r="D139" s="1775"/>
      <c r="E139" s="2071">
        <f>SUM(E22:E138)</f>
        <v>81310344.819999993</v>
      </c>
      <c r="F139" s="1927"/>
    </row>
    <row r="140" spans="1:6" ht="31.5" x14ac:dyDescent="0.25">
      <c r="A140" s="1732"/>
      <c r="B140" s="1959" t="s">
        <v>324</v>
      </c>
      <c r="C140" s="1732"/>
      <c r="D140" s="1732"/>
      <c r="E140" s="1735">
        <f>E139+E9</f>
        <v>86810344.819999993</v>
      </c>
      <c r="F140" s="2115"/>
    </row>
    <row r="144" spans="1:6" ht="15.75" x14ac:dyDescent="0.25">
      <c r="A144" s="2519" t="s">
        <v>0</v>
      </c>
      <c r="B144" s="2520"/>
      <c r="C144" s="2520"/>
      <c r="D144" s="2520"/>
      <c r="E144" s="2520"/>
      <c r="F144" s="2521"/>
    </row>
    <row r="145" spans="1:6" ht="15.75" x14ac:dyDescent="0.25">
      <c r="A145" s="2519" t="s">
        <v>42658</v>
      </c>
      <c r="B145" s="2520"/>
      <c r="C145" s="2520"/>
      <c r="D145" s="2520"/>
      <c r="E145" s="2520"/>
      <c r="F145" s="2521"/>
    </row>
    <row r="146" spans="1:6" ht="15.75" x14ac:dyDescent="0.25">
      <c r="A146" s="2519" t="s">
        <v>281</v>
      </c>
      <c r="B146" s="2520"/>
      <c r="C146" s="2520"/>
      <c r="D146" s="2520"/>
      <c r="E146" s="2520"/>
      <c r="F146" s="2521"/>
    </row>
    <row r="147" spans="1:6" ht="31.5" x14ac:dyDescent="0.25">
      <c r="A147" s="1965" t="s">
        <v>3</v>
      </c>
      <c r="B147" s="1956" t="s">
        <v>4</v>
      </c>
      <c r="C147" s="1956" t="s">
        <v>5</v>
      </c>
      <c r="D147" s="1956" t="s">
        <v>6</v>
      </c>
      <c r="E147" s="1956" t="s">
        <v>2611</v>
      </c>
      <c r="F147" s="1776" t="s">
        <v>8</v>
      </c>
    </row>
    <row r="148" spans="1:6" ht="15.75" x14ac:dyDescent="0.25">
      <c r="A148" s="1925"/>
      <c r="B148" s="2528" t="s">
        <v>9</v>
      </c>
      <c r="C148" s="2534"/>
      <c r="D148" s="2529"/>
      <c r="E148" s="1956"/>
      <c r="F148" s="1776"/>
    </row>
    <row r="149" spans="1:6" ht="31.5" x14ac:dyDescent="0.25">
      <c r="A149" s="1925">
        <v>1</v>
      </c>
      <c r="B149" s="1733" t="s">
        <v>289</v>
      </c>
      <c r="C149" s="1733" t="s">
        <v>42661</v>
      </c>
      <c r="D149" s="1733" t="s">
        <v>329</v>
      </c>
      <c r="E149" s="1926">
        <v>186150</v>
      </c>
      <c r="F149" s="1927" t="s">
        <v>272</v>
      </c>
    </row>
    <row r="150" spans="1:6" ht="63" x14ac:dyDescent="0.25">
      <c r="A150" s="1925">
        <v>2</v>
      </c>
      <c r="B150" s="1733" t="s">
        <v>295</v>
      </c>
      <c r="C150" s="1733" t="s">
        <v>42662</v>
      </c>
      <c r="D150" s="1733" t="s">
        <v>1232</v>
      </c>
      <c r="E150" s="1926">
        <v>150000</v>
      </c>
      <c r="F150" s="1927" t="s">
        <v>272</v>
      </c>
    </row>
    <row r="151" spans="1:6" ht="31.5" x14ac:dyDescent="0.25">
      <c r="A151" s="1925">
        <v>3</v>
      </c>
      <c r="B151" s="1733" t="s">
        <v>17</v>
      </c>
      <c r="C151" s="1733" t="s">
        <v>42663</v>
      </c>
      <c r="D151" s="1733" t="s">
        <v>537</v>
      </c>
      <c r="E151" s="1926">
        <v>50000</v>
      </c>
      <c r="F151" s="1927" t="s">
        <v>272</v>
      </c>
    </row>
    <row r="152" spans="1:6" ht="31.5" x14ac:dyDescent="0.25">
      <c r="A152" s="1925">
        <v>4</v>
      </c>
      <c r="B152" s="1733" t="s">
        <v>20</v>
      </c>
      <c r="C152" s="1733" t="s">
        <v>42664</v>
      </c>
      <c r="D152" s="1733" t="s">
        <v>539</v>
      </c>
      <c r="E152" s="1926">
        <v>50000</v>
      </c>
      <c r="F152" s="1927" t="s">
        <v>272</v>
      </c>
    </row>
    <row r="153" spans="1:6" ht="31.5" x14ac:dyDescent="0.25">
      <c r="A153" s="1925">
        <v>5</v>
      </c>
      <c r="B153" s="1733" t="s">
        <v>23</v>
      </c>
      <c r="C153" s="1733" t="s">
        <v>42665</v>
      </c>
      <c r="D153" s="1733" t="s">
        <v>541</v>
      </c>
      <c r="E153" s="1926">
        <v>246608.62</v>
      </c>
      <c r="F153" s="1927" t="s">
        <v>272</v>
      </c>
    </row>
    <row r="154" spans="1:6" ht="15.75" x14ac:dyDescent="0.25">
      <c r="A154" s="1925"/>
      <c r="B154" s="2909" t="s">
        <v>25644</v>
      </c>
      <c r="C154" s="2542"/>
      <c r="D154" s="2543"/>
      <c r="E154" s="1926"/>
      <c r="F154" s="1927"/>
    </row>
    <row r="155" spans="1:6" ht="47.25" x14ac:dyDescent="0.25">
      <c r="A155" s="1925">
        <v>6</v>
      </c>
      <c r="B155" s="1733" t="s">
        <v>295</v>
      </c>
      <c r="C155" s="1733" t="s">
        <v>42666</v>
      </c>
      <c r="D155" s="1733" t="s">
        <v>544</v>
      </c>
      <c r="E155" s="1926">
        <v>100000</v>
      </c>
      <c r="F155" s="1927" t="s">
        <v>272</v>
      </c>
    </row>
    <row r="156" spans="1:6" ht="31.5" x14ac:dyDescent="0.25">
      <c r="A156" s="1925">
        <v>7</v>
      </c>
      <c r="B156" s="1733" t="s">
        <v>23</v>
      </c>
      <c r="C156" s="1733" t="s">
        <v>42667</v>
      </c>
      <c r="D156" s="1733" t="s">
        <v>541</v>
      </c>
      <c r="E156" s="1926">
        <v>127586.21</v>
      </c>
      <c r="F156" s="1927" t="s">
        <v>272</v>
      </c>
    </row>
    <row r="157" spans="1:6" ht="31.5" x14ac:dyDescent="0.25">
      <c r="A157" s="1925">
        <v>8</v>
      </c>
      <c r="B157" s="1733" t="s">
        <v>299</v>
      </c>
      <c r="C157" s="1733" t="s">
        <v>42668</v>
      </c>
      <c r="D157" s="1733" t="s">
        <v>42159</v>
      </c>
      <c r="E157" s="1926">
        <v>100000</v>
      </c>
      <c r="F157" s="1927" t="s">
        <v>272</v>
      </c>
    </row>
    <row r="158" spans="1:6" ht="15.75" x14ac:dyDescent="0.25">
      <c r="A158" s="1925"/>
      <c r="B158" s="1826" t="s">
        <v>739</v>
      </c>
      <c r="C158" s="1733"/>
      <c r="D158" s="1733"/>
      <c r="E158" s="1926"/>
      <c r="F158" s="1927"/>
    </row>
    <row r="159" spans="1:6" ht="47.25" x14ac:dyDescent="0.25">
      <c r="A159" s="1925">
        <v>9</v>
      </c>
      <c r="B159" s="1772" t="s">
        <v>301</v>
      </c>
      <c r="C159" s="1733" t="s">
        <v>42669</v>
      </c>
      <c r="D159" s="1772" t="s">
        <v>43</v>
      </c>
      <c r="E159" s="1926">
        <v>568965.51</v>
      </c>
      <c r="F159" s="1927" t="s">
        <v>272</v>
      </c>
    </row>
    <row r="160" spans="1:6" ht="15.75" x14ac:dyDescent="0.25">
      <c r="A160" s="1925"/>
      <c r="B160" s="2541" t="s">
        <v>5895</v>
      </c>
      <c r="C160" s="3040"/>
      <c r="D160" s="1772"/>
      <c r="E160" s="1926"/>
      <c r="F160" s="1927"/>
    </row>
    <row r="161" spans="1:6" ht="31.5" x14ac:dyDescent="0.25">
      <c r="A161" s="1925">
        <v>10</v>
      </c>
      <c r="B161" s="1733" t="s">
        <v>42910</v>
      </c>
      <c r="C161" s="1772" t="s">
        <v>42798</v>
      </c>
      <c r="D161" s="1733" t="s">
        <v>42911</v>
      </c>
      <c r="E161" s="1926">
        <v>300000</v>
      </c>
      <c r="F161" s="1927" t="s">
        <v>13</v>
      </c>
    </row>
    <row r="162" spans="1:6" ht="31.5" x14ac:dyDescent="0.25">
      <c r="A162" s="1925">
        <v>11</v>
      </c>
      <c r="B162" s="1733" t="s">
        <v>42912</v>
      </c>
      <c r="C162" s="1772" t="s">
        <v>42913</v>
      </c>
      <c r="D162" s="1733" t="s">
        <v>42914</v>
      </c>
      <c r="E162" s="1926">
        <v>200000</v>
      </c>
      <c r="F162" s="1927" t="s">
        <v>13</v>
      </c>
    </row>
    <row r="163" spans="1:6" ht="31.5" x14ac:dyDescent="0.25">
      <c r="A163" s="1925">
        <v>12</v>
      </c>
      <c r="B163" s="1733" t="s">
        <v>42794</v>
      </c>
      <c r="C163" s="1772" t="s">
        <v>42915</v>
      </c>
      <c r="D163" s="1733" t="s">
        <v>42916</v>
      </c>
      <c r="E163" s="1926">
        <v>500000</v>
      </c>
      <c r="F163" s="1927" t="s">
        <v>13</v>
      </c>
    </row>
    <row r="164" spans="1:6" ht="31.5" x14ac:dyDescent="0.25">
      <c r="A164" s="1925">
        <v>13</v>
      </c>
      <c r="B164" s="1733" t="s">
        <v>42709</v>
      </c>
      <c r="C164" s="1772" t="s">
        <v>42917</v>
      </c>
      <c r="D164" s="1733" t="s">
        <v>42918</v>
      </c>
      <c r="E164" s="1926">
        <v>1000000</v>
      </c>
      <c r="F164" s="1927" t="s">
        <v>13</v>
      </c>
    </row>
    <row r="165" spans="1:6" ht="15.75" x14ac:dyDescent="0.25">
      <c r="A165" s="1925"/>
      <c r="B165" s="2909" t="s">
        <v>5872</v>
      </c>
      <c r="C165" s="2543"/>
      <c r="D165" s="1733"/>
      <c r="E165" s="1926"/>
      <c r="F165" s="1927"/>
    </row>
    <row r="166" spans="1:6" ht="47.25" x14ac:dyDescent="0.25">
      <c r="A166" s="1925">
        <v>14</v>
      </c>
      <c r="B166" s="1733" t="s">
        <v>42827</v>
      </c>
      <c r="C166" s="1733" t="s">
        <v>42919</v>
      </c>
      <c r="D166" s="1733" t="s">
        <v>42920</v>
      </c>
      <c r="E166" s="1926">
        <v>300000</v>
      </c>
      <c r="F166" s="1927" t="s">
        <v>272</v>
      </c>
    </row>
    <row r="167" spans="1:6" x14ac:dyDescent="0.25">
      <c r="A167" s="3041">
        <v>15</v>
      </c>
      <c r="B167" s="3043" t="s">
        <v>42921</v>
      </c>
      <c r="C167" s="3044" t="s">
        <v>42922</v>
      </c>
      <c r="D167" s="3044" t="s">
        <v>42923</v>
      </c>
      <c r="E167" s="3046">
        <v>7500000</v>
      </c>
      <c r="F167" s="3047" t="s">
        <v>13</v>
      </c>
    </row>
    <row r="168" spans="1:6" x14ac:dyDescent="0.25">
      <c r="A168" s="3042"/>
      <c r="B168" s="3043"/>
      <c r="C168" s="3044"/>
      <c r="D168" s="3044"/>
      <c r="E168" s="3046"/>
      <c r="F168" s="3047"/>
    </row>
    <row r="169" spans="1:6" ht="15.75" x14ac:dyDescent="0.25">
      <c r="A169" s="1925"/>
      <c r="B169" s="1770" t="s">
        <v>248</v>
      </c>
      <c r="C169" s="1733"/>
      <c r="D169" s="1733"/>
      <c r="E169" s="1929">
        <v>11379310.34</v>
      </c>
      <c r="F169" s="1927"/>
    </row>
    <row r="170" spans="1:6" ht="15.75" x14ac:dyDescent="0.25">
      <c r="A170" s="2340" t="s">
        <v>42253</v>
      </c>
      <c r="B170" s="2341"/>
      <c r="C170" s="2342"/>
      <c r="D170" s="2340" t="s">
        <v>279</v>
      </c>
      <c r="E170" s="2341"/>
      <c r="F170" s="2342"/>
    </row>
  </sheetData>
  <mergeCells count="29">
    <mergeCell ref="A1:F1"/>
    <mergeCell ref="A2:F2"/>
    <mergeCell ref="A3:F3"/>
    <mergeCell ref="B5:D5"/>
    <mergeCell ref="A10:C10"/>
    <mergeCell ref="D10:F10"/>
    <mergeCell ref="A17:F17"/>
    <mergeCell ref="A18:F18"/>
    <mergeCell ref="A19:F19"/>
    <mergeCell ref="B21:D21"/>
    <mergeCell ref="B27:D27"/>
    <mergeCell ref="B45:C45"/>
    <mergeCell ref="D167:D168"/>
    <mergeCell ref="E167:E168"/>
    <mergeCell ref="B92:C92"/>
    <mergeCell ref="B134:C134"/>
    <mergeCell ref="A144:F144"/>
    <mergeCell ref="A145:F145"/>
    <mergeCell ref="F167:F168"/>
    <mergeCell ref="A170:C170"/>
    <mergeCell ref="D170:F170"/>
    <mergeCell ref="A146:F146"/>
    <mergeCell ref="B148:D148"/>
    <mergeCell ref="B154:D154"/>
    <mergeCell ref="B160:C160"/>
    <mergeCell ref="B165:C165"/>
    <mergeCell ref="A167:A168"/>
    <mergeCell ref="B167:B168"/>
    <mergeCell ref="C167:C168"/>
  </mergeCells>
  <pageMargins left="0.7" right="0.7" top="0.75" bottom="0.75" header="0.3" footer="0.3"/>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2"/>
  <sheetViews>
    <sheetView topLeftCell="A83" workbookViewId="0">
      <selection activeCell="E95" sqref="E95"/>
    </sheetView>
  </sheetViews>
  <sheetFormatPr defaultRowHeight="15" x14ac:dyDescent="0.25"/>
  <cols>
    <col min="2" max="2" width="18.5703125" customWidth="1"/>
    <col min="3" max="3" width="43.85546875" customWidth="1"/>
    <col min="4" max="4" width="21.140625" customWidth="1"/>
    <col min="5" max="5" width="20.85546875" customWidth="1"/>
    <col min="6" max="6" width="10.7109375" customWidth="1"/>
  </cols>
  <sheetData>
    <row r="1" spans="1:6" ht="15.75" x14ac:dyDescent="0.25">
      <c r="A1" s="2345" t="s">
        <v>0</v>
      </c>
      <c r="B1" s="2345"/>
      <c r="C1" s="2345"/>
      <c r="D1" s="2345"/>
      <c r="E1" s="2345"/>
      <c r="F1" s="2345"/>
    </row>
    <row r="2" spans="1:6" ht="15.75" x14ac:dyDescent="0.25">
      <c r="A2" s="2345" t="s">
        <v>33047</v>
      </c>
      <c r="B2" s="2345"/>
      <c r="C2" s="2345"/>
      <c r="D2" s="2345"/>
      <c r="E2" s="2345"/>
      <c r="F2" s="2345"/>
    </row>
    <row r="3" spans="1:6" ht="15.75" x14ac:dyDescent="0.25">
      <c r="A3" s="2345" t="s">
        <v>281</v>
      </c>
      <c r="B3" s="2345"/>
      <c r="C3" s="2345"/>
      <c r="D3" s="2345"/>
      <c r="E3" s="2345"/>
      <c r="F3" s="2345"/>
    </row>
    <row r="4" spans="1:6" ht="31.5" x14ac:dyDescent="0.25">
      <c r="A4" s="993" t="s">
        <v>3</v>
      </c>
      <c r="B4" s="96" t="s">
        <v>4</v>
      </c>
      <c r="C4" s="96" t="s">
        <v>5</v>
      </c>
      <c r="D4" s="96" t="s">
        <v>6</v>
      </c>
      <c r="E4" s="1274" t="s">
        <v>30996</v>
      </c>
      <c r="F4" s="219" t="s">
        <v>8</v>
      </c>
    </row>
    <row r="5" spans="1:6" ht="15.75" x14ac:dyDescent="0.25">
      <c r="A5" s="541"/>
      <c r="B5" s="2418" t="s">
        <v>9</v>
      </c>
      <c r="C5" s="2418"/>
      <c r="D5" s="2418"/>
      <c r="E5" s="1379"/>
      <c r="F5" s="71"/>
    </row>
    <row r="6" spans="1:6" ht="31.5" x14ac:dyDescent="0.25">
      <c r="A6" s="131">
        <v>1</v>
      </c>
      <c r="B6" s="69" t="s">
        <v>2787</v>
      </c>
      <c r="C6" s="69" t="s">
        <v>33048</v>
      </c>
      <c r="D6" s="69" t="s">
        <v>33049</v>
      </c>
      <c r="E6" s="1296">
        <v>1100000</v>
      </c>
      <c r="F6" s="72" t="s">
        <v>272</v>
      </c>
    </row>
    <row r="7" spans="1:6" ht="157.5" x14ac:dyDescent="0.25">
      <c r="A7" s="131">
        <v>2</v>
      </c>
      <c r="B7" s="69" t="s">
        <v>721</v>
      </c>
      <c r="C7" s="69" t="s">
        <v>33050</v>
      </c>
      <c r="D7" s="69" t="s">
        <v>33051</v>
      </c>
      <c r="E7" s="1296">
        <v>1200000</v>
      </c>
      <c r="F7" s="72" t="s">
        <v>272</v>
      </c>
    </row>
    <row r="8" spans="1:6" ht="31.5" x14ac:dyDescent="0.25">
      <c r="A8" s="131">
        <v>3</v>
      </c>
      <c r="B8" s="69" t="s">
        <v>2193</v>
      </c>
      <c r="C8" s="69" t="s">
        <v>33052</v>
      </c>
      <c r="D8" s="69" t="s">
        <v>33053</v>
      </c>
      <c r="E8" s="1296">
        <v>200000</v>
      </c>
      <c r="F8" s="72" t="s">
        <v>272</v>
      </c>
    </row>
    <row r="9" spans="1:6" ht="31.5" x14ac:dyDescent="0.25">
      <c r="A9" s="131">
        <v>4</v>
      </c>
      <c r="B9" s="69" t="s">
        <v>17</v>
      </c>
      <c r="C9" s="69" t="s">
        <v>33054</v>
      </c>
      <c r="D9" s="69" t="s">
        <v>33055</v>
      </c>
      <c r="E9" s="1296">
        <v>80000</v>
      </c>
      <c r="F9" s="72" t="s">
        <v>272</v>
      </c>
    </row>
    <row r="10" spans="1:6" ht="31.5" x14ac:dyDescent="0.25">
      <c r="A10" s="131">
        <v>5</v>
      </c>
      <c r="B10" s="69" t="s">
        <v>20</v>
      </c>
      <c r="C10" s="69" t="s">
        <v>33056</v>
      </c>
      <c r="D10" s="69" t="s">
        <v>33057</v>
      </c>
      <c r="E10" s="1296">
        <v>28620.68</v>
      </c>
      <c r="F10" s="72" t="s">
        <v>272</v>
      </c>
    </row>
    <row r="11" spans="1:6" ht="94.5" x14ac:dyDescent="0.25">
      <c r="A11" s="131">
        <v>6</v>
      </c>
      <c r="B11" s="69" t="s">
        <v>33058</v>
      </c>
      <c r="C11" s="69" t="s">
        <v>33059</v>
      </c>
      <c r="D11" s="69" t="s">
        <v>33060</v>
      </c>
      <c r="E11" s="1296">
        <v>1600000</v>
      </c>
      <c r="F11" s="72" t="s">
        <v>272</v>
      </c>
    </row>
    <row r="12" spans="1:6" ht="15.75" x14ac:dyDescent="0.25">
      <c r="A12" s="131"/>
      <c r="B12" s="2934" t="s">
        <v>334</v>
      </c>
      <c r="C12" s="2934"/>
      <c r="D12" s="2934"/>
      <c r="E12" s="1436"/>
      <c r="F12" s="541"/>
    </row>
    <row r="13" spans="1:6" ht="126" x14ac:dyDescent="0.25">
      <c r="A13" s="131">
        <v>7</v>
      </c>
      <c r="B13" s="69" t="s">
        <v>721</v>
      </c>
      <c r="C13" s="69" t="s">
        <v>33048</v>
      </c>
      <c r="D13" s="69" t="s">
        <v>33061</v>
      </c>
      <c r="E13" s="1441">
        <v>1000000</v>
      </c>
      <c r="F13" s="72" t="s">
        <v>272</v>
      </c>
    </row>
    <row r="14" spans="1:6" ht="110.25" x14ac:dyDescent="0.25">
      <c r="A14" s="131">
        <v>8</v>
      </c>
      <c r="B14" s="69" t="s">
        <v>729</v>
      </c>
      <c r="C14" s="69" t="s">
        <v>33062</v>
      </c>
      <c r="D14" s="69" t="s">
        <v>33063</v>
      </c>
      <c r="E14" s="1441">
        <v>1000000</v>
      </c>
      <c r="F14" s="72" t="s">
        <v>272</v>
      </c>
    </row>
    <row r="15" spans="1:6" ht="78.75" x14ac:dyDescent="0.25">
      <c r="A15" s="131">
        <v>9</v>
      </c>
      <c r="B15" s="69" t="s">
        <v>33064</v>
      </c>
      <c r="C15" s="69" t="s">
        <v>33065</v>
      </c>
      <c r="D15" s="69" t="s">
        <v>33066</v>
      </c>
      <c r="E15" s="1296">
        <v>604304.31999999995</v>
      </c>
      <c r="F15" s="72" t="s">
        <v>272</v>
      </c>
    </row>
    <row r="16" spans="1:6" ht="15.75" x14ac:dyDescent="0.25">
      <c r="A16" s="131"/>
      <c r="B16" s="130" t="s">
        <v>40</v>
      </c>
      <c r="C16" s="131"/>
      <c r="D16" s="131"/>
      <c r="E16" s="1436"/>
      <c r="F16" s="541"/>
    </row>
    <row r="17" spans="1:6" ht="78.75" x14ac:dyDescent="0.25">
      <c r="A17" s="131">
        <v>10</v>
      </c>
      <c r="B17" s="69" t="s">
        <v>301</v>
      </c>
      <c r="C17" s="69" t="s">
        <v>33067</v>
      </c>
      <c r="D17" s="69" t="s">
        <v>33068</v>
      </c>
      <c r="E17" s="1441">
        <v>4568965.5199999996</v>
      </c>
      <c r="F17" s="72" t="s">
        <v>1259</v>
      </c>
    </row>
    <row r="18" spans="1:6" ht="15.75" x14ac:dyDescent="0.25">
      <c r="A18" s="131"/>
      <c r="B18" s="2934" t="s">
        <v>481</v>
      </c>
      <c r="C18" s="2934"/>
      <c r="D18" s="131"/>
      <c r="E18" s="1436"/>
      <c r="F18" s="541"/>
    </row>
    <row r="19" spans="1:6" ht="63" x14ac:dyDescent="0.25">
      <c r="A19" s="131">
        <v>11</v>
      </c>
      <c r="B19" s="69" t="s">
        <v>33069</v>
      </c>
      <c r="C19" s="69" t="s">
        <v>33070</v>
      </c>
      <c r="D19" s="69" t="s">
        <v>33071</v>
      </c>
      <c r="E19" s="1441">
        <v>3500000</v>
      </c>
      <c r="F19" s="72" t="s">
        <v>13</v>
      </c>
    </row>
    <row r="20" spans="1:6" ht="15.75" x14ac:dyDescent="0.25">
      <c r="A20" s="131"/>
      <c r="B20" s="130" t="s">
        <v>306</v>
      </c>
      <c r="C20" s="131"/>
      <c r="D20" s="131"/>
      <c r="E20" s="1436"/>
      <c r="F20" s="541"/>
    </row>
    <row r="21" spans="1:6" ht="173.25" x14ac:dyDescent="0.25">
      <c r="A21" s="131">
        <v>12</v>
      </c>
      <c r="B21" s="69" t="s">
        <v>33072</v>
      </c>
      <c r="C21" s="69" t="s">
        <v>33073</v>
      </c>
      <c r="D21" s="69" t="s">
        <v>33074</v>
      </c>
      <c r="E21" s="1441">
        <v>1736206.9</v>
      </c>
      <c r="F21" s="72" t="s">
        <v>13</v>
      </c>
    </row>
    <row r="22" spans="1:6" ht="15.75" x14ac:dyDescent="0.25">
      <c r="A22" s="131"/>
      <c r="B22" s="130" t="s">
        <v>34</v>
      </c>
      <c r="C22" s="131"/>
      <c r="D22" s="131"/>
      <c r="E22" s="1436"/>
      <c r="F22" s="541"/>
    </row>
    <row r="23" spans="1:6" ht="78.75" x14ac:dyDescent="0.25">
      <c r="A23" s="131">
        <v>13</v>
      </c>
      <c r="B23" s="69" t="s">
        <v>33075</v>
      </c>
      <c r="C23" s="69" t="s">
        <v>33076</v>
      </c>
      <c r="D23" s="69" t="s">
        <v>341</v>
      </c>
      <c r="E23" s="1296">
        <v>10774137.6</v>
      </c>
      <c r="F23" s="72" t="s">
        <v>1259</v>
      </c>
    </row>
    <row r="24" spans="1:6" ht="47.25" x14ac:dyDescent="0.25">
      <c r="A24" s="131">
        <v>14</v>
      </c>
      <c r="B24" s="69" t="s">
        <v>35</v>
      </c>
      <c r="C24" s="69" t="s">
        <v>33077</v>
      </c>
      <c r="D24" s="69" t="s">
        <v>341</v>
      </c>
      <c r="E24" s="1296">
        <v>9000000</v>
      </c>
      <c r="F24" s="72" t="s">
        <v>272</v>
      </c>
    </row>
    <row r="25" spans="1:6" ht="31.5" x14ac:dyDescent="0.25">
      <c r="A25" s="131">
        <v>15</v>
      </c>
      <c r="B25" s="69" t="s">
        <v>33078</v>
      </c>
      <c r="C25" s="69" t="s">
        <v>33079</v>
      </c>
      <c r="D25" s="69" t="s">
        <v>33080</v>
      </c>
      <c r="E25" s="1296">
        <v>3834035.6</v>
      </c>
      <c r="F25" s="72" t="s">
        <v>272</v>
      </c>
    </row>
    <row r="26" spans="1:6" ht="15.75" x14ac:dyDescent="0.25">
      <c r="A26" s="131"/>
      <c r="B26" s="2934" t="s">
        <v>5895</v>
      </c>
      <c r="C26" s="2934"/>
      <c r="D26" s="131"/>
      <c r="E26" s="1436"/>
      <c r="F26" s="541"/>
    </row>
    <row r="27" spans="1:6" ht="110.25" x14ac:dyDescent="0.25">
      <c r="A27" s="131">
        <v>16</v>
      </c>
      <c r="B27" s="69" t="s">
        <v>33081</v>
      </c>
      <c r="C27" s="69" t="s">
        <v>33082</v>
      </c>
      <c r="D27" s="69" t="s">
        <v>33083</v>
      </c>
      <c r="E27" s="1296">
        <v>700000</v>
      </c>
      <c r="F27" s="72" t="s">
        <v>13</v>
      </c>
    </row>
    <row r="28" spans="1:6" ht="94.5" x14ac:dyDescent="0.25">
      <c r="A28" s="131">
        <v>17</v>
      </c>
      <c r="B28" s="69" t="s">
        <v>33084</v>
      </c>
      <c r="C28" s="69" t="s">
        <v>33085</v>
      </c>
      <c r="D28" s="69" t="s">
        <v>33086</v>
      </c>
      <c r="E28" s="1296">
        <v>700000</v>
      </c>
      <c r="F28" s="72" t="s">
        <v>13</v>
      </c>
    </row>
    <row r="29" spans="1:6" ht="204.75" x14ac:dyDescent="0.25">
      <c r="A29" s="131">
        <v>18</v>
      </c>
      <c r="B29" s="69" t="s">
        <v>33087</v>
      </c>
      <c r="C29" s="69" t="s">
        <v>33088</v>
      </c>
      <c r="D29" s="69" t="s">
        <v>33089</v>
      </c>
      <c r="E29" s="1296">
        <v>2000000</v>
      </c>
      <c r="F29" s="72" t="s">
        <v>272</v>
      </c>
    </row>
    <row r="30" spans="1:6" ht="110.25" x14ac:dyDescent="0.25">
      <c r="A30" s="131">
        <v>19</v>
      </c>
      <c r="B30" s="69" t="s">
        <v>33090</v>
      </c>
      <c r="C30" s="69" t="s">
        <v>33091</v>
      </c>
      <c r="D30" s="69" t="s">
        <v>33092</v>
      </c>
      <c r="E30" s="1296">
        <v>1500000</v>
      </c>
      <c r="F30" s="72" t="s">
        <v>13</v>
      </c>
    </row>
    <row r="31" spans="1:6" ht="63" x14ac:dyDescent="0.25">
      <c r="A31" s="131">
        <v>20</v>
      </c>
      <c r="B31" s="69" t="s">
        <v>33093</v>
      </c>
      <c r="C31" s="69" t="s">
        <v>33094</v>
      </c>
      <c r="D31" s="69" t="s">
        <v>33095</v>
      </c>
      <c r="E31" s="1296">
        <v>700000</v>
      </c>
      <c r="F31" s="72" t="s">
        <v>13</v>
      </c>
    </row>
    <row r="32" spans="1:6" ht="63" x14ac:dyDescent="0.25">
      <c r="A32" s="131">
        <v>21</v>
      </c>
      <c r="B32" s="69" t="s">
        <v>33096</v>
      </c>
      <c r="C32" s="69" t="s">
        <v>33097</v>
      </c>
      <c r="D32" s="69" t="s">
        <v>33098</v>
      </c>
      <c r="E32" s="1296">
        <v>500000</v>
      </c>
      <c r="F32" s="72" t="s">
        <v>13</v>
      </c>
    </row>
    <row r="33" spans="1:6" ht="78.75" x14ac:dyDescent="0.25">
      <c r="A33" s="131">
        <v>22</v>
      </c>
      <c r="B33" s="69" t="s">
        <v>33099</v>
      </c>
      <c r="C33" s="69" t="s">
        <v>33100</v>
      </c>
      <c r="D33" s="69" t="s">
        <v>33101</v>
      </c>
      <c r="E33" s="1296">
        <v>500000</v>
      </c>
      <c r="F33" s="72" t="s">
        <v>13</v>
      </c>
    </row>
    <row r="34" spans="1:6" ht="47.25" x14ac:dyDescent="0.25">
      <c r="A34" s="131">
        <v>23</v>
      </c>
      <c r="B34" s="69" t="s">
        <v>33102</v>
      </c>
      <c r="C34" s="69" t="s">
        <v>33103</v>
      </c>
      <c r="D34" s="69" t="s">
        <v>33104</v>
      </c>
      <c r="E34" s="1296">
        <v>500000</v>
      </c>
      <c r="F34" s="72" t="s">
        <v>13</v>
      </c>
    </row>
    <row r="35" spans="1:6" ht="110.25" x14ac:dyDescent="0.25">
      <c r="A35" s="131">
        <v>24</v>
      </c>
      <c r="B35" s="69" t="s">
        <v>33105</v>
      </c>
      <c r="C35" s="69" t="s">
        <v>33106</v>
      </c>
      <c r="D35" s="69" t="s">
        <v>33107</v>
      </c>
      <c r="E35" s="1296">
        <v>600000</v>
      </c>
      <c r="F35" s="72" t="s">
        <v>13</v>
      </c>
    </row>
    <row r="36" spans="1:6" ht="63" x14ac:dyDescent="0.25">
      <c r="A36" s="131">
        <v>25</v>
      </c>
      <c r="B36" s="69" t="s">
        <v>33108</v>
      </c>
      <c r="C36" s="69" t="s">
        <v>33109</v>
      </c>
      <c r="D36" s="69" t="s">
        <v>33098</v>
      </c>
      <c r="E36" s="1296">
        <v>500000</v>
      </c>
      <c r="F36" s="72" t="s">
        <v>13</v>
      </c>
    </row>
    <row r="37" spans="1:6" ht="110.25" x14ac:dyDescent="0.25">
      <c r="A37" s="131">
        <v>26</v>
      </c>
      <c r="B37" s="69" t="s">
        <v>33110</v>
      </c>
      <c r="C37" s="69" t="s">
        <v>33111</v>
      </c>
      <c r="D37" s="69" t="s">
        <v>33107</v>
      </c>
      <c r="E37" s="1296">
        <v>600000</v>
      </c>
      <c r="F37" s="72" t="s">
        <v>13</v>
      </c>
    </row>
    <row r="38" spans="1:6" ht="63" x14ac:dyDescent="0.25">
      <c r="A38" s="131">
        <v>27</v>
      </c>
      <c r="B38" s="69" t="s">
        <v>33112</v>
      </c>
      <c r="C38" s="69" t="s">
        <v>33113</v>
      </c>
      <c r="D38" s="69" t="s">
        <v>33098</v>
      </c>
      <c r="E38" s="1296">
        <v>500000</v>
      </c>
      <c r="F38" s="72" t="s">
        <v>13</v>
      </c>
    </row>
    <row r="39" spans="1:6" ht="15.75" x14ac:dyDescent="0.25">
      <c r="A39" s="131"/>
      <c r="B39" s="2934" t="s">
        <v>5872</v>
      </c>
      <c r="C39" s="2934"/>
      <c r="D39" s="131"/>
      <c r="E39" s="1436"/>
      <c r="F39" s="541"/>
    </row>
    <row r="40" spans="1:6" ht="78.75" x14ac:dyDescent="0.25">
      <c r="A40" s="131">
        <v>28</v>
      </c>
      <c r="B40" s="69" t="s">
        <v>33114</v>
      </c>
      <c r="C40" s="69" t="s">
        <v>33115</v>
      </c>
      <c r="D40" s="69" t="s">
        <v>33116</v>
      </c>
      <c r="E40" s="1296">
        <v>750000</v>
      </c>
      <c r="F40" s="72" t="s">
        <v>272</v>
      </c>
    </row>
    <row r="41" spans="1:6" ht="47.25" x14ac:dyDescent="0.25">
      <c r="A41" s="131">
        <v>29</v>
      </c>
      <c r="B41" s="69" t="s">
        <v>33117</v>
      </c>
      <c r="C41" s="69" t="s">
        <v>33118</v>
      </c>
      <c r="D41" s="69" t="s">
        <v>33104</v>
      </c>
      <c r="E41" s="1296">
        <v>500000</v>
      </c>
      <c r="F41" s="72" t="s">
        <v>272</v>
      </c>
    </row>
    <row r="42" spans="1:6" ht="110.25" x14ac:dyDescent="0.25">
      <c r="A42" s="131">
        <v>30</v>
      </c>
      <c r="B42" s="69" t="s">
        <v>33119</v>
      </c>
      <c r="C42" s="69" t="s">
        <v>33120</v>
      </c>
      <c r="D42" s="69" t="s">
        <v>33121</v>
      </c>
      <c r="E42" s="1441">
        <v>700000</v>
      </c>
      <c r="F42" s="72" t="s">
        <v>1269</v>
      </c>
    </row>
    <row r="43" spans="1:6" ht="94.5" x14ac:dyDescent="0.25">
      <c r="A43" s="131">
        <v>31</v>
      </c>
      <c r="B43" s="69" t="s">
        <v>33122</v>
      </c>
      <c r="C43" s="69" t="s">
        <v>33123</v>
      </c>
      <c r="D43" s="69" t="s">
        <v>33124</v>
      </c>
      <c r="E43" s="1296">
        <v>750000</v>
      </c>
      <c r="F43" s="72" t="s">
        <v>13</v>
      </c>
    </row>
    <row r="44" spans="1:6" ht="110.25" x14ac:dyDescent="0.25">
      <c r="A44" s="131">
        <v>32</v>
      </c>
      <c r="B44" s="69" t="s">
        <v>33125</v>
      </c>
      <c r="C44" s="69" t="s">
        <v>33126</v>
      </c>
      <c r="D44" s="69" t="s">
        <v>33127</v>
      </c>
      <c r="E44" s="1296">
        <v>600000</v>
      </c>
      <c r="F44" s="72" t="s">
        <v>13</v>
      </c>
    </row>
    <row r="45" spans="1:6" ht="110.25" x14ac:dyDescent="0.25">
      <c r="A45" s="131">
        <v>33</v>
      </c>
      <c r="B45" s="69" t="s">
        <v>33128</v>
      </c>
      <c r="C45" s="69" t="s">
        <v>33129</v>
      </c>
      <c r="D45" s="69" t="s">
        <v>33130</v>
      </c>
      <c r="E45" s="1296">
        <v>600000</v>
      </c>
      <c r="F45" s="72" t="s">
        <v>1269</v>
      </c>
    </row>
    <row r="46" spans="1:6" ht="110.25" x14ac:dyDescent="0.25">
      <c r="A46" s="131">
        <v>34</v>
      </c>
      <c r="B46" s="69" t="s">
        <v>33131</v>
      </c>
      <c r="C46" s="69" t="s">
        <v>33132</v>
      </c>
      <c r="D46" s="69" t="s">
        <v>33133</v>
      </c>
      <c r="E46" s="1296">
        <v>600000</v>
      </c>
      <c r="F46" s="72" t="s">
        <v>13</v>
      </c>
    </row>
    <row r="47" spans="1:6" ht="78.75" x14ac:dyDescent="0.25">
      <c r="A47" s="131">
        <v>35</v>
      </c>
      <c r="B47" s="69" t="s">
        <v>33134</v>
      </c>
      <c r="C47" s="69" t="s">
        <v>33135</v>
      </c>
      <c r="D47" s="69" t="s">
        <v>33136</v>
      </c>
      <c r="E47" s="1296">
        <v>700000</v>
      </c>
      <c r="F47" s="72" t="s">
        <v>13</v>
      </c>
    </row>
    <row r="48" spans="1:6" ht="110.25" x14ac:dyDescent="0.25">
      <c r="A48" s="131">
        <v>36</v>
      </c>
      <c r="B48" s="69" t="s">
        <v>33137</v>
      </c>
      <c r="C48" s="69" t="s">
        <v>33138</v>
      </c>
      <c r="D48" s="69" t="s">
        <v>33127</v>
      </c>
      <c r="E48" s="1296">
        <v>600000</v>
      </c>
      <c r="F48" s="72" t="s">
        <v>13</v>
      </c>
    </row>
    <row r="49" spans="1:6" ht="47.25" x14ac:dyDescent="0.25">
      <c r="A49" s="131">
        <v>37</v>
      </c>
      <c r="B49" s="69" t="s">
        <v>33139</v>
      </c>
      <c r="C49" s="69" t="s">
        <v>33140</v>
      </c>
      <c r="D49" s="69" t="s">
        <v>33104</v>
      </c>
      <c r="E49" s="1296">
        <v>500000</v>
      </c>
      <c r="F49" s="72" t="s">
        <v>13</v>
      </c>
    </row>
    <row r="50" spans="1:6" ht="15.75" x14ac:dyDescent="0.25">
      <c r="A50" s="131"/>
      <c r="B50" s="130" t="s">
        <v>219</v>
      </c>
      <c r="C50" s="131"/>
      <c r="D50" s="131"/>
      <c r="E50" s="1436"/>
      <c r="F50" s="541"/>
    </row>
    <row r="51" spans="1:6" ht="110.25" x14ac:dyDescent="0.25">
      <c r="A51" s="131">
        <v>38</v>
      </c>
      <c r="B51" s="69" t="s">
        <v>33141</v>
      </c>
      <c r="C51" s="69" t="s">
        <v>33142</v>
      </c>
      <c r="D51" s="69" t="s">
        <v>33143</v>
      </c>
      <c r="E51" s="1296">
        <v>1500000</v>
      </c>
      <c r="F51" s="72" t="s">
        <v>13</v>
      </c>
    </row>
    <row r="52" spans="1:6" ht="63" x14ac:dyDescent="0.25">
      <c r="A52" s="131">
        <v>39</v>
      </c>
      <c r="B52" s="69" t="s">
        <v>33144</v>
      </c>
      <c r="C52" s="69" t="s">
        <v>33145</v>
      </c>
      <c r="D52" s="69" t="s">
        <v>33146</v>
      </c>
      <c r="E52" s="1296">
        <v>1000000</v>
      </c>
      <c r="F52" s="72" t="s">
        <v>13</v>
      </c>
    </row>
    <row r="53" spans="1:6" ht="63" x14ac:dyDescent="0.25">
      <c r="A53" s="131">
        <v>40</v>
      </c>
      <c r="B53" s="69" t="s">
        <v>33147</v>
      </c>
      <c r="C53" s="69" t="s">
        <v>33148</v>
      </c>
      <c r="D53" s="69" t="s">
        <v>33149</v>
      </c>
      <c r="E53" s="1296">
        <v>1500000</v>
      </c>
      <c r="F53" s="72" t="s">
        <v>13</v>
      </c>
    </row>
    <row r="54" spans="1:6" ht="204.75" x14ac:dyDescent="0.25">
      <c r="A54" s="131">
        <v>41</v>
      </c>
      <c r="B54" s="69" t="s">
        <v>33150</v>
      </c>
      <c r="C54" s="69" t="s">
        <v>33151</v>
      </c>
      <c r="D54" s="69" t="s">
        <v>33152</v>
      </c>
      <c r="E54" s="1296">
        <v>1000000</v>
      </c>
      <c r="F54" s="72" t="s">
        <v>272</v>
      </c>
    </row>
    <row r="55" spans="1:6" ht="15.75" x14ac:dyDescent="0.25">
      <c r="A55" s="131"/>
      <c r="B55" s="130" t="s">
        <v>4995</v>
      </c>
      <c r="C55" s="131"/>
      <c r="D55" s="131"/>
      <c r="E55" s="1436"/>
      <c r="F55" s="541"/>
    </row>
    <row r="56" spans="1:6" ht="189" x14ac:dyDescent="0.25">
      <c r="A56" s="131">
        <v>42</v>
      </c>
      <c r="B56" s="69" t="s">
        <v>33153</v>
      </c>
      <c r="C56" s="69" t="s">
        <v>33154</v>
      </c>
      <c r="D56" s="69" t="s">
        <v>33155</v>
      </c>
      <c r="E56" s="1441">
        <v>7500000</v>
      </c>
      <c r="F56" s="72" t="s">
        <v>272</v>
      </c>
    </row>
    <row r="57" spans="1:6" ht="141.75" x14ac:dyDescent="0.25">
      <c r="A57" s="131">
        <v>43</v>
      </c>
      <c r="B57" s="69" t="s">
        <v>33156</v>
      </c>
      <c r="C57" s="69" t="s">
        <v>33157</v>
      </c>
      <c r="D57" s="69" t="s">
        <v>33158</v>
      </c>
      <c r="E57" s="1441">
        <v>2470840.1</v>
      </c>
      <c r="F57" s="72" t="s">
        <v>272</v>
      </c>
    </row>
    <row r="58" spans="1:6" ht="15.75" x14ac:dyDescent="0.25">
      <c r="A58" s="131"/>
      <c r="B58" s="2934" t="s">
        <v>477</v>
      </c>
      <c r="C58" s="2934"/>
      <c r="D58" s="131"/>
      <c r="E58" s="1436"/>
      <c r="F58" s="541"/>
    </row>
    <row r="59" spans="1:6" ht="220.5" x14ac:dyDescent="0.25">
      <c r="A59" s="131">
        <v>44</v>
      </c>
      <c r="B59" s="69" t="s">
        <v>33159</v>
      </c>
      <c r="C59" s="69" t="s">
        <v>33160</v>
      </c>
      <c r="D59" s="75" t="s">
        <v>30938</v>
      </c>
      <c r="E59" s="1436">
        <v>1169256.8</v>
      </c>
      <c r="F59" s="541" t="s">
        <v>13</v>
      </c>
    </row>
    <row r="60" spans="1:6" ht="220.5" x14ac:dyDescent="0.25">
      <c r="A60" s="131">
        <v>45</v>
      </c>
      <c r="B60" s="69" t="s">
        <v>33161</v>
      </c>
      <c r="C60" s="69" t="s">
        <v>33162</v>
      </c>
      <c r="D60" s="75" t="s">
        <v>30938</v>
      </c>
      <c r="E60" s="1436">
        <v>1169256.8</v>
      </c>
      <c r="F60" s="541" t="s">
        <v>13</v>
      </c>
    </row>
    <row r="61" spans="1:6" ht="220.5" x14ac:dyDescent="0.25">
      <c r="A61" s="131">
        <v>46</v>
      </c>
      <c r="B61" s="69" t="s">
        <v>33163</v>
      </c>
      <c r="C61" s="69" t="s">
        <v>33164</v>
      </c>
      <c r="D61" s="75" t="s">
        <v>30938</v>
      </c>
      <c r="E61" s="1436">
        <v>1169256.8</v>
      </c>
      <c r="F61" s="541" t="s">
        <v>13</v>
      </c>
    </row>
    <row r="62" spans="1:6" ht="220.5" x14ac:dyDescent="0.25">
      <c r="A62" s="131">
        <v>47</v>
      </c>
      <c r="B62" s="69" t="s">
        <v>33165</v>
      </c>
      <c r="C62" s="69" t="s">
        <v>33166</v>
      </c>
      <c r="D62" s="75" t="s">
        <v>30938</v>
      </c>
      <c r="E62" s="1436">
        <v>1169256.8</v>
      </c>
      <c r="F62" s="541" t="s">
        <v>13</v>
      </c>
    </row>
    <row r="63" spans="1:6" ht="47.25" x14ac:dyDescent="0.25">
      <c r="A63" s="131">
        <v>48</v>
      </c>
      <c r="B63" s="69" t="s">
        <v>33159</v>
      </c>
      <c r="C63" s="69" t="s">
        <v>33167</v>
      </c>
      <c r="D63" s="69" t="s">
        <v>33168</v>
      </c>
      <c r="E63" s="1436">
        <v>1025000</v>
      </c>
      <c r="F63" s="72" t="s">
        <v>13</v>
      </c>
    </row>
    <row r="64" spans="1:6" ht="47.25" x14ac:dyDescent="0.25">
      <c r="A64" s="131">
        <v>49</v>
      </c>
      <c r="B64" s="69" t="s">
        <v>33161</v>
      </c>
      <c r="C64" s="69" t="s">
        <v>33169</v>
      </c>
      <c r="D64" s="69" t="s">
        <v>33168</v>
      </c>
      <c r="E64" s="1436">
        <v>1025000</v>
      </c>
      <c r="F64" s="72" t="s">
        <v>13</v>
      </c>
    </row>
    <row r="65" spans="1:6" ht="47.25" x14ac:dyDescent="0.25">
      <c r="A65" s="131">
        <v>50</v>
      </c>
      <c r="B65" s="69" t="s">
        <v>33170</v>
      </c>
      <c r="C65" s="69" t="s">
        <v>33171</v>
      </c>
      <c r="D65" s="69" t="s">
        <v>33168</v>
      </c>
      <c r="E65" s="1436">
        <v>1025000</v>
      </c>
      <c r="F65" s="72" t="s">
        <v>13</v>
      </c>
    </row>
    <row r="66" spans="1:6" ht="47.25" x14ac:dyDescent="0.25">
      <c r="A66" s="131">
        <v>51</v>
      </c>
      <c r="B66" s="69" t="s">
        <v>33170</v>
      </c>
      <c r="C66" s="69" t="s">
        <v>33172</v>
      </c>
      <c r="D66" s="69" t="s">
        <v>33168</v>
      </c>
      <c r="E66" s="1436">
        <v>1025000</v>
      </c>
      <c r="F66" s="72" t="s">
        <v>13</v>
      </c>
    </row>
    <row r="67" spans="1:6" ht="15.75" x14ac:dyDescent="0.25">
      <c r="A67" s="131"/>
      <c r="B67" s="130" t="s">
        <v>303</v>
      </c>
      <c r="C67" s="131"/>
      <c r="D67" s="131"/>
      <c r="E67" s="1436"/>
      <c r="F67" s="541"/>
    </row>
    <row r="68" spans="1:6" ht="47.25" x14ac:dyDescent="0.25">
      <c r="A68" s="131">
        <v>52</v>
      </c>
      <c r="B68" s="69" t="s">
        <v>33173</v>
      </c>
      <c r="C68" s="69" t="s">
        <v>33174</v>
      </c>
      <c r="D68" s="69" t="s">
        <v>33175</v>
      </c>
      <c r="E68" s="1441">
        <v>100000</v>
      </c>
      <c r="F68" s="72" t="s">
        <v>13</v>
      </c>
    </row>
    <row r="69" spans="1:6" ht="47.25" x14ac:dyDescent="0.25">
      <c r="A69" s="131">
        <v>53</v>
      </c>
      <c r="B69" s="69" t="s">
        <v>33176</v>
      </c>
      <c r="C69" s="69" t="s">
        <v>33177</v>
      </c>
      <c r="D69" s="69" t="s">
        <v>33175</v>
      </c>
      <c r="E69" s="1441">
        <v>100000</v>
      </c>
      <c r="F69" s="72" t="s">
        <v>13</v>
      </c>
    </row>
    <row r="70" spans="1:6" ht="47.25" x14ac:dyDescent="0.25">
      <c r="A70" s="131">
        <v>54</v>
      </c>
      <c r="B70" s="69" t="s">
        <v>33178</v>
      </c>
      <c r="C70" s="69" t="s">
        <v>33179</v>
      </c>
      <c r="D70" s="69" t="s">
        <v>33175</v>
      </c>
      <c r="E70" s="1441">
        <v>100000</v>
      </c>
      <c r="F70" s="72" t="s">
        <v>13</v>
      </c>
    </row>
    <row r="71" spans="1:6" ht="47.25" x14ac:dyDescent="0.25">
      <c r="A71" s="131">
        <v>55</v>
      </c>
      <c r="B71" s="69" t="s">
        <v>33180</v>
      </c>
      <c r="C71" s="69" t="s">
        <v>33181</v>
      </c>
      <c r="D71" s="69" t="s">
        <v>33175</v>
      </c>
      <c r="E71" s="1441">
        <v>100000</v>
      </c>
      <c r="F71" s="72" t="s">
        <v>13</v>
      </c>
    </row>
    <row r="72" spans="1:6" ht="47.25" x14ac:dyDescent="0.25">
      <c r="A72" s="131">
        <v>56</v>
      </c>
      <c r="B72" s="69" t="s">
        <v>33182</v>
      </c>
      <c r="C72" s="69" t="s">
        <v>33183</v>
      </c>
      <c r="D72" s="69" t="s">
        <v>33175</v>
      </c>
      <c r="E72" s="1441">
        <v>100000</v>
      </c>
      <c r="F72" s="72" t="s">
        <v>13</v>
      </c>
    </row>
    <row r="73" spans="1:6" ht="47.25" x14ac:dyDescent="0.25">
      <c r="A73" s="131">
        <v>57</v>
      </c>
      <c r="B73" s="69" t="s">
        <v>33184</v>
      </c>
      <c r="C73" s="69" t="s">
        <v>33185</v>
      </c>
      <c r="D73" s="69" t="s">
        <v>33175</v>
      </c>
      <c r="E73" s="1441">
        <v>100000</v>
      </c>
      <c r="F73" s="72" t="s">
        <v>13</v>
      </c>
    </row>
    <row r="74" spans="1:6" ht="47.25" x14ac:dyDescent="0.25">
      <c r="A74" s="131">
        <v>58</v>
      </c>
      <c r="B74" s="69" t="s">
        <v>33186</v>
      </c>
      <c r="C74" s="69" t="s">
        <v>33187</v>
      </c>
      <c r="D74" s="69" t="s">
        <v>33175</v>
      </c>
      <c r="E74" s="1441">
        <v>100000</v>
      </c>
      <c r="F74" s="72" t="s">
        <v>13</v>
      </c>
    </row>
    <row r="75" spans="1:6" ht="47.25" x14ac:dyDescent="0.25">
      <c r="A75" s="131">
        <v>59</v>
      </c>
      <c r="B75" s="69" t="s">
        <v>33188</v>
      </c>
      <c r="C75" s="69" t="s">
        <v>33189</v>
      </c>
      <c r="D75" s="69" t="s">
        <v>33175</v>
      </c>
      <c r="E75" s="1441">
        <v>100000</v>
      </c>
      <c r="F75" s="72" t="s">
        <v>13</v>
      </c>
    </row>
    <row r="76" spans="1:6" ht="47.25" x14ac:dyDescent="0.25">
      <c r="A76" s="131">
        <v>60</v>
      </c>
      <c r="B76" s="69" t="s">
        <v>33190</v>
      </c>
      <c r="C76" s="69" t="s">
        <v>33191</v>
      </c>
      <c r="D76" s="69" t="s">
        <v>33175</v>
      </c>
      <c r="E76" s="1441">
        <v>100000</v>
      </c>
      <c r="F76" s="72" t="s">
        <v>13</v>
      </c>
    </row>
    <row r="77" spans="1:6" ht="47.25" x14ac:dyDescent="0.25">
      <c r="A77" s="131">
        <v>61</v>
      </c>
      <c r="B77" s="69" t="s">
        <v>33192</v>
      </c>
      <c r="C77" s="69" t="s">
        <v>33193</v>
      </c>
      <c r="D77" s="69" t="s">
        <v>33175</v>
      </c>
      <c r="E77" s="1441">
        <v>100000</v>
      </c>
      <c r="F77" s="72" t="s">
        <v>13</v>
      </c>
    </row>
    <row r="78" spans="1:6" ht="47.25" x14ac:dyDescent="0.25">
      <c r="A78" s="131">
        <v>62</v>
      </c>
      <c r="B78" s="69" t="s">
        <v>33194</v>
      </c>
      <c r="C78" s="69" t="s">
        <v>33195</v>
      </c>
      <c r="D78" s="69" t="s">
        <v>33175</v>
      </c>
      <c r="E78" s="1441">
        <v>100000</v>
      </c>
      <c r="F78" s="72" t="s">
        <v>13</v>
      </c>
    </row>
    <row r="79" spans="1:6" ht="78.75" x14ac:dyDescent="0.25">
      <c r="A79" s="131">
        <v>63</v>
      </c>
      <c r="B79" s="69" t="s">
        <v>33196</v>
      </c>
      <c r="C79" s="69" t="s">
        <v>33197</v>
      </c>
      <c r="D79" s="69" t="s">
        <v>33198</v>
      </c>
      <c r="E79" s="1441">
        <v>336206.88</v>
      </c>
      <c r="F79" s="72" t="s">
        <v>13</v>
      </c>
    </row>
    <row r="80" spans="1:6" ht="78.75" x14ac:dyDescent="0.25">
      <c r="A80" s="131">
        <v>64</v>
      </c>
      <c r="B80" s="69" t="s">
        <v>33199</v>
      </c>
      <c r="C80" s="69" t="s">
        <v>33200</v>
      </c>
      <c r="D80" s="69" t="s">
        <v>33201</v>
      </c>
      <c r="E80" s="1441">
        <v>300000</v>
      </c>
      <c r="F80" s="72" t="s">
        <v>13</v>
      </c>
    </row>
    <row r="81" spans="1:6" ht="15.75" x14ac:dyDescent="0.25">
      <c r="A81" s="131"/>
      <c r="B81" s="130" t="s">
        <v>248</v>
      </c>
      <c r="C81" s="131"/>
      <c r="D81" s="131"/>
      <c r="E81" s="1300">
        <f>SUM(E6:E80)</f>
        <v>81310344.799999982</v>
      </c>
      <c r="F81" s="541"/>
    </row>
    <row r="82" spans="1:6" ht="15.75" x14ac:dyDescent="0.25">
      <c r="A82" s="357"/>
      <c r="B82" s="2427" t="s">
        <v>9</v>
      </c>
      <c r="C82" s="2427"/>
      <c r="D82" s="2427"/>
      <c r="E82" s="358"/>
      <c r="F82" s="1434"/>
    </row>
    <row r="83" spans="1:6" ht="63" x14ac:dyDescent="0.25">
      <c r="A83" s="353">
        <v>1</v>
      </c>
      <c r="B83" s="69" t="s">
        <v>269</v>
      </c>
      <c r="C83" s="7" t="s">
        <v>33202</v>
      </c>
      <c r="D83" s="69" t="s">
        <v>271</v>
      </c>
      <c r="E83" s="187">
        <v>1000000</v>
      </c>
      <c r="F83" s="541" t="s">
        <v>272</v>
      </c>
    </row>
    <row r="84" spans="1:6" ht="15.75" x14ac:dyDescent="0.25">
      <c r="A84" s="353"/>
      <c r="B84" s="70" t="s">
        <v>273</v>
      </c>
      <c r="C84" s="7"/>
      <c r="D84" s="69"/>
      <c r="E84" s="187"/>
      <c r="F84" s="541"/>
    </row>
    <row r="85" spans="1:6" ht="63" x14ac:dyDescent="0.25">
      <c r="A85" s="353">
        <v>2</v>
      </c>
      <c r="B85" s="69" t="s">
        <v>274</v>
      </c>
      <c r="C85" s="7" t="s">
        <v>33203</v>
      </c>
      <c r="D85" s="69" t="s">
        <v>276</v>
      </c>
      <c r="E85" s="187">
        <v>4500000</v>
      </c>
      <c r="F85" s="541" t="s">
        <v>277</v>
      </c>
    </row>
    <row r="86" spans="1:6" ht="15.75" x14ac:dyDescent="0.25">
      <c r="A86" s="353"/>
      <c r="B86" s="70" t="s">
        <v>248</v>
      </c>
      <c r="C86" s="69"/>
      <c r="D86" s="69"/>
      <c r="E86" s="189">
        <v>5500000</v>
      </c>
      <c r="F86" s="541"/>
    </row>
    <row r="87" spans="1:6" ht="15.75" x14ac:dyDescent="0.25">
      <c r="A87" s="88"/>
      <c r="B87" s="88" t="s">
        <v>324</v>
      </c>
      <c r="C87" s="88"/>
      <c r="D87" s="88"/>
      <c r="E87" s="89">
        <f>E86+E81</f>
        <v>86810344.799999982</v>
      </c>
      <c r="F87" s="88"/>
    </row>
    <row r="92" spans="1:6" ht="15.75" x14ac:dyDescent="0.25">
      <c r="A92" s="2454" t="s">
        <v>0</v>
      </c>
      <c r="B92" s="2454"/>
      <c r="C92" s="2454"/>
      <c r="D92" s="2454"/>
      <c r="E92" s="2454"/>
      <c r="F92" s="2454"/>
    </row>
    <row r="93" spans="1:6" ht="15.75" x14ac:dyDescent="0.25">
      <c r="A93" s="2454" t="s">
        <v>33047</v>
      </c>
      <c r="B93" s="2454"/>
      <c r="C93" s="2454"/>
      <c r="D93" s="2454"/>
      <c r="E93" s="2454"/>
      <c r="F93" s="2454"/>
    </row>
    <row r="94" spans="1:6" ht="15.75" x14ac:dyDescent="0.25">
      <c r="A94" s="2454" t="s">
        <v>281</v>
      </c>
      <c r="B94" s="2454"/>
      <c r="C94" s="2454"/>
      <c r="D94" s="2454"/>
      <c r="E94" s="2454"/>
      <c r="F94" s="2454"/>
    </row>
    <row r="95" spans="1:6" ht="31.5" x14ac:dyDescent="0.25">
      <c r="A95" s="1827" t="s">
        <v>32462</v>
      </c>
      <c r="B95" s="1827" t="s">
        <v>4</v>
      </c>
      <c r="C95" s="1827" t="s">
        <v>5</v>
      </c>
      <c r="D95" s="1827" t="s">
        <v>6948</v>
      </c>
      <c r="E95" s="1737" t="s">
        <v>2611</v>
      </c>
      <c r="F95" s="1827" t="s">
        <v>8</v>
      </c>
    </row>
    <row r="96" spans="1:6" ht="15.75" x14ac:dyDescent="0.25">
      <c r="A96" s="1737"/>
      <c r="B96" s="2671" t="s">
        <v>9</v>
      </c>
      <c r="C96" s="2671"/>
      <c r="D96" s="2671"/>
      <c r="E96" s="1860"/>
      <c r="F96" s="1741"/>
    </row>
    <row r="97" spans="1:6" ht="157.5" x14ac:dyDescent="0.25">
      <c r="A97" s="1756">
        <v>1</v>
      </c>
      <c r="B97" s="1783" t="s">
        <v>721</v>
      </c>
      <c r="C97" s="1756" t="s">
        <v>42200</v>
      </c>
      <c r="D97" s="1756" t="s">
        <v>33051</v>
      </c>
      <c r="E97" s="1746">
        <v>682758.62</v>
      </c>
      <c r="F97" s="1741" t="s">
        <v>272</v>
      </c>
    </row>
    <row r="98" spans="1:6" ht="15.75" x14ac:dyDescent="0.25">
      <c r="A98" s="1756"/>
      <c r="B98" s="2484" t="s">
        <v>8990</v>
      </c>
      <c r="C98" s="2511"/>
      <c r="D98" s="2485"/>
      <c r="E98" s="1809"/>
      <c r="F98" s="1741"/>
    </row>
    <row r="99" spans="1:6" ht="47.25" x14ac:dyDescent="0.25">
      <c r="A99" s="1756">
        <v>2</v>
      </c>
      <c r="B99" s="1783" t="s">
        <v>33064</v>
      </c>
      <c r="C99" s="1756" t="s">
        <v>42201</v>
      </c>
      <c r="D99" s="1756" t="s">
        <v>42202</v>
      </c>
      <c r="E99" s="1744">
        <v>341379.32</v>
      </c>
      <c r="F99" s="1741" t="s">
        <v>272</v>
      </c>
    </row>
    <row r="100" spans="1:6" ht="15.75" x14ac:dyDescent="0.25">
      <c r="A100" s="1756"/>
      <c r="B100" s="1809" t="s">
        <v>34</v>
      </c>
      <c r="C100" s="1809"/>
      <c r="D100" s="1809"/>
      <c r="E100" s="1809"/>
      <c r="F100" s="1741"/>
    </row>
    <row r="101" spans="1:6" ht="63" x14ac:dyDescent="0.25">
      <c r="A101" s="1756">
        <v>3</v>
      </c>
      <c r="B101" s="1783" t="s">
        <v>42203</v>
      </c>
      <c r="C101" s="1756" t="s">
        <v>42204</v>
      </c>
      <c r="D101" s="1756" t="s">
        <v>341</v>
      </c>
      <c r="E101" s="1746">
        <v>1482758.62</v>
      </c>
      <c r="F101" s="1741" t="s">
        <v>272</v>
      </c>
    </row>
    <row r="102" spans="1:6" ht="31.5" x14ac:dyDescent="0.25">
      <c r="A102" s="1756">
        <v>4</v>
      </c>
      <c r="B102" s="1783" t="s">
        <v>12462</v>
      </c>
      <c r="C102" s="1756" t="s">
        <v>33077</v>
      </c>
      <c r="D102" s="1756" t="s">
        <v>341</v>
      </c>
      <c r="E102" s="1746">
        <v>2500000</v>
      </c>
      <c r="F102" s="1741" t="s">
        <v>272</v>
      </c>
    </row>
    <row r="103" spans="1:6" ht="15.75" x14ac:dyDescent="0.25">
      <c r="A103" s="1756"/>
      <c r="B103" s="2484" t="s">
        <v>14381</v>
      </c>
      <c r="C103" s="2485"/>
      <c r="D103" s="1809"/>
      <c r="E103" s="1809"/>
      <c r="F103" s="1741"/>
    </row>
    <row r="104" spans="1:6" ht="220.5" x14ac:dyDescent="0.25">
      <c r="A104" s="1756">
        <v>5</v>
      </c>
      <c r="B104" s="1783" t="s">
        <v>42205</v>
      </c>
      <c r="C104" s="1756" t="s">
        <v>33154</v>
      </c>
      <c r="D104" s="1756" t="s">
        <v>42206</v>
      </c>
      <c r="E104" s="1834">
        <v>5348275.87</v>
      </c>
      <c r="F104" s="1741" t="s">
        <v>272</v>
      </c>
    </row>
    <row r="105" spans="1:6" ht="15.75" x14ac:dyDescent="0.25">
      <c r="A105" s="1756"/>
      <c r="B105" s="1809" t="s">
        <v>306</v>
      </c>
      <c r="C105" s="1809"/>
      <c r="D105" s="1809"/>
      <c r="E105" s="1809"/>
      <c r="F105" s="1741"/>
    </row>
    <row r="106" spans="1:6" ht="173.25" x14ac:dyDescent="0.25">
      <c r="A106" s="1756">
        <v>6</v>
      </c>
      <c r="B106" s="1783" t="s">
        <v>33072</v>
      </c>
      <c r="C106" s="1756" t="s">
        <v>42207</v>
      </c>
      <c r="D106" s="1756" t="s">
        <v>33074</v>
      </c>
      <c r="E106" s="1834">
        <v>227586.2</v>
      </c>
      <c r="F106" s="1741" t="s">
        <v>13</v>
      </c>
    </row>
    <row r="107" spans="1:6" ht="15.75" x14ac:dyDescent="0.25">
      <c r="A107" s="1756"/>
      <c r="B107" s="2484" t="s">
        <v>303</v>
      </c>
      <c r="C107" s="2485"/>
      <c r="D107" s="1809"/>
      <c r="E107" s="1809"/>
      <c r="F107" s="1741"/>
    </row>
    <row r="108" spans="1:6" ht="94.5" x14ac:dyDescent="0.25">
      <c r="A108" s="1756">
        <v>7</v>
      </c>
      <c r="B108" s="1783" t="s">
        <v>42208</v>
      </c>
      <c r="C108" s="1756" t="s">
        <v>33197</v>
      </c>
      <c r="D108" s="1756" t="s">
        <v>42209</v>
      </c>
      <c r="E108" s="1834">
        <v>227586.2</v>
      </c>
      <c r="F108" s="1741" t="s">
        <v>13</v>
      </c>
    </row>
    <row r="109" spans="1:6" ht="15.75" x14ac:dyDescent="0.25">
      <c r="A109" s="1756"/>
      <c r="B109" s="1809" t="s">
        <v>40</v>
      </c>
      <c r="C109" s="1809"/>
      <c r="D109" s="1809"/>
      <c r="E109" s="1809"/>
      <c r="F109" s="1741"/>
    </row>
    <row r="110" spans="1:6" ht="78.75" x14ac:dyDescent="0.25">
      <c r="A110" s="1756">
        <v>8</v>
      </c>
      <c r="B110" s="1911" t="s">
        <v>41</v>
      </c>
      <c r="C110" s="1798" t="s">
        <v>42210</v>
      </c>
      <c r="D110" s="1798" t="s">
        <v>33068</v>
      </c>
      <c r="E110" s="1912">
        <v>568965.51</v>
      </c>
      <c r="F110" s="1913" t="s">
        <v>272</v>
      </c>
    </row>
    <row r="111" spans="1:6" ht="15.75" x14ac:dyDescent="0.25">
      <c r="A111" s="1756"/>
      <c r="B111" s="1782" t="s">
        <v>949</v>
      </c>
      <c r="C111" s="1756"/>
      <c r="D111" s="1756"/>
      <c r="E111" s="1836">
        <f>SUM(E97:E110)</f>
        <v>11379310.339999998</v>
      </c>
      <c r="F111" s="1741"/>
    </row>
    <row r="112" spans="1:6" x14ac:dyDescent="0.25">
      <c r="A112" s="2678" t="s">
        <v>42211</v>
      </c>
      <c r="B112" s="2678"/>
      <c r="C112" s="2678"/>
      <c r="D112" s="2678" t="s">
        <v>279</v>
      </c>
      <c r="E112" s="2678"/>
      <c r="F112" s="2678"/>
    </row>
  </sheetData>
  <mergeCells count="19">
    <mergeCell ref="B107:C107"/>
    <mergeCell ref="A112:C112"/>
    <mergeCell ref="D112:F112"/>
    <mergeCell ref="A92:F92"/>
    <mergeCell ref="A93:F93"/>
    <mergeCell ref="A94:F94"/>
    <mergeCell ref="B96:D96"/>
    <mergeCell ref="B98:D98"/>
    <mergeCell ref="B103:C103"/>
    <mergeCell ref="B26:C26"/>
    <mergeCell ref="B39:C39"/>
    <mergeCell ref="B58:C58"/>
    <mergeCell ref="B82:D82"/>
    <mergeCell ref="A1:F1"/>
    <mergeCell ref="A2:F2"/>
    <mergeCell ref="A3:F3"/>
    <mergeCell ref="B5:D5"/>
    <mergeCell ref="B12:D12"/>
    <mergeCell ref="B18:C18"/>
  </mergeCells>
  <pageMargins left="0.7" right="0.7" top="0.75" bottom="0.75" header="0.3" footer="0.3"/>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63"/>
  <sheetViews>
    <sheetView topLeftCell="A159" workbookViewId="0">
      <selection activeCell="D127" sqref="D127"/>
    </sheetView>
  </sheetViews>
  <sheetFormatPr defaultRowHeight="15.75" x14ac:dyDescent="0.25"/>
  <cols>
    <col min="1" max="1" width="9.140625" style="128"/>
    <col min="2" max="2" width="17.85546875" style="128" customWidth="1"/>
    <col min="3" max="3" width="46.7109375" style="128" customWidth="1"/>
    <col min="4" max="4" width="24.5703125" style="128" customWidth="1"/>
    <col min="5" max="5" width="19.42578125" style="128" customWidth="1"/>
    <col min="6" max="6" width="10.42578125" style="128" customWidth="1"/>
    <col min="7" max="16384" width="9.140625" style="128"/>
  </cols>
  <sheetData>
    <row r="1" spans="1:6" x14ac:dyDescent="0.25">
      <c r="A1" s="2345" t="s">
        <v>0</v>
      </c>
      <c r="B1" s="2345"/>
      <c r="C1" s="2345"/>
      <c r="D1" s="2345"/>
      <c r="E1" s="2345"/>
      <c r="F1" s="2345"/>
    </row>
    <row r="2" spans="1:6" x14ac:dyDescent="0.25">
      <c r="A2" s="2345" t="s">
        <v>32633</v>
      </c>
      <c r="B2" s="2345"/>
      <c r="C2" s="2345"/>
      <c r="D2" s="2345"/>
      <c r="E2" s="2345"/>
      <c r="F2" s="2345"/>
    </row>
    <row r="3" spans="1:6" x14ac:dyDescent="0.25">
      <c r="A3" s="2345" t="s">
        <v>281</v>
      </c>
      <c r="B3" s="2345"/>
      <c r="C3" s="2345"/>
      <c r="D3" s="2345"/>
      <c r="E3" s="2345"/>
      <c r="F3" s="2345"/>
    </row>
    <row r="4" spans="1:6" x14ac:dyDescent="0.25">
      <c r="A4" s="410" t="s">
        <v>3</v>
      </c>
      <c r="B4" s="9" t="s">
        <v>283</v>
      </c>
      <c r="C4" s="9" t="s">
        <v>284</v>
      </c>
      <c r="D4" s="96" t="s">
        <v>5291</v>
      </c>
      <c r="E4" s="257" t="s">
        <v>286</v>
      </c>
      <c r="F4" s="219" t="s">
        <v>287</v>
      </c>
    </row>
    <row r="5" spans="1:6" x14ac:dyDescent="0.25">
      <c r="A5" s="410"/>
      <c r="B5" s="2383" t="s">
        <v>9</v>
      </c>
      <c r="C5" s="2383"/>
      <c r="D5" s="2383"/>
      <c r="E5" s="257"/>
      <c r="F5" s="219"/>
    </row>
    <row r="6" spans="1:6" ht="31.5" x14ac:dyDescent="0.25">
      <c r="A6" s="131">
        <v>1</v>
      </c>
      <c r="B6" s="75" t="s">
        <v>289</v>
      </c>
      <c r="C6" s="75" t="s">
        <v>32634</v>
      </c>
      <c r="D6" s="75" t="s">
        <v>32635</v>
      </c>
      <c r="E6" s="1436">
        <v>1974312</v>
      </c>
      <c r="F6" s="541" t="s">
        <v>272</v>
      </c>
    </row>
    <row r="7" spans="1:6" ht="31.5" x14ac:dyDescent="0.25">
      <c r="A7" s="131">
        <v>2</v>
      </c>
      <c r="B7" s="75" t="s">
        <v>17</v>
      </c>
      <c r="C7" s="75" t="s">
        <v>32636</v>
      </c>
      <c r="D7" s="75" t="s">
        <v>32637</v>
      </c>
      <c r="E7" s="1436">
        <v>100000</v>
      </c>
      <c r="F7" s="541" t="s">
        <v>272</v>
      </c>
    </row>
    <row r="8" spans="1:6" ht="31.5" x14ac:dyDescent="0.25">
      <c r="A8" s="131">
        <v>3</v>
      </c>
      <c r="B8" s="75" t="s">
        <v>20</v>
      </c>
      <c r="C8" s="75" t="s">
        <v>32638</v>
      </c>
      <c r="D8" s="75" t="s">
        <v>32639</v>
      </c>
      <c r="E8" s="1436">
        <v>80000</v>
      </c>
      <c r="F8" s="541" t="s">
        <v>272</v>
      </c>
    </row>
    <row r="9" spans="1:6" ht="78.75" x14ac:dyDescent="0.25">
      <c r="A9" s="131">
        <v>4</v>
      </c>
      <c r="B9" s="75" t="s">
        <v>295</v>
      </c>
      <c r="C9" s="75" t="s">
        <v>32640</v>
      </c>
      <c r="D9" s="75" t="s">
        <v>336</v>
      </c>
      <c r="E9" s="1436">
        <v>939308</v>
      </c>
      <c r="F9" s="541" t="s">
        <v>272</v>
      </c>
    </row>
    <row r="10" spans="1:6" ht="47.25" x14ac:dyDescent="0.25">
      <c r="A10" s="131">
        <v>5</v>
      </c>
      <c r="B10" s="75" t="s">
        <v>23</v>
      </c>
      <c r="C10" s="75" t="s">
        <v>32636</v>
      </c>
      <c r="D10" s="75" t="s">
        <v>541</v>
      </c>
      <c r="E10" s="1436">
        <v>1115000</v>
      </c>
      <c r="F10" s="541" t="s">
        <v>272</v>
      </c>
    </row>
    <row r="11" spans="1:6" x14ac:dyDescent="0.25">
      <c r="A11" s="131"/>
      <c r="B11" s="2351" t="s">
        <v>8023</v>
      </c>
      <c r="C11" s="2351"/>
      <c r="D11" s="2351"/>
      <c r="E11" s="1436"/>
      <c r="F11" s="541"/>
    </row>
    <row r="12" spans="1:6" ht="78.75" x14ac:dyDescent="0.25">
      <c r="A12" s="131">
        <v>6</v>
      </c>
      <c r="B12" s="75" t="s">
        <v>295</v>
      </c>
      <c r="C12" s="75" t="s">
        <v>32641</v>
      </c>
      <c r="D12" s="75" t="s">
        <v>336</v>
      </c>
      <c r="E12" s="1436">
        <v>704311</v>
      </c>
      <c r="F12" s="1437" t="s">
        <v>277</v>
      </c>
    </row>
    <row r="13" spans="1:6" ht="47.25" x14ac:dyDescent="0.25">
      <c r="A13" s="131">
        <v>7</v>
      </c>
      <c r="B13" s="75" t="s">
        <v>23</v>
      </c>
      <c r="C13" s="75" t="s">
        <v>32642</v>
      </c>
      <c r="D13" s="75" t="s">
        <v>541</v>
      </c>
      <c r="E13" s="1436">
        <v>900000</v>
      </c>
      <c r="F13" s="1437" t="s">
        <v>277</v>
      </c>
    </row>
    <row r="14" spans="1:6" ht="63" x14ac:dyDescent="0.25">
      <c r="A14" s="131">
        <v>8</v>
      </c>
      <c r="B14" s="75" t="s">
        <v>299</v>
      </c>
      <c r="C14" s="75" t="s">
        <v>32643</v>
      </c>
      <c r="D14" s="75" t="s">
        <v>1244</v>
      </c>
      <c r="E14" s="1436">
        <v>1000000</v>
      </c>
      <c r="F14" s="1437" t="s">
        <v>277</v>
      </c>
    </row>
    <row r="15" spans="1:6" x14ac:dyDescent="0.25">
      <c r="A15" s="131"/>
      <c r="B15" s="76" t="s">
        <v>739</v>
      </c>
      <c r="C15" s="75"/>
      <c r="D15" s="529"/>
      <c r="E15" s="132"/>
      <c r="F15" s="541"/>
    </row>
    <row r="16" spans="1:6" ht="78.75" x14ac:dyDescent="0.25">
      <c r="A16" s="131">
        <v>9</v>
      </c>
      <c r="B16" s="75" t="s">
        <v>301</v>
      </c>
      <c r="C16" s="75" t="s">
        <v>32644</v>
      </c>
      <c r="D16" s="75" t="s">
        <v>43</v>
      </c>
      <c r="E16" s="1436">
        <v>4568965</v>
      </c>
      <c r="F16" s="423" t="s">
        <v>272</v>
      </c>
    </row>
    <row r="17" spans="1:6" x14ac:dyDescent="0.25">
      <c r="A17" s="131"/>
      <c r="B17" s="76" t="s">
        <v>306</v>
      </c>
      <c r="C17" s="75"/>
      <c r="D17" s="75"/>
      <c r="E17" s="1436"/>
      <c r="F17" s="423"/>
    </row>
    <row r="18" spans="1:6" ht="94.5" x14ac:dyDescent="0.25">
      <c r="A18" s="131">
        <v>10</v>
      </c>
      <c r="B18" s="75" t="s">
        <v>4481</v>
      </c>
      <c r="C18" s="75" t="s">
        <v>32645</v>
      </c>
      <c r="D18" s="75" t="s">
        <v>8540</v>
      </c>
      <c r="E18" s="1436">
        <v>1000000</v>
      </c>
      <c r="F18" s="423" t="s">
        <v>272</v>
      </c>
    </row>
    <row r="19" spans="1:6" x14ac:dyDescent="0.25">
      <c r="A19" s="131"/>
      <c r="B19" s="2351" t="s">
        <v>481</v>
      </c>
      <c r="C19" s="2351"/>
      <c r="D19" s="75"/>
      <c r="E19" s="1436"/>
      <c r="F19" s="423"/>
    </row>
    <row r="20" spans="1:6" ht="63" x14ac:dyDescent="0.25">
      <c r="A20" s="131">
        <v>11</v>
      </c>
      <c r="B20" s="75" t="s">
        <v>481</v>
      </c>
      <c r="C20" s="75" t="s">
        <v>32646</v>
      </c>
      <c r="D20" s="75" t="s">
        <v>8562</v>
      </c>
      <c r="E20" s="1438">
        <v>2000000</v>
      </c>
      <c r="F20" s="541" t="s">
        <v>1294</v>
      </c>
    </row>
    <row r="21" spans="1:6" x14ac:dyDescent="0.25">
      <c r="A21" s="131"/>
      <c r="B21" s="70" t="s">
        <v>34</v>
      </c>
      <c r="C21" s="69"/>
      <c r="D21" s="131"/>
      <c r="E21" s="131"/>
      <c r="F21" s="541"/>
    </row>
    <row r="22" spans="1:6" ht="47.25" x14ac:dyDescent="0.25">
      <c r="A22" s="131">
        <v>12</v>
      </c>
      <c r="B22" s="75" t="s">
        <v>309</v>
      </c>
      <c r="C22" s="75" t="s">
        <v>32647</v>
      </c>
      <c r="D22" s="75" t="s">
        <v>32648</v>
      </c>
      <c r="E22" s="1436">
        <v>7500000</v>
      </c>
      <c r="F22" s="1437" t="s">
        <v>1294</v>
      </c>
    </row>
    <row r="23" spans="1:6" ht="63" x14ac:dyDescent="0.25">
      <c r="A23" s="131">
        <v>13</v>
      </c>
      <c r="B23" s="75" t="s">
        <v>311</v>
      </c>
      <c r="C23" s="75" t="s">
        <v>32649</v>
      </c>
      <c r="D23" s="75" t="s">
        <v>32650</v>
      </c>
      <c r="E23" s="1436">
        <v>9202586</v>
      </c>
      <c r="F23" s="541" t="s">
        <v>1294</v>
      </c>
    </row>
    <row r="24" spans="1:6" ht="47.25" x14ac:dyDescent="0.25">
      <c r="A24" s="131">
        <v>14</v>
      </c>
      <c r="B24" s="75" t="s">
        <v>32651</v>
      </c>
      <c r="C24" s="75" t="s">
        <v>32652</v>
      </c>
      <c r="D24" s="75" t="s">
        <v>32653</v>
      </c>
      <c r="E24" s="1436">
        <v>500000</v>
      </c>
      <c r="F24" s="541" t="s">
        <v>1294</v>
      </c>
    </row>
    <row r="25" spans="1:6" x14ac:dyDescent="0.25">
      <c r="A25" s="131"/>
      <c r="B25" s="2351" t="s">
        <v>5895</v>
      </c>
      <c r="C25" s="2351"/>
      <c r="D25" s="75"/>
      <c r="E25" s="132"/>
      <c r="F25" s="541"/>
    </row>
    <row r="26" spans="1:6" ht="47.25" x14ac:dyDescent="0.25">
      <c r="A26" s="131">
        <v>15</v>
      </c>
      <c r="B26" s="69" t="s">
        <v>32654</v>
      </c>
      <c r="C26" s="75" t="s">
        <v>32655</v>
      </c>
      <c r="D26" s="1439" t="s">
        <v>32656</v>
      </c>
      <c r="E26" s="1436">
        <v>800000</v>
      </c>
      <c r="F26" s="541" t="s">
        <v>272</v>
      </c>
    </row>
    <row r="27" spans="1:6" ht="31.5" x14ac:dyDescent="0.25">
      <c r="A27" s="131">
        <v>16</v>
      </c>
      <c r="B27" s="69" t="s">
        <v>32657</v>
      </c>
      <c r="C27" s="75" t="s">
        <v>32658</v>
      </c>
      <c r="D27" s="1439" t="s">
        <v>6895</v>
      </c>
      <c r="E27" s="1436">
        <v>500000</v>
      </c>
      <c r="F27" s="541" t="s">
        <v>13</v>
      </c>
    </row>
    <row r="28" spans="1:6" ht="47.25" x14ac:dyDescent="0.25">
      <c r="A28" s="131">
        <v>17</v>
      </c>
      <c r="B28" s="69" t="s">
        <v>32659</v>
      </c>
      <c r="C28" s="75" t="s">
        <v>32660</v>
      </c>
      <c r="D28" s="1439" t="s">
        <v>32661</v>
      </c>
      <c r="E28" s="1436">
        <v>300000</v>
      </c>
      <c r="F28" s="541" t="s">
        <v>13</v>
      </c>
    </row>
    <row r="29" spans="1:6" ht="31.5" x14ac:dyDescent="0.25">
      <c r="A29" s="131">
        <v>18</v>
      </c>
      <c r="B29" s="69" t="s">
        <v>32662</v>
      </c>
      <c r="C29" s="75" t="s">
        <v>32663</v>
      </c>
      <c r="D29" s="69" t="s">
        <v>32664</v>
      </c>
      <c r="E29" s="1436">
        <v>300000</v>
      </c>
      <c r="F29" s="541" t="s">
        <v>13</v>
      </c>
    </row>
    <row r="30" spans="1:6" ht="31.5" x14ac:dyDescent="0.25">
      <c r="A30" s="131">
        <v>19</v>
      </c>
      <c r="B30" s="69" t="s">
        <v>32665</v>
      </c>
      <c r="C30" s="75" t="s">
        <v>32666</v>
      </c>
      <c r="D30" s="69" t="s">
        <v>32664</v>
      </c>
      <c r="E30" s="1436">
        <v>300000</v>
      </c>
      <c r="F30" s="541" t="s">
        <v>13</v>
      </c>
    </row>
    <row r="31" spans="1:6" ht="63" x14ac:dyDescent="0.25">
      <c r="A31" s="131">
        <v>20</v>
      </c>
      <c r="B31" s="69" t="s">
        <v>32667</v>
      </c>
      <c r="C31" s="75" t="s">
        <v>32668</v>
      </c>
      <c r="D31" s="69" t="s">
        <v>32669</v>
      </c>
      <c r="E31" s="1436">
        <v>800000</v>
      </c>
      <c r="F31" s="541" t="s">
        <v>272</v>
      </c>
    </row>
    <row r="32" spans="1:6" ht="47.25" x14ac:dyDescent="0.25">
      <c r="A32" s="131">
        <v>21</v>
      </c>
      <c r="B32" s="69" t="s">
        <v>32670</v>
      </c>
      <c r="C32" s="75" t="s">
        <v>32671</v>
      </c>
      <c r="D32" s="69" t="s">
        <v>32672</v>
      </c>
      <c r="E32" s="1436">
        <v>300000</v>
      </c>
      <c r="F32" s="541" t="s">
        <v>272</v>
      </c>
    </row>
    <row r="33" spans="1:6" ht="63" x14ac:dyDescent="0.25">
      <c r="A33" s="131">
        <v>22</v>
      </c>
      <c r="B33" s="69" t="s">
        <v>32673</v>
      </c>
      <c r="C33" s="75" t="s">
        <v>32674</v>
      </c>
      <c r="D33" s="69" t="s">
        <v>32675</v>
      </c>
      <c r="E33" s="1436">
        <v>400000</v>
      </c>
      <c r="F33" s="541" t="s">
        <v>272</v>
      </c>
    </row>
    <row r="34" spans="1:6" ht="31.5" x14ac:dyDescent="0.25">
      <c r="A34" s="131">
        <v>23</v>
      </c>
      <c r="B34" s="69" t="s">
        <v>32676</v>
      </c>
      <c r="C34" s="75" t="s">
        <v>32677</v>
      </c>
      <c r="D34" s="69" t="s">
        <v>32678</v>
      </c>
      <c r="E34" s="1436">
        <v>500000</v>
      </c>
      <c r="F34" s="541" t="s">
        <v>272</v>
      </c>
    </row>
    <row r="35" spans="1:6" ht="31.5" x14ac:dyDescent="0.25">
      <c r="A35" s="131">
        <v>24</v>
      </c>
      <c r="B35" s="69" t="s">
        <v>32679</v>
      </c>
      <c r="C35" s="75" t="s">
        <v>32680</v>
      </c>
      <c r="D35" s="69" t="s">
        <v>32681</v>
      </c>
      <c r="E35" s="1436">
        <v>300000</v>
      </c>
      <c r="F35" s="541" t="s">
        <v>13</v>
      </c>
    </row>
    <row r="36" spans="1:6" ht="31.5" x14ac:dyDescent="0.25">
      <c r="A36" s="131">
        <v>25</v>
      </c>
      <c r="B36" s="69" t="s">
        <v>32682</v>
      </c>
      <c r="C36" s="75" t="s">
        <v>32683</v>
      </c>
      <c r="D36" s="69" t="s">
        <v>32684</v>
      </c>
      <c r="E36" s="1436">
        <v>300000</v>
      </c>
      <c r="F36" s="541" t="s">
        <v>13</v>
      </c>
    </row>
    <row r="37" spans="1:6" ht="31.5" x14ac:dyDescent="0.25">
      <c r="A37" s="131">
        <v>26</v>
      </c>
      <c r="B37" s="69" t="s">
        <v>32685</v>
      </c>
      <c r="C37" s="75" t="s">
        <v>32686</v>
      </c>
      <c r="D37" s="69" t="s">
        <v>32684</v>
      </c>
      <c r="E37" s="1436">
        <v>300000</v>
      </c>
      <c r="F37" s="541" t="s">
        <v>13</v>
      </c>
    </row>
    <row r="38" spans="1:6" ht="31.5" x14ac:dyDescent="0.25">
      <c r="A38" s="131">
        <v>27</v>
      </c>
      <c r="B38" s="69" t="s">
        <v>32687</v>
      </c>
      <c r="C38" s="75" t="s">
        <v>32688</v>
      </c>
      <c r="D38" s="69" t="s">
        <v>32689</v>
      </c>
      <c r="E38" s="1436">
        <v>600000</v>
      </c>
      <c r="F38" s="541" t="s">
        <v>13</v>
      </c>
    </row>
    <row r="39" spans="1:6" ht="47.25" x14ac:dyDescent="0.25">
      <c r="A39" s="131">
        <v>28</v>
      </c>
      <c r="B39" s="69" t="s">
        <v>32690</v>
      </c>
      <c r="C39" s="75" t="s">
        <v>32691</v>
      </c>
      <c r="D39" s="69" t="s">
        <v>32692</v>
      </c>
      <c r="E39" s="1436">
        <v>300000</v>
      </c>
      <c r="F39" s="541" t="s">
        <v>13</v>
      </c>
    </row>
    <row r="40" spans="1:6" ht="47.25" x14ac:dyDescent="0.25">
      <c r="A40" s="131">
        <v>29</v>
      </c>
      <c r="B40" s="69" t="s">
        <v>32693</v>
      </c>
      <c r="C40" s="75" t="s">
        <v>32694</v>
      </c>
      <c r="D40" s="69" t="s">
        <v>32695</v>
      </c>
      <c r="E40" s="1436">
        <v>400000</v>
      </c>
      <c r="F40" s="541" t="s">
        <v>13</v>
      </c>
    </row>
    <row r="41" spans="1:6" ht="31.5" x14ac:dyDescent="0.25">
      <c r="A41" s="131">
        <v>30</v>
      </c>
      <c r="B41" s="69" t="s">
        <v>32696</v>
      </c>
      <c r="C41" s="75" t="s">
        <v>32697</v>
      </c>
      <c r="D41" s="69" t="s">
        <v>32689</v>
      </c>
      <c r="E41" s="1436">
        <v>600000</v>
      </c>
      <c r="F41" s="541" t="s">
        <v>13</v>
      </c>
    </row>
    <row r="42" spans="1:6" ht="47.25" x14ac:dyDescent="0.25">
      <c r="A42" s="131">
        <v>31</v>
      </c>
      <c r="B42" s="69" t="s">
        <v>32698</v>
      </c>
      <c r="C42" s="75" t="s">
        <v>32699</v>
      </c>
      <c r="D42" s="69" t="s">
        <v>32700</v>
      </c>
      <c r="E42" s="1436">
        <v>400000</v>
      </c>
      <c r="F42" s="541" t="s">
        <v>272</v>
      </c>
    </row>
    <row r="43" spans="1:6" ht="31.5" x14ac:dyDescent="0.25">
      <c r="A43" s="131">
        <v>32</v>
      </c>
      <c r="B43" s="69" t="s">
        <v>32701</v>
      </c>
      <c r="C43" s="75" t="s">
        <v>32702</v>
      </c>
      <c r="D43" s="69" t="s">
        <v>32703</v>
      </c>
      <c r="E43" s="1436">
        <v>400000</v>
      </c>
      <c r="F43" s="541" t="s">
        <v>13</v>
      </c>
    </row>
    <row r="44" spans="1:6" ht="47.25" x14ac:dyDescent="0.25">
      <c r="A44" s="131">
        <v>33</v>
      </c>
      <c r="B44" s="69" t="s">
        <v>32704</v>
      </c>
      <c r="C44" s="75" t="s">
        <v>32705</v>
      </c>
      <c r="D44" s="69" t="s">
        <v>32706</v>
      </c>
      <c r="E44" s="1436">
        <v>200000</v>
      </c>
      <c r="F44" s="541" t="s">
        <v>272</v>
      </c>
    </row>
    <row r="45" spans="1:6" ht="31.5" x14ac:dyDescent="0.25">
      <c r="A45" s="131">
        <v>34</v>
      </c>
      <c r="B45" s="69" t="s">
        <v>32707</v>
      </c>
      <c r="C45" s="75" t="s">
        <v>32708</v>
      </c>
      <c r="D45" s="69" t="s">
        <v>32709</v>
      </c>
      <c r="E45" s="1436">
        <v>300000</v>
      </c>
      <c r="F45" s="541" t="s">
        <v>272</v>
      </c>
    </row>
    <row r="46" spans="1:6" ht="47.25" x14ac:dyDescent="0.25">
      <c r="A46" s="131">
        <v>35</v>
      </c>
      <c r="B46" s="69" t="s">
        <v>32710</v>
      </c>
      <c r="C46" s="75" t="s">
        <v>32711</v>
      </c>
      <c r="D46" s="69" t="s">
        <v>32712</v>
      </c>
      <c r="E46" s="1436">
        <v>400000</v>
      </c>
      <c r="F46" s="541" t="s">
        <v>272</v>
      </c>
    </row>
    <row r="47" spans="1:6" ht="47.25" x14ac:dyDescent="0.25">
      <c r="A47" s="131">
        <v>36</v>
      </c>
      <c r="B47" s="69" t="s">
        <v>32713</v>
      </c>
      <c r="C47" s="75" t="s">
        <v>32714</v>
      </c>
      <c r="D47" s="69" t="s">
        <v>32715</v>
      </c>
      <c r="E47" s="1436">
        <v>300000</v>
      </c>
      <c r="F47" s="541" t="s">
        <v>272</v>
      </c>
    </row>
    <row r="48" spans="1:6" ht="31.5" x14ac:dyDescent="0.25">
      <c r="A48" s="131">
        <v>37</v>
      </c>
      <c r="B48" s="69" t="s">
        <v>32716</v>
      </c>
      <c r="C48" s="75" t="s">
        <v>32717</v>
      </c>
      <c r="D48" s="69" t="s">
        <v>32718</v>
      </c>
      <c r="E48" s="1436">
        <v>600000</v>
      </c>
      <c r="F48" s="541" t="s">
        <v>13</v>
      </c>
    </row>
    <row r="49" spans="1:6" ht="47.25" x14ac:dyDescent="0.25">
      <c r="A49" s="131">
        <v>38</v>
      </c>
      <c r="B49" s="69" t="s">
        <v>32719</v>
      </c>
      <c r="C49" s="75" t="s">
        <v>32720</v>
      </c>
      <c r="D49" s="69" t="s">
        <v>32721</v>
      </c>
      <c r="E49" s="1436">
        <v>400000</v>
      </c>
      <c r="F49" s="541" t="s">
        <v>13</v>
      </c>
    </row>
    <row r="50" spans="1:6" ht="47.25" x14ac:dyDescent="0.25">
      <c r="A50" s="131">
        <v>39</v>
      </c>
      <c r="B50" s="69" t="s">
        <v>32722</v>
      </c>
      <c r="C50" s="75" t="s">
        <v>32723</v>
      </c>
      <c r="D50" s="69" t="s">
        <v>32724</v>
      </c>
      <c r="E50" s="1436">
        <v>400000</v>
      </c>
      <c r="F50" s="541" t="s">
        <v>272</v>
      </c>
    </row>
    <row r="51" spans="1:6" ht="31.5" x14ac:dyDescent="0.25">
      <c r="A51" s="131">
        <v>40</v>
      </c>
      <c r="B51" s="69" t="s">
        <v>32725</v>
      </c>
      <c r="C51" s="75" t="s">
        <v>32726</v>
      </c>
      <c r="D51" s="69" t="s">
        <v>32727</v>
      </c>
      <c r="E51" s="1436">
        <v>400000</v>
      </c>
      <c r="F51" s="541" t="s">
        <v>13</v>
      </c>
    </row>
    <row r="52" spans="1:6" ht="47.25" x14ac:dyDescent="0.25">
      <c r="A52" s="131">
        <v>41</v>
      </c>
      <c r="B52" s="69" t="s">
        <v>32728</v>
      </c>
      <c r="C52" s="75" t="s">
        <v>32729</v>
      </c>
      <c r="D52" s="69" t="s">
        <v>32730</v>
      </c>
      <c r="E52" s="1436">
        <v>600000</v>
      </c>
      <c r="F52" s="541" t="s">
        <v>272</v>
      </c>
    </row>
    <row r="53" spans="1:6" ht="31.5" x14ac:dyDescent="0.25">
      <c r="A53" s="131">
        <v>42</v>
      </c>
      <c r="B53" s="69" t="s">
        <v>32731</v>
      </c>
      <c r="C53" s="75" t="s">
        <v>32732</v>
      </c>
      <c r="D53" s="69" t="s">
        <v>32733</v>
      </c>
      <c r="E53" s="1436">
        <v>500000</v>
      </c>
      <c r="F53" s="541" t="s">
        <v>272</v>
      </c>
    </row>
    <row r="54" spans="1:6" ht="31.5" x14ac:dyDescent="0.25">
      <c r="A54" s="131">
        <v>43</v>
      </c>
      <c r="B54" s="69" t="s">
        <v>32734</v>
      </c>
      <c r="C54" s="75" t="s">
        <v>32735</v>
      </c>
      <c r="D54" s="69" t="s">
        <v>32736</v>
      </c>
      <c r="E54" s="1436">
        <v>600000</v>
      </c>
      <c r="F54" s="541" t="s">
        <v>272</v>
      </c>
    </row>
    <row r="55" spans="1:6" ht="31.5" x14ac:dyDescent="0.25">
      <c r="A55" s="131">
        <v>44</v>
      </c>
      <c r="B55" s="69" t="s">
        <v>32737</v>
      </c>
      <c r="C55" s="75" t="s">
        <v>32738</v>
      </c>
      <c r="D55" s="69" t="s">
        <v>32739</v>
      </c>
      <c r="E55" s="1436">
        <v>400000</v>
      </c>
      <c r="F55" s="541" t="s">
        <v>272</v>
      </c>
    </row>
    <row r="56" spans="1:6" ht="31.5" x14ac:dyDescent="0.25">
      <c r="A56" s="131">
        <v>45</v>
      </c>
      <c r="B56" s="69" t="s">
        <v>32740</v>
      </c>
      <c r="C56" s="75" t="s">
        <v>32741</v>
      </c>
      <c r="D56" s="69" t="s">
        <v>32718</v>
      </c>
      <c r="E56" s="1436">
        <v>600000</v>
      </c>
      <c r="F56" s="541" t="s">
        <v>13</v>
      </c>
    </row>
    <row r="57" spans="1:6" ht="47.25" x14ac:dyDescent="0.25">
      <c r="A57" s="131">
        <v>46</v>
      </c>
      <c r="B57" s="69" t="s">
        <v>32742</v>
      </c>
      <c r="C57" s="75" t="s">
        <v>32743</v>
      </c>
      <c r="D57" s="69" t="s">
        <v>32744</v>
      </c>
      <c r="E57" s="1436">
        <v>300000</v>
      </c>
      <c r="F57" s="541" t="s">
        <v>13</v>
      </c>
    </row>
    <row r="58" spans="1:6" ht="47.25" x14ac:dyDescent="0.25">
      <c r="A58" s="131">
        <v>47</v>
      </c>
      <c r="B58" s="69" t="s">
        <v>32745</v>
      </c>
      <c r="C58" s="75" t="s">
        <v>32746</v>
      </c>
      <c r="D58" s="69" t="s">
        <v>32747</v>
      </c>
      <c r="E58" s="1436">
        <v>400000</v>
      </c>
      <c r="F58" s="541" t="s">
        <v>272</v>
      </c>
    </row>
    <row r="59" spans="1:6" ht="31.5" x14ac:dyDescent="0.25">
      <c r="A59" s="131">
        <v>48</v>
      </c>
      <c r="B59" s="69" t="s">
        <v>32748</v>
      </c>
      <c r="C59" s="75" t="s">
        <v>32749</v>
      </c>
      <c r="D59" s="69" t="s">
        <v>32750</v>
      </c>
      <c r="E59" s="1436">
        <v>200000</v>
      </c>
      <c r="F59" s="541" t="s">
        <v>272</v>
      </c>
    </row>
    <row r="60" spans="1:6" ht="31.5" x14ac:dyDescent="0.25">
      <c r="A60" s="131">
        <v>49</v>
      </c>
      <c r="B60" s="69" t="s">
        <v>32748</v>
      </c>
      <c r="C60" s="75" t="s">
        <v>32751</v>
      </c>
      <c r="D60" s="69" t="s">
        <v>32709</v>
      </c>
      <c r="E60" s="1436">
        <v>400000</v>
      </c>
      <c r="F60" s="541" t="s">
        <v>13</v>
      </c>
    </row>
    <row r="61" spans="1:6" ht="31.5" x14ac:dyDescent="0.25">
      <c r="A61" s="131">
        <v>50</v>
      </c>
      <c r="B61" s="69" t="s">
        <v>32752</v>
      </c>
      <c r="C61" s="75" t="s">
        <v>32753</v>
      </c>
      <c r="D61" s="69" t="s">
        <v>32754</v>
      </c>
      <c r="E61" s="1436">
        <v>500000</v>
      </c>
      <c r="F61" s="541" t="s">
        <v>13</v>
      </c>
    </row>
    <row r="62" spans="1:6" ht="31.5" x14ac:dyDescent="0.25">
      <c r="A62" s="131">
        <v>51</v>
      </c>
      <c r="B62" s="69" t="s">
        <v>32755</v>
      </c>
      <c r="C62" s="75" t="s">
        <v>32756</v>
      </c>
      <c r="D62" s="69" t="s">
        <v>32757</v>
      </c>
      <c r="E62" s="1436">
        <v>800000</v>
      </c>
      <c r="F62" s="541" t="s">
        <v>13</v>
      </c>
    </row>
    <row r="63" spans="1:6" ht="47.25" x14ac:dyDescent="0.25">
      <c r="A63" s="131">
        <v>52</v>
      </c>
      <c r="B63" s="69" t="s">
        <v>32758</v>
      </c>
      <c r="C63" s="75" t="s">
        <v>32759</v>
      </c>
      <c r="D63" s="69" t="s">
        <v>32760</v>
      </c>
      <c r="E63" s="1436">
        <v>600000</v>
      </c>
      <c r="F63" s="541" t="s">
        <v>13</v>
      </c>
    </row>
    <row r="64" spans="1:6" ht="31.5" x14ac:dyDescent="0.25">
      <c r="A64" s="131">
        <v>53</v>
      </c>
      <c r="B64" s="69" t="s">
        <v>32761</v>
      </c>
      <c r="C64" s="75" t="s">
        <v>32762</v>
      </c>
      <c r="D64" s="69" t="s">
        <v>32763</v>
      </c>
      <c r="E64" s="1436">
        <v>1000000</v>
      </c>
      <c r="F64" s="541" t="s">
        <v>272</v>
      </c>
    </row>
    <row r="65" spans="1:6" ht="47.25" x14ac:dyDescent="0.25">
      <c r="A65" s="131">
        <v>54</v>
      </c>
      <c r="B65" s="69" t="s">
        <v>32764</v>
      </c>
      <c r="C65" s="75" t="s">
        <v>32765</v>
      </c>
      <c r="D65" s="69" t="s">
        <v>32766</v>
      </c>
      <c r="E65" s="1436">
        <v>400000</v>
      </c>
      <c r="F65" s="541" t="s">
        <v>272</v>
      </c>
    </row>
    <row r="66" spans="1:6" ht="31.5" x14ac:dyDescent="0.25">
      <c r="A66" s="131">
        <v>55</v>
      </c>
      <c r="B66" s="69" t="s">
        <v>32767</v>
      </c>
      <c r="C66" s="75" t="s">
        <v>32768</v>
      </c>
      <c r="D66" s="69" t="s">
        <v>32769</v>
      </c>
      <c r="E66" s="1436">
        <v>500000</v>
      </c>
      <c r="F66" s="541" t="s">
        <v>13</v>
      </c>
    </row>
    <row r="67" spans="1:6" ht="47.25" x14ac:dyDescent="0.25">
      <c r="A67" s="131">
        <v>56</v>
      </c>
      <c r="B67" s="69" t="s">
        <v>32770</v>
      </c>
      <c r="C67" s="75" t="s">
        <v>32771</v>
      </c>
      <c r="D67" s="69" t="s">
        <v>32772</v>
      </c>
      <c r="E67" s="1436">
        <v>300000</v>
      </c>
      <c r="F67" s="541" t="s">
        <v>272</v>
      </c>
    </row>
    <row r="68" spans="1:6" ht="31.5" x14ac:dyDescent="0.25">
      <c r="A68" s="131">
        <v>57</v>
      </c>
      <c r="B68" s="69" t="s">
        <v>32773</v>
      </c>
      <c r="C68" s="75" t="s">
        <v>32774</v>
      </c>
      <c r="D68" s="69" t="s">
        <v>32775</v>
      </c>
      <c r="E68" s="1436">
        <v>500000</v>
      </c>
      <c r="F68" s="541" t="s">
        <v>272</v>
      </c>
    </row>
    <row r="69" spans="1:6" ht="31.5" x14ac:dyDescent="0.25">
      <c r="A69" s="131">
        <v>58</v>
      </c>
      <c r="B69" s="69" t="s">
        <v>32776</v>
      </c>
      <c r="C69" s="75" t="s">
        <v>32777</v>
      </c>
      <c r="D69" s="69" t="s">
        <v>32778</v>
      </c>
      <c r="E69" s="1436">
        <v>500000</v>
      </c>
      <c r="F69" s="541" t="s">
        <v>13</v>
      </c>
    </row>
    <row r="70" spans="1:6" ht="31.5" x14ac:dyDescent="0.25">
      <c r="A70" s="131">
        <v>59</v>
      </c>
      <c r="B70" s="69" t="s">
        <v>32779</v>
      </c>
      <c r="C70" s="75" t="s">
        <v>32780</v>
      </c>
      <c r="D70" s="69" t="s">
        <v>32781</v>
      </c>
      <c r="E70" s="1436">
        <v>300000</v>
      </c>
      <c r="F70" s="541" t="s">
        <v>272</v>
      </c>
    </row>
    <row r="71" spans="1:6" ht="31.5" x14ac:dyDescent="0.25">
      <c r="A71" s="131">
        <v>60</v>
      </c>
      <c r="B71" s="69" t="s">
        <v>32782</v>
      </c>
      <c r="C71" s="75" t="s">
        <v>32783</v>
      </c>
      <c r="D71" s="69" t="s">
        <v>32784</v>
      </c>
      <c r="E71" s="1436">
        <v>400000</v>
      </c>
      <c r="F71" s="541" t="s">
        <v>13</v>
      </c>
    </row>
    <row r="72" spans="1:6" ht="47.25" x14ac:dyDescent="0.25">
      <c r="A72" s="131">
        <v>61</v>
      </c>
      <c r="B72" s="69" t="s">
        <v>32785</v>
      </c>
      <c r="C72" s="75" t="s">
        <v>32786</v>
      </c>
      <c r="D72" s="69" t="s">
        <v>32787</v>
      </c>
      <c r="E72" s="1436">
        <v>400000</v>
      </c>
      <c r="F72" s="541" t="s">
        <v>272</v>
      </c>
    </row>
    <row r="73" spans="1:6" ht="31.5" x14ac:dyDescent="0.25">
      <c r="A73" s="131">
        <v>62</v>
      </c>
      <c r="B73" s="69" t="s">
        <v>32788</v>
      </c>
      <c r="C73" s="75" t="s">
        <v>32789</v>
      </c>
      <c r="D73" s="69" t="s">
        <v>32790</v>
      </c>
      <c r="E73" s="1436">
        <v>300000</v>
      </c>
      <c r="F73" s="541" t="s">
        <v>13</v>
      </c>
    </row>
    <row r="74" spans="1:6" ht="31.5" x14ac:dyDescent="0.25">
      <c r="A74" s="131">
        <v>63</v>
      </c>
      <c r="B74" s="69" t="s">
        <v>32791</v>
      </c>
      <c r="C74" s="75" t="s">
        <v>32792</v>
      </c>
      <c r="D74" s="69" t="s">
        <v>32793</v>
      </c>
      <c r="E74" s="1436">
        <v>300000</v>
      </c>
      <c r="F74" s="541" t="s">
        <v>13</v>
      </c>
    </row>
    <row r="75" spans="1:6" x14ac:dyDescent="0.25">
      <c r="A75" s="131"/>
      <c r="B75" s="2689" t="s">
        <v>5872</v>
      </c>
      <c r="C75" s="2691"/>
      <c r="D75" s="69"/>
      <c r="E75" s="1295"/>
      <c r="F75" s="541"/>
    </row>
    <row r="76" spans="1:6" ht="31.5" x14ac:dyDescent="0.25">
      <c r="A76" s="131">
        <v>64</v>
      </c>
      <c r="B76" s="69" t="s">
        <v>32794</v>
      </c>
      <c r="C76" s="75" t="s">
        <v>32795</v>
      </c>
      <c r="D76" s="69" t="s">
        <v>32796</v>
      </c>
      <c r="E76" s="1436">
        <v>800000</v>
      </c>
      <c r="F76" s="541" t="s">
        <v>13</v>
      </c>
    </row>
    <row r="77" spans="1:6" ht="31.5" x14ac:dyDescent="0.25">
      <c r="A77" s="131">
        <v>65</v>
      </c>
      <c r="B77" s="69" t="s">
        <v>32797</v>
      </c>
      <c r="C77" s="75" t="s">
        <v>32798</v>
      </c>
      <c r="D77" s="69" t="s">
        <v>32799</v>
      </c>
      <c r="E77" s="1436">
        <v>700000</v>
      </c>
      <c r="F77" s="541" t="s">
        <v>272</v>
      </c>
    </row>
    <row r="78" spans="1:6" ht="31.5" x14ac:dyDescent="0.25">
      <c r="A78" s="131">
        <v>66</v>
      </c>
      <c r="B78" s="69" t="s">
        <v>32800</v>
      </c>
      <c r="C78" s="75" t="s">
        <v>32801</v>
      </c>
      <c r="D78" s="69" t="s">
        <v>32802</v>
      </c>
      <c r="E78" s="1436">
        <v>500000</v>
      </c>
      <c r="F78" s="541" t="s">
        <v>1259</v>
      </c>
    </row>
    <row r="79" spans="1:6" ht="47.25" x14ac:dyDescent="0.25">
      <c r="A79" s="131">
        <v>67</v>
      </c>
      <c r="B79" s="69" t="s">
        <v>32803</v>
      </c>
      <c r="C79" s="75" t="s">
        <v>32804</v>
      </c>
      <c r="D79" s="69" t="s">
        <v>32805</v>
      </c>
      <c r="E79" s="1436">
        <v>600000</v>
      </c>
      <c r="F79" s="541" t="s">
        <v>272</v>
      </c>
    </row>
    <row r="80" spans="1:6" ht="31.5" x14ac:dyDescent="0.25">
      <c r="A80" s="131">
        <v>68</v>
      </c>
      <c r="B80" s="69" t="s">
        <v>32806</v>
      </c>
      <c r="C80" s="75" t="s">
        <v>32807</v>
      </c>
      <c r="D80" s="69" t="s">
        <v>32808</v>
      </c>
      <c r="E80" s="1436">
        <v>800000</v>
      </c>
      <c r="F80" s="541" t="s">
        <v>272</v>
      </c>
    </row>
    <row r="81" spans="1:6" ht="31.5" x14ac:dyDescent="0.25">
      <c r="A81" s="131">
        <v>69</v>
      </c>
      <c r="B81" s="69" t="s">
        <v>32809</v>
      </c>
      <c r="C81" s="75" t="s">
        <v>32810</v>
      </c>
      <c r="D81" s="69" t="s">
        <v>32811</v>
      </c>
      <c r="E81" s="1436">
        <v>800000</v>
      </c>
      <c r="F81" s="541" t="s">
        <v>272</v>
      </c>
    </row>
    <row r="82" spans="1:6" ht="94.5" x14ac:dyDescent="0.25">
      <c r="A82" s="131">
        <v>70</v>
      </c>
      <c r="B82" s="69" t="s">
        <v>32812</v>
      </c>
      <c r="C82" s="75" t="s">
        <v>32813</v>
      </c>
      <c r="D82" s="69" t="s">
        <v>32814</v>
      </c>
      <c r="E82" s="1436">
        <v>800000</v>
      </c>
      <c r="F82" s="541" t="s">
        <v>272</v>
      </c>
    </row>
    <row r="83" spans="1:6" ht="63" x14ac:dyDescent="0.25">
      <c r="A83" s="131">
        <v>71</v>
      </c>
      <c r="B83" s="69" t="s">
        <v>13948</v>
      </c>
      <c r="C83" s="75" t="s">
        <v>32815</v>
      </c>
      <c r="D83" s="69" t="s">
        <v>32816</v>
      </c>
      <c r="E83" s="1436">
        <v>550000</v>
      </c>
      <c r="F83" s="541" t="s">
        <v>272</v>
      </c>
    </row>
    <row r="84" spans="1:6" ht="31.5" x14ac:dyDescent="0.25">
      <c r="A84" s="131">
        <v>72</v>
      </c>
      <c r="B84" s="69" t="s">
        <v>32817</v>
      </c>
      <c r="C84" s="75" t="s">
        <v>32818</v>
      </c>
      <c r="D84" s="1439" t="s">
        <v>18366</v>
      </c>
      <c r="E84" s="1436">
        <v>600000</v>
      </c>
      <c r="F84" s="541" t="s">
        <v>13</v>
      </c>
    </row>
    <row r="85" spans="1:6" ht="31.5" x14ac:dyDescent="0.25">
      <c r="A85" s="131">
        <v>73</v>
      </c>
      <c r="B85" s="69" t="s">
        <v>32819</v>
      </c>
      <c r="C85" s="75" t="s">
        <v>32820</v>
      </c>
      <c r="D85" s="1439" t="s">
        <v>18366</v>
      </c>
      <c r="E85" s="1436">
        <v>600000</v>
      </c>
      <c r="F85" s="541" t="s">
        <v>13</v>
      </c>
    </row>
    <row r="86" spans="1:6" x14ac:dyDescent="0.25">
      <c r="A86" s="131"/>
      <c r="B86" s="336" t="s">
        <v>219</v>
      </c>
      <c r="C86" s="75"/>
      <c r="D86" s="75"/>
      <c r="E86" s="1295"/>
      <c r="F86" s="541"/>
    </row>
    <row r="87" spans="1:6" ht="31.5" x14ac:dyDescent="0.25">
      <c r="A87" s="131">
        <v>74</v>
      </c>
      <c r="B87" s="69" t="s">
        <v>32821</v>
      </c>
      <c r="C87" s="75" t="s">
        <v>32822</v>
      </c>
      <c r="D87" s="1439" t="s">
        <v>7414</v>
      </c>
      <c r="E87" s="1436">
        <v>600000</v>
      </c>
      <c r="F87" s="541" t="s">
        <v>1294</v>
      </c>
    </row>
    <row r="88" spans="1:6" ht="31.5" x14ac:dyDescent="0.25">
      <c r="A88" s="131">
        <v>75</v>
      </c>
      <c r="B88" s="69" t="s">
        <v>32823</v>
      </c>
      <c r="C88" s="75" t="s">
        <v>32824</v>
      </c>
      <c r="D88" s="1439" t="s">
        <v>11946</v>
      </c>
      <c r="E88" s="1436">
        <v>600000</v>
      </c>
      <c r="F88" s="541" t="s">
        <v>1294</v>
      </c>
    </row>
    <row r="89" spans="1:6" ht="31.5" x14ac:dyDescent="0.25">
      <c r="A89" s="131">
        <v>76</v>
      </c>
      <c r="B89" s="69" t="s">
        <v>32825</v>
      </c>
      <c r="C89" s="75" t="s">
        <v>32826</v>
      </c>
      <c r="D89" s="1439" t="s">
        <v>32827</v>
      </c>
      <c r="E89" s="1436">
        <v>800000</v>
      </c>
      <c r="F89" s="541" t="s">
        <v>272</v>
      </c>
    </row>
    <row r="90" spans="1:6" ht="31.5" x14ac:dyDescent="0.25">
      <c r="A90" s="131">
        <v>77</v>
      </c>
      <c r="B90" s="69" t="s">
        <v>32828</v>
      </c>
      <c r="C90" s="75" t="s">
        <v>32829</v>
      </c>
      <c r="D90" s="1439" t="s">
        <v>32830</v>
      </c>
      <c r="E90" s="1436">
        <v>900000</v>
      </c>
      <c r="F90" s="541" t="s">
        <v>1294</v>
      </c>
    </row>
    <row r="91" spans="1:6" ht="47.25" x14ac:dyDescent="0.25">
      <c r="A91" s="131">
        <v>78</v>
      </c>
      <c r="B91" s="69" t="s">
        <v>32831</v>
      </c>
      <c r="C91" s="75" t="s">
        <v>32832</v>
      </c>
      <c r="D91" s="1439" t="s">
        <v>32833</v>
      </c>
      <c r="E91" s="1436">
        <v>600000</v>
      </c>
      <c r="F91" s="541" t="s">
        <v>272</v>
      </c>
    </row>
    <row r="92" spans="1:6" ht="47.25" x14ac:dyDescent="0.25">
      <c r="A92" s="131">
        <v>79</v>
      </c>
      <c r="B92" s="69" t="s">
        <v>32834</v>
      </c>
      <c r="C92" s="75" t="s">
        <v>32835</v>
      </c>
      <c r="D92" s="1439" t="s">
        <v>32836</v>
      </c>
      <c r="E92" s="1436">
        <v>100000</v>
      </c>
      <c r="F92" s="541" t="s">
        <v>272</v>
      </c>
    </row>
    <row r="93" spans="1:6" ht="47.25" x14ac:dyDescent="0.25">
      <c r="A93" s="131">
        <v>80</v>
      </c>
      <c r="B93" s="69" t="s">
        <v>32837</v>
      </c>
      <c r="C93" s="75" t="s">
        <v>32838</v>
      </c>
      <c r="D93" s="1439" t="s">
        <v>32839</v>
      </c>
      <c r="E93" s="1436">
        <v>400000</v>
      </c>
      <c r="F93" s="541" t="s">
        <v>272</v>
      </c>
    </row>
    <row r="94" spans="1:6" ht="31.5" x14ac:dyDescent="0.25">
      <c r="A94" s="131">
        <v>81</v>
      </c>
      <c r="B94" s="69" t="s">
        <v>32840</v>
      </c>
      <c r="C94" s="75" t="s">
        <v>32841</v>
      </c>
      <c r="D94" s="1439" t="s">
        <v>32842</v>
      </c>
      <c r="E94" s="1436">
        <v>1500000</v>
      </c>
      <c r="F94" s="541" t="s">
        <v>272</v>
      </c>
    </row>
    <row r="95" spans="1:6" ht="63" x14ac:dyDescent="0.25">
      <c r="A95" s="131">
        <v>82</v>
      </c>
      <c r="B95" s="69" t="s">
        <v>32843</v>
      </c>
      <c r="C95" s="75" t="s">
        <v>32844</v>
      </c>
      <c r="D95" s="1439" t="s">
        <v>32845</v>
      </c>
      <c r="E95" s="1436">
        <v>600000</v>
      </c>
      <c r="F95" s="541" t="s">
        <v>1294</v>
      </c>
    </row>
    <row r="96" spans="1:6" ht="47.25" x14ac:dyDescent="0.25">
      <c r="A96" s="131">
        <v>83</v>
      </c>
      <c r="B96" s="69" t="s">
        <v>32846</v>
      </c>
      <c r="C96" s="75" t="s">
        <v>32847</v>
      </c>
      <c r="D96" s="1439" t="s">
        <v>32848</v>
      </c>
      <c r="E96" s="1436">
        <v>200000</v>
      </c>
      <c r="F96" s="541" t="s">
        <v>272</v>
      </c>
    </row>
    <row r="97" spans="1:6" ht="31.5" x14ac:dyDescent="0.25">
      <c r="A97" s="131">
        <v>84</v>
      </c>
      <c r="B97" s="69" t="s">
        <v>32849</v>
      </c>
      <c r="C97" s="75" t="s">
        <v>32850</v>
      </c>
      <c r="D97" s="1439" t="s">
        <v>32851</v>
      </c>
      <c r="E97" s="1436">
        <v>298835.82</v>
      </c>
      <c r="F97" s="541" t="s">
        <v>272</v>
      </c>
    </row>
    <row r="98" spans="1:6" ht="31.5" x14ac:dyDescent="0.25">
      <c r="A98" s="131">
        <v>85</v>
      </c>
      <c r="B98" s="69" t="s">
        <v>32852</v>
      </c>
      <c r="C98" s="75" t="s">
        <v>32853</v>
      </c>
      <c r="D98" s="1439" t="s">
        <v>32854</v>
      </c>
      <c r="E98" s="1436">
        <v>300000</v>
      </c>
      <c r="F98" s="423" t="s">
        <v>1294</v>
      </c>
    </row>
    <row r="99" spans="1:6" ht="31.5" x14ac:dyDescent="0.25">
      <c r="A99" s="131">
        <v>86</v>
      </c>
      <c r="B99" s="69" t="s">
        <v>32855</v>
      </c>
      <c r="C99" s="75" t="s">
        <v>32856</v>
      </c>
      <c r="D99" s="1439" t="s">
        <v>32857</v>
      </c>
      <c r="E99" s="1436">
        <v>300000</v>
      </c>
      <c r="F99" s="1298" t="s">
        <v>272</v>
      </c>
    </row>
    <row r="100" spans="1:6" ht="47.25" x14ac:dyDescent="0.25">
      <c r="A100" s="131">
        <v>87</v>
      </c>
      <c r="B100" s="69" t="s">
        <v>32858</v>
      </c>
      <c r="C100" s="75" t="s">
        <v>32859</v>
      </c>
      <c r="D100" s="1439" t="s">
        <v>32860</v>
      </c>
      <c r="E100" s="1436">
        <v>800000</v>
      </c>
      <c r="F100" s="1298" t="s">
        <v>1294</v>
      </c>
    </row>
    <row r="101" spans="1:6" x14ac:dyDescent="0.25">
      <c r="A101" s="131"/>
      <c r="B101" s="2346" t="s">
        <v>477</v>
      </c>
      <c r="C101" s="2347"/>
      <c r="D101" s="75"/>
      <c r="E101" s="1295"/>
      <c r="F101" s="1298"/>
    </row>
    <row r="102" spans="1:6" ht="189" x14ac:dyDescent="0.25">
      <c r="A102" s="131">
        <v>88</v>
      </c>
      <c r="B102" s="69" t="s">
        <v>32861</v>
      </c>
      <c r="C102" s="75" t="s">
        <v>32862</v>
      </c>
      <c r="D102" s="75" t="s">
        <v>32863</v>
      </c>
      <c r="E102" s="1436">
        <v>1169256.8</v>
      </c>
      <c r="F102" s="1298" t="s">
        <v>13</v>
      </c>
    </row>
    <row r="103" spans="1:6" ht="189" x14ac:dyDescent="0.25">
      <c r="A103" s="131">
        <v>89</v>
      </c>
      <c r="B103" s="69" t="s">
        <v>32864</v>
      </c>
      <c r="C103" s="75" t="s">
        <v>32865</v>
      </c>
      <c r="D103" s="75" t="s">
        <v>32863</v>
      </c>
      <c r="E103" s="1436">
        <v>1169256.8</v>
      </c>
      <c r="F103" s="541" t="s">
        <v>13</v>
      </c>
    </row>
    <row r="104" spans="1:6" ht="189" x14ac:dyDescent="0.25">
      <c r="A104" s="131">
        <v>90</v>
      </c>
      <c r="B104" s="69" t="s">
        <v>32866</v>
      </c>
      <c r="C104" s="75" t="s">
        <v>32867</v>
      </c>
      <c r="D104" s="75" t="s">
        <v>32863</v>
      </c>
      <c r="E104" s="1436">
        <v>1169256.8</v>
      </c>
      <c r="F104" s="541" t="s">
        <v>13</v>
      </c>
    </row>
    <row r="105" spans="1:6" ht="189" x14ac:dyDescent="0.25">
      <c r="A105" s="131">
        <v>91</v>
      </c>
      <c r="B105" s="69" t="s">
        <v>32868</v>
      </c>
      <c r="C105" s="75" t="s">
        <v>32869</v>
      </c>
      <c r="D105" s="75" t="s">
        <v>32863</v>
      </c>
      <c r="E105" s="1436">
        <v>1169256.8</v>
      </c>
      <c r="F105" s="541" t="s">
        <v>13</v>
      </c>
    </row>
    <row r="106" spans="1:6" x14ac:dyDescent="0.25">
      <c r="A106" s="131"/>
      <c r="B106" s="70" t="s">
        <v>248</v>
      </c>
      <c r="C106" s="69"/>
      <c r="D106" s="131"/>
      <c r="E106" s="356">
        <f>SUM(E6:E105)</f>
        <v>72610345.019999981</v>
      </c>
      <c r="F106" s="541"/>
    </row>
    <row r="107" spans="1:6" x14ac:dyDescent="0.25">
      <c r="A107" s="131"/>
      <c r="B107" s="2418" t="s">
        <v>9</v>
      </c>
      <c r="C107" s="2418"/>
      <c r="D107" s="2418"/>
      <c r="E107" s="424"/>
      <c r="F107" s="71"/>
    </row>
    <row r="108" spans="1:6" ht="47.25" x14ac:dyDescent="0.25">
      <c r="A108" s="131">
        <v>1</v>
      </c>
      <c r="B108" s="69" t="s">
        <v>269</v>
      </c>
      <c r="C108" s="7" t="s">
        <v>32870</v>
      </c>
      <c r="D108" s="69" t="s">
        <v>271</v>
      </c>
      <c r="E108" s="188">
        <v>1000000</v>
      </c>
      <c r="F108" s="541" t="s">
        <v>272</v>
      </c>
    </row>
    <row r="109" spans="1:6" x14ac:dyDescent="0.25">
      <c r="A109" s="131"/>
      <c r="B109" s="70" t="s">
        <v>273</v>
      </c>
      <c r="C109" s="7"/>
      <c r="D109" s="69"/>
      <c r="E109" s="188"/>
      <c r="F109" s="541"/>
    </row>
    <row r="110" spans="1:6" ht="63" x14ac:dyDescent="0.25">
      <c r="A110" s="131">
        <v>2</v>
      </c>
      <c r="B110" s="69" t="s">
        <v>274</v>
      </c>
      <c r="C110" s="7" t="s">
        <v>32871</v>
      </c>
      <c r="D110" s="69" t="s">
        <v>276</v>
      </c>
      <c r="E110" s="188">
        <v>4500000</v>
      </c>
      <c r="F110" s="541" t="s">
        <v>277</v>
      </c>
    </row>
    <row r="111" spans="1:6" x14ac:dyDescent="0.25">
      <c r="A111" s="131"/>
      <c r="B111" s="70" t="s">
        <v>248</v>
      </c>
      <c r="C111" s="69"/>
      <c r="D111" s="69"/>
      <c r="E111" s="424">
        <v>5500000</v>
      </c>
      <c r="F111" s="541"/>
    </row>
    <row r="112" spans="1:6" ht="18.75" customHeight="1" x14ac:dyDescent="0.25">
      <c r="A112" s="131"/>
      <c r="B112" s="2348" t="s">
        <v>323</v>
      </c>
      <c r="C112" s="2350"/>
      <c r="D112" s="69"/>
      <c r="E112" s="424"/>
      <c r="F112" s="541"/>
    </row>
    <row r="113" spans="1:6" ht="47.25" x14ac:dyDescent="0.25">
      <c r="A113" s="131"/>
      <c r="B113" s="69" t="s">
        <v>696</v>
      </c>
      <c r="C113" s="529"/>
      <c r="D113" s="1440" t="s">
        <v>32872</v>
      </c>
      <c r="E113" s="1436">
        <v>200000</v>
      </c>
      <c r="F113" s="541" t="s">
        <v>1294</v>
      </c>
    </row>
    <row r="114" spans="1:6" ht="47.25" x14ac:dyDescent="0.25">
      <c r="A114" s="131"/>
      <c r="B114" s="69" t="s">
        <v>32873</v>
      </c>
      <c r="C114" s="75" t="s">
        <v>32874</v>
      </c>
      <c r="D114" s="1440" t="s">
        <v>32875</v>
      </c>
      <c r="E114" s="1436">
        <v>500000</v>
      </c>
      <c r="F114" s="541" t="s">
        <v>272</v>
      </c>
    </row>
    <row r="115" spans="1:6" ht="94.5" x14ac:dyDescent="0.25">
      <c r="A115" s="131"/>
      <c r="B115" s="69" t="s">
        <v>32876</v>
      </c>
      <c r="C115" s="190" t="s">
        <v>32655</v>
      </c>
      <c r="D115" s="1439" t="s">
        <v>32877</v>
      </c>
      <c r="E115" s="1436">
        <v>4000000</v>
      </c>
      <c r="F115" s="1298" t="s">
        <v>1294</v>
      </c>
    </row>
    <row r="116" spans="1:6" ht="204.75" x14ac:dyDescent="0.25">
      <c r="A116" s="131"/>
      <c r="B116" s="69" t="s">
        <v>700</v>
      </c>
      <c r="C116" s="75" t="s">
        <v>32878</v>
      </c>
      <c r="D116" s="75" t="s">
        <v>32879</v>
      </c>
      <c r="E116" s="1436">
        <v>4000000</v>
      </c>
      <c r="F116" s="541" t="s">
        <v>13</v>
      </c>
    </row>
    <row r="117" spans="1:6" x14ac:dyDescent="0.25">
      <c r="A117" s="130"/>
      <c r="B117" s="70" t="s">
        <v>248</v>
      </c>
      <c r="C117" s="70"/>
      <c r="D117" s="130"/>
      <c r="E117" s="356">
        <f>SUM(E113:E116)</f>
        <v>8700000</v>
      </c>
      <c r="F117" s="719"/>
    </row>
    <row r="118" spans="1:6" ht="21" customHeight="1" x14ac:dyDescent="0.25">
      <c r="A118" s="88"/>
      <c r="B118" s="2340" t="s">
        <v>324</v>
      </c>
      <c r="C118" s="2342"/>
      <c r="D118" s="88"/>
      <c r="E118" s="89">
        <f>E117+E111+E106</f>
        <v>86810345.019999981</v>
      </c>
      <c r="F118" s="88"/>
    </row>
    <row r="122" spans="1:6" x14ac:dyDescent="0.25">
      <c r="A122" s="2345" t="s">
        <v>0</v>
      </c>
      <c r="B122" s="2345"/>
      <c r="C122" s="2345"/>
      <c r="D122" s="2345"/>
      <c r="E122" s="2345"/>
      <c r="F122" s="2345"/>
    </row>
    <row r="123" spans="1:6" x14ac:dyDescent="0.25">
      <c r="A123" s="2345" t="s">
        <v>32633</v>
      </c>
      <c r="B123" s="2345"/>
      <c r="C123" s="2345"/>
      <c r="D123" s="2345"/>
      <c r="E123" s="2345"/>
      <c r="F123" s="2345"/>
    </row>
    <row r="124" spans="1:6" x14ac:dyDescent="0.25">
      <c r="A124" s="2345" t="s">
        <v>281</v>
      </c>
      <c r="B124" s="2345"/>
      <c r="C124" s="2345"/>
      <c r="D124" s="2345"/>
      <c r="E124" s="2345"/>
      <c r="F124" s="2345"/>
    </row>
    <row r="125" spans="1:6" x14ac:dyDescent="0.25">
      <c r="A125" s="9" t="s">
        <v>3</v>
      </c>
      <c r="B125" s="9" t="s">
        <v>283</v>
      </c>
      <c r="C125" s="9" t="s">
        <v>284</v>
      </c>
      <c r="D125" s="96" t="s">
        <v>5291</v>
      </c>
      <c r="E125" s="302" t="s">
        <v>286</v>
      </c>
      <c r="F125" s="96" t="s">
        <v>287</v>
      </c>
    </row>
    <row r="126" spans="1:6" x14ac:dyDescent="0.25">
      <c r="A126" s="2"/>
      <c r="B126" s="2433" t="s">
        <v>9</v>
      </c>
      <c r="C126" s="2467"/>
      <c r="D126" s="2434"/>
      <c r="E126" s="1896"/>
      <c r="F126" s="10"/>
    </row>
    <row r="127" spans="1:6" ht="78.75" x14ac:dyDescent="0.25">
      <c r="A127" s="2">
        <v>1</v>
      </c>
      <c r="B127" s="2" t="s">
        <v>295</v>
      </c>
      <c r="C127" s="2" t="s">
        <v>43703</v>
      </c>
      <c r="D127" s="2" t="s">
        <v>488</v>
      </c>
      <c r="E127" s="1896">
        <v>682758.62</v>
      </c>
      <c r="F127" s="10" t="s">
        <v>5827</v>
      </c>
    </row>
    <row r="128" spans="1:6" x14ac:dyDescent="0.25">
      <c r="A128" s="2"/>
      <c r="B128" s="2433" t="s">
        <v>25644</v>
      </c>
      <c r="C128" s="2467"/>
      <c r="D128" s="2434"/>
      <c r="E128" s="1896"/>
      <c r="F128" s="10"/>
    </row>
    <row r="129" spans="1:6" ht="78.75" x14ac:dyDescent="0.25">
      <c r="A129" s="2">
        <v>2</v>
      </c>
      <c r="B129" s="2" t="s">
        <v>295</v>
      </c>
      <c r="C129" s="2" t="s">
        <v>43704</v>
      </c>
      <c r="D129" s="2" t="s">
        <v>336</v>
      </c>
      <c r="E129" s="1896">
        <v>341379.32</v>
      </c>
      <c r="F129" s="10" t="s">
        <v>5827</v>
      </c>
    </row>
    <row r="130" spans="1:6" ht="78.75" x14ac:dyDescent="0.25">
      <c r="A130" s="2">
        <v>3</v>
      </c>
      <c r="B130" s="2" t="s">
        <v>41</v>
      </c>
      <c r="C130" s="2" t="s">
        <v>43705</v>
      </c>
      <c r="D130" s="2" t="s">
        <v>43</v>
      </c>
      <c r="E130" s="1896">
        <v>568965.51</v>
      </c>
      <c r="F130" s="10" t="s">
        <v>5827</v>
      </c>
    </row>
    <row r="131" spans="1:6" x14ac:dyDescent="0.25">
      <c r="A131" s="2"/>
      <c r="B131" s="2373" t="s">
        <v>303</v>
      </c>
      <c r="C131" s="2374"/>
      <c r="D131" s="2"/>
      <c r="E131" s="1896"/>
      <c r="F131" s="10"/>
    </row>
    <row r="132" spans="1:6" ht="31.5" x14ac:dyDescent="0.25">
      <c r="A132" s="2">
        <v>4</v>
      </c>
      <c r="B132" s="2" t="s">
        <v>43706</v>
      </c>
      <c r="C132" s="2" t="s">
        <v>43707</v>
      </c>
      <c r="D132" s="2" t="s">
        <v>12139</v>
      </c>
      <c r="E132" s="1896">
        <v>100000</v>
      </c>
      <c r="F132" s="10" t="s">
        <v>1269</v>
      </c>
    </row>
    <row r="133" spans="1:6" ht="47.25" x14ac:dyDescent="0.25">
      <c r="A133" s="2">
        <v>5</v>
      </c>
      <c r="B133" s="2" t="s">
        <v>700</v>
      </c>
      <c r="C133" s="2" t="s">
        <v>43708</v>
      </c>
      <c r="D133" s="2" t="s">
        <v>43709</v>
      </c>
      <c r="E133" s="1896">
        <v>116896.54</v>
      </c>
      <c r="F133" s="10" t="s">
        <v>1269</v>
      </c>
    </row>
    <row r="134" spans="1:6" x14ac:dyDescent="0.25">
      <c r="A134" s="2"/>
      <c r="B134" s="9" t="s">
        <v>307</v>
      </c>
      <c r="C134" s="2"/>
      <c r="D134" s="2"/>
      <c r="E134" s="1896"/>
      <c r="F134" s="10"/>
    </row>
    <row r="135" spans="1:6" ht="94.5" x14ac:dyDescent="0.25">
      <c r="A135" s="2">
        <v>6</v>
      </c>
      <c r="B135" s="2" t="s">
        <v>35988</v>
      </c>
      <c r="C135" s="2" t="s">
        <v>43710</v>
      </c>
      <c r="D135" s="2" t="s">
        <v>4483</v>
      </c>
      <c r="E135" s="1896">
        <v>227586.2</v>
      </c>
      <c r="F135" s="10" t="s">
        <v>5827</v>
      </c>
    </row>
    <row r="136" spans="1:6" x14ac:dyDescent="0.25">
      <c r="A136" s="2"/>
      <c r="B136" s="9" t="s">
        <v>552</v>
      </c>
      <c r="C136" s="2"/>
      <c r="D136" s="2"/>
      <c r="E136" s="1896"/>
      <c r="F136" s="10"/>
    </row>
    <row r="137" spans="1:6" ht="47.25" x14ac:dyDescent="0.25">
      <c r="A137" s="2">
        <v>7</v>
      </c>
      <c r="B137" s="2" t="s">
        <v>309</v>
      </c>
      <c r="C137" s="2" t="s">
        <v>43711</v>
      </c>
      <c r="D137" s="2" t="s">
        <v>554</v>
      </c>
      <c r="E137" s="1896">
        <v>1000000</v>
      </c>
      <c r="F137" s="10" t="s">
        <v>5827</v>
      </c>
    </row>
    <row r="138" spans="1:6" x14ac:dyDescent="0.25">
      <c r="A138" s="2"/>
      <c r="B138" s="9" t="s">
        <v>43712</v>
      </c>
      <c r="C138" s="2"/>
      <c r="D138" s="2"/>
      <c r="E138" s="1896"/>
      <c r="F138" s="10"/>
    </row>
    <row r="139" spans="1:6" ht="78.75" x14ac:dyDescent="0.25">
      <c r="A139" s="2">
        <v>8</v>
      </c>
      <c r="B139" s="2" t="s">
        <v>43713</v>
      </c>
      <c r="C139" s="2" t="s">
        <v>43714</v>
      </c>
      <c r="D139" s="2" t="s">
        <v>43715</v>
      </c>
      <c r="E139" s="1896">
        <v>600000</v>
      </c>
      <c r="F139" s="10" t="s">
        <v>15941</v>
      </c>
    </row>
    <row r="140" spans="1:6" ht="47.25" x14ac:dyDescent="0.25">
      <c r="A140" s="2">
        <v>9</v>
      </c>
      <c r="B140" s="2" t="s">
        <v>43716</v>
      </c>
      <c r="C140" s="2" t="s">
        <v>43717</v>
      </c>
      <c r="D140" s="2" t="s">
        <v>43718</v>
      </c>
      <c r="E140" s="1896">
        <v>500000</v>
      </c>
      <c r="F140" s="10" t="s">
        <v>1269</v>
      </c>
    </row>
    <row r="141" spans="1:6" ht="31.5" x14ac:dyDescent="0.25">
      <c r="A141" s="2">
        <v>10</v>
      </c>
      <c r="B141" s="2" t="s">
        <v>43719</v>
      </c>
      <c r="C141" s="2" t="s">
        <v>43720</v>
      </c>
      <c r="D141" s="2" t="s">
        <v>43721</v>
      </c>
      <c r="E141" s="1896">
        <v>300000</v>
      </c>
      <c r="F141" s="10" t="s">
        <v>1269</v>
      </c>
    </row>
    <row r="142" spans="1:6" ht="63" x14ac:dyDescent="0.25">
      <c r="A142" s="2">
        <v>11</v>
      </c>
      <c r="B142" s="2" t="s">
        <v>43722</v>
      </c>
      <c r="C142" s="2" t="s">
        <v>43723</v>
      </c>
      <c r="D142" s="2" t="s">
        <v>43724</v>
      </c>
      <c r="E142" s="1896">
        <v>300000</v>
      </c>
      <c r="F142" s="10" t="s">
        <v>1269</v>
      </c>
    </row>
    <row r="143" spans="1:6" ht="63" x14ac:dyDescent="0.25">
      <c r="A143" s="2">
        <v>12</v>
      </c>
      <c r="B143" s="2" t="s">
        <v>43725</v>
      </c>
      <c r="C143" s="2" t="s">
        <v>43726</v>
      </c>
      <c r="D143" s="2" t="s">
        <v>43724</v>
      </c>
      <c r="E143" s="1896">
        <v>300000</v>
      </c>
      <c r="F143" s="10" t="s">
        <v>1269</v>
      </c>
    </row>
    <row r="144" spans="1:6" ht="31.5" x14ac:dyDescent="0.25">
      <c r="A144" s="2">
        <v>13</v>
      </c>
      <c r="B144" s="2" t="s">
        <v>32698</v>
      </c>
      <c r="C144" s="2" t="s">
        <v>43727</v>
      </c>
      <c r="D144" s="2" t="s">
        <v>43728</v>
      </c>
      <c r="E144" s="1896">
        <v>300000</v>
      </c>
      <c r="F144" s="10" t="s">
        <v>1269</v>
      </c>
    </row>
    <row r="145" spans="1:6" ht="63" x14ac:dyDescent="0.25">
      <c r="A145" s="2">
        <v>14</v>
      </c>
      <c r="B145" s="2" t="s">
        <v>43729</v>
      </c>
      <c r="C145" s="2" t="s">
        <v>43730</v>
      </c>
      <c r="D145" s="2" t="s">
        <v>43724</v>
      </c>
      <c r="E145" s="1896">
        <v>400000</v>
      </c>
      <c r="F145" s="10" t="s">
        <v>1269</v>
      </c>
    </row>
    <row r="146" spans="1:6" ht="31.5" x14ac:dyDescent="0.25">
      <c r="A146" s="2">
        <v>15</v>
      </c>
      <c r="B146" s="2" t="s">
        <v>43731</v>
      </c>
      <c r="C146" s="2" t="s">
        <v>43732</v>
      </c>
      <c r="D146" s="2" t="s">
        <v>43733</v>
      </c>
      <c r="E146" s="1896">
        <v>700000</v>
      </c>
      <c r="F146" s="10" t="s">
        <v>1269</v>
      </c>
    </row>
    <row r="147" spans="1:6" ht="47.25" x14ac:dyDescent="0.25">
      <c r="A147" s="2">
        <v>16</v>
      </c>
      <c r="B147" s="2" t="s">
        <v>43734</v>
      </c>
      <c r="C147" s="2" t="s">
        <v>43735</v>
      </c>
      <c r="D147" s="2" t="s">
        <v>43736</v>
      </c>
      <c r="E147" s="1896">
        <v>300000</v>
      </c>
      <c r="F147" s="10" t="s">
        <v>15941</v>
      </c>
    </row>
    <row r="148" spans="1:6" ht="63" x14ac:dyDescent="0.25">
      <c r="A148" s="2">
        <v>17</v>
      </c>
      <c r="B148" s="2" t="s">
        <v>43737</v>
      </c>
      <c r="C148" s="2" t="s">
        <v>43738</v>
      </c>
      <c r="D148" s="2" t="s">
        <v>43739</v>
      </c>
      <c r="E148" s="1896">
        <v>900000</v>
      </c>
      <c r="F148" s="10" t="s">
        <v>15941</v>
      </c>
    </row>
    <row r="149" spans="1:6" ht="63" x14ac:dyDescent="0.25">
      <c r="A149" s="2">
        <v>18</v>
      </c>
      <c r="B149" s="2" t="s">
        <v>43740</v>
      </c>
      <c r="C149" s="2" t="s">
        <v>43741</v>
      </c>
      <c r="D149" s="2" t="s">
        <v>43742</v>
      </c>
      <c r="E149" s="1896">
        <v>300000</v>
      </c>
      <c r="F149" s="10" t="s">
        <v>15941</v>
      </c>
    </row>
    <row r="150" spans="1:6" x14ac:dyDescent="0.25">
      <c r="A150" s="2"/>
      <c r="B150" s="9" t="s">
        <v>1461</v>
      </c>
      <c r="C150" s="2"/>
      <c r="D150" s="2"/>
      <c r="E150" s="1896"/>
      <c r="F150" s="10"/>
    </row>
    <row r="151" spans="1:6" ht="63" x14ac:dyDescent="0.25">
      <c r="A151" s="2">
        <v>19</v>
      </c>
      <c r="B151" s="2" t="s">
        <v>43743</v>
      </c>
      <c r="C151" s="2" t="s">
        <v>43744</v>
      </c>
      <c r="D151" s="2" t="s">
        <v>43745</v>
      </c>
      <c r="E151" s="1896">
        <v>300000</v>
      </c>
      <c r="F151" s="10" t="s">
        <v>13</v>
      </c>
    </row>
    <row r="152" spans="1:6" ht="110.25" x14ac:dyDescent="0.25">
      <c r="A152" s="2">
        <v>20</v>
      </c>
      <c r="B152" s="2" t="s">
        <v>43746</v>
      </c>
      <c r="C152" s="2" t="s">
        <v>43747</v>
      </c>
      <c r="D152" s="2" t="s">
        <v>43748</v>
      </c>
      <c r="E152" s="1896">
        <v>500000</v>
      </c>
      <c r="F152" s="10" t="s">
        <v>13</v>
      </c>
    </row>
    <row r="153" spans="1:6" x14ac:dyDescent="0.25">
      <c r="A153" s="2"/>
      <c r="B153" s="2373" t="s">
        <v>613</v>
      </c>
      <c r="C153" s="2374"/>
      <c r="D153" s="2"/>
      <c r="E153" s="1896"/>
      <c r="F153" s="10"/>
    </row>
    <row r="154" spans="1:6" ht="47.25" x14ac:dyDescent="0.25">
      <c r="A154" s="2">
        <v>21</v>
      </c>
      <c r="B154" s="2" t="s">
        <v>43749</v>
      </c>
      <c r="C154" s="2" t="s">
        <v>43750</v>
      </c>
      <c r="D154" s="2" t="s">
        <v>43751</v>
      </c>
      <c r="E154" s="1896">
        <v>500000</v>
      </c>
      <c r="F154" s="10" t="s">
        <v>5827</v>
      </c>
    </row>
    <row r="155" spans="1:6" ht="47.25" x14ac:dyDescent="0.25">
      <c r="A155" s="2">
        <v>22</v>
      </c>
      <c r="B155" s="2" t="s">
        <v>43752</v>
      </c>
      <c r="C155" s="2" t="s">
        <v>43753</v>
      </c>
      <c r="D155" s="2" t="s">
        <v>43754</v>
      </c>
      <c r="E155" s="1896">
        <v>200000</v>
      </c>
      <c r="F155" s="10" t="s">
        <v>13</v>
      </c>
    </row>
    <row r="156" spans="1:6" ht="31.5" x14ac:dyDescent="0.25">
      <c r="A156" s="2">
        <v>23</v>
      </c>
      <c r="B156" s="2" t="s">
        <v>43755</v>
      </c>
      <c r="C156" s="2" t="s">
        <v>43756</v>
      </c>
      <c r="D156" s="2" t="s">
        <v>43754</v>
      </c>
      <c r="E156" s="1896">
        <v>200000</v>
      </c>
      <c r="F156" s="10" t="s">
        <v>13</v>
      </c>
    </row>
    <row r="157" spans="1:6" ht="47.25" x14ac:dyDescent="0.25">
      <c r="A157" s="2">
        <v>24</v>
      </c>
      <c r="B157" s="2" t="s">
        <v>43757</v>
      </c>
      <c r="C157" s="2" t="s">
        <v>43758</v>
      </c>
      <c r="D157" s="2" t="s">
        <v>43759</v>
      </c>
      <c r="E157" s="1896">
        <v>241724.15</v>
      </c>
      <c r="F157" s="10" t="s">
        <v>13</v>
      </c>
    </row>
    <row r="158" spans="1:6" x14ac:dyDescent="0.25">
      <c r="A158" s="2"/>
      <c r="B158" s="9" t="s">
        <v>6065</v>
      </c>
      <c r="C158" s="2"/>
      <c r="D158" s="2"/>
      <c r="E158" s="1896"/>
      <c r="F158" s="10"/>
    </row>
    <row r="159" spans="1:6" ht="63" x14ac:dyDescent="0.25">
      <c r="A159" s="2">
        <v>25</v>
      </c>
      <c r="B159" s="2" t="s">
        <v>3442</v>
      </c>
      <c r="C159" s="2" t="s">
        <v>43760</v>
      </c>
      <c r="D159" s="2" t="s">
        <v>43761</v>
      </c>
      <c r="E159" s="1896">
        <v>1500000</v>
      </c>
      <c r="F159" s="10" t="s">
        <v>5827</v>
      </c>
    </row>
    <row r="160" spans="1:6" x14ac:dyDescent="0.25">
      <c r="A160" s="9"/>
      <c r="B160" s="9" t="s">
        <v>704</v>
      </c>
      <c r="C160" s="9"/>
      <c r="D160" s="9"/>
      <c r="E160" s="2260">
        <f>SUM(E127:E159)</f>
        <v>11379310.34</v>
      </c>
      <c r="F160" s="96"/>
    </row>
    <row r="161" spans="1:6" x14ac:dyDescent="0.25">
      <c r="A161" s="2384" t="s">
        <v>43553</v>
      </c>
      <c r="B161" s="2384"/>
      <c r="C161" s="2384"/>
      <c r="D161" s="2384"/>
      <c r="E161" s="2384"/>
      <c r="F161" s="2384"/>
    </row>
    <row r="162" spans="1:6" x14ac:dyDescent="0.25">
      <c r="A162" s="2384" t="s">
        <v>43554</v>
      </c>
      <c r="B162" s="2384"/>
      <c r="C162" s="2384"/>
      <c r="D162" s="2384" t="s">
        <v>43555</v>
      </c>
      <c r="E162" s="2384"/>
      <c r="F162" s="2384"/>
    </row>
    <row r="163" spans="1:6" x14ac:dyDescent="0.25">
      <c r="A163" s="2453" t="s">
        <v>43762</v>
      </c>
      <c r="B163" s="2453"/>
      <c r="C163" s="2453"/>
      <c r="D163" s="2453" t="s">
        <v>279</v>
      </c>
      <c r="E163" s="2453"/>
      <c r="F163" s="2453"/>
    </row>
  </sheetData>
  <mergeCells count="24">
    <mergeCell ref="B153:C153"/>
    <mergeCell ref="A161:F161"/>
    <mergeCell ref="A162:C162"/>
    <mergeCell ref="D162:F162"/>
    <mergeCell ref="A163:C163"/>
    <mergeCell ref="D163:F163"/>
    <mergeCell ref="B131:C131"/>
    <mergeCell ref="B101:C101"/>
    <mergeCell ref="B118:C118"/>
    <mergeCell ref="B107:D107"/>
    <mergeCell ref="B112:C112"/>
    <mergeCell ref="A122:F122"/>
    <mergeCell ref="A123:F123"/>
    <mergeCell ref="A124:F124"/>
    <mergeCell ref="B126:D126"/>
    <mergeCell ref="B128:D128"/>
    <mergeCell ref="B25:C25"/>
    <mergeCell ref="B75:C75"/>
    <mergeCell ref="A1:F1"/>
    <mergeCell ref="A2:F2"/>
    <mergeCell ref="A3:F3"/>
    <mergeCell ref="B5:D5"/>
    <mergeCell ref="B11:D11"/>
    <mergeCell ref="B19:C19"/>
  </mergeCells>
  <pageMargins left="0.7" right="0.7" top="0.75" bottom="0.75" header="0.3" footer="0.3"/>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04"/>
  <sheetViews>
    <sheetView topLeftCell="A104" workbookViewId="0">
      <selection activeCell="D82" sqref="D82"/>
    </sheetView>
  </sheetViews>
  <sheetFormatPr defaultRowHeight="15.75" x14ac:dyDescent="0.25"/>
  <cols>
    <col min="1" max="1" width="9.140625" style="128"/>
    <col min="2" max="2" width="16.7109375" style="128" customWidth="1"/>
    <col min="3" max="3" width="43.5703125" style="128" customWidth="1"/>
    <col min="4" max="4" width="16.5703125" style="128" customWidth="1"/>
    <col min="5" max="5" width="21.42578125" style="128" customWidth="1"/>
    <col min="6" max="6" width="12.140625" style="128" customWidth="1"/>
    <col min="7" max="16384" width="9.140625" style="128"/>
  </cols>
  <sheetData>
    <row r="1" spans="1:6" x14ac:dyDescent="0.25">
      <c r="A1" s="2345" t="s">
        <v>0</v>
      </c>
      <c r="B1" s="2345"/>
      <c r="C1" s="2345"/>
      <c r="D1" s="2345"/>
      <c r="E1" s="2345"/>
      <c r="F1" s="2345"/>
    </row>
    <row r="2" spans="1:6" x14ac:dyDescent="0.25">
      <c r="A2" s="2345" t="s">
        <v>36772</v>
      </c>
      <c r="B2" s="2345"/>
      <c r="C2" s="2345"/>
      <c r="D2" s="2345"/>
      <c r="E2" s="2345"/>
      <c r="F2" s="2345"/>
    </row>
    <row r="3" spans="1:6" x14ac:dyDescent="0.25">
      <c r="A3" s="2345" t="s">
        <v>281</v>
      </c>
      <c r="B3" s="2345"/>
      <c r="C3" s="2345"/>
      <c r="D3" s="2345"/>
      <c r="E3" s="2345"/>
      <c r="F3" s="2345"/>
    </row>
    <row r="4" spans="1:6" ht="31.5" x14ac:dyDescent="0.25">
      <c r="A4" s="65" t="s">
        <v>3</v>
      </c>
      <c r="B4" s="96" t="s">
        <v>283</v>
      </c>
      <c r="C4" s="96" t="s">
        <v>284</v>
      </c>
      <c r="D4" s="96" t="s">
        <v>5291</v>
      </c>
      <c r="E4" s="138" t="s">
        <v>286</v>
      </c>
      <c r="F4" s="219" t="s">
        <v>287</v>
      </c>
    </row>
    <row r="5" spans="1:6" x14ac:dyDescent="0.25">
      <c r="A5" s="248"/>
      <c r="B5" s="2351" t="s">
        <v>9</v>
      </c>
      <c r="C5" s="2351"/>
      <c r="D5" s="2351"/>
      <c r="E5" s="189"/>
      <c r="F5" s="71"/>
    </row>
    <row r="6" spans="1:6" ht="47.25" x14ac:dyDescent="0.25">
      <c r="A6" s="248">
        <v>1</v>
      </c>
      <c r="B6" s="75" t="s">
        <v>2787</v>
      </c>
      <c r="C6" s="75" t="s">
        <v>36773</v>
      </c>
      <c r="D6" s="75" t="s">
        <v>36774</v>
      </c>
      <c r="E6" s="74">
        <f>2900000-448000</f>
        <v>2452000</v>
      </c>
      <c r="F6" s="72" t="s">
        <v>277</v>
      </c>
    </row>
    <row r="7" spans="1:6" ht="157.5" x14ac:dyDescent="0.25">
      <c r="A7" s="248">
        <v>2</v>
      </c>
      <c r="B7" s="75" t="s">
        <v>721</v>
      </c>
      <c r="C7" s="75" t="s">
        <v>36775</v>
      </c>
      <c r="D7" s="75" t="s">
        <v>2062</v>
      </c>
      <c r="E7" s="74">
        <f>1208620.69-552000</f>
        <v>656620.68999999994</v>
      </c>
      <c r="F7" s="72" t="s">
        <v>272</v>
      </c>
    </row>
    <row r="8" spans="1:6" ht="47.25" x14ac:dyDescent="0.25">
      <c r="A8" s="248">
        <v>3</v>
      </c>
      <c r="B8" s="75" t="s">
        <v>17</v>
      </c>
      <c r="C8" s="75" t="s">
        <v>36776</v>
      </c>
      <c r="D8" s="75" t="s">
        <v>19</v>
      </c>
      <c r="E8" s="74">
        <v>50000</v>
      </c>
      <c r="F8" s="72" t="s">
        <v>272</v>
      </c>
    </row>
    <row r="9" spans="1:6" ht="47.25" x14ac:dyDescent="0.25">
      <c r="A9" s="248">
        <v>4</v>
      </c>
      <c r="B9" s="75" t="s">
        <v>20</v>
      </c>
      <c r="C9" s="75" t="s">
        <v>36777</v>
      </c>
      <c r="D9" s="75" t="s">
        <v>19384</v>
      </c>
      <c r="E9" s="74">
        <v>50000</v>
      </c>
      <c r="F9" s="72" t="s">
        <v>272</v>
      </c>
    </row>
    <row r="10" spans="1:6" ht="94.5" x14ac:dyDescent="0.25">
      <c r="A10" s="248">
        <v>5</v>
      </c>
      <c r="B10" s="75" t="s">
        <v>729</v>
      </c>
      <c r="C10" s="75" t="s">
        <v>36778</v>
      </c>
      <c r="D10" s="75" t="s">
        <v>36779</v>
      </c>
      <c r="E10" s="74">
        <v>1000000</v>
      </c>
      <c r="F10" s="72" t="s">
        <v>272</v>
      </c>
    </row>
    <row r="11" spans="1:6" ht="94.5" x14ac:dyDescent="0.25">
      <c r="A11" s="895">
        <v>6</v>
      </c>
      <c r="B11" s="75" t="s">
        <v>36780</v>
      </c>
      <c r="C11" s="75" t="s">
        <v>36781</v>
      </c>
      <c r="D11" s="75" t="s">
        <v>36782</v>
      </c>
      <c r="E11" s="74">
        <v>4568965.5199999996</v>
      </c>
      <c r="F11" s="72" t="s">
        <v>272</v>
      </c>
    </row>
    <row r="12" spans="1:6" x14ac:dyDescent="0.25">
      <c r="A12" s="248"/>
      <c r="B12" s="2351" t="s">
        <v>8023</v>
      </c>
      <c r="C12" s="2351"/>
      <c r="D12" s="2351"/>
      <c r="E12" s="72"/>
      <c r="F12" s="72"/>
    </row>
    <row r="13" spans="1:6" ht="126" x14ac:dyDescent="0.25">
      <c r="A13" s="895">
        <v>7</v>
      </c>
      <c r="B13" s="75" t="s">
        <v>295</v>
      </c>
      <c r="C13" s="75" t="s">
        <v>36783</v>
      </c>
      <c r="D13" s="75" t="s">
        <v>2063</v>
      </c>
      <c r="E13" s="74">
        <v>804310.34</v>
      </c>
      <c r="F13" s="72" t="s">
        <v>277</v>
      </c>
    </row>
    <row r="14" spans="1:6" ht="78.75" x14ac:dyDescent="0.25">
      <c r="A14" s="895">
        <v>8</v>
      </c>
      <c r="B14" s="75" t="s">
        <v>23</v>
      </c>
      <c r="C14" s="75" t="s">
        <v>36784</v>
      </c>
      <c r="D14" s="75" t="s">
        <v>36043</v>
      </c>
      <c r="E14" s="74">
        <v>1000000</v>
      </c>
      <c r="F14" s="72" t="s">
        <v>277</v>
      </c>
    </row>
    <row r="15" spans="1:6" ht="94.5" x14ac:dyDescent="0.25">
      <c r="A15" s="895">
        <v>9</v>
      </c>
      <c r="B15" s="75" t="s">
        <v>299</v>
      </c>
      <c r="C15" s="75" t="s">
        <v>36785</v>
      </c>
      <c r="D15" s="75" t="s">
        <v>2498</v>
      </c>
      <c r="E15" s="74">
        <v>800000</v>
      </c>
      <c r="F15" s="72" t="s">
        <v>277</v>
      </c>
    </row>
    <row r="16" spans="1:6" ht="204.75" x14ac:dyDescent="0.25">
      <c r="A16" s="895">
        <v>10</v>
      </c>
      <c r="B16" s="75" t="s">
        <v>7793</v>
      </c>
      <c r="C16" s="75" t="s">
        <v>36786</v>
      </c>
      <c r="D16" s="75" t="s">
        <v>36787</v>
      </c>
      <c r="E16" s="74">
        <v>1736206.9</v>
      </c>
      <c r="F16" s="72" t="s">
        <v>277</v>
      </c>
    </row>
    <row r="17" spans="1:6" x14ac:dyDescent="0.25">
      <c r="A17" s="248"/>
      <c r="B17" s="76" t="s">
        <v>34</v>
      </c>
      <c r="C17" s="75"/>
      <c r="D17" s="75"/>
      <c r="E17" s="72"/>
      <c r="F17" s="72"/>
    </row>
    <row r="18" spans="1:6" ht="94.5" x14ac:dyDescent="0.25">
      <c r="A18" s="248">
        <v>11</v>
      </c>
      <c r="B18" s="75" t="s">
        <v>309</v>
      </c>
      <c r="C18" s="75" t="s">
        <v>36788</v>
      </c>
      <c r="D18" s="75" t="s">
        <v>36789</v>
      </c>
      <c r="E18" s="187">
        <v>3500000</v>
      </c>
      <c r="F18" s="72" t="s">
        <v>272</v>
      </c>
    </row>
    <row r="19" spans="1:6" ht="94.5" x14ac:dyDescent="0.25">
      <c r="A19" s="248">
        <v>12</v>
      </c>
      <c r="B19" s="75" t="s">
        <v>36790</v>
      </c>
      <c r="C19" s="75" t="s">
        <v>36791</v>
      </c>
      <c r="D19" s="75" t="s">
        <v>36792</v>
      </c>
      <c r="E19" s="74">
        <v>4000000</v>
      </c>
      <c r="F19" s="72" t="s">
        <v>272</v>
      </c>
    </row>
    <row r="20" spans="1:6" ht="126" x14ac:dyDescent="0.25">
      <c r="A20" s="248">
        <v>13</v>
      </c>
      <c r="B20" s="75" t="s">
        <v>36793</v>
      </c>
      <c r="C20" s="75" t="s">
        <v>36794</v>
      </c>
      <c r="D20" s="75" t="s">
        <v>36795</v>
      </c>
      <c r="E20" s="74">
        <v>3000000</v>
      </c>
      <c r="F20" s="72" t="s">
        <v>272</v>
      </c>
    </row>
    <row r="21" spans="1:6" ht="47.25" x14ac:dyDescent="0.25">
      <c r="A21" s="248">
        <v>14</v>
      </c>
      <c r="B21" s="75" t="s">
        <v>3442</v>
      </c>
      <c r="C21" s="75" t="s">
        <v>36796</v>
      </c>
      <c r="D21" s="75" t="s">
        <v>36797</v>
      </c>
      <c r="E21" s="74">
        <v>3000000</v>
      </c>
      <c r="F21" s="72" t="s">
        <v>13</v>
      </c>
    </row>
    <row r="22" spans="1:6" ht="236.25" x14ac:dyDescent="0.25">
      <c r="A22" s="248">
        <v>15</v>
      </c>
      <c r="B22" s="75" t="s">
        <v>36798</v>
      </c>
      <c r="C22" s="75" t="s">
        <v>36799</v>
      </c>
      <c r="D22" s="75" t="s">
        <v>36800</v>
      </c>
      <c r="E22" s="74">
        <v>3000000</v>
      </c>
      <c r="F22" s="72" t="s">
        <v>13</v>
      </c>
    </row>
    <row r="23" spans="1:6" x14ac:dyDescent="0.25">
      <c r="A23" s="248"/>
      <c r="B23" s="2348" t="s">
        <v>32247</v>
      </c>
      <c r="C23" s="2350"/>
      <c r="D23" s="75"/>
      <c r="E23" s="74"/>
      <c r="F23" s="72"/>
    </row>
    <row r="24" spans="1:6" ht="236.25" x14ac:dyDescent="0.25">
      <c r="A24" s="248">
        <v>16</v>
      </c>
      <c r="B24" s="75" t="s">
        <v>36801</v>
      </c>
      <c r="C24" s="75" t="s">
        <v>36802</v>
      </c>
      <c r="D24" s="75" t="s">
        <v>36803</v>
      </c>
      <c r="E24" s="187">
        <f>4677027.2/4</f>
        <v>1169256.8</v>
      </c>
      <c r="F24" s="72" t="s">
        <v>13</v>
      </c>
    </row>
    <row r="25" spans="1:6" ht="236.25" x14ac:dyDescent="0.25">
      <c r="A25" s="248">
        <v>17</v>
      </c>
      <c r="B25" s="75" t="s">
        <v>36804</v>
      </c>
      <c r="C25" s="75" t="s">
        <v>36805</v>
      </c>
      <c r="D25" s="75" t="s">
        <v>36803</v>
      </c>
      <c r="E25" s="187">
        <f>4677027.2/4</f>
        <v>1169256.8</v>
      </c>
      <c r="F25" s="72" t="s">
        <v>13</v>
      </c>
    </row>
    <row r="26" spans="1:6" ht="236.25" x14ac:dyDescent="0.25">
      <c r="A26" s="248">
        <v>18</v>
      </c>
      <c r="B26" s="75" t="s">
        <v>36806</v>
      </c>
      <c r="C26" s="75" t="s">
        <v>36807</v>
      </c>
      <c r="D26" s="75" t="s">
        <v>36803</v>
      </c>
      <c r="E26" s="187">
        <f>4677027.2/4</f>
        <v>1169256.8</v>
      </c>
      <c r="F26" s="72" t="s">
        <v>13</v>
      </c>
    </row>
    <row r="27" spans="1:6" ht="236.25" x14ac:dyDescent="0.25">
      <c r="A27" s="248">
        <v>19</v>
      </c>
      <c r="B27" s="75" t="s">
        <v>36808</v>
      </c>
      <c r="C27" s="75" t="s">
        <v>36809</v>
      </c>
      <c r="D27" s="75" t="s">
        <v>36803</v>
      </c>
      <c r="E27" s="187">
        <f>4677027.2/4</f>
        <v>1169256.8</v>
      </c>
      <c r="F27" s="72" t="s">
        <v>13</v>
      </c>
    </row>
    <row r="28" spans="1:6" x14ac:dyDescent="0.25">
      <c r="A28" s="248"/>
      <c r="B28" s="2348" t="s">
        <v>219</v>
      </c>
      <c r="C28" s="2350"/>
      <c r="D28" s="75"/>
      <c r="E28" s="72"/>
      <c r="F28" s="72"/>
    </row>
    <row r="29" spans="1:6" ht="78.75" x14ac:dyDescent="0.25">
      <c r="A29" s="248">
        <v>20</v>
      </c>
      <c r="B29" s="75" t="s">
        <v>36810</v>
      </c>
      <c r="C29" s="75" t="s">
        <v>36811</v>
      </c>
      <c r="D29" s="75" t="s">
        <v>36812</v>
      </c>
      <c r="E29" s="74">
        <v>500000</v>
      </c>
      <c r="F29" s="72" t="s">
        <v>1294</v>
      </c>
    </row>
    <row r="30" spans="1:6" ht="47.25" x14ac:dyDescent="0.25">
      <c r="A30" s="248">
        <v>21</v>
      </c>
      <c r="B30" s="75" t="s">
        <v>36813</v>
      </c>
      <c r="C30" s="75" t="s">
        <v>36814</v>
      </c>
      <c r="D30" s="75" t="s">
        <v>36815</v>
      </c>
      <c r="E30" s="74">
        <v>1200000</v>
      </c>
      <c r="F30" s="72" t="s">
        <v>1294</v>
      </c>
    </row>
    <row r="31" spans="1:6" ht="236.25" x14ac:dyDescent="0.25">
      <c r="A31" s="248">
        <v>22</v>
      </c>
      <c r="B31" s="75" t="s">
        <v>36816</v>
      </c>
      <c r="C31" s="75" t="s">
        <v>36817</v>
      </c>
      <c r="D31" s="75" t="s">
        <v>36818</v>
      </c>
      <c r="E31" s="74">
        <v>1300000</v>
      </c>
      <c r="F31" s="72" t="s">
        <v>1294</v>
      </c>
    </row>
    <row r="32" spans="1:6" x14ac:dyDescent="0.25">
      <c r="A32" s="248"/>
      <c r="B32" s="2351" t="s">
        <v>5895</v>
      </c>
      <c r="C32" s="2351"/>
      <c r="D32" s="75"/>
      <c r="E32" s="74"/>
      <c r="F32" s="72"/>
    </row>
    <row r="33" spans="1:6" ht="110.25" x14ac:dyDescent="0.25">
      <c r="A33" s="248">
        <v>23</v>
      </c>
      <c r="B33" s="75" t="s">
        <v>36819</v>
      </c>
      <c r="C33" s="75" t="s">
        <v>36820</v>
      </c>
      <c r="D33" s="75" t="s">
        <v>36821</v>
      </c>
      <c r="E33" s="74">
        <v>1200000</v>
      </c>
      <c r="F33" s="72" t="s">
        <v>1294</v>
      </c>
    </row>
    <row r="34" spans="1:6" ht="94.5" x14ac:dyDescent="0.25">
      <c r="A34" s="248">
        <v>24</v>
      </c>
      <c r="B34" s="75" t="s">
        <v>36822</v>
      </c>
      <c r="C34" s="75" t="s">
        <v>36823</v>
      </c>
      <c r="D34" s="75" t="s">
        <v>36824</v>
      </c>
      <c r="E34" s="74">
        <v>800000</v>
      </c>
      <c r="F34" s="72" t="s">
        <v>1294</v>
      </c>
    </row>
    <row r="35" spans="1:6" ht="94.5" x14ac:dyDescent="0.25">
      <c r="A35" s="248">
        <v>25</v>
      </c>
      <c r="B35" s="75" t="s">
        <v>36825</v>
      </c>
      <c r="C35" s="75" t="s">
        <v>36826</v>
      </c>
      <c r="D35" s="75" t="s">
        <v>36824</v>
      </c>
      <c r="E35" s="74">
        <v>800000</v>
      </c>
      <c r="F35" s="72"/>
    </row>
    <row r="36" spans="1:6" ht="94.5" x14ac:dyDescent="0.25">
      <c r="A36" s="248">
        <v>26</v>
      </c>
      <c r="B36" s="75" t="s">
        <v>36827</v>
      </c>
      <c r="C36" s="75" t="s">
        <v>36828</v>
      </c>
      <c r="D36" s="75" t="s">
        <v>36824</v>
      </c>
      <c r="E36" s="74">
        <v>800000</v>
      </c>
      <c r="F36" s="72" t="s">
        <v>1294</v>
      </c>
    </row>
    <row r="37" spans="1:6" ht="94.5" x14ac:dyDescent="0.25">
      <c r="A37" s="248">
        <v>27</v>
      </c>
      <c r="B37" s="75" t="s">
        <v>36829</v>
      </c>
      <c r="C37" s="75" t="s">
        <v>36830</v>
      </c>
      <c r="D37" s="75" t="s">
        <v>36824</v>
      </c>
      <c r="E37" s="74">
        <v>1000000</v>
      </c>
      <c r="F37" s="72" t="s">
        <v>1294</v>
      </c>
    </row>
    <row r="38" spans="1:6" ht="63" x14ac:dyDescent="0.25">
      <c r="A38" s="248">
        <v>28</v>
      </c>
      <c r="B38" s="75" t="s">
        <v>36831</v>
      </c>
      <c r="C38" s="75" t="s">
        <v>36832</v>
      </c>
      <c r="D38" s="75" t="s">
        <v>36833</v>
      </c>
      <c r="E38" s="74">
        <v>679007.27</v>
      </c>
      <c r="F38" s="72" t="s">
        <v>1294</v>
      </c>
    </row>
    <row r="39" spans="1:6" ht="94.5" x14ac:dyDescent="0.25">
      <c r="A39" s="248">
        <v>29</v>
      </c>
      <c r="B39" s="75" t="s">
        <v>36834</v>
      </c>
      <c r="C39" s="75" t="s">
        <v>36835</v>
      </c>
      <c r="D39" s="75" t="s">
        <v>36824</v>
      </c>
      <c r="E39" s="74">
        <v>800000</v>
      </c>
      <c r="F39" s="72" t="s">
        <v>13</v>
      </c>
    </row>
    <row r="40" spans="1:6" x14ac:dyDescent="0.25">
      <c r="A40" s="248">
        <v>30</v>
      </c>
      <c r="B40" s="2351" t="s">
        <v>5872</v>
      </c>
      <c r="C40" s="2351"/>
      <c r="D40" s="75"/>
      <c r="E40" s="72"/>
      <c r="F40" s="72"/>
    </row>
    <row r="41" spans="1:6" ht="63" x14ac:dyDescent="0.25">
      <c r="A41" s="248">
        <v>31</v>
      </c>
      <c r="B41" s="75" t="s">
        <v>36836</v>
      </c>
      <c r="C41" s="75" t="s">
        <v>36837</v>
      </c>
      <c r="D41" s="75" t="s">
        <v>36838</v>
      </c>
      <c r="E41" s="74">
        <v>400000</v>
      </c>
      <c r="F41" s="72" t="s">
        <v>1294</v>
      </c>
    </row>
    <row r="42" spans="1:6" ht="47.25" x14ac:dyDescent="0.25">
      <c r="A42" s="248">
        <v>32</v>
      </c>
      <c r="B42" s="75" t="s">
        <v>36839</v>
      </c>
      <c r="C42" s="75" t="s">
        <v>36840</v>
      </c>
      <c r="D42" s="75" t="s">
        <v>36841</v>
      </c>
      <c r="E42" s="74">
        <v>3000000</v>
      </c>
      <c r="F42" s="72" t="s">
        <v>277</v>
      </c>
    </row>
    <row r="43" spans="1:6" ht="47.25" x14ac:dyDescent="0.25">
      <c r="A43" s="248">
        <v>33</v>
      </c>
      <c r="B43" s="75" t="s">
        <v>36842</v>
      </c>
      <c r="C43" s="75" t="s">
        <v>36843</v>
      </c>
      <c r="D43" s="75" t="s">
        <v>36841</v>
      </c>
      <c r="E43" s="74">
        <v>4000000</v>
      </c>
      <c r="F43" s="72" t="s">
        <v>277</v>
      </c>
    </row>
    <row r="44" spans="1:6" ht="78.75" x14ac:dyDescent="0.25">
      <c r="A44" s="248">
        <v>34</v>
      </c>
      <c r="B44" s="75" t="s">
        <v>36844</v>
      </c>
      <c r="C44" s="75" t="s">
        <v>36845</v>
      </c>
      <c r="D44" s="75" t="s">
        <v>36846</v>
      </c>
      <c r="E44" s="74">
        <v>1500000</v>
      </c>
      <c r="F44" s="72" t="s">
        <v>277</v>
      </c>
    </row>
    <row r="45" spans="1:6" ht="31.5" x14ac:dyDescent="0.25">
      <c r="A45" s="248">
        <v>35</v>
      </c>
      <c r="B45" s="75" t="s">
        <v>36847</v>
      </c>
      <c r="C45" s="75" t="s">
        <v>36848</v>
      </c>
      <c r="D45" s="75" t="s">
        <v>36841</v>
      </c>
      <c r="E45" s="74">
        <v>6000000</v>
      </c>
      <c r="F45" s="72" t="s">
        <v>1294</v>
      </c>
    </row>
    <row r="46" spans="1:6" ht="63" x14ac:dyDescent="0.25">
      <c r="A46" s="248">
        <v>36</v>
      </c>
      <c r="B46" s="75" t="s">
        <v>36849</v>
      </c>
      <c r="C46" s="75" t="s">
        <v>36850</v>
      </c>
      <c r="D46" s="75" t="s">
        <v>36851</v>
      </c>
      <c r="E46" s="74">
        <v>500000</v>
      </c>
      <c r="F46" s="72" t="s">
        <v>277</v>
      </c>
    </row>
    <row r="47" spans="1:6" ht="63" x14ac:dyDescent="0.25">
      <c r="A47" s="248">
        <v>37</v>
      </c>
      <c r="B47" s="75" t="s">
        <v>36852</v>
      </c>
      <c r="C47" s="75" t="s">
        <v>36853</v>
      </c>
      <c r="D47" s="75" t="s">
        <v>36851</v>
      </c>
      <c r="E47" s="74">
        <v>500000</v>
      </c>
      <c r="F47" s="72" t="s">
        <v>277</v>
      </c>
    </row>
    <row r="48" spans="1:6" ht="47.25" x14ac:dyDescent="0.25">
      <c r="A48" s="895">
        <v>38</v>
      </c>
      <c r="B48" s="10" t="s">
        <v>36854</v>
      </c>
      <c r="C48" s="10" t="s">
        <v>36855</v>
      </c>
      <c r="D48" s="10" t="s">
        <v>29378</v>
      </c>
      <c r="E48" s="144">
        <v>289367.82</v>
      </c>
      <c r="F48" s="97" t="s">
        <v>13</v>
      </c>
    </row>
    <row r="49" spans="1:6" ht="47.25" x14ac:dyDescent="0.25">
      <c r="A49" s="895">
        <v>39</v>
      </c>
      <c r="B49" s="10" t="s">
        <v>36856</v>
      </c>
      <c r="C49" s="10" t="s">
        <v>36857</v>
      </c>
      <c r="D49" s="10" t="s">
        <v>29378</v>
      </c>
      <c r="E49" s="144">
        <v>289367.82</v>
      </c>
      <c r="F49" s="97" t="s">
        <v>13</v>
      </c>
    </row>
    <row r="50" spans="1:6" ht="47.25" x14ac:dyDescent="0.25">
      <c r="A50" s="895">
        <v>40</v>
      </c>
      <c r="B50" s="10" t="s">
        <v>36858</v>
      </c>
      <c r="C50" s="10" t="s">
        <v>36859</v>
      </c>
      <c r="D50" s="10" t="s">
        <v>29378</v>
      </c>
      <c r="E50" s="144">
        <v>289367.82</v>
      </c>
      <c r="F50" s="97" t="s">
        <v>13</v>
      </c>
    </row>
    <row r="51" spans="1:6" ht="47.25" x14ac:dyDescent="0.25">
      <c r="A51" s="895">
        <v>41</v>
      </c>
      <c r="B51" s="10" t="s">
        <v>36860</v>
      </c>
      <c r="C51" s="10" t="s">
        <v>36861</v>
      </c>
      <c r="D51" s="10" t="s">
        <v>29378</v>
      </c>
      <c r="E51" s="144">
        <v>289367.82</v>
      </c>
      <c r="F51" s="97" t="s">
        <v>13</v>
      </c>
    </row>
    <row r="52" spans="1:6" ht="47.25" x14ac:dyDescent="0.25">
      <c r="A52" s="895">
        <v>42</v>
      </c>
      <c r="B52" s="10" t="s">
        <v>36862</v>
      </c>
      <c r="C52" s="10" t="s">
        <v>36863</v>
      </c>
      <c r="D52" s="10" t="s">
        <v>29378</v>
      </c>
      <c r="E52" s="144">
        <v>289367.82</v>
      </c>
      <c r="F52" s="97" t="s">
        <v>13</v>
      </c>
    </row>
    <row r="53" spans="1:6" ht="47.25" x14ac:dyDescent="0.25">
      <c r="A53" s="895">
        <v>43</v>
      </c>
      <c r="B53" s="10" t="s">
        <v>34663</v>
      </c>
      <c r="C53" s="10" t="s">
        <v>36864</v>
      </c>
      <c r="D53" s="10" t="s">
        <v>29378</v>
      </c>
      <c r="E53" s="144">
        <v>289367.82</v>
      </c>
      <c r="F53" s="97" t="s">
        <v>13</v>
      </c>
    </row>
    <row r="54" spans="1:6" x14ac:dyDescent="0.25">
      <c r="A54" s="952"/>
      <c r="B54" s="774" t="s">
        <v>248</v>
      </c>
      <c r="C54" s="347"/>
      <c r="D54" s="347"/>
      <c r="E54" s="1385">
        <f>SUM(E6:E53)</f>
        <v>61010344.840000004</v>
      </c>
      <c r="F54" s="135"/>
    </row>
    <row r="55" spans="1:6" x14ac:dyDescent="0.25">
      <c r="A55" s="69"/>
      <c r="B55" s="2472" t="s">
        <v>9</v>
      </c>
      <c r="C55" s="2472"/>
      <c r="D55" s="2472"/>
      <c r="E55" s="189"/>
      <c r="F55" s="71"/>
    </row>
    <row r="56" spans="1:6" ht="63" x14ac:dyDescent="0.25">
      <c r="A56" s="69">
        <v>1</v>
      </c>
      <c r="B56" s="75" t="s">
        <v>269</v>
      </c>
      <c r="C56" s="49" t="s">
        <v>36865</v>
      </c>
      <c r="D56" s="75" t="s">
        <v>271</v>
      </c>
      <c r="E56" s="187">
        <v>1000000</v>
      </c>
      <c r="F56" s="72" t="s">
        <v>272</v>
      </c>
    </row>
    <row r="57" spans="1:6" x14ac:dyDescent="0.25">
      <c r="A57" s="69"/>
      <c r="B57" s="76" t="s">
        <v>273</v>
      </c>
      <c r="C57" s="49"/>
      <c r="D57" s="75"/>
      <c r="E57" s="187"/>
      <c r="F57" s="72"/>
    </row>
    <row r="58" spans="1:6" ht="94.5" x14ac:dyDescent="0.25">
      <c r="A58" s="69">
        <v>2</v>
      </c>
      <c r="B58" s="75" t="s">
        <v>274</v>
      </c>
      <c r="C58" s="49" t="s">
        <v>36866</v>
      </c>
      <c r="D58" s="75" t="s">
        <v>276</v>
      </c>
      <c r="E58" s="187">
        <v>4500000</v>
      </c>
      <c r="F58" s="72" t="s">
        <v>277</v>
      </c>
    </row>
    <row r="59" spans="1:6" x14ac:dyDescent="0.25">
      <c r="A59" s="69"/>
      <c r="B59" s="76" t="s">
        <v>248</v>
      </c>
      <c r="C59" s="75"/>
      <c r="D59" s="75"/>
      <c r="E59" s="189">
        <v>5500000</v>
      </c>
      <c r="F59" s="72"/>
    </row>
    <row r="60" spans="1:6" ht="20.25" customHeight="1" x14ac:dyDescent="0.25">
      <c r="A60" s="69"/>
      <c r="B60" s="2348" t="s">
        <v>323</v>
      </c>
      <c r="C60" s="2350"/>
      <c r="D60" s="75"/>
      <c r="E60" s="189"/>
      <c r="F60" s="72"/>
    </row>
    <row r="61" spans="1:6" ht="110.25" x14ac:dyDescent="0.25">
      <c r="A61" s="248">
        <v>36</v>
      </c>
      <c r="B61" s="75" t="s">
        <v>32130</v>
      </c>
      <c r="C61" s="75" t="s">
        <v>36867</v>
      </c>
      <c r="D61" s="75" t="s">
        <v>36868</v>
      </c>
      <c r="E61" s="74">
        <v>2000000</v>
      </c>
      <c r="F61" s="72" t="s">
        <v>1294</v>
      </c>
    </row>
    <row r="62" spans="1:6" ht="141.75" x14ac:dyDescent="0.25">
      <c r="A62" s="248">
        <v>37</v>
      </c>
      <c r="B62" s="75" t="s">
        <v>36869</v>
      </c>
      <c r="C62" s="75" t="s">
        <v>36870</v>
      </c>
      <c r="D62" s="75" t="s">
        <v>36871</v>
      </c>
      <c r="E62" s="74">
        <v>2700000</v>
      </c>
      <c r="F62" s="72" t="s">
        <v>1294</v>
      </c>
    </row>
    <row r="63" spans="1:6" ht="141.75" x14ac:dyDescent="0.25">
      <c r="A63" s="248">
        <v>38</v>
      </c>
      <c r="B63" s="75" t="s">
        <v>34160</v>
      </c>
      <c r="C63" s="75" t="s">
        <v>36872</v>
      </c>
      <c r="D63" s="75" t="s">
        <v>36873</v>
      </c>
      <c r="E63" s="74">
        <v>1600000</v>
      </c>
      <c r="F63" s="72" t="s">
        <v>1294</v>
      </c>
    </row>
    <row r="64" spans="1:6" ht="94.5" x14ac:dyDescent="0.25">
      <c r="A64" s="248">
        <v>39</v>
      </c>
      <c r="B64" s="75" t="s">
        <v>36874</v>
      </c>
      <c r="C64" s="75" t="s">
        <v>36875</v>
      </c>
      <c r="D64" s="75" t="s">
        <v>36876</v>
      </c>
      <c r="E64" s="74">
        <v>1000000</v>
      </c>
      <c r="F64" s="72" t="s">
        <v>1294</v>
      </c>
    </row>
    <row r="65" spans="1:6" ht="141.75" x14ac:dyDescent="0.25">
      <c r="A65" s="248">
        <v>40</v>
      </c>
      <c r="B65" s="75" t="s">
        <v>36877</v>
      </c>
      <c r="C65" s="75" t="s">
        <v>36878</v>
      </c>
      <c r="D65" s="75" t="s">
        <v>36879</v>
      </c>
      <c r="E65" s="74">
        <v>2000000</v>
      </c>
      <c r="F65" s="72" t="s">
        <v>1294</v>
      </c>
    </row>
    <row r="66" spans="1:6" ht="409.5" x14ac:dyDescent="0.25">
      <c r="A66" s="248">
        <v>41</v>
      </c>
      <c r="B66" s="75" t="s">
        <v>36880</v>
      </c>
      <c r="C66" s="75" t="s">
        <v>36881</v>
      </c>
      <c r="D66" s="75" t="s">
        <v>36882</v>
      </c>
      <c r="E66" s="74">
        <v>2000000</v>
      </c>
      <c r="F66" s="72" t="s">
        <v>1294</v>
      </c>
    </row>
    <row r="67" spans="1:6" ht="173.25" x14ac:dyDescent="0.25">
      <c r="A67" s="248">
        <v>49</v>
      </c>
      <c r="B67" s="75" t="s">
        <v>36883</v>
      </c>
      <c r="C67" s="75" t="s">
        <v>36884</v>
      </c>
      <c r="D67" s="75" t="s">
        <v>36885</v>
      </c>
      <c r="E67" s="74">
        <v>2000000</v>
      </c>
      <c r="F67" s="72" t="s">
        <v>1294</v>
      </c>
    </row>
    <row r="68" spans="1:6" ht="173.25" x14ac:dyDescent="0.25">
      <c r="A68" s="248">
        <v>50</v>
      </c>
      <c r="B68" s="75" t="s">
        <v>36886</v>
      </c>
      <c r="C68" s="75" t="s">
        <v>36887</v>
      </c>
      <c r="D68" s="75" t="s">
        <v>36888</v>
      </c>
      <c r="E68" s="74">
        <v>2000000</v>
      </c>
      <c r="F68" s="72" t="s">
        <v>1294</v>
      </c>
    </row>
    <row r="69" spans="1:6" ht="157.5" x14ac:dyDescent="0.25">
      <c r="A69" s="248">
        <v>51</v>
      </c>
      <c r="B69" s="75" t="s">
        <v>36889</v>
      </c>
      <c r="C69" s="75" t="s">
        <v>36890</v>
      </c>
      <c r="D69" s="75" t="s">
        <v>36891</v>
      </c>
      <c r="E69" s="74">
        <v>2500000</v>
      </c>
      <c r="F69" s="72" t="s">
        <v>1294</v>
      </c>
    </row>
    <row r="70" spans="1:6" ht="189" x14ac:dyDescent="0.25">
      <c r="A70" s="248">
        <v>52</v>
      </c>
      <c r="B70" s="75" t="s">
        <v>36892</v>
      </c>
      <c r="C70" s="75" t="s">
        <v>36893</v>
      </c>
      <c r="D70" s="75" t="s">
        <v>36894</v>
      </c>
      <c r="E70" s="74">
        <v>2500000</v>
      </c>
      <c r="F70" s="72" t="s">
        <v>1294</v>
      </c>
    </row>
    <row r="71" spans="1:6" x14ac:dyDescent="0.25">
      <c r="A71" s="70"/>
      <c r="B71" s="76" t="s">
        <v>248</v>
      </c>
      <c r="C71" s="76"/>
      <c r="D71" s="76"/>
      <c r="E71" s="82">
        <f>SUM(E61:E70)</f>
        <v>20300000</v>
      </c>
      <c r="F71" s="71"/>
    </row>
    <row r="72" spans="1:6" ht="17.25" customHeight="1" x14ac:dyDescent="0.25">
      <c r="A72" s="88"/>
      <c r="B72" s="2373" t="s">
        <v>324</v>
      </c>
      <c r="C72" s="2374"/>
      <c r="D72" s="88"/>
      <c r="E72" s="89">
        <f>E71+E59+E54</f>
        <v>86810344.840000004</v>
      </c>
      <c r="F72" s="88"/>
    </row>
    <row r="77" spans="1:6" x14ac:dyDescent="0.25">
      <c r="A77" s="2591" t="s">
        <v>0</v>
      </c>
      <c r="B77" s="2592"/>
      <c r="C77" s="2592"/>
      <c r="D77" s="2592"/>
      <c r="E77" s="2592"/>
      <c r="F77" s="2593"/>
    </row>
    <row r="78" spans="1:6" x14ac:dyDescent="0.25">
      <c r="A78" s="2591" t="s">
        <v>36772</v>
      </c>
      <c r="B78" s="2592"/>
      <c r="C78" s="2592"/>
      <c r="D78" s="2592"/>
      <c r="E78" s="2592"/>
      <c r="F78" s="2593"/>
    </row>
    <row r="79" spans="1:6" x14ac:dyDescent="0.25">
      <c r="A79" s="2591" t="s">
        <v>18642</v>
      </c>
      <c r="B79" s="2592"/>
      <c r="C79" s="2592"/>
      <c r="D79" s="2592"/>
      <c r="E79" s="2592"/>
      <c r="F79" s="2593"/>
    </row>
    <row r="80" spans="1:6" ht="31.5" x14ac:dyDescent="0.25">
      <c r="A80" s="65" t="s">
        <v>3</v>
      </c>
      <c r="B80" s="9" t="s">
        <v>283</v>
      </c>
      <c r="C80" s="9" t="s">
        <v>284</v>
      </c>
      <c r="D80" s="96" t="s">
        <v>5291</v>
      </c>
      <c r="E80" s="96" t="s">
        <v>708</v>
      </c>
      <c r="F80" s="70" t="s">
        <v>1228</v>
      </c>
    </row>
    <row r="81" spans="1:6" x14ac:dyDescent="0.25">
      <c r="A81" s="65"/>
      <c r="B81" s="2373" t="s">
        <v>18440</v>
      </c>
      <c r="C81" s="2374"/>
      <c r="D81" s="96"/>
      <c r="E81" s="96"/>
      <c r="F81" s="70"/>
    </row>
    <row r="82" spans="1:6" ht="157.5" x14ac:dyDescent="0.25">
      <c r="A82" s="69">
        <v>1</v>
      </c>
      <c r="B82" s="69" t="s">
        <v>6956</v>
      </c>
      <c r="C82" s="69" t="s">
        <v>36775</v>
      </c>
      <c r="D82" s="69" t="s">
        <v>488</v>
      </c>
      <c r="E82" s="247">
        <v>682758.62</v>
      </c>
      <c r="F82" s="69" t="s">
        <v>135</v>
      </c>
    </row>
    <row r="83" spans="1:6" x14ac:dyDescent="0.25">
      <c r="A83" s="69"/>
      <c r="B83" s="70" t="s">
        <v>41</v>
      </c>
      <c r="C83" s="69"/>
      <c r="D83" s="69"/>
      <c r="E83" s="2"/>
      <c r="F83" s="69"/>
    </row>
    <row r="84" spans="1:6" ht="110.25" x14ac:dyDescent="0.25">
      <c r="A84" s="69">
        <v>2</v>
      </c>
      <c r="B84" s="69" t="s">
        <v>18053</v>
      </c>
      <c r="C84" s="75" t="s">
        <v>36781</v>
      </c>
      <c r="D84" s="69" t="s">
        <v>39160</v>
      </c>
      <c r="E84" s="247">
        <v>568965.51</v>
      </c>
      <c r="F84" s="69" t="s">
        <v>135</v>
      </c>
    </row>
    <row r="85" spans="1:6" x14ac:dyDescent="0.25">
      <c r="A85" s="69"/>
      <c r="B85" s="2348" t="s">
        <v>12054</v>
      </c>
      <c r="C85" s="2350"/>
      <c r="D85" s="69"/>
      <c r="E85" s="2"/>
      <c r="F85" s="69"/>
    </row>
    <row r="86" spans="1:6" ht="126" x14ac:dyDescent="0.25">
      <c r="A86" s="69">
        <v>3</v>
      </c>
      <c r="B86" s="69" t="s">
        <v>721</v>
      </c>
      <c r="C86" s="69" t="s">
        <v>36783</v>
      </c>
      <c r="D86" s="69" t="s">
        <v>2063</v>
      </c>
      <c r="E86" s="247">
        <v>341379.32</v>
      </c>
      <c r="F86" s="69" t="s">
        <v>135</v>
      </c>
    </row>
    <row r="87" spans="1:6" x14ac:dyDescent="0.25">
      <c r="A87" s="69"/>
      <c r="B87" s="70" t="s">
        <v>2066</v>
      </c>
      <c r="C87" s="69"/>
      <c r="D87" s="69"/>
      <c r="E87" s="2"/>
      <c r="F87" s="69"/>
    </row>
    <row r="88" spans="1:6" ht="204.75" x14ac:dyDescent="0.25">
      <c r="A88" s="69">
        <v>4</v>
      </c>
      <c r="B88" s="69" t="s">
        <v>31192</v>
      </c>
      <c r="C88" s="69" t="s">
        <v>36786</v>
      </c>
      <c r="D88" s="69" t="s">
        <v>36787</v>
      </c>
      <c r="E88" s="247">
        <v>227582.2</v>
      </c>
      <c r="F88" s="69" t="s">
        <v>13</v>
      </c>
    </row>
    <row r="89" spans="1:6" x14ac:dyDescent="0.25">
      <c r="A89" s="69"/>
      <c r="B89" s="70" t="s">
        <v>696</v>
      </c>
      <c r="C89" s="69"/>
      <c r="D89" s="69"/>
      <c r="E89" s="2"/>
      <c r="F89" s="69"/>
    </row>
    <row r="90" spans="1:6" ht="409.5" x14ac:dyDescent="0.25">
      <c r="A90" s="69">
        <v>5</v>
      </c>
      <c r="B90" s="75" t="s">
        <v>43763</v>
      </c>
      <c r="C90" s="69" t="s">
        <v>36855</v>
      </c>
      <c r="D90" s="2261" t="s">
        <v>43764</v>
      </c>
      <c r="E90" s="247">
        <v>227582.2</v>
      </c>
      <c r="F90" s="69" t="s">
        <v>13</v>
      </c>
    </row>
    <row r="91" spans="1:6" x14ac:dyDescent="0.25">
      <c r="A91" s="69"/>
      <c r="B91" s="2348" t="s">
        <v>700</v>
      </c>
      <c r="C91" s="2350"/>
      <c r="D91" s="69"/>
      <c r="E91" s="2"/>
      <c r="F91" s="69"/>
    </row>
    <row r="92" spans="1:6" ht="157.5" x14ac:dyDescent="0.25">
      <c r="A92" s="69">
        <v>6</v>
      </c>
      <c r="B92" s="69" t="s">
        <v>33781</v>
      </c>
      <c r="C92" s="69" t="s">
        <v>36814</v>
      </c>
      <c r="D92" s="69" t="s">
        <v>43765</v>
      </c>
      <c r="E92" s="1896">
        <v>1500000</v>
      </c>
      <c r="F92" s="69" t="s">
        <v>13</v>
      </c>
    </row>
    <row r="93" spans="1:6" x14ac:dyDescent="0.25">
      <c r="A93" s="69"/>
      <c r="B93" s="2348" t="s">
        <v>29994</v>
      </c>
      <c r="C93" s="2350"/>
      <c r="D93" s="69"/>
      <c r="E93" s="2"/>
      <c r="F93" s="69"/>
    </row>
    <row r="94" spans="1:6" ht="94.5" x14ac:dyDescent="0.25">
      <c r="A94" s="69">
        <v>7</v>
      </c>
      <c r="B94" s="69" t="s">
        <v>43766</v>
      </c>
      <c r="C94" s="69" t="s">
        <v>36867</v>
      </c>
      <c r="D94" s="69" t="s">
        <v>36824</v>
      </c>
      <c r="E94" s="247">
        <v>800000</v>
      </c>
      <c r="F94" s="69" t="s">
        <v>13</v>
      </c>
    </row>
    <row r="95" spans="1:6" ht="94.5" x14ac:dyDescent="0.25">
      <c r="A95" s="69">
        <v>8</v>
      </c>
      <c r="B95" s="69" t="s">
        <v>34663</v>
      </c>
      <c r="C95" s="69" t="s">
        <v>36870</v>
      </c>
      <c r="D95" s="69" t="s">
        <v>36824</v>
      </c>
      <c r="E95" s="247">
        <v>800000</v>
      </c>
      <c r="F95" s="69" t="s">
        <v>13</v>
      </c>
    </row>
    <row r="96" spans="1:6" ht="78.75" x14ac:dyDescent="0.25">
      <c r="A96" s="69">
        <v>9</v>
      </c>
      <c r="B96" s="69" t="s">
        <v>43767</v>
      </c>
      <c r="C96" s="69" t="s">
        <v>36872</v>
      </c>
      <c r="D96" s="69" t="s">
        <v>43768</v>
      </c>
      <c r="E96" s="247">
        <v>600000</v>
      </c>
      <c r="F96" s="69" t="s">
        <v>13</v>
      </c>
    </row>
    <row r="97" spans="1:6" ht="78.75" x14ac:dyDescent="0.25">
      <c r="A97" s="69">
        <v>10</v>
      </c>
      <c r="B97" s="69" t="s">
        <v>43769</v>
      </c>
      <c r="C97" s="69" t="s">
        <v>36875</v>
      </c>
      <c r="D97" s="69" t="s">
        <v>43768</v>
      </c>
      <c r="E97" s="247">
        <v>800000</v>
      </c>
      <c r="F97" s="69" t="s">
        <v>13</v>
      </c>
    </row>
    <row r="98" spans="1:6" ht="94.5" x14ac:dyDescent="0.25">
      <c r="A98" s="69">
        <v>11</v>
      </c>
      <c r="B98" s="69" t="s">
        <v>43770</v>
      </c>
      <c r="C98" s="69" t="s">
        <v>36878</v>
      </c>
      <c r="D98" s="69" t="s">
        <v>36824</v>
      </c>
      <c r="E98" s="247">
        <v>1031042.49</v>
      </c>
      <c r="F98" s="69" t="s">
        <v>13</v>
      </c>
    </row>
    <row r="99" spans="1:6" ht="94.5" x14ac:dyDescent="0.25">
      <c r="A99" s="69">
        <v>12</v>
      </c>
      <c r="B99" s="69" t="s">
        <v>43771</v>
      </c>
      <c r="C99" s="69" t="s">
        <v>36881</v>
      </c>
      <c r="D99" s="69" t="s">
        <v>36824</v>
      </c>
      <c r="E99" s="247">
        <v>800000</v>
      </c>
      <c r="F99" s="69" t="s">
        <v>13</v>
      </c>
    </row>
    <row r="100" spans="1:6" x14ac:dyDescent="0.25">
      <c r="A100" s="69"/>
      <c r="B100" s="2373" t="s">
        <v>613</v>
      </c>
      <c r="C100" s="2374"/>
      <c r="D100" s="69"/>
      <c r="E100" s="2"/>
      <c r="F100" s="69"/>
    </row>
    <row r="101" spans="1:6" ht="110.25" x14ac:dyDescent="0.25">
      <c r="A101" s="69">
        <v>13</v>
      </c>
      <c r="B101" s="69" t="s">
        <v>43772</v>
      </c>
      <c r="C101" s="69" t="s">
        <v>36884</v>
      </c>
      <c r="D101" s="69" t="s">
        <v>43773</v>
      </c>
      <c r="E101" s="247">
        <v>1000000</v>
      </c>
      <c r="F101" s="69" t="s">
        <v>135</v>
      </c>
    </row>
    <row r="102" spans="1:6" ht="78.75" x14ac:dyDescent="0.25">
      <c r="A102" s="69">
        <v>14</v>
      </c>
      <c r="B102" s="69" t="s">
        <v>43774</v>
      </c>
      <c r="C102" s="69" t="s">
        <v>36887</v>
      </c>
      <c r="D102" s="69" t="s">
        <v>43775</v>
      </c>
      <c r="E102" s="247">
        <v>2000000</v>
      </c>
      <c r="F102" s="69" t="s">
        <v>135</v>
      </c>
    </row>
    <row r="103" spans="1:6" x14ac:dyDescent="0.25">
      <c r="A103" s="69"/>
      <c r="B103" s="2384" t="s">
        <v>8288</v>
      </c>
      <c r="C103" s="2384"/>
      <c r="D103" s="2384"/>
      <c r="E103" s="299">
        <f>SUM(E82:E102)</f>
        <v>11379310.34</v>
      </c>
      <c r="F103" s="69"/>
    </row>
    <row r="104" spans="1:6" ht="61.5" customHeight="1" x14ac:dyDescent="0.25">
      <c r="A104" s="2453" t="s">
        <v>41688</v>
      </c>
      <c r="B104" s="2453"/>
      <c r="C104" s="2453"/>
      <c r="D104" s="2453" t="s">
        <v>41689</v>
      </c>
      <c r="E104" s="2453"/>
      <c r="F104" s="2453"/>
    </row>
  </sheetData>
  <mergeCells count="23">
    <mergeCell ref="A104:C104"/>
    <mergeCell ref="D104:F104"/>
    <mergeCell ref="B81:C81"/>
    <mergeCell ref="B85:C85"/>
    <mergeCell ref="B93:C93"/>
    <mergeCell ref="B100:C100"/>
    <mergeCell ref="B103:D103"/>
    <mergeCell ref="B91:C91"/>
    <mergeCell ref="A77:F77"/>
    <mergeCell ref="A78:F78"/>
    <mergeCell ref="A79:F79"/>
    <mergeCell ref="B72:C72"/>
    <mergeCell ref="A1:F1"/>
    <mergeCell ref="A2:F2"/>
    <mergeCell ref="A3:F3"/>
    <mergeCell ref="B5:D5"/>
    <mergeCell ref="B12:D12"/>
    <mergeCell ref="B60:C60"/>
    <mergeCell ref="B23:C23"/>
    <mergeCell ref="B28:C28"/>
    <mergeCell ref="B32:C32"/>
    <mergeCell ref="B40:C40"/>
    <mergeCell ref="B55:D55"/>
  </mergeCells>
  <pageMargins left="0.7" right="0.7" top="0.75" bottom="0.75" header="0.3" footer="0.3"/>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5"/>
  <sheetViews>
    <sheetView topLeftCell="A83" workbookViewId="0">
      <selection activeCell="D68" sqref="D68"/>
    </sheetView>
  </sheetViews>
  <sheetFormatPr defaultRowHeight="15.75" x14ac:dyDescent="0.25"/>
  <cols>
    <col min="1" max="1" width="9.140625" style="128"/>
    <col min="2" max="2" width="12.42578125" style="128" customWidth="1"/>
    <col min="3" max="3" width="45" style="128" customWidth="1"/>
    <col min="4" max="4" width="18.7109375" style="128" customWidth="1"/>
    <col min="5" max="5" width="22.140625" style="128" customWidth="1"/>
    <col min="6" max="6" width="12.85546875" style="128" customWidth="1"/>
    <col min="7" max="16384" width="9.140625" style="128"/>
  </cols>
  <sheetData>
    <row r="1" spans="1:6" x14ac:dyDescent="0.25">
      <c r="A1" s="2345" t="s">
        <v>0</v>
      </c>
      <c r="B1" s="2345"/>
      <c r="C1" s="2345"/>
      <c r="D1" s="2345"/>
      <c r="E1" s="2345"/>
      <c r="F1" s="2345"/>
    </row>
    <row r="2" spans="1:6" x14ac:dyDescent="0.25">
      <c r="A2" s="2345" t="s">
        <v>36985</v>
      </c>
      <c r="B2" s="2345"/>
      <c r="C2" s="2345"/>
      <c r="D2" s="2345"/>
      <c r="E2" s="2345"/>
      <c r="F2" s="2345"/>
    </row>
    <row r="3" spans="1:6" x14ac:dyDescent="0.25">
      <c r="A3" s="2345" t="s">
        <v>281</v>
      </c>
      <c r="B3" s="2345"/>
      <c r="C3" s="2345"/>
      <c r="D3" s="2345"/>
      <c r="E3" s="2345"/>
      <c r="F3" s="2345"/>
    </row>
    <row r="4" spans="1:6" ht="31.5" x14ac:dyDescent="0.25">
      <c r="A4" s="65" t="s">
        <v>3</v>
      </c>
      <c r="B4" s="96" t="s">
        <v>283</v>
      </c>
      <c r="C4" s="96" t="s">
        <v>284</v>
      </c>
      <c r="D4" s="96" t="s">
        <v>5291</v>
      </c>
      <c r="E4" s="1274" t="s">
        <v>286</v>
      </c>
      <c r="F4" s="219" t="s">
        <v>287</v>
      </c>
    </row>
    <row r="5" spans="1:6" x14ac:dyDescent="0.25">
      <c r="A5" s="248"/>
      <c r="B5" s="2472" t="s">
        <v>9</v>
      </c>
      <c r="C5" s="2472"/>
      <c r="D5" s="2472"/>
      <c r="E5" s="1379"/>
      <c r="F5" s="71"/>
    </row>
    <row r="6" spans="1:6" ht="47.25" x14ac:dyDescent="0.25">
      <c r="A6" s="248">
        <v>1</v>
      </c>
      <c r="B6" s="75" t="s">
        <v>3454</v>
      </c>
      <c r="C6" s="75" t="s">
        <v>36986</v>
      </c>
      <c r="D6" s="75" t="s">
        <v>12</v>
      </c>
      <c r="E6" s="1296">
        <v>1748620.69</v>
      </c>
      <c r="F6" s="72" t="s">
        <v>135</v>
      </c>
    </row>
    <row r="7" spans="1:6" ht="126" x14ac:dyDescent="0.25">
      <c r="A7" s="248">
        <v>2</v>
      </c>
      <c r="B7" s="75" t="s">
        <v>295</v>
      </c>
      <c r="C7" s="75" t="s">
        <v>36987</v>
      </c>
      <c r="D7" s="75" t="s">
        <v>30737</v>
      </c>
      <c r="E7" s="1296">
        <v>1407000</v>
      </c>
      <c r="F7" s="72" t="s">
        <v>135</v>
      </c>
    </row>
    <row r="8" spans="1:6" ht="31.5" x14ac:dyDescent="0.25">
      <c r="A8" s="248">
        <v>3</v>
      </c>
      <c r="B8" s="75" t="s">
        <v>17</v>
      </c>
      <c r="C8" s="75" t="s">
        <v>36988</v>
      </c>
      <c r="D8" s="75" t="s">
        <v>19382</v>
      </c>
      <c r="E8" s="1296">
        <v>33600</v>
      </c>
      <c r="F8" s="72" t="s">
        <v>135</v>
      </c>
    </row>
    <row r="9" spans="1:6" ht="31.5" x14ac:dyDescent="0.25">
      <c r="A9" s="248">
        <v>4</v>
      </c>
      <c r="B9" s="75" t="s">
        <v>20</v>
      </c>
      <c r="C9" s="75" t="s">
        <v>36989</v>
      </c>
      <c r="D9" s="75" t="s">
        <v>19384</v>
      </c>
      <c r="E9" s="1296">
        <v>71400</v>
      </c>
      <c r="F9" s="72" t="s">
        <v>135</v>
      </c>
    </row>
    <row r="10" spans="1:6" ht="78.75" x14ac:dyDescent="0.25">
      <c r="A10" s="248">
        <v>5</v>
      </c>
      <c r="B10" s="75" t="s">
        <v>23</v>
      </c>
      <c r="C10" s="75" t="s">
        <v>36990</v>
      </c>
      <c r="D10" s="75" t="s">
        <v>3056</v>
      </c>
      <c r="E10" s="1296">
        <v>948000</v>
      </c>
      <c r="F10" s="72" t="s">
        <v>135</v>
      </c>
    </row>
    <row r="11" spans="1:6" x14ac:dyDescent="0.25">
      <c r="A11" s="248"/>
      <c r="B11" s="2351" t="s">
        <v>8023</v>
      </c>
      <c r="C11" s="2351"/>
      <c r="D11" s="2351"/>
      <c r="E11" s="1296"/>
      <c r="F11" s="72"/>
    </row>
    <row r="12" spans="1:6" ht="126" x14ac:dyDescent="0.25">
      <c r="A12" s="248">
        <v>6</v>
      </c>
      <c r="B12" s="75" t="s">
        <v>295</v>
      </c>
      <c r="C12" s="75" t="s">
        <v>36991</v>
      </c>
      <c r="D12" s="75" t="s">
        <v>36992</v>
      </c>
      <c r="E12" s="1296">
        <v>242452.71</v>
      </c>
      <c r="F12" s="72" t="s">
        <v>135</v>
      </c>
    </row>
    <row r="13" spans="1:6" ht="78.75" x14ac:dyDescent="0.25">
      <c r="A13" s="248">
        <v>7</v>
      </c>
      <c r="B13" s="75" t="s">
        <v>23</v>
      </c>
      <c r="C13" s="75" t="s">
        <v>36993</v>
      </c>
      <c r="D13" s="75" t="s">
        <v>19378</v>
      </c>
      <c r="E13" s="1296">
        <v>1361857.63</v>
      </c>
      <c r="F13" s="72" t="s">
        <v>135</v>
      </c>
    </row>
    <row r="14" spans="1:6" ht="63" x14ac:dyDescent="0.25">
      <c r="A14" s="248">
        <v>8</v>
      </c>
      <c r="B14" s="75" t="s">
        <v>299</v>
      </c>
      <c r="C14" s="75" t="s">
        <v>36994</v>
      </c>
      <c r="D14" s="75" t="s">
        <v>36995</v>
      </c>
      <c r="E14" s="1296">
        <v>1000000</v>
      </c>
      <c r="F14" s="72" t="s">
        <v>135</v>
      </c>
    </row>
    <row r="15" spans="1:6" x14ac:dyDescent="0.25">
      <c r="A15" s="248"/>
      <c r="B15" s="76" t="s">
        <v>34</v>
      </c>
      <c r="C15" s="75"/>
      <c r="D15" s="75"/>
      <c r="E15" s="1296"/>
      <c r="F15" s="72"/>
    </row>
    <row r="16" spans="1:6" ht="47.25" x14ac:dyDescent="0.25">
      <c r="A16" s="248">
        <v>9</v>
      </c>
      <c r="B16" s="75" t="s">
        <v>309</v>
      </c>
      <c r="C16" s="75" t="s">
        <v>36996</v>
      </c>
      <c r="D16" s="75" t="s">
        <v>30507</v>
      </c>
      <c r="E16" s="1296">
        <v>13600000</v>
      </c>
      <c r="F16" s="72" t="s">
        <v>135</v>
      </c>
    </row>
    <row r="17" spans="1:6" ht="94.5" x14ac:dyDescent="0.25">
      <c r="A17" s="248">
        <v>10</v>
      </c>
      <c r="B17" s="75" t="s">
        <v>16001</v>
      </c>
      <c r="C17" s="75" t="s">
        <v>36997</v>
      </c>
      <c r="D17" s="75" t="s">
        <v>30507</v>
      </c>
      <c r="E17" s="1296">
        <v>12000000</v>
      </c>
      <c r="F17" s="72" t="s">
        <v>135</v>
      </c>
    </row>
    <row r="18" spans="1:6" ht="31.5" x14ac:dyDescent="0.25">
      <c r="A18" s="248"/>
      <c r="B18" s="76" t="s">
        <v>40</v>
      </c>
      <c r="C18" s="75"/>
      <c r="D18" s="75"/>
      <c r="E18" s="1296"/>
      <c r="F18" s="72"/>
    </row>
    <row r="19" spans="1:6" ht="94.5" x14ac:dyDescent="0.25">
      <c r="A19" s="248">
        <v>11</v>
      </c>
      <c r="B19" s="75" t="s">
        <v>41</v>
      </c>
      <c r="C19" s="75" t="s">
        <v>36998</v>
      </c>
      <c r="D19" s="75" t="s">
        <v>7745</v>
      </c>
      <c r="E19" s="1296">
        <v>4568965.5199999996</v>
      </c>
      <c r="F19" s="72" t="s">
        <v>135</v>
      </c>
    </row>
    <row r="20" spans="1:6" x14ac:dyDescent="0.25">
      <c r="A20" s="248"/>
      <c r="B20" s="2348" t="s">
        <v>5895</v>
      </c>
      <c r="C20" s="2350"/>
      <c r="D20" s="75"/>
      <c r="E20" s="1296"/>
      <c r="F20" s="72"/>
    </row>
    <row r="21" spans="1:6" ht="47.25" x14ac:dyDescent="0.25">
      <c r="A21" s="248">
        <v>12</v>
      </c>
      <c r="B21" s="75" t="s">
        <v>36999</v>
      </c>
      <c r="C21" s="75" t="s">
        <v>37000</v>
      </c>
      <c r="D21" s="75" t="s">
        <v>6895</v>
      </c>
      <c r="E21" s="1296">
        <v>850000</v>
      </c>
      <c r="F21" s="72" t="s">
        <v>13</v>
      </c>
    </row>
    <row r="22" spans="1:6" ht="47.25" x14ac:dyDescent="0.25">
      <c r="A22" s="248">
        <v>13</v>
      </c>
      <c r="B22" s="75" t="s">
        <v>37001</v>
      </c>
      <c r="C22" s="75" t="s">
        <v>37002</v>
      </c>
      <c r="D22" s="75" t="s">
        <v>6895</v>
      </c>
      <c r="E22" s="1296">
        <v>850000</v>
      </c>
      <c r="F22" s="72" t="s">
        <v>13</v>
      </c>
    </row>
    <row r="23" spans="1:6" ht="47.25" x14ac:dyDescent="0.25">
      <c r="A23" s="248">
        <v>14</v>
      </c>
      <c r="B23" s="75" t="s">
        <v>37003</v>
      </c>
      <c r="C23" s="75" t="s">
        <v>37004</v>
      </c>
      <c r="D23" s="75" t="s">
        <v>6895</v>
      </c>
      <c r="E23" s="1296">
        <v>850000</v>
      </c>
      <c r="F23" s="72" t="s">
        <v>13</v>
      </c>
    </row>
    <row r="24" spans="1:6" ht="47.25" x14ac:dyDescent="0.25">
      <c r="A24" s="248">
        <v>15</v>
      </c>
      <c r="B24" s="75" t="s">
        <v>37005</v>
      </c>
      <c r="C24" s="75" t="s">
        <v>37006</v>
      </c>
      <c r="D24" s="75" t="s">
        <v>6895</v>
      </c>
      <c r="E24" s="1296">
        <v>850000</v>
      </c>
      <c r="F24" s="72" t="s">
        <v>13</v>
      </c>
    </row>
    <row r="25" spans="1:6" ht="47.25" x14ac:dyDescent="0.25">
      <c r="A25" s="248">
        <v>16</v>
      </c>
      <c r="B25" s="75" t="s">
        <v>34852</v>
      </c>
      <c r="C25" s="75" t="s">
        <v>37007</v>
      </c>
      <c r="D25" s="75" t="s">
        <v>6895</v>
      </c>
      <c r="E25" s="1296">
        <v>850000</v>
      </c>
      <c r="F25" s="72" t="s">
        <v>13</v>
      </c>
    </row>
    <row r="26" spans="1:6" ht="47.25" x14ac:dyDescent="0.25">
      <c r="A26" s="248">
        <v>17</v>
      </c>
      <c r="B26" s="75" t="s">
        <v>37008</v>
      </c>
      <c r="C26" s="75" t="s">
        <v>37009</v>
      </c>
      <c r="D26" s="75" t="s">
        <v>3316</v>
      </c>
      <c r="E26" s="1296">
        <v>1650000</v>
      </c>
      <c r="F26" s="72" t="s">
        <v>13</v>
      </c>
    </row>
    <row r="27" spans="1:6" ht="47.25" x14ac:dyDescent="0.25">
      <c r="A27" s="248">
        <v>18</v>
      </c>
      <c r="B27" s="75" t="s">
        <v>37010</v>
      </c>
      <c r="C27" s="75" t="s">
        <v>37011</v>
      </c>
      <c r="D27" s="75" t="s">
        <v>6895</v>
      </c>
      <c r="E27" s="1296">
        <v>850000</v>
      </c>
      <c r="F27" s="72" t="s">
        <v>13</v>
      </c>
    </row>
    <row r="28" spans="1:6" ht="47.25" x14ac:dyDescent="0.25">
      <c r="A28" s="248">
        <v>19</v>
      </c>
      <c r="B28" s="75" t="s">
        <v>37012</v>
      </c>
      <c r="C28" s="75" t="s">
        <v>37013</v>
      </c>
      <c r="D28" s="75" t="s">
        <v>6895</v>
      </c>
      <c r="E28" s="1296">
        <v>850000</v>
      </c>
      <c r="F28" s="72" t="s">
        <v>13</v>
      </c>
    </row>
    <row r="29" spans="1:6" ht="47.25" x14ac:dyDescent="0.25">
      <c r="A29" s="248">
        <v>20</v>
      </c>
      <c r="B29" s="75" t="s">
        <v>37014</v>
      </c>
      <c r="C29" s="75" t="s">
        <v>37015</v>
      </c>
      <c r="D29" s="75" t="s">
        <v>6895</v>
      </c>
      <c r="E29" s="1296">
        <v>850000</v>
      </c>
      <c r="F29" s="72" t="s">
        <v>13</v>
      </c>
    </row>
    <row r="30" spans="1:6" ht="47.25" x14ac:dyDescent="0.25">
      <c r="A30" s="248">
        <v>21</v>
      </c>
      <c r="B30" s="75" t="s">
        <v>37016</v>
      </c>
      <c r="C30" s="75" t="s">
        <v>37017</v>
      </c>
      <c r="D30" s="75" t="s">
        <v>6895</v>
      </c>
      <c r="E30" s="1296">
        <v>850000</v>
      </c>
      <c r="F30" s="72" t="s">
        <v>13</v>
      </c>
    </row>
    <row r="31" spans="1:6" ht="47.25" x14ac:dyDescent="0.25">
      <c r="A31" s="248">
        <v>22</v>
      </c>
      <c r="B31" s="75" t="s">
        <v>37018</v>
      </c>
      <c r="C31" s="75" t="s">
        <v>37019</v>
      </c>
      <c r="D31" s="75" t="s">
        <v>3316</v>
      </c>
      <c r="E31" s="1296">
        <v>1650000</v>
      </c>
      <c r="F31" s="72" t="s">
        <v>13</v>
      </c>
    </row>
    <row r="32" spans="1:6" ht="47.25" x14ac:dyDescent="0.25">
      <c r="A32" s="248">
        <v>23</v>
      </c>
      <c r="B32" s="75" t="s">
        <v>26615</v>
      </c>
      <c r="C32" s="75" t="s">
        <v>37020</v>
      </c>
      <c r="D32" s="75" t="s">
        <v>6895</v>
      </c>
      <c r="E32" s="1296">
        <v>850000</v>
      </c>
      <c r="F32" s="72" t="s">
        <v>13</v>
      </c>
    </row>
    <row r="33" spans="1:6" x14ac:dyDescent="0.25">
      <c r="A33" s="248"/>
      <c r="B33" s="2351" t="s">
        <v>5872</v>
      </c>
      <c r="C33" s="2351"/>
      <c r="D33" s="75"/>
      <c r="E33" s="1296"/>
      <c r="F33" s="72"/>
    </row>
    <row r="34" spans="1:6" ht="189" x14ac:dyDescent="0.25">
      <c r="A34" s="248">
        <v>24</v>
      </c>
      <c r="B34" s="75" t="s">
        <v>37021</v>
      </c>
      <c r="C34" s="75" t="s">
        <v>37022</v>
      </c>
      <c r="D34" s="75" t="s">
        <v>37023</v>
      </c>
      <c r="E34" s="1296">
        <v>5100000</v>
      </c>
      <c r="F34" s="72" t="s">
        <v>135</v>
      </c>
    </row>
    <row r="35" spans="1:6" ht="173.25" x14ac:dyDescent="0.25">
      <c r="A35" s="248">
        <v>25</v>
      </c>
      <c r="B35" s="75" t="s">
        <v>37024</v>
      </c>
      <c r="C35" s="75" t="s">
        <v>37025</v>
      </c>
      <c r="D35" s="75" t="s">
        <v>37026</v>
      </c>
      <c r="E35" s="1296">
        <v>5000000</v>
      </c>
      <c r="F35" s="72" t="s">
        <v>135</v>
      </c>
    </row>
    <row r="36" spans="1:6" ht="47.25" x14ac:dyDescent="0.25">
      <c r="A36" s="248">
        <v>26</v>
      </c>
      <c r="B36" s="75" t="s">
        <v>37027</v>
      </c>
      <c r="C36" s="75" t="s">
        <v>37028</v>
      </c>
      <c r="D36" s="75" t="s">
        <v>37029</v>
      </c>
      <c r="E36" s="1296">
        <v>5000000</v>
      </c>
      <c r="F36" s="72" t="s">
        <v>13</v>
      </c>
    </row>
    <row r="37" spans="1:6" ht="63" x14ac:dyDescent="0.25">
      <c r="A37" s="248">
        <v>27</v>
      </c>
      <c r="B37" s="75" t="s">
        <v>37030</v>
      </c>
      <c r="C37" s="75" t="s">
        <v>37031</v>
      </c>
      <c r="D37" s="75" t="s">
        <v>37032</v>
      </c>
      <c r="E37" s="1296">
        <v>1500000</v>
      </c>
      <c r="F37" s="72" t="s">
        <v>13</v>
      </c>
    </row>
    <row r="38" spans="1:6" ht="63" x14ac:dyDescent="0.25">
      <c r="A38" s="248">
        <v>28</v>
      </c>
      <c r="B38" s="75" t="s">
        <v>37033</v>
      </c>
      <c r="C38" s="75" t="s">
        <v>37034</v>
      </c>
      <c r="D38" s="75" t="s">
        <v>37035</v>
      </c>
      <c r="E38" s="1296">
        <v>1500000</v>
      </c>
      <c r="F38" s="72" t="s">
        <v>13</v>
      </c>
    </row>
    <row r="39" spans="1:6" ht="47.25" x14ac:dyDescent="0.25">
      <c r="A39" s="248">
        <v>29</v>
      </c>
      <c r="B39" s="75" t="s">
        <v>37036</v>
      </c>
      <c r="C39" s="75" t="s">
        <v>37037</v>
      </c>
      <c r="D39" s="75" t="s">
        <v>6895</v>
      </c>
      <c r="E39" s="1296">
        <v>850000</v>
      </c>
      <c r="F39" s="72" t="s">
        <v>13</v>
      </c>
    </row>
    <row r="40" spans="1:6" ht="47.25" x14ac:dyDescent="0.25">
      <c r="A40" s="248">
        <v>30</v>
      </c>
      <c r="B40" s="75" t="s">
        <v>37038</v>
      </c>
      <c r="C40" s="75" t="s">
        <v>37039</v>
      </c>
      <c r="D40" s="75" t="s">
        <v>6895</v>
      </c>
      <c r="E40" s="1296">
        <v>850000</v>
      </c>
      <c r="F40" s="72" t="s">
        <v>13</v>
      </c>
    </row>
    <row r="41" spans="1:6" x14ac:dyDescent="0.25">
      <c r="A41" s="248"/>
      <c r="B41" s="2348" t="s">
        <v>477</v>
      </c>
      <c r="C41" s="2350"/>
      <c r="D41" s="75"/>
      <c r="E41" s="1296"/>
      <c r="F41" s="72"/>
    </row>
    <row r="42" spans="1:6" ht="173.25" x14ac:dyDescent="0.25">
      <c r="A42" s="248">
        <v>31</v>
      </c>
      <c r="B42" s="75" t="s">
        <v>37040</v>
      </c>
      <c r="C42" s="75" t="s">
        <v>37041</v>
      </c>
      <c r="D42" s="75" t="s">
        <v>37042</v>
      </c>
      <c r="E42" s="1296">
        <v>1169256.8</v>
      </c>
      <c r="F42" s="72" t="s">
        <v>13</v>
      </c>
    </row>
    <row r="43" spans="1:6" ht="173.25" x14ac:dyDescent="0.25">
      <c r="A43" s="248">
        <v>32</v>
      </c>
      <c r="B43" s="75" t="s">
        <v>37043</v>
      </c>
      <c r="C43" s="75" t="s">
        <v>37044</v>
      </c>
      <c r="D43" s="75" t="s">
        <v>37042</v>
      </c>
      <c r="E43" s="1296">
        <v>1169256.8</v>
      </c>
      <c r="F43" s="72" t="s">
        <v>13</v>
      </c>
    </row>
    <row r="44" spans="1:6" ht="173.25" x14ac:dyDescent="0.25">
      <c r="A44" s="248">
        <v>33</v>
      </c>
      <c r="B44" s="75" t="s">
        <v>37045</v>
      </c>
      <c r="C44" s="75" t="s">
        <v>37046</v>
      </c>
      <c r="D44" s="75" t="s">
        <v>37042</v>
      </c>
      <c r="E44" s="1296">
        <v>1169256.8</v>
      </c>
      <c r="F44" s="72" t="s">
        <v>13</v>
      </c>
    </row>
    <row r="45" spans="1:6" ht="173.25" x14ac:dyDescent="0.25">
      <c r="A45" s="248">
        <v>34</v>
      </c>
      <c r="B45" s="75" t="s">
        <v>37047</v>
      </c>
      <c r="C45" s="75" t="s">
        <v>37048</v>
      </c>
      <c r="D45" s="75" t="s">
        <v>37042</v>
      </c>
      <c r="E45" s="1296">
        <v>1169256.8</v>
      </c>
      <c r="F45" s="72" t="s">
        <v>13</v>
      </c>
    </row>
    <row r="46" spans="1:6" x14ac:dyDescent="0.25">
      <c r="A46" s="248"/>
      <c r="B46" s="2348" t="s">
        <v>8553</v>
      </c>
      <c r="C46" s="2350"/>
      <c r="D46" s="75"/>
      <c r="E46" s="1296"/>
      <c r="F46" s="72"/>
    </row>
    <row r="47" spans="1:6" ht="252" x14ac:dyDescent="0.25">
      <c r="A47" s="248">
        <v>35</v>
      </c>
      <c r="B47" s="75" t="s">
        <v>8553</v>
      </c>
      <c r="C47" s="75" t="s">
        <v>37049</v>
      </c>
      <c r="D47" s="75" t="s">
        <v>37050</v>
      </c>
      <c r="E47" s="1296">
        <v>2722972.8</v>
      </c>
      <c r="F47" s="72" t="s">
        <v>13</v>
      </c>
    </row>
    <row r="48" spans="1:6" x14ac:dyDescent="0.25">
      <c r="A48" s="248"/>
      <c r="B48" s="76" t="s">
        <v>306</v>
      </c>
      <c r="C48" s="75"/>
      <c r="D48" s="75"/>
      <c r="E48" s="1296"/>
      <c r="F48" s="72"/>
    </row>
    <row r="49" spans="1:6" ht="141.75" x14ac:dyDescent="0.25">
      <c r="A49" s="248">
        <v>36</v>
      </c>
      <c r="B49" s="75" t="s">
        <v>4481</v>
      </c>
      <c r="C49" s="75" t="s">
        <v>37051</v>
      </c>
      <c r="D49" s="75" t="s">
        <v>33863</v>
      </c>
      <c r="E49" s="1296">
        <v>1091034.48</v>
      </c>
      <c r="F49" s="72" t="s">
        <v>135</v>
      </c>
    </row>
    <row r="50" spans="1:6" ht="31.5" x14ac:dyDescent="0.25">
      <c r="A50" s="248"/>
      <c r="B50" s="76" t="s">
        <v>4987</v>
      </c>
      <c r="C50" s="75"/>
      <c r="D50" s="75"/>
      <c r="E50" s="1296"/>
      <c r="F50" s="72"/>
    </row>
    <row r="51" spans="1:6" ht="409.5" x14ac:dyDescent="0.25">
      <c r="A51" s="248">
        <v>37</v>
      </c>
      <c r="B51" s="75" t="s">
        <v>6665</v>
      </c>
      <c r="C51" s="75" t="s">
        <v>37052</v>
      </c>
      <c r="D51" s="75" t="s">
        <v>37053</v>
      </c>
      <c r="E51" s="1296">
        <v>737413.79</v>
      </c>
      <c r="F51" s="72" t="s">
        <v>135</v>
      </c>
    </row>
    <row r="52" spans="1:6" ht="31.5" x14ac:dyDescent="0.25">
      <c r="A52" s="248"/>
      <c r="B52" s="76" t="s">
        <v>481</v>
      </c>
      <c r="C52" s="75"/>
      <c r="D52" s="75"/>
      <c r="E52" s="1296"/>
      <c r="F52" s="72"/>
    </row>
    <row r="53" spans="1:6" ht="63" x14ac:dyDescent="0.25">
      <c r="A53" s="248">
        <v>38</v>
      </c>
      <c r="B53" s="75" t="s">
        <v>683</v>
      </c>
      <c r="C53" s="75" t="s">
        <v>37054</v>
      </c>
      <c r="D53" s="75" t="s">
        <v>37055</v>
      </c>
      <c r="E53" s="1296">
        <v>3500000</v>
      </c>
      <c r="F53" s="72" t="s">
        <v>13</v>
      </c>
    </row>
    <row r="54" spans="1:6" x14ac:dyDescent="0.25">
      <c r="A54" s="248"/>
      <c r="B54" s="76" t="s">
        <v>248</v>
      </c>
      <c r="C54" s="75"/>
      <c r="D54" s="75"/>
      <c r="E54" s="1379">
        <f>SUM(E6:E53)</f>
        <v>81310344.819999993</v>
      </c>
      <c r="F54" s="72"/>
    </row>
    <row r="55" spans="1:6" x14ac:dyDescent="0.25">
      <c r="A55" s="131"/>
      <c r="B55" s="2418" t="s">
        <v>9</v>
      </c>
      <c r="C55" s="2418"/>
      <c r="D55" s="2418"/>
      <c r="E55" s="424"/>
      <c r="F55" s="71"/>
    </row>
    <row r="56" spans="1:6" ht="78.75" x14ac:dyDescent="0.25">
      <c r="A56" s="131">
        <v>1</v>
      </c>
      <c r="B56" s="75" t="s">
        <v>269</v>
      </c>
      <c r="C56" s="49" t="s">
        <v>36964</v>
      </c>
      <c r="D56" s="69" t="s">
        <v>271</v>
      </c>
      <c r="E56" s="187">
        <v>1000000</v>
      </c>
      <c r="F56" s="541" t="s">
        <v>272</v>
      </c>
    </row>
    <row r="57" spans="1:6" x14ac:dyDescent="0.25">
      <c r="A57" s="131"/>
      <c r="B57" s="76" t="s">
        <v>273</v>
      </c>
      <c r="C57" s="49"/>
      <c r="D57" s="69"/>
      <c r="E57" s="187"/>
      <c r="F57" s="541"/>
    </row>
    <row r="58" spans="1:6" ht="94.5" x14ac:dyDescent="0.25">
      <c r="A58" s="131">
        <v>2</v>
      </c>
      <c r="B58" s="75" t="s">
        <v>274</v>
      </c>
      <c r="C58" s="49" t="s">
        <v>36965</v>
      </c>
      <c r="D58" s="69" t="s">
        <v>276</v>
      </c>
      <c r="E58" s="187">
        <v>4500000</v>
      </c>
      <c r="F58" s="541" t="s">
        <v>277</v>
      </c>
    </row>
    <row r="59" spans="1:6" x14ac:dyDescent="0.25">
      <c r="A59" s="131"/>
      <c r="B59" s="76" t="s">
        <v>248</v>
      </c>
      <c r="C59" s="75"/>
      <c r="D59" s="69"/>
      <c r="E59" s="189">
        <v>5500000</v>
      </c>
      <c r="F59" s="541"/>
    </row>
    <row r="60" spans="1:6" x14ac:dyDescent="0.25">
      <c r="A60" s="88"/>
      <c r="B60" s="88" t="s">
        <v>324</v>
      </c>
      <c r="C60" s="88"/>
      <c r="D60" s="88"/>
      <c r="E60" s="89">
        <f>E59+E54</f>
        <v>86810344.819999993</v>
      </c>
      <c r="F60" s="88"/>
    </row>
    <row r="64" spans="1:6" x14ac:dyDescent="0.25">
      <c r="A64" s="3006" t="s">
        <v>0</v>
      </c>
      <c r="B64" s="3006"/>
      <c r="C64" s="3006"/>
      <c r="D64" s="3006"/>
      <c r="E64" s="3006"/>
      <c r="F64" s="3006"/>
    </row>
    <row r="65" spans="1:6" x14ac:dyDescent="0.25">
      <c r="A65" s="3006" t="s">
        <v>36985</v>
      </c>
      <c r="B65" s="3006"/>
      <c r="C65" s="3006"/>
      <c r="D65" s="3006"/>
      <c r="E65" s="3006"/>
      <c r="F65" s="3006"/>
    </row>
    <row r="66" spans="1:6" x14ac:dyDescent="0.25">
      <c r="A66" s="3006" t="s">
        <v>281</v>
      </c>
      <c r="B66" s="3006"/>
      <c r="C66" s="3006"/>
      <c r="D66" s="3006"/>
      <c r="E66" s="3006"/>
      <c r="F66" s="3006"/>
    </row>
    <row r="67" spans="1:6" ht="31.5" x14ac:dyDescent="0.25">
      <c r="A67" s="219" t="s">
        <v>3</v>
      </c>
      <c r="B67" s="96" t="s">
        <v>43776</v>
      </c>
      <c r="C67" s="96" t="s">
        <v>43777</v>
      </c>
      <c r="D67" s="96" t="s">
        <v>43778</v>
      </c>
      <c r="E67" s="98" t="s">
        <v>43779</v>
      </c>
      <c r="F67" s="96" t="s">
        <v>43780</v>
      </c>
    </row>
    <row r="68" spans="1:6" x14ac:dyDescent="0.25">
      <c r="A68" s="97"/>
      <c r="B68" s="2384" t="s">
        <v>27539</v>
      </c>
      <c r="C68" s="2384"/>
      <c r="D68" s="96"/>
      <c r="E68" s="98"/>
      <c r="F68" s="96"/>
    </row>
    <row r="69" spans="1:6" ht="110.25" x14ac:dyDescent="0.25">
      <c r="A69" s="97">
        <v>1</v>
      </c>
      <c r="B69" s="10" t="s">
        <v>43781</v>
      </c>
      <c r="C69" s="10" t="s">
        <v>43782</v>
      </c>
      <c r="D69" s="10" t="s">
        <v>43783</v>
      </c>
      <c r="E69" s="2262">
        <v>682758.62</v>
      </c>
      <c r="F69" s="10" t="s">
        <v>135</v>
      </c>
    </row>
    <row r="70" spans="1:6" x14ac:dyDescent="0.25">
      <c r="A70" s="97"/>
      <c r="B70" s="2373" t="s">
        <v>33034</v>
      </c>
      <c r="C70" s="2431"/>
      <c r="D70" s="2374"/>
      <c r="E70" s="2262"/>
      <c r="F70" s="10"/>
    </row>
    <row r="71" spans="1:6" ht="110.25" x14ac:dyDescent="0.25">
      <c r="A71" s="97">
        <v>2</v>
      </c>
      <c r="B71" s="10" t="s">
        <v>43781</v>
      </c>
      <c r="C71" s="10" t="s">
        <v>43784</v>
      </c>
      <c r="D71" s="10" t="s">
        <v>43785</v>
      </c>
      <c r="E71" s="2262">
        <v>341379.32</v>
      </c>
      <c r="F71" s="10" t="s">
        <v>43786</v>
      </c>
    </row>
    <row r="72" spans="1:6" x14ac:dyDescent="0.25">
      <c r="A72" s="97"/>
      <c r="B72" s="2384" t="s">
        <v>34</v>
      </c>
      <c r="C72" s="2384"/>
      <c r="D72" s="10"/>
      <c r="E72" s="2262"/>
      <c r="F72" s="10"/>
    </row>
    <row r="73" spans="1:6" ht="47.25" x14ac:dyDescent="0.25">
      <c r="A73" s="97">
        <v>3</v>
      </c>
      <c r="B73" s="10" t="s">
        <v>43787</v>
      </c>
      <c r="C73" s="10" t="s">
        <v>36905</v>
      </c>
      <c r="D73" s="10" t="s">
        <v>43788</v>
      </c>
      <c r="E73" s="2262">
        <v>2266379.31</v>
      </c>
      <c r="F73" s="10" t="s">
        <v>43786</v>
      </c>
    </row>
    <row r="74" spans="1:6" ht="63" x14ac:dyDescent="0.25">
      <c r="A74" s="97">
        <v>4</v>
      </c>
      <c r="B74" s="10" t="s">
        <v>43789</v>
      </c>
      <c r="C74" s="10" t="s">
        <v>43790</v>
      </c>
      <c r="D74" s="10" t="s">
        <v>43788</v>
      </c>
      <c r="E74" s="2262">
        <v>2000000</v>
      </c>
      <c r="F74" s="10" t="s">
        <v>43786</v>
      </c>
    </row>
    <row r="75" spans="1:6" x14ac:dyDescent="0.25">
      <c r="A75" s="97"/>
      <c r="B75" s="2384" t="s">
        <v>40</v>
      </c>
      <c r="C75" s="2384"/>
      <c r="D75" s="10"/>
      <c r="E75" s="2262"/>
      <c r="F75" s="10"/>
    </row>
    <row r="76" spans="1:6" ht="94.5" x14ac:dyDescent="0.25">
      <c r="A76" s="97">
        <v>5</v>
      </c>
      <c r="B76" s="10" t="s">
        <v>43791</v>
      </c>
      <c r="C76" s="10" t="s">
        <v>36907</v>
      </c>
      <c r="D76" s="10" t="s">
        <v>43792</v>
      </c>
      <c r="E76" s="2262">
        <v>568965.51</v>
      </c>
      <c r="F76" s="10" t="s">
        <v>4730</v>
      </c>
    </row>
    <row r="77" spans="1:6" x14ac:dyDescent="0.25">
      <c r="A77" s="97"/>
      <c r="B77" s="2384" t="s">
        <v>5895</v>
      </c>
      <c r="C77" s="2384"/>
      <c r="D77" s="10"/>
      <c r="E77" s="2262"/>
      <c r="F77" s="10"/>
    </row>
    <row r="78" spans="1:6" ht="47.25" x14ac:dyDescent="0.25">
      <c r="A78" s="97">
        <v>6</v>
      </c>
      <c r="B78" s="10" t="s">
        <v>43793</v>
      </c>
      <c r="C78" s="10" t="s">
        <v>43794</v>
      </c>
      <c r="D78" s="10" t="s">
        <v>39978</v>
      </c>
      <c r="E78" s="2262">
        <v>1650000</v>
      </c>
      <c r="F78" s="10" t="s">
        <v>1294</v>
      </c>
    </row>
    <row r="79" spans="1:6" ht="47.25" x14ac:dyDescent="0.25">
      <c r="A79" s="97">
        <v>7</v>
      </c>
      <c r="B79" s="10" t="s">
        <v>43795</v>
      </c>
      <c r="C79" s="10" t="s">
        <v>43796</v>
      </c>
      <c r="D79" s="10" t="s">
        <v>7672</v>
      </c>
      <c r="E79" s="2262">
        <v>850000</v>
      </c>
      <c r="F79" s="10" t="s">
        <v>1294</v>
      </c>
    </row>
    <row r="80" spans="1:6" ht="47.25" x14ac:dyDescent="0.25">
      <c r="A80" s="97">
        <v>8</v>
      </c>
      <c r="B80" s="10" t="s">
        <v>43797</v>
      </c>
      <c r="C80" s="10" t="s">
        <v>43798</v>
      </c>
      <c r="D80" s="10" t="s">
        <v>7672</v>
      </c>
      <c r="E80" s="2262">
        <v>850000</v>
      </c>
      <c r="F80" s="10" t="s">
        <v>1294</v>
      </c>
    </row>
    <row r="81" spans="1:6" ht="47.25" x14ac:dyDescent="0.25">
      <c r="A81" s="97">
        <v>9</v>
      </c>
      <c r="B81" s="10" t="s">
        <v>43799</v>
      </c>
      <c r="C81" s="10" t="s">
        <v>43800</v>
      </c>
      <c r="D81" s="10" t="s">
        <v>39978</v>
      </c>
      <c r="E81" s="2262">
        <v>1650000</v>
      </c>
      <c r="F81" s="10" t="s">
        <v>1294</v>
      </c>
    </row>
    <row r="82" spans="1:6" x14ac:dyDescent="0.25">
      <c r="A82" s="97"/>
      <c r="B82" s="96" t="s">
        <v>306</v>
      </c>
      <c r="C82" s="10"/>
      <c r="D82" s="10"/>
      <c r="E82" s="2262"/>
      <c r="F82" s="10"/>
    </row>
    <row r="83" spans="1:6" ht="141.75" x14ac:dyDescent="0.25">
      <c r="A83" s="97">
        <v>10</v>
      </c>
      <c r="B83" s="10" t="s">
        <v>19162</v>
      </c>
      <c r="C83" s="10" t="s">
        <v>43801</v>
      </c>
      <c r="D83" s="10" t="s">
        <v>43802</v>
      </c>
      <c r="E83" s="2262">
        <v>519827.58</v>
      </c>
      <c r="F83" s="10" t="s">
        <v>272</v>
      </c>
    </row>
    <row r="84" spans="1:6" x14ac:dyDescent="0.25">
      <c r="A84" s="97"/>
      <c r="B84" s="96" t="s">
        <v>43803</v>
      </c>
      <c r="C84" s="96" t="s">
        <v>3727</v>
      </c>
      <c r="D84" s="96" t="s">
        <v>43804</v>
      </c>
      <c r="E84" s="692">
        <f>SUM(E69:E83)</f>
        <v>11379310.34</v>
      </c>
      <c r="F84" s="96" t="s">
        <v>790</v>
      </c>
    </row>
    <row r="85" spans="1:6" x14ac:dyDescent="0.25">
      <c r="A85" s="2453" t="s">
        <v>42221</v>
      </c>
      <c r="B85" s="2453"/>
      <c r="C85" s="2453"/>
      <c r="D85" s="2453" t="s">
        <v>279</v>
      </c>
      <c r="E85" s="2453"/>
      <c r="F85" s="2453"/>
    </row>
  </sheetData>
  <mergeCells count="20">
    <mergeCell ref="B75:C75"/>
    <mergeCell ref="B77:C77"/>
    <mergeCell ref="A85:C85"/>
    <mergeCell ref="D85:F85"/>
    <mergeCell ref="A64:F64"/>
    <mergeCell ref="A65:F65"/>
    <mergeCell ref="A66:F66"/>
    <mergeCell ref="B68:C68"/>
    <mergeCell ref="B70:D70"/>
    <mergeCell ref="B72:C72"/>
    <mergeCell ref="B33:C33"/>
    <mergeCell ref="B41:C41"/>
    <mergeCell ref="B46:C46"/>
    <mergeCell ref="B55:D55"/>
    <mergeCell ref="A1:F1"/>
    <mergeCell ref="A2:F2"/>
    <mergeCell ref="A3:F3"/>
    <mergeCell ref="B5:D5"/>
    <mergeCell ref="B11:D11"/>
    <mergeCell ref="B20:C20"/>
  </mergeCells>
  <pageMargins left="0.7" right="0.7" top="0.75" bottom="0.75" header="0.3" footer="0.3"/>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8"/>
  <sheetViews>
    <sheetView topLeftCell="A108" workbookViewId="0">
      <selection activeCell="C114" sqref="C114"/>
    </sheetView>
  </sheetViews>
  <sheetFormatPr defaultRowHeight="15" x14ac:dyDescent="0.25"/>
  <cols>
    <col min="2" max="2" width="16.42578125" customWidth="1"/>
    <col min="3" max="3" width="43" customWidth="1"/>
    <col min="4" max="4" width="22" customWidth="1"/>
    <col min="5" max="5" width="23.42578125" customWidth="1"/>
    <col min="6" max="6" width="11" customWidth="1"/>
  </cols>
  <sheetData>
    <row r="1" spans="1:6" ht="15.75" x14ac:dyDescent="0.25">
      <c r="A1" s="2345" t="s">
        <v>0</v>
      </c>
      <c r="B1" s="2345"/>
      <c r="C1" s="2345"/>
      <c r="D1" s="2345"/>
      <c r="E1" s="2345"/>
      <c r="F1" s="2345"/>
    </row>
    <row r="2" spans="1:6" ht="15.75" x14ac:dyDescent="0.25">
      <c r="A2" s="2345" t="s">
        <v>36033</v>
      </c>
      <c r="B2" s="2345"/>
      <c r="C2" s="2345"/>
      <c r="D2" s="2345"/>
      <c r="E2" s="2345"/>
      <c r="F2" s="2345"/>
    </row>
    <row r="3" spans="1:6" ht="15.75" x14ac:dyDescent="0.25">
      <c r="A3" s="2345" t="s">
        <v>281</v>
      </c>
      <c r="B3" s="2345"/>
      <c r="C3" s="2345"/>
      <c r="D3" s="2345"/>
      <c r="E3" s="2345"/>
      <c r="F3" s="2345"/>
    </row>
    <row r="4" spans="1:6" ht="31.5" x14ac:dyDescent="0.25">
      <c r="A4" s="9" t="s">
        <v>3</v>
      </c>
      <c r="B4" s="96" t="s">
        <v>4</v>
      </c>
      <c r="C4" s="96" t="s">
        <v>5</v>
      </c>
      <c r="D4" s="96" t="s">
        <v>6</v>
      </c>
      <c r="E4" s="1274" t="s">
        <v>30996</v>
      </c>
      <c r="F4" s="219" t="s">
        <v>8</v>
      </c>
    </row>
    <row r="5" spans="1:6" ht="15.75" x14ac:dyDescent="0.25">
      <c r="A5" s="69"/>
      <c r="B5" s="2472" t="s">
        <v>9</v>
      </c>
      <c r="C5" s="2472"/>
      <c r="D5" s="2472"/>
      <c r="E5" s="1379"/>
      <c r="F5" s="71"/>
    </row>
    <row r="6" spans="1:6" ht="31.5" x14ac:dyDescent="0.25">
      <c r="A6" s="69">
        <v>1</v>
      </c>
      <c r="B6" s="75" t="s">
        <v>4468</v>
      </c>
      <c r="C6" s="75" t="s">
        <v>36034</v>
      </c>
      <c r="D6" s="75" t="s">
        <v>36035</v>
      </c>
      <c r="E6" s="1340">
        <v>1200000</v>
      </c>
      <c r="F6" s="72" t="s">
        <v>272</v>
      </c>
    </row>
    <row r="7" spans="1:6" ht="94.5" x14ac:dyDescent="0.25">
      <c r="A7" s="69">
        <v>2</v>
      </c>
      <c r="B7" s="75" t="s">
        <v>721</v>
      </c>
      <c r="C7" s="75" t="s">
        <v>36036</v>
      </c>
      <c r="D7" s="75" t="s">
        <v>488</v>
      </c>
      <c r="E7" s="1340">
        <v>1535000</v>
      </c>
      <c r="F7" s="72" t="s">
        <v>272</v>
      </c>
    </row>
    <row r="8" spans="1:6" ht="31.5" x14ac:dyDescent="0.25">
      <c r="A8" s="69">
        <v>3</v>
      </c>
      <c r="B8" s="75" t="s">
        <v>17</v>
      </c>
      <c r="C8" s="75" t="s">
        <v>36037</v>
      </c>
      <c r="D8" s="75" t="s">
        <v>19</v>
      </c>
      <c r="E8" s="1340">
        <v>35000</v>
      </c>
      <c r="F8" s="72" t="s">
        <v>272</v>
      </c>
    </row>
    <row r="9" spans="1:6" ht="31.5" x14ac:dyDescent="0.25">
      <c r="A9" s="69">
        <v>4</v>
      </c>
      <c r="B9" s="75" t="s">
        <v>20</v>
      </c>
      <c r="C9" s="75" t="s">
        <v>36038</v>
      </c>
      <c r="D9" s="75" t="s">
        <v>19384</v>
      </c>
      <c r="E9" s="1340">
        <v>20000</v>
      </c>
      <c r="F9" s="72" t="s">
        <v>272</v>
      </c>
    </row>
    <row r="10" spans="1:6" ht="78.75" x14ac:dyDescent="0.25">
      <c r="A10" s="69">
        <v>5</v>
      </c>
      <c r="B10" s="75" t="s">
        <v>729</v>
      </c>
      <c r="C10" s="75" t="s">
        <v>36039</v>
      </c>
      <c r="D10" s="75" t="s">
        <v>36040</v>
      </c>
      <c r="E10" s="1340">
        <v>1418620.69</v>
      </c>
      <c r="F10" s="72" t="s">
        <v>272</v>
      </c>
    </row>
    <row r="11" spans="1:6" ht="15.75" x14ac:dyDescent="0.25">
      <c r="A11" s="69"/>
      <c r="B11" s="2351" t="s">
        <v>334</v>
      </c>
      <c r="C11" s="2351"/>
      <c r="D11" s="2351"/>
      <c r="E11" s="1340"/>
      <c r="F11" s="72"/>
    </row>
    <row r="12" spans="1:6" ht="94.5" x14ac:dyDescent="0.25">
      <c r="A12" s="69">
        <v>6</v>
      </c>
      <c r="B12" s="75" t="s">
        <v>721</v>
      </c>
      <c r="C12" s="75" t="s">
        <v>36041</v>
      </c>
      <c r="D12" s="75" t="s">
        <v>2063</v>
      </c>
      <c r="E12" s="1340">
        <v>604310.34</v>
      </c>
      <c r="F12" s="72" t="s">
        <v>272</v>
      </c>
    </row>
    <row r="13" spans="1:6" ht="78.75" x14ac:dyDescent="0.25">
      <c r="A13" s="69">
        <v>7</v>
      </c>
      <c r="B13" s="75" t="s">
        <v>729</v>
      </c>
      <c r="C13" s="75" t="s">
        <v>36042</v>
      </c>
      <c r="D13" s="75" t="s">
        <v>36043</v>
      </c>
      <c r="E13" s="1340">
        <v>1000000</v>
      </c>
      <c r="F13" s="72" t="s">
        <v>272</v>
      </c>
    </row>
    <row r="14" spans="1:6" ht="63" x14ac:dyDescent="0.25">
      <c r="A14" s="69">
        <v>8</v>
      </c>
      <c r="B14" s="75" t="s">
        <v>299</v>
      </c>
      <c r="C14" s="75" t="s">
        <v>36044</v>
      </c>
      <c r="D14" s="75" t="s">
        <v>2498</v>
      </c>
      <c r="E14" s="1340">
        <v>1000000</v>
      </c>
      <c r="F14" s="72" t="s">
        <v>272</v>
      </c>
    </row>
    <row r="15" spans="1:6" ht="15.75" x14ac:dyDescent="0.25">
      <c r="A15" s="69"/>
      <c r="B15" s="76" t="s">
        <v>40</v>
      </c>
      <c r="C15" s="75"/>
      <c r="D15" s="75"/>
      <c r="E15" s="1340"/>
      <c r="F15" s="72"/>
    </row>
    <row r="16" spans="1:6" ht="78.75" x14ac:dyDescent="0.25">
      <c r="A16" s="69">
        <v>9</v>
      </c>
      <c r="B16" s="75" t="s">
        <v>36045</v>
      </c>
      <c r="C16" s="75" t="s">
        <v>36046</v>
      </c>
      <c r="D16" s="75" t="s">
        <v>36047</v>
      </c>
      <c r="E16" s="1340">
        <v>4568965.5199999996</v>
      </c>
      <c r="F16" s="72" t="s">
        <v>272</v>
      </c>
    </row>
    <row r="17" spans="1:6" ht="15.75" x14ac:dyDescent="0.25">
      <c r="A17" s="69"/>
      <c r="B17" s="76" t="s">
        <v>306</v>
      </c>
      <c r="C17" s="75"/>
      <c r="D17" s="75"/>
      <c r="E17" s="1340"/>
      <c r="F17" s="72"/>
    </row>
    <row r="18" spans="1:6" ht="78.75" x14ac:dyDescent="0.25">
      <c r="A18" s="69">
        <v>10</v>
      </c>
      <c r="B18" s="75" t="s">
        <v>4481</v>
      </c>
      <c r="C18" s="75" t="s">
        <v>36048</v>
      </c>
      <c r="D18" s="75" t="s">
        <v>36049</v>
      </c>
      <c r="E18" s="1340">
        <v>1736206.9</v>
      </c>
      <c r="F18" s="72" t="s">
        <v>272</v>
      </c>
    </row>
    <row r="19" spans="1:6" ht="15.75" x14ac:dyDescent="0.25">
      <c r="A19" s="69"/>
      <c r="B19" s="2351" t="s">
        <v>481</v>
      </c>
      <c r="C19" s="2351"/>
      <c r="D19" s="75"/>
      <c r="E19" s="1340"/>
      <c r="F19" s="72"/>
    </row>
    <row r="20" spans="1:6" ht="47.25" x14ac:dyDescent="0.25">
      <c r="A20" s="69">
        <v>11</v>
      </c>
      <c r="B20" s="75" t="s">
        <v>683</v>
      </c>
      <c r="C20" s="75" t="s">
        <v>42112</v>
      </c>
      <c r="D20" s="75" t="s">
        <v>36050</v>
      </c>
      <c r="E20" s="1340">
        <v>1672413.73</v>
      </c>
      <c r="F20" s="72" t="s">
        <v>13</v>
      </c>
    </row>
    <row r="21" spans="1:6" ht="15.75" x14ac:dyDescent="0.25">
      <c r="A21" s="69"/>
      <c r="B21" s="76" t="s">
        <v>34</v>
      </c>
      <c r="C21" s="75"/>
      <c r="D21" s="75"/>
      <c r="E21" s="1340"/>
      <c r="F21" s="72"/>
    </row>
    <row r="22" spans="1:6" ht="47.25" x14ac:dyDescent="0.25">
      <c r="A22" s="69">
        <v>12</v>
      </c>
      <c r="B22" s="75" t="s">
        <v>309</v>
      </c>
      <c r="C22" s="75" t="s">
        <v>36051</v>
      </c>
      <c r="D22" s="75" t="s">
        <v>36052</v>
      </c>
      <c r="E22" s="1340">
        <v>11000000</v>
      </c>
      <c r="F22" s="72" t="s">
        <v>272</v>
      </c>
    </row>
    <row r="23" spans="1:6" ht="47.25" x14ac:dyDescent="0.25">
      <c r="A23" s="69">
        <v>13</v>
      </c>
      <c r="B23" s="75" t="s">
        <v>7215</v>
      </c>
      <c r="C23" s="75" t="s">
        <v>36053</v>
      </c>
      <c r="D23" s="75" t="s">
        <v>36054</v>
      </c>
      <c r="E23" s="1340">
        <v>883620.69</v>
      </c>
      <c r="F23" s="72" t="s">
        <v>272</v>
      </c>
    </row>
    <row r="24" spans="1:6" ht="63" x14ac:dyDescent="0.25">
      <c r="A24" s="69">
        <v>14</v>
      </c>
      <c r="B24" s="75" t="s">
        <v>36055</v>
      </c>
      <c r="C24" s="75" t="s">
        <v>36056</v>
      </c>
      <c r="D24" s="75" t="s">
        <v>36057</v>
      </c>
      <c r="E24" s="1340">
        <v>14000000</v>
      </c>
      <c r="F24" s="72" t="s">
        <v>272</v>
      </c>
    </row>
    <row r="25" spans="1:6" ht="15.75" x14ac:dyDescent="0.25">
      <c r="A25" s="69"/>
      <c r="B25" s="2351" t="s">
        <v>5895</v>
      </c>
      <c r="C25" s="2351"/>
      <c r="D25" s="75"/>
      <c r="E25" s="1340"/>
      <c r="F25" s="72"/>
    </row>
    <row r="26" spans="1:6" ht="31.5" x14ac:dyDescent="0.25">
      <c r="A26" s="69">
        <v>15</v>
      </c>
      <c r="B26" s="75" t="s">
        <v>36058</v>
      </c>
      <c r="C26" s="75" t="s">
        <v>36059</v>
      </c>
      <c r="D26" s="75" t="s">
        <v>36060</v>
      </c>
      <c r="E26" s="1340">
        <v>500000</v>
      </c>
      <c r="F26" s="72" t="s">
        <v>4730</v>
      </c>
    </row>
    <row r="27" spans="1:6" ht="31.5" x14ac:dyDescent="0.25">
      <c r="A27" s="69">
        <v>16</v>
      </c>
      <c r="B27" s="75" t="s">
        <v>36061</v>
      </c>
      <c r="C27" s="75" t="s">
        <v>36062</v>
      </c>
      <c r="D27" s="75" t="s">
        <v>36060</v>
      </c>
      <c r="E27" s="1340">
        <v>500000</v>
      </c>
      <c r="F27" s="72" t="s">
        <v>4730</v>
      </c>
    </row>
    <row r="28" spans="1:6" ht="31.5" x14ac:dyDescent="0.25">
      <c r="A28" s="69">
        <v>17</v>
      </c>
      <c r="B28" s="75" t="s">
        <v>36063</v>
      </c>
      <c r="C28" s="75" t="s">
        <v>36064</v>
      </c>
      <c r="D28" s="75" t="s">
        <v>36060</v>
      </c>
      <c r="E28" s="1340">
        <v>500000</v>
      </c>
      <c r="F28" s="72" t="s">
        <v>4730</v>
      </c>
    </row>
    <row r="29" spans="1:6" ht="31.5" x14ac:dyDescent="0.25">
      <c r="A29" s="69">
        <v>18</v>
      </c>
      <c r="B29" s="75" t="s">
        <v>36065</v>
      </c>
      <c r="C29" s="75" t="s">
        <v>36066</v>
      </c>
      <c r="D29" s="75" t="s">
        <v>6895</v>
      </c>
      <c r="E29" s="1340">
        <v>500000</v>
      </c>
      <c r="F29" s="72" t="s">
        <v>1294</v>
      </c>
    </row>
    <row r="30" spans="1:6" ht="31.5" x14ac:dyDescent="0.25">
      <c r="A30" s="69">
        <v>19</v>
      </c>
      <c r="B30" s="75" t="s">
        <v>36067</v>
      </c>
      <c r="C30" s="75" t="s">
        <v>36068</v>
      </c>
      <c r="D30" s="75" t="s">
        <v>36069</v>
      </c>
      <c r="E30" s="1340">
        <v>500000</v>
      </c>
      <c r="F30" s="72" t="s">
        <v>135</v>
      </c>
    </row>
    <row r="31" spans="1:6" ht="31.5" x14ac:dyDescent="0.25">
      <c r="A31" s="69">
        <v>20</v>
      </c>
      <c r="B31" s="75" t="s">
        <v>36070</v>
      </c>
      <c r="C31" s="75" t="s">
        <v>36071</v>
      </c>
      <c r="D31" s="75" t="s">
        <v>36060</v>
      </c>
      <c r="E31" s="1340">
        <v>500000</v>
      </c>
      <c r="F31" s="72" t="s">
        <v>135</v>
      </c>
    </row>
    <row r="32" spans="1:6" ht="31.5" x14ac:dyDescent="0.25">
      <c r="A32" s="69">
        <v>21</v>
      </c>
      <c r="B32" s="75" t="s">
        <v>36072</v>
      </c>
      <c r="C32" s="75" t="s">
        <v>36073</v>
      </c>
      <c r="D32" s="75" t="s">
        <v>36060</v>
      </c>
      <c r="E32" s="1340">
        <v>500000</v>
      </c>
      <c r="F32" s="72" t="s">
        <v>135</v>
      </c>
    </row>
    <row r="33" spans="1:6" ht="31.5" x14ac:dyDescent="0.25">
      <c r="A33" s="69">
        <v>22</v>
      </c>
      <c r="B33" s="75" t="s">
        <v>36074</v>
      </c>
      <c r="C33" s="75" t="s">
        <v>36075</v>
      </c>
      <c r="D33" s="75" t="s">
        <v>36060</v>
      </c>
      <c r="E33" s="1340">
        <v>500000</v>
      </c>
      <c r="F33" s="72" t="s">
        <v>135</v>
      </c>
    </row>
    <row r="34" spans="1:6" ht="31.5" x14ac:dyDescent="0.25">
      <c r="A34" s="69">
        <v>23</v>
      </c>
      <c r="B34" s="75" t="s">
        <v>36076</v>
      </c>
      <c r="C34" s="75" t="s">
        <v>36077</v>
      </c>
      <c r="D34" s="75" t="s">
        <v>36060</v>
      </c>
      <c r="E34" s="1340">
        <v>500000</v>
      </c>
      <c r="F34" s="72" t="s">
        <v>135</v>
      </c>
    </row>
    <row r="35" spans="1:6" ht="31.5" x14ac:dyDescent="0.25">
      <c r="A35" s="69">
        <v>24</v>
      </c>
      <c r="B35" s="75" t="s">
        <v>36078</v>
      </c>
      <c r="C35" s="75" t="s">
        <v>36079</v>
      </c>
      <c r="D35" s="75" t="s">
        <v>36060</v>
      </c>
      <c r="E35" s="1340">
        <v>500000</v>
      </c>
      <c r="F35" s="72" t="s">
        <v>4730</v>
      </c>
    </row>
    <row r="36" spans="1:6" ht="31.5" x14ac:dyDescent="0.25">
      <c r="A36" s="69">
        <v>25</v>
      </c>
      <c r="B36" s="75" t="s">
        <v>36080</v>
      </c>
      <c r="C36" s="75" t="s">
        <v>36081</v>
      </c>
      <c r="D36" s="75" t="s">
        <v>36060</v>
      </c>
      <c r="E36" s="1340">
        <v>500000</v>
      </c>
      <c r="F36" s="72" t="s">
        <v>4730</v>
      </c>
    </row>
    <row r="37" spans="1:6" ht="31.5" x14ac:dyDescent="0.25">
      <c r="A37" s="69">
        <v>26</v>
      </c>
      <c r="B37" s="75" t="s">
        <v>36082</v>
      </c>
      <c r="C37" s="75" t="s">
        <v>36083</v>
      </c>
      <c r="D37" s="75" t="s">
        <v>36084</v>
      </c>
      <c r="E37" s="1340">
        <v>800000</v>
      </c>
      <c r="F37" s="72" t="s">
        <v>13</v>
      </c>
    </row>
    <row r="38" spans="1:6" ht="31.5" x14ac:dyDescent="0.25">
      <c r="A38" s="69">
        <v>27</v>
      </c>
      <c r="B38" s="75" t="s">
        <v>36085</v>
      </c>
      <c r="C38" s="75" t="s">
        <v>36086</v>
      </c>
      <c r="D38" s="75" t="s">
        <v>18366</v>
      </c>
      <c r="E38" s="1340">
        <v>500000</v>
      </c>
      <c r="F38" s="72" t="s">
        <v>13</v>
      </c>
    </row>
    <row r="39" spans="1:6" ht="31.5" x14ac:dyDescent="0.25">
      <c r="A39" s="69">
        <v>28</v>
      </c>
      <c r="B39" s="75" t="s">
        <v>36087</v>
      </c>
      <c r="C39" s="75" t="s">
        <v>36088</v>
      </c>
      <c r="D39" s="75" t="s">
        <v>36060</v>
      </c>
      <c r="E39" s="1340">
        <v>500000</v>
      </c>
      <c r="F39" s="72" t="s">
        <v>4730</v>
      </c>
    </row>
    <row r="40" spans="1:6" ht="31.5" x14ac:dyDescent="0.25">
      <c r="A40" s="69">
        <v>29</v>
      </c>
      <c r="B40" s="75" t="s">
        <v>36089</v>
      </c>
      <c r="C40" s="75" t="s">
        <v>36090</v>
      </c>
      <c r="D40" s="75" t="s">
        <v>6895</v>
      </c>
      <c r="E40" s="1340">
        <v>500000</v>
      </c>
      <c r="F40" s="72" t="s">
        <v>135</v>
      </c>
    </row>
    <row r="41" spans="1:6" ht="47.25" x14ac:dyDescent="0.25">
      <c r="A41" s="69">
        <v>30</v>
      </c>
      <c r="B41" s="75" t="s">
        <v>36091</v>
      </c>
      <c r="C41" s="75" t="s">
        <v>36092</v>
      </c>
      <c r="D41" s="75" t="s">
        <v>36093</v>
      </c>
      <c r="E41" s="1340">
        <v>400000</v>
      </c>
      <c r="F41" s="72" t="s">
        <v>135</v>
      </c>
    </row>
    <row r="42" spans="1:6" ht="31.5" x14ac:dyDescent="0.25">
      <c r="A42" s="69">
        <v>31</v>
      </c>
      <c r="B42" s="75" t="s">
        <v>36094</v>
      </c>
      <c r="C42" s="75" t="s">
        <v>36095</v>
      </c>
      <c r="D42" s="75" t="s">
        <v>36060</v>
      </c>
      <c r="E42" s="1340">
        <v>500000</v>
      </c>
      <c r="F42" s="72" t="s">
        <v>135</v>
      </c>
    </row>
    <row r="43" spans="1:6" ht="31.5" x14ac:dyDescent="0.25">
      <c r="A43" s="69">
        <v>32</v>
      </c>
      <c r="B43" s="75" t="s">
        <v>36096</v>
      </c>
      <c r="C43" s="75" t="s">
        <v>36097</v>
      </c>
      <c r="D43" s="75" t="s">
        <v>6895</v>
      </c>
      <c r="E43" s="1340">
        <v>500000</v>
      </c>
      <c r="F43" s="72" t="s">
        <v>13</v>
      </c>
    </row>
    <row r="44" spans="1:6" ht="15.75" x14ac:dyDescent="0.25">
      <c r="A44" s="69"/>
      <c r="B44" s="2351" t="s">
        <v>5872</v>
      </c>
      <c r="C44" s="2351"/>
      <c r="D44" s="75"/>
      <c r="E44" s="1340"/>
      <c r="F44" s="72"/>
    </row>
    <row r="45" spans="1:6" ht="47.25" x14ac:dyDescent="0.25">
      <c r="A45" s="69">
        <v>33</v>
      </c>
      <c r="B45" s="75" t="s">
        <v>36098</v>
      </c>
      <c r="C45" s="75" t="s">
        <v>36099</v>
      </c>
      <c r="D45" s="75" t="s">
        <v>19071</v>
      </c>
      <c r="E45" s="1340">
        <v>900000</v>
      </c>
      <c r="F45" s="72" t="s">
        <v>13</v>
      </c>
    </row>
    <row r="46" spans="1:6" ht="63" x14ac:dyDescent="0.25">
      <c r="A46" s="69">
        <v>34</v>
      </c>
      <c r="B46" s="75" t="s">
        <v>36100</v>
      </c>
      <c r="C46" s="75" t="s">
        <v>36101</v>
      </c>
      <c r="D46" s="75" t="s">
        <v>36102</v>
      </c>
      <c r="E46" s="1340">
        <v>900000</v>
      </c>
      <c r="F46" s="72" t="s">
        <v>13</v>
      </c>
    </row>
    <row r="47" spans="1:6" ht="47.25" x14ac:dyDescent="0.25">
      <c r="A47" s="69">
        <v>35</v>
      </c>
      <c r="B47" s="75" t="s">
        <v>36103</v>
      </c>
      <c r="C47" s="75" t="s">
        <v>36104</v>
      </c>
      <c r="D47" s="75" t="s">
        <v>6895</v>
      </c>
      <c r="E47" s="1340">
        <v>500000</v>
      </c>
      <c r="F47" s="72" t="s">
        <v>1294</v>
      </c>
    </row>
    <row r="48" spans="1:6" ht="47.25" x14ac:dyDescent="0.25">
      <c r="A48" s="69">
        <v>36</v>
      </c>
      <c r="B48" s="75" t="s">
        <v>36105</v>
      </c>
      <c r="C48" s="75" t="s">
        <v>36106</v>
      </c>
      <c r="D48" s="75" t="s">
        <v>36107</v>
      </c>
      <c r="E48" s="1340">
        <v>800000</v>
      </c>
      <c r="F48" s="72" t="s">
        <v>13</v>
      </c>
    </row>
    <row r="49" spans="1:6" ht="47.25" x14ac:dyDescent="0.25">
      <c r="A49" s="69">
        <v>37</v>
      </c>
      <c r="B49" s="75" t="s">
        <v>30672</v>
      </c>
      <c r="C49" s="75" t="s">
        <v>36108</v>
      </c>
      <c r="D49" s="75" t="s">
        <v>36109</v>
      </c>
      <c r="E49" s="1340">
        <v>800000</v>
      </c>
      <c r="F49" s="72" t="s">
        <v>4730</v>
      </c>
    </row>
    <row r="50" spans="1:6" ht="47.25" x14ac:dyDescent="0.25">
      <c r="A50" s="69">
        <v>38</v>
      </c>
      <c r="B50" s="75" t="s">
        <v>36110</v>
      </c>
      <c r="C50" s="75" t="s">
        <v>36111</v>
      </c>
      <c r="D50" s="75" t="s">
        <v>6895</v>
      </c>
      <c r="E50" s="1340">
        <v>500000</v>
      </c>
      <c r="F50" s="72" t="s">
        <v>13</v>
      </c>
    </row>
    <row r="51" spans="1:6" ht="63" x14ac:dyDescent="0.25">
      <c r="A51" s="69">
        <v>39</v>
      </c>
      <c r="B51" s="75" t="s">
        <v>36112</v>
      </c>
      <c r="C51" s="75" t="s">
        <v>36113</v>
      </c>
      <c r="D51" s="75" t="s">
        <v>379</v>
      </c>
      <c r="E51" s="1340">
        <v>800000</v>
      </c>
      <c r="F51" s="72" t="s">
        <v>13</v>
      </c>
    </row>
    <row r="52" spans="1:6" ht="47.25" x14ac:dyDescent="0.25">
      <c r="A52" s="69">
        <v>40</v>
      </c>
      <c r="B52" s="75" t="s">
        <v>36114</v>
      </c>
      <c r="C52" s="75" t="s">
        <v>36115</v>
      </c>
      <c r="D52" s="75" t="s">
        <v>14672</v>
      </c>
      <c r="E52" s="1340">
        <v>900000</v>
      </c>
      <c r="F52" s="72" t="s">
        <v>1294</v>
      </c>
    </row>
    <row r="53" spans="1:6" ht="47.25" x14ac:dyDescent="0.25">
      <c r="A53" s="69">
        <v>41</v>
      </c>
      <c r="B53" s="75" t="s">
        <v>36116</v>
      </c>
      <c r="C53" s="75" t="s">
        <v>36117</v>
      </c>
      <c r="D53" s="75" t="s">
        <v>9452</v>
      </c>
      <c r="E53" s="1340">
        <v>900000</v>
      </c>
      <c r="F53" s="72" t="s">
        <v>13</v>
      </c>
    </row>
    <row r="54" spans="1:6" ht="47.25" x14ac:dyDescent="0.25">
      <c r="A54" s="69">
        <v>42</v>
      </c>
      <c r="B54" s="75" t="s">
        <v>36118</v>
      </c>
      <c r="C54" s="75" t="s">
        <v>36119</v>
      </c>
      <c r="D54" s="75" t="s">
        <v>36120</v>
      </c>
      <c r="E54" s="1340">
        <v>800000</v>
      </c>
      <c r="F54" s="72" t="s">
        <v>135</v>
      </c>
    </row>
    <row r="55" spans="1:6" ht="63" x14ac:dyDescent="0.25">
      <c r="A55" s="69">
        <v>43</v>
      </c>
      <c r="B55" s="152" t="s">
        <v>36121</v>
      </c>
      <c r="C55" s="152" t="s">
        <v>36122</v>
      </c>
      <c r="D55" s="152" t="s">
        <v>36123</v>
      </c>
      <c r="E55" s="1469">
        <v>800000</v>
      </c>
      <c r="F55" s="154" t="s">
        <v>135</v>
      </c>
    </row>
    <row r="56" spans="1:6" ht="47.25" x14ac:dyDescent="0.25">
      <c r="A56" s="69">
        <v>44</v>
      </c>
      <c r="B56" s="75" t="s">
        <v>36124</v>
      </c>
      <c r="C56" s="75" t="s">
        <v>36125</v>
      </c>
      <c r="D56" s="75" t="s">
        <v>36126</v>
      </c>
      <c r="E56" s="1340">
        <v>600000</v>
      </c>
      <c r="F56" s="72" t="s">
        <v>1294</v>
      </c>
    </row>
    <row r="57" spans="1:6" ht="47.25" x14ac:dyDescent="0.25">
      <c r="A57" s="69">
        <v>45</v>
      </c>
      <c r="B57" s="75" t="s">
        <v>36127</v>
      </c>
      <c r="C57" s="75" t="s">
        <v>36128</v>
      </c>
      <c r="D57" s="75" t="s">
        <v>14672</v>
      </c>
      <c r="E57" s="1340">
        <v>800000</v>
      </c>
      <c r="F57" s="72" t="s">
        <v>13</v>
      </c>
    </row>
    <row r="58" spans="1:6" ht="31.5" x14ac:dyDescent="0.25">
      <c r="A58" s="69">
        <v>46</v>
      </c>
      <c r="B58" s="75" t="s">
        <v>36129</v>
      </c>
      <c r="C58" s="75" t="s">
        <v>36130</v>
      </c>
      <c r="D58" s="75" t="s">
        <v>14672</v>
      </c>
      <c r="E58" s="1340">
        <v>900000</v>
      </c>
      <c r="F58" s="72" t="s">
        <v>135</v>
      </c>
    </row>
    <row r="59" spans="1:6" ht="31.5" x14ac:dyDescent="0.25">
      <c r="A59" s="69">
        <v>47</v>
      </c>
      <c r="B59" s="75" t="s">
        <v>36131</v>
      </c>
      <c r="C59" s="75" t="s">
        <v>36132</v>
      </c>
      <c r="D59" s="75" t="s">
        <v>14672</v>
      </c>
      <c r="E59" s="1340">
        <v>900000</v>
      </c>
      <c r="F59" s="72" t="s">
        <v>135</v>
      </c>
    </row>
    <row r="60" spans="1:6" ht="47.25" x14ac:dyDescent="0.25">
      <c r="A60" s="69">
        <v>48</v>
      </c>
      <c r="B60" s="75" t="s">
        <v>36133</v>
      </c>
      <c r="C60" s="75" t="s">
        <v>36134</v>
      </c>
      <c r="D60" s="75" t="s">
        <v>36135</v>
      </c>
      <c r="E60" s="1340">
        <v>800000</v>
      </c>
      <c r="F60" s="72" t="s">
        <v>4730</v>
      </c>
    </row>
    <row r="61" spans="1:6" ht="47.25" x14ac:dyDescent="0.25">
      <c r="A61" s="69">
        <v>49</v>
      </c>
      <c r="B61" s="75" t="s">
        <v>36136</v>
      </c>
      <c r="C61" s="75" t="s">
        <v>36137</v>
      </c>
      <c r="D61" s="75" t="s">
        <v>33718</v>
      </c>
      <c r="E61" s="1340">
        <v>900000</v>
      </c>
      <c r="F61" s="72" t="s">
        <v>6955</v>
      </c>
    </row>
    <row r="62" spans="1:6" ht="47.25" x14ac:dyDescent="0.25">
      <c r="A62" s="69">
        <v>50</v>
      </c>
      <c r="B62" s="75" t="s">
        <v>36138</v>
      </c>
      <c r="C62" s="75" t="s">
        <v>36139</v>
      </c>
      <c r="D62" s="75" t="s">
        <v>33341</v>
      </c>
      <c r="E62" s="1340">
        <v>800000</v>
      </c>
      <c r="F62" s="72" t="s">
        <v>4730</v>
      </c>
    </row>
    <row r="63" spans="1:6" ht="47.25" x14ac:dyDescent="0.25">
      <c r="A63" s="69">
        <v>51</v>
      </c>
      <c r="B63" s="75" t="s">
        <v>36140</v>
      </c>
      <c r="C63" s="75" t="s">
        <v>36141</v>
      </c>
      <c r="D63" s="75" t="s">
        <v>19195</v>
      </c>
      <c r="E63" s="1340">
        <v>700000</v>
      </c>
      <c r="F63" s="72" t="s">
        <v>13</v>
      </c>
    </row>
    <row r="64" spans="1:6" ht="31.5" x14ac:dyDescent="0.25">
      <c r="A64" s="69">
        <v>52</v>
      </c>
      <c r="B64" s="75" t="s">
        <v>36142</v>
      </c>
      <c r="C64" s="75" t="s">
        <v>36143</v>
      </c>
      <c r="D64" s="75" t="s">
        <v>19195</v>
      </c>
      <c r="E64" s="1340">
        <v>600000</v>
      </c>
      <c r="F64" s="72" t="s">
        <v>1294</v>
      </c>
    </row>
    <row r="65" spans="1:6" ht="63" x14ac:dyDescent="0.25">
      <c r="A65" s="69">
        <v>53</v>
      </c>
      <c r="B65" s="75" t="s">
        <v>36144</v>
      </c>
      <c r="C65" s="75" t="s">
        <v>36145</v>
      </c>
      <c r="D65" s="75" t="s">
        <v>36146</v>
      </c>
      <c r="E65" s="1340">
        <v>800000</v>
      </c>
      <c r="F65" s="72" t="s">
        <v>13</v>
      </c>
    </row>
    <row r="66" spans="1:6" ht="47.25" x14ac:dyDescent="0.25">
      <c r="A66" s="69">
        <v>54</v>
      </c>
      <c r="B66" s="75" t="s">
        <v>36147</v>
      </c>
      <c r="C66" s="75" t="s">
        <v>36148</v>
      </c>
      <c r="D66" s="75" t="s">
        <v>32190</v>
      </c>
      <c r="E66" s="1340">
        <v>800000</v>
      </c>
      <c r="F66" s="72" t="s">
        <v>13</v>
      </c>
    </row>
    <row r="67" spans="1:6" ht="47.25" x14ac:dyDescent="0.25">
      <c r="A67" s="69">
        <v>55</v>
      </c>
      <c r="B67" s="75" t="s">
        <v>36149</v>
      </c>
      <c r="C67" s="75" t="s">
        <v>36150</v>
      </c>
      <c r="D67" s="75" t="s">
        <v>19195</v>
      </c>
      <c r="E67" s="1340">
        <v>800000</v>
      </c>
      <c r="F67" s="72" t="s">
        <v>135</v>
      </c>
    </row>
    <row r="68" spans="1:6" ht="47.25" x14ac:dyDescent="0.25">
      <c r="A68" s="69">
        <v>56</v>
      </c>
      <c r="B68" s="75" t="s">
        <v>36151</v>
      </c>
      <c r="C68" s="75" t="s">
        <v>36152</v>
      </c>
      <c r="D68" s="75" t="s">
        <v>33341</v>
      </c>
      <c r="E68" s="1340">
        <v>800000</v>
      </c>
      <c r="F68" s="72" t="s">
        <v>13</v>
      </c>
    </row>
    <row r="69" spans="1:6" ht="47.25" x14ac:dyDescent="0.25">
      <c r="A69" s="69">
        <v>57</v>
      </c>
      <c r="B69" s="75" t="s">
        <v>36153</v>
      </c>
      <c r="C69" s="75" t="s">
        <v>36154</v>
      </c>
      <c r="D69" s="75" t="s">
        <v>33341</v>
      </c>
      <c r="E69" s="1340">
        <v>800000</v>
      </c>
      <c r="F69" s="72" t="s">
        <v>13</v>
      </c>
    </row>
    <row r="70" spans="1:6" ht="47.25" x14ac:dyDescent="0.25">
      <c r="A70" s="69">
        <v>58</v>
      </c>
      <c r="B70" s="75" t="s">
        <v>36155</v>
      </c>
      <c r="C70" s="75" t="s">
        <v>36156</v>
      </c>
      <c r="D70" s="75" t="s">
        <v>33341</v>
      </c>
      <c r="E70" s="1340">
        <v>800000</v>
      </c>
      <c r="F70" s="72" t="s">
        <v>13</v>
      </c>
    </row>
    <row r="71" spans="1:6" ht="47.25" x14ac:dyDescent="0.25">
      <c r="A71" s="69">
        <v>59</v>
      </c>
      <c r="B71" s="75" t="s">
        <v>36157</v>
      </c>
      <c r="C71" s="75" t="s">
        <v>36158</v>
      </c>
      <c r="D71" s="75" t="s">
        <v>36093</v>
      </c>
      <c r="E71" s="1340">
        <v>600000</v>
      </c>
      <c r="F71" s="72" t="s">
        <v>13</v>
      </c>
    </row>
    <row r="72" spans="1:6" ht="15.75" x14ac:dyDescent="0.25">
      <c r="A72" s="69"/>
      <c r="B72" s="2351" t="s">
        <v>303</v>
      </c>
      <c r="C72" s="2351"/>
      <c r="D72" s="75"/>
      <c r="E72" s="1340"/>
      <c r="F72" s="72"/>
    </row>
    <row r="73" spans="1:6" ht="31.5" x14ac:dyDescent="0.25">
      <c r="A73" s="69">
        <v>60</v>
      </c>
      <c r="B73" s="75" t="s">
        <v>36159</v>
      </c>
      <c r="C73" s="75" t="s">
        <v>36160</v>
      </c>
      <c r="D73" s="75" t="s">
        <v>4164</v>
      </c>
      <c r="E73" s="1340">
        <v>90000</v>
      </c>
      <c r="F73" s="72" t="s">
        <v>13</v>
      </c>
    </row>
    <row r="74" spans="1:6" ht="31.5" x14ac:dyDescent="0.25">
      <c r="A74" s="69">
        <v>61</v>
      </c>
      <c r="B74" s="75" t="s">
        <v>36161</v>
      </c>
      <c r="C74" s="75" t="s">
        <v>36162</v>
      </c>
      <c r="D74" s="75" t="s">
        <v>4164</v>
      </c>
      <c r="E74" s="1340">
        <v>90000</v>
      </c>
      <c r="F74" s="72" t="s">
        <v>13</v>
      </c>
    </row>
    <row r="75" spans="1:6" ht="31.5" x14ac:dyDescent="0.25">
      <c r="A75" s="69">
        <v>62</v>
      </c>
      <c r="B75" s="75" t="s">
        <v>36163</v>
      </c>
      <c r="C75" s="75" t="s">
        <v>36164</v>
      </c>
      <c r="D75" s="75" t="s">
        <v>4164</v>
      </c>
      <c r="E75" s="1340">
        <v>90000</v>
      </c>
      <c r="F75" s="72" t="s">
        <v>13</v>
      </c>
    </row>
    <row r="76" spans="1:6" ht="31.5" x14ac:dyDescent="0.25">
      <c r="A76" s="69">
        <v>63</v>
      </c>
      <c r="B76" s="75" t="s">
        <v>36165</v>
      </c>
      <c r="C76" s="75" t="s">
        <v>36166</v>
      </c>
      <c r="D76" s="75" t="s">
        <v>4164</v>
      </c>
      <c r="E76" s="1340">
        <v>80000</v>
      </c>
      <c r="F76" s="72" t="s">
        <v>13</v>
      </c>
    </row>
    <row r="77" spans="1:6" ht="31.5" x14ac:dyDescent="0.25">
      <c r="A77" s="69">
        <v>64</v>
      </c>
      <c r="B77" s="75" t="s">
        <v>36167</v>
      </c>
      <c r="C77" s="75" t="s">
        <v>36168</v>
      </c>
      <c r="D77" s="75" t="s">
        <v>4164</v>
      </c>
      <c r="E77" s="1340">
        <v>90000</v>
      </c>
      <c r="F77" s="72" t="s">
        <v>13</v>
      </c>
    </row>
    <row r="78" spans="1:6" ht="31.5" x14ac:dyDescent="0.25">
      <c r="A78" s="69">
        <v>65</v>
      </c>
      <c r="B78" s="75" t="s">
        <v>36169</v>
      </c>
      <c r="C78" s="75" t="s">
        <v>36170</v>
      </c>
      <c r="D78" s="75" t="s">
        <v>4164</v>
      </c>
      <c r="E78" s="1340">
        <v>80000</v>
      </c>
      <c r="F78" s="72" t="s">
        <v>13</v>
      </c>
    </row>
    <row r="79" spans="1:6" ht="31.5" x14ac:dyDescent="0.25">
      <c r="A79" s="69">
        <v>66</v>
      </c>
      <c r="B79" s="75" t="s">
        <v>36171</v>
      </c>
      <c r="C79" s="75" t="s">
        <v>36172</v>
      </c>
      <c r="D79" s="75" t="s">
        <v>4164</v>
      </c>
      <c r="E79" s="1340">
        <v>90000</v>
      </c>
      <c r="F79" s="72" t="s">
        <v>13</v>
      </c>
    </row>
    <row r="80" spans="1:6" ht="31.5" x14ac:dyDescent="0.25">
      <c r="A80" s="69">
        <v>67</v>
      </c>
      <c r="B80" s="75" t="s">
        <v>36173</v>
      </c>
      <c r="C80" s="75" t="s">
        <v>36174</v>
      </c>
      <c r="D80" s="75" t="s">
        <v>4164</v>
      </c>
      <c r="E80" s="1340">
        <v>90000</v>
      </c>
      <c r="F80" s="72" t="s">
        <v>13</v>
      </c>
    </row>
    <row r="81" spans="1:6" ht="31.5" x14ac:dyDescent="0.25">
      <c r="A81" s="69">
        <v>68</v>
      </c>
      <c r="B81" s="75" t="s">
        <v>36175</v>
      </c>
      <c r="C81" s="75" t="s">
        <v>36176</v>
      </c>
      <c r="D81" s="75" t="s">
        <v>4164</v>
      </c>
      <c r="E81" s="1340">
        <v>90000</v>
      </c>
      <c r="F81" s="72" t="s">
        <v>13</v>
      </c>
    </row>
    <row r="82" spans="1:6" ht="31.5" x14ac:dyDescent="0.25">
      <c r="A82" s="69">
        <v>69</v>
      </c>
      <c r="B82" s="75" t="s">
        <v>36177</v>
      </c>
      <c r="C82" s="75" t="s">
        <v>36178</v>
      </c>
      <c r="D82" s="75" t="s">
        <v>4164</v>
      </c>
      <c r="E82" s="1340">
        <v>90000</v>
      </c>
      <c r="F82" s="72" t="s">
        <v>13</v>
      </c>
    </row>
    <row r="83" spans="1:6" ht="31.5" x14ac:dyDescent="0.25">
      <c r="A83" s="69">
        <v>70</v>
      </c>
      <c r="B83" s="75" t="s">
        <v>36179</v>
      </c>
      <c r="C83" s="75" t="s">
        <v>36180</v>
      </c>
      <c r="D83" s="75" t="s">
        <v>4164</v>
      </c>
      <c r="E83" s="1340">
        <v>80000</v>
      </c>
      <c r="F83" s="72" t="s">
        <v>13</v>
      </c>
    </row>
    <row r="84" spans="1:6" ht="31.5" x14ac:dyDescent="0.25">
      <c r="A84" s="69">
        <v>71</v>
      </c>
      <c r="B84" s="75" t="s">
        <v>36181</v>
      </c>
      <c r="C84" s="75" t="s">
        <v>36182</v>
      </c>
      <c r="D84" s="75" t="s">
        <v>4164</v>
      </c>
      <c r="E84" s="1340">
        <v>90000</v>
      </c>
      <c r="F84" s="72" t="s">
        <v>13</v>
      </c>
    </row>
    <row r="85" spans="1:6" ht="31.5" x14ac:dyDescent="0.25">
      <c r="A85" s="69">
        <v>72</v>
      </c>
      <c r="B85" s="75" t="s">
        <v>36183</v>
      </c>
      <c r="C85" s="75" t="s">
        <v>36184</v>
      </c>
      <c r="D85" s="75" t="s">
        <v>4164</v>
      </c>
      <c r="E85" s="1340">
        <v>90000</v>
      </c>
      <c r="F85" s="72" t="s">
        <v>13</v>
      </c>
    </row>
    <row r="86" spans="1:6" ht="31.5" x14ac:dyDescent="0.25">
      <c r="A86" s="69">
        <v>73</v>
      </c>
      <c r="B86" s="75" t="s">
        <v>36185</v>
      </c>
      <c r="C86" s="75" t="s">
        <v>36186</v>
      </c>
      <c r="D86" s="75" t="s">
        <v>4164</v>
      </c>
      <c r="E86" s="1340">
        <v>80000</v>
      </c>
      <c r="F86" s="72" t="s">
        <v>13</v>
      </c>
    </row>
    <row r="87" spans="1:6" ht="31.5" x14ac:dyDescent="0.25">
      <c r="A87" s="69">
        <v>74</v>
      </c>
      <c r="B87" s="75" t="s">
        <v>36187</v>
      </c>
      <c r="C87" s="75" t="s">
        <v>36188</v>
      </c>
      <c r="D87" s="75" t="s">
        <v>4164</v>
      </c>
      <c r="E87" s="1340">
        <v>90000</v>
      </c>
      <c r="F87" s="72" t="s">
        <v>13</v>
      </c>
    </row>
    <row r="88" spans="1:6" ht="31.5" x14ac:dyDescent="0.25">
      <c r="A88" s="69">
        <v>75</v>
      </c>
      <c r="B88" s="75" t="s">
        <v>36189</v>
      </c>
      <c r="C88" s="75" t="s">
        <v>36190</v>
      </c>
      <c r="D88" s="75" t="s">
        <v>4164</v>
      </c>
      <c r="E88" s="1340">
        <v>90000</v>
      </c>
      <c r="F88" s="72" t="s">
        <v>13</v>
      </c>
    </row>
    <row r="89" spans="1:6" ht="31.5" x14ac:dyDescent="0.25">
      <c r="A89" s="69">
        <v>76</v>
      </c>
      <c r="B89" s="75" t="s">
        <v>36191</v>
      </c>
      <c r="C89" s="75" t="s">
        <v>36192</v>
      </c>
      <c r="D89" s="75" t="s">
        <v>4164</v>
      </c>
      <c r="E89" s="1340">
        <v>90000</v>
      </c>
      <c r="F89" s="72" t="s">
        <v>13</v>
      </c>
    </row>
    <row r="90" spans="1:6" ht="31.5" x14ac:dyDescent="0.25">
      <c r="A90" s="69">
        <v>77</v>
      </c>
      <c r="B90" s="75" t="s">
        <v>36193</v>
      </c>
      <c r="C90" s="75" t="s">
        <v>36194</v>
      </c>
      <c r="D90" s="75" t="s">
        <v>4164</v>
      </c>
      <c r="E90" s="1340">
        <v>90000</v>
      </c>
      <c r="F90" s="72" t="s">
        <v>13</v>
      </c>
    </row>
    <row r="91" spans="1:6" ht="31.5" x14ac:dyDescent="0.25">
      <c r="A91" s="69">
        <v>78</v>
      </c>
      <c r="B91" s="75" t="s">
        <v>36195</v>
      </c>
      <c r="C91" s="75" t="s">
        <v>36196</v>
      </c>
      <c r="D91" s="75" t="s">
        <v>4164</v>
      </c>
      <c r="E91" s="1340">
        <v>90000</v>
      </c>
      <c r="F91" s="72" t="s">
        <v>13</v>
      </c>
    </row>
    <row r="92" spans="1:6" ht="31.5" x14ac:dyDescent="0.25">
      <c r="A92" s="69">
        <v>79</v>
      </c>
      <c r="B92" s="75" t="s">
        <v>36197</v>
      </c>
      <c r="C92" s="75" t="s">
        <v>36198</v>
      </c>
      <c r="D92" s="75" t="s">
        <v>4164</v>
      </c>
      <c r="E92" s="1340">
        <v>66206.899999999994</v>
      </c>
      <c r="F92" s="72" t="s">
        <v>13</v>
      </c>
    </row>
    <row r="93" spans="1:6" ht="15.75" x14ac:dyDescent="0.25">
      <c r="A93" s="69"/>
      <c r="B93" s="76" t="s">
        <v>219</v>
      </c>
      <c r="C93" s="75"/>
      <c r="D93" s="75"/>
      <c r="E93" s="1340"/>
      <c r="F93" s="72"/>
    </row>
    <row r="94" spans="1:6" ht="31.5" x14ac:dyDescent="0.25">
      <c r="A94" s="69">
        <v>80</v>
      </c>
      <c r="B94" s="69" t="s">
        <v>36199</v>
      </c>
      <c r="C94" s="69" t="s">
        <v>36200</v>
      </c>
      <c r="D94" s="69" t="s">
        <v>36201</v>
      </c>
      <c r="E94" s="162">
        <v>1500000</v>
      </c>
      <c r="F94" s="72" t="s">
        <v>135</v>
      </c>
    </row>
    <row r="95" spans="1:6" ht="31.5" x14ac:dyDescent="0.25">
      <c r="A95" s="69">
        <v>81</v>
      </c>
      <c r="B95" s="69" t="s">
        <v>36202</v>
      </c>
      <c r="C95" s="69" t="s">
        <v>36203</v>
      </c>
      <c r="D95" s="69" t="s">
        <v>36204</v>
      </c>
      <c r="E95" s="162">
        <v>500000</v>
      </c>
      <c r="F95" s="72" t="s">
        <v>6734</v>
      </c>
    </row>
    <row r="96" spans="1:6" ht="31.5" x14ac:dyDescent="0.25">
      <c r="A96" s="69">
        <v>82</v>
      </c>
      <c r="B96" s="69" t="s">
        <v>36205</v>
      </c>
      <c r="C96" s="69" t="s">
        <v>36206</v>
      </c>
      <c r="D96" s="69" t="s">
        <v>36207</v>
      </c>
      <c r="E96" s="162">
        <v>700000</v>
      </c>
      <c r="F96" s="72" t="s">
        <v>13</v>
      </c>
    </row>
    <row r="97" spans="1:6" ht="15.75" x14ac:dyDescent="0.25">
      <c r="A97" s="69"/>
      <c r="B97" s="76" t="s">
        <v>248</v>
      </c>
      <c r="C97" s="75"/>
      <c r="D97" s="75"/>
      <c r="E97" s="1379">
        <f>SUM(E6:E96)</f>
        <v>75310344.770000011</v>
      </c>
      <c r="F97" s="72"/>
    </row>
    <row r="98" spans="1:6" ht="15.75" x14ac:dyDescent="0.25">
      <c r="A98" s="131"/>
      <c r="B98" s="2418" t="s">
        <v>9</v>
      </c>
      <c r="C98" s="2418"/>
      <c r="D98" s="2418"/>
      <c r="E98" s="424"/>
      <c r="F98" s="71"/>
    </row>
    <row r="99" spans="1:6" ht="63" x14ac:dyDescent="0.25">
      <c r="A99" s="131">
        <v>1</v>
      </c>
      <c r="B99" s="69" t="s">
        <v>269</v>
      </c>
      <c r="C99" s="7" t="s">
        <v>36208</v>
      </c>
      <c r="D99" s="69" t="s">
        <v>271</v>
      </c>
      <c r="E99" s="187">
        <v>1000000</v>
      </c>
      <c r="F99" s="541" t="s">
        <v>272</v>
      </c>
    </row>
    <row r="100" spans="1:6" ht="15.75" x14ac:dyDescent="0.25">
      <c r="A100" s="131"/>
      <c r="B100" s="70" t="s">
        <v>273</v>
      </c>
      <c r="C100" s="7"/>
      <c r="D100" s="69"/>
      <c r="E100" s="187"/>
      <c r="F100" s="541"/>
    </row>
    <row r="101" spans="1:6" ht="63" x14ac:dyDescent="0.25">
      <c r="A101" s="131">
        <v>2</v>
      </c>
      <c r="B101" s="69" t="s">
        <v>274</v>
      </c>
      <c r="C101" s="7" t="s">
        <v>36209</v>
      </c>
      <c r="D101" s="69" t="s">
        <v>276</v>
      </c>
      <c r="E101" s="187">
        <v>4500000</v>
      </c>
      <c r="F101" s="541" t="s">
        <v>277</v>
      </c>
    </row>
    <row r="102" spans="1:6" ht="15.75" x14ac:dyDescent="0.25">
      <c r="A102" s="131"/>
      <c r="B102" s="70" t="s">
        <v>248</v>
      </c>
      <c r="C102" s="69"/>
      <c r="D102" s="69"/>
      <c r="E102" s="189">
        <v>5500000</v>
      </c>
      <c r="F102" s="541"/>
    </row>
    <row r="103" spans="1:6" s="91" customFormat="1" ht="18" customHeight="1" x14ac:dyDescent="0.25">
      <c r="A103" s="131"/>
      <c r="B103" s="2348" t="s">
        <v>323</v>
      </c>
      <c r="C103" s="2350"/>
      <c r="D103" s="69"/>
      <c r="E103" s="189"/>
      <c r="F103" s="541"/>
    </row>
    <row r="104" spans="1:6" ht="47.25" x14ac:dyDescent="0.25">
      <c r="A104" s="69"/>
      <c r="B104" s="75" t="s">
        <v>36210</v>
      </c>
      <c r="C104" s="75" t="s">
        <v>36211</v>
      </c>
      <c r="D104" s="75" t="s">
        <v>16794</v>
      </c>
      <c r="E104" s="1296">
        <v>900000</v>
      </c>
      <c r="F104" s="72" t="s">
        <v>135</v>
      </c>
    </row>
    <row r="105" spans="1:6" ht="47.25" x14ac:dyDescent="0.25">
      <c r="A105" s="69"/>
      <c r="B105" s="75" t="s">
        <v>36212</v>
      </c>
      <c r="C105" s="75" t="s">
        <v>36213</v>
      </c>
      <c r="D105" s="75" t="s">
        <v>16794</v>
      </c>
      <c r="E105" s="1296">
        <v>600000</v>
      </c>
      <c r="F105" s="72" t="s">
        <v>135</v>
      </c>
    </row>
    <row r="106" spans="1:6" ht="63" x14ac:dyDescent="0.25">
      <c r="A106" s="69"/>
      <c r="B106" s="75" t="s">
        <v>36214</v>
      </c>
      <c r="C106" s="75" t="s">
        <v>36215</v>
      </c>
      <c r="D106" s="75" t="s">
        <v>16794</v>
      </c>
      <c r="E106" s="1296">
        <v>900000</v>
      </c>
      <c r="F106" s="72" t="s">
        <v>135</v>
      </c>
    </row>
    <row r="107" spans="1:6" ht="31.5" x14ac:dyDescent="0.25">
      <c r="A107" s="69"/>
      <c r="B107" s="75" t="s">
        <v>36216</v>
      </c>
      <c r="C107" s="75" t="s">
        <v>36217</v>
      </c>
      <c r="D107" s="75" t="s">
        <v>16794</v>
      </c>
      <c r="E107" s="1296">
        <v>900000</v>
      </c>
      <c r="F107" s="72" t="s">
        <v>6955</v>
      </c>
    </row>
    <row r="108" spans="1:6" ht="47.25" x14ac:dyDescent="0.25">
      <c r="A108" s="69"/>
      <c r="B108" s="75" t="s">
        <v>36218</v>
      </c>
      <c r="C108" s="75" t="s">
        <v>36219</v>
      </c>
      <c r="D108" s="75" t="s">
        <v>16794</v>
      </c>
      <c r="E108" s="1296">
        <v>900000</v>
      </c>
      <c r="F108" s="72" t="s">
        <v>6955</v>
      </c>
    </row>
    <row r="109" spans="1:6" ht="47.25" x14ac:dyDescent="0.25">
      <c r="A109" s="69"/>
      <c r="B109" s="75" t="s">
        <v>36220</v>
      </c>
      <c r="C109" s="75" t="s">
        <v>36221</v>
      </c>
      <c r="D109" s="75" t="s">
        <v>16794</v>
      </c>
      <c r="E109" s="1296">
        <v>900000</v>
      </c>
      <c r="F109" s="72" t="s">
        <v>6955</v>
      </c>
    </row>
    <row r="110" spans="1:6" ht="78.75" x14ac:dyDescent="0.25">
      <c r="A110" s="158">
        <v>80</v>
      </c>
      <c r="B110" s="158" t="s">
        <v>36222</v>
      </c>
      <c r="C110" s="158" t="s">
        <v>36223</v>
      </c>
      <c r="D110" s="158" t="s">
        <v>36224</v>
      </c>
      <c r="E110" s="162">
        <v>900000</v>
      </c>
      <c r="F110" s="103" t="s">
        <v>6955</v>
      </c>
    </row>
    <row r="111" spans="1:6" ht="15.75" x14ac:dyDescent="0.25">
      <c r="A111" s="173"/>
      <c r="B111" s="96" t="s">
        <v>248</v>
      </c>
      <c r="C111" s="173"/>
      <c r="D111" s="173"/>
      <c r="E111" s="217">
        <f>SUM(E104:E110)</f>
        <v>6000000</v>
      </c>
      <c r="F111" s="1453"/>
    </row>
    <row r="112" spans="1:6" ht="18.75" customHeight="1" x14ac:dyDescent="0.25">
      <c r="A112" s="173"/>
      <c r="B112" s="2373" t="s">
        <v>324</v>
      </c>
      <c r="C112" s="2374"/>
      <c r="D112" s="173"/>
      <c r="E112" s="217">
        <f>E111+E102+E97</f>
        <v>86810344.770000011</v>
      </c>
      <c r="F112" s="173"/>
    </row>
    <row r="114" spans="1:6" s="1730" customFormat="1" ht="15.75" x14ac:dyDescent="0.25"/>
    <row r="115" spans="1:6" ht="15.75" x14ac:dyDescent="0.25">
      <c r="A115" s="2519" t="s">
        <v>0</v>
      </c>
      <c r="B115" s="2520"/>
      <c r="C115" s="2520"/>
      <c r="D115" s="2520"/>
      <c r="E115" s="2520"/>
      <c r="F115" s="2521"/>
    </row>
    <row r="116" spans="1:6" ht="15.75" x14ac:dyDescent="0.25">
      <c r="A116" s="2519" t="s">
        <v>36033</v>
      </c>
      <c r="B116" s="2520"/>
      <c r="C116" s="2520"/>
      <c r="D116" s="2520"/>
      <c r="E116" s="2520"/>
      <c r="F116" s="2521"/>
    </row>
    <row r="117" spans="1:6" ht="15.75" x14ac:dyDescent="0.25">
      <c r="A117" s="2519" t="s">
        <v>281</v>
      </c>
      <c r="B117" s="2520"/>
      <c r="C117" s="2520"/>
      <c r="D117" s="2520"/>
      <c r="E117" s="2520"/>
      <c r="F117" s="2521"/>
    </row>
    <row r="118" spans="1:6" ht="31.5" x14ac:dyDescent="0.25">
      <c r="A118" s="2171" t="s">
        <v>18595</v>
      </c>
      <c r="B118" s="2172" t="s">
        <v>4</v>
      </c>
      <c r="C118" s="2172" t="s">
        <v>5</v>
      </c>
      <c r="D118" s="2172" t="s">
        <v>6</v>
      </c>
      <c r="E118" s="1816" t="s">
        <v>2786</v>
      </c>
      <c r="F118" s="2172" t="s">
        <v>7064</v>
      </c>
    </row>
    <row r="119" spans="1:6" ht="15.75" x14ac:dyDescent="0.25">
      <c r="A119" s="2171"/>
      <c r="B119" s="2456" t="s">
        <v>9</v>
      </c>
      <c r="C119" s="2459"/>
      <c r="D119" s="2172"/>
      <c r="E119" s="1816"/>
      <c r="F119" s="2172"/>
    </row>
    <row r="120" spans="1:6" ht="78.75" x14ac:dyDescent="0.25">
      <c r="A120" s="1756">
        <v>1</v>
      </c>
      <c r="B120" s="1755" t="s">
        <v>23</v>
      </c>
      <c r="C120" s="1755" t="s">
        <v>36039</v>
      </c>
      <c r="D120" s="1755" t="s">
        <v>36040</v>
      </c>
      <c r="E120" s="2195">
        <v>379310.34</v>
      </c>
      <c r="F120" s="1741" t="s">
        <v>272</v>
      </c>
    </row>
    <row r="121" spans="1:6" ht="15.75" x14ac:dyDescent="0.25">
      <c r="A121" s="1756"/>
      <c r="B121" s="2456" t="s">
        <v>33034</v>
      </c>
      <c r="C121" s="2459"/>
      <c r="D121" s="1755"/>
      <c r="E121" s="2195"/>
      <c r="F121" s="1741"/>
    </row>
    <row r="122" spans="1:6" ht="78.75" x14ac:dyDescent="0.25">
      <c r="A122" s="1756">
        <v>2</v>
      </c>
      <c r="B122" s="1755" t="s">
        <v>23</v>
      </c>
      <c r="C122" s="1755" t="s">
        <v>36042</v>
      </c>
      <c r="D122" s="1755" t="s">
        <v>36043</v>
      </c>
      <c r="E122" s="2195">
        <v>341379.32</v>
      </c>
      <c r="F122" s="1741" t="s">
        <v>272</v>
      </c>
    </row>
    <row r="123" spans="1:6" ht="15.75" x14ac:dyDescent="0.25">
      <c r="A123" s="1756"/>
      <c r="B123" s="2179" t="s">
        <v>739</v>
      </c>
      <c r="C123" s="1755"/>
      <c r="D123" s="1755"/>
      <c r="E123" s="2195"/>
      <c r="F123" s="1741"/>
    </row>
    <row r="124" spans="1:6" ht="78.75" x14ac:dyDescent="0.25">
      <c r="A124" s="1756">
        <v>3</v>
      </c>
      <c r="B124" s="1949" t="s">
        <v>36780</v>
      </c>
      <c r="C124" s="1755" t="s">
        <v>36046</v>
      </c>
      <c r="D124" s="1755" t="s">
        <v>43</v>
      </c>
      <c r="E124" s="2195">
        <v>568965.51</v>
      </c>
      <c r="F124" s="1741" t="s">
        <v>272</v>
      </c>
    </row>
    <row r="125" spans="1:6" ht="15.75" x14ac:dyDescent="0.25">
      <c r="A125" s="1756"/>
      <c r="B125" s="2456" t="s">
        <v>5895</v>
      </c>
      <c r="C125" s="2459"/>
      <c r="D125" s="1755"/>
      <c r="E125" s="2195"/>
      <c r="F125" s="1741"/>
    </row>
    <row r="126" spans="1:6" ht="31.5" x14ac:dyDescent="0.25">
      <c r="A126" s="1756">
        <v>4</v>
      </c>
      <c r="B126" s="1755" t="s">
        <v>43805</v>
      </c>
      <c r="C126" s="1755" t="s">
        <v>43806</v>
      </c>
      <c r="D126" s="1755" t="s">
        <v>6895</v>
      </c>
      <c r="E126" s="2195">
        <v>500000</v>
      </c>
      <c r="F126" s="1741" t="s">
        <v>13</v>
      </c>
    </row>
    <row r="127" spans="1:6" ht="31.5" x14ac:dyDescent="0.25">
      <c r="A127" s="1756">
        <v>5</v>
      </c>
      <c r="B127" s="1755" t="s">
        <v>43807</v>
      </c>
      <c r="C127" s="1755" t="s">
        <v>43808</v>
      </c>
      <c r="D127" s="1755" t="s">
        <v>6895</v>
      </c>
      <c r="E127" s="2195">
        <v>500000</v>
      </c>
      <c r="F127" s="1741" t="s">
        <v>13</v>
      </c>
    </row>
    <row r="128" spans="1:6" ht="31.5" x14ac:dyDescent="0.25">
      <c r="A128" s="1756">
        <v>6</v>
      </c>
      <c r="B128" s="1755" t="s">
        <v>43809</v>
      </c>
      <c r="C128" s="1755" t="s">
        <v>43810</v>
      </c>
      <c r="D128" s="1755" t="s">
        <v>6895</v>
      </c>
      <c r="E128" s="2195">
        <v>500000</v>
      </c>
      <c r="F128" s="1741" t="s">
        <v>13</v>
      </c>
    </row>
    <row r="129" spans="1:6" ht="15.75" x14ac:dyDescent="0.25">
      <c r="A129" s="1756"/>
      <c r="B129" s="2456" t="s">
        <v>5872</v>
      </c>
      <c r="C129" s="2459"/>
      <c r="D129" s="1755"/>
      <c r="E129" s="2195"/>
      <c r="F129" s="1741"/>
    </row>
    <row r="130" spans="1:6" ht="47.25" x14ac:dyDescent="0.25">
      <c r="A130" s="1756">
        <v>7</v>
      </c>
      <c r="B130" s="1755" t="s">
        <v>43811</v>
      </c>
      <c r="C130" s="1755" t="s">
        <v>43812</v>
      </c>
      <c r="D130" s="1755" t="s">
        <v>43813</v>
      </c>
      <c r="E130" s="2195">
        <v>800000</v>
      </c>
      <c r="F130" s="1741" t="s">
        <v>13</v>
      </c>
    </row>
    <row r="131" spans="1:6" ht="47.25" x14ac:dyDescent="0.25">
      <c r="A131" s="1756">
        <v>8</v>
      </c>
      <c r="B131" s="1755" t="s">
        <v>43814</v>
      </c>
      <c r="C131" s="1755" t="s">
        <v>43815</v>
      </c>
      <c r="D131" s="1755" t="s">
        <v>43813</v>
      </c>
      <c r="E131" s="2195">
        <v>900000</v>
      </c>
      <c r="F131" s="1741" t="s">
        <v>13</v>
      </c>
    </row>
    <row r="132" spans="1:6" ht="47.25" x14ac:dyDescent="0.25">
      <c r="A132" s="1756">
        <v>9</v>
      </c>
      <c r="B132" s="1755" t="s">
        <v>43816</v>
      </c>
      <c r="C132" s="1755" t="s">
        <v>43817</v>
      </c>
      <c r="D132" s="1755" t="s">
        <v>43813</v>
      </c>
      <c r="E132" s="2195">
        <v>800000</v>
      </c>
      <c r="F132" s="1741" t="s">
        <v>13</v>
      </c>
    </row>
    <row r="133" spans="1:6" ht="15.75" x14ac:dyDescent="0.25">
      <c r="A133" s="1756"/>
      <c r="B133" s="2179" t="s">
        <v>34</v>
      </c>
      <c r="C133" s="1755"/>
      <c r="D133" s="1755"/>
      <c r="E133" s="1828"/>
      <c r="F133" s="1741"/>
    </row>
    <row r="134" spans="1:6" ht="63" x14ac:dyDescent="0.25">
      <c r="A134" s="1756">
        <v>10</v>
      </c>
      <c r="B134" s="1755" t="s">
        <v>36055</v>
      </c>
      <c r="C134" s="1755" t="s">
        <v>36056</v>
      </c>
      <c r="D134" s="1755" t="s">
        <v>43818</v>
      </c>
      <c r="E134" s="2195">
        <v>1500000</v>
      </c>
      <c r="F134" s="1741" t="s">
        <v>272</v>
      </c>
    </row>
    <row r="135" spans="1:6" ht="19.5" customHeight="1" x14ac:dyDescent="0.25">
      <c r="A135" s="1756"/>
      <c r="B135" s="2456" t="s">
        <v>44050</v>
      </c>
      <c r="C135" s="2459"/>
      <c r="D135" s="1755"/>
      <c r="E135" s="1828">
        <f>SUM(E120:E134)</f>
        <v>6789655.1699999999</v>
      </c>
      <c r="F135" s="1741"/>
    </row>
    <row r="136" spans="1:6" ht="15.75" x14ac:dyDescent="0.25">
      <c r="A136" s="1731"/>
      <c r="B136" s="1732" t="s">
        <v>323</v>
      </c>
      <c r="C136" s="1731"/>
      <c r="D136" s="1731"/>
      <c r="E136" s="1731"/>
      <c r="F136" s="1731"/>
    </row>
    <row r="137" spans="1:6" ht="31.5" x14ac:dyDescent="0.25">
      <c r="A137" s="1756"/>
      <c r="B137" s="1755" t="s">
        <v>42251</v>
      </c>
      <c r="C137" s="1755" t="s">
        <v>44051</v>
      </c>
      <c r="D137" s="1755" t="s">
        <v>44052</v>
      </c>
      <c r="E137" s="2195">
        <v>4589655.17</v>
      </c>
      <c r="F137" s="1741" t="s">
        <v>13</v>
      </c>
    </row>
    <row r="138" spans="1:6" ht="15.75" x14ac:dyDescent="0.25">
      <c r="A138" s="1731"/>
      <c r="B138" s="1732" t="s">
        <v>324</v>
      </c>
      <c r="C138" s="1732"/>
      <c r="D138" s="1732"/>
      <c r="E138" s="1735">
        <f>E137+E135</f>
        <v>11379310.34</v>
      </c>
      <c r="F138" s="1731"/>
    </row>
  </sheetData>
  <mergeCells count="20">
    <mergeCell ref="B125:C125"/>
    <mergeCell ref="B129:C129"/>
    <mergeCell ref="B135:C135"/>
    <mergeCell ref="B119:C119"/>
    <mergeCell ref="B19:C19"/>
    <mergeCell ref="B44:C44"/>
    <mergeCell ref="B98:D98"/>
    <mergeCell ref="B103:C103"/>
    <mergeCell ref="B121:C121"/>
    <mergeCell ref="A115:F115"/>
    <mergeCell ref="A116:F116"/>
    <mergeCell ref="A117:F117"/>
    <mergeCell ref="B25:C25"/>
    <mergeCell ref="B72:C72"/>
    <mergeCell ref="B112:C112"/>
    <mergeCell ref="A1:F1"/>
    <mergeCell ref="A2:F2"/>
    <mergeCell ref="A3:F3"/>
    <mergeCell ref="B5:D5"/>
    <mergeCell ref="B11:D11"/>
  </mergeCells>
  <pageMargins left="0.7" right="0.7" top="0.75" bottom="0.75" header="0.3" footer="0.3"/>
  <pageSetup orientation="portrait" r:id="rId1"/>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2"/>
  <sheetViews>
    <sheetView topLeftCell="A112" workbookViewId="0">
      <selection activeCell="D121" sqref="D121"/>
    </sheetView>
  </sheetViews>
  <sheetFormatPr defaultRowHeight="15.75" x14ac:dyDescent="0.25"/>
  <cols>
    <col min="1" max="1" width="9.140625" style="128"/>
    <col min="2" max="2" width="17.42578125" style="128" customWidth="1"/>
    <col min="3" max="3" width="42.7109375" style="128" customWidth="1"/>
    <col min="4" max="4" width="23.85546875" style="128" customWidth="1"/>
    <col min="5" max="5" width="19.5703125" style="128" customWidth="1"/>
    <col min="6" max="6" width="11.85546875" style="128" customWidth="1"/>
    <col min="7" max="16384" width="9.140625" style="128"/>
  </cols>
  <sheetData>
    <row r="1" spans="1:6" x14ac:dyDescent="0.25">
      <c r="A1" s="2345" t="s">
        <v>0</v>
      </c>
      <c r="B1" s="2345"/>
      <c r="C1" s="2345"/>
      <c r="D1" s="2345"/>
      <c r="E1" s="2345"/>
      <c r="F1" s="2345"/>
    </row>
    <row r="2" spans="1:6" x14ac:dyDescent="0.25">
      <c r="A2" s="2345" t="s">
        <v>34805</v>
      </c>
      <c r="B2" s="2345"/>
      <c r="C2" s="2345"/>
      <c r="D2" s="2345"/>
      <c r="E2" s="2345"/>
      <c r="F2" s="2345"/>
    </row>
    <row r="3" spans="1:6" x14ac:dyDescent="0.25">
      <c r="A3" s="2345" t="s">
        <v>281</v>
      </c>
      <c r="B3" s="2345"/>
      <c r="C3" s="2345"/>
      <c r="D3" s="2345"/>
      <c r="E3" s="2345"/>
      <c r="F3" s="2345"/>
    </row>
    <row r="4" spans="1:6" ht="31.5" x14ac:dyDescent="0.25">
      <c r="A4" s="221" t="s">
        <v>3</v>
      </c>
      <c r="B4" s="96" t="s">
        <v>4</v>
      </c>
      <c r="C4" s="96" t="s">
        <v>5</v>
      </c>
      <c r="D4" s="96" t="s">
        <v>6</v>
      </c>
      <c r="E4" s="1274" t="s">
        <v>2786</v>
      </c>
      <c r="F4" s="219" t="s">
        <v>8</v>
      </c>
    </row>
    <row r="5" spans="1:6" x14ac:dyDescent="0.25">
      <c r="A5" s="69"/>
      <c r="B5" s="76" t="s">
        <v>306</v>
      </c>
      <c r="C5" s="75"/>
      <c r="D5" s="75"/>
      <c r="E5" s="1296"/>
      <c r="F5" s="72"/>
    </row>
    <row r="6" spans="1:6" ht="141.75" x14ac:dyDescent="0.25">
      <c r="A6" s="69">
        <v>1</v>
      </c>
      <c r="B6" s="75" t="s">
        <v>3867</v>
      </c>
      <c r="C6" s="75" t="s">
        <v>34806</v>
      </c>
      <c r="D6" s="75" t="s">
        <v>34807</v>
      </c>
      <c r="E6" s="1296">
        <v>1736206.9</v>
      </c>
      <c r="F6" s="72" t="s">
        <v>272</v>
      </c>
    </row>
    <row r="7" spans="1:6" x14ac:dyDescent="0.25">
      <c r="A7" s="69"/>
      <c r="B7" s="2351" t="s">
        <v>481</v>
      </c>
      <c r="C7" s="2351"/>
      <c r="D7" s="75"/>
      <c r="E7" s="1296"/>
      <c r="F7" s="72"/>
    </row>
    <row r="8" spans="1:6" ht="47.25" x14ac:dyDescent="0.25">
      <c r="A8" s="69">
        <v>2</v>
      </c>
      <c r="B8" s="75" t="s">
        <v>3442</v>
      </c>
      <c r="C8" s="75" t="s">
        <v>34808</v>
      </c>
      <c r="D8" s="75" t="s">
        <v>34809</v>
      </c>
      <c r="E8" s="1296">
        <v>3500000</v>
      </c>
      <c r="F8" s="72" t="s">
        <v>1294</v>
      </c>
    </row>
    <row r="9" spans="1:6" x14ac:dyDescent="0.25">
      <c r="A9" s="69"/>
      <c r="B9" s="2351" t="s">
        <v>5895</v>
      </c>
      <c r="C9" s="2351"/>
      <c r="D9" s="75"/>
      <c r="E9" s="1296"/>
      <c r="F9" s="72"/>
    </row>
    <row r="10" spans="1:6" ht="63" x14ac:dyDescent="0.25">
      <c r="A10" s="69">
        <v>3</v>
      </c>
      <c r="B10" s="75" t="s">
        <v>34810</v>
      </c>
      <c r="C10" s="75" t="s">
        <v>34811</v>
      </c>
      <c r="D10" s="75" t="s">
        <v>34812</v>
      </c>
      <c r="E10" s="1296">
        <v>1000000</v>
      </c>
      <c r="F10" s="72" t="s">
        <v>272</v>
      </c>
    </row>
    <row r="11" spans="1:6" ht="126" x14ac:dyDescent="0.25">
      <c r="A11" s="69">
        <v>4</v>
      </c>
      <c r="B11" s="75" t="s">
        <v>34813</v>
      </c>
      <c r="C11" s="75" t="s">
        <v>34814</v>
      </c>
      <c r="D11" s="75" t="s">
        <v>34815</v>
      </c>
      <c r="E11" s="1296">
        <v>800000</v>
      </c>
      <c r="F11" s="72" t="s">
        <v>272</v>
      </c>
    </row>
    <row r="12" spans="1:6" ht="47.25" x14ac:dyDescent="0.25">
      <c r="A12" s="69">
        <v>5</v>
      </c>
      <c r="B12" s="75" t="s">
        <v>34816</v>
      </c>
      <c r="C12" s="75" t="s">
        <v>34817</v>
      </c>
      <c r="D12" s="75" t="s">
        <v>34818</v>
      </c>
      <c r="E12" s="1296">
        <v>500000</v>
      </c>
      <c r="F12" s="72" t="s">
        <v>272</v>
      </c>
    </row>
    <row r="13" spans="1:6" ht="63" x14ac:dyDescent="0.25">
      <c r="A13" s="69">
        <v>6</v>
      </c>
      <c r="B13" s="75" t="s">
        <v>34819</v>
      </c>
      <c r="C13" s="75" t="s">
        <v>34820</v>
      </c>
      <c r="D13" s="75" t="s">
        <v>34821</v>
      </c>
      <c r="E13" s="1296">
        <v>500000</v>
      </c>
      <c r="F13" s="72" t="s">
        <v>272</v>
      </c>
    </row>
    <row r="14" spans="1:6" ht="47.25" x14ac:dyDescent="0.25">
      <c r="A14" s="69">
        <v>7</v>
      </c>
      <c r="B14" s="75" t="s">
        <v>34822</v>
      </c>
      <c r="C14" s="75" t="s">
        <v>34823</v>
      </c>
      <c r="D14" s="75" t="s">
        <v>34824</v>
      </c>
      <c r="E14" s="1296">
        <v>500000</v>
      </c>
      <c r="F14" s="72" t="s">
        <v>272</v>
      </c>
    </row>
    <row r="15" spans="1:6" ht="110.25" x14ac:dyDescent="0.25">
      <c r="A15" s="69">
        <v>8</v>
      </c>
      <c r="B15" s="75" t="s">
        <v>34825</v>
      </c>
      <c r="C15" s="75" t="s">
        <v>34826</v>
      </c>
      <c r="D15" s="75" t="s">
        <v>34827</v>
      </c>
      <c r="E15" s="1296">
        <v>500000</v>
      </c>
      <c r="F15" s="72" t="s">
        <v>272</v>
      </c>
    </row>
    <row r="16" spans="1:6" ht="110.25" x14ac:dyDescent="0.25">
      <c r="A16" s="69">
        <v>9</v>
      </c>
      <c r="B16" s="75" t="s">
        <v>34828</v>
      </c>
      <c r="C16" s="75" t="s">
        <v>34829</v>
      </c>
      <c r="D16" s="75" t="s">
        <v>34830</v>
      </c>
      <c r="E16" s="1296">
        <v>800000</v>
      </c>
      <c r="F16" s="72" t="s">
        <v>272</v>
      </c>
    </row>
    <row r="17" spans="1:6" ht="47.25" x14ac:dyDescent="0.25">
      <c r="A17" s="69">
        <v>10</v>
      </c>
      <c r="B17" s="75" t="s">
        <v>34831</v>
      </c>
      <c r="C17" s="75" t="s">
        <v>34832</v>
      </c>
      <c r="D17" s="75" t="s">
        <v>34833</v>
      </c>
      <c r="E17" s="1296">
        <v>500000</v>
      </c>
      <c r="F17" s="72" t="s">
        <v>272</v>
      </c>
    </row>
    <row r="18" spans="1:6" ht="47.25" x14ac:dyDescent="0.25">
      <c r="A18" s="69">
        <v>11</v>
      </c>
      <c r="B18" s="75" t="s">
        <v>34834</v>
      </c>
      <c r="C18" s="75" t="s">
        <v>34835</v>
      </c>
      <c r="D18" s="75" t="s">
        <v>34836</v>
      </c>
      <c r="E18" s="1296">
        <v>500000</v>
      </c>
      <c r="F18" s="72" t="s">
        <v>272</v>
      </c>
    </row>
    <row r="19" spans="1:6" ht="63" x14ac:dyDescent="0.25">
      <c r="A19" s="69">
        <v>12</v>
      </c>
      <c r="B19" s="75" t="s">
        <v>34837</v>
      </c>
      <c r="C19" s="75" t="s">
        <v>34838</v>
      </c>
      <c r="D19" s="75" t="s">
        <v>34839</v>
      </c>
      <c r="E19" s="1296">
        <v>800000</v>
      </c>
      <c r="F19" s="72" t="s">
        <v>272</v>
      </c>
    </row>
    <row r="20" spans="1:6" ht="47.25" x14ac:dyDescent="0.25">
      <c r="A20" s="69">
        <v>13</v>
      </c>
      <c r="B20" s="75" t="s">
        <v>34840</v>
      </c>
      <c r="C20" s="75" t="s">
        <v>34841</v>
      </c>
      <c r="D20" s="75" t="s">
        <v>34842</v>
      </c>
      <c r="E20" s="1296">
        <v>500000</v>
      </c>
      <c r="F20" s="72" t="s">
        <v>272</v>
      </c>
    </row>
    <row r="21" spans="1:6" ht="173.25" x14ac:dyDescent="0.25">
      <c r="A21" s="69">
        <v>14</v>
      </c>
      <c r="B21" s="75" t="s">
        <v>34843</v>
      </c>
      <c r="C21" s="75" t="s">
        <v>34844</v>
      </c>
      <c r="D21" s="75" t="s">
        <v>34845</v>
      </c>
      <c r="E21" s="1296">
        <v>800000</v>
      </c>
      <c r="F21" s="72" t="s">
        <v>272</v>
      </c>
    </row>
    <row r="22" spans="1:6" ht="78.75" x14ac:dyDescent="0.25">
      <c r="A22" s="69">
        <v>15</v>
      </c>
      <c r="B22" s="75" t="s">
        <v>34846</v>
      </c>
      <c r="C22" s="75" t="s">
        <v>34847</v>
      </c>
      <c r="D22" s="75" t="s">
        <v>34848</v>
      </c>
      <c r="E22" s="1296">
        <v>500000</v>
      </c>
      <c r="F22" s="72" t="s">
        <v>272</v>
      </c>
    </row>
    <row r="23" spans="1:6" ht="141.75" x14ac:dyDescent="0.25">
      <c r="A23" s="69">
        <v>16</v>
      </c>
      <c r="B23" s="75" t="s">
        <v>34849</v>
      </c>
      <c r="C23" s="75" t="s">
        <v>34850</v>
      </c>
      <c r="D23" s="75" t="s">
        <v>34851</v>
      </c>
      <c r="E23" s="1296">
        <v>500000</v>
      </c>
      <c r="F23" s="72" t="s">
        <v>272</v>
      </c>
    </row>
    <row r="24" spans="1:6" ht="94.5" x14ac:dyDescent="0.25">
      <c r="A24" s="69">
        <v>17</v>
      </c>
      <c r="B24" s="75" t="s">
        <v>34852</v>
      </c>
      <c r="C24" s="75" t="s">
        <v>34853</v>
      </c>
      <c r="D24" s="1457" t="s">
        <v>34854</v>
      </c>
      <c r="E24" s="1296">
        <v>500000</v>
      </c>
      <c r="F24" s="72" t="s">
        <v>13</v>
      </c>
    </row>
    <row r="25" spans="1:6" ht="63" x14ac:dyDescent="0.25">
      <c r="A25" s="69">
        <v>18</v>
      </c>
      <c r="B25" s="75" t="s">
        <v>34855</v>
      </c>
      <c r="C25" s="75" t="s">
        <v>34856</v>
      </c>
      <c r="D25" s="75" t="s">
        <v>34857</v>
      </c>
      <c r="E25" s="1296">
        <v>500000</v>
      </c>
      <c r="F25" s="72" t="s">
        <v>272</v>
      </c>
    </row>
    <row r="26" spans="1:6" ht="63" x14ac:dyDescent="0.25">
      <c r="A26" s="69">
        <v>19</v>
      </c>
      <c r="B26" s="75" t="s">
        <v>34858</v>
      </c>
      <c r="C26" s="75" t="s">
        <v>34859</v>
      </c>
      <c r="D26" s="75" t="s">
        <v>34860</v>
      </c>
      <c r="E26" s="1296">
        <v>500000</v>
      </c>
      <c r="F26" s="72" t="s">
        <v>272</v>
      </c>
    </row>
    <row r="27" spans="1:6" ht="31.5" x14ac:dyDescent="0.25">
      <c r="A27" s="69">
        <v>20</v>
      </c>
      <c r="B27" s="75" t="s">
        <v>34861</v>
      </c>
      <c r="C27" s="75" t="s">
        <v>34862</v>
      </c>
      <c r="D27" s="75" t="s">
        <v>19248</v>
      </c>
      <c r="E27" s="1296">
        <v>800000</v>
      </c>
      <c r="F27" s="72" t="s">
        <v>13</v>
      </c>
    </row>
    <row r="28" spans="1:6" ht="31.5" x14ac:dyDescent="0.25">
      <c r="A28" s="69">
        <v>21</v>
      </c>
      <c r="B28" s="75" t="s">
        <v>34863</v>
      </c>
      <c r="C28" s="75" t="s">
        <v>34864</v>
      </c>
      <c r="D28" s="75" t="s">
        <v>19248</v>
      </c>
      <c r="E28" s="1296">
        <v>500000</v>
      </c>
      <c r="F28" s="72" t="s">
        <v>1294</v>
      </c>
    </row>
    <row r="29" spans="1:6" ht="31.5" x14ac:dyDescent="0.25">
      <c r="A29" s="69">
        <v>22</v>
      </c>
      <c r="B29" s="75" t="s">
        <v>34865</v>
      </c>
      <c r="C29" s="75" t="s">
        <v>34866</v>
      </c>
      <c r="D29" s="75" t="s">
        <v>19248</v>
      </c>
      <c r="E29" s="1296">
        <v>600000</v>
      </c>
      <c r="F29" s="72" t="s">
        <v>1294</v>
      </c>
    </row>
    <row r="30" spans="1:6" ht="63" x14ac:dyDescent="0.25">
      <c r="A30" s="69">
        <v>23</v>
      </c>
      <c r="B30" s="75" t="s">
        <v>34867</v>
      </c>
      <c r="C30" s="75" t="s">
        <v>34868</v>
      </c>
      <c r="D30" s="75" t="s">
        <v>34860</v>
      </c>
      <c r="E30" s="1296">
        <v>500000</v>
      </c>
      <c r="F30" s="72" t="s">
        <v>272</v>
      </c>
    </row>
    <row r="31" spans="1:6" ht="31.5" x14ac:dyDescent="0.25">
      <c r="A31" s="69">
        <v>24</v>
      </c>
      <c r="B31" s="75" t="s">
        <v>34869</v>
      </c>
      <c r="C31" s="75" t="s">
        <v>34870</v>
      </c>
      <c r="D31" s="75" t="s">
        <v>19248</v>
      </c>
      <c r="E31" s="1296">
        <v>800000</v>
      </c>
      <c r="F31" s="72" t="s">
        <v>13</v>
      </c>
    </row>
    <row r="32" spans="1:6" ht="63" x14ac:dyDescent="0.25">
      <c r="A32" s="69">
        <v>25</v>
      </c>
      <c r="B32" s="75" t="s">
        <v>34871</v>
      </c>
      <c r="C32" s="75" t="s">
        <v>34872</v>
      </c>
      <c r="D32" s="75" t="s">
        <v>34873</v>
      </c>
      <c r="E32" s="1296">
        <v>1000000</v>
      </c>
      <c r="F32" s="72" t="s">
        <v>272</v>
      </c>
    </row>
    <row r="33" spans="1:6" ht="63" x14ac:dyDescent="0.25">
      <c r="A33" s="69">
        <v>26</v>
      </c>
      <c r="B33" s="75" t="s">
        <v>34874</v>
      </c>
      <c r="C33" s="75" t="s">
        <v>34875</v>
      </c>
      <c r="D33" s="75" t="s">
        <v>34860</v>
      </c>
      <c r="E33" s="1296">
        <v>500000</v>
      </c>
      <c r="F33" s="72" t="s">
        <v>272</v>
      </c>
    </row>
    <row r="34" spans="1:6" ht="63" x14ac:dyDescent="0.25">
      <c r="A34" s="69">
        <v>27</v>
      </c>
      <c r="B34" s="75" t="s">
        <v>34876</v>
      </c>
      <c r="C34" s="75" t="s">
        <v>34877</v>
      </c>
      <c r="D34" s="75" t="s">
        <v>34860</v>
      </c>
      <c r="E34" s="1296">
        <v>500000</v>
      </c>
      <c r="F34" s="72" t="s">
        <v>272</v>
      </c>
    </row>
    <row r="35" spans="1:6" ht="63" x14ac:dyDescent="0.25">
      <c r="A35" s="69">
        <v>28</v>
      </c>
      <c r="B35" s="75" t="s">
        <v>16709</v>
      </c>
      <c r="C35" s="75" t="s">
        <v>34878</v>
      </c>
      <c r="D35" s="75" t="s">
        <v>34860</v>
      </c>
      <c r="E35" s="1296">
        <v>500000</v>
      </c>
      <c r="F35" s="72" t="s">
        <v>272</v>
      </c>
    </row>
    <row r="36" spans="1:6" ht="63" x14ac:dyDescent="0.25">
      <c r="A36" s="69">
        <v>29</v>
      </c>
      <c r="B36" s="75" t="s">
        <v>34879</v>
      </c>
      <c r="C36" s="75" t="s">
        <v>34880</v>
      </c>
      <c r="D36" s="75" t="s">
        <v>34881</v>
      </c>
      <c r="E36" s="1296">
        <v>500000</v>
      </c>
      <c r="F36" s="72" t="s">
        <v>272</v>
      </c>
    </row>
    <row r="37" spans="1:6" ht="63" x14ac:dyDescent="0.25">
      <c r="A37" s="69">
        <v>30</v>
      </c>
      <c r="B37" s="75" t="s">
        <v>34882</v>
      </c>
      <c r="C37" s="75" t="s">
        <v>34883</v>
      </c>
      <c r="D37" s="75" t="s">
        <v>34884</v>
      </c>
      <c r="E37" s="1296">
        <v>500000</v>
      </c>
      <c r="F37" s="72" t="s">
        <v>272</v>
      </c>
    </row>
    <row r="38" spans="1:6" ht="63" x14ac:dyDescent="0.25">
      <c r="A38" s="69">
        <v>31</v>
      </c>
      <c r="B38" s="75" t="s">
        <v>34885</v>
      </c>
      <c r="C38" s="75" t="s">
        <v>34886</v>
      </c>
      <c r="D38" s="75" t="s">
        <v>34887</v>
      </c>
      <c r="E38" s="1296">
        <v>500000</v>
      </c>
      <c r="F38" s="72" t="s">
        <v>272</v>
      </c>
    </row>
    <row r="39" spans="1:6" ht="126" x14ac:dyDescent="0.25">
      <c r="A39" s="69">
        <v>32</v>
      </c>
      <c r="B39" s="75" t="s">
        <v>34888</v>
      </c>
      <c r="C39" s="75" t="s">
        <v>34889</v>
      </c>
      <c r="D39" s="75" t="s">
        <v>34890</v>
      </c>
      <c r="E39" s="1296">
        <v>800000</v>
      </c>
      <c r="F39" s="72" t="s">
        <v>272</v>
      </c>
    </row>
    <row r="40" spans="1:6" ht="63" x14ac:dyDescent="0.25">
      <c r="A40" s="69">
        <v>33</v>
      </c>
      <c r="B40" s="75" t="s">
        <v>34891</v>
      </c>
      <c r="C40" s="75" t="s">
        <v>34892</v>
      </c>
      <c r="D40" s="75" t="s">
        <v>34887</v>
      </c>
      <c r="E40" s="1296">
        <v>500000</v>
      </c>
      <c r="F40" s="72" t="s">
        <v>272</v>
      </c>
    </row>
    <row r="41" spans="1:6" ht="63" x14ac:dyDescent="0.25">
      <c r="A41" s="69">
        <v>34</v>
      </c>
      <c r="B41" s="75" t="s">
        <v>34893</v>
      </c>
      <c r="C41" s="75" t="s">
        <v>34894</v>
      </c>
      <c r="D41" s="75" t="s">
        <v>34887</v>
      </c>
      <c r="E41" s="1296">
        <v>500000</v>
      </c>
      <c r="F41" s="72" t="s">
        <v>272</v>
      </c>
    </row>
    <row r="42" spans="1:6" ht="31.5" x14ac:dyDescent="0.25">
      <c r="A42" s="69">
        <v>35</v>
      </c>
      <c r="B42" s="75" t="s">
        <v>34895</v>
      </c>
      <c r="C42" s="75" t="s">
        <v>34896</v>
      </c>
      <c r="D42" s="75" t="s">
        <v>19229</v>
      </c>
      <c r="E42" s="1296">
        <v>500000</v>
      </c>
      <c r="F42" s="72" t="s">
        <v>1294</v>
      </c>
    </row>
    <row r="43" spans="1:6" ht="63" x14ac:dyDescent="0.25">
      <c r="A43" s="69">
        <v>36</v>
      </c>
      <c r="B43" s="75" t="s">
        <v>34897</v>
      </c>
      <c r="C43" s="75" t="s">
        <v>34898</v>
      </c>
      <c r="D43" s="75" t="s">
        <v>34899</v>
      </c>
      <c r="E43" s="1296">
        <v>800000</v>
      </c>
      <c r="F43" s="72" t="s">
        <v>272</v>
      </c>
    </row>
    <row r="44" spans="1:6" ht="63" x14ac:dyDescent="0.25">
      <c r="A44" s="69">
        <v>37</v>
      </c>
      <c r="B44" s="75" t="s">
        <v>34900</v>
      </c>
      <c r="C44" s="75" t="s">
        <v>34901</v>
      </c>
      <c r="D44" s="75" t="s">
        <v>34887</v>
      </c>
      <c r="E44" s="1296">
        <v>500000</v>
      </c>
      <c r="F44" s="72" t="s">
        <v>272</v>
      </c>
    </row>
    <row r="45" spans="1:6" ht="47.25" x14ac:dyDescent="0.25">
      <c r="A45" s="69">
        <v>38</v>
      </c>
      <c r="B45" s="75" t="s">
        <v>34902</v>
      </c>
      <c r="C45" s="75" t="s">
        <v>34903</v>
      </c>
      <c r="D45" s="75" t="s">
        <v>34904</v>
      </c>
      <c r="E45" s="1296">
        <v>500000</v>
      </c>
      <c r="F45" s="72" t="s">
        <v>272</v>
      </c>
    </row>
    <row r="46" spans="1:6" ht="63" x14ac:dyDescent="0.25">
      <c r="A46" s="69">
        <v>39</v>
      </c>
      <c r="B46" s="75" t="s">
        <v>34905</v>
      </c>
      <c r="C46" s="75" t="s">
        <v>34906</v>
      </c>
      <c r="D46" s="75" t="s">
        <v>34907</v>
      </c>
      <c r="E46" s="1296">
        <v>600000</v>
      </c>
      <c r="F46" s="72" t="s">
        <v>272</v>
      </c>
    </row>
    <row r="47" spans="1:6" ht="63" x14ac:dyDescent="0.25">
      <c r="A47" s="69">
        <v>40</v>
      </c>
      <c r="B47" s="75" t="s">
        <v>26572</v>
      </c>
      <c r="C47" s="75" t="s">
        <v>34908</v>
      </c>
      <c r="D47" s="75" t="s">
        <v>34909</v>
      </c>
      <c r="E47" s="1296">
        <v>500000</v>
      </c>
      <c r="F47" s="72" t="s">
        <v>272</v>
      </c>
    </row>
    <row r="48" spans="1:6" ht="409.5" x14ac:dyDescent="0.25">
      <c r="A48" s="69">
        <v>41</v>
      </c>
      <c r="B48" s="75" t="s">
        <v>34910</v>
      </c>
      <c r="C48" s="75" t="s">
        <v>34911</v>
      </c>
      <c r="D48" s="75" t="s">
        <v>34912</v>
      </c>
      <c r="E48" s="1296">
        <v>1313085</v>
      </c>
      <c r="F48" s="72" t="s">
        <v>1294</v>
      </c>
    </row>
    <row r="49" spans="1:6" x14ac:dyDescent="0.25">
      <c r="A49" s="69"/>
      <c r="B49" s="2351" t="s">
        <v>5872</v>
      </c>
      <c r="C49" s="2351"/>
      <c r="D49" s="75"/>
      <c r="E49" s="1296"/>
      <c r="F49" s="72"/>
    </row>
    <row r="50" spans="1:6" ht="63" x14ac:dyDescent="0.25">
      <c r="A50" s="69">
        <v>42</v>
      </c>
      <c r="B50" s="75" t="s">
        <v>34913</v>
      </c>
      <c r="C50" s="75" t="s">
        <v>34914</v>
      </c>
      <c r="D50" s="75" t="s">
        <v>34915</v>
      </c>
      <c r="E50" s="1296">
        <v>1000000</v>
      </c>
      <c r="F50" s="72" t="s">
        <v>13</v>
      </c>
    </row>
    <row r="51" spans="1:6" ht="47.25" x14ac:dyDescent="0.25">
      <c r="A51" s="69">
        <v>43</v>
      </c>
      <c r="B51" s="75" t="s">
        <v>34916</v>
      </c>
      <c r="C51" s="75" t="s">
        <v>34917</v>
      </c>
      <c r="D51" s="75" t="s">
        <v>14672</v>
      </c>
      <c r="E51" s="1296">
        <v>1000000</v>
      </c>
      <c r="F51" s="72" t="s">
        <v>13</v>
      </c>
    </row>
    <row r="52" spans="1:6" ht="47.25" x14ac:dyDescent="0.25">
      <c r="A52" s="69">
        <v>44</v>
      </c>
      <c r="B52" s="75" t="s">
        <v>34918</v>
      </c>
      <c r="C52" s="75" t="s">
        <v>34919</v>
      </c>
      <c r="D52" s="75" t="s">
        <v>14672</v>
      </c>
      <c r="E52" s="1296">
        <v>1000000</v>
      </c>
      <c r="F52" s="72" t="s">
        <v>13</v>
      </c>
    </row>
    <row r="53" spans="1:6" ht="47.25" x14ac:dyDescent="0.25">
      <c r="A53" s="69">
        <v>45</v>
      </c>
      <c r="B53" s="75" t="s">
        <v>34920</v>
      </c>
      <c r="C53" s="75" t="s">
        <v>34921</v>
      </c>
      <c r="D53" s="75" t="s">
        <v>3027</v>
      </c>
      <c r="E53" s="1296">
        <v>800000</v>
      </c>
      <c r="F53" s="72" t="s">
        <v>13</v>
      </c>
    </row>
    <row r="54" spans="1:6" ht="63" x14ac:dyDescent="0.25">
      <c r="A54" s="69">
        <v>46</v>
      </c>
      <c r="B54" s="75" t="s">
        <v>34922</v>
      </c>
      <c r="C54" s="75" t="s">
        <v>34923</v>
      </c>
      <c r="D54" s="75" t="s">
        <v>34924</v>
      </c>
      <c r="E54" s="1296">
        <v>500000</v>
      </c>
      <c r="F54" s="72" t="s">
        <v>1259</v>
      </c>
    </row>
    <row r="55" spans="1:6" ht="63" x14ac:dyDescent="0.25">
      <c r="A55" s="69">
        <v>47</v>
      </c>
      <c r="B55" s="75" t="s">
        <v>34925</v>
      </c>
      <c r="C55" s="75" t="s">
        <v>34926</v>
      </c>
      <c r="D55" s="75" t="s">
        <v>34927</v>
      </c>
      <c r="E55" s="1296">
        <v>500000</v>
      </c>
      <c r="F55" s="72" t="s">
        <v>1259</v>
      </c>
    </row>
    <row r="56" spans="1:6" ht="47.25" x14ac:dyDescent="0.25">
      <c r="A56" s="69">
        <v>48</v>
      </c>
      <c r="B56" s="75" t="s">
        <v>34928</v>
      </c>
      <c r="C56" s="75" t="s">
        <v>34929</v>
      </c>
      <c r="D56" s="75" t="s">
        <v>19248</v>
      </c>
      <c r="E56" s="1296">
        <v>800000</v>
      </c>
      <c r="F56" s="72" t="s">
        <v>13</v>
      </c>
    </row>
    <row r="57" spans="1:6" ht="47.25" x14ac:dyDescent="0.25">
      <c r="A57" s="69">
        <v>49</v>
      </c>
      <c r="B57" s="75" t="s">
        <v>34930</v>
      </c>
      <c r="C57" s="75" t="s">
        <v>34931</v>
      </c>
      <c r="D57" s="75" t="s">
        <v>33795</v>
      </c>
      <c r="E57" s="1296">
        <v>500000</v>
      </c>
      <c r="F57" s="72" t="s">
        <v>1294</v>
      </c>
    </row>
    <row r="58" spans="1:6" ht="47.25" x14ac:dyDescent="0.25">
      <c r="A58" s="69">
        <v>50</v>
      </c>
      <c r="B58" s="75" t="s">
        <v>34932</v>
      </c>
      <c r="C58" s="75" t="s">
        <v>34933</v>
      </c>
      <c r="D58" s="75" t="s">
        <v>34934</v>
      </c>
      <c r="E58" s="1296">
        <v>1000000</v>
      </c>
      <c r="F58" s="72" t="s">
        <v>272</v>
      </c>
    </row>
    <row r="59" spans="1:6" ht="63" x14ac:dyDescent="0.25">
      <c r="A59" s="69">
        <v>51</v>
      </c>
      <c r="B59" s="75" t="s">
        <v>34935</v>
      </c>
      <c r="C59" s="75" t="s">
        <v>34936</v>
      </c>
      <c r="D59" s="75" t="s">
        <v>19248</v>
      </c>
      <c r="E59" s="1296">
        <v>800000</v>
      </c>
      <c r="F59" s="72" t="s">
        <v>13</v>
      </c>
    </row>
    <row r="60" spans="1:6" ht="31.5" x14ac:dyDescent="0.25">
      <c r="A60" s="69"/>
      <c r="B60" s="76" t="s">
        <v>303</v>
      </c>
      <c r="C60" s="75"/>
      <c r="D60" s="75"/>
      <c r="E60" s="1296"/>
      <c r="F60" s="72"/>
    </row>
    <row r="61" spans="1:6" ht="189" x14ac:dyDescent="0.25">
      <c r="A61" s="69">
        <v>52</v>
      </c>
      <c r="B61" s="75" t="s">
        <v>34937</v>
      </c>
      <c r="C61" s="75" t="s">
        <v>34938</v>
      </c>
      <c r="D61" s="75" t="s">
        <v>34939</v>
      </c>
      <c r="E61" s="1296">
        <v>349137.95</v>
      </c>
      <c r="F61" s="72" t="s">
        <v>13</v>
      </c>
    </row>
    <row r="62" spans="1:6" ht="189" x14ac:dyDescent="0.25">
      <c r="A62" s="69">
        <v>53</v>
      </c>
      <c r="B62" s="75" t="s">
        <v>34940</v>
      </c>
      <c r="C62" s="75" t="s">
        <v>34941</v>
      </c>
      <c r="D62" s="75" t="s">
        <v>34942</v>
      </c>
      <c r="E62" s="1296">
        <v>349137.95</v>
      </c>
      <c r="F62" s="72" t="s">
        <v>13</v>
      </c>
    </row>
    <row r="63" spans="1:6" ht="141.75" x14ac:dyDescent="0.25">
      <c r="A63" s="69">
        <v>54</v>
      </c>
      <c r="B63" s="75" t="s">
        <v>34943</v>
      </c>
      <c r="C63" s="75" t="s">
        <v>34944</v>
      </c>
      <c r="D63" s="75" t="s">
        <v>34945</v>
      </c>
      <c r="E63" s="1296">
        <v>300000</v>
      </c>
      <c r="F63" s="72" t="s">
        <v>13</v>
      </c>
    </row>
    <row r="64" spans="1:6" ht="126" x14ac:dyDescent="0.25">
      <c r="A64" s="69">
        <v>55</v>
      </c>
      <c r="B64" s="75" t="s">
        <v>34946</v>
      </c>
      <c r="C64" s="75" t="s">
        <v>34947</v>
      </c>
      <c r="D64" s="75" t="s">
        <v>34948</v>
      </c>
      <c r="E64" s="1296">
        <v>300000</v>
      </c>
      <c r="F64" s="72" t="s">
        <v>13</v>
      </c>
    </row>
    <row r="65" spans="1:6" ht="204.75" x14ac:dyDescent="0.25">
      <c r="A65" s="69">
        <v>56</v>
      </c>
      <c r="B65" s="75" t="s">
        <v>34949</v>
      </c>
      <c r="C65" s="75" t="s">
        <v>34950</v>
      </c>
      <c r="D65" s="75" t="s">
        <v>34951</v>
      </c>
      <c r="E65" s="1296">
        <v>437931</v>
      </c>
      <c r="F65" s="72" t="s">
        <v>13</v>
      </c>
    </row>
    <row r="66" spans="1:6" x14ac:dyDescent="0.25">
      <c r="A66" s="69">
        <v>57</v>
      </c>
      <c r="B66" s="2351" t="s">
        <v>4995</v>
      </c>
      <c r="C66" s="2351"/>
      <c r="D66" s="75"/>
      <c r="E66" s="1296"/>
      <c r="F66" s="72"/>
    </row>
    <row r="67" spans="1:6" ht="141.75" x14ac:dyDescent="0.25">
      <c r="A67" s="69">
        <v>58</v>
      </c>
      <c r="B67" s="75" t="s">
        <v>700</v>
      </c>
      <c r="C67" s="75" t="s">
        <v>34952</v>
      </c>
      <c r="D67" s="1457" t="s">
        <v>34953</v>
      </c>
      <c r="E67" s="1296">
        <v>2500000</v>
      </c>
      <c r="F67" s="72" t="s">
        <v>1294</v>
      </c>
    </row>
    <row r="68" spans="1:6" ht="31.5" x14ac:dyDescent="0.25">
      <c r="A68" s="69">
        <v>59</v>
      </c>
      <c r="B68" s="75" t="s">
        <v>34954</v>
      </c>
      <c r="C68" s="75" t="s">
        <v>34955</v>
      </c>
      <c r="D68" s="75" t="s">
        <v>34956</v>
      </c>
      <c r="E68" s="1296">
        <v>300000</v>
      </c>
      <c r="F68" s="72" t="s">
        <v>1294</v>
      </c>
    </row>
    <row r="69" spans="1:6" x14ac:dyDescent="0.25">
      <c r="A69" s="69"/>
      <c r="B69" s="2351" t="s">
        <v>477</v>
      </c>
      <c r="C69" s="2351"/>
      <c r="D69" s="75"/>
      <c r="E69" s="1296"/>
      <c r="F69" s="72"/>
    </row>
    <row r="70" spans="1:6" ht="141.75" x14ac:dyDescent="0.25">
      <c r="A70" s="69">
        <v>60</v>
      </c>
      <c r="B70" s="75" t="s">
        <v>700</v>
      </c>
      <c r="C70" s="75" t="s">
        <v>34957</v>
      </c>
      <c r="D70" s="75" t="s">
        <v>33990</v>
      </c>
      <c r="E70" s="1296">
        <v>1169256.8</v>
      </c>
      <c r="F70" s="72" t="s">
        <v>1294</v>
      </c>
    </row>
    <row r="71" spans="1:6" ht="141.75" x14ac:dyDescent="0.25">
      <c r="A71" s="69">
        <v>61</v>
      </c>
      <c r="B71" s="75" t="s">
        <v>34958</v>
      </c>
      <c r="C71" s="75" t="s">
        <v>34959</v>
      </c>
      <c r="D71" s="75" t="s">
        <v>33990</v>
      </c>
      <c r="E71" s="1296">
        <v>1169256.8</v>
      </c>
      <c r="F71" s="72" t="s">
        <v>1294</v>
      </c>
    </row>
    <row r="72" spans="1:6" ht="141.75" x14ac:dyDescent="0.25">
      <c r="A72" s="69">
        <v>62</v>
      </c>
      <c r="B72" s="75" t="s">
        <v>34960</v>
      </c>
      <c r="C72" s="75" t="s">
        <v>34961</v>
      </c>
      <c r="D72" s="75" t="s">
        <v>33990</v>
      </c>
      <c r="E72" s="1296">
        <v>1169256.8</v>
      </c>
      <c r="F72" s="72" t="s">
        <v>1294</v>
      </c>
    </row>
    <row r="73" spans="1:6" ht="141.75" x14ac:dyDescent="0.25">
      <c r="A73" s="69">
        <v>63</v>
      </c>
      <c r="B73" s="75" t="s">
        <v>34962</v>
      </c>
      <c r="C73" s="75" t="s">
        <v>34963</v>
      </c>
      <c r="D73" s="75" t="s">
        <v>33990</v>
      </c>
      <c r="E73" s="1296">
        <v>1169256.8</v>
      </c>
      <c r="F73" s="72" t="s">
        <v>1294</v>
      </c>
    </row>
    <row r="74" spans="1:6" x14ac:dyDescent="0.25">
      <c r="A74" s="69"/>
      <c r="B74" s="76" t="s">
        <v>219</v>
      </c>
      <c r="C74" s="75"/>
      <c r="D74" s="75"/>
      <c r="E74" s="1296"/>
      <c r="F74" s="72"/>
    </row>
    <row r="75" spans="1:6" ht="126" x14ac:dyDescent="0.25">
      <c r="A75" s="69">
        <v>64</v>
      </c>
      <c r="B75" s="75" t="s">
        <v>34964</v>
      </c>
      <c r="C75" s="75" t="s">
        <v>34965</v>
      </c>
      <c r="D75" s="75" t="s">
        <v>34966</v>
      </c>
      <c r="E75" s="1296">
        <v>399900</v>
      </c>
      <c r="F75" s="72" t="s">
        <v>13</v>
      </c>
    </row>
    <row r="76" spans="1:6" ht="31.5" x14ac:dyDescent="0.25">
      <c r="A76" s="69">
        <v>65</v>
      </c>
      <c r="B76" s="75" t="s">
        <v>34967</v>
      </c>
      <c r="C76" s="75" t="s">
        <v>34968</v>
      </c>
      <c r="D76" s="75" t="s">
        <v>34969</v>
      </c>
      <c r="E76" s="1296">
        <v>1000000</v>
      </c>
      <c r="F76" s="72" t="s">
        <v>13</v>
      </c>
    </row>
    <row r="77" spans="1:6" ht="63" x14ac:dyDescent="0.25">
      <c r="A77" s="69">
        <v>66</v>
      </c>
      <c r="B77" s="75" t="s">
        <v>34970</v>
      </c>
      <c r="C77" s="75" t="s">
        <v>34971</v>
      </c>
      <c r="D77" s="75" t="s">
        <v>34972</v>
      </c>
      <c r="E77" s="1296">
        <v>263435.7</v>
      </c>
      <c r="F77" s="72" t="s">
        <v>272</v>
      </c>
    </row>
    <row r="78" spans="1:6" ht="31.5" x14ac:dyDescent="0.25">
      <c r="A78" s="69">
        <v>67</v>
      </c>
      <c r="B78" s="347" t="s">
        <v>34973</v>
      </c>
      <c r="C78" s="347" t="s">
        <v>34974</v>
      </c>
      <c r="D78" s="347" t="s">
        <v>34975</v>
      </c>
      <c r="E78" s="1458">
        <v>1000000</v>
      </c>
      <c r="F78" s="135" t="s">
        <v>13</v>
      </c>
    </row>
    <row r="79" spans="1:6" x14ac:dyDescent="0.25">
      <c r="A79" s="69"/>
      <c r="B79" s="76" t="s">
        <v>248</v>
      </c>
      <c r="C79" s="75"/>
      <c r="D79" s="75"/>
      <c r="E79" s="1379">
        <f>SUM(E5:E78)</f>
        <v>48925861.699999996</v>
      </c>
      <c r="F79" s="72"/>
    </row>
    <row r="80" spans="1:6" x14ac:dyDescent="0.25">
      <c r="A80" s="69"/>
      <c r="B80" s="2983" t="s">
        <v>7590</v>
      </c>
      <c r="C80" s="3052"/>
      <c r="D80" s="2984"/>
      <c r="E80" s="72"/>
      <c r="F80" s="72"/>
    </row>
    <row r="81" spans="1:6" ht="31.5" x14ac:dyDescent="0.25">
      <c r="A81" s="69">
        <v>1</v>
      </c>
      <c r="B81" s="350" t="s">
        <v>3454</v>
      </c>
      <c r="C81" s="350" t="s">
        <v>34976</v>
      </c>
      <c r="D81" s="350" t="s">
        <v>5936</v>
      </c>
      <c r="E81" s="74">
        <v>1260000</v>
      </c>
      <c r="F81" s="72" t="s">
        <v>272</v>
      </c>
    </row>
    <row r="82" spans="1:6" ht="94.5" x14ac:dyDescent="0.25">
      <c r="A82" s="69">
        <v>2</v>
      </c>
      <c r="B82" s="350" t="s">
        <v>295</v>
      </c>
      <c r="C82" s="350" t="s">
        <v>34977</v>
      </c>
      <c r="D82" s="350" t="s">
        <v>488</v>
      </c>
      <c r="E82" s="74">
        <v>2582393.1</v>
      </c>
      <c r="F82" s="72" t="s">
        <v>272</v>
      </c>
    </row>
    <row r="83" spans="1:6" ht="31.5" x14ac:dyDescent="0.25">
      <c r="A83" s="69">
        <v>3</v>
      </c>
      <c r="B83" s="350" t="s">
        <v>17</v>
      </c>
      <c r="C83" s="350" t="s">
        <v>34978</v>
      </c>
      <c r="D83" s="350" t="s">
        <v>537</v>
      </c>
      <c r="E83" s="74">
        <v>52800</v>
      </c>
      <c r="F83" s="72" t="s">
        <v>272</v>
      </c>
    </row>
    <row r="84" spans="1:6" ht="31.5" x14ac:dyDescent="0.25">
      <c r="A84" s="69">
        <v>4</v>
      </c>
      <c r="B84" s="350" t="s">
        <v>20</v>
      </c>
      <c r="C84" s="350" t="s">
        <v>34979</v>
      </c>
      <c r="D84" s="350" t="s">
        <v>539</v>
      </c>
      <c r="E84" s="74">
        <v>40000</v>
      </c>
      <c r="F84" s="72" t="s">
        <v>272</v>
      </c>
    </row>
    <row r="85" spans="1:6" ht="47.25" x14ac:dyDescent="0.25">
      <c r="A85" s="69">
        <v>5</v>
      </c>
      <c r="B85" s="350" t="s">
        <v>23</v>
      </c>
      <c r="C85" s="350" t="s">
        <v>34980</v>
      </c>
      <c r="D85" s="350" t="s">
        <v>541</v>
      </c>
      <c r="E85" s="74">
        <v>273427.59000000003</v>
      </c>
      <c r="F85" s="72" t="s">
        <v>272</v>
      </c>
    </row>
    <row r="86" spans="1:6" x14ac:dyDescent="0.25">
      <c r="A86" s="69"/>
      <c r="B86" s="2983" t="s">
        <v>8023</v>
      </c>
      <c r="C86" s="3052"/>
      <c r="D86" s="2984"/>
      <c r="E86" s="72"/>
      <c r="F86" s="72"/>
    </row>
    <row r="87" spans="1:6" ht="78.75" x14ac:dyDescent="0.25">
      <c r="A87" s="69">
        <v>6</v>
      </c>
      <c r="B87" s="350" t="s">
        <v>295</v>
      </c>
      <c r="C87" s="350" t="s">
        <v>34981</v>
      </c>
      <c r="D87" s="350" t="s">
        <v>2063</v>
      </c>
      <c r="E87" s="74">
        <v>1004310.69</v>
      </c>
      <c r="F87" s="72" t="s">
        <v>272</v>
      </c>
    </row>
    <row r="88" spans="1:6" ht="47.25" x14ac:dyDescent="0.25">
      <c r="A88" s="69">
        <v>7</v>
      </c>
      <c r="B88" s="350" t="s">
        <v>23</v>
      </c>
      <c r="C88" s="350" t="s">
        <v>34982</v>
      </c>
      <c r="D88" s="350" t="s">
        <v>3056</v>
      </c>
      <c r="E88" s="74">
        <v>900000</v>
      </c>
      <c r="F88" s="72" t="s">
        <v>272</v>
      </c>
    </row>
    <row r="89" spans="1:6" x14ac:dyDescent="0.25">
      <c r="A89" s="2996">
        <v>8</v>
      </c>
      <c r="B89" s="3054" t="s">
        <v>299</v>
      </c>
      <c r="C89" s="3054" t="s">
        <v>34983</v>
      </c>
      <c r="D89" s="3054" t="s">
        <v>300</v>
      </c>
      <c r="E89" s="3004">
        <v>700000</v>
      </c>
      <c r="F89" s="3001" t="s">
        <v>272</v>
      </c>
    </row>
    <row r="90" spans="1:6" x14ac:dyDescent="0.25">
      <c r="A90" s="3053"/>
      <c r="B90" s="3055"/>
      <c r="C90" s="3055"/>
      <c r="D90" s="3055"/>
      <c r="E90" s="3049"/>
      <c r="F90" s="3050"/>
    </row>
    <row r="91" spans="1:6" x14ac:dyDescent="0.25">
      <c r="A91" s="3053"/>
      <c r="B91" s="3055"/>
      <c r="C91" s="3055"/>
      <c r="D91" s="3055"/>
      <c r="E91" s="3049"/>
      <c r="F91" s="3050"/>
    </row>
    <row r="92" spans="1:6" x14ac:dyDescent="0.25">
      <c r="A92" s="2997"/>
      <c r="B92" s="3056"/>
      <c r="C92" s="3056"/>
      <c r="D92" s="3056"/>
      <c r="E92" s="3005"/>
      <c r="F92" s="3002"/>
    </row>
    <row r="93" spans="1:6" x14ac:dyDescent="0.25">
      <c r="A93" s="69"/>
      <c r="B93" s="2983" t="s">
        <v>34</v>
      </c>
      <c r="C93" s="2984"/>
      <c r="D93" s="350"/>
      <c r="E93" s="72"/>
      <c r="F93" s="72"/>
    </row>
    <row r="94" spans="1:6" ht="47.25" x14ac:dyDescent="0.25">
      <c r="A94" s="69">
        <v>9</v>
      </c>
      <c r="B94" s="350" t="s">
        <v>309</v>
      </c>
      <c r="C94" s="350" t="s">
        <v>34984</v>
      </c>
      <c r="D94" s="350" t="s">
        <v>554</v>
      </c>
      <c r="E94" s="74">
        <v>1800000.5</v>
      </c>
      <c r="F94" s="72" t="s">
        <v>272</v>
      </c>
    </row>
    <row r="95" spans="1:6" x14ac:dyDescent="0.25">
      <c r="A95" s="2419">
        <v>10</v>
      </c>
      <c r="B95" s="3051" t="s">
        <v>16001</v>
      </c>
      <c r="C95" s="3051" t="s">
        <v>34985</v>
      </c>
      <c r="D95" s="3051" t="s">
        <v>3859</v>
      </c>
      <c r="E95" s="2447">
        <v>13272706.41</v>
      </c>
      <c r="F95" s="2386" t="s">
        <v>272</v>
      </c>
    </row>
    <row r="96" spans="1:6" x14ac:dyDescent="0.25">
      <c r="A96" s="2419"/>
      <c r="B96" s="3051"/>
      <c r="C96" s="3051"/>
      <c r="D96" s="3051"/>
      <c r="E96" s="2447"/>
      <c r="F96" s="2386"/>
    </row>
    <row r="97" spans="1:6" x14ac:dyDescent="0.25">
      <c r="A97" s="2419"/>
      <c r="B97" s="3051"/>
      <c r="C97" s="3051"/>
      <c r="D97" s="3051"/>
      <c r="E97" s="2447"/>
      <c r="F97" s="2386"/>
    </row>
    <row r="98" spans="1:6" ht="31.5" x14ac:dyDescent="0.25">
      <c r="A98" s="69">
        <v>11</v>
      </c>
      <c r="B98" s="350" t="s">
        <v>4431</v>
      </c>
      <c r="C98" s="350" t="s">
        <v>34986</v>
      </c>
      <c r="D98" s="350" t="s">
        <v>3859</v>
      </c>
      <c r="E98" s="74">
        <v>2129879.2999999998</v>
      </c>
      <c r="F98" s="72" t="s">
        <v>272</v>
      </c>
    </row>
    <row r="99" spans="1:6" ht="78.75" x14ac:dyDescent="0.25">
      <c r="A99" s="69">
        <v>12</v>
      </c>
      <c r="B99" s="350" t="s">
        <v>41</v>
      </c>
      <c r="C99" s="350" t="s">
        <v>34986</v>
      </c>
      <c r="D99" s="350" t="s">
        <v>34987</v>
      </c>
      <c r="E99" s="74">
        <v>4568965.5199999996</v>
      </c>
      <c r="F99" s="72"/>
    </row>
    <row r="100" spans="1:6" x14ac:dyDescent="0.25">
      <c r="A100" s="131"/>
      <c r="B100" s="130" t="s">
        <v>248</v>
      </c>
      <c r="C100" s="130"/>
      <c r="D100" s="130"/>
      <c r="E100" s="477">
        <f>SUM(E81:E99)</f>
        <v>28584483.109999999</v>
      </c>
      <c r="F100" s="541"/>
    </row>
    <row r="101" spans="1:6" x14ac:dyDescent="0.25">
      <c r="A101" s="357"/>
      <c r="B101" s="2427" t="s">
        <v>9</v>
      </c>
      <c r="C101" s="2427"/>
      <c r="D101" s="2427"/>
      <c r="E101" s="951"/>
      <c r="F101" s="1434"/>
    </row>
    <row r="102" spans="1:6" ht="47.25" x14ac:dyDescent="0.25">
      <c r="A102" s="353">
        <v>1</v>
      </c>
      <c r="B102" s="69" t="s">
        <v>269</v>
      </c>
      <c r="C102" s="7" t="s">
        <v>30730</v>
      </c>
      <c r="D102" s="69" t="s">
        <v>271</v>
      </c>
      <c r="E102" s="187">
        <v>1000000</v>
      </c>
      <c r="F102" s="541" t="s">
        <v>272</v>
      </c>
    </row>
    <row r="103" spans="1:6" x14ac:dyDescent="0.25">
      <c r="A103" s="353"/>
      <c r="B103" s="70" t="s">
        <v>273</v>
      </c>
      <c r="C103" s="7"/>
      <c r="D103" s="69"/>
      <c r="E103" s="187"/>
      <c r="F103" s="541"/>
    </row>
    <row r="104" spans="1:6" ht="63" x14ac:dyDescent="0.25">
      <c r="A104" s="353">
        <v>2</v>
      </c>
      <c r="B104" s="69" t="s">
        <v>274</v>
      </c>
      <c r="C104" s="7" t="s">
        <v>30731</v>
      </c>
      <c r="D104" s="69" t="s">
        <v>276</v>
      </c>
      <c r="E104" s="187">
        <v>4500000</v>
      </c>
      <c r="F104" s="541" t="s">
        <v>277</v>
      </c>
    </row>
    <row r="105" spans="1:6" x14ac:dyDescent="0.25">
      <c r="A105" s="353"/>
      <c r="B105" s="70" t="s">
        <v>248</v>
      </c>
      <c r="C105" s="69"/>
      <c r="D105" s="69"/>
      <c r="E105" s="189">
        <v>5500000</v>
      </c>
      <c r="F105" s="541"/>
    </row>
    <row r="106" spans="1:6" ht="18" customHeight="1" x14ac:dyDescent="0.25">
      <c r="A106" s="353"/>
      <c r="B106" s="2348" t="s">
        <v>323</v>
      </c>
      <c r="C106" s="2350"/>
      <c r="D106" s="69"/>
      <c r="E106" s="189"/>
      <c r="F106" s="541"/>
    </row>
    <row r="107" spans="1:6" ht="31.5" x14ac:dyDescent="0.25">
      <c r="A107" s="69">
        <v>71</v>
      </c>
      <c r="B107" s="75" t="s">
        <v>34988</v>
      </c>
      <c r="C107" s="75" t="s">
        <v>34989</v>
      </c>
      <c r="D107" s="75" t="s">
        <v>34990</v>
      </c>
      <c r="E107" s="1296">
        <v>500000</v>
      </c>
      <c r="F107" s="72" t="s">
        <v>13</v>
      </c>
    </row>
    <row r="108" spans="1:6" ht="315" x14ac:dyDescent="0.25">
      <c r="A108" s="69">
        <v>72</v>
      </c>
      <c r="B108" s="75" t="s">
        <v>34991</v>
      </c>
      <c r="C108" s="75" t="s">
        <v>34992</v>
      </c>
      <c r="D108" s="75" t="s">
        <v>34993</v>
      </c>
      <c r="E108" s="1296">
        <v>800000</v>
      </c>
      <c r="F108" s="72" t="s">
        <v>1294</v>
      </c>
    </row>
    <row r="109" spans="1:6" ht="409.5" x14ac:dyDescent="0.25">
      <c r="A109" s="69">
        <v>73</v>
      </c>
      <c r="B109" s="75" t="s">
        <v>34994</v>
      </c>
      <c r="C109" s="75" t="s">
        <v>34995</v>
      </c>
      <c r="D109" s="75" t="s">
        <v>34996</v>
      </c>
      <c r="E109" s="1296">
        <v>2500000</v>
      </c>
      <c r="F109" s="72" t="s">
        <v>1294</v>
      </c>
    </row>
    <row r="110" spans="1:6" x14ac:dyDescent="0.25">
      <c r="A110" s="88"/>
      <c r="B110" s="96" t="s">
        <v>248</v>
      </c>
      <c r="C110" s="88"/>
      <c r="D110" s="88"/>
      <c r="E110" s="1459">
        <f>SUM(E107:E109)</f>
        <v>3800000</v>
      </c>
      <c r="F110" s="129"/>
    </row>
    <row r="111" spans="1:6" ht="18.75" customHeight="1" x14ac:dyDescent="0.25">
      <c r="A111" s="88"/>
      <c r="B111" s="2373" t="s">
        <v>324</v>
      </c>
      <c r="C111" s="2374"/>
      <c r="D111" s="88"/>
      <c r="E111" s="89">
        <f>E110+E105+E100+E79</f>
        <v>86810344.810000002</v>
      </c>
      <c r="F111" s="88"/>
    </row>
    <row r="113" spans="1:6" x14ac:dyDescent="0.25">
      <c r="C113" s="1728"/>
    </row>
    <row r="114" spans="1:6" x14ac:dyDescent="0.25">
      <c r="A114" s="2454" t="s">
        <v>0</v>
      </c>
      <c r="B114" s="2454"/>
      <c r="C114" s="2454"/>
      <c r="D114" s="2454"/>
      <c r="E114" s="2454"/>
      <c r="F114" s="2454"/>
    </row>
    <row r="115" spans="1:6" x14ac:dyDescent="0.25">
      <c r="A115" s="2454" t="s">
        <v>34805</v>
      </c>
      <c r="B115" s="2454"/>
      <c r="C115" s="2454"/>
      <c r="D115" s="2454"/>
      <c r="E115" s="2454"/>
      <c r="F115" s="2454"/>
    </row>
    <row r="116" spans="1:6" x14ac:dyDescent="0.25">
      <c r="A116" s="2454" t="s">
        <v>18642</v>
      </c>
      <c r="B116" s="2454"/>
      <c r="C116" s="2454"/>
      <c r="D116" s="2454"/>
      <c r="E116" s="1879"/>
      <c r="F116" s="1741"/>
    </row>
    <row r="117" spans="1:6" x14ac:dyDescent="0.25">
      <c r="A117" s="1964" t="s">
        <v>3</v>
      </c>
      <c r="B117" s="2172" t="s">
        <v>283</v>
      </c>
      <c r="C117" s="2172" t="s">
        <v>284</v>
      </c>
      <c r="D117" s="1759" t="s">
        <v>5291</v>
      </c>
      <c r="E117" s="1824" t="s">
        <v>286</v>
      </c>
      <c r="F117" s="2172" t="s">
        <v>287</v>
      </c>
    </row>
    <row r="118" spans="1:6" x14ac:dyDescent="0.25">
      <c r="A118" s="1964"/>
      <c r="B118" s="2456" t="s">
        <v>9</v>
      </c>
      <c r="C118" s="2459"/>
      <c r="D118" s="2172"/>
      <c r="E118" s="1824"/>
      <c r="F118" s="2172"/>
    </row>
    <row r="119" spans="1:6" ht="110.25" x14ac:dyDescent="0.25">
      <c r="A119" s="1740">
        <v>1</v>
      </c>
      <c r="B119" s="1741" t="s">
        <v>295</v>
      </c>
      <c r="C119" s="1741" t="s">
        <v>34977</v>
      </c>
      <c r="D119" s="1741" t="s">
        <v>43819</v>
      </c>
      <c r="E119" s="1746">
        <v>216379.31</v>
      </c>
      <c r="F119" s="1741" t="s">
        <v>272</v>
      </c>
    </row>
    <row r="120" spans="1:6" ht="31.5" x14ac:dyDescent="0.25">
      <c r="A120" s="1740">
        <v>2</v>
      </c>
      <c r="B120" s="1741" t="s">
        <v>17</v>
      </c>
      <c r="C120" s="1741" t="s">
        <v>43820</v>
      </c>
      <c r="D120" s="1741" t="s">
        <v>537</v>
      </c>
      <c r="E120" s="1746">
        <v>250000</v>
      </c>
      <c r="F120" s="1741" t="s">
        <v>272</v>
      </c>
    </row>
    <row r="121" spans="1:6" ht="47.25" x14ac:dyDescent="0.25">
      <c r="A121" s="1740">
        <v>3</v>
      </c>
      <c r="B121" s="1741" t="s">
        <v>23</v>
      </c>
      <c r="C121" s="1741" t="s">
        <v>43821</v>
      </c>
      <c r="D121" s="1741" t="s">
        <v>541</v>
      </c>
      <c r="E121" s="1746">
        <v>216379.31</v>
      </c>
      <c r="F121" s="1741" t="s">
        <v>272</v>
      </c>
    </row>
    <row r="122" spans="1:6" x14ac:dyDescent="0.25">
      <c r="A122" s="1740"/>
      <c r="B122" s="2484" t="s">
        <v>33034</v>
      </c>
      <c r="C122" s="2511"/>
      <c r="D122" s="2485"/>
      <c r="E122" s="1740"/>
      <c r="F122" s="1741"/>
    </row>
    <row r="123" spans="1:6" ht="78.75" x14ac:dyDescent="0.25">
      <c r="A123" s="1740">
        <v>4</v>
      </c>
      <c r="B123" s="1741" t="s">
        <v>295</v>
      </c>
      <c r="C123" s="1741" t="s">
        <v>34981</v>
      </c>
      <c r="D123" s="1741" t="s">
        <v>43822</v>
      </c>
      <c r="E123" s="1746">
        <v>170689.66</v>
      </c>
      <c r="F123" s="1741" t="s">
        <v>272</v>
      </c>
    </row>
    <row r="124" spans="1:6" ht="63" x14ac:dyDescent="0.25">
      <c r="A124" s="1740">
        <v>5</v>
      </c>
      <c r="B124" s="1741" t="s">
        <v>299</v>
      </c>
      <c r="C124" s="1741" t="s">
        <v>34983</v>
      </c>
      <c r="D124" s="1741" t="s">
        <v>1244</v>
      </c>
      <c r="E124" s="1746">
        <v>170689.66</v>
      </c>
      <c r="F124" s="1741" t="s">
        <v>272</v>
      </c>
    </row>
    <row r="125" spans="1:6" x14ac:dyDescent="0.25">
      <c r="A125" s="1740"/>
      <c r="B125" s="2173" t="s">
        <v>34</v>
      </c>
      <c r="C125" s="1741"/>
      <c r="D125" s="1741"/>
      <c r="E125" s="1740"/>
      <c r="F125" s="1741"/>
    </row>
    <row r="126" spans="1:6" ht="47.25" x14ac:dyDescent="0.25">
      <c r="A126" s="1740">
        <v>6</v>
      </c>
      <c r="B126" s="1741" t="s">
        <v>309</v>
      </c>
      <c r="C126" s="1741" t="s">
        <v>34984</v>
      </c>
      <c r="D126" s="1741" t="s">
        <v>554</v>
      </c>
      <c r="E126" s="1746">
        <v>2582758.62</v>
      </c>
      <c r="F126" s="1741" t="s">
        <v>272</v>
      </c>
    </row>
    <row r="127" spans="1:6" ht="63" x14ac:dyDescent="0.25">
      <c r="A127" s="1740">
        <v>7</v>
      </c>
      <c r="B127" s="1741" t="s">
        <v>43823</v>
      </c>
      <c r="C127" s="1741" t="s">
        <v>34985</v>
      </c>
      <c r="D127" s="1741" t="s">
        <v>29993</v>
      </c>
      <c r="E127" s="1746">
        <v>1000000</v>
      </c>
      <c r="F127" s="1741" t="s">
        <v>272</v>
      </c>
    </row>
    <row r="128" spans="1:6" ht="31.5" x14ac:dyDescent="0.25">
      <c r="A128" s="1740">
        <v>8</v>
      </c>
      <c r="B128" s="1741" t="s">
        <v>4431</v>
      </c>
      <c r="C128" s="1741" t="s">
        <v>43824</v>
      </c>
      <c r="D128" s="1741" t="s">
        <v>554</v>
      </c>
      <c r="E128" s="1746">
        <v>400000</v>
      </c>
      <c r="F128" s="1741" t="s">
        <v>272</v>
      </c>
    </row>
    <row r="129" spans="1:6" x14ac:dyDescent="0.25">
      <c r="A129" s="1740"/>
      <c r="B129" s="2173" t="s">
        <v>306</v>
      </c>
      <c r="C129" s="1741"/>
      <c r="D129" s="1741"/>
      <c r="E129" s="1740"/>
      <c r="F129" s="1741"/>
    </row>
    <row r="130" spans="1:6" ht="141.75" x14ac:dyDescent="0.25">
      <c r="A130" s="1740">
        <v>9</v>
      </c>
      <c r="B130" s="1741" t="s">
        <v>4481</v>
      </c>
      <c r="C130" s="1741" t="s">
        <v>43825</v>
      </c>
      <c r="D130" s="1741" t="s">
        <v>43826</v>
      </c>
      <c r="E130" s="1746">
        <v>227586.2</v>
      </c>
      <c r="F130" s="1741" t="s">
        <v>272</v>
      </c>
    </row>
    <row r="131" spans="1:6" x14ac:dyDescent="0.25">
      <c r="A131" s="1740"/>
      <c r="B131" s="2173" t="s">
        <v>40</v>
      </c>
      <c r="C131" s="1741"/>
      <c r="D131" s="1741"/>
      <c r="E131" s="1740"/>
      <c r="F131" s="1741"/>
    </row>
    <row r="132" spans="1:6" ht="78.75" x14ac:dyDescent="0.25">
      <c r="A132" s="1740">
        <v>10</v>
      </c>
      <c r="B132" s="1741" t="s">
        <v>301</v>
      </c>
      <c r="C132" s="1741" t="s">
        <v>43827</v>
      </c>
      <c r="D132" s="1741" t="s">
        <v>39160</v>
      </c>
      <c r="E132" s="1746">
        <v>568965.51</v>
      </c>
      <c r="F132" s="1741" t="s">
        <v>1294</v>
      </c>
    </row>
    <row r="133" spans="1:6" x14ac:dyDescent="0.25">
      <c r="A133" s="1740"/>
      <c r="B133" s="2484" t="s">
        <v>303</v>
      </c>
      <c r="C133" s="2485"/>
      <c r="D133" s="1741"/>
      <c r="E133" s="1740"/>
      <c r="F133" s="1741"/>
    </row>
    <row r="134" spans="1:6" ht="110.25" x14ac:dyDescent="0.25">
      <c r="A134" s="1740">
        <v>11</v>
      </c>
      <c r="B134" s="1741" t="s">
        <v>34863</v>
      </c>
      <c r="C134" s="1741" t="s">
        <v>34938</v>
      </c>
      <c r="D134" s="1741" t="s">
        <v>43828</v>
      </c>
      <c r="E134" s="1746">
        <v>227586.2</v>
      </c>
      <c r="F134" s="1741" t="s">
        <v>1294</v>
      </c>
    </row>
    <row r="135" spans="1:6" x14ac:dyDescent="0.25">
      <c r="A135" s="1740"/>
      <c r="B135" s="2484" t="s">
        <v>8012</v>
      </c>
      <c r="C135" s="2485"/>
      <c r="D135" s="1741"/>
      <c r="E135" s="1740"/>
      <c r="F135" s="1741"/>
    </row>
    <row r="136" spans="1:6" ht="31.5" x14ac:dyDescent="0.25">
      <c r="A136" s="1740">
        <v>12</v>
      </c>
      <c r="B136" s="1741" t="s">
        <v>43829</v>
      </c>
      <c r="C136" s="1741" t="s">
        <v>43830</v>
      </c>
      <c r="D136" s="1741" t="s">
        <v>43831</v>
      </c>
      <c r="E136" s="1744">
        <v>628275.87</v>
      </c>
      <c r="F136" s="1741"/>
    </row>
    <row r="137" spans="1:6" x14ac:dyDescent="0.25">
      <c r="A137" s="1740"/>
      <c r="B137" s="3057" t="s">
        <v>44057</v>
      </c>
      <c r="C137" s="3057"/>
      <c r="D137" s="3057"/>
      <c r="E137" s="1747">
        <f>SUM(E119:E136)</f>
        <v>6659310.3400000008</v>
      </c>
      <c r="F137" s="1741"/>
    </row>
    <row r="138" spans="1:6" x14ac:dyDescent="0.25">
      <c r="A138" s="2453" t="s">
        <v>42221</v>
      </c>
      <c r="B138" s="2453"/>
      <c r="C138" s="2453"/>
      <c r="D138" s="2453" t="s">
        <v>279</v>
      </c>
      <c r="E138" s="2453"/>
      <c r="F138" s="2453"/>
    </row>
    <row r="139" spans="1:6" x14ac:dyDescent="0.25">
      <c r="A139" s="90"/>
      <c r="B139" s="2273" t="s">
        <v>323</v>
      </c>
      <c r="C139" s="90"/>
      <c r="D139" s="90"/>
      <c r="E139" s="90"/>
      <c r="F139" s="90"/>
    </row>
    <row r="140" spans="1:6" x14ac:dyDescent="0.25">
      <c r="A140" s="1740"/>
      <c r="B140" s="2510" t="s">
        <v>44053</v>
      </c>
      <c r="C140" s="2510"/>
      <c r="D140" s="1741"/>
      <c r="E140" s="1740"/>
      <c r="F140" s="1741"/>
    </row>
    <row r="141" spans="1:6" ht="94.5" x14ac:dyDescent="0.25">
      <c r="A141" s="1740"/>
      <c r="B141" s="1741" t="s">
        <v>44054</v>
      </c>
      <c r="C141" s="1741" t="s">
        <v>44055</v>
      </c>
      <c r="D141" s="1741" t="s">
        <v>44056</v>
      </c>
      <c r="E141" s="1744">
        <v>4720000</v>
      </c>
      <c r="F141" s="1741" t="s">
        <v>272</v>
      </c>
    </row>
    <row r="142" spans="1:6" x14ac:dyDescent="0.25">
      <c r="A142" s="90"/>
      <c r="B142" s="2273" t="s">
        <v>324</v>
      </c>
      <c r="C142" s="90"/>
      <c r="D142" s="90"/>
      <c r="E142" s="217">
        <f>E141+E137</f>
        <v>11379310.34</v>
      </c>
      <c r="F142" s="90"/>
    </row>
  </sheetData>
  <mergeCells count="37">
    <mergeCell ref="B140:C140"/>
    <mergeCell ref="B135:C135"/>
    <mergeCell ref="B137:D137"/>
    <mergeCell ref="A138:C138"/>
    <mergeCell ref="D138:F138"/>
    <mergeCell ref="A114:F114"/>
    <mergeCell ref="A115:F115"/>
    <mergeCell ref="A116:D116"/>
    <mergeCell ref="B118:C118"/>
    <mergeCell ref="B122:D122"/>
    <mergeCell ref="B133:C133"/>
    <mergeCell ref="B49:C49"/>
    <mergeCell ref="A1:F1"/>
    <mergeCell ref="A2:F2"/>
    <mergeCell ref="A3:F3"/>
    <mergeCell ref="B7:C7"/>
    <mergeCell ref="B9:C9"/>
    <mergeCell ref="B66:C66"/>
    <mergeCell ref="B69:C69"/>
    <mergeCell ref="B80:D80"/>
    <mergeCell ref="B86:D86"/>
    <mergeCell ref="A89:A92"/>
    <mergeCell ref="B89:B92"/>
    <mergeCell ref="C89:C92"/>
    <mergeCell ref="D89:D92"/>
    <mergeCell ref="A95:A97"/>
    <mergeCell ref="B106:C106"/>
    <mergeCell ref="B111:C111"/>
    <mergeCell ref="E89:E92"/>
    <mergeCell ref="F89:F92"/>
    <mergeCell ref="B93:C93"/>
    <mergeCell ref="F95:F97"/>
    <mergeCell ref="B95:B97"/>
    <mergeCell ref="C95:C97"/>
    <mergeCell ref="D95:D97"/>
    <mergeCell ref="E95:E97"/>
    <mergeCell ref="B101:D101"/>
  </mergeCells>
  <hyperlinks>
    <hyperlink ref="D24" r:id="rId1" display="mailto:gate@Ksh.80,000"/>
    <hyperlink ref="D67" r:id="rId2" display="mailto:350x200m2@Kshs.500,000.00"/>
  </hyperlinks>
  <pageMargins left="0.7" right="0.7" top="0.75" bottom="0.75" header="0.3" footer="0.3"/>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86"/>
  <sheetViews>
    <sheetView topLeftCell="A81" workbookViewId="0">
      <selection activeCell="E93" sqref="E93"/>
    </sheetView>
  </sheetViews>
  <sheetFormatPr defaultRowHeight="15.75" x14ac:dyDescent="0.25"/>
  <cols>
    <col min="1" max="1" width="9.140625" style="128"/>
    <col min="2" max="2" width="20.7109375" style="128" customWidth="1"/>
    <col min="3" max="3" width="45.5703125" style="128" customWidth="1"/>
    <col min="4" max="4" width="11.85546875" style="128" customWidth="1"/>
    <col min="5" max="5" width="21" style="128" customWidth="1"/>
    <col min="6" max="6" width="21.85546875" style="128" customWidth="1"/>
    <col min="7" max="16384" width="9.140625" style="128"/>
  </cols>
  <sheetData>
    <row r="1" spans="1:6" x14ac:dyDescent="0.25">
      <c r="A1" s="2345" t="s">
        <v>0</v>
      </c>
      <c r="B1" s="2345"/>
      <c r="C1" s="2345"/>
      <c r="D1" s="2345"/>
      <c r="E1" s="2345"/>
      <c r="F1" s="2345"/>
    </row>
    <row r="2" spans="1:6" x14ac:dyDescent="0.25">
      <c r="A2" s="2345" t="s">
        <v>30862</v>
      </c>
      <c r="B2" s="2345"/>
      <c r="C2" s="2345"/>
      <c r="D2" s="2345"/>
      <c r="E2" s="2345"/>
      <c r="F2" s="2345"/>
    </row>
    <row r="3" spans="1:6" x14ac:dyDescent="0.25">
      <c r="A3" s="2345" t="s">
        <v>281</v>
      </c>
      <c r="B3" s="2345"/>
      <c r="C3" s="2345"/>
      <c r="D3" s="2345"/>
      <c r="E3" s="2345"/>
      <c r="F3" s="2345"/>
    </row>
    <row r="4" spans="1:6" ht="31.5" x14ac:dyDescent="0.25">
      <c r="A4" s="1018" t="s">
        <v>3</v>
      </c>
      <c r="B4" s="96" t="s">
        <v>4</v>
      </c>
      <c r="C4" s="96" t="s">
        <v>5</v>
      </c>
      <c r="D4" s="96" t="s">
        <v>6</v>
      </c>
      <c r="E4" s="138" t="s">
        <v>2786</v>
      </c>
      <c r="F4" s="9" t="s">
        <v>8</v>
      </c>
    </row>
    <row r="5" spans="1:6" x14ac:dyDescent="0.25">
      <c r="A5" s="97"/>
      <c r="B5" s="2383" t="s">
        <v>9</v>
      </c>
      <c r="C5" s="2383"/>
      <c r="D5" s="2383"/>
      <c r="E5" s="138"/>
      <c r="F5" s="9"/>
    </row>
    <row r="6" spans="1:6" ht="78.75" x14ac:dyDescent="0.25">
      <c r="A6" s="97">
        <v>1</v>
      </c>
      <c r="B6" s="10" t="s">
        <v>2060</v>
      </c>
      <c r="C6" s="10" t="s">
        <v>30985</v>
      </c>
      <c r="D6" s="10" t="s">
        <v>22521</v>
      </c>
      <c r="E6" s="77">
        <f>1308000-450000</f>
        <v>858000</v>
      </c>
      <c r="F6" s="2" t="s">
        <v>272</v>
      </c>
    </row>
    <row r="7" spans="1:6" ht="189" x14ac:dyDescent="0.25">
      <c r="A7" s="97">
        <v>2</v>
      </c>
      <c r="B7" s="10" t="s">
        <v>295</v>
      </c>
      <c r="C7" s="10" t="s">
        <v>30986</v>
      </c>
      <c r="D7" s="10" t="s">
        <v>710</v>
      </c>
      <c r="E7" s="77">
        <v>1000000</v>
      </c>
      <c r="F7" s="2" t="s">
        <v>272</v>
      </c>
    </row>
    <row r="8" spans="1:6" ht="141.75" x14ac:dyDescent="0.25">
      <c r="A8" s="97">
        <v>3</v>
      </c>
      <c r="B8" s="10" t="s">
        <v>30863</v>
      </c>
      <c r="C8" s="10" t="s">
        <v>30987</v>
      </c>
      <c r="D8" s="10" t="s">
        <v>30864</v>
      </c>
      <c r="E8" s="77">
        <v>682621</v>
      </c>
      <c r="F8" s="2" t="s">
        <v>272</v>
      </c>
    </row>
    <row r="9" spans="1:6" ht="63" x14ac:dyDescent="0.25">
      <c r="A9" s="97">
        <v>4</v>
      </c>
      <c r="B9" s="10" t="s">
        <v>17</v>
      </c>
      <c r="C9" s="10" t="s">
        <v>30988</v>
      </c>
      <c r="D9" s="10" t="s">
        <v>19382</v>
      </c>
      <c r="E9" s="77">
        <v>250000</v>
      </c>
      <c r="F9" s="2" t="s">
        <v>272</v>
      </c>
    </row>
    <row r="10" spans="1:6" ht="63" x14ac:dyDescent="0.25">
      <c r="A10" s="97">
        <v>5</v>
      </c>
      <c r="B10" s="10" t="s">
        <v>20</v>
      </c>
      <c r="C10" s="10" t="s">
        <v>30989</v>
      </c>
      <c r="D10" s="10" t="s">
        <v>19384</v>
      </c>
      <c r="E10" s="77">
        <v>100000</v>
      </c>
      <c r="F10" s="2" t="s">
        <v>272</v>
      </c>
    </row>
    <row r="11" spans="1:6" ht="126" x14ac:dyDescent="0.25">
      <c r="A11" s="97">
        <v>6</v>
      </c>
      <c r="B11" s="10" t="s">
        <v>23</v>
      </c>
      <c r="C11" s="10" t="s">
        <v>30990</v>
      </c>
      <c r="D11" s="10" t="s">
        <v>19378</v>
      </c>
      <c r="E11" s="77">
        <f>1868000-550000</f>
        <v>1318000</v>
      </c>
      <c r="F11" s="2" t="s">
        <v>272</v>
      </c>
    </row>
    <row r="12" spans="1:6" x14ac:dyDescent="0.25">
      <c r="A12" s="97"/>
      <c r="B12" s="2384" t="s">
        <v>334</v>
      </c>
      <c r="C12" s="2384"/>
      <c r="D12" s="2384"/>
      <c r="E12" s="77"/>
      <c r="F12" s="2"/>
    </row>
    <row r="13" spans="1:6" ht="189" x14ac:dyDescent="0.25">
      <c r="A13" s="97">
        <v>7</v>
      </c>
      <c r="B13" s="10" t="s">
        <v>295</v>
      </c>
      <c r="C13" s="10" t="s">
        <v>30991</v>
      </c>
      <c r="D13" s="10" t="s">
        <v>3852</v>
      </c>
      <c r="E13" s="77">
        <v>604310.34</v>
      </c>
      <c r="F13" s="2" t="s">
        <v>272</v>
      </c>
    </row>
    <row r="14" spans="1:6" ht="126" x14ac:dyDescent="0.25">
      <c r="A14" s="97">
        <v>8</v>
      </c>
      <c r="B14" s="10" t="s">
        <v>23</v>
      </c>
      <c r="C14" s="10" t="s">
        <v>30992</v>
      </c>
      <c r="D14" s="10" t="s">
        <v>19378</v>
      </c>
      <c r="E14" s="77">
        <v>1000000</v>
      </c>
      <c r="F14" s="2" t="s">
        <v>272</v>
      </c>
    </row>
    <row r="15" spans="1:6" ht="126" x14ac:dyDescent="0.25">
      <c r="A15" s="97">
        <v>9</v>
      </c>
      <c r="B15" s="10" t="s">
        <v>299</v>
      </c>
      <c r="C15" s="10" t="s">
        <v>30993</v>
      </c>
      <c r="D15" s="10" t="s">
        <v>2498</v>
      </c>
      <c r="E15" s="77">
        <v>1000000</v>
      </c>
      <c r="F15" s="2" t="s">
        <v>272</v>
      </c>
    </row>
    <row r="16" spans="1:6" x14ac:dyDescent="0.25">
      <c r="A16" s="97"/>
      <c r="B16" s="96" t="s">
        <v>40</v>
      </c>
      <c r="C16" s="10"/>
      <c r="D16" s="10"/>
      <c r="E16" s="77"/>
      <c r="F16" s="2"/>
    </row>
    <row r="17" spans="1:6" ht="157.5" x14ac:dyDescent="0.25">
      <c r="A17" s="97">
        <v>10</v>
      </c>
      <c r="B17" s="10" t="s">
        <v>301</v>
      </c>
      <c r="C17" s="10" t="s">
        <v>30865</v>
      </c>
      <c r="D17" s="10" t="s">
        <v>302</v>
      </c>
      <c r="E17" s="77">
        <v>4568965.5199999996</v>
      </c>
      <c r="F17" s="2" t="s">
        <v>272</v>
      </c>
    </row>
    <row r="18" spans="1:6" x14ac:dyDescent="0.25">
      <c r="A18" s="97"/>
      <c r="B18" s="96" t="s">
        <v>481</v>
      </c>
      <c r="C18" s="10"/>
      <c r="D18" s="10"/>
      <c r="E18" s="77"/>
      <c r="F18" s="2"/>
    </row>
    <row r="19" spans="1:6" ht="110.25" x14ac:dyDescent="0.25">
      <c r="A19" s="97">
        <v>11</v>
      </c>
      <c r="B19" s="10" t="s">
        <v>16863</v>
      </c>
      <c r="C19" s="10" t="s">
        <v>30866</v>
      </c>
      <c r="D19" s="10" t="s">
        <v>30867</v>
      </c>
      <c r="E19" s="77">
        <v>3500000</v>
      </c>
      <c r="F19" s="2" t="s">
        <v>4853</v>
      </c>
    </row>
    <row r="20" spans="1:6" x14ac:dyDescent="0.25">
      <c r="A20" s="97"/>
      <c r="B20" s="96" t="s">
        <v>34</v>
      </c>
      <c r="C20" s="10"/>
      <c r="D20" s="10"/>
      <c r="E20" s="77"/>
      <c r="F20" s="2"/>
    </row>
    <row r="21" spans="1:6" ht="63" x14ac:dyDescent="0.25">
      <c r="A21" s="97">
        <v>12</v>
      </c>
      <c r="B21" s="10" t="s">
        <v>311</v>
      </c>
      <c r="C21" s="10" t="s">
        <v>30868</v>
      </c>
      <c r="D21" s="10" t="s">
        <v>554</v>
      </c>
      <c r="E21" s="77">
        <f>10485182-1500000</f>
        <v>8985182</v>
      </c>
      <c r="F21" s="2" t="s">
        <v>272</v>
      </c>
    </row>
    <row r="22" spans="1:6" ht="63" x14ac:dyDescent="0.25">
      <c r="A22" s="97">
        <v>13</v>
      </c>
      <c r="B22" s="10" t="s">
        <v>309</v>
      </c>
      <c r="C22" s="10" t="s">
        <v>30869</v>
      </c>
      <c r="D22" s="10" t="s">
        <v>554</v>
      </c>
      <c r="E22" s="77">
        <f>13000000-3000000</f>
        <v>10000000</v>
      </c>
      <c r="F22" s="2" t="s">
        <v>272</v>
      </c>
    </row>
    <row r="23" spans="1:6" ht="31.5" x14ac:dyDescent="0.25">
      <c r="A23" s="97"/>
      <c r="B23" s="96" t="s">
        <v>5895</v>
      </c>
      <c r="C23" s="10"/>
      <c r="D23" s="10"/>
      <c r="E23" s="77"/>
      <c r="F23" s="2"/>
    </row>
    <row r="24" spans="1:6" ht="173.25" x14ac:dyDescent="0.25">
      <c r="A24" s="97">
        <v>14</v>
      </c>
      <c r="B24" s="10" t="s">
        <v>30870</v>
      </c>
      <c r="C24" s="10" t="s">
        <v>30871</v>
      </c>
      <c r="D24" s="10" t="s">
        <v>30872</v>
      </c>
      <c r="E24" s="77">
        <v>800000</v>
      </c>
      <c r="F24" s="2" t="s">
        <v>13</v>
      </c>
    </row>
    <row r="25" spans="1:6" ht="141.75" x14ac:dyDescent="0.25">
      <c r="A25" s="97">
        <v>15</v>
      </c>
      <c r="B25" s="10" t="s">
        <v>30873</v>
      </c>
      <c r="C25" s="10" t="s">
        <v>30874</v>
      </c>
      <c r="D25" s="10" t="s">
        <v>30875</v>
      </c>
      <c r="E25" s="77">
        <v>800000</v>
      </c>
      <c r="F25" s="2" t="s">
        <v>13</v>
      </c>
    </row>
    <row r="26" spans="1:6" ht="141.75" x14ac:dyDescent="0.25">
      <c r="A26" s="97">
        <v>16</v>
      </c>
      <c r="B26" s="10" t="s">
        <v>30876</v>
      </c>
      <c r="C26" s="10" t="s">
        <v>30877</v>
      </c>
      <c r="D26" s="10" t="s">
        <v>30878</v>
      </c>
      <c r="E26" s="77">
        <v>400000</v>
      </c>
      <c r="F26" s="2" t="s">
        <v>13</v>
      </c>
    </row>
    <row r="27" spans="1:6" ht="94.5" x14ac:dyDescent="0.25">
      <c r="A27" s="97">
        <v>17</v>
      </c>
      <c r="B27" s="10" t="s">
        <v>30879</v>
      </c>
      <c r="C27" s="10" t="s">
        <v>30880</v>
      </c>
      <c r="D27" s="10" t="s">
        <v>30881</v>
      </c>
      <c r="E27" s="77">
        <v>1600000</v>
      </c>
      <c r="F27" s="2" t="s">
        <v>13</v>
      </c>
    </row>
    <row r="28" spans="1:6" ht="94.5" x14ac:dyDescent="0.25">
      <c r="A28" s="97">
        <v>18</v>
      </c>
      <c r="B28" s="10" t="s">
        <v>30882</v>
      </c>
      <c r="C28" s="10" t="s">
        <v>30883</v>
      </c>
      <c r="D28" s="10" t="s">
        <v>30884</v>
      </c>
      <c r="E28" s="77">
        <v>2000000</v>
      </c>
      <c r="F28" s="2" t="s">
        <v>13</v>
      </c>
    </row>
    <row r="29" spans="1:6" ht="126" x14ac:dyDescent="0.25">
      <c r="A29" s="97">
        <v>19</v>
      </c>
      <c r="B29" s="10" t="s">
        <v>30885</v>
      </c>
      <c r="C29" s="10" t="s">
        <v>30886</v>
      </c>
      <c r="D29" s="10" t="s">
        <v>30887</v>
      </c>
      <c r="E29" s="77">
        <v>500000</v>
      </c>
      <c r="F29" s="2" t="s">
        <v>13</v>
      </c>
    </row>
    <row r="30" spans="1:6" ht="126" x14ac:dyDescent="0.25">
      <c r="A30" s="97">
        <v>20</v>
      </c>
      <c r="B30" s="10" t="s">
        <v>30888</v>
      </c>
      <c r="C30" s="10" t="s">
        <v>30889</v>
      </c>
      <c r="D30" s="10" t="s">
        <v>30887</v>
      </c>
      <c r="E30" s="77">
        <v>500000</v>
      </c>
      <c r="F30" s="2" t="s">
        <v>13</v>
      </c>
    </row>
    <row r="31" spans="1:6" x14ac:dyDescent="0.25">
      <c r="A31" s="97"/>
      <c r="B31" s="2384" t="s">
        <v>5872</v>
      </c>
      <c r="C31" s="2384"/>
      <c r="D31" s="10"/>
      <c r="E31" s="77"/>
      <c r="F31" s="2"/>
    </row>
    <row r="32" spans="1:6" ht="141.75" x14ac:dyDescent="0.25">
      <c r="A32" s="97">
        <v>21</v>
      </c>
      <c r="B32" s="10" t="s">
        <v>30890</v>
      </c>
      <c r="C32" s="10" t="s">
        <v>30891</v>
      </c>
      <c r="D32" s="465" t="s">
        <v>30892</v>
      </c>
      <c r="E32" s="77">
        <v>500000</v>
      </c>
      <c r="F32" s="203" t="s">
        <v>272</v>
      </c>
    </row>
    <row r="33" spans="1:6" ht="141.75" x14ac:dyDescent="0.25">
      <c r="A33" s="97">
        <v>22</v>
      </c>
      <c r="B33" s="10" t="s">
        <v>30893</v>
      </c>
      <c r="C33" s="10" t="s">
        <v>30894</v>
      </c>
      <c r="D33" s="465" t="s">
        <v>30892</v>
      </c>
      <c r="E33" s="77">
        <v>500000</v>
      </c>
      <c r="F33" s="203" t="s">
        <v>272</v>
      </c>
    </row>
    <row r="34" spans="1:6" ht="189" x14ac:dyDescent="0.25">
      <c r="A34" s="97">
        <v>23</v>
      </c>
      <c r="B34" s="10" t="s">
        <v>30895</v>
      </c>
      <c r="C34" s="10" t="s">
        <v>30896</v>
      </c>
      <c r="D34" s="465" t="s">
        <v>30897</v>
      </c>
      <c r="E34" s="77">
        <v>1500000</v>
      </c>
      <c r="F34" s="203" t="s">
        <v>272</v>
      </c>
    </row>
    <row r="35" spans="1:6" ht="110.25" x14ac:dyDescent="0.25">
      <c r="A35" s="97">
        <v>24</v>
      </c>
      <c r="B35" s="10" t="s">
        <v>30898</v>
      </c>
      <c r="C35" s="10" t="s">
        <v>30899</v>
      </c>
      <c r="D35" s="10" t="s">
        <v>30900</v>
      </c>
      <c r="E35" s="77">
        <v>1000000</v>
      </c>
      <c r="F35" s="2" t="s">
        <v>272</v>
      </c>
    </row>
    <row r="36" spans="1:6" ht="110.25" x14ac:dyDescent="0.25">
      <c r="A36" s="97">
        <v>25</v>
      </c>
      <c r="B36" s="10" t="s">
        <v>30901</v>
      </c>
      <c r="C36" s="10" t="s">
        <v>30902</v>
      </c>
      <c r="D36" s="10" t="s">
        <v>30903</v>
      </c>
      <c r="E36" s="77">
        <v>1300000</v>
      </c>
      <c r="F36" s="2" t="s">
        <v>13</v>
      </c>
    </row>
    <row r="37" spans="1:6" ht="141.75" x14ac:dyDescent="0.25">
      <c r="A37" s="97">
        <v>26</v>
      </c>
      <c r="B37" s="10" t="s">
        <v>30904</v>
      </c>
      <c r="C37" s="10" t="s">
        <v>30905</v>
      </c>
      <c r="D37" s="10" t="s">
        <v>30906</v>
      </c>
      <c r="E37" s="77">
        <v>500000</v>
      </c>
      <c r="F37" s="2" t="s">
        <v>272</v>
      </c>
    </row>
    <row r="38" spans="1:6" ht="110.25" x14ac:dyDescent="0.25">
      <c r="A38" s="97">
        <v>27</v>
      </c>
      <c r="B38" s="10" t="s">
        <v>30907</v>
      </c>
      <c r="C38" s="10" t="s">
        <v>30908</v>
      </c>
      <c r="D38" s="10" t="s">
        <v>30909</v>
      </c>
      <c r="E38" s="77">
        <v>500000</v>
      </c>
      <c r="F38" s="2" t="s">
        <v>272</v>
      </c>
    </row>
    <row r="39" spans="1:6" ht="157.5" x14ac:dyDescent="0.25">
      <c r="A39" s="97">
        <v>28</v>
      </c>
      <c r="B39" s="10" t="s">
        <v>30910</v>
      </c>
      <c r="C39" s="10" t="s">
        <v>30911</v>
      </c>
      <c r="D39" s="10" t="s">
        <v>30912</v>
      </c>
      <c r="E39" s="77">
        <v>1300000</v>
      </c>
      <c r="F39" s="2" t="s">
        <v>277</v>
      </c>
    </row>
    <row r="40" spans="1:6" ht="236.25" x14ac:dyDescent="0.25">
      <c r="A40" s="97">
        <v>29</v>
      </c>
      <c r="B40" s="10" t="s">
        <v>30913</v>
      </c>
      <c r="C40" s="10" t="s">
        <v>30914</v>
      </c>
      <c r="D40" s="10" t="s">
        <v>30915</v>
      </c>
      <c r="E40" s="77">
        <v>1500000</v>
      </c>
      <c r="F40" s="2" t="s">
        <v>13</v>
      </c>
    </row>
    <row r="41" spans="1:6" ht="236.25" x14ac:dyDescent="0.25">
      <c r="A41" s="97">
        <v>30</v>
      </c>
      <c r="B41" s="10" t="s">
        <v>30916</v>
      </c>
      <c r="C41" s="10" t="s">
        <v>30917</v>
      </c>
      <c r="D41" s="10" t="s">
        <v>30918</v>
      </c>
      <c r="E41" s="77">
        <v>1500000</v>
      </c>
      <c r="F41" s="2" t="s">
        <v>13</v>
      </c>
    </row>
    <row r="42" spans="1:6" ht="126" x14ac:dyDescent="0.25">
      <c r="A42" s="97">
        <v>31</v>
      </c>
      <c r="B42" s="10" t="s">
        <v>30919</v>
      </c>
      <c r="C42" s="10" t="s">
        <v>30920</v>
      </c>
      <c r="D42" s="10" t="s">
        <v>30921</v>
      </c>
      <c r="E42" s="77">
        <v>2000000</v>
      </c>
      <c r="F42" s="2" t="s">
        <v>13</v>
      </c>
    </row>
    <row r="43" spans="1:6" ht="236.25" x14ac:dyDescent="0.25">
      <c r="A43" s="97">
        <v>32</v>
      </c>
      <c r="B43" s="10" t="s">
        <v>30922</v>
      </c>
      <c r="C43" s="10" t="s">
        <v>30923</v>
      </c>
      <c r="D43" s="10" t="s">
        <v>30924</v>
      </c>
      <c r="E43" s="77">
        <v>2200000</v>
      </c>
      <c r="F43" s="2" t="s">
        <v>13</v>
      </c>
    </row>
    <row r="44" spans="1:6" x14ac:dyDescent="0.25">
      <c r="A44" s="97"/>
      <c r="B44" s="96" t="s">
        <v>219</v>
      </c>
      <c r="C44" s="10"/>
      <c r="D44" s="10"/>
      <c r="E44" s="77"/>
      <c r="F44" s="2"/>
    </row>
    <row r="45" spans="1:6" ht="189" x14ac:dyDescent="0.25">
      <c r="A45" s="97">
        <v>32</v>
      </c>
      <c r="B45" s="10" t="s">
        <v>30925</v>
      </c>
      <c r="C45" s="10" t="s">
        <v>30926</v>
      </c>
      <c r="D45" s="10" t="s">
        <v>30927</v>
      </c>
      <c r="E45" s="77">
        <v>1200000</v>
      </c>
      <c r="F45" s="2" t="s">
        <v>10142</v>
      </c>
    </row>
    <row r="46" spans="1:6" ht="94.5" x14ac:dyDescent="0.25">
      <c r="A46" s="97">
        <v>33</v>
      </c>
      <c r="B46" s="10" t="s">
        <v>30928</v>
      </c>
      <c r="C46" s="10" t="s">
        <v>30929</v>
      </c>
      <c r="D46" s="10" t="s">
        <v>30930</v>
      </c>
      <c r="E46" s="77">
        <v>800000</v>
      </c>
      <c r="F46" s="2" t="s">
        <v>10142</v>
      </c>
    </row>
    <row r="47" spans="1:6" ht="236.25" x14ac:dyDescent="0.25">
      <c r="A47" s="97">
        <v>34</v>
      </c>
      <c r="B47" s="10" t="s">
        <v>30931</v>
      </c>
      <c r="C47" s="10" t="s">
        <v>30932</v>
      </c>
      <c r="D47" s="10" t="s">
        <v>30933</v>
      </c>
      <c r="E47" s="77">
        <v>2093825</v>
      </c>
      <c r="F47" s="2" t="s">
        <v>1269</v>
      </c>
    </row>
    <row r="48" spans="1:6" ht="204.75" x14ac:dyDescent="0.25">
      <c r="A48" s="97">
        <v>35</v>
      </c>
      <c r="B48" s="10" t="s">
        <v>30934</v>
      </c>
      <c r="C48" s="10" t="s">
        <v>30932</v>
      </c>
      <c r="D48" s="10" t="s">
        <v>30935</v>
      </c>
      <c r="E48" s="77">
        <v>2000000</v>
      </c>
      <c r="F48" s="2" t="s">
        <v>13</v>
      </c>
    </row>
    <row r="49" spans="1:6" x14ac:dyDescent="0.25">
      <c r="A49" s="97"/>
      <c r="B49" s="2384" t="s">
        <v>477</v>
      </c>
      <c r="C49" s="2384"/>
      <c r="D49" s="10"/>
      <c r="E49" s="77"/>
      <c r="F49" s="2"/>
    </row>
    <row r="50" spans="1:6" ht="409.5" x14ac:dyDescent="0.25">
      <c r="A50" s="97">
        <v>36</v>
      </c>
      <c r="B50" s="10" t="s">
        <v>30936</v>
      </c>
      <c r="C50" s="10" t="s">
        <v>30937</v>
      </c>
      <c r="D50" s="10" t="s">
        <v>30938</v>
      </c>
      <c r="E50" s="77">
        <v>1169256.8</v>
      </c>
      <c r="F50" s="2" t="s">
        <v>13</v>
      </c>
    </row>
    <row r="51" spans="1:6" ht="409.5" x14ac:dyDescent="0.25">
      <c r="A51" s="97">
        <v>37</v>
      </c>
      <c r="B51" s="10" t="s">
        <v>30939</v>
      </c>
      <c r="C51" s="10" t="s">
        <v>30940</v>
      </c>
      <c r="D51" s="10" t="s">
        <v>30938</v>
      </c>
      <c r="E51" s="77">
        <v>1169256.8</v>
      </c>
      <c r="F51" s="2" t="s">
        <v>13</v>
      </c>
    </row>
    <row r="52" spans="1:6" ht="409.5" x14ac:dyDescent="0.25">
      <c r="A52" s="97">
        <v>38</v>
      </c>
      <c r="B52" s="10" t="s">
        <v>30941</v>
      </c>
      <c r="C52" s="10" t="s">
        <v>30942</v>
      </c>
      <c r="D52" s="10" t="s">
        <v>30938</v>
      </c>
      <c r="E52" s="77">
        <v>1169256.8</v>
      </c>
      <c r="F52" s="2" t="s">
        <v>13</v>
      </c>
    </row>
    <row r="53" spans="1:6" ht="409.5" x14ac:dyDescent="0.25">
      <c r="A53" s="97">
        <v>39</v>
      </c>
      <c r="B53" s="10" t="s">
        <v>30943</v>
      </c>
      <c r="C53" s="10" t="s">
        <v>30944</v>
      </c>
      <c r="D53" s="10" t="s">
        <v>30938</v>
      </c>
      <c r="E53" s="77">
        <v>1169256.8</v>
      </c>
      <c r="F53" s="2" t="s">
        <v>13</v>
      </c>
    </row>
    <row r="54" spans="1:6" x14ac:dyDescent="0.25">
      <c r="A54" s="97"/>
      <c r="B54" s="96" t="s">
        <v>248</v>
      </c>
      <c r="C54" s="10"/>
      <c r="D54" s="10"/>
      <c r="E54" s="138">
        <f>SUM(E6:E53)</f>
        <v>65537931.059999987</v>
      </c>
      <c r="F54" s="2"/>
    </row>
    <row r="55" spans="1:6" x14ac:dyDescent="0.25">
      <c r="A55" s="125"/>
      <c r="B55" s="2383" t="s">
        <v>9</v>
      </c>
      <c r="C55" s="2383"/>
      <c r="D55" s="2383"/>
      <c r="E55" s="138"/>
      <c r="F55" s="9"/>
    </row>
    <row r="56" spans="1:6" ht="110.25" x14ac:dyDescent="0.25">
      <c r="A56" s="125">
        <v>1</v>
      </c>
      <c r="B56" s="10" t="s">
        <v>269</v>
      </c>
      <c r="C56" s="49" t="s">
        <v>30945</v>
      </c>
      <c r="D56" s="10" t="s">
        <v>271</v>
      </c>
      <c r="E56" s="77">
        <v>1000000</v>
      </c>
      <c r="F56" s="2" t="s">
        <v>272</v>
      </c>
    </row>
    <row r="57" spans="1:6" x14ac:dyDescent="0.25">
      <c r="A57" s="125"/>
      <c r="B57" s="96" t="s">
        <v>273</v>
      </c>
      <c r="C57" s="49"/>
      <c r="D57" s="10"/>
      <c r="E57" s="77"/>
      <c r="F57" s="2"/>
    </row>
    <row r="58" spans="1:6" ht="141.75" x14ac:dyDescent="0.25">
      <c r="A58" s="125">
        <v>2</v>
      </c>
      <c r="B58" s="10" t="s">
        <v>274</v>
      </c>
      <c r="C58" s="49" t="s">
        <v>30946</v>
      </c>
      <c r="D58" s="10" t="s">
        <v>276</v>
      </c>
      <c r="E58" s="77">
        <v>4500000</v>
      </c>
      <c r="F58" s="2" t="s">
        <v>277</v>
      </c>
    </row>
    <row r="59" spans="1:6" x14ac:dyDescent="0.25">
      <c r="A59" s="125"/>
      <c r="B59" s="96" t="s">
        <v>248</v>
      </c>
      <c r="C59" s="10"/>
      <c r="D59" s="10"/>
      <c r="E59" s="138">
        <v>5500000</v>
      </c>
      <c r="F59" s="2"/>
    </row>
    <row r="60" spans="1:6" ht="17.25" customHeight="1" x14ac:dyDescent="0.25">
      <c r="A60" s="125"/>
      <c r="B60" s="2373" t="s">
        <v>323</v>
      </c>
      <c r="C60" s="2374"/>
      <c r="D60" s="10"/>
      <c r="E60" s="138"/>
      <c r="F60" s="2"/>
    </row>
    <row r="61" spans="1:6" ht="110.25" x14ac:dyDescent="0.25">
      <c r="A61" s="97"/>
      <c r="B61" s="10" t="s">
        <v>30890</v>
      </c>
      <c r="C61" s="10" t="s">
        <v>30891</v>
      </c>
      <c r="D61" s="10" t="s">
        <v>30947</v>
      </c>
      <c r="E61" s="77">
        <v>800000</v>
      </c>
      <c r="F61" s="203" t="s">
        <v>272</v>
      </c>
    </row>
    <row r="62" spans="1:6" ht="110.25" x14ac:dyDescent="0.25">
      <c r="A62" s="97"/>
      <c r="B62" s="10" t="s">
        <v>30893</v>
      </c>
      <c r="C62" s="10" t="s">
        <v>30894</v>
      </c>
      <c r="D62" s="10" t="s">
        <v>30948</v>
      </c>
      <c r="E62" s="77">
        <v>500000</v>
      </c>
      <c r="F62" s="203" t="s">
        <v>272</v>
      </c>
    </row>
    <row r="63" spans="1:6" ht="94.5" x14ac:dyDescent="0.25">
      <c r="A63" s="97"/>
      <c r="B63" s="10" t="s">
        <v>30949</v>
      </c>
      <c r="C63" s="10" t="s">
        <v>30950</v>
      </c>
      <c r="D63" s="465" t="s">
        <v>30951</v>
      </c>
      <c r="E63" s="77">
        <v>800000</v>
      </c>
      <c r="F63" s="203" t="s">
        <v>272</v>
      </c>
    </row>
    <row r="64" spans="1:6" ht="94.5" x14ac:dyDescent="0.25">
      <c r="A64" s="97"/>
      <c r="B64" s="10" t="s">
        <v>30952</v>
      </c>
      <c r="C64" s="10" t="s">
        <v>30953</v>
      </c>
      <c r="D64" s="465" t="s">
        <v>30951</v>
      </c>
      <c r="E64" s="77">
        <v>600000</v>
      </c>
      <c r="F64" s="2" t="s">
        <v>272</v>
      </c>
    </row>
    <row r="65" spans="1:6" ht="94.5" x14ac:dyDescent="0.25">
      <c r="A65" s="97"/>
      <c r="B65" s="10" t="s">
        <v>30954</v>
      </c>
      <c r="C65" s="10" t="s">
        <v>30955</v>
      </c>
      <c r="D65" s="465" t="s">
        <v>30951</v>
      </c>
      <c r="E65" s="77">
        <v>800000</v>
      </c>
      <c r="F65" s="2" t="s">
        <v>272</v>
      </c>
    </row>
    <row r="66" spans="1:6" ht="189" x14ac:dyDescent="0.25">
      <c r="A66" s="97"/>
      <c r="B66" s="10" t="s">
        <v>30956</v>
      </c>
      <c r="C66" s="10" t="s">
        <v>30957</v>
      </c>
      <c r="D66" s="465" t="s">
        <v>30951</v>
      </c>
      <c r="E66" s="77">
        <v>800000</v>
      </c>
      <c r="F66" s="2" t="s">
        <v>272</v>
      </c>
    </row>
    <row r="67" spans="1:6" ht="409.5" x14ac:dyDescent="0.25">
      <c r="A67" s="97"/>
      <c r="B67" s="10" t="s">
        <v>30958</v>
      </c>
      <c r="C67" s="10" t="s">
        <v>30959</v>
      </c>
      <c r="D67" s="10" t="s">
        <v>30960</v>
      </c>
      <c r="E67" s="77">
        <v>8000000</v>
      </c>
      <c r="F67" s="2" t="s">
        <v>10142</v>
      </c>
    </row>
    <row r="68" spans="1:6" ht="31.5" x14ac:dyDescent="0.25">
      <c r="A68" s="97"/>
      <c r="B68" s="10" t="s">
        <v>30961</v>
      </c>
      <c r="C68" s="10" t="s">
        <v>30962</v>
      </c>
      <c r="D68" s="10" t="s">
        <v>30963</v>
      </c>
      <c r="E68" s="77">
        <v>133554</v>
      </c>
      <c r="F68" s="2" t="s">
        <v>13</v>
      </c>
    </row>
    <row r="69" spans="1:6" ht="31.5" x14ac:dyDescent="0.25">
      <c r="A69" s="97"/>
      <c r="B69" s="10" t="s">
        <v>30885</v>
      </c>
      <c r="C69" s="10" t="s">
        <v>30964</v>
      </c>
      <c r="D69" s="10" t="s">
        <v>30963</v>
      </c>
      <c r="E69" s="77">
        <v>133554</v>
      </c>
      <c r="F69" s="2" t="s">
        <v>13</v>
      </c>
    </row>
    <row r="70" spans="1:6" ht="31.5" x14ac:dyDescent="0.25">
      <c r="A70" s="97"/>
      <c r="B70" s="10" t="s">
        <v>30965</v>
      </c>
      <c r="C70" s="10" t="s">
        <v>30966</v>
      </c>
      <c r="D70" s="10" t="s">
        <v>30963</v>
      </c>
      <c r="E70" s="77">
        <v>133554</v>
      </c>
      <c r="F70" s="2" t="s">
        <v>13</v>
      </c>
    </row>
    <row r="71" spans="1:6" ht="31.5" x14ac:dyDescent="0.25">
      <c r="A71" s="97"/>
      <c r="B71" s="10" t="s">
        <v>30967</v>
      </c>
      <c r="C71" s="10" t="s">
        <v>30968</v>
      </c>
      <c r="D71" s="10" t="s">
        <v>30963</v>
      </c>
      <c r="E71" s="77">
        <v>133554</v>
      </c>
      <c r="F71" s="2" t="s">
        <v>13</v>
      </c>
    </row>
    <row r="72" spans="1:6" ht="31.5" x14ac:dyDescent="0.25">
      <c r="A72" s="97"/>
      <c r="B72" s="10" t="s">
        <v>30969</v>
      </c>
      <c r="C72" s="10" t="s">
        <v>30970</v>
      </c>
      <c r="D72" s="10" t="s">
        <v>30963</v>
      </c>
      <c r="E72" s="77">
        <v>133554</v>
      </c>
      <c r="F72" s="2" t="s">
        <v>13</v>
      </c>
    </row>
    <row r="73" spans="1:6" ht="31.5" x14ac:dyDescent="0.25">
      <c r="A73" s="97"/>
      <c r="B73" s="10" t="s">
        <v>30971</v>
      </c>
      <c r="C73" s="10" t="s">
        <v>30972</v>
      </c>
      <c r="D73" s="10" t="s">
        <v>30963</v>
      </c>
      <c r="E73" s="77">
        <v>133554</v>
      </c>
      <c r="F73" s="2" t="s">
        <v>13</v>
      </c>
    </row>
    <row r="74" spans="1:6" ht="31.5" x14ac:dyDescent="0.25">
      <c r="A74" s="97"/>
      <c r="B74" s="10" t="s">
        <v>30954</v>
      </c>
      <c r="C74" s="10" t="s">
        <v>30973</v>
      </c>
      <c r="D74" s="10" t="s">
        <v>30963</v>
      </c>
      <c r="E74" s="77">
        <v>133554</v>
      </c>
      <c r="F74" s="2" t="s">
        <v>13</v>
      </c>
    </row>
    <row r="75" spans="1:6" ht="31.5" x14ac:dyDescent="0.25">
      <c r="A75" s="97"/>
      <c r="B75" s="10" t="s">
        <v>30974</v>
      </c>
      <c r="C75" s="10" t="s">
        <v>30975</v>
      </c>
      <c r="D75" s="10" t="s">
        <v>30963</v>
      </c>
      <c r="E75" s="77">
        <v>133554</v>
      </c>
      <c r="F75" s="2" t="s">
        <v>13</v>
      </c>
    </row>
    <row r="76" spans="1:6" ht="31.5" x14ac:dyDescent="0.25">
      <c r="A76" s="97"/>
      <c r="B76" s="10" t="s">
        <v>30901</v>
      </c>
      <c r="C76" s="10" t="s">
        <v>30976</v>
      </c>
      <c r="D76" s="10" t="s">
        <v>30963</v>
      </c>
      <c r="E76" s="77">
        <v>133554</v>
      </c>
      <c r="F76" s="2" t="s">
        <v>13</v>
      </c>
    </row>
    <row r="77" spans="1:6" ht="31.5" x14ac:dyDescent="0.25">
      <c r="A77" s="97"/>
      <c r="B77" s="10" t="s">
        <v>30977</v>
      </c>
      <c r="C77" s="10" t="s">
        <v>30978</v>
      </c>
      <c r="D77" s="10" t="s">
        <v>30963</v>
      </c>
      <c r="E77" s="77">
        <v>133554</v>
      </c>
      <c r="F77" s="2" t="s">
        <v>13</v>
      </c>
    </row>
    <row r="78" spans="1:6" ht="31.5" x14ac:dyDescent="0.25">
      <c r="A78" s="97"/>
      <c r="B78" s="10" t="s">
        <v>30979</v>
      </c>
      <c r="C78" s="10" t="s">
        <v>30980</v>
      </c>
      <c r="D78" s="10" t="s">
        <v>30963</v>
      </c>
      <c r="E78" s="77">
        <v>133554</v>
      </c>
      <c r="F78" s="2" t="s">
        <v>13</v>
      </c>
    </row>
    <row r="79" spans="1:6" ht="315" x14ac:dyDescent="0.25">
      <c r="A79" s="97"/>
      <c r="B79" s="10" t="s">
        <v>30981</v>
      </c>
      <c r="C79" s="10" t="s">
        <v>30982</v>
      </c>
      <c r="D79" s="10" t="s">
        <v>30963</v>
      </c>
      <c r="E79" s="77">
        <v>133554</v>
      </c>
      <c r="F79" s="2" t="s">
        <v>13</v>
      </c>
    </row>
    <row r="80" spans="1:6" ht="173.25" x14ac:dyDescent="0.25">
      <c r="A80" s="97"/>
      <c r="B80" s="10" t="s">
        <v>30983</v>
      </c>
      <c r="C80" s="10" t="s">
        <v>30994</v>
      </c>
      <c r="D80" s="10" t="s">
        <v>30984</v>
      </c>
      <c r="E80" s="77">
        <v>1736206.9</v>
      </c>
      <c r="F80" s="2" t="s">
        <v>272</v>
      </c>
    </row>
    <row r="81" spans="1:6" x14ac:dyDescent="0.25">
      <c r="A81" s="219"/>
      <c r="B81" s="96" t="s">
        <v>248</v>
      </c>
      <c r="C81" s="96"/>
      <c r="D81" s="96"/>
      <c r="E81" s="138">
        <f>SUM(E61:E80)</f>
        <v>15638854.9</v>
      </c>
      <c r="F81" s="9"/>
    </row>
    <row r="82" spans="1:6" ht="17.25" customHeight="1" x14ac:dyDescent="0.25">
      <c r="A82" s="88"/>
      <c r="B82" s="2373" t="s">
        <v>324</v>
      </c>
      <c r="C82" s="2374"/>
      <c r="D82" s="88"/>
      <c r="E82" s="89">
        <f>E81+E59+E54</f>
        <v>86676785.959999979</v>
      </c>
      <c r="F82" s="88"/>
    </row>
    <row r="86" spans="1:6" s="1728" customFormat="1" x14ac:dyDescent="0.25">
      <c r="B86" s="1728" t="s">
        <v>42113</v>
      </c>
    </row>
  </sheetData>
  <mergeCells count="10">
    <mergeCell ref="B49:C49"/>
    <mergeCell ref="B55:D55"/>
    <mergeCell ref="B60:C60"/>
    <mergeCell ref="B82:C82"/>
    <mergeCell ref="B31:C31"/>
    <mergeCell ref="A1:F1"/>
    <mergeCell ref="A2:F2"/>
    <mergeCell ref="A3:F3"/>
    <mergeCell ref="B5:D5"/>
    <mergeCell ref="B12:D12"/>
  </mergeCells>
  <pageMargins left="0.7" right="0.7" top="0.75" bottom="0.75" header="0.3" footer="0.3"/>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
  <sheetViews>
    <sheetView workbookViewId="0">
      <selection activeCell="Q13" sqref="Q13"/>
    </sheetView>
  </sheetViews>
  <sheetFormatPr defaultRowHeight="15" x14ac:dyDescent="0.25"/>
  <sheetData/>
  <pageMargins left="0.7" right="0.7" top="0.75" bottom="0.75" header="0.3" footer="0.3"/>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4"/>
  <sheetViews>
    <sheetView topLeftCell="A75" workbookViewId="0">
      <selection activeCell="C84" sqref="C84"/>
    </sheetView>
  </sheetViews>
  <sheetFormatPr defaultRowHeight="15.75" x14ac:dyDescent="0.25"/>
  <cols>
    <col min="1" max="1" width="7.7109375" style="128" customWidth="1"/>
    <col min="2" max="2" width="19.140625" style="128" customWidth="1"/>
    <col min="3" max="3" width="43.42578125" style="128" customWidth="1"/>
    <col min="4" max="4" width="19.140625" style="128" customWidth="1"/>
    <col min="5" max="5" width="20.5703125" style="128" customWidth="1"/>
    <col min="6" max="6" width="9.85546875" style="128" customWidth="1"/>
    <col min="7" max="16384" width="9.140625" style="128"/>
  </cols>
  <sheetData>
    <row r="1" spans="1:6" x14ac:dyDescent="0.25">
      <c r="A1" s="2360" t="s">
        <v>0</v>
      </c>
      <c r="B1" s="2360"/>
      <c r="C1" s="2360"/>
      <c r="D1" s="2360"/>
      <c r="E1" s="2360"/>
      <c r="F1" s="2360"/>
    </row>
    <row r="2" spans="1:6" x14ac:dyDescent="0.25">
      <c r="A2" s="2360" t="s">
        <v>37202</v>
      </c>
      <c r="B2" s="2360"/>
      <c r="C2" s="2360"/>
      <c r="D2" s="2360"/>
      <c r="E2" s="2360"/>
      <c r="F2" s="2360"/>
    </row>
    <row r="3" spans="1:6" x14ac:dyDescent="0.25">
      <c r="A3" s="2360" t="s">
        <v>281</v>
      </c>
      <c r="B3" s="2360"/>
      <c r="C3" s="2360"/>
      <c r="D3" s="2360"/>
      <c r="E3" s="2360"/>
      <c r="F3" s="2360"/>
    </row>
    <row r="4" spans="1:6" x14ac:dyDescent="0.25">
      <c r="A4" s="410" t="s">
        <v>3</v>
      </c>
      <c r="B4" s="8" t="s">
        <v>283</v>
      </c>
      <c r="C4" s="8" t="s">
        <v>284</v>
      </c>
      <c r="D4" s="37" t="s">
        <v>5291</v>
      </c>
      <c r="E4" s="257" t="s">
        <v>286</v>
      </c>
      <c r="F4" s="8" t="s">
        <v>287</v>
      </c>
    </row>
    <row r="5" spans="1:6" x14ac:dyDescent="0.25">
      <c r="A5" s="130"/>
      <c r="B5" s="1404" t="s">
        <v>9</v>
      </c>
      <c r="C5" s="1406"/>
      <c r="D5" s="590"/>
      <c r="E5" s="424"/>
      <c r="F5" s="359"/>
    </row>
    <row r="6" spans="1:6" ht="31.5" x14ac:dyDescent="0.25">
      <c r="A6" s="344">
        <v>1</v>
      </c>
      <c r="B6" s="69" t="s">
        <v>289</v>
      </c>
      <c r="C6" s="69" t="s">
        <v>37203</v>
      </c>
      <c r="D6" s="69" t="s">
        <v>17954</v>
      </c>
      <c r="E6" s="187">
        <v>1750000</v>
      </c>
      <c r="F6" s="131" t="s">
        <v>272</v>
      </c>
    </row>
    <row r="7" spans="1:6" ht="126" x14ac:dyDescent="0.25">
      <c r="A7" s="344">
        <v>2</v>
      </c>
      <c r="B7" s="69" t="s">
        <v>295</v>
      </c>
      <c r="C7" s="69" t="s">
        <v>37204</v>
      </c>
      <c r="D7" s="69" t="s">
        <v>488</v>
      </c>
      <c r="E7" s="187">
        <v>1168620.69</v>
      </c>
      <c r="F7" s="131" t="s">
        <v>272</v>
      </c>
    </row>
    <row r="8" spans="1:6" ht="78.75" x14ac:dyDescent="0.25">
      <c r="A8" s="344">
        <v>3</v>
      </c>
      <c r="B8" s="69" t="s">
        <v>23</v>
      </c>
      <c r="C8" s="69" t="s">
        <v>37205</v>
      </c>
      <c r="D8" s="69" t="s">
        <v>541</v>
      </c>
      <c r="E8" s="187">
        <v>1248000</v>
      </c>
      <c r="F8" s="131" t="s">
        <v>272</v>
      </c>
    </row>
    <row r="9" spans="1:6" x14ac:dyDescent="0.25">
      <c r="A9" s="131"/>
      <c r="B9" s="2472" t="s">
        <v>37206</v>
      </c>
      <c r="C9" s="2472"/>
      <c r="D9" s="69"/>
      <c r="E9" s="187"/>
      <c r="F9" s="70"/>
    </row>
    <row r="10" spans="1:6" ht="78.75" x14ac:dyDescent="0.25">
      <c r="A10" s="344">
        <v>4</v>
      </c>
      <c r="B10" s="69" t="s">
        <v>23</v>
      </c>
      <c r="C10" s="69" t="s">
        <v>37207</v>
      </c>
      <c r="D10" s="69" t="s">
        <v>291</v>
      </c>
      <c r="E10" s="187">
        <v>1083310.3400000001</v>
      </c>
      <c r="F10" s="131" t="s">
        <v>272</v>
      </c>
    </row>
    <row r="11" spans="1:6" ht="78.75" x14ac:dyDescent="0.25">
      <c r="A11" s="344">
        <v>5</v>
      </c>
      <c r="B11" s="69" t="s">
        <v>4720</v>
      </c>
      <c r="C11" s="69" t="s">
        <v>37208</v>
      </c>
      <c r="D11" s="69" t="s">
        <v>37209</v>
      </c>
      <c r="E11" s="187">
        <v>1500000</v>
      </c>
      <c r="F11" s="131" t="s">
        <v>272</v>
      </c>
    </row>
    <row r="12" spans="1:6" x14ac:dyDescent="0.25">
      <c r="A12" s="131"/>
      <c r="B12" s="2351" t="s">
        <v>301</v>
      </c>
      <c r="C12" s="2351"/>
      <c r="D12" s="69"/>
      <c r="E12" s="187"/>
      <c r="F12" s="70"/>
    </row>
    <row r="13" spans="1:6" ht="47.25" x14ac:dyDescent="0.25">
      <c r="A13" s="344">
        <v>6</v>
      </c>
      <c r="B13" s="69" t="s">
        <v>301</v>
      </c>
      <c r="C13" s="69" t="s">
        <v>37210</v>
      </c>
      <c r="D13" s="69" t="s">
        <v>37211</v>
      </c>
      <c r="E13" s="187">
        <v>4568965.5199999996</v>
      </c>
      <c r="F13" s="131" t="s">
        <v>272</v>
      </c>
    </row>
    <row r="14" spans="1:6" x14ac:dyDescent="0.25">
      <c r="A14" s="131"/>
      <c r="B14" s="2351" t="s">
        <v>552</v>
      </c>
      <c r="C14" s="2351"/>
      <c r="D14" s="69"/>
      <c r="E14" s="187"/>
      <c r="F14" s="70"/>
    </row>
    <row r="15" spans="1:6" ht="47.25" x14ac:dyDescent="0.25">
      <c r="A15" s="344">
        <v>7</v>
      </c>
      <c r="B15" s="69" t="s">
        <v>309</v>
      </c>
      <c r="C15" s="69" t="s">
        <v>37212</v>
      </c>
      <c r="D15" s="69" t="s">
        <v>37213</v>
      </c>
      <c r="E15" s="187">
        <v>7192655.1799999997</v>
      </c>
      <c r="F15" s="131" t="s">
        <v>272</v>
      </c>
    </row>
    <row r="16" spans="1:6" ht="47.25" x14ac:dyDescent="0.25">
      <c r="A16" s="344">
        <v>8</v>
      </c>
      <c r="B16" s="69" t="s">
        <v>311</v>
      </c>
      <c r="C16" s="69" t="s">
        <v>37214</v>
      </c>
      <c r="D16" s="69" t="s">
        <v>37215</v>
      </c>
      <c r="E16" s="187">
        <v>8000000</v>
      </c>
      <c r="F16" s="131" t="s">
        <v>272</v>
      </c>
    </row>
    <row r="17" spans="1:6" ht="47.25" x14ac:dyDescent="0.25">
      <c r="A17" s="344">
        <v>9</v>
      </c>
      <c r="B17" s="69" t="s">
        <v>37216</v>
      </c>
      <c r="C17" s="69" t="s">
        <v>37217</v>
      </c>
      <c r="D17" s="69" t="s">
        <v>37218</v>
      </c>
      <c r="E17" s="187">
        <v>2000000</v>
      </c>
      <c r="F17" s="131" t="s">
        <v>272</v>
      </c>
    </row>
    <row r="18" spans="1:6" ht="393.75" x14ac:dyDescent="0.25">
      <c r="A18" s="344">
        <v>10</v>
      </c>
      <c r="B18" s="69" t="s">
        <v>307</v>
      </c>
      <c r="C18" s="69" t="s">
        <v>37219</v>
      </c>
      <c r="D18" s="69" t="s">
        <v>37220</v>
      </c>
      <c r="E18" s="187">
        <v>1500000</v>
      </c>
      <c r="F18" s="131" t="s">
        <v>13</v>
      </c>
    </row>
    <row r="19" spans="1:6" ht="236.25" x14ac:dyDescent="0.25">
      <c r="A19" s="344">
        <v>11</v>
      </c>
      <c r="B19" s="69" t="s">
        <v>37221</v>
      </c>
      <c r="C19" s="69" t="s">
        <v>37222</v>
      </c>
      <c r="D19" s="69" t="s">
        <v>37223</v>
      </c>
      <c r="E19" s="187">
        <v>3507770.39</v>
      </c>
      <c r="F19" s="131" t="s">
        <v>13</v>
      </c>
    </row>
    <row r="20" spans="1:6" x14ac:dyDescent="0.25">
      <c r="A20" s="131"/>
      <c r="B20" s="2351" t="s">
        <v>683</v>
      </c>
      <c r="C20" s="2351"/>
      <c r="D20" s="69"/>
      <c r="E20" s="187"/>
      <c r="F20" s="70"/>
    </row>
    <row r="21" spans="1:6" ht="63" x14ac:dyDescent="0.25">
      <c r="A21" s="344">
        <v>12</v>
      </c>
      <c r="B21" s="69" t="s">
        <v>683</v>
      </c>
      <c r="C21" s="69" t="s">
        <v>37224</v>
      </c>
      <c r="D21" s="69" t="s">
        <v>37225</v>
      </c>
      <c r="E21" s="187">
        <v>3000000</v>
      </c>
      <c r="F21" s="131" t="s">
        <v>13</v>
      </c>
    </row>
    <row r="22" spans="1:6" x14ac:dyDescent="0.25">
      <c r="A22" s="131"/>
      <c r="B22" s="2351" t="s">
        <v>37226</v>
      </c>
      <c r="C22" s="2351"/>
      <c r="D22" s="69"/>
      <c r="E22" s="187"/>
      <c r="F22" s="70"/>
    </row>
    <row r="23" spans="1:6" ht="110.25" x14ac:dyDescent="0.25">
      <c r="A23" s="344">
        <v>13</v>
      </c>
      <c r="B23" s="69" t="s">
        <v>37227</v>
      </c>
      <c r="C23" s="69" t="s">
        <v>37228</v>
      </c>
      <c r="D23" s="69" t="s">
        <v>37229</v>
      </c>
      <c r="E23" s="187">
        <v>2000000</v>
      </c>
      <c r="F23" s="131" t="s">
        <v>272</v>
      </c>
    </row>
    <row r="24" spans="1:6" ht="31.5" x14ac:dyDescent="0.25">
      <c r="A24" s="344">
        <v>14</v>
      </c>
      <c r="B24" s="69" t="s">
        <v>37230</v>
      </c>
      <c r="C24" s="69" t="s">
        <v>37231</v>
      </c>
      <c r="D24" s="69" t="s">
        <v>37232</v>
      </c>
      <c r="E24" s="187">
        <v>2000000</v>
      </c>
      <c r="F24" s="131" t="s">
        <v>13</v>
      </c>
    </row>
    <row r="25" spans="1:6" ht="31.5" x14ac:dyDescent="0.25">
      <c r="A25" s="344">
        <v>15</v>
      </c>
      <c r="B25" s="69" t="s">
        <v>37233</v>
      </c>
      <c r="C25" s="69" t="s">
        <v>37234</v>
      </c>
      <c r="D25" s="69" t="s">
        <v>8770</v>
      </c>
      <c r="E25" s="187">
        <v>2500000</v>
      </c>
      <c r="F25" s="131" t="s">
        <v>13</v>
      </c>
    </row>
    <row r="26" spans="1:6" ht="31.5" x14ac:dyDescent="0.25">
      <c r="A26" s="344">
        <v>16</v>
      </c>
      <c r="B26" s="69" t="s">
        <v>37235</v>
      </c>
      <c r="C26" s="69" t="s">
        <v>37236</v>
      </c>
      <c r="D26" s="69" t="s">
        <v>37232</v>
      </c>
      <c r="E26" s="187">
        <v>2000000</v>
      </c>
      <c r="F26" s="131" t="s">
        <v>13</v>
      </c>
    </row>
    <row r="27" spans="1:6" ht="283.5" x14ac:dyDescent="0.25">
      <c r="A27" s="344">
        <v>17</v>
      </c>
      <c r="B27" s="69" t="s">
        <v>37237</v>
      </c>
      <c r="C27" s="69" t="s">
        <v>37238</v>
      </c>
      <c r="D27" s="69" t="s">
        <v>37239</v>
      </c>
      <c r="E27" s="187">
        <v>1200000</v>
      </c>
      <c r="F27" s="131" t="s">
        <v>13</v>
      </c>
    </row>
    <row r="28" spans="1:6" ht="110.25" x14ac:dyDescent="0.25">
      <c r="A28" s="344">
        <v>18</v>
      </c>
      <c r="B28" s="69" t="s">
        <v>37240</v>
      </c>
      <c r="C28" s="69" t="s">
        <v>37241</v>
      </c>
      <c r="D28" s="69" t="s">
        <v>37242</v>
      </c>
      <c r="E28" s="187">
        <v>5896022.7000000002</v>
      </c>
      <c r="F28" s="131" t="s">
        <v>13</v>
      </c>
    </row>
    <row r="29" spans="1:6" ht="110.25" x14ac:dyDescent="0.25">
      <c r="A29" s="344">
        <v>19</v>
      </c>
      <c r="B29" s="69" t="s">
        <v>37243</v>
      </c>
      <c r="C29" s="69" t="s">
        <v>37244</v>
      </c>
      <c r="D29" s="69" t="s">
        <v>37242</v>
      </c>
      <c r="E29" s="187">
        <v>5000000</v>
      </c>
      <c r="F29" s="131" t="s">
        <v>13</v>
      </c>
    </row>
    <row r="30" spans="1:6" ht="63" x14ac:dyDescent="0.25">
      <c r="A30" s="344">
        <v>20</v>
      </c>
      <c r="B30" s="69" t="s">
        <v>37245</v>
      </c>
      <c r="C30" s="69" t="s">
        <v>37246</v>
      </c>
      <c r="D30" s="69" t="s">
        <v>37247</v>
      </c>
      <c r="E30" s="187">
        <v>2500000</v>
      </c>
      <c r="F30" s="131" t="s">
        <v>13</v>
      </c>
    </row>
    <row r="31" spans="1:6" ht="78.75" x14ac:dyDescent="0.25">
      <c r="A31" s="344">
        <v>21</v>
      </c>
      <c r="B31" s="69" t="s">
        <v>37248</v>
      </c>
      <c r="C31" s="69" t="s">
        <v>37249</v>
      </c>
      <c r="D31" s="69" t="s">
        <v>37250</v>
      </c>
      <c r="E31" s="187">
        <v>5000000</v>
      </c>
      <c r="F31" s="131" t="s">
        <v>13</v>
      </c>
    </row>
    <row r="32" spans="1:6" ht="31.5" x14ac:dyDescent="0.25">
      <c r="A32" s="344">
        <v>22</v>
      </c>
      <c r="B32" s="69" t="s">
        <v>37251</v>
      </c>
      <c r="C32" s="69" t="s">
        <v>37252</v>
      </c>
      <c r="D32" s="69" t="s">
        <v>37253</v>
      </c>
      <c r="E32" s="187">
        <v>700000</v>
      </c>
      <c r="F32" s="131" t="s">
        <v>13</v>
      </c>
    </row>
    <row r="33" spans="1:6" ht="110.25" x14ac:dyDescent="0.25">
      <c r="A33" s="344">
        <v>23</v>
      </c>
      <c r="B33" s="69" t="s">
        <v>37254</v>
      </c>
      <c r="C33" s="69" t="s">
        <v>37255</v>
      </c>
      <c r="D33" s="69" t="s">
        <v>37256</v>
      </c>
      <c r="E33" s="187">
        <v>3000000</v>
      </c>
      <c r="F33" s="131" t="s">
        <v>272</v>
      </c>
    </row>
    <row r="34" spans="1:6" ht="78.75" x14ac:dyDescent="0.25">
      <c r="A34" s="344">
        <v>24</v>
      </c>
      <c r="B34" s="69" t="s">
        <v>37254</v>
      </c>
      <c r="C34" s="69" t="s">
        <v>37257</v>
      </c>
      <c r="D34" s="69" t="s">
        <v>37258</v>
      </c>
      <c r="E34" s="187">
        <v>700000</v>
      </c>
      <c r="F34" s="131" t="s">
        <v>13</v>
      </c>
    </row>
    <row r="35" spans="1:6" ht="252" x14ac:dyDescent="0.25">
      <c r="A35" s="344">
        <v>25</v>
      </c>
      <c r="B35" s="69" t="s">
        <v>37259</v>
      </c>
      <c r="C35" s="69" t="s">
        <v>37260</v>
      </c>
      <c r="D35" s="2" t="s">
        <v>37261</v>
      </c>
      <c r="E35" s="187">
        <v>3500000</v>
      </c>
      <c r="F35" s="131" t="s">
        <v>13</v>
      </c>
    </row>
    <row r="36" spans="1:6" ht="157.5" x14ac:dyDescent="0.25">
      <c r="A36" s="344">
        <v>26</v>
      </c>
      <c r="B36" s="69" t="s">
        <v>37262</v>
      </c>
      <c r="C36" s="69" t="s">
        <v>37263</v>
      </c>
      <c r="D36" s="2" t="s">
        <v>37264</v>
      </c>
      <c r="E36" s="187">
        <v>1000000</v>
      </c>
      <c r="F36" s="131" t="s">
        <v>13</v>
      </c>
    </row>
    <row r="37" spans="1:6" ht="173.25" x14ac:dyDescent="0.25">
      <c r="A37" s="344">
        <v>27</v>
      </c>
      <c r="B37" s="69" t="s">
        <v>37265</v>
      </c>
      <c r="C37" s="69" t="s">
        <v>37266</v>
      </c>
      <c r="D37" s="69" t="s">
        <v>37267</v>
      </c>
      <c r="E37" s="187">
        <v>160000</v>
      </c>
      <c r="F37" s="131" t="s">
        <v>13</v>
      </c>
    </row>
    <row r="38" spans="1:6" ht="173.25" x14ac:dyDescent="0.25">
      <c r="A38" s="344">
        <v>28</v>
      </c>
      <c r="B38" s="69" t="s">
        <v>37268</v>
      </c>
      <c r="C38" s="69" t="s">
        <v>37269</v>
      </c>
      <c r="D38" s="69" t="s">
        <v>37270</v>
      </c>
      <c r="E38" s="187">
        <v>130000</v>
      </c>
      <c r="F38" s="131" t="s">
        <v>13</v>
      </c>
    </row>
    <row r="39" spans="1:6" ht="173.25" x14ac:dyDescent="0.25">
      <c r="A39" s="344">
        <v>29</v>
      </c>
      <c r="B39" s="69" t="s">
        <v>37271</v>
      </c>
      <c r="C39" s="69" t="s">
        <v>37272</v>
      </c>
      <c r="D39" s="69" t="s">
        <v>37273</v>
      </c>
      <c r="E39" s="187">
        <v>160000</v>
      </c>
      <c r="F39" s="131" t="s">
        <v>13</v>
      </c>
    </row>
    <row r="40" spans="1:6" ht="141.75" x14ac:dyDescent="0.25">
      <c r="A40" s="344">
        <v>30</v>
      </c>
      <c r="B40" s="69" t="s">
        <v>37274</v>
      </c>
      <c r="C40" s="69" t="s">
        <v>37275</v>
      </c>
      <c r="D40" s="69" t="s">
        <v>37276</v>
      </c>
      <c r="E40" s="187">
        <v>130000</v>
      </c>
      <c r="F40" s="131" t="s">
        <v>13</v>
      </c>
    </row>
    <row r="41" spans="1:6" ht="141.75" x14ac:dyDescent="0.25">
      <c r="A41" s="344">
        <v>31</v>
      </c>
      <c r="B41" s="69" t="s">
        <v>37277</v>
      </c>
      <c r="C41" s="69" t="s">
        <v>37278</v>
      </c>
      <c r="D41" s="69" t="s">
        <v>37276</v>
      </c>
      <c r="E41" s="187">
        <v>130000</v>
      </c>
      <c r="F41" s="131" t="s">
        <v>13</v>
      </c>
    </row>
    <row r="42" spans="1:6" ht="126" x14ac:dyDescent="0.25">
      <c r="A42" s="344">
        <v>32</v>
      </c>
      <c r="B42" s="69" t="s">
        <v>37279</v>
      </c>
      <c r="C42" s="69" t="s">
        <v>37280</v>
      </c>
      <c r="D42" s="69" t="s">
        <v>37281</v>
      </c>
      <c r="E42" s="187">
        <v>280000</v>
      </c>
      <c r="F42" s="131" t="s">
        <v>13</v>
      </c>
    </row>
    <row r="43" spans="1:6" ht="78.75" x14ac:dyDescent="0.25">
      <c r="A43" s="344">
        <v>33</v>
      </c>
      <c r="B43" s="69" t="s">
        <v>37282</v>
      </c>
      <c r="C43" s="69" t="s">
        <v>37266</v>
      </c>
      <c r="D43" s="69" t="s">
        <v>37283</v>
      </c>
      <c r="E43" s="187">
        <v>105000</v>
      </c>
      <c r="F43" s="131" t="s">
        <v>13</v>
      </c>
    </row>
    <row r="44" spans="1:6" ht="63" x14ac:dyDescent="0.25">
      <c r="A44" s="344">
        <v>34</v>
      </c>
      <c r="B44" s="69" t="s">
        <v>2722</v>
      </c>
      <c r="C44" s="69" t="s">
        <v>37269</v>
      </c>
      <c r="D44" s="69" t="s">
        <v>37284</v>
      </c>
      <c r="E44" s="187">
        <v>1600000</v>
      </c>
      <c r="F44" s="131" t="s">
        <v>13</v>
      </c>
    </row>
    <row r="45" spans="1:6" ht="47.25" x14ac:dyDescent="0.25">
      <c r="A45" s="344">
        <v>35</v>
      </c>
      <c r="B45" s="69" t="s">
        <v>2722</v>
      </c>
      <c r="C45" s="69" t="s">
        <v>37269</v>
      </c>
      <c r="D45" s="69" t="s">
        <v>37285</v>
      </c>
      <c r="E45" s="187">
        <v>650000</v>
      </c>
      <c r="F45" s="131" t="s">
        <v>13</v>
      </c>
    </row>
    <row r="46" spans="1:6" ht="63" x14ac:dyDescent="0.25">
      <c r="A46" s="344">
        <v>36</v>
      </c>
      <c r="B46" s="69" t="s">
        <v>2722</v>
      </c>
      <c r="C46" s="69" t="s">
        <v>37269</v>
      </c>
      <c r="D46" s="69" t="s">
        <v>37286</v>
      </c>
      <c r="E46" s="187">
        <v>350000</v>
      </c>
      <c r="F46" s="131" t="s">
        <v>13</v>
      </c>
    </row>
    <row r="47" spans="1:6" ht="78.75" x14ac:dyDescent="0.25">
      <c r="A47" s="344">
        <v>37</v>
      </c>
      <c r="B47" s="69" t="s">
        <v>37287</v>
      </c>
      <c r="C47" s="69" t="s">
        <v>37272</v>
      </c>
      <c r="D47" s="69" t="s">
        <v>37288</v>
      </c>
      <c r="E47" s="187">
        <v>2000000</v>
      </c>
      <c r="F47" s="131" t="s">
        <v>13</v>
      </c>
    </row>
    <row r="48" spans="1:6" ht="16.5" thickBot="1" x14ac:dyDescent="0.3">
      <c r="A48" s="3058" t="s">
        <v>37289</v>
      </c>
      <c r="B48" s="3059"/>
      <c r="C48" s="1483"/>
      <c r="D48" s="1483"/>
      <c r="E48" s="1484">
        <f>SUM(E6:E47)</f>
        <v>79210344.820000008</v>
      </c>
      <c r="F48" s="1485"/>
    </row>
    <row r="49" spans="1:6" x14ac:dyDescent="0.25">
      <c r="A49" s="131"/>
      <c r="B49" s="2348" t="s">
        <v>288</v>
      </c>
      <c r="C49" s="2350"/>
      <c r="D49" s="70"/>
      <c r="E49" s="71"/>
      <c r="F49" s="70"/>
    </row>
    <row r="50" spans="1:6" ht="47.25" x14ac:dyDescent="0.25">
      <c r="A50" s="131">
        <v>1</v>
      </c>
      <c r="B50" s="69" t="s">
        <v>289</v>
      </c>
      <c r="C50" s="69" t="s">
        <v>37290</v>
      </c>
      <c r="D50" s="69" t="s">
        <v>329</v>
      </c>
      <c r="E50" s="74">
        <v>1000000</v>
      </c>
      <c r="F50" s="69" t="s">
        <v>135</v>
      </c>
    </row>
    <row r="51" spans="1:6" x14ac:dyDescent="0.25">
      <c r="A51" s="131"/>
      <c r="B51" s="2348" t="s">
        <v>34</v>
      </c>
      <c r="C51" s="2350"/>
      <c r="D51" s="69"/>
      <c r="E51" s="74"/>
      <c r="F51" s="69"/>
    </row>
    <row r="52" spans="1:6" ht="47.25" x14ac:dyDescent="0.25">
      <c r="A52" s="131">
        <v>2</v>
      </c>
      <c r="B52" s="69" t="s">
        <v>309</v>
      </c>
      <c r="C52" s="69" t="s">
        <v>37291</v>
      </c>
      <c r="D52" s="69" t="s">
        <v>554</v>
      </c>
      <c r="E52" s="74">
        <v>4500000</v>
      </c>
      <c r="F52" s="69" t="s">
        <v>135</v>
      </c>
    </row>
    <row r="53" spans="1:6" x14ac:dyDescent="0.25">
      <c r="A53" s="433"/>
      <c r="B53" s="1486" t="s">
        <v>704</v>
      </c>
      <c r="C53" s="1487"/>
      <c r="D53" s="1488"/>
      <c r="E53" s="1489">
        <v>5500000</v>
      </c>
      <c r="F53" s="1490"/>
    </row>
    <row r="54" spans="1:6" ht="21" customHeight="1" x14ac:dyDescent="0.25">
      <c r="A54" s="433"/>
      <c r="B54" s="2349" t="s">
        <v>323</v>
      </c>
      <c r="C54" s="2350"/>
      <c r="D54" s="1488"/>
      <c r="E54" s="1489"/>
      <c r="F54" s="1490"/>
    </row>
    <row r="55" spans="1:6" ht="47.25" x14ac:dyDescent="0.25">
      <c r="A55" s="1491">
        <v>1</v>
      </c>
      <c r="B55" s="158" t="s">
        <v>696</v>
      </c>
      <c r="C55" s="158" t="s">
        <v>37292</v>
      </c>
      <c r="D55" s="158" t="s">
        <v>37293</v>
      </c>
      <c r="E55" s="186">
        <v>1700000</v>
      </c>
      <c r="F55" s="161" t="s">
        <v>13</v>
      </c>
    </row>
    <row r="56" spans="1:6" ht="47.25" x14ac:dyDescent="0.25">
      <c r="A56" s="1495">
        <v>2</v>
      </c>
      <c r="B56" s="1496" t="s">
        <v>2722</v>
      </c>
      <c r="C56" s="1496" t="s">
        <v>37269</v>
      </c>
      <c r="D56" s="339" t="s">
        <v>37294</v>
      </c>
      <c r="E56" s="1497">
        <v>400000</v>
      </c>
      <c r="F56" s="1495" t="s">
        <v>13</v>
      </c>
    </row>
    <row r="57" spans="1:6" x14ac:dyDescent="0.25">
      <c r="A57" s="3061" t="s">
        <v>37289</v>
      </c>
      <c r="B57" s="3061"/>
      <c r="C57" s="576"/>
      <c r="D57" s="576"/>
      <c r="E57" s="1498">
        <f>SUM(E55:E56)</f>
        <v>2100000</v>
      </c>
      <c r="F57" s="576"/>
    </row>
    <row r="58" spans="1:6" x14ac:dyDescent="0.25">
      <c r="A58" s="88"/>
      <c r="B58" s="2353" t="s">
        <v>324</v>
      </c>
      <c r="C58" s="2354"/>
      <c r="D58" s="88"/>
      <c r="E58" s="89">
        <f>E57+E53+E48</f>
        <v>86810344.820000008</v>
      </c>
      <c r="F58" s="88"/>
    </row>
    <row r="62" spans="1:6" x14ac:dyDescent="0.25">
      <c r="A62" s="2352" t="s">
        <v>0</v>
      </c>
      <c r="B62" s="2352"/>
      <c r="C62" s="2352"/>
      <c r="D62" s="2352"/>
      <c r="E62" s="2352"/>
      <c r="F62" s="2352"/>
    </row>
    <row r="63" spans="1:6" x14ac:dyDescent="0.25">
      <c r="A63" s="2352" t="s">
        <v>37295</v>
      </c>
      <c r="B63" s="2352"/>
      <c r="C63" s="2352"/>
      <c r="D63" s="2352"/>
      <c r="E63" s="2352"/>
      <c r="F63" s="2352"/>
    </row>
    <row r="64" spans="1:6" x14ac:dyDescent="0.25">
      <c r="A64" s="2352" t="s">
        <v>281</v>
      </c>
      <c r="B64" s="2352"/>
      <c r="C64" s="2352"/>
      <c r="D64" s="2352"/>
      <c r="E64" s="2352"/>
      <c r="F64" s="2352"/>
    </row>
    <row r="65" spans="1:6" x14ac:dyDescent="0.25">
      <c r="A65" s="464" t="s">
        <v>3</v>
      </c>
      <c r="B65" s="437" t="s">
        <v>283</v>
      </c>
      <c r="C65" s="437" t="s">
        <v>284</v>
      </c>
      <c r="D65" s="437" t="s">
        <v>285</v>
      </c>
      <c r="E65" s="301" t="s">
        <v>1202</v>
      </c>
      <c r="F65" s="45" t="s">
        <v>287</v>
      </c>
    </row>
    <row r="66" spans="1:6" x14ac:dyDescent="0.25">
      <c r="A66" s="265"/>
      <c r="B66" s="2491" t="s">
        <v>8000</v>
      </c>
      <c r="C66" s="2492"/>
      <c r="D66" s="227"/>
      <c r="E66" s="229"/>
      <c r="F66" s="229"/>
    </row>
    <row r="67" spans="1:6" ht="78.75" x14ac:dyDescent="0.25">
      <c r="A67" s="417">
        <v>1</v>
      </c>
      <c r="B67" s="269" t="s">
        <v>23</v>
      </c>
      <c r="C67" s="269" t="s">
        <v>37207</v>
      </c>
      <c r="D67" s="269" t="s">
        <v>291</v>
      </c>
      <c r="E67" s="48">
        <v>341379.32</v>
      </c>
      <c r="F67" s="1223" t="s">
        <v>272</v>
      </c>
    </row>
    <row r="68" spans="1:6" x14ac:dyDescent="0.25">
      <c r="A68" s="417"/>
      <c r="B68" s="2330" t="s">
        <v>739</v>
      </c>
      <c r="C68" s="2331"/>
      <c r="D68" s="269"/>
      <c r="E68" s="48"/>
      <c r="F68" s="1223"/>
    </row>
    <row r="69" spans="1:6" ht="94.5" x14ac:dyDescent="0.25">
      <c r="A69" s="417">
        <v>2</v>
      </c>
      <c r="B69" s="269" t="s">
        <v>301</v>
      </c>
      <c r="C69" s="269" t="s">
        <v>37210</v>
      </c>
      <c r="D69" s="269" t="s">
        <v>43</v>
      </c>
      <c r="E69" s="48">
        <v>568965.51</v>
      </c>
      <c r="F69" s="1223" t="s">
        <v>13</v>
      </c>
    </row>
    <row r="70" spans="1:6" x14ac:dyDescent="0.25">
      <c r="A70" s="417"/>
      <c r="B70" s="2330" t="s">
        <v>37296</v>
      </c>
      <c r="C70" s="2331"/>
      <c r="D70" s="269"/>
      <c r="E70" s="48"/>
      <c r="F70" s="1223"/>
    </row>
    <row r="71" spans="1:6" ht="157.5" x14ac:dyDescent="0.25">
      <c r="A71" s="417">
        <v>3</v>
      </c>
      <c r="B71" s="269" t="s">
        <v>37233</v>
      </c>
      <c r="C71" s="269" t="s">
        <v>37234</v>
      </c>
      <c r="D71" s="269" t="s">
        <v>37297</v>
      </c>
      <c r="E71" s="48">
        <v>500000</v>
      </c>
      <c r="F71" s="1223" t="s">
        <v>277</v>
      </c>
    </row>
    <row r="72" spans="1:6" x14ac:dyDescent="0.25">
      <c r="A72" s="417"/>
      <c r="B72" s="2330" t="s">
        <v>37298</v>
      </c>
      <c r="C72" s="2331"/>
      <c r="D72" s="269"/>
      <c r="E72" s="48"/>
      <c r="F72" s="1223"/>
    </row>
    <row r="73" spans="1:6" ht="63" x14ac:dyDescent="0.25">
      <c r="A73" s="417">
        <v>4</v>
      </c>
      <c r="B73" s="269" t="s">
        <v>37299</v>
      </c>
      <c r="C73" s="269" t="s">
        <v>37300</v>
      </c>
      <c r="D73" s="269" t="s">
        <v>37301</v>
      </c>
      <c r="E73" s="48">
        <v>9968965.5099999998</v>
      </c>
      <c r="F73" s="1223" t="s">
        <v>1294</v>
      </c>
    </row>
    <row r="74" spans="1:6" x14ac:dyDescent="0.25">
      <c r="A74" s="3060" t="s">
        <v>37289</v>
      </c>
      <c r="B74" s="3060"/>
      <c r="C74" s="837"/>
      <c r="D74" s="837"/>
      <c r="E74" s="881">
        <v>11379310.34</v>
      </c>
      <c r="F74" s="1223"/>
    </row>
  </sheetData>
  <mergeCells count="22">
    <mergeCell ref="B70:C70"/>
    <mergeCell ref="B72:C72"/>
    <mergeCell ref="A74:B74"/>
    <mergeCell ref="B54:C54"/>
    <mergeCell ref="B58:C58"/>
    <mergeCell ref="A62:F62"/>
    <mergeCell ref="A63:F63"/>
    <mergeCell ref="A64:F64"/>
    <mergeCell ref="B66:C66"/>
    <mergeCell ref="B68:C68"/>
    <mergeCell ref="A57:B57"/>
    <mergeCell ref="B20:C20"/>
    <mergeCell ref="B22:C22"/>
    <mergeCell ref="A48:B48"/>
    <mergeCell ref="B49:C49"/>
    <mergeCell ref="B51:C51"/>
    <mergeCell ref="B14:C14"/>
    <mergeCell ref="A1:F1"/>
    <mergeCell ref="A2:F2"/>
    <mergeCell ref="A3:F3"/>
    <mergeCell ref="B9:C9"/>
    <mergeCell ref="B12:C12"/>
  </mergeCells>
  <pageMargins left="0.7" right="0.7" top="0.75" bottom="0.75" header="0.3" footer="0.3"/>
  <pageSetup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4"/>
  <sheetViews>
    <sheetView topLeftCell="A43" workbookViewId="0">
      <selection activeCell="C82" sqref="C82"/>
    </sheetView>
  </sheetViews>
  <sheetFormatPr defaultRowHeight="15.75" x14ac:dyDescent="0.25"/>
  <cols>
    <col min="1" max="1" width="9.140625" style="128"/>
    <col min="2" max="2" width="12.42578125" style="128" customWidth="1"/>
    <col min="3" max="3" width="44.140625" style="128" customWidth="1"/>
    <col min="4" max="4" width="22.140625" style="128" customWidth="1"/>
    <col min="5" max="5" width="20" style="128" customWidth="1"/>
    <col min="6" max="6" width="11.7109375" style="128" customWidth="1"/>
    <col min="7" max="16384" width="9.140625" style="128"/>
  </cols>
  <sheetData>
    <row r="1" spans="1:6" x14ac:dyDescent="0.25">
      <c r="A1" s="3062" t="s">
        <v>0</v>
      </c>
      <c r="B1" s="3062"/>
      <c r="C1" s="3062"/>
      <c r="D1" s="3062"/>
      <c r="E1" s="3062"/>
      <c r="F1" s="3062"/>
    </row>
    <row r="2" spans="1:6" x14ac:dyDescent="0.25">
      <c r="A2" s="3062" t="s">
        <v>37302</v>
      </c>
      <c r="B2" s="3062"/>
      <c r="C2" s="3062"/>
      <c r="D2" s="3062"/>
      <c r="E2" s="3062"/>
      <c r="F2" s="3062"/>
    </row>
    <row r="3" spans="1:6" x14ac:dyDescent="0.25">
      <c r="A3" s="3062" t="s">
        <v>281</v>
      </c>
      <c r="B3" s="3062"/>
      <c r="C3" s="3062"/>
      <c r="D3" s="3062"/>
      <c r="E3" s="3062"/>
      <c r="F3" s="3062"/>
    </row>
    <row r="4" spans="1:6" x14ac:dyDescent="0.25">
      <c r="A4" s="130" t="s">
        <v>3</v>
      </c>
      <c r="B4" s="130" t="s">
        <v>283</v>
      </c>
      <c r="C4" s="130" t="s">
        <v>284</v>
      </c>
      <c r="D4" s="130" t="s">
        <v>285</v>
      </c>
      <c r="E4" s="719" t="s">
        <v>1202</v>
      </c>
      <c r="F4" s="130" t="s">
        <v>287</v>
      </c>
    </row>
    <row r="5" spans="1:6" x14ac:dyDescent="0.25">
      <c r="A5" s="131"/>
      <c r="B5" s="2934" t="s">
        <v>288</v>
      </c>
      <c r="C5" s="2934"/>
      <c r="D5" s="130"/>
      <c r="E5" s="719"/>
      <c r="F5" s="130"/>
    </row>
    <row r="6" spans="1:6" ht="31.5" x14ac:dyDescent="0.25">
      <c r="A6" s="131">
        <v>1</v>
      </c>
      <c r="B6" s="69" t="s">
        <v>289</v>
      </c>
      <c r="C6" s="69" t="s">
        <v>37303</v>
      </c>
      <c r="D6" s="69" t="s">
        <v>12</v>
      </c>
      <c r="E6" s="187">
        <v>1978148</v>
      </c>
      <c r="F6" s="72" t="s">
        <v>135</v>
      </c>
    </row>
    <row r="7" spans="1:6" ht="110.25" x14ac:dyDescent="0.25">
      <c r="A7" s="131">
        <v>2</v>
      </c>
      <c r="B7" s="69" t="s">
        <v>295</v>
      </c>
      <c r="C7" s="69" t="s">
        <v>37304</v>
      </c>
      <c r="D7" s="69" t="s">
        <v>535</v>
      </c>
      <c r="E7" s="74">
        <v>1189672.69</v>
      </c>
      <c r="F7" s="75" t="s">
        <v>135</v>
      </c>
    </row>
    <row r="8" spans="1:6" ht="31.5" x14ac:dyDescent="0.25">
      <c r="A8" s="131">
        <v>3</v>
      </c>
      <c r="B8" s="69" t="s">
        <v>17</v>
      </c>
      <c r="C8" s="69" t="s">
        <v>37305</v>
      </c>
      <c r="D8" s="69" t="s">
        <v>537</v>
      </c>
      <c r="E8" s="187">
        <v>28800</v>
      </c>
      <c r="F8" s="72" t="s">
        <v>135</v>
      </c>
    </row>
    <row r="9" spans="1:6" ht="31.5" x14ac:dyDescent="0.25">
      <c r="A9" s="131">
        <v>4</v>
      </c>
      <c r="B9" s="69" t="s">
        <v>20</v>
      </c>
      <c r="C9" s="69" t="s">
        <v>37306</v>
      </c>
      <c r="D9" s="69" t="s">
        <v>539</v>
      </c>
      <c r="E9" s="187">
        <v>78000</v>
      </c>
      <c r="F9" s="72" t="s">
        <v>135</v>
      </c>
    </row>
    <row r="10" spans="1:6" ht="47.25" x14ac:dyDescent="0.25">
      <c r="A10" s="131">
        <v>5</v>
      </c>
      <c r="B10" s="69" t="s">
        <v>290</v>
      </c>
      <c r="C10" s="69" t="s">
        <v>37307</v>
      </c>
      <c r="D10" s="69" t="s">
        <v>1652</v>
      </c>
      <c r="E10" s="187">
        <v>934000</v>
      </c>
      <c r="F10" s="72" t="s">
        <v>135</v>
      </c>
    </row>
    <row r="11" spans="1:6" x14ac:dyDescent="0.25">
      <c r="A11" s="131"/>
      <c r="B11" s="2348" t="s">
        <v>8484</v>
      </c>
      <c r="C11" s="2350"/>
      <c r="D11" s="69"/>
      <c r="E11" s="552"/>
      <c r="F11" s="72"/>
    </row>
    <row r="12" spans="1:6" ht="94.5" x14ac:dyDescent="0.25">
      <c r="A12" s="131">
        <v>6</v>
      </c>
      <c r="B12" s="69" t="s">
        <v>295</v>
      </c>
      <c r="C12" s="69" t="s">
        <v>37308</v>
      </c>
      <c r="D12" s="69" t="s">
        <v>544</v>
      </c>
      <c r="E12" s="74">
        <v>383110.34</v>
      </c>
      <c r="F12" s="72" t="s">
        <v>135</v>
      </c>
    </row>
    <row r="13" spans="1:6" ht="78.75" x14ac:dyDescent="0.25">
      <c r="A13" s="131">
        <v>7</v>
      </c>
      <c r="B13" s="69" t="s">
        <v>290</v>
      </c>
      <c r="C13" s="69" t="s">
        <v>37309</v>
      </c>
      <c r="D13" s="69" t="s">
        <v>15107</v>
      </c>
      <c r="E13" s="187">
        <v>1351200</v>
      </c>
      <c r="F13" s="72" t="s">
        <v>135</v>
      </c>
    </row>
    <row r="14" spans="1:6" ht="63" x14ac:dyDescent="0.25">
      <c r="A14" s="131">
        <v>8</v>
      </c>
      <c r="B14" s="69" t="s">
        <v>299</v>
      </c>
      <c r="C14" s="69" t="s">
        <v>37310</v>
      </c>
      <c r="D14" s="69" t="s">
        <v>1244</v>
      </c>
      <c r="E14" s="187">
        <v>870000</v>
      </c>
      <c r="F14" s="72" t="s">
        <v>135</v>
      </c>
    </row>
    <row r="15" spans="1:6" x14ac:dyDescent="0.25">
      <c r="A15" s="131"/>
      <c r="B15" s="2351" t="s">
        <v>739</v>
      </c>
      <c r="C15" s="2351"/>
      <c r="D15" s="69"/>
      <c r="E15" s="552"/>
      <c r="F15" s="72"/>
    </row>
    <row r="16" spans="1:6" ht="78.75" x14ac:dyDescent="0.25">
      <c r="A16" s="131">
        <v>9</v>
      </c>
      <c r="B16" s="69" t="s">
        <v>301</v>
      </c>
      <c r="C16" s="69" t="s">
        <v>37311</v>
      </c>
      <c r="D16" s="69" t="s">
        <v>43</v>
      </c>
      <c r="E16" s="74">
        <v>4568965.5199999996</v>
      </c>
      <c r="F16" s="72" t="s">
        <v>4730</v>
      </c>
    </row>
    <row r="17" spans="1:6" x14ac:dyDescent="0.25">
      <c r="A17" s="131"/>
      <c r="B17" s="2351" t="s">
        <v>306</v>
      </c>
      <c r="C17" s="2351"/>
      <c r="D17" s="69"/>
      <c r="E17" s="74"/>
      <c r="F17" s="72"/>
    </row>
    <row r="18" spans="1:6" ht="126" x14ac:dyDescent="0.25">
      <c r="A18" s="131">
        <v>10</v>
      </c>
      <c r="B18" s="75" t="s">
        <v>15110</v>
      </c>
      <c r="C18" s="248" t="s">
        <v>37312</v>
      </c>
      <c r="D18" s="69" t="s">
        <v>4483</v>
      </c>
      <c r="E18" s="74">
        <v>1736206.9</v>
      </c>
      <c r="F18" s="72" t="s">
        <v>4730</v>
      </c>
    </row>
    <row r="19" spans="1:6" x14ac:dyDescent="0.25">
      <c r="A19" s="131"/>
      <c r="B19" s="2351" t="s">
        <v>34</v>
      </c>
      <c r="C19" s="2351"/>
      <c r="D19" s="69"/>
      <c r="E19" s="74"/>
      <c r="F19" s="72"/>
    </row>
    <row r="20" spans="1:6" ht="47.25" x14ac:dyDescent="0.25">
      <c r="A20" s="131">
        <v>12</v>
      </c>
      <c r="B20" s="69" t="s">
        <v>309</v>
      </c>
      <c r="C20" s="69" t="s">
        <v>37313</v>
      </c>
      <c r="D20" s="69" t="s">
        <v>341</v>
      </c>
      <c r="E20" s="187">
        <v>2000000</v>
      </c>
      <c r="F20" s="72" t="s">
        <v>4730</v>
      </c>
    </row>
    <row r="21" spans="1:6" ht="126" x14ac:dyDescent="0.25">
      <c r="A21" s="131">
        <v>13</v>
      </c>
      <c r="B21" s="69" t="s">
        <v>342</v>
      </c>
      <c r="C21" s="69" t="s">
        <v>37314</v>
      </c>
      <c r="D21" s="69" t="s">
        <v>37315</v>
      </c>
      <c r="E21" s="74">
        <v>23883620.690000001</v>
      </c>
      <c r="F21" s="72" t="s">
        <v>4730</v>
      </c>
    </row>
    <row r="22" spans="1:6" x14ac:dyDescent="0.25">
      <c r="A22" s="131"/>
      <c r="B22" s="2351" t="s">
        <v>5895</v>
      </c>
      <c r="C22" s="2351"/>
      <c r="D22" s="69"/>
      <c r="E22" s="74"/>
      <c r="F22" s="72"/>
    </row>
    <row r="23" spans="1:6" ht="94.5" x14ac:dyDescent="0.25">
      <c r="A23" s="131">
        <v>14</v>
      </c>
      <c r="B23" s="69" t="s">
        <v>37316</v>
      </c>
      <c r="C23" s="69" t="s">
        <v>37317</v>
      </c>
      <c r="D23" s="69" t="s">
        <v>37318</v>
      </c>
      <c r="E23" s="74">
        <v>7500000</v>
      </c>
      <c r="F23" s="72" t="s">
        <v>1294</v>
      </c>
    </row>
    <row r="24" spans="1:6" ht="126" x14ac:dyDescent="0.25">
      <c r="A24" s="131">
        <v>15</v>
      </c>
      <c r="B24" s="69" t="s">
        <v>37319</v>
      </c>
      <c r="C24" s="69" t="s">
        <v>37320</v>
      </c>
      <c r="D24" s="69" t="s">
        <v>37321</v>
      </c>
      <c r="E24" s="74">
        <v>11000000</v>
      </c>
      <c r="F24" s="72" t="s">
        <v>4730</v>
      </c>
    </row>
    <row r="25" spans="1:6" ht="63" x14ac:dyDescent="0.25">
      <c r="A25" s="131">
        <v>16</v>
      </c>
      <c r="B25" s="69" t="s">
        <v>37319</v>
      </c>
      <c r="C25" s="69" t="s">
        <v>37322</v>
      </c>
      <c r="D25" s="69" t="s">
        <v>37323</v>
      </c>
      <c r="E25" s="74">
        <v>5995386.5800000001</v>
      </c>
      <c r="F25" s="72" t="s">
        <v>135</v>
      </c>
    </row>
    <row r="26" spans="1:6" ht="141.75" x14ac:dyDescent="0.25">
      <c r="A26" s="131">
        <v>17</v>
      </c>
      <c r="B26" s="69" t="s">
        <v>37324</v>
      </c>
      <c r="C26" s="69" t="s">
        <v>37325</v>
      </c>
      <c r="D26" s="69" t="s">
        <v>37326</v>
      </c>
      <c r="E26" s="74">
        <v>2000000</v>
      </c>
      <c r="F26" s="72" t="s">
        <v>4730</v>
      </c>
    </row>
    <row r="27" spans="1:6" x14ac:dyDescent="0.25">
      <c r="A27" s="131"/>
      <c r="B27" s="2351" t="s">
        <v>37298</v>
      </c>
      <c r="C27" s="2351"/>
      <c r="D27" s="69"/>
      <c r="E27" s="74"/>
      <c r="F27" s="72"/>
    </row>
    <row r="28" spans="1:6" ht="110.25" x14ac:dyDescent="0.25">
      <c r="A28" s="131">
        <v>19</v>
      </c>
      <c r="B28" s="69" t="s">
        <v>37327</v>
      </c>
      <c r="C28" s="69" t="s">
        <v>37328</v>
      </c>
      <c r="D28" s="69" t="s">
        <v>37329</v>
      </c>
      <c r="E28" s="74">
        <v>1600000</v>
      </c>
      <c r="F28" s="72" t="s">
        <v>1294</v>
      </c>
    </row>
    <row r="29" spans="1:6" ht="78.75" x14ac:dyDescent="0.25">
      <c r="A29" s="131">
        <v>20</v>
      </c>
      <c r="B29" s="69" t="s">
        <v>37327</v>
      </c>
      <c r="C29" s="69" t="s">
        <v>37330</v>
      </c>
      <c r="D29" s="69" t="s">
        <v>37331</v>
      </c>
      <c r="E29" s="74">
        <v>3000000</v>
      </c>
      <c r="F29" s="72" t="s">
        <v>135</v>
      </c>
    </row>
    <row r="30" spans="1:6" ht="94.5" x14ac:dyDescent="0.25">
      <c r="A30" s="131">
        <v>21</v>
      </c>
      <c r="B30" s="69" t="s">
        <v>37332</v>
      </c>
      <c r="C30" s="69" t="s">
        <v>37330</v>
      </c>
      <c r="D30" s="69" t="s">
        <v>37333</v>
      </c>
      <c r="E30" s="74">
        <v>2000000</v>
      </c>
      <c r="F30" s="72" t="s">
        <v>135</v>
      </c>
    </row>
    <row r="31" spans="1:6" ht="126" x14ac:dyDescent="0.25">
      <c r="A31" s="131">
        <v>22</v>
      </c>
      <c r="B31" s="69" t="s">
        <v>37334</v>
      </c>
      <c r="C31" s="69" t="s">
        <v>37335</v>
      </c>
      <c r="D31" s="69" t="s">
        <v>37336</v>
      </c>
      <c r="E31" s="74">
        <v>1300000</v>
      </c>
      <c r="F31" s="72" t="s">
        <v>13</v>
      </c>
    </row>
    <row r="32" spans="1:6" ht="94.5" x14ac:dyDescent="0.25">
      <c r="A32" s="131">
        <v>23</v>
      </c>
      <c r="B32" s="69" t="s">
        <v>37337</v>
      </c>
      <c r="C32" s="69" t="s">
        <v>37338</v>
      </c>
      <c r="D32" s="69" t="s">
        <v>37339</v>
      </c>
      <c r="E32" s="74">
        <v>1500000</v>
      </c>
      <c r="F32" s="72" t="s">
        <v>13</v>
      </c>
    </row>
    <row r="33" spans="1:6" x14ac:dyDescent="0.25">
      <c r="A33" s="131"/>
      <c r="B33" s="2351" t="s">
        <v>37340</v>
      </c>
      <c r="C33" s="2351"/>
      <c r="D33" s="69"/>
      <c r="E33" s="74"/>
      <c r="F33" s="72"/>
    </row>
    <row r="34" spans="1:6" ht="189" x14ac:dyDescent="0.25">
      <c r="A34" s="131">
        <v>24</v>
      </c>
      <c r="B34" s="69" t="s">
        <v>478</v>
      </c>
      <c r="C34" s="69" t="s">
        <v>37356</v>
      </c>
      <c r="D34" s="101" t="s">
        <v>37341</v>
      </c>
      <c r="E34" s="74">
        <v>4677027.2</v>
      </c>
      <c r="F34" s="72" t="s">
        <v>13</v>
      </c>
    </row>
    <row r="35" spans="1:6" x14ac:dyDescent="0.25">
      <c r="A35" s="213"/>
      <c r="B35" s="2351" t="s">
        <v>248</v>
      </c>
      <c r="C35" s="2351"/>
      <c r="D35" s="2351"/>
      <c r="E35" s="82">
        <f>SUM(E6:E34)</f>
        <v>79574137.920000002</v>
      </c>
      <c r="F35" s="69"/>
    </row>
    <row r="36" spans="1:6" x14ac:dyDescent="0.25">
      <c r="A36" s="131"/>
      <c r="B36" s="2348" t="s">
        <v>288</v>
      </c>
      <c r="C36" s="2350"/>
      <c r="D36" s="70"/>
      <c r="E36" s="71"/>
      <c r="F36" s="70"/>
    </row>
    <row r="37" spans="1:6" ht="31.5" x14ac:dyDescent="0.25">
      <c r="A37" s="131">
        <v>1</v>
      </c>
      <c r="B37" s="69" t="s">
        <v>289</v>
      </c>
      <c r="C37" s="69" t="s">
        <v>37290</v>
      </c>
      <c r="D37" s="69" t="s">
        <v>329</v>
      </c>
      <c r="E37" s="74">
        <v>1000000</v>
      </c>
      <c r="F37" s="69" t="s">
        <v>135</v>
      </c>
    </row>
    <row r="38" spans="1:6" x14ac:dyDescent="0.25">
      <c r="A38" s="131"/>
      <c r="B38" s="2348" t="s">
        <v>34</v>
      </c>
      <c r="C38" s="2350"/>
      <c r="D38" s="69"/>
      <c r="E38" s="74"/>
      <c r="F38" s="69"/>
    </row>
    <row r="39" spans="1:6" ht="47.25" x14ac:dyDescent="0.25">
      <c r="A39" s="131">
        <v>2</v>
      </c>
      <c r="B39" s="69" t="s">
        <v>309</v>
      </c>
      <c r="C39" s="69" t="s">
        <v>37291</v>
      </c>
      <c r="D39" s="69" t="s">
        <v>554</v>
      </c>
      <c r="E39" s="74">
        <v>4500000</v>
      </c>
      <c r="F39" s="69" t="s">
        <v>135</v>
      </c>
    </row>
    <row r="40" spans="1:6" x14ac:dyDescent="0.25">
      <c r="B40" s="2351" t="s">
        <v>248</v>
      </c>
      <c r="C40" s="2351"/>
      <c r="D40" s="2351"/>
      <c r="E40" s="404">
        <f>SUM(E37:E39)</f>
        <v>5500000</v>
      </c>
      <c r="F40" s="90"/>
    </row>
    <row r="41" spans="1:6" ht="15.75" customHeight="1" x14ac:dyDescent="0.25">
      <c r="B41" s="2348" t="s">
        <v>323</v>
      </c>
      <c r="C41" s="2350"/>
      <c r="D41" s="76"/>
      <c r="E41" s="404"/>
      <c r="F41" s="90"/>
    </row>
    <row r="42" spans="1:6" x14ac:dyDescent="0.25">
      <c r="A42" s="161"/>
      <c r="B42" s="2565" t="s">
        <v>4987</v>
      </c>
      <c r="C42" s="2565"/>
      <c r="D42" s="158"/>
      <c r="E42" s="102"/>
      <c r="F42" s="103"/>
    </row>
    <row r="43" spans="1:6" ht="189" x14ac:dyDescent="0.25">
      <c r="A43" s="161">
        <v>11</v>
      </c>
      <c r="B43" s="158" t="s">
        <v>6665</v>
      </c>
      <c r="C43" s="158" t="s">
        <v>37342</v>
      </c>
      <c r="D43" s="158" t="s">
        <v>37343</v>
      </c>
      <c r="E43" s="102">
        <v>1736206.9</v>
      </c>
      <c r="F43" s="103" t="s">
        <v>135</v>
      </c>
    </row>
    <row r="44" spans="1:6" x14ac:dyDescent="0.25">
      <c r="A44" s="88"/>
      <c r="B44" s="2351" t="s">
        <v>248</v>
      </c>
      <c r="C44" s="2351"/>
      <c r="D44" s="2351"/>
      <c r="E44" s="325">
        <v>1736206.9</v>
      </c>
      <c r="F44" s="88"/>
    </row>
    <row r="45" spans="1:6" x14ac:dyDescent="0.25">
      <c r="A45" s="88"/>
      <c r="B45" s="88" t="s">
        <v>324</v>
      </c>
      <c r="C45" s="88"/>
      <c r="D45" s="88"/>
      <c r="E45" s="404">
        <f>E44+E40+E35</f>
        <v>86810344.820000008</v>
      </c>
      <c r="F45" s="88"/>
    </row>
    <row r="49" spans="1:6" x14ac:dyDescent="0.25">
      <c r="A49" s="2693" t="s">
        <v>0</v>
      </c>
      <c r="B49" s="2693"/>
      <c r="C49" s="2693"/>
      <c r="D49" s="2693"/>
      <c r="E49" s="2693"/>
      <c r="F49" s="2693"/>
    </row>
    <row r="50" spans="1:6" x14ac:dyDescent="0.25">
      <c r="A50" s="2693" t="s">
        <v>37344</v>
      </c>
      <c r="B50" s="2693"/>
      <c r="C50" s="2693"/>
      <c r="D50" s="2693"/>
      <c r="E50" s="2693"/>
      <c r="F50" s="2693"/>
    </row>
    <row r="51" spans="1:6" x14ac:dyDescent="0.25">
      <c r="A51" s="2693" t="s">
        <v>281</v>
      </c>
      <c r="B51" s="2693"/>
      <c r="C51" s="2693"/>
      <c r="D51" s="2693"/>
      <c r="E51" s="2693"/>
      <c r="F51" s="2693"/>
    </row>
    <row r="52" spans="1:6" ht="31.5" x14ac:dyDescent="0.25">
      <c r="A52" s="381" t="s">
        <v>3</v>
      </c>
      <c r="B52" s="382" t="s">
        <v>283</v>
      </c>
      <c r="C52" s="382" t="s">
        <v>284</v>
      </c>
      <c r="D52" s="382" t="s">
        <v>285</v>
      </c>
      <c r="E52" s="301" t="s">
        <v>1202</v>
      </c>
      <c r="F52" s="116" t="s">
        <v>287</v>
      </c>
    </row>
    <row r="53" spans="1:6" x14ac:dyDescent="0.25">
      <c r="A53" s="120"/>
      <c r="B53" s="2358" t="s">
        <v>27054</v>
      </c>
      <c r="C53" s="2358"/>
      <c r="D53" s="382"/>
      <c r="E53" s="301"/>
      <c r="F53" s="116"/>
    </row>
    <row r="54" spans="1:6" ht="47.25" x14ac:dyDescent="0.25">
      <c r="A54" s="156">
        <v>1</v>
      </c>
      <c r="B54" s="149" t="s">
        <v>289</v>
      </c>
      <c r="C54" s="149" t="s">
        <v>37303</v>
      </c>
      <c r="D54" s="149" t="s">
        <v>37345</v>
      </c>
      <c r="E54" s="1259">
        <v>682758.62</v>
      </c>
      <c r="F54" s="121" t="s">
        <v>135</v>
      </c>
    </row>
    <row r="55" spans="1:6" x14ac:dyDescent="0.25">
      <c r="A55" s="156"/>
      <c r="B55" s="2365" t="s">
        <v>8990</v>
      </c>
      <c r="C55" s="2366"/>
      <c r="D55" s="2367"/>
      <c r="E55" s="1259"/>
      <c r="F55" s="121"/>
    </row>
    <row r="56" spans="1:6" ht="94.5" x14ac:dyDescent="0.25">
      <c r="A56" s="156">
        <v>2</v>
      </c>
      <c r="B56" s="149" t="s">
        <v>295</v>
      </c>
      <c r="C56" s="149" t="s">
        <v>37308</v>
      </c>
      <c r="D56" s="149" t="s">
        <v>544</v>
      </c>
      <c r="E56" s="1461">
        <v>341379.32</v>
      </c>
      <c r="F56" s="121" t="s">
        <v>6734</v>
      </c>
    </row>
    <row r="57" spans="1:6" x14ac:dyDescent="0.25">
      <c r="A57" s="156"/>
      <c r="B57" s="2365" t="s">
        <v>739</v>
      </c>
      <c r="C57" s="2367"/>
      <c r="D57" s="149"/>
      <c r="E57" s="1461"/>
      <c r="F57" s="121"/>
    </row>
    <row r="58" spans="1:6" ht="78.75" x14ac:dyDescent="0.25">
      <c r="A58" s="156">
        <v>3</v>
      </c>
      <c r="B58" s="149" t="s">
        <v>301</v>
      </c>
      <c r="C58" s="149" t="s">
        <v>37346</v>
      </c>
      <c r="D58" s="149" t="s">
        <v>43</v>
      </c>
      <c r="E58" s="1261">
        <v>568965.55000000005</v>
      </c>
      <c r="F58" s="121" t="s">
        <v>4730</v>
      </c>
    </row>
    <row r="59" spans="1:6" x14ac:dyDescent="0.25">
      <c r="A59" s="156"/>
      <c r="B59" s="2365" t="s">
        <v>37296</v>
      </c>
      <c r="C59" s="2367"/>
      <c r="D59" s="149"/>
      <c r="E59" s="1261"/>
      <c r="F59" s="121"/>
    </row>
    <row r="60" spans="1:6" ht="63" x14ac:dyDescent="0.25">
      <c r="A60" s="156">
        <v>4</v>
      </c>
      <c r="B60" s="149" t="s">
        <v>29236</v>
      </c>
      <c r="C60" s="149" t="s">
        <v>37322</v>
      </c>
      <c r="D60" s="149" t="s">
        <v>37323</v>
      </c>
      <c r="E60" s="1261">
        <v>2686206.85</v>
      </c>
      <c r="F60" s="121" t="s">
        <v>135</v>
      </c>
    </row>
    <row r="61" spans="1:6" ht="47.25" x14ac:dyDescent="0.25">
      <c r="A61" s="156">
        <v>5</v>
      </c>
      <c r="B61" s="149" t="s">
        <v>37347</v>
      </c>
      <c r="C61" s="149" t="s">
        <v>37348</v>
      </c>
      <c r="D61" s="149" t="s">
        <v>37349</v>
      </c>
      <c r="E61" s="1261">
        <v>5000000</v>
      </c>
      <c r="F61" s="121" t="s">
        <v>13</v>
      </c>
    </row>
    <row r="62" spans="1:6" ht="204.75" x14ac:dyDescent="0.25">
      <c r="A62" s="156">
        <v>6</v>
      </c>
      <c r="B62" s="149" t="s">
        <v>37350</v>
      </c>
      <c r="C62" s="149" t="s">
        <v>37351</v>
      </c>
      <c r="D62" s="149" t="s">
        <v>37352</v>
      </c>
      <c r="E62" s="1261">
        <v>1050000</v>
      </c>
      <c r="F62" s="121" t="s">
        <v>13</v>
      </c>
    </row>
    <row r="63" spans="1:6" ht="204.75" x14ac:dyDescent="0.25">
      <c r="A63" s="156">
        <v>7</v>
      </c>
      <c r="B63" s="149" t="s">
        <v>37353</v>
      </c>
      <c r="C63" s="149" t="s">
        <v>37354</v>
      </c>
      <c r="D63" s="149" t="s">
        <v>37355</v>
      </c>
      <c r="E63" s="1261">
        <v>1050000</v>
      </c>
      <c r="F63" s="121" t="s">
        <v>13</v>
      </c>
    </row>
    <row r="64" spans="1:6" x14ac:dyDescent="0.25">
      <c r="A64" s="367"/>
      <c r="B64" s="2356" t="s">
        <v>248</v>
      </c>
      <c r="C64" s="2356"/>
      <c r="D64" s="2356"/>
      <c r="E64" s="1462">
        <f>SUM(E54:E63)</f>
        <v>11379310.34</v>
      </c>
      <c r="F64" s="123"/>
    </row>
  </sheetData>
  <mergeCells count="26">
    <mergeCell ref="B35:D35"/>
    <mergeCell ref="B36:C36"/>
    <mergeCell ref="B38:C38"/>
    <mergeCell ref="B40:D40"/>
    <mergeCell ref="B42:C42"/>
    <mergeCell ref="B44:D44"/>
    <mergeCell ref="B64:D64"/>
    <mergeCell ref="B41:C41"/>
    <mergeCell ref="A50:F50"/>
    <mergeCell ref="A51:F51"/>
    <mergeCell ref="B53:C53"/>
    <mergeCell ref="B55:D55"/>
    <mergeCell ref="B57:C57"/>
    <mergeCell ref="B59:C59"/>
    <mergeCell ref="A49:F49"/>
    <mergeCell ref="B27:C27"/>
    <mergeCell ref="B33:C33"/>
    <mergeCell ref="A1:F1"/>
    <mergeCell ref="A2:F2"/>
    <mergeCell ref="A3:F3"/>
    <mergeCell ref="B5:C5"/>
    <mergeCell ref="B11:C11"/>
    <mergeCell ref="B15:C15"/>
    <mergeCell ref="B17:C17"/>
    <mergeCell ref="B19:C19"/>
    <mergeCell ref="B22:C22"/>
  </mergeCells>
  <pageMargins left="0.7" right="0.7" top="0.75" bottom="0.75" header="0.3" footer="0.3"/>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9"/>
  <sheetViews>
    <sheetView topLeftCell="A55" workbookViewId="0">
      <selection activeCell="C81" sqref="C81"/>
    </sheetView>
  </sheetViews>
  <sheetFormatPr defaultRowHeight="15.75" x14ac:dyDescent="0.25"/>
  <cols>
    <col min="1" max="1" width="9.140625" style="128"/>
    <col min="2" max="2" width="18" style="128" customWidth="1"/>
    <col min="3" max="3" width="45.140625" style="128" customWidth="1"/>
    <col min="4" max="4" width="22.28515625" style="128" customWidth="1"/>
    <col min="5" max="5" width="19.85546875" style="128" customWidth="1"/>
    <col min="6" max="6" width="10" style="128" customWidth="1"/>
    <col min="7" max="16384" width="9.140625" style="128"/>
  </cols>
  <sheetData>
    <row r="1" spans="1:6" x14ac:dyDescent="0.25">
      <c r="A1" s="2360" t="s">
        <v>0</v>
      </c>
      <c r="B1" s="2360"/>
      <c r="C1" s="2360"/>
      <c r="D1" s="2360"/>
      <c r="E1" s="2360"/>
      <c r="F1" s="2360"/>
    </row>
    <row r="2" spans="1:6" x14ac:dyDescent="0.25">
      <c r="A2" s="2360" t="s">
        <v>37443</v>
      </c>
      <c r="B2" s="2360"/>
      <c r="C2" s="2360"/>
      <c r="D2" s="2360"/>
      <c r="E2" s="2360"/>
      <c r="F2" s="2360"/>
    </row>
    <row r="3" spans="1:6" x14ac:dyDescent="0.25">
      <c r="A3" s="2360" t="s">
        <v>281</v>
      </c>
      <c r="B3" s="2360"/>
      <c r="C3" s="2360"/>
      <c r="D3" s="2360"/>
      <c r="E3" s="2360"/>
      <c r="F3" s="2360"/>
    </row>
    <row r="4" spans="1:6" x14ac:dyDescent="0.25">
      <c r="A4" s="410" t="s">
        <v>3</v>
      </c>
      <c r="B4" s="8" t="s">
        <v>283</v>
      </c>
      <c r="C4" s="8" t="s">
        <v>284</v>
      </c>
      <c r="D4" s="37" t="s">
        <v>5291</v>
      </c>
      <c r="E4" s="138" t="s">
        <v>286</v>
      </c>
      <c r="F4" s="219" t="s">
        <v>287</v>
      </c>
    </row>
    <row r="5" spans="1:6" x14ac:dyDescent="0.25">
      <c r="A5" s="130"/>
      <c r="B5" s="2493" t="s">
        <v>9</v>
      </c>
      <c r="C5" s="2495"/>
      <c r="D5" s="590"/>
      <c r="E5" s="189"/>
      <c r="F5" s="71"/>
    </row>
    <row r="6" spans="1:6" ht="31.5" x14ac:dyDescent="0.25">
      <c r="A6" s="131">
        <v>1</v>
      </c>
      <c r="B6" s="69" t="s">
        <v>289</v>
      </c>
      <c r="C6" s="69" t="s">
        <v>37444</v>
      </c>
      <c r="D6" s="69" t="s">
        <v>329</v>
      </c>
      <c r="E6" s="187">
        <v>1800975</v>
      </c>
      <c r="F6" s="72" t="s">
        <v>272</v>
      </c>
    </row>
    <row r="7" spans="1:6" ht="110.25" x14ac:dyDescent="0.25">
      <c r="A7" s="131">
        <v>2</v>
      </c>
      <c r="B7" s="69" t="s">
        <v>295</v>
      </c>
      <c r="C7" s="69" t="s">
        <v>37445</v>
      </c>
      <c r="D7" s="69" t="s">
        <v>37446</v>
      </c>
      <c r="E7" s="187">
        <v>1400600</v>
      </c>
      <c r="F7" s="72" t="s">
        <v>272</v>
      </c>
    </row>
    <row r="8" spans="1:6" ht="31.5" x14ac:dyDescent="0.25">
      <c r="A8" s="131">
        <v>3</v>
      </c>
      <c r="B8" s="69" t="s">
        <v>17</v>
      </c>
      <c r="C8" s="69" t="s">
        <v>37447</v>
      </c>
      <c r="D8" s="69" t="s">
        <v>537</v>
      </c>
      <c r="E8" s="187">
        <v>210000</v>
      </c>
      <c r="F8" s="72" t="s">
        <v>272</v>
      </c>
    </row>
    <row r="9" spans="1:6" ht="31.5" x14ac:dyDescent="0.25">
      <c r="A9" s="131">
        <v>4</v>
      </c>
      <c r="B9" s="69" t="s">
        <v>20</v>
      </c>
      <c r="C9" s="69" t="s">
        <v>37448</v>
      </c>
      <c r="D9" s="69" t="s">
        <v>37449</v>
      </c>
      <c r="E9" s="187">
        <v>80000</v>
      </c>
      <c r="F9" s="72" t="s">
        <v>272</v>
      </c>
    </row>
    <row r="10" spans="1:6" ht="78.75" x14ac:dyDescent="0.25">
      <c r="A10" s="131">
        <v>5</v>
      </c>
      <c r="B10" s="69" t="s">
        <v>23</v>
      </c>
      <c r="C10" s="69" t="s">
        <v>37450</v>
      </c>
      <c r="D10" s="69" t="s">
        <v>541</v>
      </c>
      <c r="E10" s="187">
        <v>717045</v>
      </c>
      <c r="F10" s="72" t="s">
        <v>272</v>
      </c>
    </row>
    <row r="11" spans="1:6" x14ac:dyDescent="0.25">
      <c r="A11" s="131"/>
      <c r="B11" s="2348" t="s">
        <v>40</v>
      </c>
      <c r="C11" s="2350"/>
      <c r="D11" s="69"/>
      <c r="E11" s="187"/>
      <c r="F11" s="72"/>
    </row>
    <row r="12" spans="1:6" ht="78.75" x14ac:dyDescent="0.25">
      <c r="A12" s="131">
        <v>6</v>
      </c>
      <c r="B12" s="69" t="s">
        <v>37451</v>
      </c>
      <c r="C12" s="69" t="s">
        <v>37452</v>
      </c>
      <c r="D12" s="69" t="s">
        <v>302</v>
      </c>
      <c r="E12" s="187">
        <v>4568965.5199999996</v>
      </c>
      <c r="F12" s="72" t="s">
        <v>272</v>
      </c>
    </row>
    <row r="13" spans="1:6" x14ac:dyDescent="0.25">
      <c r="A13" s="131"/>
      <c r="B13" s="2348" t="s">
        <v>37453</v>
      </c>
      <c r="C13" s="2350"/>
      <c r="D13" s="69"/>
      <c r="E13" s="187"/>
      <c r="F13" s="72"/>
    </row>
    <row r="14" spans="1:6" ht="94.5" x14ac:dyDescent="0.25">
      <c r="A14" s="131">
        <v>7</v>
      </c>
      <c r="B14" s="69" t="s">
        <v>295</v>
      </c>
      <c r="C14" s="69" t="s">
        <v>37454</v>
      </c>
      <c r="D14" s="69" t="s">
        <v>336</v>
      </c>
      <c r="E14" s="187">
        <v>721150</v>
      </c>
      <c r="F14" s="72" t="s">
        <v>272</v>
      </c>
    </row>
    <row r="15" spans="1:6" ht="78.75" x14ac:dyDescent="0.25">
      <c r="A15" s="131">
        <v>8</v>
      </c>
      <c r="B15" s="69" t="s">
        <v>23</v>
      </c>
      <c r="C15" s="69" t="s">
        <v>37455</v>
      </c>
      <c r="D15" s="69" t="s">
        <v>541</v>
      </c>
      <c r="E15" s="187">
        <v>1112776</v>
      </c>
      <c r="F15" s="72" t="s">
        <v>272</v>
      </c>
    </row>
    <row r="16" spans="1:6" ht="47.25" x14ac:dyDescent="0.25">
      <c r="A16" s="131">
        <v>9</v>
      </c>
      <c r="B16" s="69" t="s">
        <v>4720</v>
      </c>
      <c r="C16" s="69" t="s">
        <v>37456</v>
      </c>
      <c r="D16" s="69" t="s">
        <v>4984</v>
      </c>
      <c r="E16" s="187">
        <v>770384</v>
      </c>
      <c r="F16" s="72" t="s">
        <v>272</v>
      </c>
    </row>
    <row r="17" spans="1:6" x14ac:dyDescent="0.25">
      <c r="A17" s="131"/>
      <c r="B17" s="2348" t="s">
        <v>34</v>
      </c>
      <c r="C17" s="2350"/>
      <c r="D17" s="69"/>
      <c r="E17" s="187"/>
      <c r="F17" s="72"/>
    </row>
    <row r="18" spans="1:6" ht="47.25" x14ac:dyDescent="0.25">
      <c r="A18" s="131">
        <v>10</v>
      </c>
      <c r="B18" s="69" t="s">
        <v>309</v>
      </c>
      <c r="C18" s="69" t="s">
        <v>37457</v>
      </c>
      <c r="D18" s="69" t="s">
        <v>37458</v>
      </c>
      <c r="E18" s="187">
        <v>10279010</v>
      </c>
      <c r="F18" s="72" t="s">
        <v>272</v>
      </c>
    </row>
    <row r="19" spans="1:6" ht="47.25" x14ac:dyDescent="0.25">
      <c r="A19" s="131">
        <v>11</v>
      </c>
      <c r="B19" s="69" t="s">
        <v>311</v>
      </c>
      <c r="C19" s="69" t="s">
        <v>37459</v>
      </c>
      <c r="D19" s="69" t="s">
        <v>37458</v>
      </c>
      <c r="E19" s="187">
        <v>7000000</v>
      </c>
      <c r="F19" s="72" t="s">
        <v>272</v>
      </c>
    </row>
    <row r="20" spans="1:6" ht="126" x14ac:dyDescent="0.25">
      <c r="A20" s="131">
        <v>12</v>
      </c>
      <c r="B20" s="69" t="s">
        <v>307</v>
      </c>
      <c r="C20" s="69" t="s">
        <v>37460</v>
      </c>
      <c r="D20" s="69" t="s">
        <v>4483</v>
      </c>
      <c r="E20" s="187">
        <v>1736206</v>
      </c>
      <c r="F20" s="72" t="s">
        <v>13</v>
      </c>
    </row>
    <row r="21" spans="1:6" x14ac:dyDescent="0.25">
      <c r="A21" s="131"/>
      <c r="B21" s="2348" t="s">
        <v>312</v>
      </c>
      <c r="C21" s="2350"/>
      <c r="D21" s="69"/>
      <c r="E21" s="187"/>
      <c r="F21" s="72"/>
    </row>
    <row r="22" spans="1:6" ht="31.5" x14ac:dyDescent="0.25">
      <c r="A22" s="131">
        <v>13</v>
      </c>
      <c r="B22" s="69" t="s">
        <v>37461</v>
      </c>
      <c r="C22" s="69" t="s">
        <v>37462</v>
      </c>
      <c r="D22" s="69" t="s">
        <v>37463</v>
      </c>
      <c r="E22" s="187">
        <v>2600000</v>
      </c>
      <c r="F22" s="72" t="s">
        <v>13</v>
      </c>
    </row>
    <row r="23" spans="1:6" ht="31.5" x14ac:dyDescent="0.25">
      <c r="A23" s="131">
        <v>14</v>
      </c>
      <c r="B23" s="69" t="s">
        <v>37464</v>
      </c>
      <c r="C23" s="69" t="s">
        <v>37465</v>
      </c>
      <c r="D23" s="69" t="s">
        <v>37466</v>
      </c>
      <c r="E23" s="187">
        <v>2600000</v>
      </c>
      <c r="F23" s="72" t="s">
        <v>13</v>
      </c>
    </row>
    <row r="24" spans="1:6" ht="31.5" x14ac:dyDescent="0.25">
      <c r="A24" s="131">
        <v>15</v>
      </c>
      <c r="B24" s="69" t="s">
        <v>37467</v>
      </c>
      <c r="C24" s="69" t="s">
        <v>37468</v>
      </c>
      <c r="D24" s="69" t="s">
        <v>37469</v>
      </c>
      <c r="E24" s="187">
        <v>2600000</v>
      </c>
      <c r="F24" s="72" t="s">
        <v>13</v>
      </c>
    </row>
    <row r="25" spans="1:6" ht="31.5" x14ac:dyDescent="0.25">
      <c r="A25" s="131">
        <v>16</v>
      </c>
      <c r="B25" s="69" t="s">
        <v>4070</v>
      </c>
      <c r="C25" s="69" t="s">
        <v>37470</v>
      </c>
      <c r="D25" s="69" t="s">
        <v>37471</v>
      </c>
      <c r="E25" s="187">
        <v>2600000</v>
      </c>
      <c r="F25" s="72" t="s">
        <v>13</v>
      </c>
    </row>
    <row r="26" spans="1:6" ht="189" x14ac:dyDescent="0.25">
      <c r="A26" s="131">
        <v>17</v>
      </c>
      <c r="B26" s="69" t="s">
        <v>37472</v>
      </c>
      <c r="C26" s="69" t="s">
        <v>37473</v>
      </c>
      <c r="D26" s="69" t="s">
        <v>37474</v>
      </c>
      <c r="E26" s="187">
        <v>2100000</v>
      </c>
      <c r="F26" s="72" t="s">
        <v>13</v>
      </c>
    </row>
    <row r="27" spans="1:6" x14ac:dyDescent="0.25">
      <c r="A27" s="131"/>
      <c r="B27" s="2348" t="s">
        <v>315</v>
      </c>
      <c r="C27" s="2350"/>
      <c r="D27" s="69"/>
      <c r="E27" s="187"/>
      <c r="F27" s="72"/>
    </row>
    <row r="28" spans="1:6" ht="31.5" x14ac:dyDescent="0.25">
      <c r="A28" s="131">
        <v>18</v>
      </c>
      <c r="B28" s="69" t="s">
        <v>37475</v>
      </c>
      <c r="C28" s="69" t="s">
        <v>37476</v>
      </c>
      <c r="D28" s="69" t="s">
        <v>37477</v>
      </c>
      <c r="E28" s="187">
        <v>4500000</v>
      </c>
      <c r="F28" s="72" t="s">
        <v>13</v>
      </c>
    </row>
    <row r="29" spans="1:6" ht="63" x14ac:dyDescent="0.25">
      <c r="A29" s="131">
        <v>19</v>
      </c>
      <c r="B29" s="69" t="s">
        <v>37475</v>
      </c>
      <c r="C29" s="69" t="s">
        <v>37478</v>
      </c>
      <c r="D29" s="69" t="s">
        <v>37479</v>
      </c>
      <c r="E29" s="187">
        <v>300000</v>
      </c>
      <c r="F29" s="72" t="s">
        <v>272</v>
      </c>
    </row>
    <row r="30" spans="1:6" ht="31.5" x14ac:dyDescent="0.25">
      <c r="A30" s="131">
        <v>20</v>
      </c>
      <c r="B30" s="69" t="s">
        <v>37480</v>
      </c>
      <c r="C30" s="69" t="s">
        <v>37481</v>
      </c>
      <c r="D30" s="69" t="s">
        <v>37482</v>
      </c>
      <c r="E30" s="187">
        <v>4500000</v>
      </c>
      <c r="F30" s="72" t="s">
        <v>13</v>
      </c>
    </row>
    <row r="31" spans="1:6" ht="63" x14ac:dyDescent="0.25">
      <c r="A31" s="131">
        <v>21</v>
      </c>
      <c r="B31" s="69" t="s">
        <v>37483</v>
      </c>
      <c r="C31" s="69" t="s">
        <v>37484</v>
      </c>
      <c r="D31" s="69" t="s">
        <v>37485</v>
      </c>
      <c r="E31" s="187">
        <v>2500000</v>
      </c>
      <c r="F31" s="72" t="s">
        <v>272</v>
      </c>
    </row>
    <row r="32" spans="1:6" ht="63" x14ac:dyDescent="0.25">
      <c r="A32" s="131">
        <v>22</v>
      </c>
      <c r="B32" s="69" t="s">
        <v>37486</v>
      </c>
      <c r="C32" s="69" t="s">
        <v>37487</v>
      </c>
      <c r="D32" s="69" t="s">
        <v>37488</v>
      </c>
      <c r="E32" s="187">
        <v>700000</v>
      </c>
      <c r="F32" s="72" t="s">
        <v>13</v>
      </c>
    </row>
    <row r="33" spans="1:6" ht="110.25" x14ac:dyDescent="0.25">
      <c r="A33" s="131">
        <v>23</v>
      </c>
      <c r="B33" s="69" t="s">
        <v>37489</v>
      </c>
      <c r="C33" s="69" t="s">
        <v>37490</v>
      </c>
      <c r="D33" s="69" t="s">
        <v>37491</v>
      </c>
      <c r="E33" s="187">
        <v>400000</v>
      </c>
      <c r="F33" s="72" t="s">
        <v>13</v>
      </c>
    </row>
    <row r="34" spans="1:6" ht="110.25" x14ac:dyDescent="0.25">
      <c r="A34" s="131">
        <v>24</v>
      </c>
      <c r="B34" s="69" t="s">
        <v>37492</v>
      </c>
      <c r="C34" s="69" t="s">
        <v>37493</v>
      </c>
      <c r="D34" s="69" t="s">
        <v>37494</v>
      </c>
      <c r="E34" s="187">
        <v>13400000</v>
      </c>
      <c r="F34" s="72" t="s">
        <v>272</v>
      </c>
    </row>
    <row r="35" spans="1:6" x14ac:dyDescent="0.25">
      <c r="A35" s="131"/>
      <c r="B35" s="2348" t="s">
        <v>712</v>
      </c>
      <c r="C35" s="2350"/>
      <c r="D35" s="69"/>
      <c r="E35" s="189"/>
      <c r="F35" s="72"/>
    </row>
    <row r="36" spans="1:6" ht="47.25" x14ac:dyDescent="0.25">
      <c r="A36" s="131">
        <v>25</v>
      </c>
      <c r="B36" s="69" t="s">
        <v>18661</v>
      </c>
      <c r="C36" s="69" t="s">
        <v>37495</v>
      </c>
      <c r="D36" s="69" t="s">
        <v>37496</v>
      </c>
      <c r="E36" s="187">
        <v>2200000</v>
      </c>
      <c r="F36" s="72" t="s">
        <v>13</v>
      </c>
    </row>
    <row r="37" spans="1:6" ht="189" x14ac:dyDescent="0.25">
      <c r="A37" s="131">
        <v>26</v>
      </c>
      <c r="B37" s="141" t="s">
        <v>37497</v>
      </c>
      <c r="C37" s="69" t="s">
        <v>37498</v>
      </c>
      <c r="D37" s="69" t="s">
        <v>37499</v>
      </c>
      <c r="E37" s="1500">
        <v>1169256.8</v>
      </c>
      <c r="F37" s="72" t="s">
        <v>13</v>
      </c>
    </row>
    <row r="38" spans="1:6" ht="189" x14ac:dyDescent="0.25">
      <c r="A38" s="131">
        <v>27</v>
      </c>
      <c r="B38" s="141" t="s">
        <v>37497</v>
      </c>
      <c r="C38" s="69" t="s">
        <v>37500</v>
      </c>
      <c r="D38" s="69" t="s">
        <v>37501</v>
      </c>
      <c r="E38" s="187">
        <v>1169256.8</v>
      </c>
      <c r="F38" s="72" t="s">
        <v>13</v>
      </c>
    </row>
    <row r="39" spans="1:6" ht="204.75" x14ac:dyDescent="0.25">
      <c r="A39" s="131">
        <v>28</v>
      </c>
      <c r="B39" s="141" t="s">
        <v>37497</v>
      </c>
      <c r="C39" s="69" t="s">
        <v>37502</v>
      </c>
      <c r="D39" s="69" t="s">
        <v>37503</v>
      </c>
      <c r="E39" s="422">
        <v>1169256.8</v>
      </c>
      <c r="F39" s="72" t="s">
        <v>13</v>
      </c>
    </row>
    <row r="40" spans="1:6" ht="189" x14ac:dyDescent="0.25">
      <c r="A40" s="131">
        <v>29</v>
      </c>
      <c r="B40" s="69" t="s">
        <v>37497</v>
      </c>
      <c r="C40" s="69" t="s">
        <v>37504</v>
      </c>
      <c r="D40" s="69" t="s">
        <v>37505</v>
      </c>
      <c r="E40" s="1500">
        <v>1169256.8</v>
      </c>
      <c r="F40" s="72" t="s">
        <v>13</v>
      </c>
    </row>
    <row r="41" spans="1:6" ht="16.5" thickBot="1" x14ac:dyDescent="0.3">
      <c r="A41" s="131"/>
      <c r="B41" s="3063" t="s">
        <v>704</v>
      </c>
      <c r="C41" s="3063"/>
      <c r="D41" s="3063"/>
      <c r="E41" s="189">
        <f>SUM(E6:E40)</f>
        <v>76074138.719999984</v>
      </c>
      <c r="F41" s="72"/>
    </row>
    <row r="42" spans="1:6" x14ac:dyDescent="0.25">
      <c r="A42" s="131"/>
      <c r="B42" s="2348" t="s">
        <v>288</v>
      </c>
      <c r="C42" s="2350"/>
      <c r="D42" s="70"/>
      <c r="E42" s="189"/>
      <c r="F42" s="70"/>
    </row>
    <row r="43" spans="1:6" ht="31.5" x14ac:dyDescent="0.25">
      <c r="A43" s="131">
        <v>1</v>
      </c>
      <c r="B43" s="69" t="s">
        <v>289</v>
      </c>
      <c r="C43" s="69" t="s">
        <v>37290</v>
      </c>
      <c r="D43" s="69" t="s">
        <v>329</v>
      </c>
      <c r="E43" s="187">
        <v>1000000</v>
      </c>
      <c r="F43" s="69" t="s">
        <v>135</v>
      </c>
    </row>
    <row r="44" spans="1:6" x14ac:dyDescent="0.25">
      <c r="A44" s="131"/>
      <c r="B44" s="2348" t="s">
        <v>34</v>
      </c>
      <c r="C44" s="2350"/>
      <c r="D44" s="69"/>
      <c r="E44" s="187"/>
      <c r="F44" s="69"/>
    </row>
    <row r="45" spans="1:6" ht="47.25" x14ac:dyDescent="0.25">
      <c r="A45" s="131">
        <v>2</v>
      </c>
      <c r="B45" s="69" t="s">
        <v>309</v>
      </c>
      <c r="C45" s="69" t="s">
        <v>37291</v>
      </c>
      <c r="D45" s="69" t="s">
        <v>554</v>
      </c>
      <c r="E45" s="187">
        <v>4500000</v>
      </c>
      <c r="F45" s="69" t="s">
        <v>135</v>
      </c>
    </row>
    <row r="46" spans="1:6" x14ac:dyDescent="0.25">
      <c r="A46" s="433"/>
      <c r="B46" s="1486" t="s">
        <v>704</v>
      </c>
      <c r="C46" s="1487"/>
      <c r="D46" s="1488"/>
      <c r="E46" s="1501">
        <v>5500000</v>
      </c>
      <c r="F46" s="1490"/>
    </row>
    <row r="47" spans="1:6" ht="21.75" customHeight="1" x14ac:dyDescent="0.25">
      <c r="A47" s="433"/>
      <c r="B47" s="2349" t="s">
        <v>323</v>
      </c>
      <c r="C47" s="2350"/>
      <c r="D47" s="1488"/>
      <c r="E47" s="1501"/>
      <c r="F47" s="1490"/>
    </row>
    <row r="48" spans="1:6" ht="78.75" x14ac:dyDescent="0.25">
      <c r="A48" s="131"/>
      <c r="B48" s="1380" t="s">
        <v>22112</v>
      </c>
      <c r="C48" s="1380" t="s">
        <v>37506</v>
      </c>
      <c r="D48" s="1380" t="s">
        <v>37507</v>
      </c>
      <c r="E48" s="187">
        <v>4000000</v>
      </c>
      <c r="F48" s="72" t="s">
        <v>272</v>
      </c>
    </row>
    <row r="49" spans="1:6" ht="267.75" x14ac:dyDescent="0.25">
      <c r="A49" s="131"/>
      <c r="B49" s="1380" t="s">
        <v>18062</v>
      </c>
      <c r="C49" s="1380" t="s">
        <v>37508</v>
      </c>
      <c r="D49" s="1380" t="s">
        <v>37509</v>
      </c>
      <c r="E49" s="187">
        <v>1236206</v>
      </c>
      <c r="F49" s="72" t="s">
        <v>13</v>
      </c>
    </row>
    <row r="50" spans="1:6" x14ac:dyDescent="0.25">
      <c r="A50" s="130"/>
      <c r="B50" s="173" t="s">
        <v>248</v>
      </c>
      <c r="C50" s="173"/>
      <c r="D50" s="173"/>
      <c r="E50" s="449">
        <f>SUM(E48:E49)</f>
        <v>5236206</v>
      </c>
      <c r="F50" s="719"/>
    </row>
    <row r="51" spans="1:6" x14ac:dyDescent="0.25">
      <c r="A51" s="88"/>
      <c r="B51" s="88" t="s">
        <v>324</v>
      </c>
      <c r="C51" s="88"/>
      <c r="D51" s="88"/>
      <c r="E51" s="89">
        <f>E50+E46+E41</f>
        <v>86810344.719999984</v>
      </c>
      <c r="F51" s="88"/>
    </row>
    <row r="55" spans="1:6" x14ac:dyDescent="0.25">
      <c r="A55" s="2352" t="s">
        <v>0</v>
      </c>
      <c r="B55" s="2352"/>
      <c r="C55" s="2352"/>
      <c r="D55" s="2352"/>
      <c r="E55" s="2352"/>
      <c r="F55" s="2352"/>
    </row>
    <row r="56" spans="1:6" x14ac:dyDescent="0.25">
      <c r="A56" s="2352" t="s">
        <v>37443</v>
      </c>
      <c r="B56" s="2352"/>
      <c r="C56" s="2352"/>
      <c r="D56" s="2352"/>
      <c r="E56" s="2352"/>
      <c r="F56" s="2352"/>
    </row>
    <row r="57" spans="1:6" x14ac:dyDescent="0.25">
      <c r="A57" s="2352" t="s">
        <v>18642</v>
      </c>
      <c r="B57" s="2352"/>
      <c r="C57" s="2352"/>
      <c r="D57" s="2352"/>
      <c r="E57" s="2352"/>
      <c r="F57" s="2352"/>
    </row>
    <row r="58" spans="1:6" x14ac:dyDescent="0.25">
      <c r="A58" s="270" t="s">
        <v>3</v>
      </c>
      <c r="B58" s="437" t="s">
        <v>283</v>
      </c>
      <c r="C58" s="437" t="s">
        <v>284</v>
      </c>
      <c r="D58" s="45" t="s">
        <v>5291</v>
      </c>
      <c r="E58" s="301" t="s">
        <v>708</v>
      </c>
      <c r="F58" s="264" t="s">
        <v>1228</v>
      </c>
    </row>
    <row r="59" spans="1:6" x14ac:dyDescent="0.25">
      <c r="A59" s="182"/>
      <c r="B59" s="2388" t="s">
        <v>269</v>
      </c>
      <c r="C59" s="2390"/>
      <c r="D59" s="39"/>
      <c r="E59" s="1502"/>
      <c r="F59" s="49"/>
    </row>
    <row r="60" spans="1:6" ht="110.25" x14ac:dyDescent="0.25">
      <c r="A60" s="182">
        <v>1</v>
      </c>
      <c r="B60" s="182" t="s">
        <v>295</v>
      </c>
      <c r="C60" s="182" t="s">
        <v>37445</v>
      </c>
      <c r="D60" s="182" t="s">
        <v>37446</v>
      </c>
      <c r="E60" s="266">
        <v>341379.31</v>
      </c>
      <c r="F60" s="269" t="s">
        <v>272</v>
      </c>
    </row>
    <row r="61" spans="1:6" ht="78.75" x14ac:dyDescent="0.25">
      <c r="A61" s="182">
        <v>2</v>
      </c>
      <c r="B61" s="182" t="s">
        <v>23</v>
      </c>
      <c r="C61" s="182" t="s">
        <v>37450</v>
      </c>
      <c r="D61" s="182" t="s">
        <v>541</v>
      </c>
      <c r="E61" s="266">
        <v>341379.31</v>
      </c>
      <c r="F61" s="269" t="s">
        <v>272</v>
      </c>
    </row>
    <row r="62" spans="1:6" x14ac:dyDescent="0.25">
      <c r="A62" s="182"/>
      <c r="B62" s="182"/>
      <c r="C62" s="182"/>
      <c r="D62" s="182"/>
      <c r="E62" s="266"/>
      <c r="F62" s="269"/>
    </row>
    <row r="63" spans="1:6" ht="78.75" x14ac:dyDescent="0.25">
      <c r="A63" s="182">
        <v>3</v>
      </c>
      <c r="B63" s="182" t="s">
        <v>37451</v>
      </c>
      <c r="C63" s="182" t="s">
        <v>37452</v>
      </c>
      <c r="D63" s="269" t="s">
        <v>302</v>
      </c>
      <c r="E63" s="266">
        <v>568965.51</v>
      </c>
      <c r="F63" s="269" t="s">
        <v>272</v>
      </c>
    </row>
    <row r="64" spans="1:6" x14ac:dyDescent="0.25">
      <c r="A64" s="182"/>
      <c r="B64" s="2381" t="s">
        <v>12054</v>
      </c>
      <c r="C64" s="2382"/>
      <c r="D64" s="269"/>
      <c r="E64" s="266"/>
      <c r="F64" s="269"/>
    </row>
    <row r="65" spans="1:6" ht="94.5" x14ac:dyDescent="0.25">
      <c r="A65" s="182">
        <v>4</v>
      </c>
      <c r="B65" s="182" t="s">
        <v>295</v>
      </c>
      <c r="C65" s="182" t="s">
        <v>37454</v>
      </c>
      <c r="D65" s="182" t="s">
        <v>336</v>
      </c>
      <c r="E65" s="266">
        <v>91379.32</v>
      </c>
      <c r="F65" s="269" t="s">
        <v>272</v>
      </c>
    </row>
    <row r="66" spans="1:6" ht="78.75" x14ac:dyDescent="0.25">
      <c r="A66" s="182">
        <v>5</v>
      </c>
      <c r="B66" s="182" t="s">
        <v>23</v>
      </c>
      <c r="C66" s="182" t="s">
        <v>37455</v>
      </c>
      <c r="D66" s="182" t="s">
        <v>541</v>
      </c>
      <c r="E66" s="266">
        <v>100000</v>
      </c>
      <c r="F66" s="269" t="s">
        <v>272</v>
      </c>
    </row>
    <row r="67" spans="1:6" ht="63" x14ac:dyDescent="0.25">
      <c r="A67" s="182">
        <v>6</v>
      </c>
      <c r="B67" s="182" t="s">
        <v>299</v>
      </c>
      <c r="C67" s="182" t="s">
        <v>37510</v>
      </c>
      <c r="D67" s="182" t="s">
        <v>1244</v>
      </c>
      <c r="E67" s="266">
        <v>150000</v>
      </c>
      <c r="F67" s="269" t="s">
        <v>272</v>
      </c>
    </row>
    <row r="68" spans="1:6" x14ac:dyDescent="0.25">
      <c r="A68" s="182"/>
      <c r="B68" s="264" t="s">
        <v>34</v>
      </c>
      <c r="C68" s="182"/>
      <c r="D68" s="182"/>
      <c r="E68" s="157"/>
      <c r="F68" s="182"/>
    </row>
    <row r="69" spans="1:6" ht="47.25" x14ac:dyDescent="0.25">
      <c r="A69" s="182">
        <v>7</v>
      </c>
      <c r="B69" s="269" t="s">
        <v>309</v>
      </c>
      <c r="C69" s="182" t="s">
        <v>37511</v>
      </c>
      <c r="D69" s="269" t="s">
        <v>37458</v>
      </c>
      <c r="E69" s="150">
        <v>1422413.7925</v>
      </c>
      <c r="F69" s="269" t="s">
        <v>272</v>
      </c>
    </row>
    <row r="70" spans="1:6" ht="47.25" x14ac:dyDescent="0.25">
      <c r="A70" s="182">
        <v>8</v>
      </c>
      <c r="B70" s="269" t="s">
        <v>311</v>
      </c>
      <c r="C70" s="182" t="s">
        <v>37512</v>
      </c>
      <c r="D70" s="269" t="s">
        <v>37458</v>
      </c>
      <c r="E70" s="150">
        <v>1422413.7925</v>
      </c>
      <c r="F70" s="269" t="s">
        <v>272</v>
      </c>
    </row>
    <row r="71" spans="1:6" x14ac:dyDescent="0.25">
      <c r="A71" s="182"/>
      <c r="B71" s="2597" t="s">
        <v>312</v>
      </c>
      <c r="C71" s="2598"/>
      <c r="D71" s="269"/>
      <c r="E71" s="150"/>
      <c r="F71" s="269"/>
    </row>
    <row r="72" spans="1:6" ht="94.5" x14ac:dyDescent="0.25">
      <c r="A72" s="182">
        <v>9</v>
      </c>
      <c r="B72" s="269" t="s">
        <v>37513</v>
      </c>
      <c r="C72" s="182" t="s">
        <v>37514</v>
      </c>
      <c r="D72" s="269" t="s">
        <v>37515</v>
      </c>
      <c r="E72" s="150">
        <v>1141379.3049999999</v>
      </c>
      <c r="F72" s="269" t="s">
        <v>13</v>
      </c>
    </row>
    <row r="73" spans="1:6" ht="47.25" x14ac:dyDescent="0.25">
      <c r="A73" s="182">
        <v>10</v>
      </c>
      <c r="B73" s="269" t="s">
        <v>18661</v>
      </c>
      <c r="C73" s="182" t="s">
        <v>37516</v>
      </c>
      <c r="D73" s="269" t="s">
        <v>37496</v>
      </c>
      <c r="E73" s="150">
        <v>1800000</v>
      </c>
      <c r="F73" s="269" t="s">
        <v>13</v>
      </c>
    </row>
    <row r="74" spans="1:6" x14ac:dyDescent="0.25">
      <c r="A74" s="182"/>
      <c r="B74" s="2473" t="s">
        <v>704</v>
      </c>
      <c r="C74" s="2473"/>
      <c r="D74" s="2473"/>
      <c r="E74" s="301">
        <f>SUM(E60:E73)</f>
        <v>7379310.3399999999</v>
      </c>
      <c r="F74" s="269"/>
    </row>
    <row r="75" spans="1:6" ht="19.5" customHeight="1" x14ac:dyDescent="0.25">
      <c r="A75" s="182"/>
      <c r="B75" s="2330" t="s">
        <v>323</v>
      </c>
      <c r="C75" s="2331"/>
      <c r="D75" s="437"/>
      <c r="E75" s="301"/>
      <c r="F75" s="269"/>
    </row>
    <row r="76" spans="1:6" x14ac:dyDescent="0.25">
      <c r="A76" s="182"/>
      <c r="B76" s="2597" t="s">
        <v>889</v>
      </c>
      <c r="C76" s="2598"/>
      <c r="D76" s="269"/>
      <c r="E76" s="150"/>
      <c r="F76" s="269"/>
    </row>
    <row r="77" spans="1:6" ht="110.25" x14ac:dyDescent="0.25">
      <c r="A77" s="182">
        <v>10</v>
      </c>
      <c r="B77" s="269" t="s">
        <v>37492</v>
      </c>
      <c r="C77" s="182" t="s">
        <v>37493</v>
      </c>
      <c r="D77" s="269" t="s">
        <v>37517</v>
      </c>
      <c r="E77" s="150">
        <v>4000000</v>
      </c>
      <c r="F77" s="269" t="s">
        <v>272</v>
      </c>
    </row>
    <row r="78" spans="1:6" x14ac:dyDescent="0.25">
      <c r="A78" s="88"/>
      <c r="B78" s="88" t="s">
        <v>248</v>
      </c>
      <c r="C78" s="88"/>
      <c r="D78" s="88"/>
      <c r="E78" s="301">
        <v>4000000</v>
      </c>
      <c r="F78" s="88"/>
    </row>
    <row r="79" spans="1:6" x14ac:dyDescent="0.25">
      <c r="A79" s="88"/>
      <c r="B79" s="2353" t="s">
        <v>324</v>
      </c>
      <c r="C79" s="2354"/>
      <c r="D79" s="88"/>
      <c r="E79" s="89">
        <f>E78+E74</f>
        <v>11379310.34</v>
      </c>
      <c r="F79" s="88"/>
    </row>
  </sheetData>
  <mergeCells count="24">
    <mergeCell ref="B42:C42"/>
    <mergeCell ref="B74:D74"/>
    <mergeCell ref="B79:C79"/>
    <mergeCell ref="B44:C44"/>
    <mergeCell ref="B47:C47"/>
    <mergeCell ref="A55:F55"/>
    <mergeCell ref="A56:F56"/>
    <mergeCell ref="A57:F57"/>
    <mergeCell ref="B59:C59"/>
    <mergeCell ref="B64:C64"/>
    <mergeCell ref="B71:C71"/>
    <mergeCell ref="B76:C76"/>
    <mergeCell ref="B75:C75"/>
    <mergeCell ref="A1:F1"/>
    <mergeCell ref="A2:F2"/>
    <mergeCell ref="A3:F3"/>
    <mergeCell ref="B5:C5"/>
    <mergeCell ref="B11:C11"/>
    <mergeCell ref="B13:C13"/>
    <mergeCell ref="B21:C21"/>
    <mergeCell ref="B27:C27"/>
    <mergeCell ref="B35:C35"/>
    <mergeCell ref="B41:D41"/>
    <mergeCell ref="B17:C17"/>
  </mergeCells>
  <pageMargins left="0.7" right="0.7" top="0.75" bottom="0.75" header="0.3" footer="0.3"/>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1"/>
  <sheetViews>
    <sheetView topLeftCell="A50" workbookViewId="0">
      <selection activeCell="C92" sqref="C92"/>
    </sheetView>
  </sheetViews>
  <sheetFormatPr defaultRowHeight="15.75" x14ac:dyDescent="0.25"/>
  <cols>
    <col min="1" max="1" width="9.140625" style="128"/>
    <col min="2" max="2" width="15.42578125" style="128" customWidth="1"/>
    <col min="3" max="3" width="46.140625" style="128" customWidth="1"/>
    <col min="4" max="4" width="23" style="128" customWidth="1"/>
    <col min="5" max="5" width="24" style="128" customWidth="1"/>
    <col min="6" max="6" width="12" style="128" customWidth="1"/>
    <col min="7" max="16384" width="9.140625" style="128"/>
  </cols>
  <sheetData>
    <row r="1" spans="1:6" x14ac:dyDescent="0.25">
      <c r="A1" s="2615" t="s">
        <v>37664</v>
      </c>
      <c r="B1" s="2616"/>
      <c r="C1" s="2616"/>
      <c r="D1" s="2616"/>
      <c r="E1" s="2616"/>
      <c r="F1" s="2617"/>
    </row>
    <row r="2" spans="1:6" x14ac:dyDescent="0.25">
      <c r="A2" s="2615" t="s">
        <v>37665</v>
      </c>
      <c r="B2" s="2616"/>
      <c r="C2" s="2616"/>
      <c r="D2" s="2616"/>
      <c r="E2" s="2616"/>
      <c r="F2" s="2617"/>
    </row>
    <row r="3" spans="1:6" x14ac:dyDescent="0.25">
      <c r="A3" s="2615" t="s">
        <v>281</v>
      </c>
      <c r="B3" s="2616"/>
      <c r="C3" s="2616"/>
      <c r="D3" s="2616"/>
      <c r="E3" s="2616"/>
      <c r="F3" s="2617"/>
    </row>
    <row r="4" spans="1:6" x14ac:dyDescent="0.25">
      <c r="A4" s="130" t="s">
        <v>3</v>
      </c>
      <c r="B4" s="130" t="s">
        <v>283</v>
      </c>
      <c r="C4" s="130" t="s">
        <v>284</v>
      </c>
      <c r="D4" s="70" t="s">
        <v>285</v>
      </c>
      <c r="E4" s="449" t="s">
        <v>1202</v>
      </c>
      <c r="F4" s="719" t="s">
        <v>287</v>
      </c>
    </row>
    <row r="5" spans="1:6" x14ac:dyDescent="0.25">
      <c r="A5" s="131"/>
      <c r="B5" s="2576" t="s">
        <v>27539</v>
      </c>
      <c r="C5" s="2577"/>
      <c r="D5" s="101"/>
      <c r="E5" s="211"/>
      <c r="F5" s="1315"/>
    </row>
    <row r="6" spans="1:6" ht="31.5" x14ac:dyDescent="0.25">
      <c r="A6" s="131">
        <v>1</v>
      </c>
      <c r="B6" s="69" t="s">
        <v>2060</v>
      </c>
      <c r="C6" s="69" t="s">
        <v>37666</v>
      </c>
      <c r="D6" s="69" t="s">
        <v>329</v>
      </c>
      <c r="E6" s="187">
        <v>2000000</v>
      </c>
      <c r="F6" s="72" t="s">
        <v>1798</v>
      </c>
    </row>
    <row r="7" spans="1:6" ht="94.5" x14ac:dyDescent="0.25">
      <c r="A7" s="131">
        <v>2</v>
      </c>
      <c r="B7" s="69" t="s">
        <v>295</v>
      </c>
      <c r="C7" s="69" t="s">
        <v>37667</v>
      </c>
      <c r="D7" s="69" t="s">
        <v>488</v>
      </c>
      <c r="E7" s="187">
        <v>1204620</v>
      </c>
      <c r="F7" s="72" t="s">
        <v>1798</v>
      </c>
    </row>
    <row r="8" spans="1:6" ht="63" x14ac:dyDescent="0.25">
      <c r="A8" s="131">
        <v>3</v>
      </c>
      <c r="B8" s="69" t="s">
        <v>23</v>
      </c>
      <c r="C8" s="69" t="s">
        <v>37668</v>
      </c>
      <c r="D8" s="69" t="s">
        <v>541</v>
      </c>
      <c r="E8" s="187">
        <v>684000.69</v>
      </c>
      <c r="F8" s="72" t="s">
        <v>1798</v>
      </c>
    </row>
    <row r="9" spans="1:6" ht="31.5" x14ac:dyDescent="0.25">
      <c r="A9" s="131">
        <v>4</v>
      </c>
      <c r="B9" s="69" t="s">
        <v>20</v>
      </c>
      <c r="C9" s="69" t="s">
        <v>37669</v>
      </c>
      <c r="D9" s="69" t="s">
        <v>37670</v>
      </c>
      <c r="E9" s="187">
        <v>200000</v>
      </c>
      <c r="F9" s="72" t="s">
        <v>1798</v>
      </c>
    </row>
    <row r="10" spans="1:6" ht="31.5" x14ac:dyDescent="0.25">
      <c r="A10" s="131">
        <v>5</v>
      </c>
      <c r="B10" s="69" t="s">
        <v>17</v>
      </c>
      <c r="C10" s="69" t="s">
        <v>37671</v>
      </c>
      <c r="D10" s="69" t="s">
        <v>37672</v>
      </c>
      <c r="E10" s="187">
        <v>120000</v>
      </c>
      <c r="F10" s="72" t="s">
        <v>1798</v>
      </c>
    </row>
    <row r="11" spans="1:6" x14ac:dyDescent="0.25">
      <c r="A11" s="131"/>
      <c r="B11" s="2576" t="s">
        <v>37673</v>
      </c>
      <c r="C11" s="2577"/>
      <c r="D11" s="101"/>
      <c r="E11" s="211"/>
      <c r="F11" s="1315"/>
    </row>
    <row r="12" spans="1:6" ht="94.5" x14ac:dyDescent="0.25">
      <c r="A12" s="131">
        <v>6</v>
      </c>
      <c r="B12" s="69" t="s">
        <v>295</v>
      </c>
      <c r="C12" s="69" t="s">
        <v>37674</v>
      </c>
      <c r="D12" s="69" t="s">
        <v>336</v>
      </c>
      <c r="E12" s="187">
        <v>1200000</v>
      </c>
      <c r="F12" s="72" t="s">
        <v>1798</v>
      </c>
    </row>
    <row r="13" spans="1:6" ht="63" x14ac:dyDescent="0.25">
      <c r="A13" s="131">
        <v>7</v>
      </c>
      <c r="B13" s="69" t="s">
        <v>23</v>
      </c>
      <c r="C13" s="69" t="s">
        <v>37675</v>
      </c>
      <c r="D13" s="69" t="s">
        <v>541</v>
      </c>
      <c r="E13" s="187">
        <v>652307.55000000005</v>
      </c>
      <c r="F13" s="72" t="s">
        <v>1798</v>
      </c>
    </row>
    <row r="14" spans="1:6" ht="63" x14ac:dyDescent="0.25">
      <c r="A14" s="131">
        <v>8</v>
      </c>
      <c r="B14" s="69" t="s">
        <v>299</v>
      </c>
      <c r="C14" s="69" t="s">
        <v>37676</v>
      </c>
      <c r="D14" s="69" t="s">
        <v>1244</v>
      </c>
      <c r="E14" s="187">
        <v>752002.79</v>
      </c>
      <c r="F14" s="72" t="s">
        <v>1798</v>
      </c>
    </row>
    <row r="15" spans="1:6" x14ac:dyDescent="0.25">
      <c r="A15" s="131"/>
      <c r="B15" s="2576" t="s">
        <v>41</v>
      </c>
      <c r="C15" s="2577"/>
      <c r="D15" s="101"/>
      <c r="E15" s="211"/>
      <c r="F15" s="1315"/>
    </row>
    <row r="16" spans="1:6" ht="78.75" x14ac:dyDescent="0.25">
      <c r="A16" s="131">
        <v>9</v>
      </c>
      <c r="B16" s="350" t="s">
        <v>41</v>
      </c>
      <c r="C16" s="69" t="s">
        <v>37677</v>
      </c>
      <c r="D16" s="303" t="s">
        <v>43</v>
      </c>
      <c r="E16" s="187">
        <v>4568965.5199999996</v>
      </c>
      <c r="F16" s="154" t="s">
        <v>1798</v>
      </c>
    </row>
    <row r="17" spans="1:6" x14ac:dyDescent="0.25">
      <c r="A17" s="131"/>
      <c r="B17" s="2576" t="s">
        <v>307</v>
      </c>
      <c r="C17" s="2577"/>
      <c r="D17" s="101"/>
      <c r="E17" s="211"/>
      <c r="F17" s="1315"/>
    </row>
    <row r="18" spans="1:6" ht="94.5" x14ac:dyDescent="0.25">
      <c r="A18" s="131">
        <v>10</v>
      </c>
      <c r="B18" s="350" t="s">
        <v>37678</v>
      </c>
      <c r="C18" s="350" t="s">
        <v>37679</v>
      </c>
      <c r="D18" s="69" t="s">
        <v>37680</v>
      </c>
      <c r="E18" s="187">
        <v>1000000</v>
      </c>
      <c r="F18" s="154" t="s">
        <v>135</v>
      </c>
    </row>
    <row r="19" spans="1:6" x14ac:dyDescent="0.25">
      <c r="A19" s="131"/>
      <c r="B19" s="2576" t="s">
        <v>552</v>
      </c>
      <c r="C19" s="2577"/>
      <c r="D19" s="101"/>
      <c r="E19" s="211"/>
      <c r="F19" s="1315"/>
    </row>
    <row r="20" spans="1:6" ht="47.25" x14ac:dyDescent="0.25">
      <c r="A20" s="131">
        <v>11</v>
      </c>
      <c r="B20" s="69" t="s">
        <v>309</v>
      </c>
      <c r="C20" s="69" t="s">
        <v>37681</v>
      </c>
      <c r="D20" s="69" t="s">
        <v>37682</v>
      </c>
      <c r="E20" s="187">
        <v>8000000</v>
      </c>
      <c r="F20" s="154" t="s">
        <v>135</v>
      </c>
    </row>
    <row r="21" spans="1:6" ht="47.25" x14ac:dyDescent="0.25">
      <c r="A21" s="131">
        <v>12</v>
      </c>
      <c r="B21" s="69" t="s">
        <v>342</v>
      </c>
      <c r="C21" s="69" t="s">
        <v>37683</v>
      </c>
      <c r="D21" s="69" t="s">
        <v>341</v>
      </c>
      <c r="E21" s="187">
        <v>10500000</v>
      </c>
      <c r="F21" s="154" t="s">
        <v>135</v>
      </c>
    </row>
    <row r="22" spans="1:6" x14ac:dyDescent="0.25">
      <c r="A22" s="131"/>
      <c r="B22" s="2576" t="s">
        <v>37684</v>
      </c>
      <c r="C22" s="2577"/>
      <c r="D22" s="101"/>
      <c r="E22" s="211"/>
      <c r="F22" s="1315"/>
    </row>
    <row r="23" spans="1:6" ht="110.25" x14ac:dyDescent="0.25">
      <c r="A23" s="131">
        <v>13</v>
      </c>
      <c r="B23" s="2" t="s">
        <v>37685</v>
      </c>
      <c r="C23" s="2" t="s">
        <v>37686</v>
      </c>
      <c r="D23" s="2" t="s">
        <v>37687</v>
      </c>
      <c r="E23" s="77">
        <v>620000</v>
      </c>
      <c r="F23" s="97" t="s">
        <v>135</v>
      </c>
    </row>
    <row r="24" spans="1:6" ht="141.75" x14ac:dyDescent="0.25">
      <c r="A24" s="131">
        <v>14</v>
      </c>
      <c r="B24" s="2" t="s">
        <v>37688</v>
      </c>
      <c r="C24" s="2" t="s">
        <v>37689</v>
      </c>
      <c r="D24" s="2" t="s">
        <v>37690</v>
      </c>
      <c r="E24" s="77">
        <v>3720000</v>
      </c>
      <c r="F24" s="97" t="s">
        <v>13</v>
      </c>
    </row>
    <row r="25" spans="1:6" ht="126" x14ac:dyDescent="0.25">
      <c r="A25" s="131">
        <v>15</v>
      </c>
      <c r="B25" s="2" t="s">
        <v>37691</v>
      </c>
      <c r="C25" s="2" t="s">
        <v>37692</v>
      </c>
      <c r="D25" s="2" t="s">
        <v>37693</v>
      </c>
      <c r="E25" s="77">
        <v>3420000</v>
      </c>
      <c r="F25" s="97" t="s">
        <v>13</v>
      </c>
    </row>
    <row r="26" spans="1:6" ht="78.75" x14ac:dyDescent="0.25">
      <c r="A26" s="131">
        <v>16</v>
      </c>
      <c r="B26" s="2" t="s">
        <v>37694</v>
      </c>
      <c r="C26" s="2" t="s">
        <v>37695</v>
      </c>
      <c r="D26" s="2" t="s">
        <v>37696</v>
      </c>
      <c r="E26" s="77">
        <v>3120000</v>
      </c>
      <c r="F26" s="97" t="s">
        <v>13</v>
      </c>
    </row>
    <row r="27" spans="1:6" ht="78.75" x14ac:dyDescent="0.25">
      <c r="A27" s="206">
        <v>17</v>
      </c>
      <c r="B27" s="2" t="s">
        <v>37697</v>
      </c>
      <c r="C27" s="2" t="s">
        <v>37698</v>
      </c>
      <c r="D27" s="2" t="s">
        <v>37696</v>
      </c>
      <c r="E27" s="77">
        <v>3120000</v>
      </c>
      <c r="F27" s="97" t="s">
        <v>13</v>
      </c>
    </row>
    <row r="28" spans="1:6" ht="141.75" x14ac:dyDescent="0.25">
      <c r="A28" s="206">
        <v>18</v>
      </c>
      <c r="B28" s="2" t="s">
        <v>37699</v>
      </c>
      <c r="C28" s="2" t="s">
        <v>37700</v>
      </c>
      <c r="D28" s="2" t="s">
        <v>37701</v>
      </c>
      <c r="E28" s="77">
        <v>3720000</v>
      </c>
      <c r="F28" s="97" t="s">
        <v>13</v>
      </c>
    </row>
    <row r="29" spans="1:6" ht="157.5" x14ac:dyDescent="0.25">
      <c r="A29" s="206">
        <v>19</v>
      </c>
      <c r="B29" s="2" t="s">
        <v>37702</v>
      </c>
      <c r="C29" s="2" t="s">
        <v>37703</v>
      </c>
      <c r="D29" s="2" t="s">
        <v>37704</v>
      </c>
      <c r="E29" s="77">
        <v>1690000</v>
      </c>
      <c r="F29" s="97" t="s">
        <v>13</v>
      </c>
    </row>
    <row r="30" spans="1:6" ht="110.25" x14ac:dyDescent="0.25">
      <c r="A30" s="206">
        <v>20</v>
      </c>
      <c r="B30" s="2" t="s">
        <v>37705</v>
      </c>
      <c r="C30" s="2" t="s">
        <v>37706</v>
      </c>
      <c r="D30" s="2" t="s">
        <v>37707</v>
      </c>
      <c r="E30" s="77">
        <v>1100000</v>
      </c>
      <c r="F30" s="97" t="s">
        <v>13</v>
      </c>
    </row>
    <row r="31" spans="1:6" ht="47.25" x14ac:dyDescent="0.25">
      <c r="A31" s="206">
        <v>21</v>
      </c>
      <c r="B31" s="2" t="s">
        <v>8122</v>
      </c>
      <c r="C31" s="2" t="s">
        <v>37708</v>
      </c>
      <c r="D31" s="2" t="s">
        <v>37709</v>
      </c>
      <c r="E31" s="77">
        <v>240000</v>
      </c>
      <c r="F31" s="97" t="s">
        <v>13</v>
      </c>
    </row>
    <row r="32" spans="1:6" x14ac:dyDescent="0.25">
      <c r="A32" s="206"/>
      <c r="B32" s="2373" t="s">
        <v>37710</v>
      </c>
      <c r="C32" s="2374"/>
      <c r="D32" s="10"/>
      <c r="E32" s="204"/>
      <c r="F32" s="1012"/>
    </row>
    <row r="33" spans="1:6" ht="126" x14ac:dyDescent="0.25">
      <c r="A33" s="206">
        <v>22</v>
      </c>
      <c r="B33" s="2" t="s">
        <v>37711</v>
      </c>
      <c r="C33" s="2" t="s">
        <v>37712</v>
      </c>
      <c r="D33" s="2" t="s">
        <v>37713</v>
      </c>
      <c r="E33" s="77">
        <v>2000000</v>
      </c>
      <c r="F33" s="97" t="s">
        <v>1259</v>
      </c>
    </row>
    <row r="34" spans="1:6" ht="141.75" x14ac:dyDescent="0.25">
      <c r="A34" s="206">
        <v>23</v>
      </c>
      <c r="B34" s="2" t="s">
        <v>37714</v>
      </c>
      <c r="C34" s="2" t="s">
        <v>37715</v>
      </c>
      <c r="D34" s="2" t="s">
        <v>37716</v>
      </c>
      <c r="E34" s="77">
        <v>5900000</v>
      </c>
      <c r="F34" s="97" t="s">
        <v>13</v>
      </c>
    </row>
    <row r="35" spans="1:6" ht="141.75" x14ac:dyDescent="0.25">
      <c r="A35" s="206">
        <v>24</v>
      </c>
      <c r="B35" s="2" t="s">
        <v>37717</v>
      </c>
      <c r="C35" s="2" t="s">
        <v>37718</v>
      </c>
      <c r="D35" s="380" t="s">
        <v>37719</v>
      </c>
      <c r="E35" s="77">
        <v>5900000</v>
      </c>
      <c r="F35" s="97" t="s">
        <v>13</v>
      </c>
    </row>
    <row r="36" spans="1:6" ht="189" x14ac:dyDescent="0.25">
      <c r="A36" s="206">
        <v>25</v>
      </c>
      <c r="B36" s="2" t="s">
        <v>37720</v>
      </c>
      <c r="C36" s="2" t="s">
        <v>37721</v>
      </c>
      <c r="D36" s="2" t="s">
        <v>37722</v>
      </c>
      <c r="E36" s="77">
        <v>2400000</v>
      </c>
      <c r="F36" s="97" t="s">
        <v>13</v>
      </c>
    </row>
    <row r="37" spans="1:6" ht="78.75" x14ac:dyDescent="0.25">
      <c r="A37" s="206">
        <v>26</v>
      </c>
      <c r="B37" s="2" t="s">
        <v>37723</v>
      </c>
      <c r="C37" s="11" t="s">
        <v>37724</v>
      </c>
      <c r="D37" s="2" t="s">
        <v>37725</v>
      </c>
      <c r="E37" s="810">
        <v>800000</v>
      </c>
      <c r="F37" s="97" t="s">
        <v>13</v>
      </c>
    </row>
    <row r="38" spans="1:6" x14ac:dyDescent="0.25">
      <c r="A38" s="131"/>
      <c r="B38" s="2576" t="s">
        <v>1461</v>
      </c>
      <c r="C38" s="2577"/>
      <c r="D38" s="101"/>
      <c r="E38" s="211"/>
      <c r="F38" s="1315"/>
    </row>
    <row r="39" spans="1:6" ht="63" x14ac:dyDescent="0.25">
      <c r="A39" s="131">
        <v>28</v>
      </c>
      <c r="B39" s="69" t="s">
        <v>37726</v>
      </c>
      <c r="C39" s="73" t="s">
        <v>37727</v>
      </c>
      <c r="D39" s="2" t="s">
        <v>37728</v>
      </c>
      <c r="E39" s="1526">
        <v>1000000</v>
      </c>
      <c r="F39" s="72" t="s">
        <v>13</v>
      </c>
    </row>
    <row r="40" spans="1:6" x14ac:dyDescent="0.25">
      <c r="A40" s="131"/>
      <c r="B40" s="2576" t="s">
        <v>6065</v>
      </c>
      <c r="C40" s="2577"/>
      <c r="D40" s="699"/>
      <c r="E40" s="211"/>
      <c r="F40" s="1315"/>
    </row>
    <row r="41" spans="1:6" ht="141.75" x14ac:dyDescent="0.25">
      <c r="A41" s="131">
        <v>29</v>
      </c>
      <c r="B41" s="69" t="s">
        <v>37729</v>
      </c>
      <c r="C41" s="69" t="s">
        <v>37730</v>
      </c>
      <c r="D41" s="69" t="s">
        <v>37731</v>
      </c>
      <c r="E41" s="187">
        <v>1500000</v>
      </c>
      <c r="F41" s="72" t="s">
        <v>5827</v>
      </c>
    </row>
    <row r="42" spans="1:6" ht="78.75" x14ac:dyDescent="0.25">
      <c r="A42" s="131">
        <v>29</v>
      </c>
      <c r="B42" s="69" t="s">
        <v>1194</v>
      </c>
      <c r="C42" s="69" t="s">
        <v>37732</v>
      </c>
      <c r="D42" s="303" t="s">
        <v>37733</v>
      </c>
      <c r="E42" s="187">
        <v>3500000</v>
      </c>
      <c r="F42" s="72" t="s">
        <v>13</v>
      </c>
    </row>
    <row r="43" spans="1:6" ht="173.25" x14ac:dyDescent="0.25">
      <c r="A43" s="131">
        <v>30</v>
      </c>
      <c r="B43" s="69" t="s">
        <v>37734</v>
      </c>
      <c r="C43" s="69" t="s">
        <v>37735</v>
      </c>
      <c r="D43" s="101" t="s">
        <v>37341</v>
      </c>
      <c r="E43" s="187">
        <v>4677027.2</v>
      </c>
      <c r="F43" s="72" t="s">
        <v>13</v>
      </c>
    </row>
    <row r="44" spans="1:6" x14ac:dyDescent="0.25">
      <c r="A44" s="131"/>
      <c r="B44" s="69"/>
      <c r="C44" s="69"/>
      <c r="D44" s="69"/>
      <c r="E44" s="189">
        <f>SUM(E6:E43)</f>
        <v>79308923.75</v>
      </c>
      <c r="F44" s="72"/>
    </row>
    <row r="45" spans="1:6" x14ac:dyDescent="0.25">
      <c r="A45" s="131"/>
      <c r="B45" s="2348" t="s">
        <v>288</v>
      </c>
      <c r="C45" s="2350"/>
      <c r="D45" s="70"/>
      <c r="E45" s="189"/>
      <c r="F45" s="70"/>
    </row>
    <row r="46" spans="1:6" ht="31.5" x14ac:dyDescent="0.25">
      <c r="A46" s="131">
        <v>1</v>
      </c>
      <c r="B46" s="69" t="s">
        <v>289</v>
      </c>
      <c r="C46" s="69" t="s">
        <v>37290</v>
      </c>
      <c r="D46" s="69" t="s">
        <v>329</v>
      </c>
      <c r="E46" s="187">
        <v>1000000</v>
      </c>
      <c r="F46" s="69" t="s">
        <v>135</v>
      </c>
    </row>
    <row r="47" spans="1:6" x14ac:dyDescent="0.25">
      <c r="A47" s="131"/>
      <c r="B47" s="2348" t="s">
        <v>34</v>
      </c>
      <c r="C47" s="2350"/>
      <c r="D47" s="69"/>
      <c r="E47" s="187"/>
      <c r="F47" s="69"/>
    </row>
    <row r="48" spans="1:6" ht="47.25" x14ac:dyDescent="0.25">
      <c r="A48" s="131">
        <v>2</v>
      </c>
      <c r="B48" s="69" t="s">
        <v>309</v>
      </c>
      <c r="C48" s="69" t="s">
        <v>37291</v>
      </c>
      <c r="D48" s="69" t="s">
        <v>554</v>
      </c>
      <c r="E48" s="187">
        <v>4500000</v>
      </c>
      <c r="F48" s="69" t="s">
        <v>135</v>
      </c>
    </row>
    <row r="49" spans="1:6" x14ac:dyDescent="0.25">
      <c r="A49" s="433"/>
      <c r="B49" s="1486" t="s">
        <v>704</v>
      </c>
      <c r="C49" s="1490"/>
      <c r="D49" s="346"/>
      <c r="E49" s="1501">
        <v>5500000</v>
      </c>
      <c r="F49" s="1490"/>
    </row>
    <row r="50" spans="1:6" ht="17.25" customHeight="1" x14ac:dyDescent="0.25">
      <c r="A50" s="433"/>
      <c r="B50" s="2349" t="s">
        <v>323</v>
      </c>
      <c r="C50" s="2350"/>
      <c r="D50" s="346"/>
      <c r="E50" s="1501"/>
      <c r="F50" s="1490"/>
    </row>
    <row r="51" spans="1:6" ht="78.75" x14ac:dyDescent="0.25">
      <c r="A51" s="161">
        <v>1</v>
      </c>
      <c r="B51" s="784" t="s">
        <v>37736</v>
      </c>
      <c r="C51" s="161"/>
      <c r="D51" s="158" t="s">
        <v>37737</v>
      </c>
      <c r="E51" s="211">
        <v>1001421.07</v>
      </c>
      <c r="F51" s="1315"/>
    </row>
    <row r="52" spans="1:6" ht="110.25" x14ac:dyDescent="0.25">
      <c r="A52" s="161">
        <v>2</v>
      </c>
      <c r="B52" s="1527" t="s">
        <v>37738</v>
      </c>
      <c r="C52" s="161"/>
      <c r="D52" s="158" t="s">
        <v>37739</v>
      </c>
      <c r="E52" s="211">
        <v>1000000</v>
      </c>
      <c r="F52" s="1315"/>
    </row>
    <row r="53" spans="1:6" x14ac:dyDescent="0.25">
      <c r="A53" s="576"/>
      <c r="B53" s="1527" t="s">
        <v>248</v>
      </c>
      <c r="C53" s="576"/>
      <c r="D53" s="336"/>
      <c r="E53" s="1498">
        <f>SUM(E51:E52)</f>
        <v>2001421.0699999998</v>
      </c>
      <c r="F53" s="1292"/>
    </row>
    <row r="54" spans="1:6" x14ac:dyDescent="0.25">
      <c r="A54" s="88"/>
      <c r="B54" s="88" t="s">
        <v>324</v>
      </c>
      <c r="C54" s="88"/>
      <c r="D54" s="88"/>
      <c r="E54" s="89">
        <f>E53+E49+E44</f>
        <v>86810344.819999993</v>
      </c>
      <c r="F54" s="88"/>
    </row>
    <row r="58" spans="1:6" x14ac:dyDescent="0.25">
      <c r="A58" s="3064" t="s">
        <v>0</v>
      </c>
      <c r="B58" s="3064"/>
      <c r="C58" s="3064"/>
      <c r="D58" s="3064"/>
      <c r="E58" s="3064"/>
      <c r="F58" s="3064"/>
    </row>
    <row r="59" spans="1:6" x14ac:dyDescent="0.25">
      <c r="A59" s="3064" t="s">
        <v>37740</v>
      </c>
      <c r="B59" s="3064"/>
      <c r="C59" s="3064"/>
      <c r="D59" s="3064"/>
      <c r="E59" s="3064"/>
      <c r="F59" s="3064"/>
    </row>
    <row r="60" spans="1:6" x14ac:dyDescent="0.25">
      <c r="A60" s="3064" t="s">
        <v>281</v>
      </c>
      <c r="B60" s="3064"/>
      <c r="C60" s="3064"/>
      <c r="D60" s="3064"/>
      <c r="E60" s="3064"/>
      <c r="F60" s="3064"/>
    </row>
    <row r="61" spans="1:6" ht="31.5" x14ac:dyDescent="0.25">
      <c r="A61" s="1528" t="s">
        <v>3</v>
      </c>
      <c r="B61" s="1529" t="s">
        <v>283</v>
      </c>
      <c r="C61" s="1529" t="s">
        <v>284</v>
      </c>
      <c r="D61" s="1529" t="s">
        <v>285</v>
      </c>
      <c r="E61" s="301" t="s">
        <v>286</v>
      </c>
      <c r="F61" s="1530" t="s">
        <v>287</v>
      </c>
    </row>
    <row r="62" spans="1:6" x14ac:dyDescent="0.25">
      <c r="A62" s="1531"/>
      <c r="B62" s="3065" t="s">
        <v>288</v>
      </c>
      <c r="C62" s="3065"/>
      <c r="D62" s="330"/>
      <c r="E62" s="95"/>
      <c r="F62" s="331"/>
    </row>
    <row r="63" spans="1:6" ht="63" x14ac:dyDescent="0.25">
      <c r="A63" s="156">
        <v>1</v>
      </c>
      <c r="B63" s="156" t="s">
        <v>23</v>
      </c>
      <c r="C63" s="156" t="s">
        <v>37741</v>
      </c>
      <c r="D63" s="156" t="s">
        <v>541</v>
      </c>
      <c r="E63" s="46">
        <v>682758.62</v>
      </c>
      <c r="F63" s="149" t="s">
        <v>272</v>
      </c>
    </row>
    <row r="64" spans="1:6" x14ac:dyDescent="0.25">
      <c r="A64" s="156"/>
      <c r="B64" s="2375" t="s">
        <v>11960</v>
      </c>
      <c r="C64" s="2376"/>
      <c r="D64" s="156"/>
      <c r="E64" s="46"/>
      <c r="F64" s="149"/>
    </row>
    <row r="65" spans="1:6" ht="63" x14ac:dyDescent="0.25">
      <c r="A65" s="156">
        <v>2</v>
      </c>
      <c r="B65" s="156" t="s">
        <v>23</v>
      </c>
      <c r="C65" s="156" t="s">
        <v>37742</v>
      </c>
      <c r="D65" s="156" t="s">
        <v>541</v>
      </c>
      <c r="E65" s="46">
        <v>341379.32</v>
      </c>
      <c r="F65" s="149" t="s">
        <v>272</v>
      </c>
    </row>
    <row r="66" spans="1:6" x14ac:dyDescent="0.25">
      <c r="A66" s="156"/>
      <c r="B66" s="2375" t="s">
        <v>739</v>
      </c>
      <c r="C66" s="2376"/>
      <c r="D66" s="156"/>
      <c r="E66" s="46"/>
      <c r="F66" s="149"/>
    </row>
    <row r="67" spans="1:6" ht="78.75" x14ac:dyDescent="0.25">
      <c r="A67" s="156">
        <v>3</v>
      </c>
      <c r="B67" s="149" t="s">
        <v>301</v>
      </c>
      <c r="C67" s="156" t="s">
        <v>37743</v>
      </c>
      <c r="D67" s="149" t="s">
        <v>43</v>
      </c>
      <c r="E67" s="46">
        <v>568965.51</v>
      </c>
      <c r="F67" s="149" t="s">
        <v>272</v>
      </c>
    </row>
    <row r="68" spans="1:6" x14ac:dyDescent="0.25">
      <c r="A68" s="156"/>
      <c r="B68" s="2365" t="s">
        <v>34</v>
      </c>
      <c r="C68" s="2367"/>
      <c r="D68" s="149"/>
      <c r="E68" s="46"/>
      <c r="F68" s="149"/>
    </row>
    <row r="69" spans="1:6" ht="47.25" x14ac:dyDescent="0.25">
      <c r="A69" s="156">
        <v>4</v>
      </c>
      <c r="B69" s="149" t="s">
        <v>17638</v>
      </c>
      <c r="C69" s="156" t="s">
        <v>37681</v>
      </c>
      <c r="D69" s="149" t="s">
        <v>5365</v>
      </c>
      <c r="E69" s="48">
        <v>2482758.62</v>
      </c>
      <c r="F69" s="156" t="s">
        <v>272</v>
      </c>
    </row>
    <row r="70" spans="1:6" ht="47.25" x14ac:dyDescent="0.25">
      <c r="A70" s="156">
        <v>5</v>
      </c>
      <c r="B70" s="149" t="s">
        <v>37744</v>
      </c>
      <c r="C70" s="156" t="s">
        <v>37683</v>
      </c>
      <c r="D70" s="149" t="s">
        <v>37745</v>
      </c>
      <c r="E70" s="48">
        <v>1500000</v>
      </c>
      <c r="F70" s="156" t="s">
        <v>272</v>
      </c>
    </row>
    <row r="71" spans="1:6" x14ac:dyDescent="0.25">
      <c r="A71" s="156"/>
      <c r="B71" s="2365" t="s">
        <v>37296</v>
      </c>
      <c r="C71" s="2367"/>
      <c r="D71" s="149"/>
      <c r="E71" s="48"/>
      <c r="F71" s="156"/>
    </row>
    <row r="72" spans="1:6" ht="47.25" x14ac:dyDescent="0.25">
      <c r="A72" s="156">
        <v>6</v>
      </c>
      <c r="B72" s="156" t="s">
        <v>37746</v>
      </c>
      <c r="C72" s="156" t="s">
        <v>37747</v>
      </c>
      <c r="D72" s="149" t="s">
        <v>8770</v>
      </c>
      <c r="E72" s="46">
        <v>2424137.94</v>
      </c>
      <c r="F72" s="156" t="s">
        <v>13</v>
      </c>
    </row>
    <row r="73" spans="1:6" ht="47.25" x14ac:dyDescent="0.25">
      <c r="A73" s="156">
        <v>7</v>
      </c>
      <c r="B73" s="156" t="s">
        <v>37748</v>
      </c>
      <c r="C73" s="156" t="s">
        <v>37749</v>
      </c>
      <c r="D73" s="149" t="s">
        <v>12068</v>
      </c>
      <c r="E73" s="46">
        <v>2424137.9300000002</v>
      </c>
      <c r="F73" s="156" t="s">
        <v>13</v>
      </c>
    </row>
    <row r="74" spans="1:6" x14ac:dyDescent="0.25">
      <c r="A74" s="156"/>
      <c r="B74" s="2375" t="s">
        <v>303</v>
      </c>
      <c r="C74" s="2376"/>
      <c r="D74" s="149"/>
      <c r="E74" s="46"/>
      <c r="F74" s="156"/>
    </row>
    <row r="75" spans="1:6" ht="63" x14ac:dyDescent="0.25">
      <c r="A75" s="156">
        <v>8</v>
      </c>
      <c r="B75" s="149" t="s">
        <v>37750</v>
      </c>
      <c r="C75" s="156" t="s">
        <v>37751</v>
      </c>
      <c r="D75" s="149" t="s">
        <v>37752</v>
      </c>
      <c r="E75" s="46">
        <v>75862.2</v>
      </c>
      <c r="F75" s="149" t="s">
        <v>13</v>
      </c>
    </row>
    <row r="76" spans="1:6" ht="63" x14ac:dyDescent="0.25">
      <c r="A76" s="156">
        <v>9</v>
      </c>
      <c r="B76" s="149" t="s">
        <v>37753</v>
      </c>
      <c r="C76" s="156" t="s">
        <v>37754</v>
      </c>
      <c r="D76" s="149" t="s">
        <v>37752</v>
      </c>
      <c r="E76" s="46">
        <v>75862.2</v>
      </c>
      <c r="F76" s="149" t="s">
        <v>13</v>
      </c>
    </row>
    <row r="77" spans="1:6" ht="63" x14ac:dyDescent="0.25">
      <c r="A77" s="156">
        <v>10</v>
      </c>
      <c r="B77" s="149" t="s">
        <v>37755</v>
      </c>
      <c r="C77" s="156" t="s">
        <v>37756</v>
      </c>
      <c r="D77" s="149" t="s">
        <v>37752</v>
      </c>
      <c r="E77" s="46">
        <v>75862.2</v>
      </c>
      <c r="F77" s="149" t="s">
        <v>13</v>
      </c>
    </row>
    <row r="78" spans="1:6" x14ac:dyDescent="0.25">
      <c r="A78" s="156"/>
      <c r="B78" s="2365" t="s">
        <v>37663</v>
      </c>
      <c r="C78" s="2367"/>
      <c r="D78" s="149"/>
      <c r="E78" s="46"/>
      <c r="F78" s="149"/>
    </row>
    <row r="79" spans="1:6" ht="63" x14ac:dyDescent="0.25">
      <c r="A79" s="156">
        <v>11</v>
      </c>
      <c r="B79" s="149" t="s">
        <v>37757</v>
      </c>
      <c r="C79" s="156" t="s">
        <v>37677</v>
      </c>
      <c r="D79" s="182" t="s">
        <v>37758</v>
      </c>
      <c r="E79" s="48">
        <v>227586.2</v>
      </c>
      <c r="F79" s="149" t="s">
        <v>272</v>
      </c>
    </row>
    <row r="80" spans="1:6" ht="78.75" x14ac:dyDescent="0.25">
      <c r="A80" s="156">
        <v>12</v>
      </c>
      <c r="B80" s="156" t="s">
        <v>37759</v>
      </c>
      <c r="C80" s="156" t="s">
        <v>37760</v>
      </c>
      <c r="D80" s="149" t="s">
        <v>37761</v>
      </c>
      <c r="E80" s="48">
        <v>500000</v>
      </c>
      <c r="F80" s="149" t="s">
        <v>272</v>
      </c>
    </row>
    <row r="81" spans="1:6" x14ac:dyDescent="0.25">
      <c r="A81" s="156"/>
      <c r="B81" s="382" t="s">
        <v>704</v>
      </c>
      <c r="C81" s="251"/>
      <c r="D81" s="382"/>
      <c r="E81" s="50">
        <v>11379310.34</v>
      </c>
      <c r="F81" s="382"/>
    </row>
  </sheetData>
  <mergeCells count="25">
    <mergeCell ref="B78:C78"/>
    <mergeCell ref="B62:C62"/>
    <mergeCell ref="B64:C64"/>
    <mergeCell ref="B66:C66"/>
    <mergeCell ref="B68:C68"/>
    <mergeCell ref="B71:C71"/>
    <mergeCell ref="B74:C74"/>
    <mergeCell ref="A60:F60"/>
    <mergeCell ref="B17:C17"/>
    <mergeCell ref="B19:C19"/>
    <mergeCell ref="B22:C22"/>
    <mergeCell ref="B32:C32"/>
    <mergeCell ref="B38:C38"/>
    <mergeCell ref="B40:C40"/>
    <mergeCell ref="B45:C45"/>
    <mergeCell ref="B47:C47"/>
    <mergeCell ref="B50:C50"/>
    <mergeCell ref="A58:F58"/>
    <mergeCell ref="A59:F59"/>
    <mergeCell ref="B15:C15"/>
    <mergeCell ref="A1:F1"/>
    <mergeCell ref="A2:F2"/>
    <mergeCell ref="A3:F3"/>
    <mergeCell ref="B5:C5"/>
    <mergeCell ref="B11:C11"/>
  </mergeCells>
  <pageMargins left="0.7" right="0.7" top="0.75" bottom="0.75" header="0.3" footer="0.3"/>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6"/>
  <sheetViews>
    <sheetView topLeftCell="A40" workbookViewId="0">
      <selection activeCell="D93" sqref="D93"/>
    </sheetView>
  </sheetViews>
  <sheetFormatPr defaultRowHeight="15.75" x14ac:dyDescent="0.25"/>
  <cols>
    <col min="1" max="1" width="9.140625" style="128"/>
    <col min="2" max="2" width="18.7109375" style="128" customWidth="1"/>
    <col min="3" max="3" width="42.42578125" style="128" customWidth="1"/>
    <col min="4" max="4" width="19.7109375" style="128" customWidth="1"/>
    <col min="5" max="5" width="23.140625" style="128" customWidth="1"/>
    <col min="6" max="6" width="12.140625" style="128" customWidth="1"/>
    <col min="7" max="16384" width="9.140625" style="128"/>
  </cols>
  <sheetData>
    <row r="1" spans="1:6" x14ac:dyDescent="0.25">
      <c r="A1" s="3066" t="s">
        <v>0</v>
      </c>
      <c r="B1" s="3067"/>
      <c r="C1" s="3067"/>
      <c r="D1" s="3067"/>
      <c r="E1" s="3067"/>
      <c r="F1" s="3068"/>
    </row>
    <row r="2" spans="1:6" x14ac:dyDescent="0.25">
      <c r="A2" s="3066" t="s">
        <v>37921</v>
      </c>
      <c r="B2" s="3067"/>
      <c r="C2" s="3067"/>
      <c r="D2" s="3067"/>
      <c r="E2" s="3067"/>
      <c r="F2" s="3068"/>
    </row>
    <row r="3" spans="1:6" x14ac:dyDescent="0.25">
      <c r="A3" s="3066" t="s">
        <v>281</v>
      </c>
      <c r="B3" s="3067"/>
      <c r="C3" s="3067"/>
      <c r="D3" s="3067"/>
      <c r="E3" s="3067"/>
      <c r="F3" s="3068"/>
    </row>
    <row r="4" spans="1:6" x14ac:dyDescent="0.25">
      <c r="A4" s="1503" t="s">
        <v>3</v>
      </c>
      <c r="B4" s="1504" t="s">
        <v>283</v>
      </c>
      <c r="C4" s="1504" t="s">
        <v>284</v>
      </c>
      <c r="D4" s="1504" t="s">
        <v>285</v>
      </c>
      <c r="E4" s="185" t="s">
        <v>1202</v>
      </c>
      <c r="F4" s="1504" t="s">
        <v>4467</v>
      </c>
    </row>
    <row r="5" spans="1:6" x14ac:dyDescent="0.25">
      <c r="A5" s="1503"/>
      <c r="B5" s="2355" t="s">
        <v>27539</v>
      </c>
      <c r="C5" s="2355"/>
      <c r="D5" s="1504"/>
      <c r="E5" s="185"/>
      <c r="F5" s="1504"/>
    </row>
    <row r="6" spans="1:6" ht="47.25" x14ac:dyDescent="0.25">
      <c r="A6" s="1543">
        <v>1</v>
      </c>
      <c r="B6" s="1505" t="s">
        <v>2060</v>
      </c>
      <c r="C6" s="1505" t="s">
        <v>37922</v>
      </c>
      <c r="D6" s="1505" t="s">
        <v>12</v>
      </c>
      <c r="E6" s="1326">
        <v>1850000</v>
      </c>
      <c r="F6" s="1505" t="s">
        <v>272</v>
      </c>
    </row>
    <row r="7" spans="1:6" ht="31.5" x14ac:dyDescent="0.25">
      <c r="A7" s="1543">
        <v>2</v>
      </c>
      <c r="B7" s="1505" t="s">
        <v>17</v>
      </c>
      <c r="C7" s="1505" t="s">
        <v>37923</v>
      </c>
      <c r="D7" s="1505" t="s">
        <v>537</v>
      </c>
      <c r="E7" s="1326">
        <v>40000</v>
      </c>
      <c r="F7" s="1505" t="s">
        <v>272</v>
      </c>
    </row>
    <row r="8" spans="1:6" ht="31.5" x14ac:dyDescent="0.25">
      <c r="A8" s="1543">
        <v>3</v>
      </c>
      <c r="B8" s="1505" t="s">
        <v>20</v>
      </c>
      <c r="C8" s="1505" t="s">
        <v>37924</v>
      </c>
      <c r="D8" s="1505" t="s">
        <v>539</v>
      </c>
      <c r="E8" s="1326">
        <v>44000</v>
      </c>
      <c r="F8" s="1505" t="s">
        <v>272</v>
      </c>
    </row>
    <row r="9" spans="1:6" ht="126" x14ac:dyDescent="0.25">
      <c r="A9" s="1543">
        <v>4</v>
      </c>
      <c r="B9" s="1505" t="s">
        <v>295</v>
      </c>
      <c r="C9" s="1505" t="s">
        <v>37925</v>
      </c>
      <c r="D9" s="1505" t="s">
        <v>535</v>
      </c>
      <c r="E9" s="1326">
        <v>1694620.69</v>
      </c>
      <c r="F9" s="1505" t="s">
        <v>272</v>
      </c>
    </row>
    <row r="10" spans="1:6" ht="78.75" x14ac:dyDescent="0.25">
      <c r="A10" s="1543">
        <v>5</v>
      </c>
      <c r="B10" s="1505" t="s">
        <v>23</v>
      </c>
      <c r="C10" s="1505" t="s">
        <v>37926</v>
      </c>
      <c r="D10" s="1505" t="s">
        <v>541</v>
      </c>
      <c r="E10" s="1326">
        <v>580000</v>
      </c>
      <c r="F10" s="1505" t="s">
        <v>272</v>
      </c>
    </row>
    <row r="11" spans="1:6" x14ac:dyDescent="0.25">
      <c r="A11" s="1543"/>
      <c r="B11" s="3069" t="s">
        <v>11960</v>
      </c>
      <c r="C11" s="3070"/>
      <c r="D11" s="1401"/>
      <c r="E11" s="1544"/>
      <c r="F11" s="1505"/>
    </row>
    <row r="12" spans="1:6" ht="78.75" x14ac:dyDescent="0.25">
      <c r="A12" s="1543">
        <v>6</v>
      </c>
      <c r="B12" s="1505" t="s">
        <v>23</v>
      </c>
      <c r="C12" s="1505" t="s">
        <v>37927</v>
      </c>
      <c r="D12" s="1505" t="s">
        <v>541</v>
      </c>
      <c r="E12" s="1326">
        <v>612524</v>
      </c>
      <c r="F12" s="1505" t="s">
        <v>272</v>
      </c>
    </row>
    <row r="13" spans="1:6" ht="78.75" x14ac:dyDescent="0.25">
      <c r="A13" s="1543">
        <v>7</v>
      </c>
      <c r="B13" s="1505" t="s">
        <v>299</v>
      </c>
      <c r="C13" s="1505" t="s">
        <v>37928</v>
      </c>
      <c r="D13" s="1505" t="s">
        <v>1244</v>
      </c>
      <c r="E13" s="1326">
        <v>691786.34</v>
      </c>
      <c r="F13" s="1505" t="s">
        <v>272</v>
      </c>
    </row>
    <row r="14" spans="1:6" ht="47.25" x14ac:dyDescent="0.25">
      <c r="A14" s="1543">
        <v>8</v>
      </c>
      <c r="B14" s="1505" t="s">
        <v>299</v>
      </c>
      <c r="C14" s="1505" t="s">
        <v>37929</v>
      </c>
      <c r="D14" s="1505" t="s">
        <v>37930</v>
      </c>
      <c r="E14" s="1326">
        <v>1300000</v>
      </c>
      <c r="F14" s="1505" t="s">
        <v>272</v>
      </c>
    </row>
    <row r="15" spans="1:6" x14ac:dyDescent="0.25">
      <c r="A15" s="1543"/>
      <c r="B15" s="1504" t="s">
        <v>34</v>
      </c>
      <c r="C15" s="1504"/>
      <c r="D15" s="1505"/>
      <c r="E15" s="1544"/>
      <c r="F15" s="1505"/>
    </row>
    <row r="16" spans="1:6" ht="47.25" x14ac:dyDescent="0.25">
      <c r="A16" s="1543">
        <v>9</v>
      </c>
      <c r="B16" s="1505" t="s">
        <v>309</v>
      </c>
      <c r="C16" s="1505" t="s">
        <v>37931</v>
      </c>
      <c r="D16" s="1505" t="s">
        <v>554</v>
      </c>
      <c r="E16" s="1326">
        <v>13883620.689999999</v>
      </c>
      <c r="F16" s="1505" t="s">
        <v>272</v>
      </c>
    </row>
    <row r="17" spans="1:6" ht="47.25" x14ac:dyDescent="0.25">
      <c r="A17" s="1543">
        <v>10</v>
      </c>
      <c r="B17" s="1505" t="s">
        <v>342</v>
      </c>
      <c r="C17" s="1505" t="s">
        <v>37932</v>
      </c>
      <c r="D17" s="1505" t="s">
        <v>554</v>
      </c>
      <c r="E17" s="1326">
        <v>12000000</v>
      </c>
      <c r="F17" s="1505" t="s">
        <v>272</v>
      </c>
    </row>
    <row r="18" spans="1:6" x14ac:dyDescent="0.25">
      <c r="A18" s="1543"/>
      <c r="B18" s="2405" t="s">
        <v>306</v>
      </c>
      <c r="C18" s="2407"/>
      <c r="D18" s="1505"/>
      <c r="E18" s="1326"/>
      <c r="F18" s="1505"/>
    </row>
    <row r="19" spans="1:6" ht="141.75" x14ac:dyDescent="0.25">
      <c r="A19" s="1543">
        <v>11</v>
      </c>
      <c r="B19" s="1505" t="s">
        <v>306</v>
      </c>
      <c r="C19" s="1505" t="s">
        <v>37933</v>
      </c>
      <c r="D19" s="1505" t="s">
        <v>37934</v>
      </c>
      <c r="E19" s="1326">
        <v>1736206.9</v>
      </c>
      <c r="F19" s="1505" t="s">
        <v>272</v>
      </c>
    </row>
    <row r="20" spans="1:6" x14ac:dyDescent="0.25">
      <c r="A20" s="1543"/>
      <c r="B20" s="2405" t="s">
        <v>303</v>
      </c>
      <c r="C20" s="2407"/>
      <c r="D20" s="1505"/>
      <c r="E20" s="1326"/>
      <c r="F20" s="1505"/>
    </row>
    <row r="21" spans="1:6" ht="110.25" x14ac:dyDescent="0.25">
      <c r="A21" s="1543">
        <v>12</v>
      </c>
      <c r="B21" s="1505" t="s">
        <v>303</v>
      </c>
      <c r="C21" s="1505" t="s">
        <v>37935</v>
      </c>
      <c r="D21" s="1505" t="s">
        <v>37936</v>
      </c>
      <c r="E21" s="1326">
        <v>1736206.9</v>
      </c>
      <c r="F21" s="1505" t="s">
        <v>272</v>
      </c>
    </row>
    <row r="22" spans="1:6" x14ac:dyDescent="0.25">
      <c r="A22" s="1543"/>
      <c r="B22" s="2405" t="s">
        <v>40</v>
      </c>
      <c r="C22" s="2407"/>
      <c r="D22" s="1505"/>
      <c r="E22" s="1326"/>
      <c r="F22" s="1505"/>
    </row>
    <row r="23" spans="1:6" ht="94.5" x14ac:dyDescent="0.25">
      <c r="A23" s="1543">
        <v>13</v>
      </c>
      <c r="B23" s="1505" t="s">
        <v>41</v>
      </c>
      <c r="C23" s="1505" t="s">
        <v>37937</v>
      </c>
      <c r="D23" s="1505" t="s">
        <v>302</v>
      </c>
      <c r="E23" s="1326">
        <v>4568965.5199999996</v>
      </c>
      <c r="F23" s="1505" t="s">
        <v>272</v>
      </c>
    </row>
    <row r="24" spans="1:6" x14ac:dyDescent="0.25">
      <c r="A24" s="1543"/>
      <c r="B24" s="3069" t="s">
        <v>5895</v>
      </c>
      <c r="C24" s="3070"/>
      <c r="D24" s="1504"/>
      <c r="E24" s="1326"/>
      <c r="F24" s="1505"/>
    </row>
    <row r="25" spans="1:6" ht="94.5" x14ac:dyDescent="0.25">
      <c r="A25" s="1543">
        <v>14</v>
      </c>
      <c r="B25" s="1505" t="s">
        <v>37938</v>
      </c>
      <c r="C25" s="1505" t="s">
        <v>37939</v>
      </c>
      <c r="D25" s="1505" t="s">
        <v>37940</v>
      </c>
      <c r="E25" s="1326">
        <v>2800000</v>
      </c>
      <c r="F25" s="1505" t="s">
        <v>13</v>
      </c>
    </row>
    <row r="26" spans="1:6" ht="94.5" x14ac:dyDescent="0.25">
      <c r="A26" s="1543">
        <v>15</v>
      </c>
      <c r="B26" s="1505" t="s">
        <v>37941</v>
      </c>
      <c r="C26" s="1505" t="s">
        <v>37942</v>
      </c>
      <c r="D26" s="1505" t="s">
        <v>37943</v>
      </c>
      <c r="E26" s="1326">
        <v>2800000</v>
      </c>
      <c r="F26" s="1505" t="s">
        <v>13</v>
      </c>
    </row>
    <row r="27" spans="1:6" ht="94.5" x14ac:dyDescent="0.25">
      <c r="A27" s="1543">
        <v>16</v>
      </c>
      <c r="B27" s="1505" t="s">
        <v>37944</v>
      </c>
      <c r="C27" s="1505" t="s">
        <v>37945</v>
      </c>
      <c r="D27" s="1505" t="s">
        <v>37946</v>
      </c>
      <c r="E27" s="1326">
        <v>2800000</v>
      </c>
      <c r="F27" s="1505" t="s">
        <v>13</v>
      </c>
    </row>
    <row r="28" spans="1:6" ht="94.5" x14ac:dyDescent="0.25">
      <c r="A28" s="1543">
        <v>17</v>
      </c>
      <c r="B28" s="1505" t="s">
        <v>37947</v>
      </c>
      <c r="C28" s="1505" t="s">
        <v>37948</v>
      </c>
      <c r="D28" s="1505" t="s">
        <v>37946</v>
      </c>
      <c r="E28" s="1326">
        <v>2800000</v>
      </c>
      <c r="F28" s="1505" t="s">
        <v>13</v>
      </c>
    </row>
    <row r="29" spans="1:6" ht="94.5" x14ac:dyDescent="0.25">
      <c r="A29" s="1543">
        <v>18</v>
      </c>
      <c r="B29" s="1505" t="s">
        <v>37949</v>
      </c>
      <c r="C29" s="1505" t="s">
        <v>37950</v>
      </c>
      <c r="D29" s="1505" t="s">
        <v>37946</v>
      </c>
      <c r="E29" s="1326">
        <v>2800000</v>
      </c>
      <c r="F29" s="1505"/>
    </row>
    <row r="30" spans="1:6" ht="63" x14ac:dyDescent="0.25">
      <c r="A30" s="1543">
        <v>19</v>
      </c>
      <c r="B30" s="1505" t="s">
        <v>37951</v>
      </c>
      <c r="C30" s="1505" t="s">
        <v>37952</v>
      </c>
      <c r="D30" s="1505" t="s">
        <v>37953</v>
      </c>
      <c r="E30" s="1326">
        <v>1000000</v>
      </c>
      <c r="F30" s="1505" t="s">
        <v>13</v>
      </c>
    </row>
    <row r="31" spans="1:6" ht="141.75" x14ac:dyDescent="0.25">
      <c r="A31" s="1543">
        <v>20</v>
      </c>
      <c r="B31" s="1505" t="s">
        <v>37954</v>
      </c>
      <c r="C31" s="1505" t="s">
        <v>37955</v>
      </c>
      <c r="D31" s="1505" t="s">
        <v>37956</v>
      </c>
      <c r="E31" s="1326">
        <v>4000000</v>
      </c>
      <c r="F31" s="1505" t="s">
        <v>13</v>
      </c>
    </row>
    <row r="32" spans="1:6" ht="31.5" x14ac:dyDescent="0.25">
      <c r="A32" s="1543">
        <v>21</v>
      </c>
      <c r="B32" s="1505" t="s">
        <v>37944</v>
      </c>
      <c r="C32" s="1505" t="s">
        <v>37957</v>
      </c>
      <c r="D32" s="1505" t="s">
        <v>37958</v>
      </c>
      <c r="E32" s="1326">
        <v>500000</v>
      </c>
      <c r="F32" s="1505" t="s">
        <v>13</v>
      </c>
    </row>
    <row r="33" spans="1:6" ht="31.5" x14ac:dyDescent="0.25">
      <c r="A33" s="1543">
        <v>22</v>
      </c>
      <c r="B33" s="1505" t="s">
        <v>37949</v>
      </c>
      <c r="C33" s="1505" t="s">
        <v>37959</v>
      </c>
      <c r="D33" s="1505" t="s">
        <v>37958</v>
      </c>
      <c r="E33" s="1326">
        <v>500000</v>
      </c>
      <c r="F33" s="1505" t="s">
        <v>13</v>
      </c>
    </row>
    <row r="34" spans="1:6" ht="31.5" x14ac:dyDescent="0.25">
      <c r="A34" s="1543">
        <v>23</v>
      </c>
      <c r="B34" s="1505" t="s">
        <v>37960</v>
      </c>
      <c r="C34" s="1505" t="s">
        <v>37961</v>
      </c>
      <c r="D34" s="1505" t="s">
        <v>37962</v>
      </c>
      <c r="E34" s="1326">
        <v>2000000</v>
      </c>
      <c r="F34" s="1505" t="s">
        <v>13</v>
      </c>
    </row>
    <row r="35" spans="1:6" ht="31.5" x14ac:dyDescent="0.25">
      <c r="A35" s="1543">
        <v>24</v>
      </c>
      <c r="B35" s="1505" t="s">
        <v>37963</v>
      </c>
      <c r="C35" s="1505" t="s">
        <v>37964</v>
      </c>
      <c r="D35" s="1505" t="s">
        <v>3027</v>
      </c>
      <c r="E35" s="1326">
        <v>1500000</v>
      </c>
      <c r="F35" s="1505" t="s">
        <v>13</v>
      </c>
    </row>
    <row r="36" spans="1:6" x14ac:dyDescent="0.25">
      <c r="A36" s="1543"/>
      <c r="B36" s="3069" t="s">
        <v>9344</v>
      </c>
      <c r="C36" s="3070"/>
      <c r="D36" s="1504"/>
      <c r="E36" s="480"/>
      <c r="F36" s="1505"/>
    </row>
    <row r="37" spans="1:6" ht="94.5" x14ac:dyDescent="0.25">
      <c r="A37" s="1543">
        <v>25</v>
      </c>
      <c r="B37" s="1505" t="s">
        <v>37965</v>
      </c>
      <c r="C37" s="1505" t="s">
        <v>37966</v>
      </c>
      <c r="D37" s="1505" t="s">
        <v>37967</v>
      </c>
      <c r="E37" s="1326">
        <v>800000</v>
      </c>
      <c r="F37" s="1505" t="s">
        <v>272</v>
      </c>
    </row>
    <row r="38" spans="1:6" ht="94.5" x14ac:dyDescent="0.25">
      <c r="A38" s="1543">
        <v>26</v>
      </c>
      <c r="B38" s="1505" t="s">
        <v>37968</v>
      </c>
      <c r="C38" s="1505" t="s">
        <v>37966</v>
      </c>
      <c r="D38" s="1505" t="s">
        <v>37943</v>
      </c>
      <c r="E38" s="1326">
        <v>2800000</v>
      </c>
      <c r="F38" s="1505" t="s">
        <v>13</v>
      </c>
    </row>
    <row r="39" spans="1:6" x14ac:dyDescent="0.25">
      <c r="A39" s="1543"/>
      <c r="B39" s="3069" t="s">
        <v>219</v>
      </c>
      <c r="C39" s="3070"/>
      <c r="D39" s="1505"/>
      <c r="E39" s="480"/>
      <c r="F39" s="1505"/>
    </row>
    <row r="40" spans="1:6" ht="47.25" x14ac:dyDescent="0.25">
      <c r="A40" s="1543">
        <v>27</v>
      </c>
      <c r="B40" s="1505" t="s">
        <v>37969</v>
      </c>
      <c r="C40" s="1505" t="s">
        <v>37970</v>
      </c>
      <c r="D40" s="1505" t="s">
        <v>37971</v>
      </c>
      <c r="E40" s="1326">
        <v>3400000</v>
      </c>
      <c r="F40" s="1505" t="s">
        <v>13</v>
      </c>
    </row>
    <row r="41" spans="1:6" x14ac:dyDescent="0.25">
      <c r="A41" s="1543"/>
      <c r="B41" s="3069" t="s">
        <v>4808</v>
      </c>
      <c r="C41" s="3070"/>
      <c r="D41" s="1505"/>
      <c r="E41" s="1545"/>
      <c r="F41" s="1505"/>
    </row>
    <row r="42" spans="1:6" ht="204.75" x14ac:dyDescent="0.25">
      <c r="A42" s="1543">
        <v>28</v>
      </c>
      <c r="B42" s="1505" t="s">
        <v>478</v>
      </c>
      <c r="C42" s="1505" t="s">
        <v>37972</v>
      </c>
      <c r="D42" s="69" t="s">
        <v>37341</v>
      </c>
      <c r="E42" s="1326">
        <v>4677027.2</v>
      </c>
      <c r="F42" s="1505" t="s">
        <v>13</v>
      </c>
    </row>
    <row r="43" spans="1:6" ht="63" x14ac:dyDescent="0.25">
      <c r="A43" s="1543">
        <v>29</v>
      </c>
      <c r="B43" s="1505" t="s">
        <v>37973</v>
      </c>
      <c r="C43" s="1505" t="s">
        <v>37974</v>
      </c>
      <c r="D43" s="1505" t="s">
        <v>37975</v>
      </c>
      <c r="E43" s="1326">
        <v>3595386.59</v>
      </c>
      <c r="F43" s="1505" t="s">
        <v>13</v>
      </c>
    </row>
    <row r="44" spans="1:6" ht="63" x14ac:dyDescent="0.25">
      <c r="A44" s="1543">
        <v>30</v>
      </c>
      <c r="B44" s="1505" t="s">
        <v>944</v>
      </c>
      <c r="C44" s="1505" t="s">
        <v>37976</v>
      </c>
      <c r="D44" s="1505" t="s">
        <v>37496</v>
      </c>
      <c r="E44" s="1326">
        <v>1800000</v>
      </c>
      <c r="F44" s="1505"/>
    </row>
    <row r="45" spans="1:6" x14ac:dyDescent="0.25">
      <c r="A45" s="1543"/>
      <c r="B45" s="3069" t="s">
        <v>248</v>
      </c>
      <c r="C45" s="3072"/>
      <c r="D45" s="3070"/>
      <c r="E45" s="1546">
        <f>SUM(E6:E44)</f>
        <v>81310344.829999998</v>
      </c>
      <c r="F45" s="1543"/>
    </row>
    <row r="46" spans="1:6" x14ac:dyDescent="0.25">
      <c r="A46" s="131"/>
      <c r="B46" s="2348" t="s">
        <v>288</v>
      </c>
      <c r="C46" s="2350"/>
      <c r="D46" s="70"/>
      <c r="E46" s="189"/>
      <c r="F46" s="70"/>
    </row>
    <row r="47" spans="1:6" ht="47.25" x14ac:dyDescent="0.25">
      <c r="A47" s="131">
        <v>1</v>
      </c>
      <c r="B47" s="69" t="s">
        <v>289</v>
      </c>
      <c r="C47" s="69" t="s">
        <v>37290</v>
      </c>
      <c r="D47" s="69" t="s">
        <v>329</v>
      </c>
      <c r="E47" s="187">
        <v>1000000</v>
      </c>
      <c r="F47" s="69" t="s">
        <v>135</v>
      </c>
    </row>
    <row r="48" spans="1:6" x14ac:dyDescent="0.25">
      <c r="A48" s="131"/>
      <c r="B48" s="2348" t="s">
        <v>34</v>
      </c>
      <c r="C48" s="2350"/>
      <c r="D48" s="69"/>
      <c r="E48" s="187"/>
      <c r="F48" s="69"/>
    </row>
    <row r="49" spans="1:6" ht="47.25" x14ac:dyDescent="0.25">
      <c r="A49" s="131">
        <v>2</v>
      </c>
      <c r="B49" s="69" t="s">
        <v>309</v>
      </c>
      <c r="C49" s="69" t="s">
        <v>37291</v>
      </c>
      <c r="D49" s="69" t="s">
        <v>554</v>
      </c>
      <c r="E49" s="187">
        <v>4500000</v>
      </c>
      <c r="F49" s="69" t="s">
        <v>135</v>
      </c>
    </row>
    <row r="50" spans="1:6" x14ac:dyDescent="0.25">
      <c r="A50" s="130"/>
      <c r="B50" s="70" t="s">
        <v>704</v>
      </c>
      <c r="C50" s="70"/>
      <c r="D50" s="70"/>
      <c r="E50" s="189">
        <v>5500000</v>
      </c>
      <c r="F50" s="70"/>
    </row>
    <row r="51" spans="1:6" x14ac:dyDescent="0.25">
      <c r="A51" s="88"/>
      <c r="B51" s="88" t="s">
        <v>324</v>
      </c>
      <c r="C51" s="88"/>
      <c r="D51" s="88"/>
      <c r="E51" s="89">
        <f>E50+E45</f>
        <v>86810344.829999998</v>
      </c>
      <c r="F51" s="88"/>
    </row>
    <row r="55" spans="1:6" x14ac:dyDescent="0.25">
      <c r="A55" s="3071" t="s">
        <v>0</v>
      </c>
      <c r="B55" s="3071"/>
      <c r="C55" s="3071"/>
      <c r="D55" s="3071"/>
      <c r="E55" s="3071"/>
      <c r="F55" s="3071"/>
    </row>
    <row r="56" spans="1:6" x14ac:dyDescent="0.25">
      <c r="A56" s="3071" t="s">
        <v>37977</v>
      </c>
      <c r="B56" s="3071"/>
      <c r="C56" s="3071"/>
      <c r="D56" s="3071"/>
      <c r="E56" s="3071"/>
      <c r="F56" s="3071"/>
    </row>
    <row r="57" spans="1:6" x14ac:dyDescent="0.25">
      <c r="A57" s="3071" t="s">
        <v>281</v>
      </c>
      <c r="B57" s="3071"/>
      <c r="C57" s="3071"/>
      <c r="D57" s="3071"/>
      <c r="E57" s="3071"/>
      <c r="F57" s="3071"/>
    </row>
    <row r="58" spans="1:6" x14ac:dyDescent="0.25">
      <c r="A58" s="1547" t="s">
        <v>3</v>
      </c>
      <c r="B58" s="1548" t="s">
        <v>283</v>
      </c>
      <c r="C58" s="1548" t="s">
        <v>284</v>
      </c>
      <c r="D58" s="1548" t="s">
        <v>285</v>
      </c>
      <c r="E58" s="301" t="s">
        <v>286</v>
      </c>
      <c r="F58" s="1549" t="s">
        <v>287</v>
      </c>
    </row>
    <row r="59" spans="1:6" x14ac:dyDescent="0.25">
      <c r="A59" s="1550"/>
      <c r="B59" s="2333" t="s">
        <v>288</v>
      </c>
      <c r="C59" s="2333"/>
      <c r="D59" s="1400"/>
      <c r="E59" s="95"/>
      <c r="F59" s="51"/>
    </row>
    <row r="60" spans="1:6" ht="141.75" x14ac:dyDescent="0.25">
      <c r="A60" s="417">
        <v>1</v>
      </c>
      <c r="B60" s="269" t="s">
        <v>295</v>
      </c>
      <c r="C60" s="182" t="s">
        <v>37978</v>
      </c>
      <c r="D60" s="269" t="s">
        <v>37979</v>
      </c>
      <c r="E60" s="1320">
        <v>682759</v>
      </c>
      <c r="F60" s="47" t="s">
        <v>272</v>
      </c>
    </row>
    <row r="61" spans="1:6" x14ac:dyDescent="0.25">
      <c r="A61" s="416"/>
      <c r="B61" s="2332" t="s">
        <v>11960</v>
      </c>
      <c r="C61" s="2332"/>
      <c r="D61" s="437"/>
      <c r="E61" s="50"/>
      <c r="F61" s="386"/>
    </row>
    <row r="62" spans="1:6" ht="110.25" x14ac:dyDescent="0.25">
      <c r="A62" s="417">
        <v>2</v>
      </c>
      <c r="B62" s="269" t="s">
        <v>299</v>
      </c>
      <c r="C62" s="182" t="s">
        <v>37928</v>
      </c>
      <c r="D62" s="269" t="s">
        <v>37980</v>
      </c>
      <c r="E62" s="46">
        <v>341379</v>
      </c>
      <c r="F62" s="47" t="s">
        <v>272</v>
      </c>
    </row>
    <row r="63" spans="1:6" x14ac:dyDescent="0.25">
      <c r="A63" s="416"/>
      <c r="B63" s="2332" t="s">
        <v>34</v>
      </c>
      <c r="C63" s="2332"/>
      <c r="D63" s="264"/>
      <c r="E63" s="48"/>
      <c r="F63" s="47"/>
    </row>
    <row r="64" spans="1:6" ht="47.25" x14ac:dyDescent="0.25">
      <c r="A64" s="417">
        <v>3</v>
      </c>
      <c r="B64" s="269" t="s">
        <v>15362</v>
      </c>
      <c r="C64" s="269" t="s">
        <v>37931</v>
      </c>
      <c r="D64" s="269" t="s">
        <v>341</v>
      </c>
      <c r="E64" s="48">
        <v>2000000</v>
      </c>
      <c r="F64" s="47" t="s">
        <v>272</v>
      </c>
    </row>
    <row r="65" spans="1:6" ht="47.25" x14ac:dyDescent="0.25">
      <c r="A65" s="417">
        <v>4</v>
      </c>
      <c r="B65" s="269" t="s">
        <v>37981</v>
      </c>
      <c r="C65" s="269" t="s">
        <v>37982</v>
      </c>
      <c r="D65" s="269" t="s">
        <v>341</v>
      </c>
      <c r="E65" s="46">
        <v>1982759</v>
      </c>
      <c r="F65" s="47" t="s">
        <v>272</v>
      </c>
    </row>
    <row r="66" spans="1:6" x14ac:dyDescent="0.25">
      <c r="A66" s="417"/>
      <c r="B66" s="2332" t="s">
        <v>40</v>
      </c>
      <c r="C66" s="2332"/>
      <c r="D66" s="269"/>
      <c r="E66" s="48"/>
      <c r="F66" s="47"/>
    </row>
    <row r="67" spans="1:6" ht="94.5" x14ac:dyDescent="0.25">
      <c r="A67" s="417">
        <v>5</v>
      </c>
      <c r="B67" s="269" t="s">
        <v>41</v>
      </c>
      <c r="C67" s="269" t="s">
        <v>37937</v>
      </c>
      <c r="D67" s="269" t="s">
        <v>43</v>
      </c>
      <c r="E67" s="1320">
        <v>568966</v>
      </c>
      <c r="F67" s="47" t="s">
        <v>272</v>
      </c>
    </row>
    <row r="68" spans="1:6" x14ac:dyDescent="0.25">
      <c r="A68" s="417"/>
      <c r="B68" s="2332" t="s">
        <v>5895</v>
      </c>
      <c r="C68" s="2332"/>
      <c r="D68" s="269"/>
      <c r="E68" s="48"/>
      <c r="F68" s="47"/>
    </row>
    <row r="69" spans="1:6" ht="126" x14ac:dyDescent="0.25">
      <c r="A69" s="417">
        <v>6</v>
      </c>
      <c r="B69" s="269" t="s">
        <v>37983</v>
      </c>
      <c r="C69" s="269" t="s">
        <v>37964</v>
      </c>
      <c r="D69" s="269" t="s">
        <v>37984</v>
      </c>
      <c r="E69" s="46">
        <v>4148275.34</v>
      </c>
      <c r="F69" s="47" t="s">
        <v>272</v>
      </c>
    </row>
    <row r="70" spans="1:6" x14ac:dyDescent="0.25">
      <c r="A70" s="417"/>
      <c r="B70" s="2332" t="s">
        <v>4808</v>
      </c>
      <c r="C70" s="2332"/>
      <c r="D70" s="182"/>
      <c r="E70" s="48"/>
      <c r="F70" s="47"/>
    </row>
    <row r="71" spans="1:6" ht="110.25" x14ac:dyDescent="0.25">
      <c r="A71" s="417">
        <v>7</v>
      </c>
      <c r="B71" s="269" t="s">
        <v>1194</v>
      </c>
      <c r="C71" s="269" t="s">
        <v>37985</v>
      </c>
      <c r="D71" s="269" t="s">
        <v>37986</v>
      </c>
      <c r="E71" s="48">
        <v>1200000</v>
      </c>
      <c r="F71" s="47" t="s">
        <v>13</v>
      </c>
    </row>
    <row r="72" spans="1:6" x14ac:dyDescent="0.25">
      <c r="A72" s="417"/>
      <c r="B72" s="2332" t="s">
        <v>3866</v>
      </c>
      <c r="C72" s="2332"/>
      <c r="D72" s="269"/>
      <c r="E72" s="48"/>
      <c r="F72" s="47"/>
    </row>
    <row r="73" spans="1:6" ht="126" x14ac:dyDescent="0.25">
      <c r="A73" s="417">
        <v>8</v>
      </c>
      <c r="B73" s="269" t="s">
        <v>37987</v>
      </c>
      <c r="C73" s="269" t="s">
        <v>37933</v>
      </c>
      <c r="D73" s="269" t="s">
        <v>37988</v>
      </c>
      <c r="E73" s="46">
        <v>227586</v>
      </c>
      <c r="F73" s="47" t="s">
        <v>272</v>
      </c>
    </row>
    <row r="74" spans="1:6" x14ac:dyDescent="0.25">
      <c r="A74" s="417"/>
      <c r="B74" s="2332" t="s">
        <v>37989</v>
      </c>
      <c r="C74" s="2332"/>
      <c r="D74" s="269"/>
      <c r="E74" s="48"/>
      <c r="F74" s="47"/>
    </row>
    <row r="75" spans="1:6" ht="63" x14ac:dyDescent="0.25">
      <c r="A75" s="417">
        <v>9</v>
      </c>
      <c r="B75" s="182" t="s">
        <v>696</v>
      </c>
      <c r="C75" s="269" t="s">
        <v>37935</v>
      </c>
      <c r="D75" s="182" t="s">
        <v>37990</v>
      </c>
      <c r="E75" s="46">
        <v>227586</v>
      </c>
      <c r="F75" s="47" t="s">
        <v>272</v>
      </c>
    </row>
    <row r="76" spans="1:6" x14ac:dyDescent="0.25">
      <c r="A76" s="417"/>
      <c r="B76" s="2473" t="s">
        <v>248</v>
      </c>
      <c r="C76" s="2473"/>
      <c r="D76" s="2473"/>
      <c r="E76" s="50">
        <f>SUM(E60:E75)</f>
        <v>11379310.34</v>
      </c>
      <c r="F76" s="437"/>
    </row>
  </sheetData>
  <mergeCells count="27">
    <mergeCell ref="B72:C72"/>
    <mergeCell ref="B74:C74"/>
    <mergeCell ref="B76:D76"/>
    <mergeCell ref="B59:C59"/>
    <mergeCell ref="B61:C61"/>
    <mergeCell ref="B63:C63"/>
    <mergeCell ref="B66:C66"/>
    <mergeCell ref="B68:C68"/>
    <mergeCell ref="B70:C70"/>
    <mergeCell ref="A57:F57"/>
    <mergeCell ref="B20:C20"/>
    <mergeCell ref="B22:C22"/>
    <mergeCell ref="B24:C24"/>
    <mergeCell ref="B36:C36"/>
    <mergeCell ref="B39:C39"/>
    <mergeCell ref="B41:C41"/>
    <mergeCell ref="B45:D45"/>
    <mergeCell ref="B46:C46"/>
    <mergeCell ref="B48:C48"/>
    <mergeCell ref="A55:F55"/>
    <mergeCell ref="A56:F56"/>
    <mergeCell ref="B18:C18"/>
    <mergeCell ref="A1:F1"/>
    <mergeCell ref="A2:F2"/>
    <mergeCell ref="A3:F3"/>
    <mergeCell ref="B5:C5"/>
    <mergeCell ref="B11:C11"/>
  </mergeCells>
  <pageMargins left="0.7" right="0.7" top="0.75" bottom="0.75" header="0.3" footer="0.3"/>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3"/>
  <sheetViews>
    <sheetView topLeftCell="A66" workbookViewId="0">
      <selection activeCell="C55" sqref="C55"/>
    </sheetView>
  </sheetViews>
  <sheetFormatPr defaultRowHeight="15.75" x14ac:dyDescent="0.25"/>
  <cols>
    <col min="1" max="1" width="9.140625" style="128"/>
    <col min="2" max="2" width="16.85546875" style="128" customWidth="1"/>
    <col min="3" max="3" width="43.85546875" style="128" customWidth="1"/>
    <col min="4" max="4" width="23.5703125" style="128" customWidth="1"/>
    <col min="5" max="5" width="20" style="128" customWidth="1"/>
    <col min="6" max="16384" width="9.140625" style="128"/>
  </cols>
  <sheetData>
    <row r="1" spans="1:6" x14ac:dyDescent="0.25">
      <c r="A1" s="2360" t="s">
        <v>0</v>
      </c>
      <c r="B1" s="2360"/>
      <c r="C1" s="2360"/>
      <c r="D1" s="2360"/>
      <c r="E1" s="2360"/>
      <c r="F1" s="2360"/>
    </row>
    <row r="2" spans="1:6" x14ac:dyDescent="0.25">
      <c r="A2" s="2360" t="s">
        <v>37991</v>
      </c>
      <c r="B2" s="2360"/>
      <c r="C2" s="2360"/>
      <c r="D2" s="2360"/>
      <c r="E2" s="2360"/>
      <c r="F2" s="2360"/>
    </row>
    <row r="3" spans="1:6" x14ac:dyDescent="0.25">
      <c r="A3" s="2360" t="s">
        <v>281</v>
      </c>
      <c r="B3" s="2360"/>
      <c r="C3" s="2360"/>
      <c r="D3" s="2360"/>
      <c r="E3" s="2360"/>
      <c r="F3" s="2360"/>
    </row>
    <row r="4" spans="1:6" x14ac:dyDescent="0.25">
      <c r="A4" s="130" t="s">
        <v>3</v>
      </c>
      <c r="B4" s="70" t="s">
        <v>5559</v>
      </c>
      <c r="C4" s="70" t="s">
        <v>284</v>
      </c>
      <c r="D4" s="70" t="s">
        <v>8474</v>
      </c>
      <c r="E4" s="449" t="s">
        <v>37586</v>
      </c>
      <c r="F4" s="71" t="s">
        <v>1228</v>
      </c>
    </row>
    <row r="5" spans="1:6" x14ac:dyDescent="0.25">
      <c r="A5" s="1449"/>
      <c r="B5" s="2646" t="s">
        <v>11251</v>
      </c>
      <c r="C5" s="3073"/>
      <c r="D5" s="1551"/>
      <c r="E5" s="1552"/>
      <c r="F5" s="1121"/>
    </row>
    <row r="6" spans="1:6" ht="47.25" x14ac:dyDescent="0.25">
      <c r="A6" s="1449">
        <v>1</v>
      </c>
      <c r="B6" s="303" t="s">
        <v>289</v>
      </c>
      <c r="C6" s="303" t="s">
        <v>37992</v>
      </c>
      <c r="D6" s="303" t="s">
        <v>37345</v>
      </c>
      <c r="E6" s="722">
        <v>2231904.1800000002</v>
      </c>
      <c r="F6" s="1123" t="s">
        <v>272</v>
      </c>
    </row>
    <row r="7" spans="1:6" ht="94.5" x14ac:dyDescent="0.25">
      <c r="A7" s="1449">
        <v>2</v>
      </c>
      <c r="B7" s="303" t="s">
        <v>295</v>
      </c>
      <c r="C7" s="303" t="s">
        <v>37993</v>
      </c>
      <c r="D7" s="303" t="s">
        <v>37994</v>
      </c>
      <c r="E7" s="722">
        <v>1290876.51</v>
      </c>
      <c r="F7" s="1123" t="s">
        <v>272</v>
      </c>
    </row>
    <row r="8" spans="1:6" ht="31.5" x14ac:dyDescent="0.25">
      <c r="A8" s="1449">
        <v>3</v>
      </c>
      <c r="B8" s="303" t="s">
        <v>37995</v>
      </c>
      <c r="C8" s="303" t="s">
        <v>37996</v>
      </c>
      <c r="D8" s="303" t="s">
        <v>537</v>
      </c>
      <c r="E8" s="722">
        <v>28800</v>
      </c>
      <c r="F8" s="1123" t="s">
        <v>272</v>
      </c>
    </row>
    <row r="9" spans="1:6" ht="31.5" x14ac:dyDescent="0.25">
      <c r="A9" s="1449">
        <v>4</v>
      </c>
      <c r="B9" s="303" t="s">
        <v>20</v>
      </c>
      <c r="C9" s="303" t="s">
        <v>37997</v>
      </c>
      <c r="D9" s="303" t="s">
        <v>537</v>
      </c>
      <c r="E9" s="722">
        <v>23040</v>
      </c>
      <c r="F9" s="1123" t="s">
        <v>272</v>
      </c>
    </row>
    <row r="10" spans="1:6" ht="47.25" x14ac:dyDescent="0.25">
      <c r="A10" s="1449">
        <v>5</v>
      </c>
      <c r="B10" s="303" t="s">
        <v>23</v>
      </c>
      <c r="C10" s="303" t="s">
        <v>37998</v>
      </c>
      <c r="D10" s="303" t="s">
        <v>541</v>
      </c>
      <c r="E10" s="1335">
        <v>634000</v>
      </c>
      <c r="F10" s="1123" t="s">
        <v>272</v>
      </c>
    </row>
    <row r="11" spans="1:6" x14ac:dyDescent="0.25">
      <c r="A11" s="1449"/>
      <c r="B11" s="2646" t="s">
        <v>8301</v>
      </c>
      <c r="C11" s="3073"/>
      <c r="D11" s="992"/>
      <c r="E11" s="1552"/>
      <c r="F11" s="1123" t="s">
        <v>272</v>
      </c>
    </row>
    <row r="12" spans="1:6" ht="47.25" x14ac:dyDescent="0.25">
      <c r="A12" s="1449">
        <v>6</v>
      </c>
      <c r="B12" s="303" t="s">
        <v>23</v>
      </c>
      <c r="C12" s="303" t="s">
        <v>37999</v>
      </c>
      <c r="D12" s="303" t="s">
        <v>541</v>
      </c>
      <c r="E12" s="722">
        <v>1204310.3400000001</v>
      </c>
      <c r="F12" s="1123" t="s">
        <v>272</v>
      </c>
    </row>
    <row r="13" spans="1:6" ht="47.25" x14ac:dyDescent="0.25">
      <c r="A13" s="1449">
        <v>7</v>
      </c>
      <c r="B13" s="303" t="s">
        <v>299</v>
      </c>
      <c r="C13" s="303" t="s">
        <v>38000</v>
      </c>
      <c r="D13" s="303" t="s">
        <v>26090</v>
      </c>
      <c r="E13" s="1335">
        <v>1400000</v>
      </c>
      <c r="F13" s="1123" t="s">
        <v>272</v>
      </c>
    </row>
    <row r="14" spans="1:6" ht="78.75" x14ac:dyDescent="0.25">
      <c r="A14" s="1449">
        <v>8</v>
      </c>
      <c r="B14" s="303" t="s">
        <v>38001</v>
      </c>
      <c r="C14" s="303" t="s">
        <v>38002</v>
      </c>
      <c r="D14" s="303" t="s">
        <v>43</v>
      </c>
      <c r="E14" s="1335">
        <v>4568965.5199999996</v>
      </c>
      <c r="F14" s="1123" t="s">
        <v>13</v>
      </c>
    </row>
    <row r="15" spans="1:6" ht="110.25" x14ac:dyDescent="0.25">
      <c r="A15" s="1449">
        <v>9</v>
      </c>
      <c r="B15" s="303" t="s">
        <v>4481</v>
      </c>
      <c r="C15" s="303" t="s">
        <v>38003</v>
      </c>
      <c r="D15" s="303" t="s">
        <v>38004</v>
      </c>
      <c r="E15" s="1335">
        <v>1736206.9</v>
      </c>
      <c r="F15" s="1123" t="s">
        <v>13</v>
      </c>
    </row>
    <row r="16" spans="1:6" ht="47.25" x14ac:dyDescent="0.25">
      <c r="A16" s="1449">
        <v>10</v>
      </c>
      <c r="B16" s="303" t="s">
        <v>12101</v>
      </c>
      <c r="C16" s="303" t="s">
        <v>38005</v>
      </c>
      <c r="D16" s="989" t="s">
        <v>1665</v>
      </c>
      <c r="E16" s="722">
        <v>16023620.689999999</v>
      </c>
      <c r="F16" s="1123" t="s">
        <v>272</v>
      </c>
    </row>
    <row r="17" spans="1:6" ht="78.75" x14ac:dyDescent="0.25">
      <c r="A17" s="1449">
        <v>11</v>
      </c>
      <c r="B17" s="303" t="s">
        <v>8906</v>
      </c>
      <c r="C17" s="303" t="s">
        <v>38006</v>
      </c>
      <c r="D17" s="989" t="s">
        <v>38007</v>
      </c>
      <c r="E17" s="722">
        <v>9500000</v>
      </c>
      <c r="F17" s="1123" t="s">
        <v>272</v>
      </c>
    </row>
    <row r="18" spans="1:6" ht="31.5" x14ac:dyDescent="0.25">
      <c r="A18" s="1449">
        <v>12</v>
      </c>
      <c r="B18" s="303" t="s">
        <v>38008</v>
      </c>
      <c r="C18" s="303" t="s">
        <v>38009</v>
      </c>
      <c r="D18" s="989" t="s">
        <v>1665</v>
      </c>
      <c r="E18" s="722">
        <v>360000</v>
      </c>
      <c r="F18" s="1123" t="s">
        <v>272</v>
      </c>
    </row>
    <row r="19" spans="1:6" x14ac:dyDescent="0.25">
      <c r="A19" s="1449"/>
      <c r="B19" s="2646" t="s">
        <v>8012</v>
      </c>
      <c r="C19" s="3073"/>
      <c r="D19" s="1551"/>
      <c r="E19" s="1552"/>
      <c r="F19" s="1123"/>
    </row>
    <row r="20" spans="1:6" ht="47.25" x14ac:dyDescent="0.25">
      <c r="A20" s="1449">
        <v>13</v>
      </c>
      <c r="B20" s="303" t="s">
        <v>38010</v>
      </c>
      <c r="C20" s="303" t="s">
        <v>38011</v>
      </c>
      <c r="D20" s="303" t="s">
        <v>38012</v>
      </c>
      <c r="E20" s="722">
        <v>5000000</v>
      </c>
      <c r="F20" s="1123" t="s">
        <v>13</v>
      </c>
    </row>
    <row r="21" spans="1:6" ht="47.25" x14ac:dyDescent="0.25">
      <c r="A21" s="1449">
        <v>14</v>
      </c>
      <c r="B21" s="303" t="s">
        <v>38013</v>
      </c>
      <c r="C21" s="303" t="s">
        <v>38014</v>
      </c>
      <c r="D21" s="303" t="s">
        <v>38015</v>
      </c>
      <c r="E21" s="722">
        <v>1100000</v>
      </c>
      <c r="F21" s="1123" t="s">
        <v>13</v>
      </c>
    </row>
    <row r="22" spans="1:6" ht="31.5" x14ac:dyDescent="0.25">
      <c r="A22" s="1449">
        <v>15</v>
      </c>
      <c r="B22" s="303" t="s">
        <v>38016</v>
      </c>
      <c r="C22" s="303" t="s">
        <v>38017</v>
      </c>
      <c r="D22" s="303" t="s">
        <v>38018</v>
      </c>
      <c r="E22" s="722">
        <v>1000000</v>
      </c>
      <c r="F22" s="154" t="s">
        <v>13</v>
      </c>
    </row>
    <row r="23" spans="1:6" ht="78.75" x14ac:dyDescent="0.25">
      <c r="A23" s="1449">
        <v>16</v>
      </c>
      <c r="B23" s="303" t="s">
        <v>38019</v>
      </c>
      <c r="C23" s="303" t="s">
        <v>38020</v>
      </c>
      <c r="D23" s="303" t="s">
        <v>38021</v>
      </c>
      <c r="E23" s="722">
        <v>4000000</v>
      </c>
      <c r="F23" s="154" t="s">
        <v>13</v>
      </c>
    </row>
    <row r="24" spans="1:6" ht="47.25" x14ac:dyDescent="0.25">
      <c r="A24" s="1449">
        <v>17</v>
      </c>
      <c r="B24" s="303" t="s">
        <v>23047</v>
      </c>
      <c r="C24" s="303" t="s">
        <v>38022</v>
      </c>
      <c r="D24" s="303" t="s">
        <v>38012</v>
      </c>
      <c r="E24" s="722">
        <v>5000000</v>
      </c>
      <c r="F24" s="154" t="s">
        <v>13</v>
      </c>
    </row>
    <row r="25" spans="1:6" ht="47.25" x14ac:dyDescent="0.25">
      <c r="A25" s="1449">
        <v>18</v>
      </c>
      <c r="B25" s="303" t="s">
        <v>38016</v>
      </c>
      <c r="C25" s="303" t="s">
        <v>38023</v>
      </c>
      <c r="D25" s="152" t="s">
        <v>38024</v>
      </c>
      <c r="E25" s="722">
        <v>180000</v>
      </c>
      <c r="F25" s="154" t="s">
        <v>13</v>
      </c>
    </row>
    <row r="26" spans="1:6" ht="47.25" x14ac:dyDescent="0.25">
      <c r="A26" s="1449">
        <v>19</v>
      </c>
      <c r="B26" s="303" t="s">
        <v>38010</v>
      </c>
      <c r="C26" s="303" t="s">
        <v>38025</v>
      </c>
      <c r="D26" s="152" t="s">
        <v>38024</v>
      </c>
      <c r="E26" s="722">
        <v>180000</v>
      </c>
      <c r="F26" s="154" t="s">
        <v>13</v>
      </c>
    </row>
    <row r="27" spans="1:6" ht="47.25" x14ac:dyDescent="0.25">
      <c r="A27" s="1449">
        <v>20</v>
      </c>
      <c r="B27" s="303" t="s">
        <v>38026</v>
      </c>
      <c r="C27" s="303" t="s">
        <v>38027</v>
      </c>
      <c r="D27" s="152" t="s">
        <v>38028</v>
      </c>
      <c r="E27" s="722">
        <v>120000</v>
      </c>
      <c r="F27" s="154" t="s">
        <v>13</v>
      </c>
    </row>
    <row r="28" spans="1:6" ht="47.25" x14ac:dyDescent="0.25">
      <c r="A28" s="1449">
        <v>21</v>
      </c>
      <c r="B28" s="303" t="s">
        <v>38019</v>
      </c>
      <c r="C28" s="303" t="s">
        <v>38029</v>
      </c>
      <c r="D28" s="152" t="s">
        <v>38030</v>
      </c>
      <c r="E28" s="722">
        <v>140000</v>
      </c>
      <c r="F28" s="154" t="s">
        <v>13</v>
      </c>
    </row>
    <row r="29" spans="1:6" ht="47.25" x14ac:dyDescent="0.25">
      <c r="A29" s="1449">
        <v>22</v>
      </c>
      <c r="B29" s="303" t="s">
        <v>23047</v>
      </c>
      <c r="C29" s="303" t="s">
        <v>38031</v>
      </c>
      <c r="D29" s="152" t="s">
        <v>38024</v>
      </c>
      <c r="E29" s="722">
        <v>180000</v>
      </c>
      <c r="F29" s="154" t="s">
        <v>13</v>
      </c>
    </row>
    <row r="30" spans="1:6" ht="47.25" x14ac:dyDescent="0.25">
      <c r="A30" s="1449">
        <v>23</v>
      </c>
      <c r="B30" s="303" t="s">
        <v>38032</v>
      </c>
      <c r="C30" s="303" t="s">
        <v>38033</v>
      </c>
      <c r="D30" s="152" t="s">
        <v>38034</v>
      </c>
      <c r="E30" s="722">
        <v>244000</v>
      </c>
      <c r="F30" s="154" t="s">
        <v>13</v>
      </c>
    </row>
    <row r="31" spans="1:6" ht="47.25" x14ac:dyDescent="0.25">
      <c r="A31" s="1449">
        <v>24</v>
      </c>
      <c r="B31" s="303" t="s">
        <v>38035</v>
      </c>
      <c r="C31" s="303" t="s">
        <v>38036</v>
      </c>
      <c r="D31" s="152" t="s">
        <v>38037</v>
      </c>
      <c r="E31" s="722">
        <v>160000</v>
      </c>
      <c r="F31" s="154" t="s">
        <v>13</v>
      </c>
    </row>
    <row r="32" spans="1:6" ht="47.25" x14ac:dyDescent="0.25">
      <c r="A32" s="1449">
        <v>25</v>
      </c>
      <c r="B32" s="303" t="s">
        <v>38038</v>
      </c>
      <c r="C32" s="303" t="s">
        <v>38039</v>
      </c>
      <c r="D32" s="152" t="s">
        <v>38030</v>
      </c>
      <c r="E32" s="722">
        <v>140000</v>
      </c>
      <c r="F32" s="154" t="s">
        <v>13</v>
      </c>
    </row>
    <row r="33" spans="1:6" ht="47.25" x14ac:dyDescent="0.25">
      <c r="A33" s="1449">
        <v>26</v>
      </c>
      <c r="B33" s="303" t="s">
        <v>38040</v>
      </c>
      <c r="C33" s="303" t="s">
        <v>38041</v>
      </c>
      <c r="D33" s="152" t="s">
        <v>38024</v>
      </c>
      <c r="E33" s="722">
        <v>180000</v>
      </c>
      <c r="F33" s="154" t="s">
        <v>13</v>
      </c>
    </row>
    <row r="34" spans="1:6" ht="47.25" x14ac:dyDescent="0.25">
      <c r="A34" s="1449">
        <v>27</v>
      </c>
      <c r="B34" s="303" t="s">
        <v>38013</v>
      </c>
      <c r="C34" s="303" t="s">
        <v>38042</v>
      </c>
      <c r="D34" s="152" t="s">
        <v>38030</v>
      </c>
      <c r="E34" s="722">
        <v>140000</v>
      </c>
      <c r="F34" s="154" t="s">
        <v>13</v>
      </c>
    </row>
    <row r="35" spans="1:6" ht="47.25" x14ac:dyDescent="0.25">
      <c r="A35" s="1449">
        <v>28</v>
      </c>
      <c r="B35" s="303" t="s">
        <v>38043</v>
      </c>
      <c r="C35" s="303" t="s">
        <v>38044</v>
      </c>
      <c r="D35" s="152" t="s">
        <v>38030</v>
      </c>
      <c r="E35" s="722">
        <v>140000</v>
      </c>
      <c r="F35" s="1123" t="s">
        <v>13</v>
      </c>
    </row>
    <row r="36" spans="1:6" ht="378" x14ac:dyDescent="0.25">
      <c r="A36" s="1449">
        <v>29</v>
      </c>
      <c r="B36" s="303" t="s">
        <v>38045</v>
      </c>
      <c r="C36" s="303" t="s">
        <v>38046</v>
      </c>
      <c r="D36" s="303" t="s">
        <v>38047</v>
      </c>
      <c r="E36" s="722">
        <v>2000000</v>
      </c>
      <c r="F36" s="1123" t="s">
        <v>272</v>
      </c>
    </row>
    <row r="37" spans="1:6" ht="47.25" x14ac:dyDescent="0.25">
      <c r="A37" s="1449">
        <v>30</v>
      </c>
      <c r="B37" s="303" t="s">
        <v>38048</v>
      </c>
      <c r="C37" s="303" t="s">
        <v>38049</v>
      </c>
      <c r="D37" s="303" t="s">
        <v>38012</v>
      </c>
      <c r="E37" s="722">
        <v>4000000</v>
      </c>
      <c r="F37" s="154" t="s">
        <v>13</v>
      </c>
    </row>
    <row r="38" spans="1:6" ht="94.5" x14ac:dyDescent="0.25">
      <c r="A38" s="1553">
        <v>31</v>
      </c>
      <c r="B38" s="152" t="s">
        <v>38050</v>
      </c>
      <c r="C38" s="152" t="s">
        <v>38051</v>
      </c>
      <c r="D38" s="152" t="s">
        <v>38052</v>
      </c>
      <c r="E38" s="722">
        <v>3500000</v>
      </c>
      <c r="F38" s="154" t="s">
        <v>13</v>
      </c>
    </row>
    <row r="39" spans="1:6" ht="47.25" x14ac:dyDescent="0.25">
      <c r="A39" s="1449">
        <v>32</v>
      </c>
      <c r="B39" s="303" t="s">
        <v>38048</v>
      </c>
      <c r="C39" s="303" t="s">
        <v>38053</v>
      </c>
      <c r="D39" s="152" t="s">
        <v>38054</v>
      </c>
      <c r="E39" s="722">
        <v>204000</v>
      </c>
      <c r="F39" s="154" t="s">
        <v>13</v>
      </c>
    </row>
    <row r="40" spans="1:6" ht="47.25" x14ac:dyDescent="0.25">
      <c r="A40" s="1449">
        <v>33</v>
      </c>
      <c r="B40" s="303" t="s">
        <v>38055</v>
      </c>
      <c r="C40" s="303" t="s">
        <v>38056</v>
      </c>
      <c r="D40" s="152" t="s">
        <v>38057</v>
      </c>
      <c r="E40" s="722">
        <v>384000</v>
      </c>
      <c r="F40" s="154" t="s">
        <v>13</v>
      </c>
    </row>
    <row r="41" spans="1:6" ht="47.25" x14ac:dyDescent="0.25">
      <c r="A41" s="1449">
        <v>34</v>
      </c>
      <c r="B41" s="303" t="s">
        <v>38058</v>
      </c>
      <c r="C41" s="303" t="s">
        <v>38059</v>
      </c>
      <c r="D41" s="152" t="s">
        <v>38054</v>
      </c>
      <c r="E41" s="722">
        <v>204000</v>
      </c>
      <c r="F41" s="154" t="s">
        <v>13</v>
      </c>
    </row>
    <row r="42" spans="1:6" ht="47.25" x14ac:dyDescent="0.25">
      <c r="A42" s="1449">
        <v>35</v>
      </c>
      <c r="B42" s="303" t="s">
        <v>38060</v>
      </c>
      <c r="C42" s="303" t="s">
        <v>38061</v>
      </c>
      <c r="D42" s="152" t="s">
        <v>38054</v>
      </c>
      <c r="E42" s="722">
        <v>204000</v>
      </c>
      <c r="F42" s="154" t="s">
        <v>13</v>
      </c>
    </row>
    <row r="43" spans="1:6" ht="47.25" x14ac:dyDescent="0.25">
      <c r="A43" s="1449">
        <v>36</v>
      </c>
      <c r="B43" s="1423" t="s">
        <v>38062</v>
      </c>
      <c r="C43" s="303" t="s">
        <v>38063</v>
      </c>
      <c r="D43" s="152" t="s">
        <v>38064</v>
      </c>
      <c r="E43" s="722">
        <v>4000000</v>
      </c>
      <c r="F43" s="154"/>
    </row>
    <row r="44" spans="1:6" x14ac:dyDescent="0.25">
      <c r="A44" s="1449"/>
      <c r="B44" s="2646" t="s">
        <v>303</v>
      </c>
      <c r="C44" s="3073"/>
      <c r="D44" s="965"/>
      <c r="E44" s="1335"/>
      <c r="F44" s="1123"/>
    </row>
    <row r="45" spans="1:6" ht="47.25" x14ac:dyDescent="0.25">
      <c r="A45" s="1449">
        <v>36</v>
      </c>
      <c r="B45" s="303" t="s">
        <v>38065</v>
      </c>
      <c r="C45" s="303" t="s">
        <v>38066</v>
      </c>
      <c r="D45" s="303" t="s">
        <v>38067</v>
      </c>
      <c r="E45" s="722">
        <v>135000</v>
      </c>
      <c r="F45" s="1123" t="s">
        <v>13</v>
      </c>
    </row>
    <row r="46" spans="1:6" ht="47.25" x14ac:dyDescent="0.25">
      <c r="A46" s="1449">
        <v>37</v>
      </c>
      <c r="B46" s="303" t="s">
        <v>38068</v>
      </c>
      <c r="C46" s="303" t="s">
        <v>38069</v>
      </c>
      <c r="D46" s="303" t="s">
        <v>38070</v>
      </c>
      <c r="E46" s="722">
        <v>105000</v>
      </c>
      <c r="F46" s="1123" t="s">
        <v>13</v>
      </c>
    </row>
    <row r="47" spans="1:6" ht="47.25" x14ac:dyDescent="0.25">
      <c r="A47" s="1449">
        <v>38</v>
      </c>
      <c r="B47" s="303" t="s">
        <v>38071</v>
      </c>
      <c r="C47" s="303" t="s">
        <v>38072</v>
      </c>
      <c r="D47" s="303" t="s">
        <v>38070</v>
      </c>
      <c r="E47" s="722">
        <v>105000</v>
      </c>
      <c r="F47" s="1123" t="s">
        <v>13</v>
      </c>
    </row>
    <row r="48" spans="1:6" ht="47.25" x14ac:dyDescent="0.25">
      <c r="A48" s="1449">
        <v>39</v>
      </c>
      <c r="B48" s="303" t="s">
        <v>38073</v>
      </c>
      <c r="C48" s="303" t="s">
        <v>38074</v>
      </c>
      <c r="D48" s="303" t="s">
        <v>38067</v>
      </c>
      <c r="E48" s="722">
        <v>135000</v>
      </c>
      <c r="F48" s="154" t="s">
        <v>13</v>
      </c>
    </row>
    <row r="49" spans="1:6" ht="47.25" x14ac:dyDescent="0.25">
      <c r="A49" s="1449">
        <v>40</v>
      </c>
      <c r="B49" s="303" t="s">
        <v>38075</v>
      </c>
      <c r="C49" s="303" t="s">
        <v>38076</v>
      </c>
      <c r="D49" s="303" t="s">
        <v>38077</v>
      </c>
      <c r="E49" s="722">
        <v>210000</v>
      </c>
      <c r="F49" s="154" t="s">
        <v>13</v>
      </c>
    </row>
    <row r="50" spans="1:6" ht="47.25" x14ac:dyDescent="0.25">
      <c r="A50" s="1449">
        <v>41</v>
      </c>
      <c r="B50" s="303" t="s">
        <v>38078</v>
      </c>
      <c r="C50" s="303" t="s">
        <v>38079</v>
      </c>
      <c r="D50" s="303" t="s">
        <v>38080</v>
      </c>
      <c r="E50" s="722">
        <v>180000</v>
      </c>
      <c r="F50" s="154" t="s">
        <v>13</v>
      </c>
    </row>
    <row r="51" spans="1:6" ht="47.25" x14ac:dyDescent="0.25">
      <c r="A51" s="1449">
        <v>42</v>
      </c>
      <c r="B51" s="303" t="s">
        <v>38081</v>
      </c>
      <c r="C51" s="303" t="s">
        <v>38082</v>
      </c>
      <c r="D51" s="303" t="s">
        <v>38067</v>
      </c>
      <c r="E51" s="722">
        <v>135000</v>
      </c>
      <c r="F51" s="1123" t="s">
        <v>13</v>
      </c>
    </row>
    <row r="52" spans="1:6" ht="47.25" x14ac:dyDescent="0.25">
      <c r="A52" s="1449">
        <v>43</v>
      </c>
      <c r="B52" s="7" t="s">
        <v>38083</v>
      </c>
      <c r="C52" s="303" t="s">
        <v>38084</v>
      </c>
      <c r="D52" s="303" t="s">
        <v>38067</v>
      </c>
      <c r="E52" s="722">
        <v>135000</v>
      </c>
      <c r="F52" s="154" t="s">
        <v>13</v>
      </c>
    </row>
    <row r="53" spans="1:6" ht="47.25" x14ac:dyDescent="0.25">
      <c r="A53" s="1449">
        <v>44</v>
      </c>
      <c r="B53" s="303" t="s">
        <v>38085</v>
      </c>
      <c r="C53" s="303" t="s">
        <v>38086</v>
      </c>
      <c r="D53" s="303" t="s">
        <v>38067</v>
      </c>
      <c r="E53" s="722">
        <v>135000</v>
      </c>
      <c r="F53" s="154" t="s">
        <v>13</v>
      </c>
    </row>
    <row r="54" spans="1:6" ht="47.25" x14ac:dyDescent="0.25">
      <c r="A54" s="1449">
        <v>45</v>
      </c>
      <c r="B54" s="303" t="s">
        <v>38048</v>
      </c>
      <c r="C54" s="303" t="s">
        <v>38087</v>
      </c>
      <c r="D54" s="303" t="s">
        <v>38088</v>
      </c>
      <c r="E54" s="722">
        <v>189406.9</v>
      </c>
      <c r="F54" s="154" t="s">
        <v>13</v>
      </c>
    </row>
    <row r="55" spans="1:6" ht="47.25" x14ac:dyDescent="0.25">
      <c r="A55" s="1449">
        <v>46</v>
      </c>
      <c r="B55" s="303" t="s">
        <v>38043</v>
      </c>
      <c r="C55" s="303" t="s">
        <v>38089</v>
      </c>
      <c r="D55" s="303" t="s">
        <v>38090</v>
      </c>
      <c r="E55" s="722">
        <v>136800</v>
      </c>
      <c r="F55" s="154" t="s">
        <v>13</v>
      </c>
    </row>
    <row r="56" spans="1:6" ht="47.25" x14ac:dyDescent="0.25">
      <c r="A56" s="1449">
        <v>47</v>
      </c>
      <c r="B56" s="303" t="s">
        <v>38091</v>
      </c>
      <c r="C56" s="303" t="s">
        <v>38092</v>
      </c>
      <c r="D56" s="303" t="s">
        <v>38067</v>
      </c>
      <c r="E56" s="722">
        <v>135000</v>
      </c>
      <c r="F56" s="154" t="s">
        <v>13</v>
      </c>
    </row>
    <row r="57" spans="1:6" x14ac:dyDescent="0.25">
      <c r="A57" s="3076">
        <v>48</v>
      </c>
      <c r="B57" s="3077" t="s">
        <v>38093</v>
      </c>
      <c r="C57" s="3078" t="s">
        <v>38094</v>
      </c>
      <c r="D57" s="3077" t="s">
        <v>37606</v>
      </c>
      <c r="E57" s="3075">
        <v>4677027.2</v>
      </c>
      <c r="F57" s="3074" t="s">
        <v>13</v>
      </c>
    </row>
    <row r="58" spans="1:6" x14ac:dyDescent="0.25">
      <c r="A58" s="3076"/>
      <c r="B58" s="3077"/>
      <c r="C58" s="3078"/>
      <c r="D58" s="3077"/>
      <c r="E58" s="3075"/>
      <c r="F58" s="3074"/>
    </row>
    <row r="59" spans="1:6" x14ac:dyDescent="0.25">
      <c r="A59" s="3076">
        <v>49</v>
      </c>
      <c r="B59" s="3077" t="s">
        <v>11569</v>
      </c>
      <c r="C59" s="3078" t="s">
        <v>38095</v>
      </c>
      <c r="D59" s="3077" t="s">
        <v>38096</v>
      </c>
      <c r="E59" s="3075">
        <v>495386.58</v>
      </c>
      <c r="F59" s="3074" t="s">
        <v>13</v>
      </c>
    </row>
    <row r="60" spans="1:6" x14ac:dyDescent="0.25">
      <c r="A60" s="3076"/>
      <c r="B60" s="3077"/>
      <c r="C60" s="3078"/>
      <c r="D60" s="3077"/>
      <c r="E60" s="3075"/>
      <c r="F60" s="3074"/>
    </row>
    <row r="61" spans="1:6" ht="63" x14ac:dyDescent="0.25">
      <c r="A61" s="1449">
        <v>50</v>
      </c>
      <c r="B61" s="303" t="s">
        <v>683</v>
      </c>
      <c r="C61" s="303" t="s">
        <v>38097</v>
      </c>
      <c r="D61" s="303" t="s">
        <v>38098</v>
      </c>
      <c r="E61" s="722">
        <v>3000000</v>
      </c>
      <c r="F61" s="154" t="s">
        <v>13</v>
      </c>
    </row>
    <row r="62" spans="1:6" x14ac:dyDescent="0.25">
      <c r="A62" s="1449"/>
      <c r="B62" s="2646" t="s">
        <v>248</v>
      </c>
      <c r="C62" s="2647"/>
      <c r="D62" s="3073"/>
      <c r="E62" s="1552">
        <f>SUM(E6:E61)</f>
        <v>81310344.820000008</v>
      </c>
      <c r="F62" s="1123"/>
    </row>
    <row r="63" spans="1:6" x14ac:dyDescent="0.25">
      <c r="A63" s="131"/>
      <c r="B63" s="2348" t="s">
        <v>288</v>
      </c>
      <c r="C63" s="2350"/>
      <c r="D63" s="70"/>
      <c r="E63" s="71"/>
      <c r="F63" s="70"/>
    </row>
    <row r="64" spans="1:6" ht="31.5" x14ac:dyDescent="0.25">
      <c r="A64" s="131">
        <v>1</v>
      </c>
      <c r="B64" s="69" t="s">
        <v>289</v>
      </c>
      <c r="C64" s="69" t="s">
        <v>37290</v>
      </c>
      <c r="D64" s="69" t="s">
        <v>329</v>
      </c>
      <c r="E64" s="74">
        <v>1000000</v>
      </c>
      <c r="F64" s="69" t="s">
        <v>135</v>
      </c>
    </row>
    <row r="65" spans="1:6" x14ac:dyDescent="0.25">
      <c r="A65" s="131"/>
      <c r="B65" s="2348" t="s">
        <v>34</v>
      </c>
      <c r="C65" s="2350"/>
      <c r="D65" s="69"/>
      <c r="E65" s="74"/>
      <c r="F65" s="69"/>
    </row>
    <row r="66" spans="1:6" ht="47.25" x14ac:dyDescent="0.25">
      <c r="A66" s="131">
        <v>2</v>
      </c>
      <c r="B66" s="69" t="s">
        <v>309</v>
      </c>
      <c r="C66" s="69" t="s">
        <v>37291</v>
      </c>
      <c r="D66" s="69" t="s">
        <v>554</v>
      </c>
      <c r="E66" s="74">
        <v>4500000</v>
      </c>
      <c r="F66" s="69" t="s">
        <v>135</v>
      </c>
    </row>
    <row r="67" spans="1:6" x14ac:dyDescent="0.25">
      <c r="A67" s="130"/>
      <c r="B67" s="70" t="s">
        <v>704</v>
      </c>
      <c r="C67" s="70"/>
      <c r="D67" s="70"/>
      <c r="E67" s="82">
        <v>5500000</v>
      </c>
      <c r="F67" s="70"/>
    </row>
    <row r="68" spans="1:6" x14ac:dyDescent="0.25">
      <c r="A68" s="88"/>
      <c r="B68" s="88" t="s">
        <v>324</v>
      </c>
      <c r="C68" s="88"/>
      <c r="D68" s="88"/>
      <c r="E68" s="89">
        <f>E67+E62</f>
        <v>86810344.820000008</v>
      </c>
      <c r="F68" s="88"/>
    </row>
    <row r="72" spans="1:6" x14ac:dyDescent="0.25">
      <c r="A72" s="2693" t="s">
        <v>0</v>
      </c>
      <c r="B72" s="2693"/>
      <c r="C72" s="2693"/>
      <c r="D72" s="2693"/>
      <c r="E72" s="2693"/>
      <c r="F72" s="2693"/>
    </row>
    <row r="73" spans="1:6" x14ac:dyDescent="0.25">
      <c r="A73" s="2693" t="s">
        <v>37921</v>
      </c>
      <c r="B73" s="2693"/>
      <c r="C73" s="2693"/>
      <c r="D73" s="2693"/>
      <c r="E73" s="2693"/>
      <c r="F73" s="2693"/>
    </row>
    <row r="74" spans="1:6" x14ac:dyDescent="0.25">
      <c r="A74" s="2693" t="s">
        <v>281</v>
      </c>
      <c r="B74" s="2693"/>
      <c r="C74" s="2693"/>
      <c r="D74" s="2693"/>
      <c r="E74" s="2693"/>
      <c r="F74" s="2693"/>
    </row>
    <row r="75" spans="1:6" x14ac:dyDescent="0.25">
      <c r="A75" s="381" t="s">
        <v>3</v>
      </c>
      <c r="B75" s="382" t="s">
        <v>283</v>
      </c>
      <c r="C75" s="382" t="s">
        <v>284</v>
      </c>
      <c r="D75" s="382" t="s">
        <v>285</v>
      </c>
      <c r="E75" s="332" t="s">
        <v>286</v>
      </c>
      <c r="F75" s="382" t="s">
        <v>287</v>
      </c>
    </row>
    <row r="76" spans="1:6" x14ac:dyDescent="0.25">
      <c r="A76" s="367"/>
      <c r="B76" s="2424" t="s">
        <v>8000</v>
      </c>
      <c r="C76" s="2426"/>
      <c r="D76" s="252"/>
      <c r="E76" s="366"/>
      <c r="F76" s="252"/>
    </row>
    <row r="77" spans="1:6" ht="47.25" x14ac:dyDescent="0.25">
      <c r="A77" s="156">
        <v>1</v>
      </c>
      <c r="B77" s="156" t="s">
        <v>299</v>
      </c>
      <c r="C77" s="156" t="s">
        <v>38099</v>
      </c>
      <c r="D77" s="156" t="s">
        <v>38100</v>
      </c>
      <c r="E77" s="140">
        <v>341379.32</v>
      </c>
      <c r="F77" s="123" t="s">
        <v>135</v>
      </c>
    </row>
    <row r="78" spans="1:6" x14ac:dyDescent="0.25">
      <c r="A78" s="156"/>
      <c r="B78" s="2375" t="s">
        <v>739</v>
      </c>
      <c r="C78" s="2376"/>
      <c r="D78" s="666"/>
      <c r="E78" s="927"/>
      <c r="F78" s="928"/>
    </row>
    <row r="79" spans="1:6" ht="78.75" x14ac:dyDescent="0.25">
      <c r="A79" s="156">
        <v>2</v>
      </c>
      <c r="B79" s="666" t="s">
        <v>38101</v>
      </c>
      <c r="C79" s="666" t="s">
        <v>38102</v>
      </c>
      <c r="D79" s="666" t="s">
        <v>43</v>
      </c>
      <c r="E79" s="927">
        <v>568965.52</v>
      </c>
      <c r="F79" s="928" t="s">
        <v>135</v>
      </c>
    </row>
    <row r="80" spans="1:6" x14ac:dyDescent="0.25">
      <c r="A80" s="156"/>
      <c r="B80" s="2375" t="s">
        <v>37298</v>
      </c>
      <c r="C80" s="2376"/>
      <c r="D80" s="666"/>
      <c r="E80" s="927"/>
      <c r="F80" s="928"/>
    </row>
    <row r="81" spans="1:6" ht="63" x14ac:dyDescent="0.25">
      <c r="A81" s="156">
        <v>3</v>
      </c>
      <c r="B81" s="156" t="s">
        <v>38048</v>
      </c>
      <c r="C81" s="156" t="s">
        <v>38103</v>
      </c>
      <c r="D81" s="156" t="s">
        <v>38104</v>
      </c>
      <c r="E81" s="140">
        <v>4000000</v>
      </c>
      <c r="F81" s="123" t="s">
        <v>1294</v>
      </c>
    </row>
    <row r="82" spans="1:6" ht="94.5" x14ac:dyDescent="0.25">
      <c r="A82" s="156">
        <v>4</v>
      </c>
      <c r="B82" s="156" t="s">
        <v>38105</v>
      </c>
      <c r="C82" s="156" t="s">
        <v>38106</v>
      </c>
      <c r="D82" s="156" t="s">
        <v>38107</v>
      </c>
      <c r="E82" s="140">
        <v>6468965</v>
      </c>
      <c r="F82" s="123" t="s">
        <v>13</v>
      </c>
    </row>
    <row r="83" spans="1:6" x14ac:dyDescent="0.25">
      <c r="A83" s="156"/>
      <c r="B83" s="251" t="s">
        <v>248</v>
      </c>
      <c r="C83" s="251"/>
      <c r="D83" s="251"/>
      <c r="E83" s="913">
        <v>11379310.34</v>
      </c>
      <c r="F83" s="251"/>
    </row>
  </sheetData>
  <mergeCells count="28">
    <mergeCell ref="B76:C76"/>
    <mergeCell ref="B78:C78"/>
    <mergeCell ref="B80:C80"/>
    <mergeCell ref="B62:D62"/>
    <mergeCell ref="B63:C63"/>
    <mergeCell ref="B65:C65"/>
    <mergeCell ref="A72:F72"/>
    <mergeCell ref="A73:F73"/>
    <mergeCell ref="A74:F74"/>
    <mergeCell ref="F59:F60"/>
    <mergeCell ref="A57:A58"/>
    <mergeCell ref="B57:B58"/>
    <mergeCell ref="C57:C58"/>
    <mergeCell ref="D57:D58"/>
    <mergeCell ref="A59:A60"/>
    <mergeCell ref="B59:B60"/>
    <mergeCell ref="C59:C60"/>
    <mergeCell ref="D59:D60"/>
    <mergeCell ref="E59:E60"/>
    <mergeCell ref="B19:C19"/>
    <mergeCell ref="F57:F58"/>
    <mergeCell ref="E57:E58"/>
    <mergeCell ref="A1:F1"/>
    <mergeCell ref="A2:F2"/>
    <mergeCell ref="A3:F3"/>
    <mergeCell ref="B5:C5"/>
    <mergeCell ref="B11:C11"/>
    <mergeCell ref="B44:C44"/>
  </mergeCells>
  <pageMargins left="0.7" right="0.7" top="0.75" bottom="0.75" header="0.3" footer="0.3"/>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9"/>
  <sheetViews>
    <sheetView topLeftCell="A43" workbookViewId="0">
      <selection activeCell="D78" sqref="D78"/>
    </sheetView>
  </sheetViews>
  <sheetFormatPr defaultRowHeight="15.75" x14ac:dyDescent="0.25"/>
  <cols>
    <col min="1" max="1" width="9.140625" style="128"/>
    <col min="2" max="2" width="19.28515625" style="128" customWidth="1"/>
    <col min="3" max="3" width="44.85546875" style="128" customWidth="1"/>
    <col min="4" max="4" width="18.140625" style="128" customWidth="1"/>
    <col min="5" max="5" width="19.5703125" style="128" customWidth="1"/>
    <col min="6" max="6" width="12.140625" style="128" customWidth="1"/>
    <col min="7" max="16384" width="9.140625" style="128"/>
  </cols>
  <sheetData>
    <row r="1" spans="1:6" x14ac:dyDescent="0.25">
      <c r="A1" s="3080" t="s">
        <v>0</v>
      </c>
      <c r="B1" s="3080"/>
      <c r="C1" s="3080"/>
      <c r="D1" s="3080"/>
      <c r="E1" s="3080"/>
      <c r="F1" s="3080"/>
    </row>
    <row r="2" spans="1:6" x14ac:dyDescent="0.25">
      <c r="A2" s="3080" t="s">
        <v>38108</v>
      </c>
      <c r="B2" s="3080"/>
      <c r="C2" s="3080"/>
      <c r="D2" s="3080"/>
      <c r="E2" s="3080"/>
      <c r="F2" s="3080"/>
    </row>
    <row r="3" spans="1:6" x14ac:dyDescent="0.25">
      <c r="A3" s="3080" t="s">
        <v>281</v>
      </c>
      <c r="B3" s="3080"/>
      <c r="C3" s="3080"/>
      <c r="D3" s="3080"/>
      <c r="E3" s="3080"/>
      <c r="F3" s="3080"/>
    </row>
    <row r="4" spans="1:6" x14ac:dyDescent="0.25">
      <c r="A4" s="1503" t="s">
        <v>3</v>
      </c>
      <c r="B4" s="1504" t="s">
        <v>283</v>
      </c>
      <c r="C4" s="1504" t="s">
        <v>284</v>
      </c>
      <c r="D4" s="1504" t="s">
        <v>285</v>
      </c>
      <c r="E4" s="119" t="s">
        <v>1202</v>
      </c>
      <c r="F4" s="1504" t="s">
        <v>4467</v>
      </c>
    </row>
    <row r="5" spans="1:6" x14ac:dyDescent="0.25">
      <c r="A5" s="1503"/>
      <c r="B5" s="2355" t="s">
        <v>27539</v>
      </c>
      <c r="C5" s="2355"/>
      <c r="D5" s="1504"/>
      <c r="E5" s="119"/>
      <c r="F5" s="1504"/>
    </row>
    <row r="6" spans="1:6" ht="47.25" x14ac:dyDescent="0.25">
      <c r="A6" s="1543">
        <v>1</v>
      </c>
      <c r="B6" s="1505" t="s">
        <v>289</v>
      </c>
      <c r="C6" s="1505" t="s">
        <v>38109</v>
      </c>
      <c r="D6" s="1505" t="s">
        <v>329</v>
      </c>
      <c r="E6" s="1554">
        <v>1144795</v>
      </c>
      <c r="F6" s="117" t="s">
        <v>272</v>
      </c>
    </row>
    <row r="7" spans="1:6" ht="141.75" x14ac:dyDescent="0.25">
      <c r="A7" s="1543">
        <v>2</v>
      </c>
      <c r="B7" s="1505" t="s">
        <v>295</v>
      </c>
      <c r="C7" s="1505" t="s">
        <v>38110</v>
      </c>
      <c r="D7" s="1505" t="s">
        <v>38111</v>
      </c>
      <c r="E7" s="1555">
        <v>1436717</v>
      </c>
      <c r="F7" s="117" t="s">
        <v>272</v>
      </c>
    </row>
    <row r="8" spans="1:6" ht="31.5" x14ac:dyDescent="0.25">
      <c r="A8" s="1543">
        <v>3</v>
      </c>
      <c r="B8" s="1505" t="s">
        <v>17</v>
      </c>
      <c r="C8" s="1505" t="s">
        <v>38112</v>
      </c>
      <c r="D8" s="1505" t="s">
        <v>537</v>
      </c>
      <c r="E8" s="1554">
        <v>69120</v>
      </c>
      <c r="F8" s="117" t="s">
        <v>272</v>
      </c>
    </row>
    <row r="9" spans="1:6" ht="31.5" x14ac:dyDescent="0.25">
      <c r="A9" s="1543">
        <v>4</v>
      </c>
      <c r="B9" s="1505" t="s">
        <v>20</v>
      </c>
      <c r="C9" s="1505" t="s">
        <v>38113</v>
      </c>
      <c r="D9" s="1505" t="s">
        <v>539</v>
      </c>
      <c r="E9" s="1554">
        <v>52400</v>
      </c>
      <c r="F9" s="117" t="s">
        <v>272</v>
      </c>
    </row>
    <row r="10" spans="1:6" ht="126" x14ac:dyDescent="0.25">
      <c r="A10" s="1543">
        <v>5</v>
      </c>
      <c r="B10" s="1505" t="s">
        <v>23</v>
      </c>
      <c r="C10" s="1505" t="s">
        <v>38114</v>
      </c>
      <c r="D10" s="1505" t="s">
        <v>38115</v>
      </c>
      <c r="E10" s="1554">
        <v>1505588</v>
      </c>
      <c r="F10" s="117" t="s">
        <v>272</v>
      </c>
    </row>
    <row r="11" spans="1:6" x14ac:dyDescent="0.25">
      <c r="A11" s="1503"/>
      <c r="B11" s="2355" t="s">
        <v>11960</v>
      </c>
      <c r="C11" s="2355"/>
      <c r="D11" s="1504"/>
      <c r="E11" s="1556"/>
      <c r="F11" s="192"/>
    </row>
    <row r="12" spans="1:6" ht="126" x14ac:dyDescent="0.25">
      <c r="A12" s="1543">
        <v>6</v>
      </c>
      <c r="B12" s="1505" t="s">
        <v>295</v>
      </c>
      <c r="C12" s="1505" t="s">
        <v>38116</v>
      </c>
      <c r="D12" s="1505" t="s">
        <v>38117</v>
      </c>
      <c r="E12" s="1554">
        <v>241483</v>
      </c>
      <c r="F12" s="117" t="s">
        <v>272</v>
      </c>
    </row>
    <row r="13" spans="1:6" ht="157.5" x14ac:dyDescent="0.25">
      <c r="A13" s="1543">
        <v>7</v>
      </c>
      <c r="B13" s="1505" t="s">
        <v>23</v>
      </c>
      <c r="C13" s="1505" t="s">
        <v>38118</v>
      </c>
      <c r="D13" s="1505" t="s">
        <v>38119</v>
      </c>
      <c r="E13" s="1554">
        <v>772000</v>
      </c>
      <c r="F13" s="117" t="s">
        <v>272</v>
      </c>
    </row>
    <row r="14" spans="1:6" ht="141.75" x14ac:dyDescent="0.25">
      <c r="A14" s="1543">
        <v>8</v>
      </c>
      <c r="B14" s="1505" t="s">
        <v>299</v>
      </c>
      <c r="C14" s="1505" t="s">
        <v>38120</v>
      </c>
      <c r="D14" s="1505" t="s">
        <v>37980</v>
      </c>
      <c r="E14" s="1554">
        <v>1590827</v>
      </c>
      <c r="F14" s="117" t="s">
        <v>272</v>
      </c>
    </row>
    <row r="15" spans="1:6" x14ac:dyDescent="0.25">
      <c r="A15" s="1503"/>
      <c r="B15" s="2355" t="s">
        <v>34</v>
      </c>
      <c r="C15" s="2355"/>
      <c r="D15" s="1504"/>
      <c r="E15" s="1557"/>
      <c r="F15" s="117"/>
    </row>
    <row r="16" spans="1:6" ht="47.25" x14ac:dyDescent="0.25">
      <c r="A16" s="1543">
        <v>9</v>
      </c>
      <c r="B16" s="1505" t="s">
        <v>15362</v>
      </c>
      <c r="C16" s="1505" t="s">
        <v>38121</v>
      </c>
      <c r="D16" s="1505" t="s">
        <v>554</v>
      </c>
      <c r="E16" s="1554">
        <v>10500000</v>
      </c>
      <c r="F16" s="117" t="s">
        <v>272</v>
      </c>
    </row>
    <row r="17" spans="1:6" ht="47.25" x14ac:dyDescent="0.25">
      <c r="A17" s="1543">
        <v>10</v>
      </c>
      <c r="B17" s="1505" t="s">
        <v>37981</v>
      </c>
      <c r="C17" s="1505" t="s">
        <v>38122</v>
      </c>
      <c r="D17" s="1505" t="s">
        <v>554</v>
      </c>
      <c r="E17" s="1554">
        <v>8000000</v>
      </c>
      <c r="F17" s="117" t="s">
        <v>272</v>
      </c>
    </row>
    <row r="18" spans="1:6" ht="47.25" x14ac:dyDescent="0.25">
      <c r="A18" s="1543">
        <v>11</v>
      </c>
      <c r="B18" s="1505" t="s">
        <v>38123</v>
      </c>
      <c r="C18" s="1505" t="s">
        <v>38124</v>
      </c>
      <c r="D18" s="1505" t="s">
        <v>554</v>
      </c>
      <c r="E18" s="1554">
        <v>2000000</v>
      </c>
      <c r="F18" s="117" t="s">
        <v>272</v>
      </c>
    </row>
    <row r="19" spans="1:6" x14ac:dyDescent="0.25">
      <c r="A19" s="1543"/>
      <c r="B19" s="2355" t="s">
        <v>40</v>
      </c>
      <c r="C19" s="2355"/>
      <c r="D19" s="1505"/>
      <c r="E19" s="1554"/>
      <c r="F19" s="117"/>
    </row>
    <row r="20" spans="1:6" ht="94.5" x14ac:dyDescent="0.25">
      <c r="A20" s="1543">
        <v>12</v>
      </c>
      <c r="B20" s="1505" t="s">
        <v>41</v>
      </c>
      <c r="C20" s="1505" t="s">
        <v>38125</v>
      </c>
      <c r="D20" s="1505" t="s">
        <v>43</v>
      </c>
      <c r="E20" s="1554">
        <v>4568965.5199999996</v>
      </c>
      <c r="F20" s="117" t="s">
        <v>272</v>
      </c>
    </row>
    <row r="21" spans="1:6" x14ac:dyDescent="0.25">
      <c r="A21" s="1543"/>
      <c r="B21" s="2355" t="s">
        <v>5895</v>
      </c>
      <c r="C21" s="2355"/>
      <c r="D21" s="1505"/>
      <c r="E21" s="1554"/>
      <c r="F21" s="117"/>
    </row>
    <row r="22" spans="1:6" ht="126" x14ac:dyDescent="0.25">
      <c r="A22" s="1543">
        <v>13</v>
      </c>
      <c r="B22" s="1505" t="s">
        <v>38126</v>
      </c>
      <c r="C22" s="1505" t="s">
        <v>38127</v>
      </c>
      <c r="D22" s="1505" t="s">
        <v>38128</v>
      </c>
      <c r="E22" s="1557">
        <v>3355335</v>
      </c>
      <c r="F22" s="117" t="s">
        <v>272</v>
      </c>
    </row>
    <row r="23" spans="1:6" ht="31.5" x14ac:dyDescent="0.25">
      <c r="A23" s="1543">
        <v>14</v>
      </c>
      <c r="B23" s="1505" t="s">
        <v>38126</v>
      </c>
      <c r="C23" s="1505" t="s">
        <v>38129</v>
      </c>
      <c r="D23" s="1558" t="s">
        <v>38130</v>
      </c>
      <c r="E23" s="1557">
        <v>1100000</v>
      </c>
      <c r="F23" s="117" t="s">
        <v>13</v>
      </c>
    </row>
    <row r="24" spans="1:6" ht="141.75" x14ac:dyDescent="0.25">
      <c r="A24" s="1543">
        <v>15</v>
      </c>
      <c r="B24" s="1505" t="s">
        <v>38131</v>
      </c>
      <c r="C24" s="1505" t="s">
        <v>38132</v>
      </c>
      <c r="D24" s="1558" t="s">
        <v>38133</v>
      </c>
      <c r="E24" s="1557">
        <v>11000000</v>
      </c>
      <c r="F24" s="117" t="s">
        <v>13</v>
      </c>
    </row>
    <row r="25" spans="1:6" ht="47.25" x14ac:dyDescent="0.25">
      <c r="A25" s="1543">
        <v>16</v>
      </c>
      <c r="B25" s="1505" t="s">
        <v>38134</v>
      </c>
      <c r="C25" s="1505" t="s">
        <v>38135</v>
      </c>
      <c r="D25" s="1558" t="s">
        <v>38136</v>
      </c>
      <c r="E25" s="1557">
        <v>550000</v>
      </c>
      <c r="F25" s="117" t="s">
        <v>13</v>
      </c>
    </row>
    <row r="26" spans="1:6" ht="189" x14ac:dyDescent="0.25">
      <c r="A26" s="1543">
        <v>17</v>
      </c>
      <c r="B26" s="1505" t="s">
        <v>38134</v>
      </c>
      <c r="C26" s="1505" t="s">
        <v>38137</v>
      </c>
      <c r="D26" s="1558" t="s">
        <v>38138</v>
      </c>
      <c r="E26" s="1557">
        <v>7256646</v>
      </c>
      <c r="F26" s="117" t="s">
        <v>13</v>
      </c>
    </row>
    <row r="27" spans="1:6" ht="47.25" x14ac:dyDescent="0.25">
      <c r="A27" s="1543">
        <v>18</v>
      </c>
      <c r="B27" s="1505" t="s">
        <v>38139</v>
      </c>
      <c r="C27" s="1505" t="s">
        <v>38140</v>
      </c>
      <c r="D27" s="1558" t="s">
        <v>38141</v>
      </c>
      <c r="E27" s="1557">
        <v>550000</v>
      </c>
      <c r="F27" s="117" t="s">
        <v>13</v>
      </c>
    </row>
    <row r="28" spans="1:6" ht="47.25" x14ac:dyDescent="0.25">
      <c r="A28" s="1543">
        <v>19</v>
      </c>
      <c r="B28" s="1505" t="s">
        <v>38142</v>
      </c>
      <c r="C28" s="1505" t="s">
        <v>38143</v>
      </c>
      <c r="D28" s="1558" t="s">
        <v>38144</v>
      </c>
      <c r="E28" s="1557">
        <v>937500</v>
      </c>
      <c r="F28" s="117" t="s">
        <v>13</v>
      </c>
    </row>
    <row r="29" spans="1:6" ht="47.25" x14ac:dyDescent="0.25">
      <c r="A29" s="1543">
        <v>20</v>
      </c>
      <c r="B29" s="1505" t="s">
        <v>38145</v>
      </c>
      <c r="C29" s="1505" t="s">
        <v>38146</v>
      </c>
      <c r="D29" s="1558" t="s">
        <v>38147</v>
      </c>
      <c r="E29" s="1557">
        <v>690000</v>
      </c>
      <c r="F29" s="117" t="s">
        <v>13</v>
      </c>
    </row>
    <row r="30" spans="1:6" ht="47.25" x14ac:dyDescent="0.25">
      <c r="A30" s="1543">
        <v>21</v>
      </c>
      <c r="B30" s="1505" t="s">
        <v>38148</v>
      </c>
      <c r="C30" s="1505" t="s">
        <v>38149</v>
      </c>
      <c r="D30" s="1558" t="s">
        <v>38150</v>
      </c>
      <c r="E30" s="1557">
        <v>1270750</v>
      </c>
      <c r="F30" s="117" t="s">
        <v>13</v>
      </c>
    </row>
    <row r="31" spans="1:6" x14ac:dyDescent="0.25">
      <c r="A31" s="1543"/>
      <c r="B31" s="2355" t="s">
        <v>5872</v>
      </c>
      <c r="C31" s="2355"/>
      <c r="D31" s="1558"/>
      <c r="E31" s="1557"/>
      <c r="F31" s="117"/>
    </row>
    <row r="32" spans="1:6" ht="94.5" x14ac:dyDescent="0.25">
      <c r="A32" s="1543">
        <v>21</v>
      </c>
      <c r="B32" s="1505" t="s">
        <v>38151</v>
      </c>
      <c r="C32" s="1505" t="s">
        <v>38152</v>
      </c>
      <c r="D32" s="1505" t="s">
        <v>38153</v>
      </c>
      <c r="E32" s="1557">
        <v>4194120</v>
      </c>
      <c r="F32" s="117" t="s">
        <v>272</v>
      </c>
    </row>
    <row r="33" spans="1:6" ht="110.25" x14ac:dyDescent="0.25">
      <c r="A33" s="1543">
        <v>22</v>
      </c>
      <c r="B33" s="1505" t="s">
        <v>38151</v>
      </c>
      <c r="C33" s="1505" t="s">
        <v>38154</v>
      </c>
      <c r="D33" s="1505" t="s">
        <v>38155</v>
      </c>
      <c r="E33" s="1557">
        <v>1355908</v>
      </c>
      <c r="F33" s="117" t="s">
        <v>272</v>
      </c>
    </row>
    <row r="34" spans="1:6" ht="47.25" x14ac:dyDescent="0.25">
      <c r="A34" s="1543">
        <v>23</v>
      </c>
      <c r="B34" s="1559" t="s">
        <v>38151</v>
      </c>
      <c r="C34" s="1559" t="s">
        <v>38156</v>
      </c>
      <c r="D34" s="1560" t="s">
        <v>38157</v>
      </c>
      <c r="E34" s="1561">
        <v>1250000</v>
      </c>
      <c r="F34" s="1562" t="s">
        <v>13</v>
      </c>
    </row>
    <row r="35" spans="1:6" ht="47.25" x14ac:dyDescent="0.25">
      <c r="A35" s="1543">
        <v>24</v>
      </c>
      <c r="B35" s="1505" t="s">
        <v>38158</v>
      </c>
      <c r="C35" s="1505" t="s">
        <v>38159</v>
      </c>
      <c r="D35" s="1505" t="s">
        <v>38160</v>
      </c>
      <c r="E35" s="1557">
        <v>2875000</v>
      </c>
      <c r="F35" s="117" t="s">
        <v>13</v>
      </c>
    </row>
    <row r="36" spans="1:6" x14ac:dyDescent="0.25">
      <c r="A36" s="1543"/>
      <c r="B36" s="2355" t="s">
        <v>219</v>
      </c>
      <c r="C36" s="2355"/>
      <c r="D36" s="1505"/>
      <c r="E36" s="1557"/>
      <c r="F36" s="117"/>
    </row>
    <row r="37" spans="1:6" ht="173.25" x14ac:dyDescent="0.25">
      <c r="A37" s="1543">
        <v>25</v>
      </c>
      <c r="B37" s="1505" t="s">
        <v>38161</v>
      </c>
      <c r="C37" s="1505" t="s">
        <v>38162</v>
      </c>
      <c r="D37" s="1505" t="s">
        <v>38163</v>
      </c>
      <c r="E37" s="1557">
        <v>582091</v>
      </c>
      <c r="F37" s="117" t="s">
        <v>272</v>
      </c>
    </row>
    <row r="38" spans="1:6" ht="141.75" x14ac:dyDescent="0.25">
      <c r="A38" s="1543">
        <v>26</v>
      </c>
      <c r="B38" s="1505" t="s">
        <v>38164</v>
      </c>
      <c r="C38" s="1505" t="s">
        <v>38165</v>
      </c>
      <c r="D38" s="1505" t="s">
        <v>38166</v>
      </c>
      <c r="E38" s="1554">
        <v>1000000</v>
      </c>
      <c r="F38" s="117" t="s">
        <v>13</v>
      </c>
    </row>
    <row r="39" spans="1:6" x14ac:dyDescent="0.25">
      <c r="A39" s="1543"/>
      <c r="B39" s="2355" t="s">
        <v>4808</v>
      </c>
      <c r="C39" s="2355"/>
      <c r="D39" s="1505"/>
      <c r="E39" s="1557"/>
      <c r="F39" s="117"/>
    </row>
    <row r="40" spans="1:6" ht="63" x14ac:dyDescent="0.25">
      <c r="A40" s="1543">
        <v>27</v>
      </c>
      <c r="B40" s="1505" t="s">
        <v>38167</v>
      </c>
      <c r="C40" s="1505" t="s">
        <v>38168</v>
      </c>
      <c r="D40" s="1505" t="s">
        <v>38169</v>
      </c>
      <c r="E40" s="1557">
        <v>311660.3</v>
      </c>
      <c r="F40" s="117" t="s">
        <v>272</v>
      </c>
    </row>
    <row r="41" spans="1:6" ht="141.75" x14ac:dyDescent="0.25">
      <c r="A41" s="1543">
        <v>28</v>
      </c>
      <c r="B41" s="1505" t="s">
        <v>1194</v>
      </c>
      <c r="C41" s="1505" t="s">
        <v>38170</v>
      </c>
      <c r="D41" s="1505" t="s">
        <v>37986</v>
      </c>
      <c r="E41" s="1554">
        <v>3000000</v>
      </c>
      <c r="F41" s="117" t="s">
        <v>13</v>
      </c>
    </row>
    <row r="42" spans="1:6" ht="189" x14ac:dyDescent="0.25">
      <c r="A42" s="1543">
        <v>29</v>
      </c>
      <c r="B42" s="1505" t="s">
        <v>242</v>
      </c>
      <c r="C42" s="1505" t="s">
        <v>38171</v>
      </c>
      <c r="D42" s="1505" t="s">
        <v>38172</v>
      </c>
      <c r="E42" s="1557">
        <v>4677027</v>
      </c>
      <c r="F42" s="117" t="s">
        <v>13</v>
      </c>
    </row>
    <row r="43" spans="1:6" x14ac:dyDescent="0.25">
      <c r="A43" s="1543"/>
      <c r="B43" s="2355" t="s">
        <v>3866</v>
      </c>
      <c r="C43" s="2355"/>
      <c r="D43" s="1505"/>
      <c r="E43" s="1554"/>
      <c r="F43" s="117"/>
    </row>
    <row r="44" spans="1:6" ht="173.25" x14ac:dyDescent="0.25">
      <c r="A44" s="1543">
        <v>30</v>
      </c>
      <c r="B44" s="1505" t="s">
        <v>37987</v>
      </c>
      <c r="C44" s="1505" t="s">
        <v>38173</v>
      </c>
      <c r="D44" s="1559" t="s">
        <v>38174</v>
      </c>
      <c r="E44" s="1554">
        <v>1736206</v>
      </c>
      <c r="F44" s="117" t="s">
        <v>272</v>
      </c>
    </row>
    <row r="45" spans="1:6" x14ac:dyDescent="0.25">
      <c r="A45" s="1543"/>
      <c r="B45" s="2355" t="s">
        <v>37989</v>
      </c>
      <c r="C45" s="2355"/>
      <c r="D45" s="1559"/>
      <c r="E45" s="1554"/>
      <c r="F45" s="117"/>
    </row>
    <row r="46" spans="1:6" ht="283.5" x14ac:dyDescent="0.25">
      <c r="A46" s="1543">
        <v>31</v>
      </c>
      <c r="B46" s="1505" t="s">
        <v>696</v>
      </c>
      <c r="C46" s="1505" t="s">
        <v>38175</v>
      </c>
      <c r="D46" s="1563" t="s">
        <v>38176</v>
      </c>
      <c r="E46" s="1554">
        <v>1736206</v>
      </c>
      <c r="F46" s="117" t="s">
        <v>272</v>
      </c>
    </row>
    <row r="47" spans="1:6" x14ac:dyDescent="0.25">
      <c r="A47" s="1543"/>
      <c r="B47" s="3079" t="s">
        <v>248</v>
      </c>
      <c r="C47" s="3079"/>
      <c r="D47" s="3079"/>
      <c r="E47" s="1556">
        <f>SUM(E6:E46)</f>
        <v>81310344.819999993</v>
      </c>
      <c r="F47" s="192"/>
    </row>
    <row r="48" spans="1:6" x14ac:dyDescent="0.25">
      <c r="A48" s="131"/>
      <c r="B48" s="2348" t="s">
        <v>288</v>
      </c>
      <c r="C48" s="2350"/>
      <c r="D48" s="70"/>
      <c r="E48" s="71"/>
      <c r="F48" s="70"/>
    </row>
    <row r="49" spans="1:6" ht="47.25" x14ac:dyDescent="0.25">
      <c r="A49" s="131">
        <v>1</v>
      </c>
      <c r="B49" s="69" t="s">
        <v>289</v>
      </c>
      <c r="C49" s="69" t="s">
        <v>37290</v>
      </c>
      <c r="D49" s="69" t="s">
        <v>329</v>
      </c>
      <c r="E49" s="74">
        <v>1000000</v>
      </c>
      <c r="F49" s="69" t="s">
        <v>135</v>
      </c>
    </row>
    <row r="50" spans="1:6" x14ac:dyDescent="0.25">
      <c r="A50" s="131"/>
      <c r="B50" s="2348" t="s">
        <v>34</v>
      </c>
      <c r="C50" s="2350"/>
      <c r="D50" s="69"/>
      <c r="E50" s="74"/>
      <c r="F50" s="69"/>
    </row>
    <row r="51" spans="1:6" ht="47.25" x14ac:dyDescent="0.25">
      <c r="A51" s="131">
        <v>2</v>
      </c>
      <c r="B51" s="69" t="s">
        <v>309</v>
      </c>
      <c r="C51" s="69" t="s">
        <v>37291</v>
      </c>
      <c r="D51" s="69" t="s">
        <v>554</v>
      </c>
      <c r="E51" s="74">
        <v>4500000</v>
      </c>
      <c r="F51" s="69" t="s">
        <v>135</v>
      </c>
    </row>
    <row r="52" spans="1:6" x14ac:dyDescent="0.25">
      <c r="A52" s="130"/>
      <c r="B52" s="70" t="s">
        <v>704</v>
      </c>
      <c r="C52" s="70"/>
      <c r="D52" s="70"/>
      <c r="E52" s="82">
        <v>5500000</v>
      </c>
      <c r="F52" s="70"/>
    </row>
    <row r="53" spans="1:6" x14ac:dyDescent="0.25">
      <c r="A53" s="88"/>
      <c r="B53" s="88" t="s">
        <v>324</v>
      </c>
      <c r="C53" s="88"/>
      <c r="D53" s="88"/>
      <c r="E53" s="404">
        <f>E52+E47</f>
        <v>86810344.819999993</v>
      </c>
      <c r="F53" s="88"/>
    </row>
    <row r="57" spans="1:6" x14ac:dyDescent="0.25">
      <c r="A57" s="2352" t="s">
        <v>0</v>
      </c>
      <c r="B57" s="2352"/>
      <c r="C57" s="2352"/>
      <c r="D57" s="2352"/>
      <c r="E57" s="2352"/>
      <c r="F57" s="2352"/>
    </row>
    <row r="58" spans="1:6" x14ac:dyDescent="0.25">
      <c r="A58" s="2352" t="s">
        <v>38177</v>
      </c>
      <c r="B58" s="2352"/>
      <c r="C58" s="2352"/>
      <c r="D58" s="2352"/>
      <c r="E58" s="2352"/>
      <c r="F58" s="2352"/>
    </row>
    <row r="59" spans="1:6" x14ac:dyDescent="0.25">
      <c r="A59" s="2352" t="s">
        <v>18642</v>
      </c>
      <c r="B59" s="2352"/>
      <c r="C59" s="2352"/>
      <c r="D59" s="2352"/>
      <c r="E59" s="2352"/>
      <c r="F59" s="2352"/>
    </row>
    <row r="60" spans="1:6" x14ac:dyDescent="0.25">
      <c r="A60" s="270" t="s">
        <v>3</v>
      </c>
      <c r="B60" s="437" t="s">
        <v>283</v>
      </c>
      <c r="C60" s="437" t="s">
        <v>284</v>
      </c>
      <c r="D60" s="45" t="s">
        <v>5291</v>
      </c>
      <c r="E60" s="301" t="s">
        <v>708</v>
      </c>
      <c r="F60" s="264" t="s">
        <v>1228</v>
      </c>
    </row>
    <row r="61" spans="1:6" x14ac:dyDescent="0.25">
      <c r="A61" s="270"/>
      <c r="B61" s="2332" t="s">
        <v>269</v>
      </c>
      <c r="C61" s="2332"/>
      <c r="D61" s="2332"/>
      <c r="E61" s="301"/>
      <c r="F61" s="264"/>
    </row>
    <row r="62" spans="1:6" ht="94.5" x14ac:dyDescent="0.25">
      <c r="A62" s="277">
        <v>1</v>
      </c>
      <c r="B62" s="156" t="s">
        <v>23</v>
      </c>
      <c r="C62" s="156" t="s">
        <v>38114</v>
      </c>
      <c r="D62" s="156" t="s">
        <v>541</v>
      </c>
      <c r="E62" s="46">
        <v>682758.62</v>
      </c>
      <c r="F62" s="156" t="s">
        <v>272</v>
      </c>
    </row>
    <row r="63" spans="1:6" x14ac:dyDescent="0.25">
      <c r="A63" s="277"/>
      <c r="B63" s="2375" t="s">
        <v>12054</v>
      </c>
      <c r="C63" s="2449"/>
      <c r="D63" s="2376"/>
      <c r="E63" s="46"/>
      <c r="F63" s="156"/>
    </row>
    <row r="64" spans="1:6" ht="141.75" x14ac:dyDescent="0.25">
      <c r="A64" s="277">
        <v>2</v>
      </c>
      <c r="B64" s="461" t="s">
        <v>38178</v>
      </c>
      <c r="C64" s="156" t="s">
        <v>38120</v>
      </c>
      <c r="D64" s="156" t="s">
        <v>37980</v>
      </c>
      <c r="E64" s="46">
        <v>341379.32</v>
      </c>
      <c r="F64" s="156" t="s">
        <v>272</v>
      </c>
    </row>
    <row r="65" spans="1:6" x14ac:dyDescent="0.25">
      <c r="A65" s="182"/>
      <c r="B65" s="264" t="s">
        <v>301</v>
      </c>
      <c r="C65" s="182"/>
      <c r="D65" s="182"/>
      <c r="E65" s="438"/>
      <c r="F65" s="182"/>
    </row>
    <row r="66" spans="1:6" ht="94.5" x14ac:dyDescent="0.25">
      <c r="A66" s="277">
        <v>3</v>
      </c>
      <c r="B66" s="156" t="s">
        <v>41</v>
      </c>
      <c r="C66" s="156" t="s">
        <v>38125</v>
      </c>
      <c r="D66" s="156" t="s">
        <v>302</v>
      </c>
      <c r="E66" s="46">
        <v>568965.51</v>
      </c>
      <c r="F66" s="156" t="s">
        <v>272</v>
      </c>
    </row>
    <row r="67" spans="1:6" x14ac:dyDescent="0.25">
      <c r="A67" s="277"/>
      <c r="B67" s="251" t="s">
        <v>556</v>
      </c>
      <c r="C67" s="156"/>
      <c r="D67" s="156"/>
      <c r="E67" s="46"/>
      <c r="F67" s="156"/>
    </row>
    <row r="68" spans="1:6" ht="78.75" x14ac:dyDescent="0.25">
      <c r="A68" s="277">
        <v>4</v>
      </c>
      <c r="B68" s="156" t="s">
        <v>38179</v>
      </c>
      <c r="C68" s="156" t="s">
        <v>38180</v>
      </c>
      <c r="D68" s="149" t="s">
        <v>38181</v>
      </c>
      <c r="E68" s="46">
        <v>9786206.8900000006</v>
      </c>
      <c r="F68" s="156" t="s">
        <v>13</v>
      </c>
    </row>
    <row r="69" spans="1:6" x14ac:dyDescent="0.25">
      <c r="A69" s="277"/>
      <c r="B69" s="1564"/>
      <c r="C69" s="957" t="s">
        <v>248</v>
      </c>
      <c r="D69" s="90"/>
      <c r="E69" s="558">
        <f>SUM(E62:E68)</f>
        <v>11379310.34</v>
      </c>
      <c r="F69" s="1564"/>
    </row>
  </sheetData>
  <mergeCells count="21">
    <mergeCell ref="B21:C21"/>
    <mergeCell ref="B19:C19"/>
    <mergeCell ref="B15:C15"/>
    <mergeCell ref="B39:C39"/>
    <mergeCell ref="B43:C43"/>
    <mergeCell ref="B31:C31"/>
    <mergeCell ref="B36:C36"/>
    <mergeCell ref="A1:F1"/>
    <mergeCell ref="A2:F2"/>
    <mergeCell ref="A3:F3"/>
    <mergeCell ref="B5:C5"/>
    <mergeCell ref="B11:C11"/>
    <mergeCell ref="B63:D63"/>
    <mergeCell ref="B45:C45"/>
    <mergeCell ref="B47:D47"/>
    <mergeCell ref="B48:C48"/>
    <mergeCell ref="B50:C50"/>
    <mergeCell ref="B61:D61"/>
    <mergeCell ref="A57:F57"/>
    <mergeCell ref="A58:F58"/>
    <mergeCell ref="A59:F59"/>
  </mergeCells>
  <pageMargins left="0.7" right="0.7" top="0.75" bottom="0.75" header="0.3" footer="0.3"/>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topLeftCell="A55" workbookViewId="0">
      <selection activeCell="C85" sqref="C85"/>
    </sheetView>
  </sheetViews>
  <sheetFormatPr defaultRowHeight="15.75" x14ac:dyDescent="0.25"/>
  <cols>
    <col min="1" max="1" width="9.140625" style="128"/>
    <col min="2" max="2" width="12.28515625" style="128" customWidth="1"/>
    <col min="3" max="3" width="42.7109375" style="128" customWidth="1"/>
    <col min="4" max="4" width="22.28515625" style="128" customWidth="1"/>
    <col min="5" max="5" width="23.140625" style="128" customWidth="1"/>
    <col min="6" max="6" width="12.5703125" style="128" customWidth="1"/>
    <col min="7" max="16384" width="9.140625" style="128"/>
  </cols>
  <sheetData>
    <row r="1" spans="1:6" x14ac:dyDescent="0.25">
      <c r="A1" s="3066" t="s">
        <v>0</v>
      </c>
      <c r="B1" s="3067"/>
      <c r="C1" s="3067"/>
      <c r="D1" s="3067"/>
      <c r="E1" s="3067"/>
      <c r="F1" s="3068"/>
    </row>
    <row r="2" spans="1:6" x14ac:dyDescent="0.25">
      <c r="A2" s="3066" t="s">
        <v>38281</v>
      </c>
      <c r="B2" s="3067"/>
      <c r="C2" s="3067"/>
      <c r="D2" s="3067"/>
      <c r="E2" s="3067"/>
      <c r="F2" s="3068"/>
    </row>
    <row r="3" spans="1:6" x14ac:dyDescent="0.25">
      <c r="A3" s="3066" t="s">
        <v>281</v>
      </c>
      <c r="B3" s="3067"/>
      <c r="C3" s="3067"/>
      <c r="D3" s="3067"/>
      <c r="E3" s="3067"/>
      <c r="F3" s="3068"/>
    </row>
    <row r="4" spans="1:6" ht="31.5" x14ac:dyDescent="0.25">
      <c r="A4" s="130" t="s">
        <v>3</v>
      </c>
      <c r="B4" s="70" t="s">
        <v>283</v>
      </c>
      <c r="C4" s="70" t="s">
        <v>284</v>
      </c>
      <c r="D4" s="70" t="s">
        <v>285</v>
      </c>
      <c r="E4" s="71" t="s">
        <v>1202</v>
      </c>
      <c r="F4" s="70" t="s">
        <v>287</v>
      </c>
    </row>
    <row r="5" spans="1:6" x14ac:dyDescent="0.25">
      <c r="A5" s="130"/>
      <c r="B5" s="2493" t="s">
        <v>9</v>
      </c>
      <c r="C5" s="2495"/>
      <c r="D5" s="590"/>
      <c r="E5" s="424"/>
      <c r="F5" s="359"/>
    </row>
    <row r="6" spans="1:6" ht="31.5" x14ac:dyDescent="0.25">
      <c r="A6" s="131">
        <v>1</v>
      </c>
      <c r="B6" s="69" t="s">
        <v>3047</v>
      </c>
      <c r="C6" s="69" t="s">
        <v>38182</v>
      </c>
      <c r="D6" s="69" t="s">
        <v>12</v>
      </c>
      <c r="E6" s="187">
        <v>2112000</v>
      </c>
      <c r="F6" s="70" t="s">
        <v>135</v>
      </c>
    </row>
    <row r="7" spans="1:6" ht="94.5" x14ac:dyDescent="0.25">
      <c r="A7" s="131">
        <v>2</v>
      </c>
      <c r="B7" s="69" t="s">
        <v>295</v>
      </c>
      <c r="C7" s="69" t="s">
        <v>38183</v>
      </c>
      <c r="D7" s="69" t="s">
        <v>9148</v>
      </c>
      <c r="E7" s="187">
        <v>1341420</v>
      </c>
      <c r="F7" s="70" t="s">
        <v>135</v>
      </c>
    </row>
    <row r="8" spans="1:6" ht="31.5" x14ac:dyDescent="0.25">
      <c r="A8" s="131">
        <v>3</v>
      </c>
      <c r="B8" s="69" t="s">
        <v>17</v>
      </c>
      <c r="C8" s="69" t="s">
        <v>38184</v>
      </c>
      <c r="D8" s="69" t="s">
        <v>537</v>
      </c>
      <c r="E8" s="187">
        <v>259200</v>
      </c>
      <c r="F8" s="70" t="s">
        <v>135</v>
      </c>
    </row>
    <row r="9" spans="1:6" ht="31.5" x14ac:dyDescent="0.25">
      <c r="A9" s="131">
        <v>4</v>
      </c>
      <c r="B9" s="69" t="s">
        <v>20</v>
      </c>
      <c r="C9" s="69" t="s">
        <v>38185</v>
      </c>
      <c r="D9" s="69" t="s">
        <v>539</v>
      </c>
      <c r="E9" s="187">
        <v>96000</v>
      </c>
      <c r="F9" s="70" t="s">
        <v>135</v>
      </c>
    </row>
    <row r="10" spans="1:6" ht="78.75" x14ac:dyDescent="0.25">
      <c r="A10" s="131">
        <v>5</v>
      </c>
      <c r="B10" s="69" t="s">
        <v>23</v>
      </c>
      <c r="C10" s="69" t="s">
        <v>38186</v>
      </c>
      <c r="D10" s="69" t="s">
        <v>541</v>
      </c>
      <c r="E10" s="187">
        <v>400000</v>
      </c>
      <c r="F10" s="70" t="s">
        <v>135</v>
      </c>
    </row>
    <row r="11" spans="1:6" x14ac:dyDescent="0.25">
      <c r="A11" s="131"/>
      <c r="B11" s="2346" t="s">
        <v>37206</v>
      </c>
      <c r="C11" s="2347"/>
      <c r="D11" s="69"/>
      <c r="E11" s="187"/>
      <c r="F11" s="70"/>
    </row>
    <row r="12" spans="1:6" ht="94.5" x14ac:dyDescent="0.25">
      <c r="A12" s="131">
        <v>6</v>
      </c>
      <c r="B12" s="69" t="s">
        <v>721</v>
      </c>
      <c r="C12" s="69" t="s">
        <v>38187</v>
      </c>
      <c r="D12" s="69" t="s">
        <v>26363</v>
      </c>
      <c r="E12" s="187">
        <v>500000</v>
      </c>
      <c r="F12" s="70" t="s">
        <v>135</v>
      </c>
    </row>
    <row r="13" spans="1:6" ht="78.75" x14ac:dyDescent="0.25">
      <c r="A13" s="131">
        <v>7</v>
      </c>
      <c r="B13" s="69" t="s">
        <v>23</v>
      </c>
      <c r="C13" s="69" t="s">
        <v>38188</v>
      </c>
      <c r="D13" s="69" t="s">
        <v>3056</v>
      </c>
      <c r="E13" s="187">
        <v>756896</v>
      </c>
      <c r="F13" s="70" t="s">
        <v>135</v>
      </c>
    </row>
    <row r="14" spans="1:6" ht="63" x14ac:dyDescent="0.25">
      <c r="A14" s="131">
        <v>8</v>
      </c>
      <c r="B14" s="69" t="s">
        <v>7607</v>
      </c>
      <c r="C14" s="69" t="s">
        <v>38189</v>
      </c>
      <c r="D14" s="69" t="s">
        <v>38190</v>
      </c>
      <c r="E14" s="187">
        <v>1347414</v>
      </c>
      <c r="F14" s="70" t="s">
        <v>135</v>
      </c>
    </row>
    <row r="15" spans="1:6" x14ac:dyDescent="0.25">
      <c r="A15" s="131"/>
      <c r="B15" s="2348" t="s">
        <v>301</v>
      </c>
      <c r="C15" s="2350"/>
      <c r="D15" s="69"/>
      <c r="E15" s="187"/>
      <c r="F15" s="70"/>
    </row>
    <row r="16" spans="1:6" ht="78.75" x14ac:dyDescent="0.25">
      <c r="A16" s="131">
        <v>9</v>
      </c>
      <c r="B16" s="69" t="s">
        <v>301</v>
      </c>
      <c r="C16" s="69" t="s">
        <v>38191</v>
      </c>
      <c r="D16" s="69" t="s">
        <v>43</v>
      </c>
      <c r="E16" s="187">
        <v>4568965.5199999996</v>
      </c>
      <c r="F16" s="70" t="s">
        <v>135</v>
      </c>
    </row>
    <row r="17" spans="1:6" ht="141.75" x14ac:dyDescent="0.25">
      <c r="A17" s="131">
        <v>10</v>
      </c>
      <c r="B17" s="69" t="s">
        <v>3476</v>
      </c>
      <c r="C17" s="69" t="s">
        <v>38192</v>
      </c>
      <c r="D17" s="69" t="s">
        <v>38193</v>
      </c>
      <c r="E17" s="187">
        <v>1736206</v>
      </c>
      <c r="F17" s="70" t="s">
        <v>135</v>
      </c>
    </row>
    <row r="18" spans="1:6" x14ac:dyDescent="0.25">
      <c r="A18" s="70"/>
      <c r="B18" s="2346" t="s">
        <v>273</v>
      </c>
      <c r="C18" s="2347"/>
      <c r="D18" s="69"/>
      <c r="E18" s="187"/>
      <c r="F18" s="131"/>
    </row>
    <row r="19" spans="1:6" ht="47.25" x14ac:dyDescent="0.25">
      <c r="A19" s="131">
        <v>11</v>
      </c>
      <c r="B19" s="69" t="s">
        <v>309</v>
      </c>
      <c r="C19" s="69" t="s">
        <v>38194</v>
      </c>
      <c r="D19" s="69" t="s">
        <v>7095</v>
      </c>
      <c r="E19" s="187">
        <v>11100000</v>
      </c>
      <c r="F19" s="70" t="s">
        <v>135</v>
      </c>
    </row>
    <row r="20" spans="1:6" ht="78.75" x14ac:dyDescent="0.25">
      <c r="A20" s="131">
        <v>12</v>
      </c>
      <c r="B20" s="69" t="s">
        <v>38195</v>
      </c>
      <c r="C20" s="69" t="s">
        <v>38196</v>
      </c>
      <c r="D20" s="69" t="s">
        <v>7095</v>
      </c>
      <c r="E20" s="187">
        <v>6102586</v>
      </c>
      <c r="F20" s="70" t="s">
        <v>135</v>
      </c>
    </row>
    <row r="21" spans="1:6" x14ac:dyDescent="0.25">
      <c r="A21" s="131"/>
      <c r="B21" s="2348" t="s">
        <v>37226</v>
      </c>
      <c r="C21" s="2350"/>
      <c r="D21" s="69"/>
      <c r="E21" s="187"/>
      <c r="F21" s="70"/>
    </row>
    <row r="22" spans="1:6" ht="78.75" x14ac:dyDescent="0.25">
      <c r="A22" s="131">
        <v>13</v>
      </c>
      <c r="B22" s="69" t="s">
        <v>38197</v>
      </c>
      <c r="C22" s="69" t="s">
        <v>38198</v>
      </c>
      <c r="D22" s="69" t="s">
        <v>38199</v>
      </c>
      <c r="E22" s="187">
        <v>464000</v>
      </c>
      <c r="F22" s="70" t="s">
        <v>135</v>
      </c>
    </row>
    <row r="23" spans="1:6" ht="47.25" x14ac:dyDescent="0.25">
      <c r="A23" s="131">
        <v>14</v>
      </c>
      <c r="B23" s="69" t="s">
        <v>38200</v>
      </c>
      <c r="C23" s="69" t="s">
        <v>38201</v>
      </c>
      <c r="D23" s="69" t="s">
        <v>38202</v>
      </c>
      <c r="E23" s="722">
        <v>1350000</v>
      </c>
      <c r="F23" s="70" t="s">
        <v>13</v>
      </c>
    </row>
    <row r="24" spans="1:6" ht="47.25" x14ac:dyDescent="0.25">
      <c r="A24" s="131">
        <v>15</v>
      </c>
      <c r="B24" s="69" t="s">
        <v>38203</v>
      </c>
      <c r="C24" s="69" t="s">
        <v>38204</v>
      </c>
      <c r="D24" s="69" t="s">
        <v>38205</v>
      </c>
      <c r="E24" s="187">
        <v>2700000</v>
      </c>
      <c r="F24" s="70" t="s">
        <v>13</v>
      </c>
    </row>
    <row r="25" spans="1:6" ht="47.25" x14ac:dyDescent="0.25">
      <c r="A25" s="131">
        <v>16</v>
      </c>
      <c r="B25" s="69" t="s">
        <v>38206</v>
      </c>
      <c r="C25" s="69" t="s">
        <v>38207</v>
      </c>
      <c r="D25" s="69" t="s">
        <v>38208</v>
      </c>
      <c r="E25" s="187">
        <v>6000000</v>
      </c>
      <c r="F25" s="70" t="s">
        <v>13</v>
      </c>
    </row>
    <row r="26" spans="1:6" ht="47.25" x14ac:dyDescent="0.25">
      <c r="A26" s="131">
        <v>17</v>
      </c>
      <c r="B26" s="69" t="s">
        <v>38209</v>
      </c>
      <c r="C26" s="69" t="s">
        <v>38210</v>
      </c>
      <c r="D26" s="69" t="s">
        <v>38208</v>
      </c>
      <c r="E26" s="187">
        <v>6000000</v>
      </c>
      <c r="F26" s="70" t="s">
        <v>13</v>
      </c>
    </row>
    <row r="27" spans="1:6" ht="47.25" x14ac:dyDescent="0.25">
      <c r="A27" s="131">
        <v>18</v>
      </c>
      <c r="B27" s="69" t="s">
        <v>38211</v>
      </c>
      <c r="C27" s="69" t="s">
        <v>38212</v>
      </c>
      <c r="D27" s="69" t="s">
        <v>38213</v>
      </c>
      <c r="E27" s="187">
        <v>180000</v>
      </c>
      <c r="F27" s="70" t="s">
        <v>13</v>
      </c>
    </row>
    <row r="28" spans="1:6" ht="47.25" x14ac:dyDescent="0.25">
      <c r="A28" s="131">
        <v>19</v>
      </c>
      <c r="B28" s="69" t="s">
        <v>38214</v>
      </c>
      <c r="C28" s="69" t="s">
        <v>38215</v>
      </c>
      <c r="D28" s="69" t="s">
        <v>38216</v>
      </c>
      <c r="E28" s="187">
        <v>270000</v>
      </c>
      <c r="F28" s="70" t="s">
        <v>13</v>
      </c>
    </row>
    <row r="29" spans="1:6" ht="47.25" x14ac:dyDescent="0.25">
      <c r="A29" s="131">
        <v>20</v>
      </c>
      <c r="B29" s="69" t="s">
        <v>38217</v>
      </c>
      <c r="C29" s="69" t="s">
        <v>38218</v>
      </c>
      <c r="D29" s="69" t="s">
        <v>38219</v>
      </c>
      <c r="E29" s="187">
        <v>450000</v>
      </c>
      <c r="F29" s="70" t="s">
        <v>13</v>
      </c>
    </row>
    <row r="30" spans="1:6" ht="47.25" x14ac:dyDescent="0.25">
      <c r="A30" s="131">
        <v>21</v>
      </c>
      <c r="B30" s="69" t="s">
        <v>38220</v>
      </c>
      <c r="C30" s="69" t="s">
        <v>38221</v>
      </c>
      <c r="D30" s="69" t="s">
        <v>38222</v>
      </c>
      <c r="E30" s="187">
        <v>450000</v>
      </c>
      <c r="F30" s="70" t="s">
        <v>13</v>
      </c>
    </row>
    <row r="31" spans="1:6" ht="47.25" x14ac:dyDescent="0.25">
      <c r="A31" s="131">
        <v>22</v>
      </c>
      <c r="B31" s="69" t="s">
        <v>38223</v>
      </c>
      <c r="C31" s="69" t="s">
        <v>38224</v>
      </c>
      <c r="D31" s="69" t="s">
        <v>38225</v>
      </c>
      <c r="E31" s="187">
        <v>900000</v>
      </c>
      <c r="F31" s="70" t="s">
        <v>13</v>
      </c>
    </row>
    <row r="32" spans="1:6" x14ac:dyDescent="0.25">
      <c r="A32" s="131"/>
      <c r="B32" s="2348" t="s">
        <v>613</v>
      </c>
      <c r="C32" s="2350"/>
      <c r="D32" s="69"/>
      <c r="E32" s="187"/>
      <c r="F32" s="70"/>
    </row>
    <row r="33" spans="1:6" ht="78.75" x14ac:dyDescent="0.25">
      <c r="A33" s="131">
        <v>23</v>
      </c>
      <c r="B33" s="69" t="s">
        <v>38226</v>
      </c>
      <c r="C33" s="69" t="s">
        <v>38227</v>
      </c>
      <c r="D33" s="69" t="s">
        <v>38228</v>
      </c>
      <c r="E33" s="187">
        <v>900000</v>
      </c>
      <c r="F33" s="70" t="s">
        <v>135</v>
      </c>
    </row>
    <row r="34" spans="1:6" ht="94.5" x14ac:dyDescent="0.25">
      <c r="A34" s="131">
        <v>24</v>
      </c>
      <c r="B34" s="69" t="s">
        <v>38229</v>
      </c>
      <c r="C34" s="69" t="s">
        <v>38230</v>
      </c>
      <c r="D34" s="69" t="s">
        <v>38231</v>
      </c>
      <c r="E34" s="187">
        <v>750000</v>
      </c>
      <c r="F34" s="70" t="s">
        <v>135</v>
      </c>
    </row>
    <row r="35" spans="1:6" ht="94.5" x14ac:dyDescent="0.25">
      <c r="A35" s="131">
        <v>25</v>
      </c>
      <c r="B35" s="69" t="s">
        <v>38232</v>
      </c>
      <c r="C35" s="69" t="s">
        <v>38233</v>
      </c>
      <c r="D35" s="69" t="s">
        <v>38231</v>
      </c>
      <c r="E35" s="187">
        <v>750000</v>
      </c>
      <c r="F35" s="70" t="s">
        <v>135</v>
      </c>
    </row>
    <row r="36" spans="1:6" ht="47.25" x14ac:dyDescent="0.25">
      <c r="A36" s="131">
        <v>26</v>
      </c>
      <c r="B36" s="69" t="s">
        <v>38234</v>
      </c>
      <c r="C36" s="69" t="s">
        <v>38235</v>
      </c>
      <c r="D36" s="69" t="s">
        <v>38236</v>
      </c>
      <c r="E36" s="187">
        <v>1200000</v>
      </c>
      <c r="F36" s="70" t="s">
        <v>13</v>
      </c>
    </row>
    <row r="37" spans="1:6" ht="47.25" x14ac:dyDescent="0.25">
      <c r="A37" s="131">
        <v>27</v>
      </c>
      <c r="B37" s="69" t="s">
        <v>38234</v>
      </c>
      <c r="C37" s="69" t="s">
        <v>38237</v>
      </c>
      <c r="D37" s="69" t="s">
        <v>38238</v>
      </c>
      <c r="E37" s="187">
        <v>300000</v>
      </c>
      <c r="F37" s="70" t="s">
        <v>13</v>
      </c>
    </row>
    <row r="38" spans="1:6" ht="78.75" x14ac:dyDescent="0.25">
      <c r="A38" s="131">
        <v>28</v>
      </c>
      <c r="B38" s="69" t="s">
        <v>38234</v>
      </c>
      <c r="C38" s="69" t="s">
        <v>38239</v>
      </c>
      <c r="D38" s="69" t="s">
        <v>38240</v>
      </c>
      <c r="E38" s="187">
        <v>200000</v>
      </c>
      <c r="F38" s="70" t="s">
        <v>13</v>
      </c>
    </row>
    <row r="39" spans="1:6" ht="47.25" x14ac:dyDescent="0.25">
      <c r="A39" s="131">
        <v>29</v>
      </c>
      <c r="B39" s="69" t="s">
        <v>38241</v>
      </c>
      <c r="C39" s="69" t="s">
        <v>38237</v>
      </c>
      <c r="D39" s="69" t="s">
        <v>38202</v>
      </c>
      <c r="E39" s="187">
        <v>1350000</v>
      </c>
      <c r="F39" s="70" t="s">
        <v>13</v>
      </c>
    </row>
    <row r="40" spans="1:6" ht="78.75" x14ac:dyDescent="0.25">
      <c r="A40" s="131">
        <v>30</v>
      </c>
      <c r="B40" s="69" t="s">
        <v>38242</v>
      </c>
      <c r="C40" s="69" t="s">
        <v>38239</v>
      </c>
      <c r="D40" s="69" t="s">
        <v>38243</v>
      </c>
      <c r="E40" s="187">
        <v>4050000</v>
      </c>
      <c r="F40" s="70" t="s">
        <v>13</v>
      </c>
    </row>
    <row r="41" spans="1:6" ht="63" x14ac:dyDescent="0.25">
      <c r="A41" s="131">
        <v>31</v>
      </c>
      <c r="B41" s="69" t="s">
        <v>38244</v>
      </c>
      <c r="C41" s="69" t="s">
        <v>38245</v>
      </c>
      <c r="D41" s="69" t="s">
        <v>38246</v>
      </c>
      <c r="E41" s="187">
        <v>3700000</v>
      </c>
      <c r="F41" s="70" t="s">
        <v>13</v>
      </c>
    </row>
    <row r="42" spans="1:6" ht="47.25" x14ac:dyDescent="0.25">
      <c r="A42" s="131">
        <v>32</v>
      </c>
      <c r="B42" s="69" t="s">
        <v>38247</v>
      </c>
      <c r="C42" s="69" t="s">
        <v>38248</v>
      </c>
      <c r="D42" s="69" t="s">
        <v>38249</v>
      </c>
      <c r="E42" s="187">
        <v>2400000</v>
      </c>
      <c r="F42" s="70" t="s">
        <v>13</v>
      </c>
    </row>
    <row r="43" spans="1:6" ht="78.75" x14ac:dyDescent="0.25">
      <c r="A43" s="131">
        <v>33</v>
      </c>
      <c r="B43" s="69" t="s">
        <v>38247</v>
      </c>
      <c r="C43" s="69" t="s">
        <v>38250</v>
      </c>
      <c r="D43" s="69" t="s">
        <v>38251</v>
      </c>
      <c r="E43" s="187">
        <v>728630.1</v>
      </c>
      <c r="F43" s="70" t="s">
        <v>13</v>
      </c>
    </row>
    <row r="44" spans="1:6" x14ac:dyDescent="0.25">
      <c r="A44" s="131"/>
      <c r="B44" s="2348" t="s">
        <v>1461</v>
      </c>
      <c r="C44" s="2350"/>
      <c r="D44" s="69"/>
      <c r="E44" s="187"/>
      <c r="F44" s="70"/>
    </row>
    <row r="45" spans="1:6" ht="78.75" x14ac:dyDescent="0.25">
      <c r="A45" s="131">
        <v>34</v>
      </c>
      <c r="B45" s="69" t="s">
        <v>38252</v>
      </c>
      <c r="C45" s="69" t="s">
        <v>38253</v>
      </c>
      <c r="D45" s="69" t="s">
        <v>38254</v>
      </c>
      <c r="E45" s="187">
        <v>2500000</v>
      </c>
      <c r="F45" s="70" t="s">
        <v>13</v>
      </c>
    </row>
    <row r="46" spans="1:6" ht="204.75" x14ac:dyDescent="0.25">
      <c r="A46" s="131">
        <v>35</v>
      </c>
      <c r="B46" s="69" t="s">
        <v>38255</v>
      </c>
      <c r="C46" s="69" t="s">
        <v>38256</v>
      </c>
      <c r="D46" s="69" t="s">
        <v>38257</v>
      </c>
      <c r="E46" s="187">
        <v>1169256.8</v>
      </c>
      <c r="F46" s="70" t="s">
        <v>13</v>
      </c>
    </row>
    <row r="47" spans="1:6" ht="204.75" x14ac:dyDescent="0.25">
      <c r="A47" s="131">
        <v>36</v>
      </c>
      <c r="B47" s="69" t="s">
        <v>38258</v>
      </c>
      <c r="C47" s="69" t="s">
        <v>38259</v>
      </c>
      <c r="D47" s="69" t="s">
        <v>38260</v>
      </c>
      <c r="E47" s="187">
        <v>1169256.8</v>
      </c>
      <c r="F47" s="70" t="s">
        <v>13</v>
      </c>
    </row>
    <row r="48" spans="1:6" ht="189" x14ac:dyDescent="0.25">
      <c r="A48" s="131">
        <v>37</v>
      </c>
      <c r="B48" s="69" t="s">
        <v>38261</v>
      </c>
      <c r="C48" s="69" t="s">
        <v>38262</v>
      </c>
      <c r="D48" s="69" t="s">
        <v>38263</v>
      </c>
      <c r="E48" s="187">
        <v>1169256.8</v>
      </c>
      <c r="F48" s="70" t="s">
        <v>13</v>
      </c>
    </row>
    <row r="49" spans="1:6" ht="204.75" x14ac:dyDescent="0.25">
      <c r="A49" s="131">
        <v>38</v>
      </c>
      <c r="B49" s="69" t="s">
        <v>38264</v>
      </c>
      <c r="C49" s="69" t="s">
        <v>38265</v>
      </c>
      <c r="D49" s="69" t="s">
        <v>38266</v>
      </c>
      <c r="E49" s="187">
        <v>1169256.8</v>
      </c>
      <c r="F49" s="70" t="s">
        <v>13</v>
      </c>
    </row>
    <row r="50" spans="1:6" x14ac:dyDescent="0.25">
      <c r="A50" s="131"/>
      <c r="B50" s="2348" t="s">
        <v>683</v>
      </c>
      <c r="C50" s="2350"/>
      <c r="D50" s="69"/>
      <c r="E50" s="187"/>
      <c r="F50" s="70"/>
    </row>
    <row r="51" spans="1:6" ht="141.75" x14ac:dyDescent="0.25">
      <c r="A51" s="131">
        <v>39</v>
      </c>
      <c r="B51" s="69" t="s">
        <v>38267</v>
      </c>
      <c r="C51" s="69" t="s">
        <v>38268</v>
      </c>
      <c r="D51" s="69" t="s">
        <v>38269</v>
      </c>
      <c r="E51" s="187">
        <v>4000000</v>
      </c>
      <c r="F51" s="70" t="s">
        <v>135</v>
      </c>
    </row>
    <row r="52" spans="1:6" x14ac:dyDescent="0.25">
      <c r="A52" s="131"/>
      <c r="B52" s="2348" t="s">
        <v>6065</v>
      </c>
      <c r="C52" s="2350"/>
      <c r="D52" s="69"/>
      <c r="E52" s="187"/>
      <c r="F52" s="70"/>
    </row>
    <row r="53" spans="1:6" ht="110.25" x14ac:dyDescent="0.25">
      <c r="A53" s="131">
        <v>40</v>
      </c>
      <c r="B53" s="69" t="s">
        <v>38270</v>
      </c>
      <c r="C53" s="69" t="s">
        <v>38271</v>
      </c>
      <c r="D53" s="69" t="s">
        <v>38272</v>
      </c>
      <c r="E53" s="187">
        <v>2900000</v>
      </c>
      <c r="F53" s="70" t="s">
        <v>135</v>
      </c>
    </row>
    <row r="54" spans="1:6" ht="126" x14ac:dyDescent="0.25">
      <c r="A54" s="131">
        <v>41</v>
      </c>
      <c r="B54" s="69" t="s">
        <v>38273</v>
      </c>
      <c r="C54" s="69" t="s">
        <v>38274</v>
      </c>
      <c r="D54" s="69" t="s">
        <v>38275</v>
      </c>
      <c r="E54" s="187">
        <v>500000</v>
      </c>
      <c r="F54" s="70" t="s">
        <v>135</v>
      </c>
    </row>
    <row r="55" spans="1:6" ht="126" x14ac:dyDescent="0.25">
      <c r="A55" s="131">
        <v>42</v>
      </c>
      <c r="B55" s="69" t="s">
        <v>38276</v>
      </c>
      <c r="C55" s="69" t="s">
        <v>38277</v>
      </c>
      <c r="D55" s="69" t="s">
        <v>38278</v>
      </c>
      <c r="E55" s="187">
        <v>120000</v>
      </c>
      <c r="F55" s="70" t="s">
        <v>13</v>
      </c>
    </row>
    <row r="56" spans="1:6" x14ac:dyDescent="0.25">
      <c r="A56" s="131"/>
      <c r="B56" s="2348" t="s">
        <v>696</v>
      </c>
      <c r="C56" s="2350"/>
      <c r="D56" s="69"/>
      <c r="E56" s="187"/>
      <c r="F56" s="70"/>
    </row>
    <row r="57" spans="1:6" ht="47.25" x14ac:dyDescent="0.25">
      <c r="A57" s="131">
        <v>43</v>
      </c>
      <c r="B57" s="69" t="s">
        <v>38279</v>
      </c>
      <c r="C57" s="69" t="s">
        <v>38280</v>
      </c>
      <c r="D57" s="69" t="s">
        <v>38236</v>
      </c>
      <c r="E57" s="187">
        <v>1200000</v>
      </c>
      <c r="F57" s="70" t="s">
        <v>135</v>
      </c>
    </row>
    <row r="58" spans="1:6" x14ac:dyDescent="0.25">
      <c r="A58" s="348"/>
      <c r="B58" s="133" t="s">
        <v>704</v>
      </c>
      <c r="C58" s="133"/>
      <c r="D58" s="133"/>
      <c r="E58" s="1565">
        <f>SUM(E6:E57)</f>
        <v>81310344.819999993</v>
      </c>
      <c r="F58" s="434"/>
    </row>
    <row r="59" spans="1:6" x14ac:dyDescent="0.25">
      <c r="A59" s="131"/>
      <c r="B59" s="2348" t="s">
        <v>288</v>
      </c>
      <c r="C59" s="2350"/>
      <c r="D59" s="70"/>
      <c r="E59" s="71"/>
      <c r="F59" s="70"/>
    </row>
    <row r="60" spans="1:6" ht="31.5" x14ac:dyDescent="0.25">
      <c r="A60" s="131">
        <v>1</v>
      </c>
      <c r="B60" s="69" t="s">
        <v>289</v>
      </c>
      <c r="C60" s="69" t="s">
        <v>37290</v>
      </c>
      <c r="D60" s="69" t="s">
        <v>329</v>
      </c>
      <c r="E60" s="74">
        <v>1000000</v>
      </c>
      <c r="F60" s="69" t="s">
        <v>135</v>
      </c>
    </row>
    <row r="61" spans="1:6" x14ac:dyDescent="0.25">
      <c r="A61" s="131"/>
      <c r="B61" s="2348" t="s">
        <v>34</v>
      </c>
      <c r="C61" s="2350"/>
      <c r="D61" s="69"/>
      <c r="E61" s="74"/>
      <c r="F61" s="69"/>
    </row>
    <row r="62" spans="1:6" ht="47.25" x14ac:dyDescent="0.25">
      <c r="A62" s="131">
        <v>2</v>
      </c>
      <c r="B62" s="69" t="s">
        <v>309</v>
      </c>
      <c r="C62" s="69" t="s">
        <v>37291</v>
      </c>
      <c r="D62" s="69" t="s">
        <v>554</v>
      </c>
      <c r="E62" s="74">
        <v>4500000</v>
      </c>
      <c r="F62" s="69" t="s">
        <v>135</v>
      </c>
    </row>
    <row r="63" spans="1:6" x14ac:dyDescent="0.25">
      <c r="A63" s="130"/>
      <c r="B63" s="70" t="s">
        <v>704</v>
      </c>
      <c r="C63" s="70"/>
      <c r="D63" s="70"/>
      <c r="E63" s="82">
        <v>5500000</v>
      </c>
      <c r="F63" s="70"/>
    </row>
    <row r="64" spans="1:6" x14ac:dyDescent="0.25">
      <c r="A64" s="88"/>
      <c r="B64" s="88" t="s">
        <v>324</v>
      </c>
      <c r="C64" s="88"/>
      <c r="D64" s="88"/>
      <c r="E64" s="89">
        <f>E63+E58</f>
        <v>86810344.819999993</v>
      </c>
      <c r="F64" s="88"/>
    </row>
    <row r="68" spans="1:6" x14ac:dyDescent="0.25">
      <c r="A68" s="2352" t="s">
        <v>0</v>
      </c>
      <c r="B68" s="2352"/>
      <c r="C68" s="2352"/>
      <c r="D68" s="2352"/>
      <c r="E68" s="2352"/>
      <c r="F68" s="2352"/>
    </row>
    <row r="69" spans="1:6" x14ac:dyDescent="0.25">
      <c r="A69" s="2352" t="s">
        <v>38282</v>
      </c>
      <c r="B69" s="2352"/>
      <c r="C69" s="2352"/>
      <c r="D69" s="2352"/>
      <c r="E69" s="2352"/>
      <c r="F69" s="2352"/>
    </row>
    <row r="70" spans="1:6" x14ac:dyDescent="0.25">
      <c r="A70" s="2352" t="s">
        <v>18642</v>
      </c>
      <c r="B70" s="2352"/>
      <c r="C70" s="2352"/>
      <c r="D70" s="2352"/>
      <c r="E70" s="2352"/>
      <c r="F70" s="2352"/>
    </row>
    <row r="71" spans="1:6" ht="31.5" x14ac:dyDescent="0.25">
      <c r="A71" s="270" t="s">
        <v>3</v>
      </c>
      <c r="B71" s="437" t="s">
        <v>283</v>
      </c>
      <c r="C71" s="437" t="s">
        <v>284</v>
      </c>
      <c r="D71" s="45" t="s">
        <v>5291</v>
      </c>
      <c r="E71" s="301" t="s">
        <v>708</v>
      </c>
      <c r="F71" s="38" t="s">
        <v>1228</v>
      </c>
    </row>
    <row r="72" spans="1:6" x14ac:dyDescent="0.25">
      <c r="A72" s="270"/>
      <c r="B72" s="2330" t="s">
        <v>38283</v>
      </c>
      <c r="C72" s="2331"/>
      <c r="D72" s="45"/>
      <c r="E72" s="301"/>
      <c r="F72" s="38"/>
    </row>
    <row r="73" spans="1:6" ht="31.5" x14ac:dyDescent="0.25">
      <c r="A73" s="182">
        <v>1</v>
      </c>
      <c r="B73" s="182" t="s">
        <v>2060</v>
      </c>
      <c r="C73" s="182" t="s">
        <v>38182</v>
      </c>
      <c r="D73" s="182" t="s">
        <v>329</v>
      </c>
      <c r="E73" s="266">
        <v>50000</v>
      </c>
      <c r="F73" s="44" t="s">
        <v>135</v>
      </c>
    </row>
    <row r="74" spans="1:6" ht="94.5" x14ac:dyDescent="0.25">
      <c r="A74" s="182">
        <v>2</v>
      </c>
      <c r="B74" s="182" t="s">
        <v>295</v>
      </c>
      <c r="C74" s="182" t="s">
        <v>38183</v>
      </c>
      <c r="D74" s="182" t="s">
        <v>15980</v>
      </c>
      <c r="E74" s="266">
        <v>452758.83</v>
      </c>
      <c r="F74" s="44" t="s">
        <v>135</v>
      </c>
    </row>
    <row r="75" spans="1:6" ht="78.75" x14ac:dyDescent="0.25">
      <c r="A75" s="182">
        <v>3</v>
      </c>
      <c r="B75" s="182" t="s">
        <v>23</v>
      </c>
      <c r="C75" s="182" t="s">
        <v>38186</v>
      </c>
      <c r="D75" s="182" t="s">
        <v>541</v>
      </c>
      <c r="E75" s="266">
        <v>180000</v>
      </c>
      <c r="F75" s="44" t="s">
        <v>135</v>
      </c>
    </row>
    <row r="76" spans="1:6" x14ac:dyDescent="0.25">
      <c r="A76" s="182"/>
      <c r="B76" s="2595" t="s">
        <v>38284</v>
      </c>
      <c r="C76" s="2464"/>
      <c r="D76" s="182"/>
      <c r="E76" s="266"/>
      <c r="F76" s="44"/>
    </row>
    <row r="77" spans="1:6" ht="94.5" x14ac:dyDescent="0.25">
      <c r="A77" s="182">
        <v>4</v>
      </c>
      <c r="B77" s="182" t="s">
        <v>295</v>
      </c>
      <c r="C77" s="182" t="s">
        <v>38183</v>
      </c>
      <c r="D77" s="182" t="s">
        <v>15980</v>
      </c>
      <c r="E77" s="266">
        <v>127586</v>
      </c>
      <c r="F77" s="44" t="s">
        <v>135</v>
      </c>
    </row>
    <row r="78" spans="1:6" ht="78.75" x14ac:dyDescent="0.25">
      <c r="A78" s="182">
        <v>5</v>
      </c>
      <c r="B78" s="269" t="s">
        <v>301</v>
      </c>
      <c r="C78" s="182" t="s">
        <v>38191</v>
      </c>
      <c r="D78" s="269" t="s">
        <v>43</v>
      </c>
      <c r="E78" s="150">
        <v>568965.51</v>
      </c>
      <c r="F78" s="44" t="s">
        <v>135</v>
      </c>
    </row>
    <row r="79" spans="1:6" ht="189" x14ac:dyDescent="0.25">
      <c r="A79" s="182">
        <v>6</v>
      </c>
      <c r="B79" s="269" t="s">
        <v>38285</v>
      </c>
      <c r="C79" s="182" t="s">
        <v>38286</v>
      </c>
      <c r="D79" s="269" t="s">
        <v>38287</v>
      </c>
      <c r="E79" s="150">
        <v>10000000</v>
      </c>
      <c r="F79" s="44" t="s">
        <v>13</v>
      </c>
    </row>
    <row r="80" spans="1:6" x14ac:dyDescent="0.25">
      <c r="A80" s="265"/>
      <c r="B80" s="39" t="s">
        <v>248</v>
      </c>
      <c r="C80" s="49"/>
      <c r="D80" s="49"/>
      <c r="E80" s="1566">
        <f>SUM(E73:E79)</f>
        <v>11379310.34</v>
      </c>
      <c r="F80" s="49"/>
    </row>
  </sheetData>
  <mergeCells count="20">
    <mergeCell ref="B18:C18"/>
    <mergeCell ref="B21:C21"/>
    <mergeCell ref="B32:C32"/>
    <mergeCell ref="B76:C76"/>
    <mergeCell ref="B59:C59"/>
    <mergeCell ref="B61:C61"/>
    <mergeCell ref="A68:F68"/>
    <mergeCell ref="A69:F69"/>
    <mergeCell ref="A70:F70"/>
    <mergeCell ref="B72:C72"/>
    <mergeCell ref="B44:C44"/>
    <mergeCell ref="B50:C50"/>
    <mergeCell ref="B52:C52"/>
    <mergeCell ref="B56:C56"/>
    <mergeCell ref="B15:C15"/>
    <mergeCell ref="A1:F1"/>
    <mergeCell ref="A2:F2"/>
    <mergeCell ref="A3:F3"/>
    <mergeCell ref="B5:C5"/>
    <mergeCell ref="B11:C11"/>
  </mergeCells>
  <pageMargins left="0.7" right="0.7" top="0.75" bottom="0.75" header="0.3" footer="0.3"/>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91" workbookViewId="0">
      <selection activeCell="C78" sqref="C78"/>
    </sheetView>
  </sheetViews>
  <sheetFormatPr defaultRowHeight="15.75" x14ac:dyDescent="0.25"/>
  <cols>
    <col min="1" max="1" width="9.140625" style="128"/>
    <col min="2" max="2" width="13" style="128" customWidth="1"/>
    <col min="3" max="3" width="42.28515625" style="128" customWidth="1"/>
    <col min="4" max="4" width="17" style="128" customWidth="1"/>
    <col min="5" max="5" width="22" style="128" customWidth="1"/>
    <col min="6" max="6" width="13.7109375" style="128" customWidth="1"/>
    <col min="7" max="16384" width="9.140625" style="128"/>
  </cols>
  <sheetData>
    <row r="1" spans="1:6" x14ac:dyDescent="0.25">
      <c r="A1" s="2751" t="s">
        <v>0</v>
      </c>
      <c r="B1" s="2751"/>
      <c r="C1" s="2751"/>
      <c r="D1" s="2751"/>
      <c r="E1" s="2751"/>
      <c r="F1" s="2751"/>
    </row>
    <row r="2" spans="1:6" x14ac:dyDescent="0.25">
      <c r="A2" s="2751" t="s">
        <v>38288</v>
      </c>
      <c r="B2" s="2751"/>
      <c r="C2" s="2751"/>
      <c r="D2" s="2751"/>
      <c r="E2" s="2751"/>
      <c r="F2" s="2751"/>
    </row>
    <row r="3" spans="1:6" x14ac:dyDescent="0.25">
      <c r="A3" s="2751" t="s">
        <v>281</v>
      </c>
      <c r="B3" s="2751"/>
      <c r="C3" s="2751"/>
      <c r="D3" s="2751"/>
      <c r="E3" s="2751"/>
      <c r="F3" s="2751"/>
    </row>
    <row r="4" spans="1:6" ht="31.5" x14ac:dyDescent="0.25">
      <c r="A4" s="70" t="s">
        <v>3</v>
      </c>
      <c r="B4" s="70" t="s">
        <v>283</v>
      </c>
      <c r="C4" s="70" t="s">
        <v>284</v>
      </c>
      <c r="D4" s="70" t="s">
        <v>285</v>
      </c>
      <c r="E4" s="71" t="s">
        <v>1202</v>
      </c>
      <c r="F4" s="70" t="s">
        <v>287</v>
      </c>
    </row>
    <row r="5" spans="1:6" x14ac:dyDescent="0.25">
      <c r="A5" s="69"/>
      <c r="B5" s="2393" t="s">
        <v>288</v>
      </c>
      <c r="C5" s="2395"/>
      <c r="D5" s="240"/>
      <c r="E5" s="1567"/>
      <c r="F5" s="152"/>
    </row>
    <row r="6" spans="1:6" ht="47.25" x14ac:dyDescent="0.25">
      <c r="A6" s="69">
        <v>1</v>
      </c>
      <c r="B6" s="152" t="s">
        <v>38289</v>
      </c>
      <c r="C6" s="152" t="s">
        <v>38290</v>
      </c>
      <c r="D6" s="152" t="s">
        <v>12</v>
      </c>
      <c r="E6" s="1568">
        <v>2496620.69</v>
      </c>
      <c r="F6" s="152" t="s">
        <v>272</v>
      </c>
    </row>
    <row r="7" spans="1:6" ht="157.5" x14ac:dyDescent="0.25">
      <c r="A7" s="69">
        <v>2</v>
      </c>
      <c r="B7" s="152" t="s">
        <v>721</v>
      </c>
      <c r="C7" s="152" t="s">
        <v>38291</v>
      </c>
      <c r="D7" s="152" t="s">
        <v>38292</v>
      </c>
      <c r="E7" s="418">
        <v>1500000</v>
      </c>
      <c r="F7" s="152" t="s">
        <v>272</v>
      </c>
    </row>
    <row r="8" spans="1:6" ht="94.5" x14ac:dyDescent="0.25">
      <c r="A8" s="69">
        <v>3</v>
      </c>
      <c r="B8" s="152" t="s">
        <v>729</v>
      </c>
      <c r="C8" s="152" t="s">
        <v>38293</v>
      </c>
      <c r="D8" s="152" t="s">
        <v>38294</v>
      </c>
      <c r="E8" s="418">
        <v>200000</v>
      </c>
      <c r="F8" s="152" t="s">
        <v>272</v>
      </c>
    </row>
    <row r="9" spans="1:6" ht="47.25" x14ac:dyDescent="0.25">
      <c r="A9" s="69">
        <v>4</v>
      </c>
      <c r="B9" s="152" t="s">
        <v>17</v>
      </c>
      <c r="C9" s="152" t="s">
        <v>38295</v>
      </c>
      <c r="D9" s="152" t="s">
        <v>537</v>
      </c>
      <c r="E9" s="418">
        <v>12000</v>
      </c>
      <c r="F9" s="152" t="s">
        <v>272</v>
      </c>
    </row>
    <row r="10" spans="1:6" x14ac:dyDescent="0.25">
      <c r="A10" s="69"/>
      <c r="B10" s="2393" t="s">
        <v>8484</v>
      </c>
      <c r="C10" s="2395"/>
      <c r="D10" s="152"/>
      <c r="E10" s="1568"/>
      <c r="F10" s="152"/>
    </row>
    <row r="11" spans="1:6" ht="157.5" x14ac:dyDescent="0.25">
      <c r="A11" s="69">
        <v>5</v>
      </c>
      <c r="B11" s="152" t="s">
        <v>721</v>
      </c>
      <c r="C11" s="152" t="s">
        <v>38296</v>
      </c>
      <c r="D11" s="152" t="s">
        <v>38292</v>
      </c>
      <c r="E11" s="418">
        <v>896482.7</v>
      </c>
      <c r="F11" s="152" t="s">
        <v>272</v>
      </c>
    </row>
    <row r="12" spans="1:6" ht="94.5" x14ac:dyDescent="0.25">
      <c r="A12" s="69">
        <v>6</v>
      </c>
      <c r="B12" s="152" t="s">
        <v>729</v>
      </c>
      <c r="C12" s="152" t="s">
        <v>38297</v>
      </c>
      <c r="D12" s="152" t="s">
        <v>38294</v>
      </c>
      <c r="E12" s="418">
        <v>854000</v>
      </c>
      <c r="F12" s="152" t="s">
        <v>272</v>
      </c>
    </row>
    <row r="13" spans="1:6" ht="63" x14ac:dyDescent="0.25">
      <c r="A13" s="69">
        <v>7</v>
      </c>
      <c r="B13" s="152" t="s">
        <v>38298</v>
      </c>
      <c r="C13" s="152" t="s">
        <v>38299</v>
      </c>
      <c r="D13" s="152" t="s">
        <v>38300</v>
      </c>
      <c r="E13" s="418">
        <v>853827.64</v>
      </c>
      <c r="F13" s="152" t="s">
        <v>272</v>
      </c>
    </row>
    <row r="14" spans="1:6" ht="94.5" x14ac:dyDescent="0.25">
      <c r="A14" s="69">
        <v>8</v>
      </c>
      <c r="B14" s="152" t="s">
        <v>41</v>
      </c>
      <c r="C14" s="152" t="s">
        <v>38301</v>
      </c>
      <c r="D14" s="152" t="s">
        <v>38302</v>
      </c>
      <c r="E14" s="1568">
        <v>4568965.5199999996</v>
      </c>
      <c r="F14" s="152" t="s">
        <v>272</v>
      </c>
    </row>
    <row r="15" spans="1:6" x14ac:dyDescent="0.25">
      <c r="A15" s="69"/>
      <c r="B15" s="2364" t="s">
        <v>303</v>
      </c>
      <c r="C15" s="2364"/>
      <c r="D15" s="213"/>
      <c r="E15" s="213"/>
      <c r="F15" s="213"/>
    </row>
    <row r="16" spans="1:6" ht="126" x14ac:dyDescent="0.25">
      <c r="A16" s="69">
        <v>9</v>
      </c>
      <c r="B16" s="152" t="s">
        <v>38303</v>
      </c>
      <c r="C16" s="152" t="s">
        <v>38304</v>
      </c>
      <c r="D16" s="152" t="s">
        <v>38305</v>
      </c>
      <c r="E16" s="418">
        <v>1185575</v>
      </c>
      <c r="F16" s="152" t="s">
        <v>272</v>
      </c>
    </row>
    <row r="17" spans="1:6" ht="236.25" x14ac:dyDescent="0.25">
      <c r="A17" s="69">
        <v>10</v>
      </c>
      <c r="B17" s="152" t="s">
        <v>38306</v>
      </c>
      <c r="C17" s="152" t="s">
        <v>38307</v>
      </c>
      <c r="D17" s="152" t="s">
        <v>38308</v>
      </c>
      <c r="E17" s="418">
        <v>1000000</v>
      </c>
      <c r="F17" s="152" t="s">
        <v>272</v>
      </c>
    </row>
    <row r="18" spans="1:6" ht="78.75" x14ac:dyDescent="0.25">
      <c r="A18" s="69">
        <v>11</v>
      </c>
      <c r="B18" s="49" t="s">
        <v>7889</v>
      </c>
      <c r="C18" s="152" t="s">
        <v>38309</v>
      </c>
      <c r="D18" s="152" t="s">
        <v>5365</v>
      </c>
      <c r="E18" s="418">
        <v>10702586.199999999</v>
      </c>
      <c r="F18" s="315" t="s">
        <v>272</v>
      </c>
    </row>
    <row r="19" spans="1:6" ht="78.75" x14ac:dyDescent="0.25">
      <c r="A19" s="69">
        <v>12</v>
      </c>
      <c r="B19" s="152" t="s">
        <v>12134</v>
      </c>
      <c r="C19" s="152" t="s">
        <v>38310</v>
      </c>
      <c r="D19" s="152" t="s">
        <v>2825</v>
      </c>
      <c r="E19" s="1568">
        <v>6500000</v>
      </c>
      <c r="F19" s="152" t="s">
        <v>272</v>
      </c>
    </row>
    <row r="20" spans="1:6" x14ac:dyDescent="0.25">
      <c r="A20" s="69"/>
      <c r="B20" s="2646" t="s">
        <v>37296</v>
      </c>
      <c r="C20" s="3073"/>
      <c r="D20" s="152"/>
      <c r="E20" s="1568"/>
      <c r="F20" s="152"/>
    </row>
    <row r="21" spans="1:6" ht="47.25" x14ac:dyDescent="0.25">
      <c r="A21" s="69">
        <v>13</v>
      </c>
      <c r="B21" s="69" t="s">
        <v>38311</v>
      </c>
      <c r="C21" s="69" t="s">
        <v>38312</v>
      </c>
      <c r="D21" s="69" t="s">
        <v>38313</v>
      </c>
      <c r="E21" s="74">
        <v>400000</v>
      </c>
      <c r="F21" s="69" t="s">
        <v>13</v>
      </c>
    </row>
    <row r="22" spans="1:6" ht="31.5" x14ac:dyDescent="0.25">
      <c r="A22" s="69">
        <v>14</v>
      </c>
      <c r="B22" s="303" t="s">
        <v>38314</v>
      </c>
      <c r="C22" s="152" t="s">
        <v>38315</v>
      </c>
      <c r="D22" s="303" t="s">
        <v>38316</v>
      </c>
      <c r="E22" s="418">
        <v>700000</v>
      </c>
      <c r="F22" s="69" t="s">
        <v>13</v>
      </c>
    </row>
    <row r="23" spans="1:6" ht="31.5" x14ac:dyDescent="0.25">
      <c r="A23" s="69">
        <v>15</v>
      </c>
      <c r="B23" s="303" t="s">
        <v>38317</v>
      </c>
      <c r="C23" s="152" t="s">
        <v>38318</v>
      </c>
      <c r="D23" s="303" t="s">
        <v>38319</v>
      </c>
      <c r="E23" s="418">
        <v>200000</v>
      </c>
      <c r="F23" s="69" t="s">
        <v>13</v>
      </c>
    </row>
    <row r="24" spans="1:6" ht="31.5" x14ac:dyDescent="0.25">
      <c r="A24" s="69">
        <v>16</v>
      </c>
      <c r="B24" s="303" t="s">
        <v>38320</v>
      </c>
      <c r="C24" s="152" t="s">
        <v>38321</v>
      </c>
      <c r="D24" s="303" t="s">
        <v>38322</v>
      </c>
      <c r="E24" s="418">
        <v>148000</v>
      </c>
      <c r="F24" s="69" t="s">
        <v>13</v>
      </c>
    </row>
    <row r="25" spans="1:6" ht="31.5" x14ac:dyDescent="0.25">
      <c r="A25" s="69">
        <v>17</v>
      </c>
      <c r="B25" s="303" t="s">
        <v>38323</v>
      </c>
      <c r="C25" s="152" t="s">
        <v>38324</v>
      </c>
      <c r="D25" s="303" t="s">
        <v>38319</v>
      </c>
      <c r="E25" s="418">
        <v>200000</v>
      </c>
      <c r="F25" s="69" t="s">
        <v>13</v>
      </c>
    </row>
    <row r="26" spans="1:6" ht="31.5" x14ac:dyDescent="0.25">
      <c r="A26" s="69">
        <v>18</v>
      </c>
      <c r="B26" s="303" t="s">
        <v>38325</v>
      </c>
      <c r="C26" s="152" t="s">
        <v>38326</v>
      </c>
      <c r="D26" s="303" t="s">
        <v>38327</v>
      </c>
      <c r="E26" s="418">
        <v>704000</v>
      </c>
      <c r="F26" s="69" t="s">
        <v>13</v>
      </c>
    </row>
    <row r="27" spans="1:6" ht="31.5" x14ac:dyDescent="0.25">
      <c r="A27" s="69">
        <v>19</v>
      </c>
      <c r="B27" s="303" t="s">
        <v>38328</v>
      </c>
      <c r="C27" s="152" t="s">
        <v>38329</v>
      </c>
      <c r="D27" s="303" t="s">
        <v>38330</v>
      </c>
      <c r="E27" s="418">
        <v>320000</v>
      </c>
      <c r="F27" s="69" t="s">
        <v>13</v>
      </c>
    </row>
    <row r="28" spans="1:6" ht="31.5" x14ac:dyDescent="0.25">
      <c r="A28" s="69">
        <v>20</v>
      </c>
      <c r="B28" s="303" t="s">
        <v>38331</v>
      </c>
      <c r="C28" s="152" t="s">
        <v>38332</v>
      </c>
      <c r="D28" s="303" t="s">
        <v>38327</v>
      </c>
      <c r="E28" s="418">
        <v>704000</v>
      </c>
      <c r="F28" s="69" t="s">
        <v>13</v>
      </c>
    </row>
    <row r="29" spans="1:6" ht="31.5" x14ac:dyDescent="0.25">
      <c r="A29" s="69">
        <v>21</v>
      </c>
      <c r="B29" s="303" t="s">
        <v>38333</v>
      </c>
      <c r="C29" s="152" t="s">
        <v>38334</v>
      </c>
      <c r="D29" s="303" t="s">
        <v>38313</v>
      </c>
      <c r="E29" s="418">
        <v>400000</v>
      </c>
      <c r="F29" s="69" t="s">
        <v>13</v>
      </c>
    </row>
    <row r="30" spans="1:6" ht="31.5" x14ac:dyDescent="0.25">
      <c r="A30" s="69">
        <v>22</v>
      </c>
      <c r="B30" s="303" t="s">
        <v>38335</v>
      </c>
      <c r="C30" s="152" t="s">
        <v>38336</v>
      </c>
      <c r="D30" s="303" t="s">
        <v>38337</v>
      </c>
      <c r="E30" s="418">
        <v>160000</v>
      </c>
      <c r="F30" s="69" t="s">
        <v>13</v>
      </c>
    </row>
    <row r="31" spans="1:6" ht="31.5" x14ac:dyDescent="0.25">
      <c r="A31" s="69">
        <v>23</v>
      </c>
      <c r="B31" s="303" t="s">
        <v>38338</v>
      </c>
      <c r="C31" s="152" t="s">
        <v>38339</v>
      </c>
      <c r="D31" s="303" t="s">
        <v>38330</v>
      </c>
      <c r="E31" s="418">
        <v>320000</v>
      </c>
      <c r="F31" s="69" t="s">
        <v>13</v>
      </c>
    </row>
    <row r="32" spans="1:6" ht="31.5" x14ac:dyDescent="0.25">
      <c r="A32" s="69">
        <v>24</v>
      </c>
      <c r="B32" s="303" t="s">
        <v>38340</v>
      </c>
      <c r="C32" s="152" t="s">
        <v>38341</v>
      </c>
      <c r="D32" s="303" t="s">
        <v>38342</v>
      </c>
      <c r="E32" s="418">
        <v>800000</v>
      </c>
      <c r="F32" s="69" t="s">
        <v>13</v>
      </c>
    </row>
    <row r="33" spans="1:6" ht="31.5" x14ac:dyDescent="0.25">
      <c r="A33" s="69">
        <v>25</v>
      </c>
      <c r="B33" s="303" t="s">
        <v>38343</v>
      </c>
      <c r="C33" s="152" t="s">
        <v>38344</v>
      </c>
      <c r="D33" s="303" t="s">
        <v>38345</v>
      </c>
      <c r="E33" s="418">
        <v>180000</v>
      </c>
      <c r="F33" s="69" t="s">
        <v>13</v>
      </c>
    </row>
    <row r="34" spans="1:6" ht="47.25" x14ac:dyDescent="0.25">
      <c r="A34" s="69">
        <v>26</v>
      </c>
      <c r="B34" s="303" t="s">
        <v>38346</v>
      </c>
      <c r="C34" s="152" t="s">
        <v>38347</v>
      </c>
      <c r="D34" s="303" t="s">
        <v>38348</v>
      </c>
      <c r="E34" s="418">
        <v>2400000</v>
      </c>
      <c r="F34" s="152" t="s">
        <v>13</v>
      </c>
    </row>
    <row r="35" spans="1:6" ht="47.25" x14ac:dyDescent="0.25">
      <c r="A35" s="69">
        <v>27</v>
      </c>
      <c r="B35" s="303" t="s">
        <v>38349</v>
      </c>
      <c r="C35" s="152" t="s">
        <v>38350</v>
      </c>
      <c r="D35" s="303" t="s">
        <v>38348</v>
      </c>
      <c r="E35" s="418">
        <v>2400000</v>
      </c>
      <c r="F35" s="152" t="s">
        <v>13</v>
      </c>
    </row>
    <row r="36" spans="1:6" ht="47.25" x14ac:dyDescent="0.25">
      <c r="A36" s="69">
        <v>28</v>
      </c>
      <c r="B36" s="303" t="s">
        <v>38351</v>
      </c>
      <c r="C36" s="152" t="s">
        <v>38352</v>
      </c>
      <c r="D36" s="303" t="s">
        <v>38348</v>
      </c>
      <c r="E36" s="418">
        <v>2400000</v>
      </c>
      <c r="F36" s="152" t="s">
        <v>13</v>
      </c>
    </row>
    <row r="37" spans="1:6" ht="47.25" x14ac:dyDescent="0.25">
      <c r="A37" s="69">
        <v>29</v>
      </c>
      <c r="B37" s="303" t="s">
        <v>38353</v>
      </c>
      <c r="C37" s="152" t="s">
        <v>38354</v>
      </c>
      <c r="D37" s="303" t="s">
        <v>38348</v>
      </c>
      <c r="E37" s="418">
        <v>2400000</v>
      </c>
      <c r="F37" s="152" t="s">
        <v>13</v>
      </c>
    </row>
    <row r="38" spans="1:6" ht="47.25" x14ac:dyDescent="0.25">
      <c r="A38" s="69">
        <v>30</v>
      </c>
      <c r="B38" s="303" t="s">
        <v>38355</v>
      </c>
      <c r="C38" s="152" t="s">
        <v>38356</v>
      </c>
      <c r="D38" s="303" t="s">
        <v>38348</v>
      </c>
      <c r="E38" s="418">
        <v>2400000</v>
      </c>
      <c r="F38" s="152" t="s">
        <v>13</v>
      </c>
    </row>
    <row r="39" spans="1:6" ht="47.25" x14ac:dyDescent="0.25">
      <c r="A39" s="69">
        <v>31</v>
      </c>
      <c r="B39" s="303" t="s">
        <v>38357</v>
      </c>
      <c r="C39" s="152" t="s">
        <v>38358</v>
      </c>
      <c r="D39" s="303" t="s">
        <v>38359</v>
      </c>
      <c r="E39" s="418">
        <v>4000000</v>
      </c>
      <c r="F39" s="152" t="s">
        <v>13</v>
      </c>
    </row>
    <row r="40" spans="1:6" ht="47.25" x14ac:dyDescent="0.25">
      <c r="A40" s="69">
        <v>32</v>
      </c>
      <c r="B40" s="303" t="s">
        <v>38357</v>
      </c>
      <c r="C40" s="152" t="s">
        <v>38360</v>
      </c>
      <c r="D40" s="303" t="s">
        <v>38348</v>
      </c>
      <c r="E40" s="418">
        <v>2400000</v>
      </c>
      <c r="F40" s="152" t="s">
        <v>13</v>
      </c>
    </row>
    <row r="41" spans="1:6" ht="47.25" x14ac:dyDescent="0.25">
      <c r="A41" s="69">
        <v>33</v>
      </c>
      <c r="B41" s="303" t="s">
        <v>38357</v>
      </c>
      <c r="C41" s="152" t="s">
        <v>38361</v>
      </c>
      <c r="D41" s="303" t="s">
        <v>38362</v>
      </c>
      <c r="E41" s="418">
        <v>800000</v>
      </c>
      <c r="F41" s="152" t="s">
        <v>13</v>
      </c>
    </row>
    <row r="42" spans="1:6" ht="31.5" x14ac:dyDescent="0.25">
      <c r="A42" s="69">
        <v>34</v>
      </c>
      <c r="B42" s="303" t="s">
        <v>38363</v>
      </c>
      <c r="C42" s="152" t="s">
        <v>38364</v>
      </c>
      <c r="D42" s="303" t="s">
        <v>38365</v>
      </c>
      <c r="E42" s="418">
        <v>1500000</v>
      </c>
      <c r="F42" s="152" t="s">
        <v>13</v>
      </c>
    </row>
    <row r="43" spans="1:6" ht="63" x14ac:dyDescent="0.25">
      <c r="A43" s="69">
        <v>35</v>
      </c>
      <c r="B43" s="303" t="s">
        <v>38366</v>
      </c>
      <c r="C43" s="152" t="s">
        <v>38367</v>
      </c>
      <c r="D43" s="303" t="s">
        <v>38368</v>
      </c>
      <c r="E43" s="418">
        <v>500000</v>
      </c>
      <c r="F43" s="152" t="s">
        <v>13</v>
      </c>
    </row>
    <row r="44" spans="1:6" ht="31.5" x14ac:dyDescent="0.25">
      <c r="A44" s="69">
        <v>36</v>
      </c>
      <c r="B44" s="303" t="s">
        <v>38369</v>
      </c>
      <c r="C44" s="152" t="s">
        <v>38370</v>
      </c>
      <c r="D44" s="303" t="s">
        <v>38371</v>
      </c>
      <c r="E44" s="418">
        <v>1000000</v>
      </c>
      <c r="F44" s="152" t="s">
        <v>13</v>
      </c>
    </row>
    <row r="45" spans="1:6" ht="126" x14ac:dyDescent="0.25">
      <c r="A45" s="69">
        <v>37</v>
      </c>
      <c r="B45" s="303" t="s">
        <v>38353</v>
      </c>
      <c r="C45" s="152" t="s">
        <v>38372</v>
      </c>
      <c r="D45" s="303" t="s">
        <v>38373</v>
      </c>
      <c r="E45" s="418">
        <v>400000</v>
      </c>
      <c r="F45" s="152" t="s">
        <v>272</v>
      </c>
    </row>
    <row r="46" spans="1:6" ht="141.75" x14ac:dyDescent="0.25">
      <c r="A46" s="69">
        <v>38</v>
      </c>
      <c r="B46" s="303" t="s">
        <v>38374</v>
      </c>
      <c r="C46" s="152" t="s">
        <v>38375</v>
      </c>
      <c r="D46" s="303" t="s">
        <v>38376</v>
      </c>
      <c r="E46" s="418">
        <v>500000</v>
      </c>
      <c r="F46" s="152" t="s">
        <v>272</v>
      </c>
    </row>
    <row r="47" spans="1:6" ht="204.75" x14ac:dyDescent="0.25">
      <c r="A47" s="69">
        <v>39</v>
      </c>
      <c r="B47" s="303" t="s">
        <v>38377</v>
      </c>
      <c r="C47" s="152" t="s">
        <v>38378</v>
      </c>
      <c r="D47" s="303" t="s">
        <v>38379</v>
      </c>
      <c r="E47" s="418">
        <v>1000000</v>
      </c>
      <c r="F47" s="152" t="s">
        <v>272</v>
      </c>
    </row>
    <row r="48" spans="1:6" x14ac:dyDescent="0.25">
      <c r="A48" s="69"/>
      <c r="B48" s="2393" t="s">
        <v>37298</v>
      </c>
      <c r="C48" s="2395"/>
      <c r="D48" s="152"/>
      <c r="E48" s="1568"/>
      <c r="F48" s="152"/>
    </row>
    <row r="49" spans="1:6" ht="47.25" x14ac:dyDescent="0.25">
      <c r="A49" s="69">
        <v>40</v>
      </c>
      <c r="B49" s="303" t="s">
        <v>38380</v>
      </c>
      <c r="C49" s="152" t="s">
        <v>38381</v>
      </c>
      <c r="D49" s="303" t="s">
        <v>38348</v>
      </c>
      <c r="E49" s="418">
        <v>2400000</v>
      </c>
      <c r="F49" s="152" t="s">
        <v>13</v>
      </c>
    </row>
    <row r="50" spans="1:6" ht="47.25" x14ac:dyDescent="0.25">
      <c r="A50" s="69">
        <v>41</v>
      </c>
      <c r="B50" s="303" t="s">
        <v>38380</v>
      </c>
      <c r="C50" s="152" t="s">
        <v>38382</v>
      </c>
      <c r="D50" s="303" t="s">
        <v>38383</v>
      </c>
      <c r="E50" s="418">
        <v>1200000</v>
      </c>
      <c r="F50" s="152" t="s">
        <v>13</v>
      </c>
    </row>
    <row r="51" spans="1:6" ht="63" x14ac:dyDescent="0.25">
      <c r="A51" s="69">
        <v>42</v>
      </c>
      <c r="B51" s="303" t="s">
        <v>38380</v>
      </c>
      <c r="C51" s="152" t="s">
        <v>38384</v>
      </c>
      <c r="D51" s="303" t="s">
        <v>2637</v>
      </c>
      <c r="E51" s="418">
        <v>2100000</v>
      </c>
      <c r="F51" s="152" t="s">
        <v>13</v>
      </c>
    </row>
    <row r="52" spans="1:6" ht="47.25" x14ac:dyDescent="0.25">
      <c r="A52" s="69">
        <v>43</v>
      </c>
      <c r="B52" s="303" t="s">
        <v>38385</v>
      </c>
      <c r="C52" s="152" t="s">
        <v>38386</v>
      </c>
      <c r="D52" s="303" t="s">
        <v>38387</v>
      </c>
      <c r="E52" s="418">
        <v>3000000</v>
      </c>
      <c r="F52" s="152" t="s">
        <v>13</v>
      </c>
    </row>
    <row r="53" spans="1:6" ht="63" x14ac:dyDescent="0.25">
      <c r="A53" s="69">
        <v>44</v>
      </c>
      <c r="B53" s="303" t="s">
        <v>38388</v>
      </c>
      <c r="C53" s="152" t="s">
        <v>38389</v>
      </c>
      <c r="D53" s="303" t="s">
        <v>38390</v>
      </c>
      <c r="E53" s="418">
        <v>2400000</v>
      </c>
      <c r="F53" s="152" t="s">
        <v>13</v>
      </c>
    </row>
    <row r="54" spans="1:6" ht="63" x14ac:dyDescent="0.25">
      <c r="A54" s="69">
        <v>45</v>
      </c>
      <c r="B54" s="303" t="s">
        <v>38391</v>
      </c>
      <c r="C54" s="152" t="s">
        <v>38392</v>
      </c>
      <c r="D54" s="303" t="s">
        <v>38393</v>
      </c>
      <c r="E54" s="418">
        <v>340000</v>
      </c>
      <c r="F54" s="152" t="s">
        <v>13</v>
      </c>
    </row>
    <row r="55" spans="1:6" x14ac:dyDescent="0.25">
      <c r="A55" s="69"/>
      <c r="B55" s="2393" t="s">
        <v>889</v>
      </c>
      <c r="C55" s="2395"/>
      <c r="D55" s="152"/>
      <c r="E55" s="1568"/>
      <c r="F55" s="152"/>
    </row>
    <row r="56" spans="1:6" ht="63" x14ac:dyDescent="0.25">
      <c r="A56" s="69">
        <v>46</v>
      </c>
      <c r="B56" s="303" t="s">
        <v>38394</v>
      </c>
      <c r="C56" s="152" t="s">
        <v>38395</v>
      </c>
      <c r="D56" s="303" t="s">
        <v>38396</v>
      </c>
      <c r="E56" s="418">
        <v>587259.87</v>
      </c>
      <c r="F56" s="152" t="s">
        <v>13</v>
      </c>
    </row>
    <row r="57" spans="1:6" ht="252" x14ac:dyDescent="0.25">
      <c r="A57" s="69">
        <v>47</v>
      </c>
      <c r="B57" s="303" t="s">
        <v>38397</v>
      </c>
      <c r="C57" s="152" t="s">
        <v>38398</v>
      </c>
      <c r="D57" s="303" t="s">
        <v>38399</v>
      </c>
      <c r="E57" s="418">
        <v>1169256.8</v>
      </c>
      <c r="F57" s="152" t="s">
        <v>13</v>
      </c>
    </row>
    <row r="58" spans="1:6" ht="252" x14ac:dyDescent="0.25">
      <c r="A58" s="69">
        <v>48</v>
      </c>
      <c r="B58" s="303" t="s">
        <v>38400</v>
      </c>
      <c r="C58" s="152" t="s">
        <v>38401</v>
      </c>
      <c r="D58" s="303" t="s">
        <v>38402</v>
      </c>
      <c r="E58" s="418">
        <v>1169256.8</v>
      </c>
      <c r="F58" s="152" t="s">
        <v>13</v>
      </c>
    </row>
    <row r="59" spans="1:6" ht="252" x14ac:dyDescent="0.25">
      <c r="A59" s="69">
        <v>49</v>
      </c>
      <c r="B59" s="303" t="s">
        <v>38403</v>
      </c>
      <c r="C59" s="152" t="s">
        <v>38404</v>
      </c>
      <c r="D59" s="303" t="s">
        <v>38399</v>
      </c>
      <c r="E59" s="418">
        <v>1169256.8</v>
      </c>
      <c r="F59" s="152" t="s">
        <v>13</v>
      </c>
    </row>
    <row r="60" spans="1:6" ht="252" x14ac:dyDescent="0.25">
      <c r="A60" s="69">
        <v>50</v>
      </c>
      <c r="B60" s="303" t="s">
        <v>38405</v>
      </c>
      <c r="C60" s="152" t="s">
        <v>38406</v>
      </c>
      <c r="D60" s="303" t="s">
        <v>38399</v>
      </c>
      <c r="E60" s="418">
        <v>1169256.8</v>
      </c>
      <c r="F60" s="152" t="s">
        <v>13</v>
      </c>
    </row>
    <row r="61" spans="1:6" ht="78.75" x14ac:dyDescent="0.25">
      <c r="A61" s="69">
        <v>51</v>
      </c>
      <c r="B61" s="303" t="s">
        <v>38407</v>
      </c>
      <c r="C61" s="152" t="s">
        <v>38408</v>
      </c>
      <c r="D61" s="303" t="s">
        <v>38409</v>
      </c>
      <c r="E61" s="418">
        <v>4000000</v>
      </c>
      <c r="F61" s="152" t="s">
        <v>13</v>
      </c>
    </row>
    <row r="62" spans="1:6" ht="141.75" x14ac:dyDescent="0.25">
      <c r="A62" s="69">
        <v>52</v>
      </c>
      <c r="B62" s="303" t="s">
        <v>38410</v>
      </c>
      <c r="C62" s="152" t="s">
        <v>38395</v>
      </c>
      <c r="D62" s="303" t="s">
        <v>38411</v>
      </c>
      <c r="E62" s="418">
        <v>500000</v>
      </c>
      <c r="F62" s="152" t="s">
        <v>272</v>
      </c>
    </row>
    <row r="63" spans="1:6" x14ac:dyDescent="0.25">
      <c r="A63" s="69"/>
      <c r="B63" s="2393" t="s">
        <v>248</v>
      </c>
      <c r="C63" s="2394"/>
      <c r="D63" s="2395"/>
      <c r="E63" s="1569">
        <f>SUM(E6:E62)</f>
        <v>81310344.819999993</v>
      </c>
      <c r="F63" s="152"/>
    </row>
    <row r="64" spans="1:6" x14ac:dyDescent="0.25">
      <c r="A64" s="131"/>
      <c r="B64" s="2348" t="s">
        <v>288</v>
      </c>
      <c r="C64" s="2350"/>
      <c r="D64" s="70"/>
      <c r="E64" s="71"/>
      <c r="F64" s="70"/>
    </row>
    <row r="65" spans="1:6" ht="47.25" x14ac:dyDescent="0.25">
      <c r="A65" s="131">
        <v>1</v>
      </c>
      <c r="B65" s="69" t="s">
        <v>289</v>
      </c>
      <c r="C65" s="69" t="s">
        <v>37290</v>
      </c>
      <c r="D65" s="69" t="s">
        <v>329</v>
      </c>
      <c r="E65" s="74">
        <v>1000000</v>
      </c>
      <c r="F65" s="69" t="s">
        <v>135</v>
      </c>
    </row>
    <row r="66" spans="1:6" x14ac:dyDescent="0.25">
      <c r="A66" s="131"/>
      <c r="B66" s="2348" t="s">
        <v>34</v>
      </c>
      <c r="C66" s="2350"/>
      <c r="D66" s="69"/>
      <c r="E66" s="74"/>
      <c r="F66" s="69"/>
    </row>
    <row r="67" spans="1:6" ht="47.25" x14ac:dyDescent="0.25">
      <c r="A67" s="131">
        <v>2</v>
      </c>
      <c r="B67" s="69" t="s">
        <v>309</v>
      </c>
      <c r="C67" s="69" t="s">
        <v>37291</v>
      </c>
      <c r="D67" s="69" t="s">
        <v>554</v>
      </c>
      <c r="E67" s="74">
        <v>4500000</v>
      </c>
      <c r="F67" s="69" t="s">
        <v>135</v>
      </c>
    </row>
    <row r="68" spans="1:6" x14ac:dyDescent="0.25">
      <c r="A68" s="130"/>
      <c r="B68" s="70" t="s">
        <v>704</v>
      </c>
      <c r="C68" s="70"/>
      <c r="D68" s="70"/>
      <c r="E68" s="82">
        <v>5500000</v>
      </c>
      <c r="F68" s="70"/>
    </row>
    <row r="69" spans="1:6" x14ac:dyDescent="0.25">
      <c r="A69" s="88"/>
      <c r="B69" s="88" t="s">
        <v>324</v>
      </c>
      <c r="C69" s="88"/>
      <c r="D69" s="88"/>
      <c r="E69" s="89">
        <f>E68+E63</f>
        <v>86810344.819999993</v>
      </c>
      <c r="F69" s="88"/>
    </row>
    <row r="73" spans="1:6" x14ac:dyDescent="0.25">
      <c r="A73" s="2352" t="s">
        <v>0</v>
      </c>
      <c r="B73" s="2352"/>
      <c r="C73" s="2352"/>
      <c r="D73" s="2352"/>
      <c r="E73" s="2352"/>
      <c r="F73" s="2352"/>
    </row>
    <row r="74" spans="1:6" x14ac:dyDescent="0.25">
      <c r="A74" s="2352" t="s">
        <v>38412</v>
      </c>
      <c r="B74" s="2352"/>
      <c r="C74" s="2352"/>
      <c r="D74" s="2352"/>
      <c r="E74" s="2352"/>
      <c r="F74" s="2352"/>
    </row>
    <row r="75" spans="1:6" x14ac:dyDescent="0.25">
      <c r="A75" s="2352" t="s">
        <v>18642</v>
      </c>
      <c r="B75" s="2352"/>
      <c r="C75" s="2352"/>
      <c r="D75" s="2352"/>
      <c r="E75" s="2352"/>
      <c r="F75" s="2352"/>
    </row>
    <row r="76" spans="1:6" ht="31.5" x14ac:dyDescent="0.25">
      <c r="A76" s="270" t="s">
        <v>3</v>
      </c>
      <c r="B76" s="437" t="s">
        <v>283</v>
      </c>
      <c r="C76" s="437" t="s">
        <v>284</v>
      </c>
      <c r="D76" s="45" t="s">
        <v>5291</v>
      </c>
      <c r="E76" s="301" t="s">
        <v>708</v>
      </c>
      <c r="F76" s="264" t="s">
        <v>1228</v>
      </c>
    </row>
    <row r="77" spans="1:6" x14ac:dyDescent="0.25">
      <c r="A77" s="182"/>
      <c r="B77" s="2388" t="s">
        <v>269</v>
      </c>
      <c r="C77" s="2390"/>
      <c r="D77" s="39"/>
      <c r="E77" s="1570"/>
      <c r="F77" s="49"/>
    </row>
    <row r="78" spans="1:6" ht="157.5" x14ac:dyDescent="0.25">
      <c r="A78" s="182">
        <v>1</v>
      </c>
      <c r="B78" s="49" t="s">
        <v>721</v>
      </c>
      <c r="C78" s="49" t="s">
        <v>38291</v>
      </c>
      <c r="D78" s="49" t="s">
        <v>38292</v>
      </c>
      <c r="E78" s="450">
        <v>300000</v>
      </c>
      <c r="F78" s="49" t="s">
        <v>272</v>
      </c>
    </row>
    <row r="79" spans="1:6" ht="94.5" x14ac:dyDescent="0.25">
      <c r="A79" s="182">
        <v>2</v>
      </c>
      <c r="B79" s="49" t="s">
        <v>729</v>
      </c>
      <c r="C79" s="49" t="s">
        <v>38293</v>
      </c>
      <c r="D79" s="49" t="s">
        <v>38294</v>
      </c>
      <c r="E79" s="450">
        <v>382758.62</v>
      </c>
      <c r="F79" s="49" t="s">
        <v>272</v>
      </c>
    </row>
    <row r="80" spans="1:6" x14ac:dyDescent="0.25">
      <c r="A80" s="182"/>
      <c r="B80" s="2388" t="s">
        <v>38413</v>
      </c>
      <c r="C80" s="2390"/>
      <c r="D80" s="49"/>
      <c r="E80" s="1502"/>
      <c r="F80" s="49"/>
    </row>
    <row r="81" spans="1:6" ht="157.5" x14ac:dyDescent="0.25">
      <c r="A81" s="182">
        <v>3</v>
      </c>
      <c r="B81" s="49" t="s">
        <v>721</v>
      </c>
      <c r="C81" s="49" t="s">
        <v>38296</v>
      </c>
      <c r="D81" s="49" t="s">
        <v>38292</v>
      </c>
      <c r="E81" s="450">
        <v>100000</v>
      </c>
      <c r="F81" s="49" t="s">
        <v>272</v>
      </c>
    </row>
    <row r="82" spans="1:6" ht="94.5" x14ac:dyDescent="0.25">
      <c r="A82" s="182">
        <v>4</v>
      </c>
      <c r="B82" s="49" t="s">
        <v>729</v>
      </c>
      <c r="C82" s="49" t="s">
        <v>38297</v>
      </c>
      <c r="D82" s="49" t="s">
        <v>38294</v>
      </c>
      <c r="E82" s="450">
        <v>241379.32</v>
      </c>
      <c r="F82" s="49" t="s">
        <v>272</v>
      </c>
    </row>
    <row r="83" spans="1:6" ht="94.5" x14ac:dyDescent="0.25">
      <c r="A83" s="182">
        <v>5</v>
      </c>
      <c r="B83" s="49" t="s">
        <v>41</v>
      </c>
      <c r="C83" s="49" t="s">
        <v>38301</v>
      </c>
      <c r="D83" s="49" t="s">
        <v>38414</v>
      </c>
      <c r="E83" s="450">
        <v>568965.51</v>
      </c>
      <c r="F83" s="49"/>
    </row>
    <row r="84" spans="1:6" x14ac:dyDescent="0.25">
      <c r="A84" s="182"/>
      <c r="B84" s="2388" t="s">
        <v>29004</v>
      </c>
      <c r="C84" s="2390"/>
      <c r="D84" s="49"/>
      <c r="E84" s="1502"/>
      <c r="F84" s="49"/>
    </row>
    <row r="85" spans="1:6" ht="47.25" x14ac:dyDescent="0.25">
      <c r="A85" s="182">
        <v>6</v>
      </c>
      <c r="B85" s="182" t="s">
        <v>38415</v>
      </c>
      <c r="C85" s="182" t="s">
        <v>38416</v>
      </c>
      <c r="D85" s="182" t="s">
        <v>38417</v>
      </c>
      <c r="E85" s="450">
        <v>2400000</v>
      </c>
      <c r="F85" s="182" t="s">
        <v>13</v>
      </c>
    </row>
    <row r="86" spans="1:6" ht="31.5" x14ac:dyDescent="0.25">
      <c r="A86" s="182">
        <v>7</v>
      </c>
      <c r="B86" s="7" t="s">
        <v>38418</v>
      </c>
      <c r="C86" s="49" t="s">
        <v>38419</v>
      </c>
      <c r="D86" s="7" t="s">
        <v>32587</v>
      </c>
      <c r="E86" s="568">
        <v>1200000</v>
      </c>
      <c r="F86" s="182" t="s">
        <v>13</v>
      </c>
    </row>
    <row r="87" spans="1:6" ht="47.25" x14ac:dyDescent="0.25">
      <c r="A87" s="182">
        <v>8</v>
      </c>
      <c r="B87" s="7" t="s">
        <v>38418</v>
      </c>
      <c r="C87" s="49" t="s">
        <v>38420</v>
      </c>
      <c r="D87" s="7" t="s">
        <v>38421</v>
      </c>
      <c r="E87" s="450">
        <v>686207.55</v>
      </c>
      <c r="F87" s="182" t="s">
        <v>13</v>
      </c>
    </row>
    <row r="88" spans="1:6" ht="31.5" x14ac:dyDescent="0.25">
      <c r="A88" s="182">
        <v>9</v>
      </c>
      <c r="B88" s="7" t="s">
        <v>38418</v>
      </c>
      <c r="C88" s="49" t="s">
        <v>38422</v>
      </c>
      <c r="D88" s="7" t="s">
        <v>38313</v>
      </c>
      <c r="E88" s="568">
        <v>400000</v>
      </c>
      <c r="F88" s="182" t="s">
        <v>13</v>
      </c>
    </row>
    <row r="89" spans="1:6" ht="173.25" x14ac:dyDescent="0.25">
      <c r="A89" s="182">
        <v>10</v>
      </c>
      <c r="B89" s="7" t="s">
        <v>38423</v>
      </c>
      <c r="C89" s="49" t="s">
        <v>38424</v>
      </c>
      <c r="D89" s="49" t="s">
        <v>38425</v>
      </c>
      <c r="E89" s="568">
        <v>700000</v>
      </c>
      <c r="F89" s="182" t="s">
        <v>13</v>
      </c>
    </row>
    <row r="90" spans="1:6" x14ac:dyDescent="0.25">
      <c r="A90" s="182"/>
      <c r="B90" s="2580" t="s">
        <v>18789</v>
      </c>
      <c r="C90" s="2581"/>
      <c r="D90" s="49"/>
      <c r="E90" s="568"/>
      <c r="F90" s="182"/>
    </row>
    <row r="91" spans="1:6" ht="47.25" x14ac:dyDescent="0.25">
      <c r="A91" s="182">
        <v>11</v>
      </c>
      <c r="B91" s="7" t="s">
        <v>38380</v>
      </c>
      <c r="C91" s="49" t="s">
        <v>38381</v>
      </c>
      <c r="D91" s="7" t="s">
        <v>38417</v>
      </c>
      <c r="E91" s="568">
        <v>2400000</v>
      </c>
      <c r="F91" s="182" t="s">
        <v>13</v>
      </c>
    </row>
    <row r="92" spans="1:6" ht="78.75" x14ac:dyDescent="0.25">
      <c r="A92" s="182">
        <v>12</v>
      </c>
      <c r="B92" s="7" t="s">
        <v>38380</v>
      </c>
      <c r="C92" s="49" t="s">
        <v>38381</v>
      </c>
      <c r="D92" s="49" t="s">
        <v>38426</v>
      </c>
      <c r="E92" s="568">
        <v>2000000</v>
      </c>
      <c r="F92" s="182" t="s">
        <v>13</v>
      </c>
    </row>
    <row r="93" spans="1:6" x14ac:dyDescent="0.25">
      <c r="A93" s="182"/>
      <c r="B93" s="39" t="s">
        <v>248</v>
      </c>
      <c r="C93" s="49"/>
      <c r="D93" s="49"/>
      <c r="E93" s="1566">
        <f>SUM(E78:E92)</f>
        <v>11379311</v>
      </c>
      <c r="F93" s="49"/>
    </row>
  </sheetData>
  <mergeCells count="19">
    <mergeCell ref="B63:D63"/>
    <mergeCell ref="B64:C64"/>
    <mergeCell ref="B90:C90"/>
    <mergeCell ref="A73:F73"/>
    <mergeCell ref="A74:F74"/>
    <mergeCell ref="A75:F75"/>
    <mergeCell ref="B77:C77"/>
    <mergeCell ref="B80:C80"/>
    <mergeCell ref="B84:C84"/>
    <mergeCell ref="B66:C66"/>
    <mergeCell ref="B20:C20"/>
    <mergeCell ref="B48:C48"/>
    <mergeCell ref="B55:C55"/>
    <mergeCell ref="A1:F1"/>
    <mergeCell ref="A2:F2"/>
    <mergeCell ref="A3:F3"/>
    <mergeCell ref="B5:C5"/>
    <mergeCell ref="B10:C10"/>
    <mergeCell ref="B15:C15"/>
  </mergeCells>
  <pageMargins left="0.7" right="0.7" top="0.75" bottom="0.75" header="0.3" footer="0.3"/>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0"/>
  <sheetViews>
    <sheetView topLeftCell="A64" workbookViewId="0">
      <selection activeCell="C109" sqref="C109"/>
    </sheetView>
  </sheetViews>
  <sheetFormatPr defaultRowHeight="15.75" x14ac:dyDescent="0.25"/>
  <cols>
    <col min="1" max="1" width="9.140625" style="128"/>
    <col min="2" max="2" width="17.42578125" style="128" customWidth="1"/>
    <col min="3" max="3" width="45.85546875" style="128" customWidth="1"/>
    <col min="4" max="4" width="18.28515625" style="128" customWidth="1"/>
    <col min="5" max="5" width="22.28515625" style="128" customWidth="1"/>
    <col min="6" max="6" width="10.7109375" style="128" customWidth="1"/>
    <col min="7" max="16384" width="9.140625" style="128"/>
  </cols>
  <sheetData>
    <row r="1" spans="1:6" x14ac:dyDescent="0.25">
      <c r="A1" s="3080" t="s">
        <v>0</v>
      </c>
      <c r="B1" s="3080"/>
      <c r="C1" s="3080"/>
      <c r="D1" s="3080"/>
      <c r="E1" s="3080"/>
      <c r="F1" s="3080"/>
    </row>
    <row r="2" spans="1:6" x14ac:dyDescent="0.25">
      <c r="A2" s="3080" t="s">
        <v>38427</v>
      </c>
      <c r="B2" s="3080"/>
      <c r="C2" s="3080"/>
      <c r="D2" s="3080"/>
      <c r="E2" s="3080"/>
      <c r="F2" s="3080"/>
    </row>
    <row r="3" spans="1:6" x14ac:dyDescent="0.25">
      <c r="A3" s="3080" t="s">
        <v>281</v>
      </c>
      <c r="B3" s="3080"/>
      <c r="C3" s="3080"/>
      <c r="D3" s="3080"/>
      <c r="E3" s="3080"/>
      <c r="F3" s="3080"/>
    </row>
    <row r="4" spans="1:6" x14ac:dyDescent="0.25">
      <c r="A4" s="1503" t="s">
        <v>3</v>
      </c>
      <c r="B4" s="1504" t="s">
        <v>283</v>
      </c>
      <c r="C4" s="1504" t="s">
        <v>284</v>
      </c>
      <c r="D4" s="1504" t="s">
        <v>285</v>
      </c>
      <c r="E4" s="119" t="s">
        <v>1202</v>
      </c>
      <c r="F4" s="1504" t="s">
        <v>4467</v>
      </c>
    </row>
    <row r="5" spans="1:6" x14ac:dyDescent="0.25">
      <c r="A5" s="1503"/>
      <c r="B5" s="2355" t="s">
        <v>27539</v>
      </c>
      <c r="C5" s="2355"/>
      <c r="D5" s="1504"/>
      <c r="E5" s="119"/>
      <c r="F5" s="1504"/>
    </row>
    <row r="6" spans="1:6" ht="63" x14ac:dyDescent="0.25">
      <c r="A6" s="1571">
        <v>1</v>
      </c>
      <c r="B6" s="1571" t="s">
        <v>38428</v>
      </c>
      <c r="C6" s="1571" t="s">
        <v>38429</v>
      </c>
      <c r="D6" s="1572" t="s">
        <v>38430</v>
      </c>
      <c r="E6" s="1470">
        <v>1970000</v>
      </c>
      <c r="F6" s="1573" t="s">
        <v>272</v>
      </c>
    </row>
    <row r="7" spans="1:6" ht="78.75" x14ac:dyDescent="0.25">
      <c r="A7" s="1571">
        <v>2</v>
      </c>
      <c r="B7" s="1571" t="s">
        <v>295</v>
      </c>
      <c r="C7" s="1571" t="s">
        <v>38431</v>
      </c>
      <c r="D7" s="1572" t="s">
        <v>38432</v>
      </c>
      <c r="E7" s="1470">
        <v>780000</v>
      </c>
      <c r="F7" s="1573" t="s">
        <v>272</v>
      </c>
    </row>
    <row r="8" spans="1:6" ht="31.5" x14ac:dyDescent="0.25">
      <c r="A8" s="1571">
        <v>3</v>
      </c>
      <c r="B8" s="1571" t="s">
        <v>17</v>
      </c>
      <c r="C8" s="1571" t="s">
        <v>38433</v>
      </c>
      <c r="D8" s="1572" t="s">
        <v>19</v>
      </c>
      <c r="E8" s="1470">
        <v>20000</v>
      </c>
      <c r="F8" s="1573" t="s">
        <v>272</v>
      </c>
    </row>
    <row r="9" spans="1:6" ht="31.5" x14ac:dyDescent="0.25">
      <c r="A9" s="1571">
        <v>4</v>
      </c>
      <c r="B9" s="1571" t="s">
        <v>20</v>
      </c>
      <c r="C9" s="1571" t="s">
        <v>38434</v>
      </c>
      <c r="D9" s="1572" t="s">
        <v>22</v>
      </c>
      <c r="E9" s="1470">
        <v>30000</v>
      </c>
      <c r="F9" s="1573" t="s">
        <v>272</v>
      </c>
    </row>
    <row r="10" spans="1:6" ht="47.25" x14ac:dyDescent="0.25">
      <c r="A10" s="1571">
        <v>5</v>
      </c>
      <c r="B10" s="1571" t="s">
        <v>23</v>
      </c>
      <c r="C10" s="1571" t="s">
        <v>38435</v>
      </c>
      <c r="D10" s="1572" t="s">
        <v>38436</v>
      </c>
      <c r="E10" s="1470">
        <v>1408620.7</v>
      </c>
      <c r="F10" s="1573" t="s">
        <v>272</v>
      </c>
    </row>
    <row r="11" spans="1:6" x14ac:dyDescent="0.25">
      <c r="A11" s="1571"/>
      <c r="B11" s="3081" t="s">
        <v>8023</v>
      </c>
      <c r="C11" s="3082"/>
      <c r="D11" s="1572"/>
      <c r="E11" s="1470"/>
      <c r="F11" s="1573"/>
    </row>
    <row r="12" spans="1:6" ht="78.75" x14ac:dyDescent="0.25">
      <c r="A12" s="1571">
        <v>6</v>
      </c>
      <c r="B12" s="1571" t="s">
        <v>295</v>
      </c>
      <c r="C12" s="1571" t="s">
        <v>38437</v>
      </c>
      <c r="D12" s="1572" t="s">
        <v>38438</v>
      </c>
      <c r="E12" s="1470">
        <v>404310.6</v>
      </c>
      <c r="F12" s="1573" t="s">
        <v>272</v>
      </c>
    </row>
    <row r="13" spans="1:6" ht="63" x14ac:dyDescent="0.25">
      <c r="A13" s="1571">
        <v>7</v>
      </c>
      <c r="B13" s="1571" t="s">
        <v>290</v>
      </c>
      <c r="C13" s="1571" t="s">
        <v>38439</v>
      </c>
      <c r="D13" s="1572" t="s">
        <v>38440</v>
      </c>
      <c r="E13" s="1470">
        <v>1300000</v>
      </c>
      <c r="F13" s="1573" t="s">
        <v>272</v>
      </c>
    </row>
    <row r="14" spans="1:6" ht="47.25" x14ac:dyDescent="0.25">
      <c r="A14" s="1571">
        <v>8</v>
      </c>
      <c r="B14" s="1571" t="s">
        <v>299</v>
      </c>
      <c r="C14" s="1571" t="s">
        <v>38441</v>
      </c>
      <c r="D14" s="1572" t="s">
        <v>38442</v>
      </c>
      <c r="E14" s="1470">
        <v>900000</v>
      </c>
      <c r="F14" s="1573" t="s">
        <v>272</v>
      </c>
    </row>
    <row r="15" spans="1:6" x14ac:dyDescent="0.25">
      <c r="A15" s="1571"/>
      <c r="B15" s="3081" t="s">
        <v>306</v>
      </c>
      <c r="C15" s="3082"/>
      <c r="D15" s="1572"/>
      <c r="E15" s="1470"/>
      <c r="F15" s="1573"/>
    </row>
    <row r="16" spans="1:6" ht="189" x14ac:dyDescent="0.25">
      <c r="A16" s="1571">
        <v>9</v>
      </c>
      <c r="B16" s="1571" t="s">
        <v>307</v>
      </c>
      <c r="C16" s="1571" t="s">
        <v>38443</v>
      </c>
      <c r="D16" s="1574" t="s">
        <v>38444</v>
      </c>
      <c r="E16" s="1470">
        <v>1736206.9</v>
      </c>
      <c r="F16" s="1573" t="s">
        <v>272</v>
      </c>
    </row>
    <row r="17" spans="1:6" ht="31.5" x14ac:dyDescent="0.25">
      <c r="A17" s="1571"/>
      <c r="B17" s="1575" t="s">
        <v>303</v>
      </c>
      <c r="C17" s="1571"/>
      <c r="D17" s="1574"/>
      <c r="E17" s="1470"/>
      <c r="F17" s="1573"/>
    </row>
    <row r="18" spans="1:6" ht="94.5" x14ac:dyDescent="0.25">
      <c r="A18" s="1571">
        <v>10</v>
      </c>
      <c r="B18" s="1571" t="s">
        <v>38445</v>
      </c>
      <c r="C18" s="1571" t="s">
        <v>38446</v>
      </c>
      <c r="D18" s="1572" t="s">
        <v>38447</v>
      </c>
      <c r="E18" s="1470">
        <v>1736206.9</v>
      </c>
      <c r="F18" s="1573" t="s">
        <v>13</v>
      </c>
    </row>
    <row r="19" spans="1:6" x14ac:dyDescent="0.25">
      <c r="A19" s="1571"/>
      <c r="B19" s="3083" t="s">
        <v>34</v>
      </c>
      <c r="C19" s="3083"/>
      <c r="D19" s="1574"/>
      <c r="E19" s="1470"/>
      <c r="F19" s="1573"/>
    </row>
    <row r="20" spans="1:6" ht="47.25" x14ac:dyDescent="0.25">
      <c r="A20" s="1571">
        <v>11</v>
      </c>
      <c r="B20" s="1571" t="s">
        <v>309</v>
      </c>
      <c r="C20" s="1571" t="s">
        <v>38448</v>
      </c>
      <c r="D20" s="1572" t="s">
        <v>3859</v>
      </c>
      <c r="E20" s="1470">
        <v>7500000</v>
      </c>
      <c r="F20" s="1573" t="s">
        <v>272</v>
      </c>
    </row>
    <row r="21" spans="1:6" ht="47.25" x14ac:dyDescent="0.25">
      <c r="A21" s="1571">
        <v>12</v>
      </c>
      <c r="B21" s="1571" t="s">
        <v>311</v>
      </c>
      <c r="C21" s="1571" t="s">
        <v>38449</v>
      </c>
      <c r="D21" s="1572" t="s">
        <v>3859</v>
      </c>
      <c r="E21" s="1470">
        <v>9000000</v>
      </c>
      <c r="F21" s="1573" t="s">
        <v>272</v>
      </c>
    </row>
    <row r="22" spans="1:6" ht="47.25" x14ac:dyDescent="0.25">
      <c r="A22" s="1571">
        <v>13</v>
      </c>
      <c r="B22" s="1571" t="s">
        <v>38450</v>
      </c>
      <c r="C22" s="1571" t="s">
        <v>38451</v>
      </c>
      <c r="D22" s="1572" t="s">
        <v>3859</v>
      </c>
      <c r="E22" s="1470">
        <v>702586</v>
      </c>
      <c r="F22" s="1573" t="s">
        <v>272</v>
      </c>
    </row>
    <row r="23" spans="1:6" x14ac:dyDescent="0.25">
      <c r="A23" s="1571"/>
      <c r="B23" s="3081" t="s">
        <v>40</v>
      </c>
      <c r="C23" s="3082"/>
      <c r="D23" s="1572"/>
      <c r="E23" s="1470"/>
      <c r="F23" s="1573"/>
    </row>
    <row r="24" spans="1:6" ht="78.75" x14ac:dyDescent="0.25">
      <c r="A24" s="1571">
        <v>14</v>
      </c>
      <c r="B24" s="1571" t="s">
        <v>301</v>
      </c>
      <c r="C24" s="1571" t="s">
        <v>38452</v>
      </c>
      <c r="D24" s="1572" t="s">
        <v>38453</v>
      </c>
      <c r="E24" s="1470">
        <v>4568965.5</v>
      </c>
      <c r="F24" s="1573" t="s">
        <v>272</v>
      </c>
    </row>
    <row r="25" spans="1:6" x14ac:dyDescent="0.25">
      <c r="A25" s="1571"/>
      <c r="B25" s="3081" t="s">
        <v>5895</v>
      </c>
      <c r="C25" s="3082"/>
      <c r="D25" s="1572"/>
      <c r="E25" s="1470"/>
      <c r="F25" s="1573"/>
    </row>
    <row r="26" spans="1:6" ht="31.5" x14ac:dyDescent="0.25">
      <c r="A26" s="1571">
        <v>15</v>
      </c>
      <c r="B26" s="1576" t="s">
        <v>38454</v>
      </c>
      <c r="C26" s="1571" t="s">
        <v>38455</v>
      </c>
      <c r="D26" s="1572" t="s">
        <v>38456</v>
      </c>
      <c r="E26" s="1470">
        <v>1700000</v>
      </c>
      <c r="F26" s="1573" t="s">
        <v>13</v>
      </c>
    </row>
    <row r="27" spans="1:6" ht="63" x14ac:dyDescent="0.25">
      <c r="A27" s="1571">
        <v>16</v>
      </c>
      <c r="B27" s="1576" t="s">
        <v>38457</v>
      </c>
      <c r="C27" s="1571" t="s">
        <v>38458</v>
      </c>
      <c r="D27" s="1572" t="s">
        <v>38459</v>
      </c>
      <c r="E27" s="1470">
        <v>711421.28</v>
      </c>
      <c r="F27" s="1573" t="s">
        <v>13</v>
      </c>
    </row>
    <row r="28" spans="1:6" ht="47.25" x14ac:dyDescent="0.25">
      <c r="A28" s="1571">
        <v>17</v>
      </c>
      <c r="B28" s="1572" t="s">
        <v>38457</v>
      </c>
      <c r="C28" s="1571" t="s">
        <v>38460</v>
      </c>
      <c r="D28" s="1572" t="s">
        <v>38461</v>
      </c>
      <c r="E28" s="1470">
        <v>900000</v>
      </c>
      <c r="F28" s="1573" t="s">
        <v>13</v>
      </c>
    </row>
    <row r="29" spans="1:6" ht="47.25" x14ac:dyDescent="0.25">
      <c r="A29" s="1571">
        <v>18</v>
      </c>
      <c r="B29" s="1572" t="s">
        <v>38462</v>
      </c>
      <c r="C29" s="1571" t="s">
        <v>38463</v>
      </c>
      <c r="D29" s="1572" t="s">
        <v>38464</v>
      </c>
      <c r="E29" s="1470">
        <v>225000</v>
      </c>
      <c r="F29" s="1573" t="s">
        <v>13</v>
      </c>
    </row>
    <row r="30" spans="1:6" ht="47.25" x14ac:dyDescent="0.25">
      <c r="A30" s="1571">
        <v>19</v>
      </c>
      <c r="B30" s="1571" t="s">
        <v>38465</v>
      </c>
      <c r="C30" s="1571" t="s">
        <v>38466</v>
      </c>
      <c r="D30" s="1572" t="s">
        <v>38464</v>
      </c>
      <c r="E30" s="1470">
        <v>225000</v>
      </c>
      <c r="F30" s="1573" t="s">
        <v>13</v>
      </c>
    </row>
    <row r="31" spans="1:6" ht="47.25" x14ac:dyDescent="0.25">
      <c r="A31" s="1571">
        <v>20</v>
      </c>
      <c r="B31" s="1571" t="s">
        <v>38467</v>
      </c>
      <c r="C31" s="1571" t="s">
        <v>38468</v>
      </c>
      <c r="D31" s="1572" t="s">
        <v>38469</v>
      </c>
      <c r="E31" s="1470">
        <v>360000</v>
      </c>
      <c r="F31" s="1573" t="s">
        <v>13</v>
      </c>
    </row>
    <row r="32" spans="1:6" ht="47.25" x14ac:dyDescent="0.25">
      <c r="A32" s="1571">
        <v>21</v>
      </c>
      <c r="B32" s="1571" t="s">
        <v>38470</v>
      </c>
      <c r="C32" s="1571" t="s">
        <v>38471</v>
      </c>
      <c r="D32" s="1572" t="s">
        <v>38472</v>
      </c>
      <c r="E32" s="1470">
        <v>360000</v>
      </c>
      <c r="F32" s="1573" t="s">
        <v>13</v>
      </c>
    </row>
    <row r="33" spans="1:6" ht="47.25" x14ac:dyDescent="0.25">
      <c r="A33" s="1571">
        <v>22</v>
      </c>
      <c r="B33" s="1571" t="s">
        <v>38473</v>
      </c>
      <c r="C33" s="1571" t="s">
        <v>38474</v>
      </c>
      <c r="D33" s="1572" t="s">
        <v>38464</v>
      </c>
      <c r="E33" s="1470">
        <v>225000</v>
      </c>
      <c r="F33" s="1573" t="s">
        <v>13</v>
      </c>
    </row>
    <row r="34" spans="1:6" ht="47.25" x14ac:dyDescent="0.25">
      <c r="A34" s="1571">
        <v>23</v>
      </c>
      <c r="B34" s="1571" t="s">
        <v>38475</v>
      </c>
      <c r="C34" s="1571" t="s">
        <v>38476</v>
      </c>
      <c r="D34" s="1572" t="s">
        <v>38477</v>
      </c>
      <c r="E34" s="1470">
        <v>180000</v>
      </c>
      <c r="F34" s="1573" t="s">
        <v>13</v>
      </c>
    </row>
    <row r="35" spans="1:6" ht="47.25" x14ac:dyDescent="0.25">
      <c r="A35" s="1571">
        <v>24</v>
      </c>
      <c r="B35" s="1571" t="s">
        <v>38478</v>
      </c>
      <c r="C35" s="1571" t="s">
        <v>38479</v>
      </c>
      <c r="D35" s="1572" t="s">
        <v>38464</v>
      </c>
      <c r="E35" s="1470">
        <v>225000</v>
      </c>
      <c r="F35" s="1573" t="s">
        <v>13</v>
      </c>
    </row>
    <row r="36" spans="1:6" ht="47.25" x14ac:dyDescent="0.25">
      <c r="A36" s="1571">
        <v>25</v>
      </c>
      <c r="B36" s="1571" t="s">
        <v>11602</v>
      </c>
      <c r="C36" s="1571" t="s">
        <v>38480</v>
      </c>
      <c r="D36" s="1572" t="s">
        <v>38464</v>
      </c>
      <c r="E36" s="1470">
        <v>225000</v>
      </c>
      <c r="F36" s="1573" t="s">
        <v>13</v>
      </c>
    </row>
    <row r="37" spans="1:6" ht="47.25" x14ac:dyDescent="0.25">
      <c r="A37" s="1571">
        <v>26</v>
      </c>
      <c r="B37" s="1571" t="s">
        <v>38481</v>
      </c>
      <c r="C37" s="1571" t="s">
        <v>38482</v>
      </c>
      <c r="D37" s="1572" t="s">
        <v>38477</v>
      </c>
      <c r="E37" s="1470">
        <v>180000</v>
      </c>
      <c r="F37" s="1573" t="s">
        <v>13</v>
      </c>
    </row>
    <row r="38" spans="1:6" ht="47.25" x14ac:dyDescent="0.25">
      <c r="A38" s="1571">
        <v>27</v>
      </c>
      <c r="B38" s="1571" t="s">
        <v>38483</v>
      </c>
      <c r="C38" s="1571" t="s">
        <v>38484</v>
      </c>
      <c r="D38" s="1572" t="s">
        <v>38477</v>
      </c>
      <c r="E38" s="1470">
        <v>180000</v>
      </c>
      <c r="F38" s="1573" t="s">
        <v>13</v>
      </c>
    </row>
    <row r="39" spans="1:6" ht="47.25" x14ac:dyDescent="0.25">
      <c r="A39" s="1571">
        <v>28</v>
      </c>
      <c r="B39" s="1571" t="s">
        <v>38485</v>
      </c>
      <c r="C39" s="1571" t="s">
        <v>38486</v>
      </c>
      <c r="D39" s="1572" t="s">
        <v>38487</v>
      </c>
      <c r="E39" s="1470">
        <v>270000</v>
      </c>
      <c r="F39" s="1573" t="s">
        <v>13</v>
      </c>
    </row>
    <row r="40" spans="1:6" ht="47.25" x14ac:dyDescent="0.25">
      <c r="A40" s="1571">
        <v>28</v>
      </c>
      <c r="B40" s="1571" t="s">
        <v>38488</v>
      </c>
      <c r="C40" s="1571" t="s">
        <v>38489</v>
      </c>
      <c r="D40" s="1572" t="s">
        <v>38464</v>
      </c>
      <c r="E40" s="1470">
        <v>225000</v>
      </c>
      <c r="F40" s="1573" t="s">
        <v>13</v>
      </c>
    </row>
    <row r="41" spans="1:6" ht="47.25" x14ac:dyDescent="0.25">
      <c r="A41" s="1571">
        <v>30</v>
      </c>
      <c r="B41" s="1571" t="s">
        <v>38490</v>
      </c>
      <c r="C41" s="1571" t="s">
        <v>38491</v>
      </c>
      <c r="D41" s="1572" t="s">
        <v>38477</v>
      </c>
      <c r="E41" s="1470">
        <v>180000</v>
      </c>
      <c r="F41" s="1573" t="s">
        <v>13</v>
      </c>
    </row>
    <row r="42" spans="1:6" ht="47.25" x14ac:dyDescent="0.25">
      <c r="A42" s="1571">
        <v>31</v>
      </c>
      <c r="B42" s="1571" t="s">
        <v>38492</v>
      </c>
      <c r="C42" s="1571" t="s">
        <v>38493</v>
      </c>
      <c r="D42" s="1572" t="s">
        <v>38464</v>
      </c>
      <c r="E42" s="1470">
        <v>225000</v>
      </c>
      <c r="F42" s="1573" t="s">
        <v>13</v>
      </c>
    </row>
    <row r="43" spans="1:6" ht="47.25" x14ac:dyDescent="0.25">
      <c r="A43" s="1571">
        <v>32</v>
      </c>
      <c r="B43" s="1571" t="s">
        <v>38494</v>
      </c>
      <c r="C43" s="1571" t="s">
        <v>38495</v>
      </c>
      <c r="D43" s="1572" t="s">
        <v>38496</v>
      </c>
      <c r="E43" s="1470">
        <v>360000</v>
      </c>
      <c r="F43" s="1573" t="s">
        <v>13</v>
      </c>
    </row>
    <row r="44" spans="1:6" ht="47.25" x14ac:dyDescent="0.25">
      <c r="A44" s="1571">
        <v>33</v>
      </c>
      <c r="B44" s="1571" t="s">
        <v>38497</v>
      </c>
      <c r="C44" s="1571" t="s">
        <v>38498</v>
      </c>
      <c r="D44" s="1572" t="s">
        <v>38477</v>
      </c>
      <c r="E44" s="1470">
        <v>180000</v>
      </c>
      <c r="F44" s="1573" t="s">
        <v>13</v>
      </c>
    </row>
    <row r="45" spans="1:6" ht="47.25" x14ac:dyDescent="0.25">
      <c r="A45" s="1571">
        <v>34</v>
      </c>
      <c r="B45" s="1571" t="s">
        <v>38499</v>
      </c>
      <c r="C45" s="1571" t="s">
        <v>38500</v>
      </c>
      <c r="D45" s="1572" t="s">
        <v>38477</v>
      </c>
      <c r="E45" s="1470">
        <v>180000</v>
      </c>
      <c r="F45" s="1573" t="s">
        <v>13</v>
      </c>
    </row>
    <row r="46" spans="1:6" ht="47.25" x14ac:dyDescent="0.25">
      <c r="A46" s="1571">
        <v>35</v>
      </c>
      <c r="B46" s="1571" t="s">
        <v>38501</v>
      </c>
      <c r="C46" s="1571" t="s">
        <v>38502</v>
      </c>
      <c r="D46" s="1572" t="s">
        <v>38503</v>
      </c>
      <c r="E46" s="1470">
        <v>135000</v>
      </c>
      <c r="F46" s="1573" t="s">
        <v>13</v>
      </c>
    </row>
    <row r="47" spans="1:6" ht="47.25" x14ac:dyDescent="0.25">
      <c r="A47" s="1571">
        <v>36</v>
      </c>
      <c r="B47" s="1571" t="s">
        <v>38504</v>
      </c>
      <c r="C47" s="1571" t="s">
        <v>38505</v>
      </c>
      <c r="D47" s="1572" t="s">
        <v>38464</v>
      </c>
      <c r="E47" s="1470">
        <v>225000</v>
      </c>
      <c r="F47" s="1573" t="s">
        <v>13</v>
      </c>
    </row>
    <row r="48" spans="1:6" ht="47.25" x14ac:dyDescent="0.25">
      <c r="A48" s="1571">
        <v>37</v>
      </c>
      <c r="B48" s="1571" t="s">
        <v>38506</v>
      </c>
      <c r="C48" s="1571" t="s">
        <v>38507</v>
      </c>
      <c r="D48" s="1572" t="s">
        <v>38464</v>
      </c>
      <c r="E48" s="1470">
        <v>225000</v>
      </c>
      <c r="F48" s="1573" t="s">
        <v>13</v>
      </c>
    </row>
    <row r="49" spans="1:6" ht="47.25" x14ac:dyDescent="0.25">
      <c r="A49" s="1571">
        <v>38</v>
      </c>
      <c r="B49" s="1571" t="s">
        <v>38454</v>
      </c>
      <c r="C49" s="1571" t="s">
        <v>38508</v>
      </c>
      <c r="D49" s="1572" t="s">
        <v>38464</v>
      </c>
      <c r="E49" s="1470">
        <v>225000</v>
      </c>
      <c r="F49" s="1573" t="s">
        <v>13</v>
      </c>
    </row>
    <row r="50" spans="1:6" ht="47.25" x14ac:dyDescent="0.25">
      <c r="A50" s="1571">
        <v>39</v>
      </c>
      <c r="B50" s="1571" t="s">
        <v>38509</v>
      </c>
      <c r="C50" s="1571" t="s">
        <v>38510</v>
      </c>
      <c r="D50" s="1572" t="s">
        <v>38511</v>
      </c>
      <c r="E50" s="1470">
        <v>450000</v>
      </c>
      <c r="F50" s="1573" t="s">
        <v>13</v>
      </c>
    </row>
    <row r="51" spans="1:6" x14ac:dyDescent="0.25">
      <c r="A51" s="1571"/>
      <c r="B51" s="3081" t="s">
        <v>5872</v>
      </c>
      <c r="C51" s="3082"/>
      <c r="D51" s="1572"/>
      <c r="E51" s="1470"/>
      <c r="F51" s="1573"/>
    </row>
    <row r="52" spans="1:6" ht="157.5" x14ac:dyDescent="0.25">
      <c r="A52" s="1571">
        <v>40</v>
      </c>
      <c r="B52" s="1571" t="s">
        <v>38512</v>
      </c>
      <c r="C52" s="1571" t="s">
        <v>38513</v>
      </c>
      <c r="D52" s="1572" t="s">
        <v>38514</v>
      </c>
      <c r="E52" s="1470">
        <v>4500000</v>
      </c>
      <c r="F52" s="1573" t="s">
        <v>272</v>
      </c>
    </row>
    <row r="53" spans="1:6" ht="47.25" x14ac:dyDescent="0.25">
      <c r="A53" s="1571">
        <v>41</v>
      </c>
      <c r="B53" s="1571" t="s">
        <v>38515</v>
      </c>
      <c r="C53" s="1571" t="s">
        <v>38516</v>
      </c>
      <c r="D53" s="1572" t="s">
        <v>3316</v>
      </c>
      <c r="E53" s="1470">
        <v>3000000</v>
      </c>
      <c r="F53" s="1573" t="s">
        <v>13</v>
      </c>
    </row>
    <row r="54" spans="1:6" ht="94.5" x14ac:dyDescent="0.25">
      <c r="A54" s="1571">
        <v>42</v>
      </c>
      <c r="B54" s="1571" t="s">
        <v>38517</v>
      </c>
      <c r="C54" s="1571" t="s">
        <v>38518</v>
      </c>
      <c r="D54" s="1572" t="s">
        <v>38519</v>
      </c>
      <c r="E54" s="1577">
        <v>20000000</v>
      </c>
      <c r="F54" s="1573" t="s">
        <v>13</v>
      </c>
    </row>
    <row r="55" spans="1:6" x14ac:dyDescent="0.25">
      <c r="A55" s="1571"/>
      <c r="B55" s="3081" t="s">
        <v>219</v>
      </c>
      <c r="C55" s="3082"/>
      <c r="D55" s="1572"/>
      <c r="E55" s="1470"/>
      <c r="F55" s="1573"/>
    </row>
    <row r="56" spans="1:6" ht="63" x14ac:dyDescent="0.25">
      <c r="A56" s="1571">
        <v>43</v>
      </c>
      <c r="B56" s="1571" t="s">
        <v>38520</v>
      </c>
      <c r="C56" s="1571" t="s">
        <v>38521</v>
      </c>
      <c r="D56" s="1578" t="s">
        <v>38522</v>
      </c>
      <c r="E56" s="1470">
        <v>500000</v>
      </c>
      <c r="F56" s="1573" t="s">
        <v>13</v>
      </c>
    </row>
    <row r="57" spans="1:6" ht="252" x14ac:dyDescent="0.25">
      <c r="A57" s="1571">
        <v>44</v>
      </c>
      <c r="B57" s="1571" t="s">
        <v>38520</v>
      </c>
      <c r="C57" s="1571" t="s">
        <v>38523</v>
      </c>
      <c r="D57" s="1574" t="s">
        <v>38524</v>
      </c>
      <c r="E57" s="1470">
        <v>4500000</v>
      </c>
      <c r="F57" s="1573" t="s">
        <v>13</v>
      </c>
    </row>
    <row r="58" spans="1:6" x14ac:dyDescent="0.25">
      <c r="A58" s="1571"/>
      <c r="B58" s="3081" t="s">
        <v>477</v>
      </c>
      <c r="C58" s="3082"/>
      <c r="D58" s="1582"/>
      <c r="E58" s="1470"/>
      <c r="F58" s="1573"/>
    </row>
    <row r="59" spans="1:6" ht="189" x14ac:dyDescent="0.25">
      <c r="A59" s="1571">
        <v>45</v>
      </c>
      <c r="B59" s="1572" t="s">
        <v>38525</v>
      </c>
      <c r="C59" s="1572" t="s">
        <v>38526</v>
      </c>
      <c r="D59" s="1574" t="s">
        <v>38527</v>
      </c>
      <c r="E59" s="1470">
        <v>1169256.8</v>
      </c>
      <c r="F59" s="1573" t="s">
        <v>13</v>
      </c>
    </row>
    <row r="60" spans="1:6" ht="189" x14ac:dyDescent="0.25">
      <c r="A60" s="1571">
        <v>46</v>
      </c>
      <c r="B60" s="1572" t="s">
        <v>38528</v>
      </c>
      <c r="C60" s="1572" t="s">
        <v>38529</v>
      </c>
      <c r="D60" s="1574" t="s">
        <v>38527</v>
      </c>
      <c r="E60" s="1470">
        <v>1169256.8</v>
      </c>
      <c r="F60" s="1573" t="s">
        <v>13</v>
      </c>
    </row>
    <row r="61" spans="1:6" ht="189" x14ac:dyDescent="0.25">
      <c r="A61" s="1571">
        <v>47</v>
      </c>
      <c r="B61" s="1572" t="s">
        <v>38530</v>
      </c>
      <c r="C61" s="1572" t="s">
        <v>38531</v>
      </c>
      <c r="D61" s="1574" t="s">
        <v>38527</v>
      </c>
      <c r="E61" s="1470">
        <v>1169256.8</v>
      </c>
      <c r="F61" s="1573" t="s">
        <v>13</v>
      </c>
    </row>
    <row r="62" spans="1:6" ht="189" x14ac:dyDescent="0.25">
      <c r="A62" s="1571">
        <v>48</v>
      </c>
      <c r="B62" s="1571" t="s">
        <v>38499</v>
      </c>
      <c r="C62" s="1571" t="s">
        <v>38532</v>
      </c>
      <c r="D62" s="1574" t="s">
        <v>38527</v>
      </c>
      <c r="E62" s="1470">
        <v>1169256.54</v>
      </c>
      <c r="F62" s="1573" t="s">
        <v>272</v>
      </c>
    </row>
    <row r="63" spans="1:6" ht="31.5" x14ac:dyDescent="0.25">
      <c r="A63" s="1571"/>
      <c r="B63" s="1575" t="s">
        <v>481</v>
      </c>
      <c r="C63" s="1571"/>
      <c r="D63" s="1574"/>
      <c r="E63" s="1470"/>
      <c r="F63" s="1573"/>
    </row>
    <row r="64" spans="1:6" ht="141.75" x14ac:dyDescent="0.25">
      <c r="A64" s="1571">
        <v>49</v>
      </c>
      <c r="B64" s="1571" t="s">
        <v>683</v>
      </c>
      <c r="C64" s="1571" t="s">
        <v>38533</v>
      </c>
      <c r="D64" s="1572" t="s">
        <v>38534</v>
      </c>
      <c r="E64" s="1470">
        <v>3500000</v>
      </c>
      <c r="F64" s="1573" t="s">
        <v>13</v>
      </c>
    </row>
    <row r="65" spans="1:6" x14ac:dyDescent="0.25">
      <c r="A65" s="1571"/>
      <c r="B65" s="3084" t="s">
        <v>248</v>
      </c>
      <c r="C65" s="3085"/>
      <c r="D65" s="1572"/>
      <c r="E65" s="1579">
        <f>SUM(E6:E64)</f>
        <v>81310344.819999993</v>
      </c>
      <c r="F65" s="1573"/>
    </row>
    <row r="66" spans="1:6" x14ac:dyDescent="0.25">
      <c r="A66" s="131"/>
      <c r="B66" s="2348" t="s">
        <v>288</v>
      </c>
      <c r="C66" s="2350"/>
      <c r="D66" s="70"/>
      <c r="E66" s="71"/>
      <c r="F66" s="70"/>
    </row>
    <row r="67" spans="1:6" ht="47.25" x14ac:dyDescent="0.25">
      <c r="A67" s="131">
        <v>1</v>
      </c>
      <c r="B67" s="69" t="s">
        <v>289</v>
      </c>
      <c r="C67" s="69" t="s">
        <v>37290</v>
      </c>
      <c r="D67" s="69" t="s">
        <v>329</v>
      </c>
      <c r="E67" s="74">
        <v>1000000</v>
      </c>
      <c r="F67" s="69" t="s">
        <v>135</v>
      </c>
    </row>
    <row r="68" spans="1:6" x14ac:dyDescent="0.25">
      <c r="A68" s="131"/>
      <c r="B68" s="2348" t="s">
        <v>34</v>
      </c>
      <c r="C68" s="2350"/>
      <c r="D68" s="69"/>
      <c r="E68" s="74"/>
      <c r="F68" s="69"/>
    </row>
    <row r="69" spans="1:6" ht="47.25" x14ac:dyDescent="0.25">
      <c r="A69" s="131">
        <v>2</v>
      </c>
      <c r="B69" s="69" t="s">
        <v>309</v>
      </c>
      <c r="C69" s="69" t="s">
        <v>37291</v>
      </c>
      <c r="D69" s="69" t="s">
        <v>554</v>
      </c>
      <c r="E69" s="74">
        <v>4500000</v>
      </c>
      <c r="F69" s="69" t="s">
        <v>135</v>
      </c>
    </row>
    <row r="70" spans="1:6" x14ac:dyDescent="0.25">
      <c r="A70" s="130"/>
      <c r="B70" s="70" t="s">
        <v>704</v>
      </c>
      <c r="C70" s="70"/>
      <c r="D70" s="70"/>
      <c r="E70" s="82">
        <v>5500000</v>
      </c>
      <c r="F70" s="70"/>
    </row>
    <row r="71" spans="1:6" ht="16.5" customHeight="1" x14ac:dyDescent="0.25">
      <c r="A71" s="88"/>
      <c r="B71" s="2373" t="s">
        <v>324</v>
      </c>
      <c r="C71" s="2374"/>
      <c r="D71" s="88"/>
      <c r="E71" s="89">
        <f>E70+E65</f>
        <v>86810344.819999993</v>
      </c>
      <c r="F71" s="88"/>
    </row>
    <row r="75" spans="1:6" x14ac:dyDescent="0.25">
      <c r="A75" s="3064" t="s">
        <v>0</v>
      </c>
      <c r="B75" s="3064"/>
      <c r="C75" s="3064"/>
      <c r="D75" s="3064"/>
      <c r="E75" s="3064"/>
      <c r="F75" s="3064"/>
    </row>
    <row r="76" spans="1:6" x14ac:dyDescent="0.25">
      <c r="A76" s="3064" t="s">
        <v>38427</v>
      </c>
      <c r="B76" s="3064"/>
      <c r="C76" s="3064"/>
      <c r="D76" s="3064"/>
      <c r="E76" s="3064"/>
      <c r="F76" s="3064"/>
    </row>
    <row r="77" spans="1:6" x14ac:dyDescent="0.25">
      <c r="A77" s="3064" t="s">
        <v>281</v>
      </c>
      <c r="B77" s="3064"/>
      <c r="C77" s="3064"/>
      <c r="D77" s="3064"/>
      <c r="E77" s="3064"/>
      <c r="F77" s="3064"/>
    </row>
    <row r="78" spans="1:6" x14ac:dyDescent="0.25">
      <c r="A78" s="1528" t="s">
        <v>3</v>
      </c>
      <c r="B78" s="1529" t="s">
        <v>283</v>
      </c>
      <c r="C78" s="1529" t="s">
        <v>284</v>
      </c>
      <c r="D78" s="1529" t="s">
        <v>285</v>
      </c>
      <c r="E78" s="332" t="s">
        <v>286</v>
      </c>
      <c r="F78" s="1529" t="s">
        <v>287</v>
      </c>
    </row>
    <row r="79" spans="1:6" x14ac:dyDescent="0.25">
      <c r="A79" s="1531"/>
      <c r="B79" s="3065" t="s">
        <v>288</v>
      </c>
      <c r="C79" s="3065"/>
      <c r="D79" s="330"/>
      <c r="E79" s="1580"/>
      <c r="F79" s="1581"/>
    </row>
    <row r="80" spans="1:6" ht="78.75" x14ac:dyDescent="0.25">
      <c r="A80" s="277">
        <v>1</v>
      </c>
      <c r="B80" s="156" t="s">
        <v>721</v>
      </c>
      <c r="C80" s="156" t="s">
        <v>38439</v>
      </c>
      <c r="D80" s="156" t="s">
        <v>38535</v>
      </c>
      <c r="E80" s="1320">
        <v>182758.54</v>
      </c>
      <c r="F80" s="277" t="s">
        <v>272</v>
      </c>
    </row>
    <row r="81" spans="1:6" ht="63" x14ac:dyDescent="0.25">
      <c r="A81" s="277">
        <v>2</v>
      </c>
      <c r="B81" s="156" t="s">
        <v>23</v>
      </c>
      <c r="C81" s="156" t="s">
        <v>38435</v>
      </c>
      <c r="D81" s="156" t="s">
        <v>38536</v>
      </c>
      <c r="E81" s="1320">
        <v>500000</v>
      </c>
      <c r="F81" s="277" t="s">
        <v>272</v>
      </c>
    </row>
    <row r="82" spans="1:6" x14ac:dyDescent="0.25">
      <c r="A82" s="277"/>
      <c r="B82" s="2375" t="s">
        <v>8990</v>
      </c>
      <c r="C82" s="2449"/>
      <c r="D82" s="2376"/>
      <c r="E82" s="1320"/>
      <c r="F82" s="277"/>
    </row>
    <row r="83" spans="1:6" ht="63" x14ac:dyDescent="0.25">
      <c r="A83" s="277">
        <v>3</v>
      </c>
      <c r="B83" s="156" t="s">
        <v>290</v>
      </c>
      <c r="C83" s="156" t="s">
        <v>38439</v>
      </c>
      <c r="D83" s="156" t="s">
        <v>38537</v>
      </c>
      <c r="E83" s="1320">
        <v>341379.3</v>
      </c>
      <c r="F83" s="277" t="s">
        <v>272</v>
      </c>
    </row>
    <row r="84" spans="1:6" x14ac:dyDescent="0.25">
      <c r="A84" s="277"/>
      <c r="B84" s="2357" t="s">
        <v>38538</v>
      </c>
      <c r="C84" s="2357"/>
      <c r="D84" s="156"/>
      <c r="E84" s="1320"/>
      <c r="F84" s="277"/>
    </row>
    <row r="85" spans="1:6" ht="63" x14ac:dyDescent="0.25">
      <c r="A85" s="277">
        <v>4</v>
      </c>
      <c r="B85" s="156" t="s">
        <v>38539</v>
      </c>
      <c r="C85" s="156" t="s">
        <v>38443</v>
      </c>
      <c r="D85" s="156" t="s">
        <v>38540</v>
      </c>
      <c r="E85" s="1320">
        <v>568965.5</v>
      </c>
      <c r="F85" s="277" t="s">
        <v>272</v>
      </c>
    </row>
    <row r="86" spans="1:6" x14ac:dyDescent="0.25">
      <c r="A86" s="277"/>
      <c r="B86" s="2357" t="s">
        <v>37296</v>
      </c>
      <c r="C86" s="2357"/>
      <c r="D86" s="156"/>
      <c r="E86" s="1320"/>
      <c r="F86" s="277"/>
    </row>
    <row r="87" spans="1:6" ht="110.25" x14ac:dyDescent="0.25">
      <c r="A87" s="277">
        <v>5</v>
      </c>
      <c r="B87" s="156" t="s">
        <v>38541</v>
      </c>
      <c r="C87" s="156" t="s">
        <v>38542</v>
      </c>
      <c r="D87" s="182" t="s">
        <v>38543</v>
      </c>
      <c r="E87" s="1320">
        <v>4200000</v>
      </c>
      <c r="F87" s="277" t="s">
        <v>13</v>
      </c>
    </row>
    <row r="88" spans="1:6" ht="173.25" x14ac:dyDescent="0.25">
      <c r="A88" s="277">
        <v>6</v>
      </c>
      <c r="B88" s="156" t="s">
        <v>38544</v>
      </c>
      <c r="C88" s="156" t="s">
        <v>38545</v>
      </c>
      <c r="D88" s="156" t="s">
        <v>38546</v>
      </c>
      <c r="E88" s="1320">
        <v>2886207</v>
      </c>
      <c r="F88" s="277" t="s">
        <v>13</v>
      </c>
    </row>
    <row r="89" spans="1:6" ht="110.25" x14ac:dyDescent="0.25">
      <c r="A89" s="277">
        <v>7</v>
      </c>
      <c r="B89" s="156" t="s">
        <v>38509</v>
      </c>
      <c r="C89" s="156" t="s">
        <v>38547</v>
      </c>
      <c r="D89" s="156" t="s">
        <v>38548</v>
      </c>
      <c r="E89" s="1320">
        <v>2700000</v>
      </c>
      <c r="F89" s="277" t="s">
        <v>13</v>
      </c>
    </row>
    <row r="90" spans="1:6" x14ac:dyDescent="0.25">
      <c r="A90" s="277"/>
      <c r="B90" s="2357" t="s">
        <v>248</v>
      </c>
      <c r="C90" s="2357"/>
      <c r="D90" s="2357"/>
      <c r="E90" s="670">
        <f>SUM(E80:E89)</f>
        <v>11379310.34</v>
      </c>
      <c r="F90" s="277"/>
    </row>
  </sheetData>
  <mergeCells count="24">
    <mergeCell ref="B58:C58"/>
    <mergeCell ref="B82:D82"/>
    <mergeCell ref="B90:D90"/>
    <mergeCell ref="B65:C65"/>
    <mergeCell ref="B66:C66"/>
    <mergeCell ref="B68:C68"/>
    <mergeCell ref="B71:C71"/>
    <mergeCell ref="A75:F75"/>
    <mergeCell ref="A76:F76"/>
    <mergeCell ref="A77:F77"/>
    <mergeCell ref="B79:C79"/>
    <mergeCell ref="B84:C84"/>
    <mergeCell ref="B86:C86"/>
    <mergeCell ref="A1:F1"/>
    <mergeCell ref="A2:F2"/>
    <mergeCell ref="A3:F3"/>
    <mergeCell ref="B5:C5"/>
    <mergeCell ref="B11:C11"/>
    <mergeCell ref="B15:C15"/>
    <mergeCell ref="B23:C23"/>
    <mergeCell ref="B25:C25"/>
    <mergeCell ref="B51:C51"/>
    <mergeCell ref="B55:C55"/>
    <mergeCell ref="B19:C19"/>
  </mergeCells>
  <pageMargins left="0.7" right="0.7" top="0.75" bottom="0.75" header="0.3" footer="0.3"/>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9"/>
  <sheetViews>
    <sheetView topLeftCell="A44" workbookViewId="0">
      <selection activeCell="C77" sqref="C77"/>
    </sheetView>
  </sheetViews>
  <sheetFormatPr defaultRowHeight="15.75" x14ac:dyDescent="0.25"/>
  <cols>
    <col min="1" max="1" width="9.140625" style="128"/>
    <col min="2" max="2" width="14.28515625" style="128" customWidth="1"/>
    <col min="3" max="3" width="43.5703125" style="128" customWidth="1"/>
    <col min="4" max="4" width="17.28515625" style="128" customWidth="1"/>
    <col min="5" max="5" width="19.42578125" style="128" customWidth="1"/>
    <col min="6" max="6" width="14.5703125" style="128" customWidth="1"/>
    <col min="7" max="16384" width="9.140625" style="128"/>
  </cols>
  <sheetData>
    <row r="1" spans="1:6" x14ac:dyDescent="0.25">
      <c r="A1" s="2360" t="s">
        <v>0</v>
      </c>
      <c r="B1" s="2360"/>
      <c r="C1" s="2360"/>
      <c r="D1" s="2360"/>
      <c r="E1" s="2360"/>
      <c r="F1" s="2360"/>
    </row>
    <row r="2" spans="1:6" x14ac:dyDescent="0.25">
      <c r="A2" s="2360" t="s">
        <v>38549</v>
      </c>
      <c r="B2" s="2360"/>
      <c r="C2" s="2360"/>
      <c r="D2" s="2360"/>
      <c r="E2" s="2360"/>
      <c r="F2" s="2360"/>
    </row>
    <row r="3" spans="1:6" x14ac:dyDescent="0.25">
      <c r="A3" s="2360" t="s">
        <v>281</v>
      </c>
      <c r="B3" s="2360"/>
      <c r="C3" s="2360"/>
      <c r="D3" s="2360"/>
      <c r="E3" s="2360"/>
      <c r="F3" s="2360"/>
    </row>
    <row r="4" spans="1:6" ht="31.5" x14ac:dyDescent="0.25">
      <c r="A4" s="1420" t="s">
        <v>3</v>
      </c>
      <c r="B4" s="8" t="s">
        <v>283</v>
      </c>
      <c r="C4" s="8" t="s">
        <v>284</v>
      </c>
      <c r="D4" s="37" t="s">
        <v>5291</v>
      </c>
      <c r="E4" s="138" t="s">
        <v>286</v>
      </c>
      <c r="F4" s="219" t="s">
        <v>287</v>
      </c>
    </row>
    <row r="5" spans="1:6" x14ac:dyDescent="0.25">
      <c r="A5" s="719"/>
      <c r="B5" s="1170" t="s">
        <v>9</v>
      </c>
      <c r="C5" s="1170"/>
      <c r="D5" s="590"/>
      <c r="E5" s="187"/>
      <c r="F5" s="72"/>
    </row>
    <row r="6" spans="1:6" ht="47.25" x14ac:dyDescent="0.25">
      <c r="A6" s="193">
        <v>1</v>
      </c>
      <c r="B6" s="10" t="s">
        <v>289</v>
      </c>
      <c r="C6" s="75" t="s">
        <v>38550</v>
      </c>
      <c r="D6" s="75" t="s">
        <v>38551</v>
      </c>
      <c r="E6" s="187">
        <v>1850424</v>
      </c>
      <c r="F6" s="72" t="s">
        <v>135</v>
      </c>
    </row>
    <row r="7" spans="1:6" ht="189" x14ac:dyDescent="0.25">
      <c r="A7" s="193">
        <v>2</v>
      </c>
      <c r="B7" s="75" t="s">
        <v>295</v>
      </c>
      <c r="C7" s="75" t="s">
        <v>38552</v>
      </c>
      <c r="D7" s="75" t="s">
        <v>38553</v>
      </c>
      <c r="E7" s="187">
        <v>321644</v>
      </c>
      <c r="F7" s="72" t="s">
        <v>4730</v>
      </c>
    </row>
    <row r="8" spans="1:6" ht="31.5" x14ac:dyDescent="0.25">
      <c r="A8" s="193">
        <v>3</v>
      </c>
      <c r="B8" s="75" t="s">
        <v>17</v>
      </c>
      <c r="C8" s="75" t="s">
        <v>38554</v>
      </c>
      <c r="D8" s="75" t="s">
        <v>537</v>
      </c>
      <c r="E8" s="187">
        <v>96360</v>
      </c>
      <c r="F8" s="72" t="s">
        <v>4730</v>
      </c>
    </row>
    <row r="9" spans="1:6" ht="47.25" x14ac:dyDescent="0.25">
      <c r="A9" s="193">
        <v>4</v>
      </c>
      <c r="B9" s="75" t="s">
        <v>20</v>
      </c>
      <c r="C9" s="75" t="s">
        <v>38555</v>
      </c>
      <c r="D9" s="75" t="s">
        <v>539</v>
      </c>
      <c r="E9" s="187">
        <v>70800</v>
      </c>
      <c r="F9" s="72" t="s">
        <v>4730</v>
      </c>
    </row>
    <row r="10" spans="1:6" ht="141.75" x14ac:dyDescent="0.25">
      <c r="A10" s="193">
        <v>5</v>
      </c>
      <c r="B10" s="75" t="s">
        <v>23</v>
      </c>
      <c r="C10" s="75" t="s">
        <v>38556</v>
      </c>
      <c r="D10" s="75" t="s">
        <v>38557</v>
      </c>
      <c r="E10" s="187">
        <v>1869392</v>
      </c>
      <c r="F10" s="72" t="s">
        <v>135</v>
      </c>
    </row>
    <row r="11" spans="1:6" x14ac:dyDescent="0.25">
      <c r="A11" s="541"/>
      <c r="B11" s="2351" t="s">
        <v>37206</v>
      </c>
      <c r="C11" s="2351"/>
      <c r="D11" s="75"/>
      <c r="E11" s="187"/>
      <c r="F11" s="71"/>
    </row>
    <row r="12" spans="1:6" ht="110.25" x14ac:dyDescent="0.25">
      <c r="A12" s="193">
        <v>6</v>
      </c>
      <c r="B12" s="75" t="s">
        <v>295</v>
      </c>
      <c r="C12" s="75" t="s">
        <v>38558</v>
      </c>
      <c r="D12" s="75" t="s">
        <v>336</v>
      </c>
      <c r="E12" s="187">
        <v>930310</v>
      </c>
      <c r="F12" s="72" t="s">
        <v>135</v>
      </c>
    </row>
    <row r="13" spans="1:6" ht="94.5" x14ac:dyDescent="0.25">
      <c r="A13" s="193">
        <v>7</v>
      </c>
      <c r="B13" s="75" t="s">
        <v>23</v>
      </c>
      <c r="C13" s="75" t="s">
        <v>38559</v>
      </c>
      <c r="D13" s="75" t="s">
        <v>541</v>
      </c>
      <c r="E13" s="187">
        <v>1074000</v>
      </c>
      <c r="F13" s="72" t="s">
        <v>135</v>
      </c>
    </row>
    <row r="14" spans="1:6" ht="78.75" x14ac:dyDescent="0.25">
      <c r="A14" s="193">
        <v>8</v>
      </c>
      <c r="B14" s="75" t="s">
        <v>299</v>
      </c>
      <c r="C14" s="75" t="s">
        <v>38560</v>
      </c>
      <c r="D14" s="75" t="s">
        <v>38561</v>
      </c>
      <c r="E14" s="187">
        <v>600000</v>
      </c>
      <c r="F14" s="72" t="s">
        <v>135</v>
      </c>
    </row>
    <row r="15" spans="1:6" x14ac:dyDescent="0.25">
      <c r="A15" s="3087">
        <v>9</v>
      </c>
      <c r="B15" s="2385" t="s">
        <v>41</v>
      </c>
      <c r="C15" s="2385" t="s">
        <v>38562</v>
      </c>
      <c r="D15" s="2385" t="s">
        <v>43</v>
      </c>
      <c r="E15" s="3086">
        <v>4568965.5199999996</v>
      </c>
      <c r="F15" s="2386" t="s">
        <v>135</v>
      </c>
    </row>
    <row r="16" spans="1:6" x14ac:dyDescent="0.25">
      <c r="A16" s="3088"/>
      <c r="B16" s="2385"/>
      <c r="C16" s="2385"/>
      <c r="D16" s="2385"/>
      <c r="E16" s="3086"/>
      <c r="F16" s="2386"/>
    </row>
    <row r="17" spans="1:6" ht="141.75" x14ac:dyDescent="0.25">
      <c r="A17" s="193">
        <v>10</v>
      </c>
      <c r="B17" s="75" t="s">
        <v>307</v>
      </c>
      <c r="C17" s="75" t="s">
        <v>38563</v>
      </c>
      <c r="D17" s="75" t="s">
        <v>38564</v>
      </c>
      <c r="E17" s="187">
        <v>1736206</v>
      </c>
      <c r="F17" s="72" t="s">
        <v>38565</v>
      </c>
    </row>
    <row r="18" spans="1:6" ht="409.5" x14ac:dyDescent="0.25">
      <c r="A18" s="193">
        <v>11</v>
      </c>
      <c r="B18" s="75" t="s">
        <v>696</v>
      </c>
      <c r="C18" s="75" t="s">
        <v>38566</v>
      </c>
      <c r="D18" s="75" t="s">
        <v>38567</v>
      </c>
      <c r="E18" s="187">
        <v>1736206</v>
      </c>
      <c r="F18" s="72" t="s">
        <v>135</v>
      </c>
    </row>
    <row r="19" spans="1:6" x14ac:dyDescent="0.25">
      <c r="A19" s="193"/>
      <c r="B19" s="2351" t="s">
        <v>552</v>
      </c>
      <c r="C19" s="2351"/>
      <c r="D19" s="75"/>
      <c r="E19" s="187"/>
      <c r="F19" s="72"/>
    </row>
    <row r="20" spans="1:6" ht="47.25" x14ac:dyDescent="0.25">
      <c r="A20" s="193">
        <v>12</v>
      </c>
      <c r="B20" s="75" t="s">
        <v>309</v>
      </c>
      <c r="C20" s="75" t="s">
        <v>38568</v>
      </c>
      <c r="D20" s="75" t="s">
        <v>554</v>
      </c>
      <c r="E20" s="77">
        <v>12383620</v>
      </c>
      <c r="F20" s="72" t="s">
        <v>135</v>
      </c>
    </row>
    <row r="21" spans="1:6" ht="47.25" x14ac:dyDescent="0.25">
      <c r="A21" s="193">
        <v>13</v>
      </c>
      <c r="B21" s="75" t="s">
        <v>342</v>
      </c>
      <c r="C21" s="75" t="s">
        <v>38569</v>
      </c>
      <c r="D21" s="75" t="s">
        <v>554</v>
      </c>
      <c r="E21" s="187">
        <v>10000000</v>
      </c>
      <c r="F21" s="72" t="s">
        <v>135</v>
      </c>
    </row>
    <row r="22" spans="1:6" ht="220.5" x14ac:dyDescent="0.25">
      <c r="A22" s="193">
        <v>14</v>
      </c>
      <c r="B22" s="75" t="s">
        <v>38570</v>
      </c>
      <c r="C22" s="75" t="s">
        <v>38571</v>
      </c>
      <c r="D22" s="75" t="s">
        <v>38572</v>
      </c>
      <c r="E22" s="187">
        <v>1500000</v>
      </c>
      <c r="F22" s="72" t="s">
        <v>13</v>
      </c>
    </row>
    <row r="23" spans="1:6" ht="94.5" x14ac:dyDescent="0.25">
      <c r="A23" s="193">
        <v>15</v>
      </c>
      <c r="B23" s="75" t="s">
        <v>38573</v>
      </c>
      <c r="C23" s="75" t="s">
        <v>38574</v>
      </c>
      <c r="D23" s="75" t="s">
        <v>38575</v>
      </c>
      <c r="E23" s="187">
        <v>3000000</v>
      </c>
      <c r="F23" s="72" t="s">
        <v>13</v>
      </c>
    </row>
    <row r="24" spans="1:6" ht="141.75" x14ac:dyDescent="0.25">
      <c r="A24" s="193">
        <v>16</v>
      </c>
      <c r="B24" s="75" t="s">
        <v>38576</v>
      </c>
      <c r="C24" s="75" t="s">
        <v>38577</v>
      </c>
      <c r="D24" s="75" t="s">
        <v>38578</v>
      </c>
      <c r="E24" s="187">
        <v>3500000</v>
      </c>
      <c r="F24" s="72" t="s">
        <v>13</v>
      </c>
    </row>
    <row r="25" spans="1:6" ht="94.5" x14ac:dyDescent="0.25">
      <c r="A25" s="193">
        <v>17</v>
      </c>
      <c r="B25" s="75" t="s">
        <v>38579</v>
      </c>
      <c r="C25" s="75" t="s">
        <v>38580</v>
      </c>
      <c r="D25" s="75" t="s">
        <v>38581</v>
      </c>
      <c r="E25" s="187">
        <v>2300000</v>
      </c>
      <c r="F25" s="72" t="s">
        <v>13</v>
      </c>
    </row>
    <row r="26" spans="1:6" ht="315" x14ac:dyDescent="0.25">
      <c r="A26" s="193">
        <v>18</v>
      </c>
      <c r="B26" s="75" t="s">
        <v>38582</v>
      </c>
      <c r="C26" s="75" t="s">
        <v>38583</v>
      </c>
      <c r="D26" s="75" t="s">
        <v>38584</v>
      </c>
      <c r="E26" s="187">
        <v>4000000</v>
      </c>
      <c r="F26" s="72" t="s">
        <v>13</v>
      </c>
    </row>
    <row r="27" spans="1:6" x14ac:dyDescent="0.25">
      <c r="A27" s="193"/>
      <c r="B27" s="2351" t="s">
        <v>613</v>
      </c>
      <c r="C27" s="2351"/>
      <c r="D27" s="75"/>
      <c r="E27" s="187"/>
      <c r="F27" s="72"/>
    </row>
    <row r="28" spans="1:6" ht="173.25" x14ac:dyDescent="0.25">
      <c r="A28" s="193">
        <v>19</v>
      </c>
      <c r="B28" s="75" t="s">
        <v>38585</v>
      </c>
      <c r="C28" s="75" t="s">
        <v>38586</v>
      </c>
      <c r="D28" s="75" t="s">
        <v>38587</v>
      </c>
      <c r="E28" s="187">
        <v>5295390.0999999996</v>
      </c>
      <c r="F28" s="72" t="s">
        <v>5827</v>
      </c>
    </row>
    <row r="29" spans="1:6" ht="157.5" x14ac:dyDescent="0.25">
      <c r="A29" s="193">
        <v>20</v>
      </c>
      <c r="B29" s="75" t="s">
        <v>38588</v>
      </c>
      <c r="C29" s="75" t="s">
        <v>38589</v>
      </c>
      <c r="D29" s="75" t="s">
        <v>38590</v>
      </c>
      <c r="E29" s="187">
        <v>1527400</v>
      </c>
      <c r="F29" s="72" t="s">
        <v>13</v>
      </c>
    </row>
    <row r="30" spans="1:6" ht="157.5" x14ac:dyDescent="0.25">
      <c r="A30" s="193">
        <v>21</v>
      </c>
      <c r="B30" s="75" t="s">
        <v>38591</v>
      </c>
      <c r="C30" s="75" t="s">
        <v>38592</v>
      </c>
      <c r="D30" s="75" t="s">
        <v>38590</v>
      </c>
      <c r="E30" s="187">
        <v>1527400</v>
      </c>
      <c r="F30" s="72" t="s">
        <v>13</v>
      </c>
    </row>
    <row r="31" spans="1:6" ht="157.5" x14ac:dyDescent="0.25">
      <c r="A31" s="193">
        <v>22</v>
      </c>
      <c r="B31" s="75" t="s">
        <v>38593</v>
      </c>
      <c r="C31" s="75" t="s">
        <v>38594</v>
      </c>
      <c r="D31" s="75" t="s">
        <v>38595</v>
      </c>
      <c r="E31" s="187">
        <v>1148400</v>
      </c>
      <c r="F31" s="72" t="s">
        <v>13</v>
      </c>
    </row>
    <row r="32" spans="1:6" ht="157.5" x14ac:dyDescent="0.25">
      <c r="A32" s="193">
        <v>23</v>
      </c>
      <c r="B32" s="75" t="s">
        <v>38596</v>
      </c>
      <c r="C32" s="75" t="s">
        <v>38597</v>
      </c>
      <c r="D32" s="75" t="s">
        <v>38595</v>
      </c>
      <c r="E32" s="187">
        <v>1148400</v>
      </c>
      <c r="F32" s="72" t="s">
        <v>13</v>
      </c>
    </row>
    <row r="33" spans="1:6" ht="157.5" x14ac:dyDescent="0.25">
      <c r="A33" s="193">
        <v>24</v>
      </c>
      <c r="B33" s="75" t="s">
        <v>38598</v>
      </c>
      <c r="C33" s="75" t="s">
        <v>38599</v>
      </c>
      <c r="D33" s="75" t="s">
        <v>38595</v>
      </c>
      <c r="E33" s="187">
        <v>1148400</v>
      </c>
      <c r="F33" s="72" t="s">
        <v>13</v>
      </c>
    </row>
    <row r="34" spans="1:6" x14ac:dyDescent="0.25">
      <c r="A34" s="193"/>
      <c r="B34" s="2351" t="s">
        <v>1461</v>
      </c>
      <c r="C34" s="2351"/>
      <c r="D34" s="75"/>
      <c r="E34" s="187"/>
      <c r="F34" s="72"/>
    </row>
    <row r="35" spans="1:6" ht="126" x14ac:dyDescent="0.25">
      <c r="A35" s="193">
        <v>25</v>
      </c>
      <c r="B35" s="75" t="s">
        <v>38600</v>
      </c>
      <c r="C35" s="75" t="s">
        <v>38601</v>
      </c>
      <c r="D35" s="75" t="s">
        <v>38602</v>
      </c>
      <c r="E35" s="187">
        <v>2500000</v>
      </c>
      <c r="F35" s="72" t="s">
        <v>13</v>
      </c>
    </row>
    <row r="36" spans="1:6" ht="94.5" x14ac:dyDescent="0.25">
      <c r="A36" s="193">
        <v>26</v>
      </c>
      <c r="B36" s="75" t="s">
        <v>38603</v>
      </c>
      <c r="C36" s="75" t="s">
        <v>38604</v>
      </c>
      <c r="D36" s="10" t="s">
        <v>38605</v>
      </c>
      <c r="E36" s="187">
        <v>1000000</v>
      </c>
      <c r="F36" s="72" t="s">
        <v>38606</v>
      </c>
    </row>
    <row r="37" spans="1:6" ht="94.5" x14ac:dyDescent="0.25">
      <c r="A37" s="193">
        <v>27</v>
      </c>
      <c r="B37" s="75" t="s">
        <v>38607</v>
      </c>
      <c r="C37" s="75" t="s">
        <v>38608</v>
      </c>
      <c r="D37" s="75" t="s">
        <v>38605</v>
      </c>
      <c r="E37" s="187">
        <v>1000000</v>
      </c>
      <c r="F37" s="72" t="s">
        <v>38606</v>
      </c>
    </row>
    <row r="38" spans="1:6" ht="94.5" x14ac:dyDescent="0.25">
      <c r="A38" s="193">
        <v>28</v>
      </c>
      <c r="B38" s="75" t="s">
        <v>38609</v>
      </c>
      <c r="C38" s="75" t="s">
        <v>38610</v>
      </c>
      <c r="D38" s="75" t="s">
        <v>38611</v>
      </c>
      <c r="E38" s="187">
        <v>3500000</v>
      </c>
      <c r="F38" s="72" t="s">
        <v>135</v>
      </c>
    </row>
    <row r="39" spans="1:6" ht="346.5" x14ac:dyDescent="0.25">
      <c r="A39" s="193">
        <v>29</v>
      </c>
      <c r="B39" s="75" t="s">
        <v>478</v>
      </c>
      <c r="C39" s="75" t="s">
        <v>38612</v>
      </c>
      <c r="D39" s="75" t="s">
        <v>38613</v>
      </c>
      <c r="E39" s="187">
        <v>4677027.2</v>
      </c>
      <c r="F39" s="72" t="s">
        <v>13</v>
      </c>
    </row>
    <row r="40" spans="1:6" x14ac:dyDescent="0.25">
      <c r="A40" s="193"/>
      <c r="B40" s="2351" t="s">
        <v>683</v>
      </c>
      <c r="C40" s="2351"/>
      <c r="D40" s="75"/>
      <c r="E40" s="187"/>
      <c r="F40" s="72"/>
    </row>
    <row r="41" spans="1:6" ht="47.25" x14ac:dyDescent="0.25">
      <c r="A41" s="193">
        <v>30</v>
      </c>
      <c r="B41" s="75" t="s">
        <v>683</v>
      </c>
      <c r="C41" s="75" t="s">
        <v>38614</v>
      </c>
      <c r="D41" s="75" t="s">
        <v>38615</v>
      </c>
      <c r="E41" s="187">
        <v>3500000</v>
      </c>
      <c r="F41" s="72" t="s">
        <v>13</v>
      </c>
    </row>
    <row r="42" spans="1:6" ht="110.25" x14ac:dyDescent="0.25">
      <c r="A42" s="193">
        <v>31</v>
      </c>
      <c r="B42" s="75" t="s">
        <v>38616</v>
      </c>
      <c r="C42" s="75" t="s">
        <v>38617</v>
      </c>
      <c r="D42" s="75" t="s">
        <v>38618</v>
      </c>
      <c r="E42" s="187">
        <v>1800000</v>
      </c>
      <c r="F42" s="72" t="s">
        <v>13</v>
      </c>
    </row>
    <row r="43" spans="1:6" x14ac:dyDescent="0.25">
      <c r="A43" s="193"/>
      <c r="B43" s="2351" t="s">
        <v>704</v>
      </c>
      <c r="C43" s="2351"/>
      <c r="D43" s="2351"/>
      <c r="E43" s="189">
        <f>SUM(E6:E42)</f>
        <v>81310344.820000008</v>
      </c>
      <c r="F43" s="71"/>
    </row>
    <row r="44" spans="1:6" x14ac:dyDescent="0.25">
      <c r="A44" s="131"/>
      <c r="B44" s="2348" t="s">
        <v>288</v>
      </c>
      <c r="C44" s="2350"/>
      <c r="D44" s="70"/>
      <c r="E44" s="71"/>
      <c r="F44" s="70"/>
    </row>
    <row r="45" spans="1:6" ht="47.25" x14ac:dyDescent="0.25">
      <c r="A45" s="131">
        <v>1</v>
      </c>
      <c r="B45" s="69" t="s">
        <v>289</v>
      </c>
      <c r="C45" s="69" t="s">
        <v>37290</v>
      </c>
      <c r="D45" s="69" t="s">
        <v>329</v>
      </c>
      <c r="E45" s="74">
        <v>1000000</v>
      </c>
      <c r="F45" s="69" t="s">
        <v>135</v>
      </c>
    </row>
    <row r="46" spans="1:6" x14ac:dyDescent="0.25">
      <c r="A46" s="131"/>
      <c r="B46" s="2348" t="s">
        <v>34</v>
      </c>
      <c r="C46" s="2350"/>
      <c r="D46" s="69"/>
      <c r="E46" s="74"/>
      <c r="F46" s="69"/>
    </row>
    <row r="47" spans="1:6" ht="47.25" x14ac:dyDescent="0.25">
      <c r="A47" s="131">
        <v>2</v>
      </c>
      <c r="B47" s="69" t="s">
        <v>309</v>
      </c>
      <c r="C47" s="69" t="s">
        <v>37291</v>
      </c>
      <c r="D47" s="69" t="s">
        <v>554</v>
      </c>
      <c r="E47" s="74">
        <v>4500000</v>
      </c>
      <c r="F47" s="69" t="s">
        <v>135</v>
      </c>
    </row>
    <row r="48" spans="1:6" x14ac:dyDescent="0.25">
      <c r="A48" s="130"/>
      <c r="B48" s="70" t="s">
        <v>704</v>
      </c>
      <c r="C48" s="70"/>
      <c r="D48" s="70"/>
      <c r="E48" s="82">
        <v>5500000</v>
      </c>
      <c r="F48" s="70"/>
    </row>
    <row r="49" spans="1:6" x14ac:dyDescent="0.25">
      <c r="A49" s="88"/>
      <c r="B49" s="88" t="s">
        <v>8563</v>
      </c>
      <c r="C49" s="88"/>
      <c r="D49" s="88"/>
      <c r="E49" s="89">
        <f>E48+E43</f>
        <v>86810344.820000008</v>
      </c>
      <c r="F49" s="88"/>
    </row>
    <row r="53" spans="1:6" x14ac:dyDescent="0.25">
      <c r="A53" s="2693" t="s">
        <v>0</v>
      </c>
      <c r="B53" s="2693"/>
      <c r="C53" s="2693"/>
      <c r="D53" s="2693"/>
      <c r="E53" s="2693"/>
      <c r="F53" s="2693"/>
    </row>
    <row r="54" spans="1:6" x14ac:dyDescent="0.25">
      <c r="A54" s="2693" t="s">
        <v>38619</v>
      </c>
      <c r="B54" s="2693"/>
      <c r="C54" s="2693"/>
      <c r="D54" s="2693"/>
      <c r="E54" s="2693"/>
      <c r="F54" s="2693"/>
    </row>
    <row r="55" spans="1:6" x14ac:dyDescent="0.25">
      <c r="A55" s="2693" t="s">
        <v>281</v>
      </c>
      <c r="B55" s="2693"/>
      <c r="C55" s="2693"/>
      <c r="D55" s="2693"/>
      <c r="E55" s="2693"/>
      <c r="F55" s="2693"/>
    </row>
    <row r="56" spans="1:6" ht="31.5" x14ac:dyDescent="0.25">
      <c r="A56" s="381" t="s">
        <v>3</v>
      </c>
      <c r="B56" s="382" t="s">
        <v>283</v>
      </c>
      <c r="C56" s="382" t="s">
        <v>284</v>
      </c>
      <c r="D56" s="382" t="s">
        <v>285</v>
      </c>
      <c r="E56" s="332" t="s">
        <v>286</v>
      </c>
      <c r="F56" s="116" t="s">
        <v>287</v>
      </c>
    </row>
    <row r="57" spans="1:6" x14ac:dyDescent="0.25">
      <c r="A57" s="120"/>
      <c r="B57" s="2358" t="s">
        <v>27054</v>
      </c>
      <c r="C57" s="2358"/>
      <c r="D57" s="382"/>
      <c r="E57" s="332"/>
      <c r="F57" s="116"/>
    </row>
    <row r="58" spans="1:6" ht="47.25" x14ac:dyDescent="0.25">
      <c r="A58" s="156">
        <v>1</v>
      </c>
      <c r="B58" s="156" t="s">
        <v>289</v>
      </c>
      <c r="C58" s="156" t="s">
        <v>38550</v>
      </c>
      <c r="D58" s="156" t="s">
        <v>38551</v>
      </c>
      <c r="E58" s="266">
        <v>682758</v>
      </c>
      <c r="F58" s="123" t="s">
        <v>135</v>
      </c>
    </row>
    <row r="59" spans="1:6" x14ac:dyDescent="0.25">
      <c r="A59" s="156"/>
      <c r="B59" s="2356" t="s">
        <v>8990</v>
      </c>
      <c r="C59" s="2356"/>
      <c r="D59" s="2356"/>
      <c r="E59" s="266"/>
      <c r="F59" s="123"/>
    </row>
    <row r="60" spans="1:6" ht="78.75" x14ac:dyDescent="0.25">
      <c r="A60" s="156">
        <v>2</v>
      </c>
      <c r="B60" s="156" t="s">
        <v>299</v>
      </c>
      <c r="C60" s="156" t="s">
        <v>38560</v>
      </c>
      <c r="D60" s="156" t="s">
        <v>38620</v>
      </c>
      <c r="E60" s="266">
        <v>341379</v>
      </c>
      <c r="F60" s="123" t="s">
        <v>135</v>
      </c>
    </row>
    <row r="61" spans="1:6" x14ac:dyDescent="0.25">
      <c r="A61" s="156"/>
      <c r="B61" s="2356" t="s">
        <v>40</v>
      </c>
      <c r="C61" s="2356"/>
      <c r="D61" s="156"/>
      <c r="E61" s="266"/>
      <c r="F61" s="123"/>
    </row>
    <row r="62" spans="1:6" ht="94.5" x14ac:dyDescent="0.25">
      <c r="A62" s="156">
        <v>3</v>
      </c>
      <c r="B62" s="149" t="s">
        <v>41</v>
      </c>
      <c r="C62" s="156" t="s">
        <v>38621</v>
      </c>
      <c r="D62" s="149" t="s">
        <v>43</v>
      </c>
      <c r="E62" s="266">
        <v>568965.51</v>
      </c>
      <c r="F62" s="123" t="s">
        <v>135</v>
      </c>
    </row>
    <row r="63" spans="1:6" x14ac:dyDescent="0.25">
      <c r="A63" s="156"/>
      <c r="B63" s="2358" t="s">
        <v>273</v>
      </c>
      <c r="C63" s="2358"/>
      <c r="D63" s="149"/>
      <c r="E63" s="266"/>
      <c r="F63" s="123"/>
    </row>
    <row r="64" spans="1:6" ht="47.25" x14ac:dyDescent="0.25">
      <c r="A64" s="156">
        <v>4</v>
      </c>
      <c r="B64" s="149" t="s">
        <v>309</v>
      </c>
      <c r="C64" s="156" t="s">
        <v>38622</v>
      </c>
      <c r="D64" s="149" t="s">
        <v>341</v>
      </c>
      <c r="E64" s="150">
        <v>3500000</v>
      </c>
      <c r="F64" s="123" t="s">
        <v>135</v>
      </c>
    </row>
    <row r="65" spans="1:6" x14ac:dyDescent="0.25">
      <c r="A65" s="156"/>
      <c r="B65" s="2358" t="s">
        <v>37298</v>
      </c>
      <c r="C65" s="2358"/>
      <c r="D65" s="149"/>
      <c r="E65" s="150"/>
      <c r="F65" s="123"/>
    </row>
    <row r="66" spans="1:6" ht="267.75" x14ac:dyDescent="0.25">
      <c r="A66" s="156">
        <v>5</v>
      </c>
      <c r="B66" s="156" t="s">
        <v>38623</v>
      </c>
      <c r="C66" s="156" t="s">
        <v>38624</v>
      </c>
      <c r="D66" s="156" t="s">
        <v>38625</v>
      </c>
      <c r="E66" s="150">
        <v>5800000</v>
      </c>
      <c r="F66" s="121" t="s">
        <v>135</v>
      </c>
    </row>
    <row r="67" spans="1:6" x14ac:dyDescent="0.25">
      <c r="A67" s="123"/>
      <c r="B67" s="2356" t="s">
        <v>4995</v>
      </c>
      <c r="C67" s="2356"/>
      <c r="D67" s="123"/>
      <c r="E67" s="94"/>
      <c r="F67" s="121"/>
    </row>
    <row r="68" spans="1:6" ht="157.5" x14ac:dyDescent="0.25">
      <c r="A68" s="156">
        <v>6</v>
      </c>
      <c r="B68" s="149" t="s">
        <v>38626</v>
      </c>
      <c r="C68" s="156" t="s">
        <v>38627</v>
      </c>
      <c r="D68" s="149" t="s">
        <v>38628</v>
      </c>
      <c r="E68" s="150">
        <f>486206.89+0.94</f>
        <v>486207.83</v>
      </c>
      <c r="F68" s="121" t="s">
        <v>13</v>
      </c>
    </row>
    <row r="69" spans="1:6" x14ac:dyDescent="0.25">
      <c r="A69" s="367"/>
      <c r="B69" s="2476" t="s">
        <v>248</v>
      </c>
      <c r="C69" s="2476"/>
      <c r="D69" s="2476"/>
      <c r="E69" s="332">
        <f>SUM(E58:E68)</f>
        <v>11379310.34</v>
      </c>
      <c r="F69" s="116"/>
    </row>
  </sheetData>
  <mergeCells count="27">
    <mergeCell ref="B69:D69"/>
    <mergeCell ref="B59:D59"/>
    <mergeCell ref="B57:C57"/>
    <mergeCell ref="A1:F1"/>
    <mergeCell ref="A2:F2"/>
    <mergeCell ref="A3:F3"/>
    <mergeCell ref="B11:C11"/>
    <mergeCell ref="A15:A16"/>
    <mergeCell ref="B19:C19"/>
    <mergeCell ref="B44:C44"/>
    <mergeCell ref="A53:F53"/>
    <mergeCell ref="B46:C46"/>
    <mergeCell ref="B27:C27"/>
    <mergeCell ref="B34:C34"/>
    <mergeCell ref="B40:C40"/>
    <mergeCell ref="F15:F16"/>
    <mergeCell ref="B67:C67"/>
    <mergeCell ref="A54:F54"/>
    <mergeCell ref="A55:F55"/>
    <mergeCell ref="B61:C61"/>
    <mergeCell ref="B63:C63"/>
    <mergeCell ref="B65:C65"/>
    <mergeCell ref="B43:D43"/>
    <mergeCell ref="B15:B16"/>
    <mergeCell ref="C15:C16"/>
    <mergeCell ref="D15:D16"/>
    <mergeCell ref="E15:E16"/>
  </mergeCells>
  <pageMargins left="0.7" right="0.7" top="0.75" bottom="0.75" header="0.3" footer="0.3"/>
</worksheet>
</file>

<file path=xl/worksheets/sheet2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3"/>
  <sheetViews>
    <sheetView topLeftCell="A46" workbookViewId="0">
      <selection activeCell="C94" sqref="C94"/>
    </sheetView>
  </sheetViews>
  <sheetFormatPr defaultRowHeight="15.75" x14ac:dyDescent="0.25"/>
  <cols>
    <col min="1" max="1" width="9.140625" style="128"/>
    <col min="2" max="2" width="22.85546875" style="128" customWidth="1"/>
    <col min="3" max="3" width="43.7109375" style="128" customWidth="1"/>
    <col min="4" max="4" width="18.5703125" style="128" customWidth="1"/>
    <col min="5" max="5" width="21.7109375" style="128" customWidth="1"/>
    <col min="6" max="6" width="11.140625" style="128" customWidth="1"/>
    <col min="7" max="16384" width="9.140625" style="128"/>
  </cols>
  <sheetData>
    <row r="1" spans="1:6" x14ac:dyDescent="0.25">
      <c r="A1" s="3031" t="s">
        <v>38629</v>
      </c>
      <c r="B1" s="3032"/>
      <c r="C1" s="3032"/>
      <c r="D1" s="3032"/>
      <c r="E1" s="3032"/>
      <c r="F1" s="3033"/>
    </row>
    <row r="2" spans="1:6" x14ac:dyDescent="0.25">
      <c r="A2" s="3089" t="s">
        <v>38630</v>
      </c>
      <c r="B2" s="3090"/>
      <c r="C2" s="3090"/>
      <c r="D2" s="3090"/>
      <c r="E2" s="3090"/>
      <c r="F2" s="3091"/>
    </row>
    <row r="3" spans="1:6" x14ac:dyDescent="0.25">
      <c r="A3" s="475" t="s">
        <v>38631</v>
      </c>
      <c r="B3" s="1405"/>
      <c r="C3" s="1405"/>
      <c r="D3" s="1405"/>
      <c r="E3" s="1583"/>
      <c r="F3" s="1406"/>
    </row>
    <row r="4" spans="1:6" x14ac:dyDescent="0.25">
      <c r="A4" s="275" t="s">
        <v>32462</v>
      </c>
      <c r="B4" s="64" t="s">
        <v>283</v>
      </c>
      <c r="C4" s="275" t="s">
        <v>284</v>
      </c>
      <c r="D4" s="76" t="s">
        <v>285</v>
      </c>
      <c r="E4" s="233" t="s">
        <v>286</v>
      </c>
      <c r="F4" s="76" t="s">
        <v>287</v>
      </c>
    </row>
    <row r="5" spans="1:6" x14ac:dyDescent="0.25">
      <c r="A5" s="1584"/>
      <c r="B5" s="445" t="s">
        <v>38632</v>
      </c>
      <c r="C5" s="1585"/>
      <c r="D5" s="213"/>
      <c r="E5" s="343"/>
      <c r="F5" s="213"/>
    </row>
    <row r="6" spans="1:6" ht="47.25" x14ac:dyDescent="0.25">
      <c r="A6" s="131">
        <v>1</v>
      </c>
      <c r="B6" s="485" t="s">
        <v>2060</v>
      </c>
      <c r="C6" s="69" t="s">
        <v>38633</v>
      </c>
      <c r="D6" s="188" t="s">
        <v>329</v>
      </c>
      <c r="E6" s="188">
        <v>1500000</v>
      </c>
      <c r="F6" s="72" t="s">
        <v>277</v>
      </c>
    </row>
    <row r="7" spans="1:6" ht="126" x14ac:dyDescent="0.25">
      <c r="A7" s="131">
        <v>2</v>
      </c>
      <c r="B7" s="485" t="s">
        <v>295</v>
      </c>
      <c r="C7" s="69" t="s">
        <v>38634</v>
      </c>
      <c r="D7" s="188" t="s">
        <v>488</v>
      </c>
      <c r="E7" s="422">
        <v>1308620.69</v>
      </c>
      <c r="F7" s="72" t="s">
        <v>272</v>
      </c>
    </row>
    <row r="8" spans="1:6" ht="94.5" x14ac:dyDescent="0.25">
      <c r="A8" s="131">
        <v>3</v>
      </c>
      <c r="B8" s="485" t="s">
        <v>38635</v>
      </c>
      <c r="C8" s="69" t="s">
        <v>38636</v>
      </c>
      <c r="D8" s="69" t="s">
        <v>38637</v>
      </c>
      <c r="E8" s="188">
        <v>400000</v>
      </c>
      <c r="F8" s="72" t="s">
        <v>13</v>
      </c>
    </row>
    <row r="9" spans="1:6" ht="78.75" x14ac:dyDescent="0.25">
      <c r="A9" s="131">
        <v>4</v>
      </c>
      <c r="B9" s="485" t="s">
        <v>23</v>
      </c>
      <c r="C9" s="69" t="s">
        <v>38638</v>
      </c>
      <c r="D9" s="188" t="s">
        <v>541</v>
      </c>
      <c r="E9" s="188">
        <v>1000000</v>
      </c>
      <c r="F9" s="72" t="s">
        <v>272</v>
      </c>
    </row>
    <row r="10" spans="1:6" x14ac:dyDescent="0.25">
      <c r="A10" s="1586"/>
      <c r="B10" s="2409" t="s">
        <v>7602</v>
      </c>
      <c r="C10" s="2943"/>
      <c r="D10" s="173"/>
      <c r="E10" s="343"/>
      <c r="F10" s="541"/>
    </row>
    <row r="11" spans="1:6" ht="110.25" x14ac:dyDescent="0.25">
      <c r="A11" s="131">
        <v>5</v>
      </c>
      <c r="B11" s="485" t="s">
        <v>295</v>
      </c>
      <c r="C11" s="69" t="s">
        <v>38639</v>
      </c>
      <c r="D11" s="188" t="s">
        <v>336</v>
      </c>
      <c r="E11" s="188">
        <v>300000</v>
      </c>
      <c r="F11" s="72" t="s">
        <v>272</v>
      </c>
    </row>
    <row r="12" spans="1:6" ht="78.75" x14ac:dyDescent="0.25">
      <c r="A12" s="131">
        <v>6</v>
      </c>
      <c r="B12" s="1587" t="s">
        <v>23</v>
      </c>
      <c r="C12" s="1380" t="s">
        <v>38640</v>
      </c>
      <c r="D12" s="1380" t="s">
        <v>9154</v>
      </c>
      <c r="E12" s="187">
        <v>804310.34</v>
      </c>
      <c r="F12" s="72" t="s">
        <v>272</v>
      </c>
    </row>
    <row r="13" spans="1:6" ht="78.75" x14ac:dyDescent="0.25">
      <c r="A13" s="131">
        <v>7</v>
      </c>
      <c r="B13" s="1587" t="s">
        <v>1662</v>
      </c>
      <c r="C13" s="1380" t="s">
        <v>38641</v>
      </c>
      <c r="D13" s="1380" t="s">
        <v>1244</v>
      </c>
      <c r="E13" s="187">
        <v>1500000</v>
      </c>
      <c r="F13" s="72" t="s">
        <v>272</v>
      </c>
    </row>
    <row r="14" spans="1:6" ht="94.5" x14ac:dyDescent="0.25">
      <c r="A14" s="131">
        <v>8</v>
      </c>
      <c r="B14" s="303" t="s">
        <v>301</v>
      </c>
      <c r="C14" s="69" t="s">
        <v>38642</v>
      </c>
      <c r="D14" s="303" t="s">
        <v>302</v>
      </c>
      <c r="E14" s="203">
        <v>4568965.5199999996</v>
      </c>
      <c r="F14" s="72" t="s">
        <v>272</v>
      </c>
    </row>
    <row r="15" spans="1:6" ht="267.75" x14ac:dyDescent="0.25">
      <c r="A15" s="131">
        <v>9</v>
      </c>
      <c r="B15" s="485" t="s">
        <v>38643</v>
      </c>
      <c r="C15" s="69" t="s">
        <v>38644</v>
      </c>
      <c r="D15" s="188" t="s">
        <v>38645</v>
      </c>
      <c r="E15" s="188">
        <v>736206.9</v>
      </c>
      <c r="F15" s="72" t="s">
        <v>13</v>
      </c>
    </row>
    <row r="16" spans="1:6" ht="220.5" x14ac:dyDescent="0.25">
      <c r="A16" s="131">
        <v>10</v>
      </c>
      <c r="B16" s="485" t="s">
        <v>38646</v>
      </c>
      <c r="C16" s="69" t="s">
        <v>38647</v>
      </c>
      <c r="D16" s="69" t="s">
        <v>38648</v>
      </c>
      <c r="E16" s="1326">
        <v>1000000</v>
      </c>
      <c r="F16" s="72" t="s">
        <v>13</v>
      </c>
    </row>
    <row r="17" spans="1:6" ht="141.75" x14ac:dyDescent="0.25">
      <c r="A17" s="131">
        <v>11</v>
      </c>
      <c r="B17" s="485" t="s">
        <v>38649</v>
      </c>
      <c r="C17" s="69" t="s">
        <v>38650</v>
      </c>
      <c r="D17" s="69" t="s">
        <v>38651</v>
      </c>
      <c r="E17" s="77">
        <v>1736206.9</v>
      </c>
      <c r="F17" s="72" t="s">
        <v>13</v>
      </c>
    </row>
    <row r="18" spans="1:6" x14ac:dyDescent="0.25">
      <c r="A18" s="1586"/>
      <c r="B18" s="2409" t="s">
        <v>34</v>
      </c>
      <c r="C18" s="2410"/>
      <c r="D18" s="213"/>
      <c r="E18" s="343"/>
      <c r="F18" s="541"/>
    </row>
    <row r="19" spans="1:6" ht="47.25" x14ac:dyDescent="0.25">
      <c r="A19" s="131">
        <v>12</v>
      </c>
      <c r="B19" s="485" t="s">
        <v>309</v>
      </c>
      <c r="C19" s="69" t="s">
        <v>38652</v>
      </c>
      <c r="D19" s="69" t="s">
        <v>554</v>
      </c>
      <c r="E19" s="77">
        <v>10500000</v>
      </c>
      <c r="F19" s="72" t="s">
        <v>272</v>
      </c>
    </row>
    <row r="20" spans="1:6" ht="47.25" x14ac:dyDescent="0.25">
      <c r="A20" s="131">
        <v>13</v>
      </c>
      <c r="B20" s="485" t="s">
        <v>37608</v>
      </c>
      <c r="C20" s="69" t="s">
        <v>38653</v>
      </c>
      <c r="D20" s="69" t="s">
        <v>554</v>
      </c>
      <c r="E20" s="77">
        <v>6402586.21</v>
      </c>
      <c r="F20" s="72" t="s">
        <v>272</v>
      </c>
    </row>
    <row r="21" spans="1:6" ht="78.75" x14ac:dyDescent="0.25">
      <c r="A21" s="131">
        <v>14</v>
      </c>
      <c r="B21" s="485" t="s">
        <v>38654</v>
      </c>
      <c r="C21" s="69" t="s">
        <v>38655</v>
      </c>
      <c r="D21" s="69" t="s">
        <v>38656</v>
      </c>
      <c r="E21" s="77">
        <v>300000</v>
      </c>
      <c r="F21" s="72" t="s">
        <v>272</v>
      </c>
    </row>
    <row r="22" spans="1:6" x14ac:dyDescent="0.25">
      <c r="A22" s="1586"/>
      <c r="B22" s="1588" t="s">
        <v>312</v>
      </c>
      <c r="C22" s="1589"/>
      <c r="D22" s="213"/>
      <c r="E22" s="343"/>
      <c r="F22" s="541"/>
    </row>
    <row r="23" spans="1:6" ht="63" x14ac:dyDescent="0.25">
      <c r="A23" s="131">
        <v>15</v>
      </c>
      <c r="B23" s="485" t="s">
        <v>38657</v>
      </c>
      <c r="C23" s="69" t="s">
        <v>38658</v>
      </c>
      <c r="D23" s="69" t="s">
        <v>38659</v>
      </c>
      <c r="E23" s="203">
        <v>350000</v>
      </c>
      <c r="F23" s="72" t="s">
        <v>272</v>
      </c>
    </row>
    <row r="24" spans="1:6" ht="110.25" x14ac:dyDescent="0.25">
      <c r="A24" s="131">
        <v>16</v>
      </c>
      <c r="B24" s="485" t="s">
        <v>38660</v>
      </c>
      <c r="C24" s="69" t="s">
        <v>38661</v>
      </c>
      <c r="D24" s="69" t="s">
        <v>38662</v>
      </c>
      <c r="E24" s="203">
        <v>250000</v>
      </c>
      <c r="F24" s="72" t="s">
        <v>272</v>
      </c>
    </row>
    <row r="25" spans="1:6" ht="141.75" x14ac:dyDescent="0.25">
      <c r="A25" s="131">
        <v>17</v>
      </c>
      <c r="B25" s="485" t="s">
        <v>38663</v>
      </c>
      <c r="C25" s="69" t="s">
        <v>38664</v>
      </c>
      <c r="D25" s="69" t="s">
        <v>38665</v>
      </c>
      <c r="E25" s="203">
        <v>800000</v>
      </c>
      <c r="F25" s="72" t="s">
        <v>272</v>
      </c>
    </row>
    <row r="26" spans="1:6" ht="173.25" x14ac:dyDescent="0.25">
      <c r="A26" s="131">
        <v>18</v>
      </c>
      <c r="B26" s="485" t="s">
        <v>38666</v>
      </c>
      <c r="C26" s="69" t="s">
        <v>38667</v>
      </c>
      <c r="D26" s="69" t="s">
        <v>38668</v>
      </c>
      <c r="E26" s="203">
        <v>600000</v>
      </c>
      <c r="F26" s="72" t="s">
        <v>272</v>
      </c>
    </row>
    <row r="27" spans="1:6" ht="126" x14ac:dyDescent="0.25">
      <c r="A27" s="131">
        <v>19</v>
      </c>
      <c r="B27" s="485" t="s">
        <v>38669</v>
      </c>
      <c r="C27" s="188" t="s">
        <v>38670</v>
      </c>
      <c r="D27" s="69" t="s">
        <v>38671</v>
      </c>
      <c r="E27" s="203">
        <v>1383448.26</v>
      </c>
      <c r="F27" s="72" t="s">
        <v>13</v>
      </c>
    </row>
    <row r="28" spans="1:6" ht="31.5" x14ac:dyDescent="0.25">
      <c r="A28" s="131">
        <v>20</v>
      </c>
      <c r="B28" s="485" t="s">
        <v>38672</v>
      </c>
      <c r="C28" s="188" t="s">
        <v>38673</v>
      </c>
      <c r="D28" s="69" t="s">
        <v>8770</v>
      </c>
      <c r="E28" s="203">
        <v>2000000</v>
      </c>
      <c r="F28" s="72" t="s">
        <v>13</v>
      </c>
    </row>
    <row r="29" spans="1:6" ht="31.5" x14ac:dyDescent="0.25">
      <c r="A29" s="131">
        <v>21</v>
      </c>
      <c r="B29" s="485" t="s">
        <v>38674</v>
      </c>
      <c r="C29" s="188" t="s">
        <v>38675</v>
      </c>
      <c r="D29" s="69" t="s">
        <v>8770</v>
      </c>
      <c r="E29" s="203">
        <v>2000000</v>
      </c>
      <c r="F29" s="72" t="s">
        <v>13</v>
      </c>
    </row>
    <row r="30" spans="1:6" ht="47.25" x14ac:dyDescent="0.25">
      <c r="A30" s="131">
        <v>22</v>
      </c>
      <c r="B30" s="485" t="s">
        <v>38676</v>
      </c>
      <c r="C30" s="188" t="s">
        <v>38677</v>
      </c>
      <c r="D30" s="69" t="s">
        <v>38678</v>
      </c>
      <c r="E30" s="203">
        <v>150000</v>
      </c>
      <c r="F30" s="72" t="s">
        <v>13</v>
      </c>
    </row>
    <row r="31" spans="1:6" ht="31.5" x14ac:dyDescent="0.25">
      <c r="A31" s="348">
        <v>23</v>
      </c>
      <c r="B31" s="485" t="s">
        <v>38679</v>
      </c>
      <c r="C31" s="188" t="s">
        <v>38680</v>
      </c>
      <c r="D31" s="69" t="s">
        <v>38681</v>
      </c>
      <c r="E31" s="203">
        <v>500000</v>
      </c>
      <c r="F31" s="72" t="s">
        <v>13</v>
      </c>
    </row>
    <row r="32" spans="1:6" x14ac:dyDescent="0.25">
      <c r="A32" s="348"/>
      <c r="B32" s="445" t="s">
        <v>5872</v>
      </c>
      <c r="C32" s="212"/>
      <c r="D32" s="213"/>
      <c r="E32" s="343"/>
      <c r="F32" s="541"/>
    </row>
    <row r="33" spans="1:6" ht="157.5" x14ac:dyDescent="0.25">
      <c r="A33" s="131">
        <v>24</v>
      </c>
      <c r="B33" s="485" t="s">
        <v>38682</v>
      </c>
      <c r="C33" s="69" t="s">
        <v>38683</v>
      </c>
      <c r="D33" s="188" t="s">
        <v>38684</v>
      </c>
      <c r="E33" s="188">
        <v>650000</v>
      </c>
      <c r="F33" s="72" t="s">
        <v>272</v>
      </c>
    </row>
    <row r="34" spans="1:6" ht="189" x14ac:dyDescent="0.25">
      <c r="A34" s="131">
        <v>25</v>
      </c>
      <c r="B34" s="1590" t="s">
        <v>38685</v>
      </c>
      <c r="C34" s="69" t="s">
        <v>38686</v>
      </c>
      <c r="D34" s="80" t="s">
        <v>38687</v>
      </c>
      <c r="E34" s="1337">
        <v>6000000</v>
      </c>
      <c r="F34" s="72" t="s">
        <v>272</v>
      </c>
    </row>
    <row r="35" spans="1:6" ht="267.75" x14ac:dyDescent="0.25">
      <c r="A35" s="1465">
        <v>26</v>
      </c>
      <c r="B35" s="1591" t="s">
        <v>38688</v>
      </c>
      <c r="C35" s="249" t="s">
        <v>38689</v>
      </c>
      <c r="D35" s="1592" t="s">
        <v>38690</v>
      </c>
      <c r="E35" s="1592">
        <v>8250000</v>
      </c>
      <c r="F35" s="143" t="s">
        <v>272</v>
      </c>
    </row>
    <row r="36" spans="1:6" ht="299.25" x14ac:dyDescent="0.25">
      <c r="A36" s="131">
        <v>27</v>
      </c>
      <c r="B36" s="485" t="s">
        <v>38691</v>
      </c>
      <c r="C36" s="69" t="s">
        <v>38692</v>
      </c>
      <c r="D36" s="188" t="s">
        <v>38693</v>
      </c>
      <c r="E36" s="188">
        <v>8250000</v>
      </c>
      <c r="F36" s="72" t="s">
        <v>272</v>
      </c>
    </row>
    <row r="37" spans="1:6" ht="157.5" x14ac:dyDescent="0.25">
      <c r="A37" s="131">
        <v>28</v>
      </c>
      <c r="B37" s="1590" t="s">
        <v>38694</v>
      </c>
      <c r="C37" s="69" t="s">
        <v>38695</v>
      </c>
      <c r="D37" s="188" t="s">
        <v>38696</v>
      </c>
      <c r="E37" s="1337">
        <v>1500000</v>
      </c>
      <c r="F37" s="72" t="s">
        <v>272</v>
      </c>
    </row>
    <row r="38" spans="1:6" ht="47.25" x14ac:dyDescent="0.25">
      <c r="A38" s="131">
        <v>29</v>
      </c>
      <c r="B38" s="485" t="s">
        <v>38697</v>
      </c>
      <c r="C38" s="69" t="s">
        <v>38698</v>
      </c>
      <c r="D38" s="188" t="s">
        <v>38699</v>
      </c>
      <c r="E38" s="188">
        <v>5000000</v>
      </c>
      <c r="F38" s="541" t="s">
        <v>13</v>
      </c>
    </row>
    <row r="39" spans="1:6" ht="47.25" x14ac:dyDescent="0.25">
      <c r="A39" s="131">
        <v>30</v>
      </c>
      <c r="B39" s="485" t="s">
        <v>38700</v>
      </c>
      <c r="C39" s="69" t="s">
        <v>38701</v>
      </c>
      <c r="D39" s="188" t="s">
        <v>38702</v>
      </c>
      <c r="E39" s="188">
        <v>2000000</v>
      </c>
      <c r="F39" s="541" t="s">
        <v>13</v>
      </c>
    </row>
    <row r="40" spans="1:6" ht="110.25" x14ac:dyDescent="0.25">
      <c r="A40" s="131">
        <v>31</v>
      </c>
      <c r="B40" s="485" t="s">
        <v>38703</v>
      </c>
      <c r="C40" s="69" t="s">
        <v>38704</v>
      </c>
      <c r="D40" s="188" t="s">
        <v>38705</v>
      </c>
      <c r="E40" s="188">
        <v>300000</v>
      </c>
      <c r="F40" s="541" t="s">
        <v>272</v>
      </c>
    </row>
    <row r="41" spans="1:6" ht="141.75" x14ac:dyDescent="0.25">
      <c r="A41" s="131">
        <v>32</v>
      </c>
      <c r="B41" s="485" t="s">
        <v>38706</v>
      </c>
      <c r="C41" s="69" t="s">
        <v>38707</v>
      </c>
      <c r="D41" s="303" t="s">
        <v>38708</v>
      </c>
      <c r="E41" s="187">
        <v>2000000</v>
      </c>
      <c r="F41" s="541" t="s">
        <v>272</v>
      </c>
    </row>
    <row r="42" spans="1:6" ht="126" x14ac:dyDescent="0.25">
      <c r="A42" s="131">
        <v>33</v>
      </c>
      <c r="B42" s="485" t="s">
        <v>38709</v>
      </c>
      <c r="C42" s="69" t="s">
        <v>38710</v>
      </c>
      <c r="D42" s="69" t="s">
        <v>38711</v>
      </c>
      <c r="E42" s="187">
        <v>200000</v>
      </c>
      <c r="F42" s="541" t="s">
        <v>272</v>
      </c>
    </row>
    <row r="43" spans="1:6" ht="236.25" x14ac:dyDescent="0.25">
      <c r="A43" s="131">
        <v>34</v>
      </c>
      <c r="B43" s="485" t="s">
        <v>38712</v>
      </c>
      <c r="C43" s="69" t="s">
        <v>38713</v>
      </c>
      <c r="D43" s="303" t="s">
        <v>38714</v>
      </c>
      <c r="E43" s="187">
        <v>2200000</v>
      </c>
      <c r="F43" s="541" t="s">
        <v>272</v>
      </c>
    </row>
    <row r="44" spans="1:6" ht="94.5" x14ac:dyDescent="0.25">
      <c r="A44" s="131">
        <v>35</v>
      </c>
      <c r="B44" s="1587" t="s">
        <v>38715</v>
      </c>
      <c r="C44" s="1380" t="s">
        <v>38716</v>
      </c>
      <c r="D44" s="1380" t="s">
        <v>38717</v>
      </c>
      <c r="E44" s="188">
        <v>170000</v>
      </c>
      <c r="F44" s="541" t="s">
        <v>272</v>
      </c>
    </row>
    <row r="45" spans="1:6" ht="47.25" x14ac:dyDescent="0.25">
      <c r="A45" s="131">
        <v>36</v>
      </c>
      <c r="B45" s="1587" t="s">
        <v>38718</v>
      </c>
      <c r="C45" s="1380" t="s">
        <v>38716</v>
      </c>
      <c r="D45" s="1380" t="s">
        <v>38719</v>
      </c>
      <c r="E45" s="188">
        <v>1000000</v>
      </c>
      <c r="F45" s="541" t="s">
        <v>13</v>
      </c>
    </row>
    <row r="46" spans="1:6" ht="47.25" x14ac:dyDescent="0.25">
      <c r="A46" s="131">
        <v>37</v>
      </c>
      <c r="B46" s="485" t="s">
        <v>38720</v>
      </c>
      <c r="C46" s="69" t="s">
        <v>38721</v>
      </c>
      <c r="D46" s="80" t="s">
        <v>38722</v>
      </c>
      <c r="E46" s="188">
        <v>200000</v>
      </c>
      <c r="F46" s="72" t="s">
        <v>6923</v>
      </c>
    </row>
    <row r="47" spans="1:6" ht="94.5" x14ac:dyDescent="0.25">
      <c r="A47" s="131">
        <v>38</v>
      </c>
      <c r="B47" s="1587" t="s">
        <v>944</v>
      </c>
      <c r="C47" s="1380" t="s">
        <v>38723</v>
      </c>
      <c r="D47" s="1380" t="s">
        <v>38724</v>
      </c>
      <c r="E47" s="188">
        <v>3500000</v>
      </c>
      <c r="F47" s="541" t="s">
        <v>13</v>
      </c>
    </row>
    <row r="48" spans="1:6" x14ac:dyDescent="0.25">
      <c r="A48" s="131"/>
      <c r="B48" s="1593"/>
      <c r="C48" s="131"/>
      <c r="D48" s="213"/>
      <c r="E48" s="968">
        <f>SUM(E6:E47)</f>
        <v>81310344.819999993</v>
      </c>
      <c r="F48" s="213"/>
    </row>
    <row r="49" spans="1:6" x14ac:dyDescent="0.25">
      <c r="A49" s="131"/>
      <c r="B49" s="2348" t="s">
        <v>288</v>
      </c>
      <c r="C49" s="2350"/>
      <c r="D49" s="70"/>
      <c r="E49" s="189"/>
      <c r="F49" s="70"/>
    </row>
    <row r="50" spans="1:6" ht="47.25" x14ac:dyDescent="0.25">
      <c r="A50" s="131">
        <v>1</v>
      </c>
      <c r="B50" s="69" t="s">
        <v>289</v>
      </c>
      <c r="C50" s="69" t="s">
        <v>37290</v>
      </c>
      <c r="D50" s="69" t="s">
        <v>329</v>
      </c>
      <c r="E50" s="187">
        <v>1000000</v>
      </c>
      <c r="F50" s="69" t="s">
        <v>135</v>
      </c>
    </row>
    <row r="51" spans="1:6" x14ac:dyDescent="0.25">
      <c r="A51" s="131"/>
      <c r="B51" s="2348" t="s">
        <v>34</v>
      </c>
      <c r="C51" s="2350"/>
      <c r="D51" s="69"/>
      <c r="E51" s="187"/>
      <c r="F51" s="69"/>
    </row>
    <row r="52" spans="1:6" ht="47.25" x14ac:dyDescent="0.25">
      <c r="A52" s="131">
        <v>2</v>
      </c>
      <c r="B52" s="69" t="s">
        <v>309</v>
      </c>
      <c r="C52" s="69" t="s">
        <v>37291</v>
      </c>
      <c r="D52" s="69" t="s">
        <v>554</v>
      </c>
      <c r="E52" s="187">
        <v>4500000</v>
      </c>
      <c r="F52" s="69" t="s">
        <v>135</v>
      </c>
    </row>
    <row r="53" spans="1:6" x14ac:dyDescent="0.25">
      <c r="A53" s="130"/>
      <c r="B53" s="173" t="s">
        <v>248</v>
      </c>
      <c r="C53" s="130"/>
      <c r="D53" s="173"/>
      <c r="E53" s="968">
        <f>SUM(E50:E52)</f>
        <v>5500000</v>
      </c>
      <c r="F53" s="173"/>
    </row>
    <row r="54" spans="1:6" x14ac:dyDescent="0.25">
      <c r="A54" s="88"/>
      <c r="B54" s="88" t="s">
        <v>324</v>
      </c>
      <c r="C54" s="88"/>
      <c r="D54" s="88"/>
      <c r="E54" s="89">
        <f>E53+E48</f>
        <v>86810344.819999993</v>
      </c>
      <c r="F54" s="88"/>
    </row>
    <row r="58" spans="1:6" x14ac:dyDescent="0.25">
      <c r="A58" s="2693" t="s">
        <v>0</v>
      </c>
      <c r="B58" s="2693"/>
      <c r="C58" s="2693"/>
      <c r="D58" s="2693"/>
      <c r="E58" s="2693"/>
      <c r="F58" s="2693"/>
    </row>
    <row r="59" spans="1:6" x14ac:dyDescent="0.25">
      <c r="A59" s="2693" t="s">
        <v>38725</v>
      </c>
      <c r="B59" s="2693"/>
      <c r="C59" s="2693"/>
      <c r="D59" s="2693"/>
      <c r="E59" s="2693"/>
      <c r="F59" s="2693"/>
    </row>
    <row r="60" spans="1:6" x14ac:dyDescent="0.25">
      <c r="A60" s="2693" t="s">
        <v>281</v>
      </c>
      <c r="B60" s="2693"/>
      <c r="C60" s="2693"/>
      <c r="D60" s="2693"/>
      <c r="E60" s="2693"/>
      <c r="F60" s="2693"/>
    </row>
    <row r="61" spans="1:6" x14ac:dyDescent="0.25">
      <c r="A61" s="381" t="s">
        <v>3</v>
      </c>
      <c r="B61" s="382" t="s">
        <v>283</v>
      </c>
      <c r="C61" s="382" t="s">
        <v>284</v>
      </c>
      <c r="D61" s="382" t="s">
        <v>285</v>
      </c>
      <c r="E61" s="301" t="s">
        <v>286</v>
      </c>
      <c r="F61" s="116" t="s">
        <v>287</v>
      </c>
    </row>
    <row r="62" spans="1:6" x14ac:dyDescent="0.25">
      <c r="A62" s="120"/>
      <c r="B62" s="2358" t="s">
        <v>27054</v>
      </c>
      <c r="C62" s="2358"/>
      <c r="D62" s="382"/>
      <c r="E62" s="301"/>
      <c r="F62" s="116"/>
    </row>
    <row r="63" spans="1:6" ht="47.25" x14ac:dyDescent="0.25">
      <c r="A63" s="554">
        <v>1</v>
      </c>
      <c r="B63" s="149" t="s">
        <v>2060</v>
      </c>
      <c r="C63" s="149" t="s">
        <v>38633</v>
      </c>
      <c r="D63" s="149" t="s">
        <v>329</v>
      </c>
      <c r="E63" s="879">
        <v>682758.62</v>
      </c>
      <c r="F63" s="880" t="s">
        <v>277</v>
      </c>
    </row>
    <row r="64" spans="1:6" x14ac:dyDescent="0.25">
      <c r="A64" s="554"/>
      <c r="B64" s="1408" t="s">
        <v>8990</v>
      </c>
      <c r="C64" s="1409"/>
      <c r="D64" s="554"/>
      <c r="E64" s="879"/>
      <c r="F64" s="880"/>
    </row>
    <row r="65" spans="1:6" ht="78.75" x14ac:dyDescent="0.25">
      <c r="A65" s="554">
        <v>2</v>
      </c>
      <c r="B65" s="149" t="s">
        <v>23</v>
      </c>
      <c r="C65" s="149" t="s">
        <v>38640</v>
      </c>
      <c r="D65" s="149" t="s">
        <v>541</v>
      </c>
      <c r="E65" s="48">
        <v>341379.31</v>
      </c>
      <c r="F65" s="880" t="s">
        <v>272</v>
      </c>
    </row>
    <row r="66" spans="1:6" x14ac:dyDescent="0.25">
      <c r="A66" s="554"/>
      <c r="B66" s="2365" t="s">
        <v>739</v>
      </c>
      <c r="C66" s="2367"/>
      <c r="D66" s="149"/>
      <c r="E66" s="48"/>
      <c r="F66" s="880"/>
    </row>
    <row r="67" spans="1:6" ht="94.5" x14ac:dyDescent="0.25">
      <c r="A67" s="554">
        <v>3</v>
      </c>
      <c r="B67" s="149" t="s">
        <v>8983</v>
      </c>
      <c r="C67" s="149" t="s">
        <v>38642</v>
      </c>
      <c r="D67" s="149" t="s">
        <v>302</v>
      </c>
      <c r="E67" s="48">
        <v>568965.51</v>
      </c>
      <c r="F67" s="880" t="s">
        <v>272</v>
      </c>
    </row>
    <row r="68" spans="1:6" x14ac:dyDescent="0.25">
      <c r="A68" s="554"/>
      <c r="B68" s="2365" t="s">
        <v>303</v>
      </c>
      <c r="C68" s="2367"/>
      <c r="D68" s="149"/>
      <c r="E68" s="48"/>
      <c r="F68" s="880"/>
    </row>
    <row r="69" spans="1:6" ht="299.25" x14ac:dyDescent="0.25">
      <c r="A69" s="844">
        <v>4</v>
      </c>
      <c r="B69" s="269" t="s">
        <v>38643</v>
      </c>
      <c r="C69" s="269" t="s">
        <v>38644</v>
      </c>
      <c r="D69" s="269" t="s">
        <v>38726</v>
      </c>
      <c r="E69" s="48">
        <v>227586.21</v>
      </c>
      <c r="F69" s="1223" t="s">
        <v>272</v>
      </c>
    </row>
    <row r="70" spans="1:6" x14ac:dyDescent="0.25">
      <c r="A70" s="862"/>
      <c r="B70" s="2705" t="s">
        <v>37663</v>
      </c>
      <c r="C70" s="2706"/>
      <c r="D70" s="372"/>
      <c r="E70" s="48"/>
      <c r="F70" s="1336"/>
    </row>
    <row r="71" spans="1:6" ht="141.75" x14ac:dyDescent="0.25">
      <c r="A71" s="554">
        <v>5</v>
      </c>
      <c r="B71" s="149" t="s">
        <v>38649</v>
      </c>
      <c r="C71" s="149" t="s">
        <v>38650</v>
      </c>
      <c r="D71" s="149" t="s">
        <v>38651</v>
      </c>
      <c r="E71" s="48">
        <v>227586.21</v>
      </c>
      <c r="F71" s="880" t="s">
        <v>272</v>
      </c>
    </row>
    <row r="72" spans="1:6" x14ac:dyDescent="0.25">
      <c r="A72" s="554"/>
      <c r="B72" s="2365" t="s">
        <v>34</v>
      </c>
      <c r="C72" s="2367"/>
      <c r="D72" s="149"/>
      <c r="E72" s="48"/>
      <c r="F72" s="880"/>
    </row>
    <row r="73" spans="1:6" ht="47.25" x14ac:dyDescent="0.25">
      <c r="A73" s="554">
        <v>6</v>
      </c>
      <c r="B73" s="149" t="s">
        <v>309</v>
      </c>
      <c r="C73" s="149" t="s">
        <v>38652</v>
      </c>
      <c r="D73" s="149" t="s">
        <v>554</v>
      </c>
      <c r="E73" s="48">
        <v>2000000</v>
      </c>
      <c r="F73" s="880" t="s">
        <v>272</v>
      </c>
    </row>
    <row r="74" spans="1:6" ht="47.25" x14ac:dyDescent="0.25">
      <c r="A74" s="554">
        <v>7</v>
      </c>
      <c r="B74" s="149" t="s">
        <v>37608</v>
      </c>
      <c r="C74" s="149" t="s">
        <v>38653</v>
      </c>
      <c r="D74" s="149" t="s">
        <v>554</v>
      </c>
      <c r="E74" s="48">
        <v>844827.59</v>
      </c>
      <c r="F74" s="880" t="s">
        <v>272</v>
      </c>
    </row>
    <row r="75" spans="1:6" x14ac:dyDescent="0.25">
      <c r="A75" s="554"/>
      <c r="B75" s="2365" t="s">
        <v>37296</v>
      </c>
      <c r="C75" s="2367"/>
      <c r="D75" s="149"/>
      <c r="E75" s="48"/>
      <c r="F75" s="880"/>
    </row>
    <row r="76" spans="1:6" ht="126" x14ac:dyDescent="0.25">
      <c r="A76" s="554">
        <v>8</v>
      </c>
      <c r="B76" s="149" t="s">
        <v>38669</v>
      </c>
      <c r="C76" s="149" t="s">
        <v>38670</v>
      </c>
      <c r="D76" s="149" t="s">
        <v>38727</v>
      </c>
      <c r="E76" s="48">
        <v>3316551.74</v>
      </c>
      <c r="F76" s="880" t="s">
        <v>272</v>
      </c>
    </row>
    <row r="77" spans="1:6" ht="31.5" x14ac:dyDescent="0.25">
      <c r="A77" s="554">
        <v>9</v>
      </c>
      <c r="B77" s="149" t="s">
        <v>38728</v>
      </c>
      <c r="C77" s="149" t="s">
        <v>38729</v>
      </c>
      <c r="D77" s="149" t="s">
        <v>8770</v>
      </c>
      <c r="E77" s="48">
        <v>700000</v>
      </c>
      <c r="F77" s="880" t="s">
        <v>272</v>
      </c>
    </row>
    <row r="78" spans="1:6" ht="47.25" x14ac:dyDescent="0.25">
      <c r="A78" s="554">
        <v>10</v>
      </c>
      <c r="B78" s="149" t="s">
        <v>38676</v>
      </c>
      <c r="C78" s="149" t="s">
        <v>38677</v>
      </c>
      <c r="D78" s="149" t="s">
        <v>38678</v>
      </c>
      <c r="E78" s="48">
        <v>150000</v>
      </c>
      <c r="F78" s="880" t="s">
        <v>272</v>
      </c>
    </row>
    <row r="79" spans="1:6" ht="31.5" x14ac:dyDescent="0.25">
      <c r="A79" s="554">
        <v>11</v>
      </c>
      <c r="B79" s="149" t="s">
        <v>38679</v>
      </c>
      <c r="C79" s="149" t="s">
        <v>38680</v>
      </c>
      <c r="D79" s="149" t="s">
        <v>38681</v>
      </c>
      <c r="E79" s="48">
        <v>300000</v>
      </c>
      <c r="F79" s="880" t="s">
        <v>272</v>
      </c>
    </row>
    <row r="80" spans="1:6" x14ac:dyDescent="0.25">
      <c r="A80" s="554"/>
      <c r="B80" s="2365" t="s">
        <v>37298</v>
      </c>
      <c r="C80" s="2367"/>
      <c r="D80" s="149"/>
      <c r="E80" s="48"/>
      <c r="F80" s="880"/>
    </row>
    <row r="81" spans="1:6" ht="47.25" x14ac:dyDescent="0.25">
      <c r="A81" s="554">
        <v>12</v>
      </c>
      <c r="B81" s="149" t="s">
        <v>38700</v>
      </c>
      <c r="C81" s="149" t="s">
        <v>38701</v>
      </c>
      <c r="D81" s="149" t="s">
        <v>38702</v>
      </c>
      <c r="E81" s="48">
        <v>1669655.16</v>
      </c>
      <c r="F81" s="880" t="s">
        <v>272</v>
      </c>
    </row>
    <row r="82" spans="1:6" ht="94.5" x14ac:dyDescent="0.25">
      <c r="A82" s="554">
        <v>13</v>
      </c>
      <c r="B82" s="149" t="s">
        <v>38691</v>
      </c>
      <c r="C82" s="149" t="s">
        <v>38692</v>
      </c>
      <c r="D82" s="149" t="s">
        <v>38730</v>
      </c>
      <c r="E82" s="48">
        <v>350000</v>
      </c>
      <c r="F82" s="880" t="s">
        <v>272</v>
      </c>
    </row>
    <row r="83" spans="1:6" x14ac:dyDescent="0.25">
      <c r="A83" s="554"/>
      <c r="B83" s="2365" t="s">
        <v>248</v>
      </c>
      <c r="C83" s="2366"/>
      <c r="D83" s="2367"/>
      <c r="E83" s="50">
        <v>11379310.35</v>
      </c>
      <c r="F83" s="880"/>
    </row>
  </sheetData>
  <mergeCells count="17">
    <mergeCell ref="B83:D83"/>
    <mergeCell ref="B68:C68"/>
    <mergeCell ref="B62:C62"/>
    <mergeCell ref="B66:C66"/>
    <mergeCell ref="A58:F58"/>
    <mergeCell ref="A59:F59"/>
    <mergeCell ref="A60:F60"/>
    <mergeCell ref="B70:C70"/>
    <mergeCell ref="B72:C72"/>
    <mergeCell ref="B75:C75"/>
    <mergeCell ref="B80:C80"/>
    <mergeCell ref="B51:C51"/>
    <mergeCell ref="A1:F1"/>
    <mergeCell ref="A2:F2"/>
    <mergeCell ref="B10:C10"/>
    <mergeCell ref="B18:C18"/>
    <mergeCell ref="B49:C49"/>
  </mergeCells>
  <pageMargins left="0.7" right="0.7" top="0.75" bottom="0.75" header="0.3" footer="0.3"/>
</worksheet>
</file>

<file path=xl/worksheets/sheet2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8"/>
  <sheetViews>
    <sheetView topLeftCell="A82" workbookViewId="0">
      <selection activeCell="C95" sqref="C95"/>
    </sheetView>
  </sheetViews>
  <sheetFormatPr defaultRowHeight="15.75" x14ac:dyDescent="0.25"/>
  <cols>
    <col min="1" max="1" width="9.140625" style="128"/>
    <col min="2" max="2" width="15.28515625" style="128" customWidth="1"/>
    <col min="3" max="3" width="41.7109375" style="128" customWidth="1"/>
    <col min="4" max="4" width="19.5703125" style="128" customWidth="1"/>
    <col min="5" max="5" width="22.140625" style="128" customWidth="1"/>
    <col min="6" max="6" width="12.7109375" style="128" customWidth="1"/>
    <col min="7" max="16384" width="9.140625" style="128"/>
  </cols>
  <sheetData>
    <row r="1" spans="1:6" x14ac:dyDescent="0.25">
      <c r="A1" s="3092" t="s">
        <v>0</v>
      </c>
      <c r="B1" s="3092"/>
      <c r="C1" s="3092"/>
      <c r="D1" s="3092"/>
      <c r="E1" s="3092"/>
      <c r="F1" s="3092"/>
    </row>
    <row r="2" spans="1:6" x14ac:dyDescent="0.25">
      <c r="A2" s="3092" t="s">
        <v>38731</v>
      </c>
      <c r="B2" s="3092"/>
      <c r="C2" s="3092"/>
      <c r="D2" s="3092"/>
      <c r="E2" s="3092"/>
      <c r="F2" s="3092"/>
    </row>
    <row r="3" spans="1:6" x14ac:dyDescent="0.25">
      <c r="A3" s="3092" t="s">
        <v>281</v>
      </c>
      <c r="B3" s="3092"/>
      <c r="C3" s="3092"/>
      <c r="D3" s="3092"/>
      <c r="E3" s="3092"/>
      <c r="F3" s="3092"/>
    </row>
    <row r="4" spans="1:6" ht="31.5" x14ac:dyDescent="0.25">
      <c r="A4" s="1594" t="s">
        <v>3</v>
      </c>
      <c r="B4" s="1594" t="s">
        <v>283</v>
      </c>
      <c r="C4" s="1594" t="s">
        <v>284</v>
      </c>
      <c r="D4" s="1594" t="s">
        <v>285</v>
      </c>
      <c r="E4" s="233" t="s">
        <v>708</v>
      </c>
      <c r="F4" s="1595" t="s">
        <v>287</v>
      </c>
    </row>
    <row r="5" spans="1:6" x14ac:dyDescent="0.25">
      <c r="A5" s="1596"/>
      <c r="B5" s="2333" t="s">
        <v>288</v>
      </c>
      <c r="C5" s="2333"/>
      <c r="D5" s="1400"/>
      <c r="E5" s="689"/>
      <c r="F5" s="51"/>
    </row>
    <row r="6" spans="1:6" ht="47.25" x14ac:dyDescent="0.25">
      <c r="A6" s="1596">
        <v>1</v>
      </c>
      <c r="B6" s="1596" t="s">
        <v>289</v>
      </c>
      <c r="C6" s="1597" t="s">
        <v>38732</v>
      </c>
      <c r="D6" s="1596" t="s">
        <v>12</v>
      </c>
      <c r="E6" s="77">
        <v>2466035</v>
      </c>
      <c r="F6" s="1597" t="s">
        <v>272</v>
      </c>
    </row>
    <row r="7" spans="1:6" ht="126" x14ac:dyDescent="0.25">
      <c r="A7" s="1596">
        <v>2</v>
      </c>
      <c r="B7" s="1596" t="s">
        <v>295</v>
      </c>
      <c r="C7" s="1596" t="s">
        <v>38733</v>
      </c>
      <c r="D7" s="1596" t="s">
        <v>488</v>
      </c>
      <c r="E7" s="77">
        <v>639000</v>
      </c>
      <c r="F7" s="1597" t="s">
        <v>272</v>
      </c>
    </row>
    <row r="8" spans="1:6" ht="31.5" x14ac:dyDescent="0.25">
      <c r="A8" s="1596">
        <v>3</v>
      </c>
      <c r="B8" s="1596" t="s">
        <v>17</v>
      </c>
      <c r="C8" s="1596" t="s">
        <v>38734</v>
      </c>
      <c r="D8" s="1596" t="s">
        <v>537</v>
      </c>
      <c r="E8" s="77">
        <v>66600</v>
      </c>
      <c r="F8" s="1597" t="s">
        <v>272</v>
      </c>
    </row>
    <row r="9" spans="1:6" ht="31.5" x14ac:dyDescent="0.25">
      <c r="A9" s="1596">
        <v>4</v>
      </c>
      <c r="B9" s="1596" t="s">
        <v>20</v>
      </c>
      <c r="C9" s="1596" t="s">
        <v>38735</v>
      </c>
      <c r="D9" s="1596" t="s">
        <v>537</v>
      </c>
      <c r="E9" s="77">
        <v>181440</v>
      </c>
      <c r="F9" s="1597" t="s">
        <v>272</v>
      </c>
    </row>
    <row r="10" spans="1:6" ht="78.75" x14ac:dyDescent="0.25">
      <c r="A10" s="1596">
        <v>5</v>
      </c>
      <c r="B10" s="1596" t="s">
        <v>23</v>
      </c>
      <c r="C10" s="1596" t="s">
        <v>38736</v>
      </c>
      <c r="D10" s="1596" t="s">
        <v>541</v>
      </c>
      <c r="E10" s="77">
        <v>855545.69</v>
      </c>
      <c r="F10" s="1597" t="s">
        <v>272</v>
      </c>
    </row>
    <row r="11" spans="1:6" x14ac:dyDescent="0.25">
      <c r="A11" s="1596"/>
      <c r="B11" s="3093" t="s">
        <v>37528</v>
      </c>
      <c r="C11" s="3094"/>
      <c r="D11" s="1596"/>
      <c r="E11" s="77"/>
      <c r="F11" s="1597"/>
    </row>
    <row r="12" spans="1:6" ht="110.25" x14ac:dyDescent="0.25">
      <c r="A12" s="1596">
        <v>6</v>
      </c>
      <c r="B12" s="1596" t="s">
        <v>295</v>
      </c>
      <c r="C12" s="1596" t="s">
        <v>38737</v>
      </c>
      <c r="D12" s="1596" t="s">
        <v>336</v>
      </c>
      <c r="E12" s="77">
        <v>800000</v>
      </c>
      <c r="F12" s="1597" t="s">
        <v>272</v>
      </c>
    </row>
    <row r="13" spans="1:6" ht="78.75" x14ac:dyDescent="0.25">
      <c r="A13" s="1596">
        <v>7</v>
      </c>
      <c r="B13" s="1596" t="s">
        <v>23</v>
      </c>
      <c r="C13" s="1596" t="s">
        <v>38738</v>
      </c>
      <c r="D13" s="1596" t="s">
        <v>541</v>
      </c>
      <c r="E13" s="77">
        <v>850000</v>
      </c>
      <c r="F13" s="1597" t="s">
        <v>272</v>
      </c>
    </row>
    <row r="14" spans="1:6" ht="78.75" x14ac:dyDescent="0.25">
      <c r="A14" s="1596">
        <v>8</v>
      </c>
      <c r="B14" s="1596" t="s">
        <v>299</v>
      </c>
      <c r="C14" s="1596" t="s">
        <v>38739</v>
      </c>
      <c r="D14" s="1596" t="s">
        <v>1244</v>
      </c>
      <c r="E14" s="77">
        <v>954310.34</v>
      </c>
      <c r="F14" s="1597" t="s">
        <v>272</v>
      </c>
    </row>
    <row r="15" spans="1:6" x14ac:dyDescent="0.25">
      <c r="A15" s="1596"/>
      <c r="B15" s="3095" t="s">
        <v>40</v>
      </c>
      <c r="C15" s="3096"/>
      <c r="D15" s="1596"/>
      <c r="E15" s="77"/>
      <c r="F15" s="1597"/>
    </row>
    <row r="16" spans="1:6" ht="94.5" x14ac:dyDescent="0.25">
      <c r="A16" s="1596">
        <v>9</v>
      </c>
      <c r="B16" s="1596" t="s">
        <v>41</v>
      </c>
      <c r="C16" s="1596" t="s">
        <v>38740</v>
      </c>
      <c r="D16" s="1596" t="s">
        <v>302</v>
      </c>
      <c r="E16" s="77">
        <v>4568965.72</v>
      </c>
      <c r="F16" s="1597" t="s">
        <v>13</v>
      </c>
    </row>
    <row r="17" spans="1:6" x14ac:dyDescent="0.25">
      <c r="A17" s="1596"/>
      <c r="B17" s="3095" t="s">
        <v>306</v>
      </c>
      <c r="C17" s="3096"/>
      <c r="D17" s="1596"/>
      <c r="E17" s="77"/>
      <c r="F17" s="1597"/>
    </row>
    <row r="18" spans="1:6" ht="157.5" x14ac:dyDescent="0.25">
      <c r="A18" s="1596">
        <v>10</v>
      </c>
      <c r="B18" s="1596" t="s">
        <v>4481</v>
      </c>
      <c r="C18" s="1596" t="s">
        <v>38741</v>
      </c>
      <c r="D18" s="1596" t="s">
        <v>38742</v>
      </c>
      <c r="E18" s="77">
        <v>1736206.9</v>
      </c>
      <c r="F18" s="1597" t="s">
        <v>13</v>
      </c>
    </row>
    <row r="19" spans="1:6" x14ac:dyDescent="0.25">
      <c r="A19" s="1596"/>
      <c r="B19" s="3093" t="s">
        <v>303</v>
      </c>
      <c r="C19" s="3094"/>
      <c r="D19" s="1596"/>
      <c r="E19" s="77"/>
      <c r="F19" s="1597"/>
    </row>
    <row r="20" spans="1:6" ht="47.25" x14ac:dyDescent="0.25">
      <c r="A20" s="1596">
        <v>11</v>
      </c>
      <c r="B20" s="1596" t="s">
        <v>38743</v>
      </c>
      <c r="C20" s="1596" t="s">
        <v>38744</v>
      </c>
      <c r="D20" s="1596" t="s">
        <v>26037</v>
      </c>
      <c r="E20" s="77">
        <v>100000</v>
      </c>
      <c r="F20" s="1597" t="s">
        <v>13</v>
      </c>
    </row>
    <row r="21" spans="1:6" ht="47.25" x14ac:dyDescent="0.25">
      <c r="A21" s="1596">
        <v>12</v>
      </c>
      <c r="B21" s="1596" t="s">
        <v>700</v>
      </c>
      <c r="C21" s="1596" t="s">
        <v>38745</v>
      </c>
      <c r="D21" s="1596" t="s">
        <v>26037</v>
      </c>
      <c r="E21" s="77">
        <v>100000</v>
      </c>
      <c r="F21" s="1597" t="s">
        <v>13</v>
      </c>
    </row>
    <row r="22" spans="1:6" ht="47.25" x14ac:dyDescent="0.25">
      <c r="A22" s="1596">
        <v>13</v>
      </c>
      <c r="B22" s="1596" t="s">
        <v>38746</v>
      </c>
      <c r="C22" s="1596" t="s">
        <v>38747</v>
      </c>
      <c r="D22" s="1596" t="s">
        <v>26037</v>
      </c>
      <c r="E22" s="77">
        <v>100000</v>
      </c>
      <c r="F22" s="1597" t="s">
        <v>13</v>
      </c>
    </row>
    <row r="23" spans="1:6" ht="47.25" x14ac:dyDescent="0.25">
      <c r="A23" s="1596">
        <v>14</v>
      </c>
      <c r="B23" s="1596" t="s">
        <v>38748</v>
      </c>
      <c r="C23" s="1596" t="s">
        <v>38749</v>
      </c>
      <c r="D23" s="1596" t="s">
        <v>26037</v>
      </c>
      <c r="E23" s="77">
        <v>100000</v>
      </c>
      <c r="F23" s="1597" t="s">
        <v>13</v>
      </c>
    </row>
    <row r="24" spans="1:6" ht="47.25" x14ac:dyDescent="0.25">
      <c r="A24" s="1596">
        <v>15</v>
      </c>
      <c r="B24" s="1596" t="s">
        <v>38750</v>
      </c>
      <c r="C24" s="1596" t="s">
        <v>38751</v>
      </c>
      <c r="D24" s="1596" t="s">
        <v>26037</v>
      </c>
      <c r="E24" s="77">
        <v>100000</v>
      </c>
      <c r="F24" s="1597" t="s">
        <v>13</v>
      </c>
    </row>
    <row r="25" spans="1:6" ht="47.25" x14ac:dyDescent="0.25">
      <c r="A25" s="1596">
        <v>16</v>
      </c>
      <c r="B25" s="1596" t="s">
        <v>38752</v>
      </c>
      <c r="C25" s="1596" t="s">
        <v>38753</v>
      </c>
      <c r="D25" s="1596" t="s">
        <v>26037</v>
      </c>
      <c r="E25" s="77">
        <v>100000</v>
      </c>
      <c r="F25" s="1597" t="s">
        <v>13</v>
      </c>
    </row>
    <row r="26" spans="1:6" ht="47.25" x14ac:dyDescent="0.25">
      <c r="A26" s="1596">
        <v>17</v>
      </c>
      <c r="B26" s="1596" t="s">
        <v>38754</v>
      </c>
      <c r="C26" s="1596" t="s">
        <v>38755</v>
      </c>
      <c r="D26" s="1596" t="s">
        <v>26037</v>
      </c>
      <c r="E26" s="77">
        <v>100000</v>
      </c>
      <c r="F26" s="1597" t="s">
        <v>13</v>
      </c>
    </row>
    <row r="27" spans="1:6" ht="47.25" x14ac:dyDescent="0.25">
      <c r="A27" s="1596">
        <v>18</v>
      </c>
      <c r="B27" s="1596" t="s">
        <v>38756</v>
      </c>
      <c r="C27" s="1596" t="s">
        <v>38757</v>
      </c>
      <c r="D27" s="1596" t="s">
        <v>26037</v>
      </c>
      <c r="E27" s="77">
        <v>100000</v>
      </c>
      <c r="F27" s="1597" t="s">
        <v>13</v>
      </c>
    </row>
    <row r="28" spans="1:6" ht="47.25" x14ac:dyDescent="0.25">
      <c r="A28" s="1596">
        <v>19</v>
      </c>
      <c r="B28" s="1596" t="s">
        <v>38758</v>
      </c>
      <c r="C28" s="1596" t="s">
        <v>38759</v>
      </c>
      <c r="D28" s="1596" t="s">
        <v>26037</v>
      </c>
      <c r="E28" s="77">
        <v>100000</v>
      </c>
      <c r="F28" s="1597" t="s">
        <v>13</v>
      </c>
    </row>
    <row r="29" spans="1:6" ht="47.25" x14ac:dyDescent="0.25">
      <c r="A29" s="1596">
        <v>20</v>
      </c>
      <c r="B29" s="1596" t="s">
        <v>38760</v>
      </c>
      <c r="C29" s="1596" t="s">
        <v>38761</v>
      </c>
      <c r="D29" s="1596" t="s">
        <v>26037</v>
      </c>
      <c r="E29" s="77">
        <v>100000</v>
      </c>
      <c r="F29" s="1597" t="s">
        <v>13</v>
      </c>
    </row>
    <row r="30" spans="1:6" x14ac:dyDescent="0.25">
      <c r="A30" s="1596"/>
      <c r="B30" s="3093" t="s">
        <v>34</v>
      </c>
      <c r="C30" s="3094"/>
      <c r="D30" s="1596"/>
      <c r="E30" s="77"/>
      <c r="F30" s="1597"/>
    </row>
    <row r="31" spans="1:6" ht="47.25" x14ac:dyDescent="0.25">
      <c r="A31" s="1596">
        <v>21</v>
      </c>
      <c r="B31" s="1596" t="s">
        <v>309</v>
      </c>
      <c r="C31" s="1596" t="s">
        <v>38762</v>
      </c>
      <c r="D31" s="1596" t="s">
        <v>554</v>
      </c>
      <c r="E31" s="77">
        <v>12000000</v>
      </c>
      <c r="F31" s="1597" t="s">
        <v>13</v>
      </c>
    </row>
    <row r="32" spans="1:6" ht="47.25" x14ac:dyDescent="0.25">
      <c r="A32" s="1596">
        <v>22</v>
      </c>
      <c r="B32" s="1596" t="s">
        <v>342</v>
      </c>
      <c r="C32" s="1596" t="s">
        <v>38763</v>
      </c>
      <c r="D32" s="1596" t="s">
        <v>554</v>
      </c>
      <c r="E32" s="77">
        <v>5202586.21</v>
      </c>
      <c r="F32" s="1597" t="s">
        <v>13</v>
      </c>
    </row>
    <row r="33" spans="1:6" x14ac:dyDescent="0.25">
      <c r="A33" s="1596"/>
      <c r="B33" s="3095" t="s">
        <v>8455</v>
      </c>
      <c r="C33" s="3096"/>
      <c r="D33" s="1596"/>
      <c r="E33" s="77"/>
      <c r="F33" s="1597"/>
    </row>
    <row r="34" spans="1:6" ht="204.75" x14ac:dyDescent="0.25">
      <c r="A34" s="1596">
        <v>23</v>
      </c>
      <c r="B34" s="1597" t="s">
        <v>38764</v>
      </c>
      <c r="C34" s="1596" t="s">
        <v>38765</v>
      </c>
      <c r="D34" s="1596" t="s">
        <v>6862</v>
      </c>
      <c r="E34" s="77">
        <v>1169256.8</v>
      </c>
      <c r="F34" s="1597" t="s">
        <v>13</v>
      </c>
    </row>
    <row r="35" spans="1:6" ht="204.75" x14ac:dyDescent="0.25">
      <c r="A35" s="1596">
        <v>24</v>
      </c>
      <c r="B35" s="1596" t="s">
        <v>38766</v>
      </c>
      <c r="C35" s="1596" t="s">
        <v>38767</v>
      </c>
      <c r="D35" s="1596" t="s">
        <v>6862</v>
      </c>
      <c r="E35" s="77">
        <v>1169256.8</v>
      </c>
      <c r="F35" s="1597" t="s">
        <v>13</v>
      </c>
    </row>
    <row r="36" spans="1:6" ht="204.75" x14ac:dyDescent="0.25">
      <c r="A36" s="1596">
        <v>25</v>
      </c>
      <c r="B36" s="1596" t="s">
        <v>38768</v>
      </c>
      <c r="C36" s="1596" t="s">
        <v>38769</v>
      </c>
      <c r="D36" s="1596" t="s">
        <v>6862</v>
      </c>
      <c r="E36" s="77">
        <v>1169256.8</v>
      </c>
      <c r="F36" s="1597" t="s">
        <v>13</v>
      </c>
    </row>
    <row r="37" spans="1:6" ht="204.75" x14ac:dyDescent="0.25">
      <c r="A37" s="1596">
        <v>26</v>
      </c>
      <c r="B37" s="1596" t="s">
        <v>38770</v>
      </c>
      <c r="C37" s="1596" t="s">
        <v>38771</v>
      </c>
      <c r="D37" s="1596" t="s">
        <v>6862</v>
      </c>
      <c r="E37" s="77">
        <v>1169256.8</v>
      </c>
      <c r="F37" s="1597" t="s">
        <v>13</v>
      </c>
    </row>
    <row r="38" spans="1:6" ht="47.25" x14ac:dyDescent="0.25">
      <c r="A38" s="1596">
        <v>27</v>
      </c>
      <c r="B38" s="1596" t="s">
        <v>1194</v>
      </c>
      <c r="C38" s="1596" t="s">
        <v>38772</v>
      </c>
      <c r="D38" s="1596" t="s">
        <v>38773</v>
      </c>
      <c r="E38" s="77">
        <v>4000000</v>
      </c>
      <c r="F38" s="1597" t="s">
        <v>13</v>
      </c>
    </row>
    <row r="39" spans="1:6" x14ac:dyDescent="0.25">
      <c r="A39" s="1596"/>
      <c r="B39" s="3093" t="s">
        <v>5895</v>
      </c>
      <c r="C39" s="3094"/>
      <c r="D39" s="1596"/>
      <c r="E39" s="77"/>
      <c r="F39" s="1597"/>
    </row>
    <row r="40" spans="1:6" ht="47.25" x14ac:dyDescent="0.25">
      <c r="A40" s="1596">
        <v>28</v>
      </c>
      <c r="B40" s="1596" t="s">
        <v>38774</v>
      </c>
      <c r="C40" s="1596" t="s">
        <v>38775</v>
      </c>
      <c r="D40" s="1596" t="s">
        <v>6895</v>
      </c>
      <c r="E40" s="77">
        <v>700000</v>
      </c>
      <c r="F40" s="1597" t="s">
        <v>13</v>
      </c>
    </row>
    <row r="41" spans="1:6" ht="157.5" x14ac:dyDescent="0.25">
      <c r="A41" s="1596">
        <v>29</v>
      </c>
      <c r="B41" s="1596" t="s">
        <v>38776</v>
      </c>
      <c r="C41" s="1596" t="s">
        <v>38777</v>
      </c>
      <c r="D41" s="1596" t="s">
        <v>38778</v>
      </c>
      <c r="E41" s="77">
        <v>700000</v>
      </c>
      <c r="F41" s="1597" t="s">
        <v>272</v>
      </c>
    </row>
    <row r="42" spans="1:6" ht="78.75" x14ac:dyDescent="0.25">
      <c r="A42" s="1596">
        <v>30</v>
      </c>
      <c r="B42" s="1596" t="s">
        <v>38779</v>
      </c>
      <c r="C42" s="1596" t="s">
        <v>38780</v>
      </c>
      <c r="D42" s="1596" t="s">
        <v>38894</v>
      </c>
      <c r="E42" s="77">
        <v>300000</v>
      </c>
      <c r="F42" s="1597" t="s">
        <v>13</v>
      </c>
    </row>
    <row r="43" spans="1:6" ht="78.75" x14ac:dyDescent="0.25">
      <c r="A43" s="1596">
        <v>31</v>
      </c>
      <c r="B43" s="1596" t="s">
        <v>38781</v>
      </c>
      <c r="C43" s="1596" t="s">
        <v>38782</v>
      </c>
      <c r="D43" s="1596" t="s">
        <v>38894</v>
      </c>
      <c r="E43" s="77">
        <v>500000</v>
      </c>
      <c r="F43" s="1597" t="s">
        <v>13</v>
      </c>
    </row>
    <row r="44" spans="1:6" ht="78.75" x14ac:dyDescent="0.25">
      <c r="A44" s="1596">
        <v>32</v>
      </c>
      <c r="B44" s="1596" t="s">
        <v>38783</v>
      </c>
      <c r="C44" s="1596" t="s">
        <v>38784</v>
      </c>
      <c r="D44" s="1596" t="s">
        <v>38895</v>
      </c>
      <c r="E44" s="77">
        <v>500000</v>
      </c>
      <c r="F44" s="1597" t="s">
        <v>272</v>
      </c>
    </row>
    <row r="45" spans="1:6" ht="78.75" x14ac:dyDescent="0.25">
      <c r="A45" s="1596">
        <v>33</v>
      </c>
      <c r="B45" s="1596" t="s">
        <v>38785</v>
      </c>
      <c r="C45" s="1596" t="s">
        <v>38786</v>
      </c>
      <c r="D45" s="1596" t="s">
        <v>38896</v>
      </c>
      <c r="E45" s="77">
        <v>1500000</v>
      </c>
      <c r="F45" s="1597" t="s">
        <v>272</v>
      </c>
    </row>
    <row r="46" spans="1:6" ht="31.5" x14ac:dyDescent="0.25">
      <c r="A46" s="1596">
        <v>34</v>
      </c>
      <c r="B46" s="1596" t="s">
        <v>38787</v>
      </c>
      <c r="C46" s="1596" t="s">
        <v>38788</v>
      </c>
      <c r="D46" s="1596" t="s">
        <v>38789</v>
      </c>
      <c r="E46" s="77">
        <v>700000</v>
      </c>
      <c r="F46" s="1597" t="s">
        <v>272</v>
      </c>
    </row>
    <row r="47" spans="1:6" ht="94.5" x14ac:dyDescent="0.25">
      <c r="A47" s="1596">
        <v>35</v>
      </c>
      <c r="B47" s="1596" t="s">
        <v>38790</v>
      </c>
      <c r="C47" s="1596" t="s">
        <v>38791</v>
      </c>
      <c r="D47" s="1596" t="s">
        <v>38897</v>
      </c>
      <c r="E47" s="77">
        <v>1000000</v>
      </c>
      <c r="F47" s="1597" t="s">
        <v>13</v>
      </c>
    </row>
    <row r="48" spans="1:6" ht="94.5" x14ac:dyDescent="0.25">
      <c r="A48" s="1596">
        <v>36</v>
      </c>
      <c r="B48" s="1596" t="s">
        <v>38792</v>
      </c>
      <c r="C48" s="1596" t="s">
        <v>38793</v>
      </c>
      <c r="D48" s="1596" t="s">
        <v>38898</v>
      </c>
      <c r="E48" s="77">
        <v>2000000</v>
      </c>
      <c r="F48" s="1597" t="s">
        <v>13</v>
      </c>
    </row>
    <row r="49" spans="1:6" ht="47.25" x14ac:dyDescent="0.25">
      <c r="A49" s="1596">
        <v>37</v>
      </c>
      <c r="B49" s="1596" t="s">
        <v>38794</v>
      </c>
      <c r="C49" s="1596" t="s">
        <v>38795</v>
      </c>
      <c r="D49" s="1596" t="s">
        <v>38796</v>
      </c>
      <c r="E49" s="77">
        <v>300000</v>
      </c>
      <c r="F49" s="1597" t="s">
        <v>13</v>
      </c>
    </row>
    <row r="50" spans="1:6" ht="94.5" x14ac:dyDescent="0.25">
      <c r="A50" s="1596">
        <v>38</v>
      </c>
      <c r="B50" s="1596" t="s">
        <v>38797</v>
      </c>
      <c r="C50" s="1596" t="s">
        <v>38798</v>
      </c>
      <c r="D50" s="1596" t="s">
        <v>38899</v>
      </c>
      <c r="E50" s="77">
        <v>1000000</v>
      </c>
      <c r="F50" s="1597" t="s">
        <v>272</v>
      </c>
    </row>
    <row r="51" spans="1:6" ht="94.5" x14ac:dyDescent="0.25">
      <c r="A51" s="1596">
        <v>39</v>
      </c>
      <c r="B51" s="1596" t="s">
        <v>38799</v>
      </c>
      <c r="C51" s="1596" t="s">
        <v>38800</v>
      </c>
      <c r="D51" s="1596" t="s">
        <v>38900</v>
      </c>
      <c r="E51" s="77">
        <v>1000000</v>
      </c>
      <c r="F51" s="1597" t="s">
        <v>272</v>
      </c>
    </row>
    <row r="52" spans="1:6" ht="47.25" x14ac:dyDescent="0.25">
      <c r="A52" s="1596">
        <v>40</v>
      </c>
      <c r="B52" s="1598" t="s">
        <v>38801</v>
      </c>
      <c r="C52" s="1596" t="s">
        <v>38802</v>
      </c>
      <c r="D52" s="1596" t="s">
        <v>3316</v>
      </c>
      <c r="E52" s="77">
        <v>1500000</v>
      </c>
      <c r="F52" s="1597" t="s">
        <v>13</v>
      </c>
    </row>
    <row r="53" spans="1:6" ht="94.5" x14ac:dyDescent="0.25">
      <c r="A53" s="1596">
        <v>41</v>
      </c>
      <c r="B53" s="1596" t="s">
        <v>38803</v>
      </c>
      <c r="C53" s="1596" t="s">
        <v>38804</v>
      </c>
      <c r="D53" s="1596" t="s">
        <v>38901</v>
      </c>
      <c r="E53" s="77">
        <v>700000</v>
      </c>
      <c r="F53" s="1597" t="s">
        <v>13</v>
      </c>
    </row>
    <row r="54" spans="1:6" ht="47.25" x14ac:dyDescent="0.25">
      <c r="A54" s="1596">
        <v>42</v>
      </c>
      <c r="B54" s="1596" t="s">
        <v>38805</v>
      </c>
      <c r="C54" s="1596" t="s">
        <v>38806</v>
      </c>
      <c r="D54" s="1596" t="s">
        <v>14672</v>
      </c>
      <c r="E54" s="77">
        <v>1500000</v>
      </c>
      <c r="F54" s="1597" t="s">
        <v>13</v>
      </c>
    </row>
    <row r="55" spans="1:6" ht="94.5" x14ac:dyDescent="0.25">
      <c r="A55" s="1596">
        <v>43</v>
      </c>
      <c r="B55" s="1599" t="s">
        <v>38807</v>
      </c>
      <c r="C55" s="1596" t="s">
        <v>38808</v>
      </c>
      <c r="D55" s="1596" t="s">
        <v>38901</v>
      </c>
      <c r="E55" s="77">
        <v>736206.9</v>
      </c>
      <c r="F55" s="1597"/>
    </row>
    <row r="56" spans="1:6" x14ac:dyDescent="0.25">
      <c r="A56" s="1596"/>
      <c r="B56" s="3093" t="s">
        <v>5872</v>
      </c>
      <c r="C56" s="3094"/>
      <c r="D56" s="1596"/>
      <c r="E56" s="77"/>
      <c r="F56" s="1597"/>
    </row>
    <row r="57" spans="1:6" ht="236.25" x14ac:dyDescent="0.25">
      <c r="A57" s="1596">
        <v>44</v>
      </c>
      <c r="B57" s="1596" t="s">
        <v>38809</v>
      </c>
      <c r="C57" s="1596" t="s">
        <v>38810</v>
      </c>
      <c r="D57" s="1596" t="s">
        <v>38811</v>
      </c>
      <c r="E57" s="77">
        <v>1300000</v>
      </c>
      <c r="F57" s="1597" t="s">
        <v>272</v>
      </c>
    </row>
    <row r="58" spans="1:6" ht="283.5" x14ac:dyDescent="0.25">
      <c r="A58" s="1596">
        <v>45</v>
      </c>
      <c r="B58" s="1599" t="s">
        <v>38812</v>
      </c>
      <c r="C58" s="1596" t="s">
        <v>38813</v>
      </c>
      <c r="D58" s="1596" t="s">
        <v>38814</v>
      </c>
      <c r="E58" s="77">
        <v>1700000</v>
      </c>
      <c r="F58" s="1597" t="s">
        <v>272</v>
      </c>
    </row>
    <row r="59" spans="1:6" ht="236.25" x14ac:dyDescent="0.25">
      <c r="A59" s="1596">
        <v>46</v>
      </c>
      <c r="B59" s="1596" t="s">
        <v>38815</v>
      </c>
      <c r="C59" s="1596" t="s">
        <v>38816</v>
      </c>
      <c r="D59" s="1596" t="s">
        <v>38817</v>
      </c>
      <c r="E59" s="77">
        <v>1000000</v>
      </c>
      <c r="F59" s="1597" t="s">
        <v>272</v>
      </c>
    </row>
    <row r="60" spans="1:6" ht="110.25" x14ac:dyDescent="0.25">
      <c r="A60" s="1596">
        <v>47</v>
      </c>
      <c r="B60" s="1596" t="s">
        <v>38818</v>
      </c>
      <c r="C60" s="1596" t="s">
        <v>38819</v>
      </c>
      <c r="D60" s="1596" t="s">
        <v>38820</v>
      </c>
      <c r="E60" s="77">
        <v>700000</v>
      </c>
      <c r="F60" s="1597" t="s">
        <v>272</v>
      </c>
    </row>
    <row r="61" spans="1:6" ht="220.5" x14ac:dyDescent="0.25">
      <c r="A61" s="1596">
        <v>48</v>
      </c>
      <c r="B61" s="1596" t="s">
        <v>38821</v>
      </c>
      <c r="C61" s="1596" t="s">
        <v>38822</v>
      </c>
      <c r="D61" s="1596" t="s">
        <v>38823</v>
      </c>
      <c r="E61" s="77">
        <v>1000000</v>
      </c>
      <c r="F61" s="1597" t="s">
        <v>272</v>
      </c>
    </row>
    <row r="62" spans="1:6" ht="204.75" x14ac:dyDescent="0.25">
      <c r="A62" s="1596">
        <v>49</v>
      </c>
      <c r="B62" s="1596" t="s">
        <v>38824</v>
      </c>
      <c r="C62" s="1596" t="s">
        <v>38825</v>
      </c>
      <c r="D62" s="1596" t="s">
        <v>38826</v>
      </c>
      <c r="E62" s="77">
        <v>2000000</v>
      </c>
      <c r="F62" s="1597" t="s">
        <v>272</v>
      </c>
    </row>
    <row r="63" spans="1:6" ht="189" x14ac:dyDescent="0.25">
      <c r="A63" s="1596">
        <v>50</v>
      </c>
      <c r="B63" s="1596" t="s">
        <v>38827</v>
      </c>
      <c r="C63" s="1596" t="s">
        <v>38828</v>
      </c>
      <c r="D63" s="1596" t="s">
        <v>38829</v>
      </c>
      <c r="E63" s="77">
        <v>500000</v>
      </c>
      <c r="F63" s="1597" t="s">
        <v>272</v>
      </c>
    </row>
    <row r="64" spans="1:6" ht="236.25" x14ac:dyDescent="0.25">
      <c r="A64" s="1596">
        <v>51</v>
      </c>
      <c r="B64" s="1596" t="s">
        <v>38830</v>
      </c>
      <c r="C64" s="1596" t="s">
        <v>38831</v>
      </c>
      <c r="D64" s="1596" t="s">
        <v>38832</v>
      </c>
      <c r="E64" s="77">
        <v>1000000</v>
      </c>
      <c r="F64" s="1597" t="s">
        <v>272</v>
      </c>
    </row>
    <row r="65" spans="1:6" ht="220.5" x14ac:dyDescent="0.25">
      <c r="A65" s="1596">
        <v>52</v>
      </c>
      <c r="B65" s="1596" t="s">
        <v>38833</v>
      </c>
      <c r="C65" s="1596" t="s">
        <v>38834</v>
      </c>
      <c r="D65" s="1596" t="s">
        <v>38835</v>
      </c>
      <c r="E65" s="77">
        <v>1000000</v>
      </c>
      <c r="F65" s="1597" t="s">
        <v>272</v>
      </c>
    </row>
    <row r="66" spans="1:6" ht="173.25" x14ac:dyDescent="0.25">
      <c r="A66" s="1596">
        <v>53</v>
      </c>
      <c r="B66" s="1596" t="s">
        <v>38836</v>
      </c>
      <c r="C66" s="1596" t="s">
        <v>38837</v>
      </c>
      <c r="D66" s="1596" t="s">
        <v>38838</v>
      </c>
      <c r="E66" s="77">
        <v>1000000</v>
      </c>
      <c r="F66" s="1597" t="s">
        <v>272</v>
      </c>
    </row>
    <row r="67" spans="1:6" ht="204.75" x14ac:dyDescent="0.25">
      <c r="A67" s="1596">
        <v>54</v>
      </c>
      <c r="B67" s="1596" t="s">
        <v>38839</v>
      </c>
      <c r="C67" s="1596" t="s">
        <v>38840</v>
      </c>
      <c r="D67" s="1596" t="s">
        <v>38902</v>
      </c>
      <c r="E67" s="77">
        <v>2200000</v>
      </c>
      <c r="F67" s="1597" t="s">
        <v>272</v>
      </c>
    </row>
    <row r="68" spans="1:6" x14ac:dyDescent="0.25">
      <c r="A68" s="1596"/>
      <c r="B68" s="3093" t="s">
        <v>2940</v>
      </c>
      <c r="C68" s="3094"/>
      <c r="D68" s="1596"/>
      <c r="E68" s="77"/>
      <c r="F68" s="1597"/>
    </row>
    <row r="69" spans="1:6" ht="94.5" x14ac:dyDescent="0.25">
      <c r="A69" s="1596">
        <v>55</v>
      </c>
      <c r="B69" s="1596" t="s">
        <v>38841</v>
      </c>
      <c r="C69" s="1596" t="s">
        <v>38842</v>
      </c>
      <c r="D69" s="1596" t="s">
        <v>38843</v>
      </c>
      <c r="E69" s="77">
        <v>1000000</v>
      </c>
      <c r="F69" s="1597" t="s">
        <v>272</v>
      </c>
    </row>
    <row r="70" spans="1:6" ht="330.75" x14ac:dyDescent="0.25">
      <c r="A70" s="1596">
        <v>56</v>
      </c>
      <c r="B70" s="1596" t="s">
        <v>38844</v>
      </c>
      <c r="C70" s="1596" t="s">
        <v>38845</v>
      </c>
      <c r="D70" s="1596" t="s">
        <v>38846</v>
      </c>
      <c r="E70" s="77">
        <v>4026420.87</v>
      </c>
      <c r="F70" s="1597" t="s">
        <v>272</v>
      </c>
    </row>
    <row r="71" spans="1:6" x14ac:dyDescent="0.25">
      <c r="A71" s="1596"/>
      <c r="B71" s="3093" t="s">
        <v>4995</v>
      </c>
      <c r="C71" s="3094"/>
      <c r="D71" s="1596"/>
      <c r="E71" s="77"/>
      <c r="F71" s="1597"/>
    </row>
    <row r="72" spans="1:6" ht="94.5" x14ac:dyDescent="0.25">
      <c r="A72" s="1596">
        <v>57</v>
      </c>
      <c r="B72" s="1596" t="s">
        <v>38847</v>
      </c>
      <c r="C72" s="1596" t="s">
        <v>38848</v>
      </c>
      <c r="D72" s="1596" t="s">
        <v>38849</v>
      </c>
      <c r="E72" s="77">
        <v>3500000</v>
      </c>
      <c r="F72" s="1597" t="s">
        <v>272</v>
      </c>
    </row>
    <row r="73" spans="1:6" x14ac:dyDescent="0.25">
      <c r="A73" s="1596"/>
      <c r="B73" s="3093" t="s">
        <v>219</v>
      </c>
      <c r="C73" s="3094"/>
      <c r="D73" s="1596"/>
      <c r="E73" s="77"/>
      <c r="F73" s="1597"/>
    </row>
    <row r="74" spans="1:6" ht="78.75" x14ac:dyDescent="0.25">
      <c r="A74" s="1596">
        <v>58</v>
      </c>
      <c r="B74" s="1596" t="s">
        <v>38850</v>
      </c>
      <c r="C74" s="1596" t="s">
        <v>38851</v>
      </c>
      <c r="D74" s="1596" t="s">
        <v>38852</v>
      </c>
      <c r="E74" s="77">
        <v>2000000</v>
      </c>
      <c r="F74" s="1597" t="s">
        <v>272</v>
      </c>
    </row>
    <row r="75" spans="1:6" ht="47.25" x14ac:dyDescent="0.25">
      <c r="A75" s="1596">
        <v>59</v>
      </c>
      <c r="B75" s="1596" t="s">
        <v>38853</v>
      </c>
      <c r="C75" s="1596" t="s">
        <v>38854</v>
      </c>
      <c r="D75" s="1596" t="s">
        <v>38855</v>
      </c>
      <c r="E75" s="77">
        <v>2100000</v>
      </c>
      <c r="F75" s="1597" t="s">
        <v>13</v>
      </c>
    </row>
    <row r="76" spans="1:6" x14ac:dyDescent="0.25">
      <c r="A76" s="1594"/>
      <c r="B76" s="1594" t="s">
        <v>248</v>
      </c>
      <c r="C76" s="1594"/>
      <c r="D76" s="1594"/>
      <c r="E76" s="138">
        <f>SUM(E6:E75)</f>
        <v>80660344.829999998</v>
      </c>
      <c r="F76" s="1597"/>
    </row>
    <row r="77" spans="1:6" x14ac:dyDescent="0.25">
      <c r="A77" s="131"/>
      <c r="B77" s="2348" t="s">
        <v>288</v>
      </c>
      <c r="C77" s="2350"/>
      <c r="D77" s="70"/>
      <c r="E77" s="189"/>
      <c r="F77" s="70"/>
    </row>
    <row r="78" spans="1:6" ht="47.25" x14ac:dyDescent="0.25">
      <c r="A78" s="131">
        <v>1</v>
      </c>
      <c r="B78" s="69" t="s">
        <v>289</v>
      </c>
      <c r="C78" s="69" t="s">
        <v>38732</v>
      </c>
      <c r="D78" s="69" t="s">
        <v>329</v>
      </c>
      <c r="E78" s="187">
        <v>1000000</v>
      </c>
      <c r="F78" s="69" t="s">
        <v>135</v>
      </c>
    </row>
    <row r="79" spans="1:6" x14ac:dyDescent="0.25">
      <c r="A79" s="131"/>
      <c r="B79" s="2348"/>
      <c r="C79" s="2350"/>
      <c r="D79" s="69"/>
      <c r="E79" s="187"/>
      <c r="F79" s="69"/>
    </row>
    <row r="80" spans="1:6" ht="47.25" x14ac:dyDescent="0.25">
      <c r="A80" s="131">
        <v>2</v>
      </c>
      <c r="B80" s="69" t="s">
        <v>309</v>
      </c>
      <c r="C80" s="69" t="s">
        <v>38762</v>
      </c>
      <c r="D80" s="69" t="s">
        <v>554</v>
      </c>
      <c r="E80" s="187">
        <v>4500000</v>
      </c>
      <c r="F80" s="69" t="s">
        <v>135</v>
      </c>
    </row>
    <row r="81" spans="1:6" x14ac:dyDescent="0.25">
      <c r="A81" s="130"/>
      <c r="B81" s="173" t="s">
        <v>248</v>
      </c>
      <c r="C81" s="130"/>
      <c r="D81" s="173"/>
      <c r="E81" s="968">
        <f>SUM(E78:E80)</f>
        <v>5500000</v>
      </c>
      <c r="F81" s="173"/>
    </row>
    <row r="82" spans="1:6" x14ac:dyDescent="0.25">
      <c r="A82" s="130"/>
      <c r="B82" s="173" t="s">
        <v>323</v>
      </c>
      <c r="C82" s="130"/>
      <c r="D82" s="173"/>
      <c r="E82" s="968"/>
      <c r="F82" s="173"/>
    </row>
    <row r="83" spans="1:6" ht="204.75" x14ac:dyDescent="0.25">
      <c r="A83" s="1596">
        <v>59</v>
      </c>
      <c r="B83" s="1596" t="s">
        <v>38856</v>
      </c>
      <c r="C83" s="1596" t="s">
        <v>38857</v>
      </c>
      <c r="D83" s="1596" t="s">
        <v>38858</v>
      </c>
      <c r="E83" s="77">
        <v>300000</v>
      </c>
      <c r="F83" s="1597" t="s">
        <v>272</v>
      </c>
    </row>
    <row r="84" spans="1:6" ht="189" x14ac:dyDescent="0.25">
      <c r="A84" s="1596">
        <v>60</v>
      </c>
      <c r="B84" s="1596" t="s">
        <v>38859</v>
      </c>
      <c r="C84" s="1596" t="s">
        <v>38860</v>
      </c>
      <c r="D84" s="1596" t="s">
        <v>38861</v>
      </c>
      <c r="E84" s="77">
        <v>350000</v>
      </c>
      <c r="F84" s="1597" t="s">
        <v>272</v>
      </c>
    </row>
    <row r="85" spans="1:6" x14ac:dyDescent="0.25">
      <c r="A85" s="88"/>
      <c r="B85" s="1594" t="s">
        <v>248</v>
      </c>
      <c r="C85" s="88"/>
      <c r="D85" s="88"/>
      <c r="E85" s="89">
        <f>E84+E83</f>
        <v>650000</v>
      </c>
      <c r="F85" s="88"/>
    </row>
    <row r="86" spans="1:6" ht="22.5" customHeight="1" x14ac:dyDescent="0.25">
      <c r="A86" s="88"/>
      <c r="B86" s="3095" t="s">
        <v>324</v>
      </c>
      <c r="C86" s="3096"/>
      <c r="D86" s="88"/>
      <c r="E86" s="89">
        <f>E85+E81+E76</f>
        <v>86810344.829999998</v>
      </c>
      <c r="F86" s="88"/>
    </row>
    <row r="90" spans="1:6" x14ac:dyDescent="0.25">
      <c r="A90" s="2352" t="s">
        <v>0</v>
      </c>
      <c r="B90" s="2352"/>
      <c r="C90" s="2352"/>
      <c r="D90" s="2352"/>
      <c r="E90" s="2352"/>
      <c r="F90" s="2352"/>
    </row>
    <row r="91" spans="1:6" x14ac:dyDescent="0.25">
      <c r="A91" s="2352" t="s">
        <v>38731</v>
      </c>
      <c r="B91" s="2352"/>
      <c r="C91" s="2352"/>
      <c r="D91" s="2352"/>
      <c r="E91" s="2352"/>
      <c r="F91" s="2352"/>
    </row>
    <row r="92" spans="1:6" x14ac:dyDescent="0.25">
      <c r="A92" s="2352" t="s">
        <v>281</v>
      </c>
      <c r="B92" s="2352"/>
      <c r="C92" s="2352"/>
      <c r="D92" s="2352"/>
      <c r="E92" s="2352"/>
      <c r="F92" s="2352"/>
    </row>
    <row r="93" spans="1:6" ht="31.5" x14ac:dyDescent="0.25">
      <c r="A93" s="464" t="s">
        <v>3</v>
      </c>
      <c r="B93" s="437" t="s">
        <v>283</v>
      </c>
      <c r="C93" s="437" t="s">
        <v>284</v>
      </c>
      <c r="D93" s="437" t="s">
        <v>285</v>
      </c>
      <c r="E93" s="301" t="s">
        <v>286</v>
      </c>
      <c r="F93" s="45" t="s">
        <v>287</v>
      </c>
    </row>
    <row r="94" spans="1:6" x14ac:dyDescent="0.25">
      <c r="A94" s="43"/>
      <c r="B94" s="2332" t="s">
        <v>27054</v>
      </c>
      <c r="C94" s="2332"/>
      <c r="D94" s="437"/>
      <c r="E94" s="301"/>
      <c r="F94" s="45"/>
    </row>
    <row r="95" spans="1:6" ht="126" x14ac:dyDescent="0.25">
      <c r="A95" s="182">
        <v>1</v>
      </c>
      <c r="B95" s="182" t="s">
        <v>295</v>
      </c>
      <c r="C95" s="182" t="s">
        <v>38862</v>
      </c>
      <c r="D95" s="182" t="s">
        <v>488</v>
      </c>
      <c r="E95" s="46">
        <v>682965.51</v>
      </c>
      <c r="F95" s="42" t="s">
        <v>272</v>
      </c>
    </row>
    <row r="96" spans="1:6" x14ac:dyDescent="0.25">
      <c r="A96" s="182"/>
      <c r="B96" s="2381" t="s">
        <v>8990</v>
      </c>
      <c r="C96" s="2382"/>
      <c r="D96" s="182"/>
      <c r="E96" s="46"/>
      <c r="F96" s="42"/>
    </row>
    <row r="97" spans="1:6" ht="78.75" x14ac:dyDescent="0.25">
      <c r="A97" s="182">
        <v>2</v>
      </c>
      <c r="B97" s="182" t="s">
        <v>299</v>
      </c>
      <c r="C97" s="182" t="s">
        <v>38863</v>
      </c>
      <c r="D97" s="182" t="s">
        <v>1244</v>
      </c>
      <c r="E97" s="46">
        <v>341379.32</v>
      </c>
      <c r="F97" s="42" t="s">
        <v>272</v>
      </c>
    </row>
    <row r="98" spans="1:6" x14ac:dyDescent="0.25">
      <c r="A98" s="182"/>
      <c r="B98" s="2381" t="s">
        <v>34</v>
      </c>
      <c r="C98" s="2382"/>
      <c r="D98" s="182"/>
      <c r="E98" s="46"/>
      <c r="F98" s="42"/>
    </row>
    <row r="99" spans="1:6" ht="47.25" x14ac:dyDescent="0.25">
      <c r="A99" s="269">
        <v>3</v>
      </c>
      <c r="B99" s="182" t="s">
        <v>309</v>
      </c>
      <c r="C99" s="182" t="s">
        <v>38864</v>
      </c>
      <c r="D99" s="42" t="s">
        <v>38903</v>
      </c>
      <c r="E99" s="46">
        <v>2000000</v>
      </c>
      <c r="F99" s="42" t="s">
        <v>272</v>
      </c>
    </row>
    <row r="100" spans="1:6" ht="47.25" x14ac:dyDescent="0.25">
      <c r="A100" s="269"/>
      <c r="B100" s="182" t="s">
        <v>342</v>
      </c>
      <c r="C100" s="182" t="s">
        <v>38865</v>
      </c>
      <c r="D100" s="42" t="s">
        <v>38903</v>
      </c>
      <c r="E100" s="46">
        <v>844827.59</v>
      </c>
      <c r="F100" s="42" t="s">
        <v>272</v>
      </c>
    </row>
    <row r="101" spans="1:6" x14ac:dyDescent="0.25">
      <c r="A101" s="269"/>
      <c r="B101" s="2381" t="s">
        <v>739</v>
      </c>
      <c r="C101" s="2382"/>
      <c r="D101" s="42"/>
      <c r="E101" s="46"/>
      <c r="F101" s="42"/>
    </row>
    <row r="102" spans="1:6" ht="110.25" x14ac:dyDescent="0.25">
      <c r="A102" s="182">
        <v>4</v>
      </c>
      <c r="B102" s="269" t="s">
        <v>301</v>
      </c>
      <c r="C102" s="182" t="s">
        <v>38866</v>
      </c>
      <c r="D102" s="44" t="s">
        <v>38867</v>
      </c>
      <c r="E102" s="48">
        <v>568965.51</v>
      </c>
      <c r="F102" s="44" t="s">
        <v>13</v>
      </c>
    </row>
    <row r="103" spans="1:6" x14ac:dyDescent="0.25">
      <c r="A103" s="182"/>
      <c r="B103" s="2330" t="s">
        <v>37296</v>
      </c>
      <c r="C103" s="2331"/>
      <c r="D103" s="44"/>
      <c r="E103" s="48"/>
      <c r="F103" s="44"/>
    </row>
    <row r="104" spans="1:6" ht="126" x14ac:dyDescent="0.25">
      <c r="A104" s="182">
        <v>5</v>
      </c>
      <c r="B104" s="269" t="s">
        <v>38868</v>
      </c>
      <c r="C104" s="269" t="s">
        <v>38869</v>
      </c>
      <c r="D104" s="44" t="s">
        <v>38870</v>
      </c>
      <c r="E104" s="48">
        <v>740250</v>
      </c>
      <c r="F104" s="42" t="s">
        <v>13</v>
      </c>
    </row>
    <row r="105" spans="1:6" ht="126" x14ac:dyDescent="0.25">
      <c r="A105" s="182">
        <v>6</v>
      </c>
      <c r="B105" s="269" t="s">
        <v>38871</v>
      </c>
      <c r="C105" s="269" t="s">
        <v>38872</v>
      </c>
      <c r="D105" s="44" t="s">
        <v>38873</v>
      </c>
      <c r="E105" s="48">
        <v>504000</v>
      </c>
      <c r="F105" s="42" t="s">
        <v>13</v>
      </c>
    </row>
    <row r="106" spans="1:6" ht="47.25" x14ac:dyDescent="0.25">
      <c r="A106" s="182">
        <v>7</v>
      </c>
      <c r="B106" s="269" t="s">
        <v>38874</v>
      </c>
      <c r="C106" s="269" t="s">
        <v>38875</v>
      </c>
      <c r="D106" s="44" t="s">
        <v>38876</v>
      </c>
      <c r="E106" s="48">
        <v>525000</v>
      </c>
      <c r="F106" s="42" t="s">
        <v>13</v>
      </c>
    </row>
    <row r="107" spans="1:6" ht="47.25" x14ac:dyDescent="0.25">
      <c r="A107" s="182">
        <v>8</v>
      </c>
      <c r="B107" s="269" t="s">
        <v>38877</v>
      </c>
      <c r="C107" s="269" t="s">
        <v>38878</v>
      </c>
      <c r="D107" s="44" t="s">
        <v>38879</v>
      </c>
      <c r="E107" s="48">
        <v>525000</v>
      </c>
      <c r="F107" s="44" t="s">
        <v>13</v>
      </c>
    </row>
    <row r="108" spans="1:6" ht="110.25" x14ac:dyDescent="0.25">
      <c r="A108" s="182">
        <v>9</v>
      </c>
      <c r="B108" s="182" t="s">
        <v>38880</v>
      </c>
      <c r="C108" s="269" t="s">
        <v>38881</v>
      </c>
      <c r="D108" s="44" t="s">
        <v>38882</v>
      </c>
      <c r="E108" s="48">
        <v>1124922.4099999999</v>
      </c>
      <c r="F108" s="44" t="s">
        <v>13</v>
      </c>
    </row>
    <row r="109" spans="1:6" x14ac:dyDescent="0.25">
      <c r="A109" s="182"/>
      <c r="B109" s="2381" t="s">
        <v>37298</v>
      </c>
      <c r="C109" s="2382"/>
      <c r="D109" s="42"/>
      <c r="E109" s="48"/>
      <c r="F109" s="44"/>
    </row>
    <row r="110" spans="1:6" ht="63" x14ac:dyDescent="0.25">
      <c r="A110" s="182">
        <v>10</v>
      </c>
      <c r="B110" s="269" t="s">
        <v>38752</v>
      </c>
      <c r="C110" s="269" t="s">
        <v>38883</v>
      </c>
      <c r="D110" s="44" t="s">
        <v>38884</v>
      </c>
      <c r="E110" s="48">
        <v>610500</v>
      </c>
      <c r="F110" s="44" t="s">
        <v>13</v>
      </c>
    </row>
    <row r="111" spans="1:6" x14ac:dyDescent="0.25">
      <c r="A111" s="182"/>
      <c r="B111" s="2330" t="s">
        <v>38885</v>
      </c>
      <c r="C111" s="2331"/>
      <c r="D111" s="44"/>
      <c r="E111" s="48"/>
      <c r="F111" s="44"/>
    </row>
    <row r="112" spans="1:6" ht="47.25" x14ac:dyDescent="0.25">
      <c r="A112" s="182">
        <v>12</v>
      </c>
      <c r="B112" s="269" t="s">
        <v>38746</v>
      </c>
      <c r="C112" s="269" t="s">
        <v>38886</v>
      </c>
      <c r="D112" s="44" t="s">
        <v>38887</v>
      </c>
      <c r="E112" s="48">
        <v>311500</v>
      </c>
      <c r="F112" s="44" t="s">
        <v>13</v>
      </c>
    </row>
    <row r="113" spans="1:6" ht="94.5" x14ac:dyDescent="0.25">
      <c r="A113" s="269">
        <v>13</v>
      </c>
      <c r="B113" s="269" t="s">
        <v>38888</v>
      </c>
      <c r="C113" s="182" t="s">
        <v>38889</v>
      </c>
      <c r="D113" s="42" t="s">
        <v>38904</v>
      </c>
      <c r="E113" s="48">
        <v>1000000</v>
      </c>
      <c r="F113" s="42" t="s">
        <v>272</v>
      </c>
    </row>
    <row r="114" spans="1:6" x14ac:dyDescent="0.25">
      <c r="A114" s="269"/>
      <c r="B114" s="2330" t="s">
        <v>37340</v>
      </c>
      <c r="C114" s="2331"/>
      <c r="D114" s="42"/>
      <c r="E114" s="48"/>
      <c r="F114" s="42"/>
    </row>
    <row r="115" spans="1:6" ht="47.25" x14ac:dyDescent="0.25">
      <c r="A115" s="269">
        <v>14</v>
      </c>
      <c r="B115" s="269" t="s">
        <v>38890</v>
      </c>
      <c r="C115" s="182" t="s">
        <v>38891</v>
      </c>
      <c r="D115" s="42" t="s">
        <v>38905</v>
      </c>
      <c r="E115" s="48">
        <v>1000000</v>
      </c>
      <c r="F115" s="42" t="s">
        <v>272</v>
      </c>
    </row>
    <row r="116" spans="1:6" x14ac:dyDescent="0.25">
      <c r="A116" s="269"/>
      <c r="B116" s="2330" t="s">
        <v>219</v>
      </c>
      <c r="C116" s="2331"/>
      <c r="D116" s="42"/>
      <c r="E116" s="48"/>
      <c r="F116" s="42"/>
    </row>
    <row r="117" spans="1:6" ht="63" x14ac:dyDescent="0.25">
      <c r="A117" s="269">
        <v>15</v>
      </c>
      <c r="B117" s="269" t="s">
        <v>38853</v>
      </c>
      <c r="C117" s="182" t="s">
        <v>38892</v>
      </c>
      <c r="D117" s="44" t="s">
        <v>38893</v>
      </c>
      <c r="E117" s="48">
        <v>600000</v>
      </c>
      <c r="F117" s="42" t="s">
        <v>13</v>
      </c>
    </row>
    <row r="118" spans="1:6" x14ac:dyDescent="0.25">
      <c r="A118" s="437"/>
      <c r="B118" s="2473" t="s">
        <v>248</v>
      </c>
      <c r="C118" s="2473"/>
      <c r="D118" s="2473"/>
      <c r="E118" s="479">
        <v>11379310.34</v>
      </c>
      <c r="F118" s="38"/>
    </row>
  </sheetData>
  <mergeCells count="31">
    <mergeCell ref="B86:C86"/>
    <mergeCell ref="B68:C68"/>
    <mergeCell ref="B71:C71"/>
    <mergeCell ref="B73:C73"/>
    <mergeCell ref="B77:C77"/>
    <mergeCell ref="B79:C79"/>
    <mergeCell ref="A92:F92"/>
    <mergeCell ref="B118:D118"/>
    <mergeCell ref="B101:C101"/>
    <mergeCell ref="B103:C103"/>
    <mergeCell ref="B109:C109"/>
    <mergeCell ref="B111:C111"/>
    <mergeCell ref="B114:C114"/>
    <mergeCell ref="B116:C116"/>
    <mergeCell ref="B98:C98"/>
    <mergeCell ref="A90:F90"/>
    <mergeCell ref="A91:F91"/>
    <mergeCell ref="B94:C94"/>
    <mergeCell ref="B96:C96"/>
    <mergeCell ref="A1:F1"/>
    <mergeCell ref="A2:F2"/>
    <mergeCell ref="A3:F3"/>
    <mergeCell ref="B5:C5"/>
    <mergeCell ref="B11:C11"/>
    <mergeCell ref="B15:C15"/>
    <mergeCell ref="B19:C19"/>
    <mergeCell ref="B30:C30"/>
    <mergeCell ref="B33:C33"/>
    <mergeCell ref="B39:C39"/>
    <mergeCell ref="B17:C17"/>
    <mergeCell ref="B56:C56"/>
  </mergeCells>
  <pageMargins left="0.7" right="0.7" top="0.75" bottom="0.75" header="0.3" footer="0.3"/>
</worksheet>
</file>

<file path=xl/worksheets/sheet2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5"/>
  <sheetViews>
    <sheetView topLeftCell="A78" workbookViewId="0">
      <selection activeCell="C86" sqref="C86"/>
    </sheetView>
  </sheetViews>
  <sheetFormatPr defaultRowHeight="15.75" x14ac:dyDescent="0.25"/>
  <cols>
    <col min="1" max="1" width="9.140625" style="128"/>
    <col min="2" max="2" width="14" style="128" customWidth="1"/>
    <col min="3" max="3" width="44.85546875" style="128" customWidth="1"/>
    <col min="4" max="4" width="20.5703125" style="128" customWidth="1"/>
    <col min="5" max="5" width="20.140625" style="128" customWidth="1"/>
    <col min="6" max="6" width="12.85546875" style="128" customWidth="1"/>
    <col min="7" max="16384" width="9.140625" style="128"/>
  </cols>
  <sheetData>
    <row r="1" spans="1:6" x14ac:dyDescent="0.25">
      <c r="A1" s="2761" t="s">
        <v>0</v>
      </c>
      <c r="B1" s="2762"/>
      <c r="C1" s="2762"/>
      <c r="D1" s="2762"/>
      <c r="E1" s="2762"/>
      <c r="F1" s="2763"/>
    </row>
    <row r="2" spans="1:6" x14ac:dyDescent="0.25">
      <c r="A2" s="3097" t="s">
        <v>37357</v>
      </c>
      <c r="B2" s="3098"/>
      <c r="C2" s="3098"/>
      <c r="D2" s="3098"/>
      <c r="E2" s="3098"/>
      <c r="F2" s="3099"/>
    </row>
    <row r="3" spans="1:6" x14ac:dyDescent="0.25">
      <c r="A3" s="2761" t="s">
        <v>281</v>
      </c>
      <c r="B3" s="2762"/>
      <c r="C3" s="2762"/>
      <c r="D3" s="2762"/>
      <c r="E3" s="2762"/>
      <c r="F3" s="2763"/>
    </row>
    <row r="4" spans="1:6" ht="31.5" x14ac:dyDescent="0.25">
      <c r="A4" s="71" t="s">
        <v>3</v>
      </c>
      <c r="B4" s="70" t="s">
        <v>283</v>
      </c>
      <c r="C4" s="70" t="s">
        <v>284</v>
      </c>
      <c r="D4" s="70" t="s">
        <v>285</v>
      </c>
      <c r="E4" s="71" t="s">
        <v>1202</v>
      </c>
      <c r="F4" s="70" t="s">
        <v>287</v>
      </c>
    </row>
    <row r="5" spans="1:6" x14ac:dyDescent="0.25">
      <c r="A5" s="72"/>
      <c r="B5" s="2348" t="s">
        <v>288</v>
      </c>
      <c r="C5" s="2350"/>
      <c r="D5" s="70"/>
      <c r="E5" s="71"/>
      <c r="F5" s="70"/>
    </row>
    <row r="6" spans="1:6" ht="47.25" x14ac:dyDescent="0.25">
      <c r="A6" s="72">
        <v>1</v>
      </c>
      <c r="B6" s="69" t="s">
        <v>289</v>
      </c>
      <c r="C6" s="69" t="s">
        <v>37358</v>
      </c>
      <c r="D6" s="69" t="s">
        <v>329</v>
      </c>
      <c r="E6" s="187">
        <v>1454521</v>
      </c>
      <c r="F6" s="69" t="s">
        <v>135</v>
      </c>
    </row>
    <row r="7" spans="1:6" ht="94.5" x14ac:dyDescent="0.25">
      <c r="A7" s="72">
        <v>2</v>
      </c>
      <c r="B7" s="69" t="s">
        <v>295</v>
      </c>
      <c r="C7" s="69" t="s">
        <v>37359</v>
      </c>
      <c r="D7" s="69" t="s">
        <v>15980</v>
      </c>
      <c r="E7" s="187">
        <v>1401779</v>
      </c>
      <c r="F7" s="69" t="s">
        <v>135</v>
      </c>
    </row>
    <row r="8" spans="1:6" ht="31.5" x14ac:dyDescent="0.25">
      <c r="A8" s="72">
        <v>3</v>
      </c>
      <c r="B8" s="69" t="s">
        <v>17</v>
      </c>
      <c r="C8" s="69" t="s">
        <v>37360</v>
      </c>
      <c r="D8" s="69" t="s">
        <v>19</v>
      </c>
      <c r="E8" s="187">
        <v>169920</v>
      </c>
      <c r="F8" s="69" t="s">
        <v>135</v>
      </c>
    </row>
    <row r="9" spans="1:6" ht="31.5" x14ac:dyDescent="0.25">
      <c r="A9" s="72">
        <v>4</v>
      </c>
      <c r="B9" s="69" t="s">
        <v>20</v>
      </c>
      <c r="C9" s="69" t="s">
        <v>37361</v>
      </c>
      <c r="D9" s="69" t="s">
        <v>22</v>
      </c>
      <c r="E9" s="187">
        <v>62400</v>
      </c>
      <c r="F9" s="69" t="s">
        <v>135</v>
      </c>
    </row>
    <row r="10" spans="1:6" ht="78.75" x14ac:dyDescent="0.25">
      <c r="A10" s="72">
        <v>5</v>
      </c>
      <c r="B10" s="69" t="s">
        <v>23</v>
      </c>
      <c r="C10" s="69" t="s">
        <v>37362</v>
      </c>
      <c r="D10" s="69" t="s">
        <v>3056</v>
      </c>
      <c r="E10" s="187">
        <v>1120000</v>
      </c>
      <c r="F10" s="69" t="s">
        <v>135</v>
      </c>
    </row>
    <row r="11" spans="1:6" x14ac:dyDescent="0.25">
      <c r="A11" s="72"/>
      <c r="B11" s="2346" t="s">
        <v>8484</v>
      </c>
      <c r="C11" s="2347"/>
      <c r="D11" s="69"/>
      <c r="E11" s="187"/>
      <c r="F11" s="69"/>
    </row>
    <row r="12" spans="1:6" ht="94.5" x14ac:dyDescent="0.25">
      <c r="A12" s="72">
        <v>6</v>
      </c>
      <c r="B12" s="69" t="s">
        <v>295</v>
      </c>
      <c r="C12" s="69" t="s">
        <v>37363</v>
      </c>
      <c r="D12" s="69" t="s">
        <v>2063</v>
      </c>
      <c r="E12" s="187">
        <v>250310.1</v>
      </c>
      <c r="F12" s="69" t="s">
        <v>135</v>
      </c>
    </row>
    <row r="13" spans="1:6" ht="78.75" x14ac:dyDescent="0.25">
      <c r="A13" s="72">
        <v>7</v>
      </c>
      <c r="B13" s="69" t="s">
        <v>23</v>
      </c>
      <c r="C13" s="69" t="s">
        <v>37364</v>
      </c>
      <c r="D13" s="69" t="s">
        <v>3056</v>
      </c>
      <c r="E13" s="187">
        <v>1000000</v>
      </c>
      <c r="F13" s="69" t="s">
        <v>135</v>
      </c>
    </row>
    <row r="14" spans="1:6" ht="63" x14ac:dyDescent="0.25">
      <c r="A14" s="72">
        <v>8</v>
      </c>
      <c r="B14" s="69" t="s">
        <v>299</v>
      </c>
      <c r="C14" s="69" t="s">
        <v>37365</v>
      </c>
      <c r="D14" s="69" t="s">
        <v>300</v>
      </c>
      <c r="E14" s="187">
        <v>1354000</v>
      </c>
      <c r="F14" s="69" t="s">
        <v>135</v>
      </c>
    </row>
    <row r="15" spans="1:6" ht="78.75" x14ac:dyDescent="0.25">
      <c r="A15" s="72">
        <v>9</v>
      </c>
      <c r="B15" s="69" t="s">
        <v>301</v>
      </c>
      <c r="C15" s="69" t="s">
        <v>37366</v>
      </c>
      <c r="D15" s="69" t="s">
        <v>7745</v>
      </c>
      <c r="E15" s="187">
        <v>4568965.5199999996</v>
      </c>
      <c r="F15" s="69" t="s">
        <v>135</v>
      </c>
    </row>
    <row r="16" spans="1:6" x14ac:dyDescent="0.25">
      <c r="A16" s="2386">
        <v>10</v>
      </c>
      <c r="B16" s="3100" t="s">
        <v>4481</v>
      </c>
      <c r="C16" s="2419" t="s">
        <v>37367</v>
      </c>
      <c r="D16" s="2419" t="s">
        <v>24505</v>
      </c>
      <c r="E16" s="3086">
        <v>1400711</v>
      </c>
      <c r="F16" s="2419" t="s">
        <v>135</v>
      </c>
    </row>
    <row r="17" spans="1:6" x14ac:dyDescent="0.25">
      <c r="A17" s="2386"/>
      <c r="B17" s="3101"/>
      <c r="C17" s="2419"/>
      <c r="D17" s="2419"/>
      <c r="E17" s="3086"/>
      <c r="F17" s="2419"/>
    </row>
    <row r="18" spans="1:6" ht="47.25" x14ac:dyDescent="0.25">
      <c r="A18" s="72">
        <v>11</v>
      </c>
      <c r="B18" s="73" t="s">
        <v>37368</v>
      </c>
      <c r="C18" s="69" t="s">
        <v>37369</v>
      </c>
      <c r="D18" s="69" t="s">
        <v>12711</v>
      </c>
      <c r="E18" s="187">
        <v>140071.1</v>
      </c>
      <c r="F18" s="69" t="s">
        <v>135</v>
      </c>
    </row>
    <row r="19" spans="1:6" ht="47.25" x14ac:dyDescent="0.25">
      <c r="A19" s="72">
        <v>12</v>
      </c>
      <c r="B19" s="73" t="s">
        <v>37370</v>
      </c>
      <c r="C19" s="69" t="s">
        <v>37371</v>
      </c>
      <c r="D19" s="69" t="s">
        <v>12711</v>
      </c>
      <c r="E19" s="187">
        <v>140071.1</v>
      </c>
      <c r="F19" s="69" t="s">
        <v>135</v>
      </c>
    </row>
    <row r="20" spans="1:6" ht="47.25" x14ac:dyDescent="0.25">
      <c r="A20" s="72">
        <v>13</v>
      </c>
      <c r="B20" s="73" t="s">
        <v>37372</v>
      </c>
      <c r="C20" s="69" t="s">
        <v>37373</v>
      </c>
      <c r="D20" s="69" t="s">
        <v>12711</v>
      </c>
      <c r="E20" s="187">
        <v>140071.1</v>
      </c>
      <c r="F20" s="69" t="s">
        <v>135</v>
      </c>
    </row>
    <row r="21" spans="1:6" ht="47.25" x14ac:dyDescent="0.25">
      <c r="A21" s="72">
        <v>14</v>
      </c>
      <c r="B21" s="73" t="s">
        <v>37374</v>
      </c>
      <c r="C21" s="69" t="s">
        <v>37375</v>
      </c>
      <c r="D21" s="69" t="s">
        <v>12711</v>
      </c>
      <c r="E21" s="187">
        <v>140071.1</v>
      </c>
      <c r="F21" s="69" t="s">
        <v>135</v>
      </c>
    </row>
    <row r="22" spans="1:6" ht="47.25" x14ac:dyDescent="0.25">
      <c r="A22" s="72">
        <v>15</v>
      </c>
      <c r="B22" s="73" t="s">
        <v>37376</v>
      </c>
      <c r="C22" s="69" t="s">
        <v>37377</v>
      </c>
      <c r="D22" s="69" t="s">
        <v>12711</v>
      </c>
      <c r="E22" s="187">
        <v>140071.1</v>
      </c>
      <c r="F22" s="69" t="s">
        <v>135</v>
      </c>
    </row>
    <row r="23" spans="1:6" ht="47.25" x14ac:dyDescent="0.25">
      <c r="A23" s="72">
        <v>16</v>
      </c>
      <c r="B23" s="73" t="s">
        <v>37378</v>
      </c>
      <c r="C23" s="69" t="s">
        <v>37379</v>
      </c>
      <c r="D23" s="69" t="s">
        <v>12711</v>
      </c>
      <c r="E23" s="187">
        <v>140071.1</v>
      </c>
      <c r="F23" s="69" t="s">
        <v>135</v>
      </c>
    </row>
    <row r="24" spans="1:6" ht="47.25" x14ac:dyDescent="0.25">
      <c r="A24" s="72">
        <v>17</v>
      </c>
      <c r="B24" s="73" t="s">
        <v>37380</v>
      </c>
      <c r="C24" s="69" t="s">
        <v>37381</v>
      </c>
      <c r="D24" s="69" t="s">
        <v>12711</v>
      </c>
      <c r="E24" s="187">
        <v>140071.1</v>
      </c>
      <c r="F24" s="69" t="s">
        <v>135</v>
      </c>
    </row>
    <row r="25" spans="1:6" ht="47.25" x14ac:dyDescent="0.25">
      <c r="A25" s="72">
        <v>18</v>
      </c>
      <c r="B25" s="73" t="s">
        <v>37382</v>
      </c>
      <c r="C25" s="69" t="s">
        <v>37383</v>
      </c>
      <c r="D25" s="69" t="s">
        <v>12711</v>
      </c>
      <c r="E25" s="187">
        <v>140071.1</v>
      </c>
      <c r="F25" s="69" t="s">
        <v>135</v>
      </c>
    </row>
    <row r="26" spans="1:6" ht="47.25" x14ac:dyDescent="0.25">
      <c r="A26" s="72">
        <v>19</v>
      </c>
      <c r="B26" s="73" t="s">
        <v>37384</v>
      </c>
      <c r="C26" s="69" t="s">
        <v>37385</v>
      </c>
      <c r="D26" s="69" t="s">
        <v>12711</v>
      </c>
      <c r="E26" s="187">
        <v>140071.1</v>
      </c>
      <c r="F26" s="69" t="s">
        <v>135</v>
      </c>
    </row>
    <row r="27" spans="1:6" ht="47.25" x14ac:dyDescent="0.25">
      <c r="A27" s="72">
        <v>20</v>
      </c>
      <c r="B27" s="73" t="s">
        <v>37386</v>
      </c>
      <c r="C27" s="69" t="s">
        <v>37387</v>
      </c>
      <c r="D27" s="69" t="s">
        <v>12711</v>
      </c>
      <c r="E27" s="187">
        <v>140071.1</v>
      </c>
      <c r="F27" s="69" t="s">
        <v>135</v>
      </c>
    </row>
    <row r="28" spans="1:6" ht="47.25" x14ac:dyDescent="0.25">
      <c r="A28" s="72">
        <v>21</v>
      </c>
      <c r="B28" s="69" t="s">
        <v>309</v>
      </c>
      <c r="C28" s="69" t="s">
        <v>37388</v>
      </c>
      <c r="D28" s="69" t="s">
        <v>554</v>
      </c>
      <c r="E28" s="187">
        <v>6500000</v>
      </c>
      <c r="F28" s="69" t="s">
        <v>135</v>
      </c>
    </row>
    <row r="29" spans="1:6" ht="47.25" x14ac:dyDescent="0.25">
      <c r="A29" s="72">
        <v>22</v>
      </c>
      <c r="B29" s="69" t="s">
        <v>342</v>
      </c>
      <c r="C29" s="69" t="s">
        <v>37389</v>
      </c>
      <c r="D29" s="69" t="s">
        <v>554</v>
      </c>
      <c r="E29" s="187">
        <v>8000000</v>
      </c>
      <c r="F29" s="69" t="s">
        <v>135</v>
      </c>
    </row>
    <row r="30" spans="1:6" x14ac:dyDescent="0.25">
      <c r="A30" s="72"/>
      <c r="B30" s="2348" t="s">
        <v>5895</v>
      </c>
      <c r="C30" s="2350"/>
      <c r="D30" s="69"/>
      <c r="E30" s="187"/>
      <c r="F30" s="69"/>
    </row>
    <row r="31" spans="1:6" ht="141.75" x14ac:dyDescent="0.25">
      <c r="A31" s="72">
        <v>23</v>
      </c>
      <c r="B31" s="69" t="s">
        <v>37390</v>
      </c>
      <c r="C31" s="69" t="s">
        <v>37391</v>
      </c>
      <c r="D31" s="69" t="s">
        <v>37392</v>
      </c>
      <c r="E31" s="187">
        <v>3300000</v>
      </c>
      <c r="F31" s="69" t="s">
        <v>13</v>
      </c>
    </row>
    <row r="32" spans="1:6" ht="78.75" x14ac:dyDescent="0.25">
      <c r="A32" s="72">
        <v>24</v>
      </c>
      <c r="B32" s="69" t="s">
        <v>37393</v>
      </c>
      <c r="C32" s="69" t="s">
        <v>37394</v>
      </c>
      <c r="D32" s="69" t="s">
        <v>37395</v>
      </c>
      <c r="E32" s="187">
        <v>1600000</v>
      </c>
      <c r="F32" s="69" t="s">
        <v>13</v>
      </c>
    </row>
    <row r="33" spans="1:6" ht="141.75" x14ac:dyDescent="0.25">
      <c r="A33" s="72">
        <v>25</v>
      </c>
      <c r="B33" s="69" t="s">
        <v>37396</v>
      </c>
      <c r="C33" s="69" t="s">
        <v>37397</v>
      </c>
      <c r="D33" s="69" t="s">
        <v>37398</v>
      </c>
      <c r="E33" s="187">
        <v>3650000</v>
      </c>
      <c r="F33" s="69" t="s">
        <v>13</v>
      </c>
    </row>
    <row r="34" spans="1:6" ht="141.75" x14ac:dyDescent="0.25">
      <c r="A34" s="72">
        <v>26</v>
      </c>
      <c r="B34" s="69" t="s">
        <v>37399</v>
      </c>
      <c r="C34" s="69" t="s">
        <v>37400</v>
      </c>
      <c r="D34" s="69" t="s">
        <v>37401</v>
      </c>
      <c r="E34" s="187">
        <v>3650000</v>
      </c>
      <c r="F34" s="69" t="s">
        <v>13</v>
      </c>
    </row>
    <row r="35" spans="1:6" ht="110.25" x14ac:dyDescent="0.25">
      <c r="A35" s="72">
        <v>27</v>
      </c>
      <c r="B35" s="69" t="s">
        <v>37402</v>
      </c>
      <c r="C35" s="69" t="s">
        <v>37403</v>
      </c>
      <c r="D35" s="69" t="s">
        <v>37404</v>
      </c>
      <c r="E35" s="187">
        <v>800000</v>
      </c>
      <c r="F35" s="69" t="s">
        <v>135</v>
      </c>
    </row>
    <row r="36" spans="1:6" ht="141.75" x14ac:dyDescent="0.25">
      <c r="A36" s="72">
        <v>28</v>
      </c>
      <c r="B36" s="69" t="s">
        <v>37405</v>
      </c>
      <c r="C36" s="69" t="s">
        <v>37406</v>
      </c>
      <c r="D36" s="69" t="s">
        <v>37398</v>
      </c>
      <c r="E36" s="187">
        <v>3650000</v>
      </c>
      <c r="F36" s="69" t="s">
        <v>13</v>
      </c>
    </row>
    <row r="37" spans="1:6" ht="141.75" x14ac:dyDescent="0.25">
      <c r="A37" s="72">
        <v>29</v>
      </c>
      <c r="B37" s="69" t="s">
        <v>37407</v>
      </c>
      <c r="C37" s="69" t="s">
        <v>37408</v>
      </c>
      <c r="D37" s="69" t="s">
        <v>37409</v>
      </c>
      <c r="E37" s="187">
        <v>3300000</v>
      </c>
      <c r="F37" s="69" t="s">
        <v>13</v>
      </c>
    </row>
    <row r="38" spans="1:6" ht="141.75" x14ac:dyDescent="0.25">
      <c r="A38" s="72">
        <v>30</v>
      </c>
      <c r="B38" s="69" t="s">
        <v>37410</v>
      </c>
      <c r="C38" s="69" t="s">
        <v>37411</v>
      </c>
      <c r="D38" s="69" t="s">
        <v>37412</v>
      </c>
      <c r="E38" s="187">
        <v>3300000</v>
      </c>
      <c r="F38" s="69" t="s">
        <v>13</v>
      </c>
    </row>
    <row r="39" spans="1:6" ht="63" x14ac:dyDescent="0.25">
      <c r="A39" s="72">
        <v>31</v>
      </c>
      <c r="B39" s="69" t="s">
        <v>37413</v>
      </c>
      <c r="C39" s="69" t="s">
        <v>37414</v>
      </c>
      <c r="D39" s="69" t="s">
        <v>37415</v>
      </c>
      <c r="E39" s="187">
        <v>6000000</v>
      </c>
      <c r="F39" s="69" t="s">
        <v>13</v>
      </c>
    </row>
    <row r="40" spans="1:6" ht="126" x14ac:dyDescent="0.25">
      <c r="A40" s="72">
        <v>32</v>
      </c>
      <c r="B40" s="69" t="s">
        <v>37416</v>
      </c>
      <c r="C40" s="69" t="s">
        <v>37417</v>
      </c>
      <c r="D40" s="69" t="s">
        <v>37418</v>
      </c>
      <c r="E40" s="187">
        <v>2500000</v>
      </c>
      <c r="F40" s="69" t="s">
        <v>13</v>
      </c>
    </row>
    <row r="41" spans="1:6" x14ac:dyDescent="0.25">
      <c r="A41" s="3001">
        <v>33</v>
      </c>
      <c r="B41" s="2419" t="s">
        <v>37419</v>
      </c>
      <c r="C41" s="2419" t="s">
        <v>37420</v>
      </c>
      <c r="D41" s="2419" t="s">
        <v>37421</v>
      </c>
      <c r="E41" s="3086">
        <v>1200000</v>
      </c>
      <c r="F41" s="2419" t="s">
        <v>13</v>
      </c>
    </row>
    <row r="42" spans="1:6" x14ac:dyDescent="0.25">
      <c r="A42" s="3002"/>
      <c r="B42" s="2419"/>
      <c r="C42" s="2419"/>
      <c r="D42" s="2419"/>
      <c r="E42" s="3086"/>
      <c r="F42" s="2419"/>
    </row>
    <row r="43" spans="1:6" ht="63" x14ac:dyDescent="0.25">
      <c r="A43" s="72">
        <v>34</v>
      </c>
      <c r="B43" s="69" t="s">
        <v>37422</v>
      </c>
      <c r="C43" s="69" t="s">
        <v>37423</v>
      </c>
      <c r="D43" s="69" t="s">
        <v>37424</v>
      </c>
      <c r="E43" s="187">
        <v>2700000</v>
      </c>
      <c r="F43" s="69" t="s">
        <v>13</v>
      </c>
    </row>
    <row r="44" spans="1:6" x14ac:dyDescent="0.25">
      <c r="A44" s="3001">
        <v>35</v>
      </c>
      <c r="B44" s="2419" t="s">
        <v>37425</v>
      </c>
      <c r="C44" s="2419" t="s">
        <v>37426</v>
      </c>
      <c r="D44" s="2419" t="s">
        <v>37427</v>
      </c>
      <c r="E44" s="3086">
        <v>4500000</v>
      </c>
      <c r="F44" s="2419" t="s">
        <v>13</v>
      </c>
    </row>
    <row r="45" spans="1:6" x14ac:dyDescent="0.25">
      <c r="A45" s="3002"/>
      <c r="B45" s="2419"/>
      <c r="C45" s="2419"/>
      <c r="D45" s="2419"/>
      <c r="E45" s="3086"/>
      <c r="F45" s="2419"/>
    </row>
    <row r="46" spans="1:6" x14ac:dyDescent="0.25">
      <c r="A46" s="3001">
        <v>36</v>
      </c>
      <c r="B46" s="2419" t="s">
        <v>37428</v>
      </c>
      <c r="C46" s="2419" t="s">
        <v>37429</v>
      </c>
      <c r="D46" s="2419" t="s">
        <v>37430</v>
      </c>
      <c r="E46" s="3086">
        <v>400000</v>
      </c>
      <c r="F46" s="2419" t="s">
        <v>13</v>
      </c>
    </row>
    <row r="47" spans="1:6" x14ac:dyDescent="0.25">
      <c r="A47" s="3002"/>
      <c r="B47" s="2419"/>
      <c r="C47" s="2419"/>
      <c r="D47" s="2419"/>
      <c r="E47" s="3086"/>
      <c r="F47" s="2419"/>
    </row>
    <row r="48" spans="1:6" ht="409.5" x14ac:dyDescent="0.25">
      <c r="A48" s="72">
        <v>37</v>
      </c>
      <c r="B48" s="69" t="s">
        <v>37431</v>
      </c>
      <c r="C48" s="69" t="s">
        <v>37432</v>
      </c>
      <c r="D48" s="69" t="s">
        <v>37433</v>
      </c>
      <c r="E48" s="187">
        <v>2000000</v>
      </c>
      <c r="F48" s="69" t="s">
        <v>13</v>
      </c>
    </row>
    <row r="49" spans="1:6" ht="189" x14ac:dyDescent="0.25">
      <c r="A49" s="72">
        <v>38</v>
      </c>
      <c r="B49" s="141" t="s">
        <v>37434</v>
      </c>
      <c r="C49" s="7" t="s">
        <v>37435</v>
      </c>
      <c r="D49" s="568" t="s">
        <v>7436</v>
      </c>
      <c r="E49" s="238">
        <v>1169256.8</v>
      </c>
      <c r="F49" s="69"/>
    </row>
    <row r="50" spans="1:6" ht="189" x14ac:dyDescent="0.25">
      <c r="A50" s="72">
        <v>39</v>
      </c>
      <c r="B50" s="75" t="s">
        <v>37436</v>
      </c>
      <c r="C50" s="7" t="s">
        <v>37437</v>
      </c>
      <c r="D50" s="568" t="s">
        <v>7436</v>
      </c>
      <c r="E50" s="238">
        <v>1169256.8</v>
      </c>
      <c r="F50" s="69"/>
    </row>
    <row r="51" spans="1:6" ht="189" x14ac:dyDescent="0.25">
      <c r="A51" s="72">
        <v>40</v>
      </c>
      <c r="B51" s="75" t="s">
        <v>37438</v>
      </c>
      <c r="C51" s="7" t="s">
        <v>37439</v>
      </c>
      <c r="D51" s="568" t="s">
        <v>7436</v>
      </c>
      <c r="E51" s="238">
        <v>1169256.8</v>
      </c>
      <c r="F51" s="69"/>
    </row>
    <row r="52" spans="1:6" ht="189" x14ac:dyDescent="0.25">
      <c r="A52" s="72">
        <v>41</v>
      </c>
      <c r="B52" s="7" t="s">
        <v>37440</v>
      </c>
      <c r="C52" s="7" t="s">
        <v>37441</v>
      </c>
      <c r="D52" s="568" t="s">
        <v>7436</v>
      </c>
      <c r="E52" s="238">
        <v>1169256.8</v>
      </c>
      <c r="F52" s="7" t="s">
        <v>13</v>
      </c>
    </row>
    <row r="53" spans="1:6" x14ac:dyDescent="0.25">
      <c r="A53" s="72"/>
      <c r="B53" s="2348" t="s">
        <v>248</v>
      </c>
      <c r="C53" s="2349"/>
      <c r="D53" s="2350"/>
      <c r="E53" s="189">
        <f>SUM(E6:E52)</f>
        <v>75910344.819999993</v>
      </c>
      <c r="F53" s="69"/>
    </row>
    <row r="54" spans="1:6" x14ac:dyDescent="0.25">
      <c r="A54" s="131"/>
      <c r="B54" s="2348" t="s">
        <v>288</v>
      </c>
      <c r="C54" s="2350"/>
      <c r="D54" s="70"/>
      <c r="E54" s="71"/>
      <c r="F54" s="70"/>
    </row>
    <row r="55" spans="1:6" ht="47.25" x14ac:dyDescent="0.25">
      <c r="A55" s="131">
        <v>1</v>
      </c>
      <c r="B55" s="69" t="s">
        <v>289</v>
      </c>
      <c r="C55" s="69" t="s">
        <v>37290</v>
      </c>
      <c r="D55" s="69" t="s">
        <v>329</v>
      </c>
      <c r="E55" s="74">
        <v>1000000</v>
      </c>
      <c r="F55" s="69" t="s">
        <v>135</v>
      </c>
    </row>
    <row r="56" spans="1:6" x14ac:dyDescent="0.25">
      <c r="A56" s="131"/>
      <c r="B56" s="2348" t="s">
        <v>34</v>
      </c>
      <c r="C56" s="2350"/>
      <c r="D56" s="69"/>
      <c r="E56" s="74"/>
      <c r="F56" s="69"/>
    </row>
    <row r="57" spans="1:6" ht="47.25" x14ac:dyDescent="0.25">
      <c r="A57" s="131">
        <v>2</v>
      </c>
      <c r="B57" s="69" t="s">
        <v>309</v>
      </c>
      <c r="C57" s="69" t="s">
        <v>37291</v>
      </c>
      <c r="D57" s="69" t="s">
        <v>554</v>
      </c>
      <c r="E57" s="74">
        <v>4500000</v>
      </c>
      <c r="F57" s="69" t="s">
        <v>135</v>
      </c>
    </row>
    <row r="58" spans="1:6" x14ac:dyDescent="0.25">
      <c r="A58" s="433"/>
      <c r="B58" s="1486" t="s">
        <v>704</v>
      </c>
      <c r="C58" s="1487"/>
      <c r="D58" s="1488"/>
      <c r="E58" s="1489">
        <v>5500000</v>
      </c>
      <c r="F58" s="1490"/>
    </row>
    <row r="59" spans="1:6" ht="19.5" customHeight="1" x14ac:dyDescent="0.25">
      <c r="A59" s="433"/>
      <c r="B59" s="2349" t="s">
        <v>323</v>
      </c>
      <c r="C59" s="2350"/>
      <c r="D59" s="1488"/>
      <c r="E59" s="1489"/>
      <c r="F59" s="1490"/>
    </row>
    <row r="60" spans="1:6" ht="94.5" x14ac:dyDescent="0.25">
      <c r="A60" s="158">
        <v>1</v>
      </c>
      <c r="B60" s="158" t="s">
        <v>37384</v>
      </c>
      <c r="C60" s="158"/>
      <c r="D60" s="158" t="s">
        <v>37442</v>
      </c>
      <c r="E60" s="160">
        <v>5400000</v>
      </c>
      <c r="F60" s="186" t="s">
        <v>4710</v>
      </c>
    </row>
    <row r="61" spans="1:6" x14ac:dyDescent="0.25">
      <c r="A61" s="88"/>
      <c r="B61" s="70" t="s">
        <v>704</v>
      </c>
      <c r="C61" s="88"/>
      <c r="D61" s="88"/>
      <c r="E61" s="1499">
        <v>5400000</v>
      </c>
      <c r="F61" s="88"/>
    </row>
    <row r="62" spans="1:6" x14ac:dyDescent="0.25">
      <c r="A62" s="88"/>
      <c r="B62" s="88" t="s">
        <v>324</v>
      </c>
      <c r="C62" s="88"/>
      <c r="D62" s="88"/>
      <c r="E62" s="89">
        <f>E61+E58+E53</f>
        <v>86810344.819999993</v>
      </c>
      <c r="F62" s="88"/>
    </row>
    <row r="68" spans="1:6" x14ac:dyDescent="0.25">
      <c r="A68" s="2454" t="s">
        <v>0</v>
      </c>
      <c r="B68" s="2454"/>
      <c r="C68" s="2454"/>
      <c r="D68" s="2454"/>
      <c r="E68" s="2454"/>
      <c r="F68" s="2454"/>
    </row>
    <row r="69" spans="1:6" x14ac:dyDescent="0.25">
      <c r="A69" s="2454" t="s">
        <v>37357</v>
      </c>
      <c r="B69" s="2454"/>
      <c r="C69" s="2454"/>
      <c r="D69" s="2454"/>
      <c r="E69" s="2454"/>
      <c r="F69" s="2454"/>
    </row>
    <row r="70" spans="1:6" x14ac:dyDescent="0.25">
      <c r="A70" s="2454" t="s">
        <v>281</v>
      </c>
      <c r="B70" s="2454"/>
      <c r="C70" s="2454"/>
      <c r="D70" s="2454"/>
      <c r="E70" s="2454"/>
      <c r="F70" s="2454"/>
    </row>
    <row r="71" spans="1:6" ht="31.5" x14ac:dyDescent="0.25">
      <c r="A71" s="1827" t="s">
        <v>3</v>
      </c>
      <c r="B71" s="1784" t="s">
        <v>5559</v>
      </c>
      <c r="C71" s="1784" t="s">
        <v>284</v>
      </c>
      <c r="D71" s="1784" t="s">
        <v>4426</v>
      </c>
      <c r="E71" s="1784" t="s">
        <v>1202</v>
      </c>
      <c r="F71" s="1784" t="s">
        <v>1228</v>
      </c>
    </row>
    <row r="72" spans="1:6" x14ac:dyDescent="0.25">
      <c r="A72" s="1741"/>
      <c r="B72" s="2460" t="s">
        <v>9</v>
      </c>
      <c r="C72" s="2460"/>
      <c r="D72" s="1784"/>
      <c r="E72" s="1784"/>
      <c r="F72" s="1741"/>
    </row>
    <row r="73" spans="1:6" ht="110.25" x14ac:dyDescent="0.25">
      <c r="A73" s="1873">
        <v>1</v>
      </c>
      <c r="B73" s="1756" t="s">
        <v>295</v>
      </c>
      <c r="C73" s="1756" t="s">
        <v>41581</v>
      </c>
      <c r="D73" s="1756" t="s">
        <v>488</v>
      </c>
      <c r="E73" s="1746">
        <v>370758.62</v>
      </c>
      <c r="F73" s="1740" t="s">
        <v>272</v>
      </c>
    </row>
    <row r="74" spans="1:6" ht="78.75" x14ac:dyDescent="0.25">
      <c r="A74" s="1873">
        <v>2</v>
      </c>
      <c r="B74" s="1756" t="s">
        <v>23</v>
      </c>
      <c r="C74" s="1756" t="s">
        <v>41582</v>
      </c>
      <c r="D74" s="1756" t="s">
        <v>541</v>
      </c>
      <c r="E74" s="1746">
        <v>312000</v>
      </c>
      <c r="F74" s="1740" t="s">
        <v>272</v>
      </c>
    </row>
    <row r="75" spans="1:6" x14ac:dyDescent="0.25">
      <c r="A75" s="1873"/>
      <c r="B75" s="2484" t="s">
        <v>33034</v>
      </c>
      <c r="C75" s="2485"/>
      <c r="D75" s="1756"/>
      <c r="E75" s="1746"/>
      <c r="F75" s="1740"/>
    </row>
    <row r="76" spans="1:6" ht="94.5" x14ac:dyDescent="0.25">
      <c r="A76" s="1873">
        <v>3</v>
      </c>
      <c r="B76" s="1756" t="s">
        <v>295</v>
      </c>
      <c r="C76" s="1756" t="s">
        <v>41583</v>
      </c>
      <c r="D76" s="1756" t="s">
        <v>336</v>
      </c>
      <c r="E76" s="1746">
        <v>141379.32</v>
      </c>
      <c r="F76" s="1740" t="s">
        <v>272</v>
      </c>
    </row>
    <row r="77" spans="1:6" ht="78.75" x14ac:dyDescent="0.25">
      <c r="A77" s="1873">
        <v>4</v>
      </c>
      <c r="B77" s="1756" t="s">
        <v>23</v>
      </c>
      <c r="C77" s="1756" t="s">
        <v>41584</v>
      </c>
      <c r="D77" s="1756" t="s">
        <v>541</v>
      </c>
      <c r="E77" s="1746">
        <v>200000</v>
      </c>
      <c r="F77" s="1740" t="s">
        <v>272</v>
      </c>
    </row>
    <row r="78" spans="1:6" x14ac:dyDescent="0.25">
      <c r="A78" s="1873"/>
      <c r="B78" s="2484" t="s">
        <v>739</v>
      </c>
      <c r="C78" s="2485"/>
      <c r="D78" s="1756"/>
      <c r="E78" s="1746"/>
      <c r="F78" s="1740"/>
    </row>
    <row r="79" spans="1:6" ht="78.75" x14ac:dyDescent="0.25">
      <c r="A79" s="1873">
        <v>5</v>
      </c>
      <c r="B79" s="1756" t="s">
        <v>301</v>
      </c>
      <c r="C79" s="1756" t="s">
        <v>41585</v>
      </c>
      <c r="D79" s="1755" t="s">
        <v>302</v>
      </c>
      <c r="E79" s="1746">
        <v>568965.51</v>
      </c>
      <c r="F79" s="1740" t="s">
        <v>272</v>
      </c>
    </row>
    <row r="80" spans="1:6" x14ac:dyDescent="0.25">
      <c r="A80" s="1873"/>
      <c r="B80" s="2484" t="s">
        <v>41586</v>
      </c>
      <c r="C80" s="2485"/>
      <c r="D80" s="1755"/>
      <c r="E80" s="1746"/>
      <c r="F80" s="1914"/>
    </row>
    <row r="81" spans="1:6" ht="47.25" x14ac:dyDescent="0.25">
      <c r="A81" s="1873">
        <v>6</v>
      </c>
      <c r="B81" s="1756" t="s">
        <v>41587</v>
      </c>
      <c r="C81" s="1756" t="s">
        <v>42212</v>
      </c>
      <c r="D81" s="1755" t="s">
        <v>41588</v>
      </c>
      <c r="E81" s="1742">
        <v>7000000</v>
      </c>
      <c r="F81" s="1914" t="s">
        <v>13</v>
      </c>
    </row>
    <row r="82" spans="1:6" x14ac:dyDescent="0.25">
      <c r="A82" s="1873"/>
      <c r="B82" s="2484" t="s">
        <v>889</v>
      </c>
      <c r="C82" s="2485"/>
      <c r="D82" s="1755"/>
      <c r="E82" s="1742"/>
      <c r="F82" s="1914"/>
    </row>
    <row r="83" spans="1:6" ht="31.5" x14ac:dyDescent="0.25">
      <c r="A83" s="1873">
        <v>7</v>
      </c>
      <c r="B83" s="1756" t="s">
        <v>42213</v>
      </c>
      <c r="C83" s="1756" t="s">
        <v>42214</v>
      </c>
      <c r="D83" s="1755" t="s">
        <v>41589</v>
      </c>
      <c r="E83" s="1742">
        <v>2786206.89</v>
      </c>
      <c r="F83" s="1914" t="s">
        <v>13</v>
      </c>
    </row>
    <row r="84" spans="1:6" x14ac:dyDescent="0.25">
      <c r="A84" s="1915"/>
      <c r="B84" s="3102" t="s">
        <v>248</v>
      </c>
      <c r="C84" s="3103"/>
      <c r="D84" s="3104"/>
      <c r="E84" s="1916">
        <f>SUM(E73:E83)</f>
        <v>11379310.34</v>
      </c>
      <c r="F84" s="1915"/>
    </row>
    <row r="85" spans="1:6" x14ac:dyDescent="0.25">
      <c r="A85" s="2453" t="s">
        <v>42215</v>
      </c>
      <c r="B85" s="2453"/>
      <c r="C85" s="2453"/>
      <c r="D85" s="2453" t="s">
        <v>42216</v>
      </c>
      <c r="E85" s="2453"/>
      <c r="F85" s="2453"/>
    </row>
  </sheetData>
  <mergeCells count="45">
    <mergeCell ref="B59:C59"/>
    <mergeCell ref="A85:C85"/>
    <mergeCell ref="D85:F85"/>
    <mergeCell ref="B78:C78"/>
    <mergeCell ref="B80:C80"/>
    <mergeCell ref="A68:F68"/>
    <mergeCell ref="A69:F69"/>
    <mergeCell ref="A70:F70"/>
    <mergeCell ref="B72:C72"/>
    <mergeCell ref="B75:C75"/>
    <mergeCell ref="B82:C82"/>
    <mergeCell ref="B84:D84"/>
    <mergeCell ref="F41:F42"/>
    <mergeCell ref="F44:F45"/>
    <mergeCell ref="B53:D53"/>
    <mergeCell ref="B54:C54"/>
    <mergeCell ref="B56:C56"/>
    <mergeCell ref="E41:E42"/>
    <mergeCell ref="E46:E47"/>
    <mergeCell ref="F46:F47"/>
    <mergeCell ref="E44:E45"/>
    <mergeCell ref="A46:A47"/>
    <mergeCell ref="B46:B47"/>
    <mergeCell ref="C46:C47"/>
    <mergeCell ref="D46:D47"/>
    <mergeCell ref="B30:C30"/>
    <mergeCell ref="A41:A42"/>
    <mergeCell ref="B41:B42"/>
    <mergeCell ref="C41:C42"/>
    <mergeCell ref="D41:D42"/>
    <mergeCell ref="A44:A45"/>
    <mergeCell ref="B44:B45"/>
    <mergeCell ref="C44:C45"/>
    <mergeCell ref="D44:D45"/>
    <mergeCell ref="E16:E17"/>
    <mergeCell ref="A1:F1"/>
    <mergeCell ref="A2:F2"/>
    <mergeCell ref="A3:F3"/>
    <mergeCell ref="B5:C5"/>
    <mergeCell ref="B11:C11"/>
    <mergeCell ref="F16:F17"/>
    <mergeCell ref="A16:A17"/>
    <mergeCell ref="B16:B17"/>
    <mergeCell ref="C16:C17"/>
    <mergeCell ref="D16:D17"/>
  </mergeCells>
  <pageMargins left="0.7" right="0.7" top="0.75" bottom="0.75" header="0.3" footer="0.3"/>
</worksheet>
</file>

<file path=xl/worksheets/sheet2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4"/>
  <sheetViews>
    <sheetView topLeftCell="A45" workbookViewId="0">
      <selection activeCell="C77" sqref="C77"/>
    </sheetView>
  </sheetViews>
  <sheetFormatPr defaultRowHeight="15.75" x14ac:dyDescent="0.25"/>
  <cols>
    <col min="1" max="1" width="9.140625" style="128"/>
    <col min="2" max="2" width="11.5703125" style="128" customWidth="1"/>
    <col min="3" max="3" width="43.140625" style="128" customWidth="1"/>
    <col min="4" max="4" width="18" style="128" customWidth="1"/>
    <col min="5" max="5" width="21.7109375" style="128" customWidth="1"/>
    <col min="6" max="6" width="12.85546875" style="128" customWidth="1"/>
    <col min="7" max="16384" width="9.140625" style="128"/>
  </cols>
  <sheetData>
    <row r="1" spans="1:6" x14ac:dyDescent="0.25">
      <c r="A1" s="2360" t="s">
        <v>0</v>
      </c>
      <c r="B1" s="2360"/>
      <c r="C1" s="2360"/>
      <c r="D1" s="2360"/>
      <c r="E1" s="2360"/>
      <c r="F1" s="2360"/>
    </row>
    <row r="2" spans="1:6" x14ac:dyDescent="0.25">
      <c r="A2" s="2360" t="s">
        <v>38906</v>
      </c>
      <c r="B2" s="2360"/>
      <c r="C2" s="2360"/>
      <c r="D2" s="2360"/>
      <c r="E2" s="2360"/>
      <c r="F2" s="2360"/>
    </row>
    <row r="3" spans="1:6" x14ac:dyDescent="0.25">
      <c r="A3" s="2360" t="s">
        <v>281</v>
      </c>
      <c r="B3" s="2360"/>
      <c r="C3" s="2360"/>
      <c r="D3" s="2360"/>
      <c r="E3" s="2360"/>
      <c r="F3" s="2360"/>
    </row>
    <row r="4" spans="1:6" ht="31.5" x14ac:dyDescent="0.25">
      <c r="A4" s="410" t="s">
        <v>3</v>
      </c>
      <c r="B4" s="8" t="s">
        <v>283</v>
      </c>
      <c r="C4" s="8" t="s">
        <v>284</v>
      </c>
      <c r="D4" s="37" t="s">
        <v>5291</v>
      </c>
      <c r="E4" s="1600" t="s">
        <v>286</v>
      </c>
      <c r="F4" s="8" t="s">
        <v>287</v>
      </c>
    </row>
    <row r="5" spans="1:6" x14ac:dyDescent="0.25">
      <c r="A5" s="130"/>
      <c r="B5" s="2493" t="s">
        <v>9</v>
      </c>
      <c r="C5" s="2495"/>
      <c r="D5" s="590"/>
      <c r="E5" s="1601"/>
      <c r="F5" s="359"/>
    </row>
    <row r="6" spans="1:6" ht="47.25" x14ac:dyDescent="0.25">
      <c r="A6" s="131">
        <v>1</v>
      </c>
      <c r="B6" s="485" t="s">
        <v>2060</v>
      </c>
      <c r="C6" s="69" t="s">
        <v>38907</v>
      </c>
      <c r="D6" s="75" t="s">
        <v>329</v>
      </c>
      <c r="E6" s="1602">
        <v>1781718</v>
      </c>
      <c r="F6" s="1603" t="s">
        <v>135</v>
      </c>
    </row>
    <row r="7" spans="1:6" ht="126" x14ac:dyDescent="0.25">
      <c r="A7" s="131">
        <v>2</v>
      </c>
      <c r="B7" s="485" t="s">
        <v>295</v>
      </c>
      <c r="C7" s="69" t="s">
        <v>38908</v>
      </c>
      <c r="D7" s="75" t="s">
        <v>9148</v>
      </c>
      <c r="E7" s="1602">
        <v>663227.59</v>
      </c>
      <c r="F7" s="1603" t="s">
        <v>135</v>
      </c>
    </row>
    <row r="8" spans="1:6" ht="31.5" x14ac:dyDescent="0.25">
      <c r="A8" s="131">
        <v>3</v>
      </c>
      <c r="B8" s="485" t="s">
        <v>17</v>
      </c>
      <c r="C8" s="69" t="s">
        <v>38909</v>
      </c>
      <c r="D8" s="75" t="s">
        <v>537</v>
      </c>
      <c r="E8" s="1602">
        <v>33600</v>
      </c>
      <c r="F8" s="1603" t="s">
        <v>135</v>
      </c>
    </row>
    <row r="9" spans="1:6" ht="31.5" x14ac:dyDescent="0.25">
      <c r="A9" s="131">
        <v>4</v>
      </c>
      <c r="B9" s="485" t="s">
        <v>20</v>
      </c>
      <c r="C9" s="69" t="s">
        <v>38910</v>
      </c>
      <c r="D9" s="75" t="s">
        <v>539</v>
      </c>
      <c r="E9" s="1602">
        <v>51600</v>
      </c>
      <c r="F9" s="1603" t="s">
        <v>135</v>
      </c>
    </row>
    <row r="10" spans="1:6" ht="94.5" x14ac:dyDescent="0.25">
      <c r="A10" s="131">
        <v>5</v>
      </c>
      <c r="B10" s="485" t="s">
        <v>23</v>
      </c>
      <c r="C10" s="69" t="s">
        <v>38911</v>
      </c>
      <c r="D10" s="75" t="s">
        <v>541</v>
      </c>
      <c r="E10" s="1602">
        <v>1678475.1</v>
      </c>
      <c r="F10" s="1603" t="s">
        <v>135</v>
      </c>
    </row>
    <row r="11" spans="1:6" x14ac:dyDescent="0.25">
      <c r="A11" s="131"/>
      <c r="B11" s="2348" t="s">
        <v>38912</v>
      </c>
      <c r="C11" s="2350"/>
      <c r="D11" s="75"/>
      <c r="E11" s="1602"/>
      <c r="F11" s="1603"/>
    </row>
    <row r="12" spans="1:6" ht="110.25" x14ac:dyDescent="0.25">
      <c r="A12" s="131">
        <v>6</v>
      </c>
      <c r="B12" s="485" t="s">
        <v>295</v>
      </c>
      <c r="C12" s="69" t="s">
        <v>38913</v>
      </c>
      <c r="D12" s="75" t="s">
        <v>336</v>
      </c>
      <c r="E12" s="1602">
        <v>400000</v>
      </c>
      <c r="F12" s="1603" t="s">
        <v>135</v>
      </c>
    </row>
    <row r="13" spans="1:6" ht="94.5" x14ac:dyDescent="0.25">
      <c r="A13" s="131">
        <v>7</v>
      </c>
      <c r="B13" s="485" t="s">
        <v>23</v>
      </c>
      <c r="C13" s="69" t="s">
        <v>38914</v>
      </c>
      <c r="D13" s="964" t="s">
        <v>541</v>
      </c>
      <c r="E13" s="1602">
        <v>1056896.6000000001</v>
      </c>
      <c r="F13" s="1603" t="s">
        <v>135</v>
      </c>
    </row>
    <row r="14" spans="1:6" ht="78.75" x14ac:dyDescent="0.25">
      <c r="A14" s="131">
        <v>8</v>
      </c>
      <c r="B14" s="485" t="s">
        <v>4720</v>
      </c>
      <c r="C14" s="69" t="s">
        <v>38915</v>
      </c>
      <c r="D14" s="75" t="s">
        <v>4984</v>
      </c>
      <c r="E14" s="1602">
        <v>1147413.74</v>
      </c>
      <c r="F14" s="1603" t="s">
        <v>135</v>
      </c>
    </row>
    <row r="15" spans="1:6" x14ac:dyDescent="0.25">
      <c r="A15" s="131"/>
      <c r="B15" s="2348" t="s">
        <v>552</v>
      </c>
      <c r="C15" s="2350"/>
      <c r="D15" s="75"/>
      <c r="E15" s="1602"/>
      <c r="F15" s="1603"/>
    </row>
    <row r="16" spans="1:6" ht="47.25" x14ac:dyDescent="0.25">
      <c r="A16" s="131">
        <v>9</v>
      </c>
      <c r="B16" s="485" t="s">
        <v>309</v>
      </c>
      <c r="C16" s="69" t="s">
        <v>38916</v>
      </c>
      <c r="D16" s="75" t="s">
        <v>38917</v>
      </c>
      <c r="E16" s="1602">
        <v>9500000</v>
      </c>
      <c r="F16" s="1603" t="s">
        <v>135</v>
      </c>
    </row>
    <row r="17" spans="1:6" ht="47.25" x14ac:dyDescent="0.25">
      <c r="A17" s="131">
        <v>10</v>
      </c>
      <c r="B17" s="485" t="s">
        <v>38918</v>
      </c>
      <c r="C17" s="69" t="s">
        <v>38919</v>
      </c>
      <c r="D17" s="75" t="s">
        <v>38917</v>
      </c>
      <c r="E17" s="1602">
        <v>8000000</v>
      </c>
      <c r="F17" s="1603" t="s">
        <v>135</v>
      </c>
    </row>
    <row r="18" spans="1:6" ht="63" x14ac:dyDescent="0.25">
      <c r="A18" s="131">
        <v>11</v>
      </c>
      <c r="B18" s="485" t="s">
        <v>38920</v>
      </c>
      <c r="C18" s="69" t="s">
        <v>38921</v>
      </c>
      <c r="D18" s="75" t="s">
        <v>38922</v>
      </c>
      <c r="E18" s="1602">
        <v>6000000</v>
      </c>
      <c r="F18" s="1603" t="s">
        <v>135</v>
      </c>
    </row>
    <row r="19" spans="1:6" x14ac:dyDescent="0.25">
      <c r="A19" s="131"/>
      <c r="B19" s="2348" t="s">
        <v>301</v>
      </c>
      <c r="C19" s="2350"/>
      <c r="D19" s="75"/>
      <c r="E19" s="1602"/>
      <c r="F19" s="1603"/>
    </row>
    <row r="20" spans="1:6" ht="94.5" x14ac:dyDescent="0.25">
      <c r="A20" s="131">
        <v>12</v>
      </c>
      <c r="B20" s="485" t="s">
        <v>301</v>
      </c>
      <c r="C20" s="69" t="s">
        <v>38923</v>
      </c>
      <c r="D20" s="75" t="s">
        <v>38924</v>
      </c>
      <c r="E20" s="1602">
        <v>4568965.5199999996</v>
      </c>
      <c r="F20" s="1603" t="s">
        <v>4710</v>
      </c>
    </row>
    <row r="21" spans="1:6" x14ac:dyDescent="0.25">
      <c r="A21" s="131"/>
      <c r="B21" s="2348" t="s">
        <v>556</v>
      </c>
      <c r="C21" s="2350"/>
      <c r="D21" s="75"/>
      <c r="E21" s="1602"/>
      <c r="F21" s="1603"/>
    </row>
    <row r="22" spans="1:6" ht="47.25" x14ac:dyDescent="0.25">
      <c r="A22" s="213">
        <v>13</v>
      </c>
      <c r="B22" s="1587" t="s">
        <v>38925</v>
      </c>
      <c r="C22" s="1380" t="s">
        <v>38926</v>
      </c>
      <c r="D22" s="1452" t="s">
        <v>38927</v>
      </c>
      <c r="E22" s="1604">
        <v>2400000</v>
      </c>
      <c r="F22" s="1605" t="s">
        <v>13</v>
      </c>
    </row>
    <row r="23" spans="1:6" ht="47.25" x14ac:dyDescent="0.25">
      <c r="A23" s="131">
        <v>14</v>
      </c>
      <c r="B23" s="485" t="s">
        <v>38928</v>
      </c>
      <c r="C23" s="69" t="s">
        <v>38929</v>
      </c>
      <c r="D23" s="75" t="s">
        <v>38930</v>
      </c>
      <c r="E23" s="1602">
        <v>2500000</v>
      </c>
      <c r="F23" s="1603" t="s">
        <v>13</v>
      </c>
    </row>
    <row r="24" spans="1:6" ht="47.25" x14ac:dyDescent="0.25">
      <c r="A24" s="213">
        <v>15</v>
      </c>
      <c r="B24" s="485" t="s">
        <v>38931</v>
      </c>
      <c r="C24" s="69" t="s">
        <v>38932</v>
      </c>
      <c r="D24" s="75" t="s">
        <v>38933</v>
      </c>
      <c r="E24" s="1602">
        <v>3545467.47</v>
      </c>
      <c r="F24" s="1603" t="s">
        <v>13</v>
      </c>
    </row>
    <row r="25" spans="1:6" ht="47.25" x14ac:dyDescent="0.25">
      <c r="A25" s="131">
        <v>16</v>
      </c>
      <c r="B25" s="485" t="s">
        <v>38934</v>
      </c>
      <c r="C25" s="69" t="s">
        <v>38935</v>
      </c>
      <c r="D25" s="75" t="s">
        <v>38936</v>
      </c>
      <c r="E25" s="1602">
        <v>1300000</v>
      </c>
      <c r="F25" s="1603" t="s">
        <v>13</v>
      </c>
    </row>
    <row r="26" spans="1:6" x14ac:dyDescent="0.25">
      <c r="A26" s="131"/>
      <c r="B26" s="2348" t="s">
        <v>613</v>
      </c>
      <c r="C26" s="2350"/>
      <c r="D26" s="75"/>
      <c r="E26" s="1602"/>
      <c r="F26" s="1603"/>
    </row>
    <row r="27" spans="1:6" ht="63" x14ac:dyDescent="0.25">
      <c r="A27" s="131">
        <v>17</v>
      </c>
      <c r="B27" s="485" t="s">
        <v>38937</v>
      </c>
      <c r="C27" s="69" t="s">
        <v>38938</v>
      </c>
      <c r="D27" s="75" t="s">
        <v>38939</v>
      </c>
      <c r="E27" s="1602">
        <v>3850000</v>
      </c>
      <c r="F27" s="1603" t="s">
        <v>13</v>
      </c>
    </row>
    <row r="28" spans="1:6" ht="47.25" x14ac:dyDescent="0.25">
      <c r="A28" s="131">
        <v>18</v>
      </c>
      <c r="B28" s="485" t="s">
        <v>38940</v>
      </c>
      <c r="C28" s="69" t="s">
        <v>38941</v>
      </c>
      <c r="D28" s="75" t="s">
        <v>38939</v>
      </c>
      <c r="E28" s="1602">
        <v>3850000</v>
      </c>
      <c r="F28" s="1603" t="s">
        <v>13</v>
      </c>
    </row>
    <row r="29" spans="1:6" ht="47.25" x14ac:dyDescent="0.25">
      <c r="A29" s="131">
        <v>19</v>
      </c>
      <c r="B29" s="485" t="s">
        <v>38942</v>
      </c>
      <c r="C29" s="69" t="s">
        <v>38943</v>
      </c>
      <c r="D29" s="75" t="s">
        <v>38944</v>
      </c>
      <c r="E29" s="1602">
        <v>3900000</v>
      </c>
      <c r="F29" s="1603" t="s">
        <v>13</v>
      </c>
    </row>
    <row r="30" spans="1:6" x14ac:dyDescent="0.25">
      <c r="A30" s="131"/>
      <c r="B30" s="2348" t="s">
        <v>38945</v>
      </c>
      <c r="C30" s="2350"/>
      <c r="D30" s="75"/>
      <c r="E30" s="1602"/>
      <c r="F30" s="1603"/>
    </row>
    <row r="31" spans="1:6" ht="189" x14ac:dyDescent="0.25">
      <c r="A31" s="131">
        <v>20</v>
      </c>
      <c r="B31" s="485" t="s">
        <v>38946</v>
      </c>
      <c r="C31" s="69" t="s">
        <v>38947</v>
      </c>
      <c r="D31" s="75" t="s">
        <v>38948</v>
      </c>
      <c r="E31" s="1602">
        <v>1169256</v>
      </c>
      <c r="F31" s="1603" t="s">
        <v>13</v>
      </c>
    </row>
    <row r="32" spans="1:6" x14ac:dyDescent="0.25">
      <c r="A32" s="131"/>
      <c r="B32" s="2348" t="s">
        <v>38949</v>
      </c>
      <c r="C32" s="2350"/>
      <c r="D32" s="75"/>
      <c r="E32" s="1602"/>
      <c r="F32" s="1603"/>
    </row>
    <row r="33" spans="1:6" ht="110.25" x14ac:dyDescent="0.25">
      <c r="A33" s="131">
        <v>21</v>
      </c>
      <c r="B33" s="485" t="s">
        <v>38950</v>
      </c>
      <c r="C33" s="69" t="s">
        <v>38951</v>
      </c>
      <c r="D33" s="75" t="s">
        <v>38952</v>
      </c>
      <c r="E33" s="1602">
        <v>10000000</v>
      </c>
      <c r="F33" s="1603" t="s">
        <v>13</v>
      </c>
    </row>
    <row r="34" spans="1:6" x14ac:dyDescent="0.25">
      <c r="A34" s="131"/>
      <c r="B34" s="2348" t="s">
        <v>683</v>
      </c>
      <c r="C34" s="2350"/>
      <c r="D34" s="75"/>
      <c r="E34" s="1602"/>
      <c r="F34" s="1603"/>
    </row>
    <row r="35" spans="1:6" ht="78.75" x14ac:dyDescent="0.25">
      <c r="A35" s="131">
        <v>22</v>
      </c>
      <c r="B35" s="485" t="s">
        <v>1194</v>
      </c>
      <c r="C35" s="69" t="s">
        <v>38953</v>
      </c>
      <c r="D35" s="75" t="s">
        <v>38954</v>
      </c>
      <c r="E35" s="1602">
        <v>3900000</v>
      </c>
      <c r="F35" s="1603" t="s">
        <v>13</v>
      </c>
    </row>
    <row r="36" spans="1:6" x14ac:dyDescent="0.25">
      <c r="A36" s="131"/>
      <c r="B36" s="2348" t="s">
        <v>1461</v>
      </c>
      <c r="C36" s="2350"/>
      <c r="D36" s="75"/>
      <c r="E36" s="1602"/>
      <c r="F36" s="1603"/>
    </row>
    <row r="37" spans="1:6" ht="110.25" x14ac:dyDescent="0.25">
      <c r="A37" s="131">
        <v>23</v>
      </c>
      <c r="B37" s="485" t="s">
        <v>38955</v>
      </c>
      <c r="C37" s="69" t="s">
        <v>38956</v>
      </c>
      <c r="D37" s="75" t="s">
        <v>38957</v>
      </c>
      <c r="E37" s="1602">
        <v>203021</v>
      </c>
      <c r="F37" s="1603" t="s">
        <v>135</v>
      </c>
    </row>
    <row r="38" spans="1:6" ht="110.25" x14ac:dyDescent="0.25">
      <c r="A38" s="131">
        <v>24</v>
      </c>
      <c r="B38" s="485" t="s">
        <v>38958</v>
      </c>
      <c r="C38" s="69" t="s">
        <v>38959</v>
      </c>
      <c r="D38" s="75" t="s">
        <v>38957</v>
      </c>
      <c r="E38" s="1602">
        <v>218290</v>
      </c>
      <c r="F38" s="1603" t="s">
        <v>135</v>
      </c>
    </row>
    <row r="39" spans="1:6" ht="78.75" x14ac:dyDescent="0.25">
      <c r="A39" s="131">
        <v>25</v>
      </c>
      <c r="B39" s="485" t="s">
        <v>38960</v>
      </c>
      <c r="C39" s="69" t="s">
        <v>38961</v>
      </c>
      <c r="D39" s="75" t="s">
        <v>38962</v>
      </c>
      <c r="E39" s="1602">
        <v>520000</v>
      </c>
      <c r="F39" s="1603" t="s">
        <v>13</v>
      </c>
    </row>
    <row r="40" spans="1:6" ht="78.75" x14ac:dyDescent="0.25">
      <c r="A40" s="131">
        <v>26</v>
      </c>
      <c r="B40" s="485" t="s">
        <v>38963</v>
      </c>
      <c r="C40" s="69" t="s">
        <v>38964</v>
      </c>
      <c r="D40" s="75" t="s">
        <v>38965</v>
      </c>
      <c r="E40" s="1602">
        <v>1600000</v>
      </c>
      <c r="F40" s="1603" t="s">
        <v>13</v>
      </c>
    </row>
    <row r="41" spans="1:6" ht="63" x14ac:dyDescent="0.25">
      <c r="A41" s="131">
        <v>27</v>
      </c>
      <c r="B41" s="485" t="s">
        <v>38966</v>
      </c>
      <c r="C41" s="69" t="s">
        <v>38967</v>
      </c>
      <c r="D41" s="75" t="s">
        <v>38968</v>
      </c>
      <c r="E41" s="1602">
        <v>2400000</v>
      </c>
      <c r="F41" s="1603" t="s">
        <v>13</v>
      </c>
    </row>
    <row r="42" spans="1:6" ht="63" x14ac:dyDescent="0.25">
      <c r="A42" s="131">
        <v>28</v>
      </c>
      <c r="B42" s="485" t="s">
        <v>38969</v>
      </c>
      <c r="C42" s="69" t="s">
        <v>38970</v>
      </c>
      <c r="D42" s="75" t="s">
        <v>38965</v>
      </c>
      <c r="E42" s="1602">
        <v>2000000</v>
      </c>
      <c r="F42" s="1603" t="s">
        <v>13</v>
      </c>
    </row>
    <row r="43" spans="1:6" x14ac:dyDescent="0.25">
      <c r="A43" s="131"/>
      <c r="B43" s="2348" t="s">
        <v>307</v>
      </c>
      <c r="C43" s="2350"/>
      <c r="D43" s="75"/>
      <c r="E43" s="1602"/>
      <c r="F43" s="1603"/>
    </row>
    <row r="44" spans="1:6" ht="141.75" x14ac:dyDescent="0.25">
      <c r="A44" s="131">
        <v>29</v>
      </c>
      <c r="B44" s="466" t="s">
        <v>38971</v>
      </c>
      <c r="C44" s="75" t="s">
        <v>38972</v>
      </c>
      <c r="D44" s="75" t="s">
        <v>38973</v>
      </c>
      <c r="E44" s="1602">
        <v>1436206.9</v>
      </c>
      <c r="F44" s="1603" t="s">
        <v>135</v>
      </c>
    </row>
    <row r="45" spans="1:6" ht="63" x14ac:dyDescent="0.25">
      <c r="A45" s="131">
        <v>30</v>
      </c>
      <c r="B45" s="485" t="s">
        <v>38974</v>
      </c>
      <c r="C45" s="69" t="s">
        <v>38975</v>
      </c>
      <c r="D45" s="75" t="s">
        <v>38976</v>
      </c>
      <c r="E45" s="1602">
        <v>168103</v>
      </c>
      <c r="F45" s="1603" t="s">
        <v>13</v>
      </c>
    </row>
    <row r="46" spans="1:6" ht="63" x14ac:dyDescent="0.25">
      <c r="A46" s="131">
        <v>31</v>
      </c>
      <c r="B46" s="485" t="s">
        <v>38977</v>
      </c>
      <c r="C46" s="69" t="s">
        <v>38978</v>
      </c>
      <c r="D46" s="75" t="s">
        <v>38979</v>
      </c>
      <c r="E46" s="1602">
        <v>1300000</v>
      </c>
      <c r="F46" s="1603" t="s">
        <v>13</v>
      </c>
    </row>
    <row r="47" spans="1:6" ht="63" x14ac:dyDescent="0.25">
      <c r="A47" s="131">
        <v>32</v>
      </c>
      <c r="B47" s="485" t="s">
        <v>38980</v>
      </c>
      <c r="C47" s="69" t="s">
        <v>38981</v>
      </c>
      <c r="D47" s="75" t="s">
        <v>38976</v>
      </c>
      <c r="E47" s="1602">
        <v>168103.9</v>
      </c>
      <c r="F47" s="1603" t="s">
        <v>13</v>
      </c>
    </row>
    <row r="48" spans="1:6" ht="16.5" thickBot="1" x14ac:dyDescent="0.3">
      <c r="A48" s="213"/>
      <c r="B48" s="3105" t="s">
        <v>248</v>
      </c>
      <c r="C48" s="3106"/>
      <c r="D48" s="3106"/>
      <c r="E48" s="1606">
        <f>SUM(E6:E47)</f>
        <v>81310344.820000008</v>
      </c>
      <c r="F48" s="1607"/>
    </row>
    <row r="49" spans="1:6" x14ac:dyDescent="0.25">
      <c r="A49" s="131"/>
      <c r="B49" s="2348" t="s">
        <v>288</v>
      </c>
      <c r="C49" s="2350"/>
      <c r="D49" s="70"/>
      <c r="E49" s="71"/>
      <c r="F49" s="70"/>
    </row>
    <row r="50" spans="1:6" ht="47.25" x14ac:dyDescent="0.25">
      <c r="A50" s="131">
        <v>1</v>
      </c>
      <c r="B50" s="69" t="s">
        <v>289</v>
      </c>
      <c r="C50" s="69" t="s">
        <v>37290</v>
      </c>
      <c r="D50" s="69" t="s">
        <v>329</v>
      </c>
      <c r="E50" s="74">
        <v>1000000</v>
      </c>
      <c r="F50" s="69" t="s">
        <v>135</v>
      </c>
    </row>
    <row r="51" spans="1:6" x14ac:dyDescent="0.25">
      <c r="A51" s="131"/>
      <c r="B51" s="2348" t="s">
        <v>34</v>
      </c>
      <c r="C51" s="2350"/>
      <c r="D51" s="69"/>
      <c r="E51" s="74"/>
      <c r="F51" s="69"/>
    </row>
    <row r="52" spans="1:6" ht="47.25" x14ac:dyDescent="0.25">
      <c r="A52" s="131">
        <v>2</v>
      </c>
      <c r="B52" s="69" t="s">
        <v>309</v>
      </c>
      <c r="C52" s="69" t="s">
        <v>37291</v>
      </c>
      <c r="D52" s="69" t="s">
        <v>554</v>
      </c>
      <c r="E52" s="74">
        <v>4500000</v>
      </c>
      <c r="F52" s="69" t="s">
        <v>135</v>
      </c>
    </row>
    <row r="53" spans="1:6" x14ac:dyDescent="0.25">
      <c r="A53" s="130"/>
      <c r="B53" s="70" t="s">
        <v>704</v>
      </c>
      <c r="C53" s="70"/>
      <c r="D53" s="70"/>
      <c r="E53" s="82">
        <v>5500000</v>
      </c>
      <c r="F53" s="70"/>
    </row>
    <row r="54" spans="1:6" x14ac:dyDescent="0.25">
      <c r="A54" s="88"/>
      <c r="B54" s="88" t="s">
        <v>324</v>
      </c>
      <c r="C54" s="88"/>
      <c r="D54" s="88"/>
      <c r="E54" s="89">
        <f>E53+E48</f>
        <v>86810344.820000008</v>
      </c>
      <c r="F54" s="88"/>
    </row>
    <row r="58" spans="1:6" x14ac:dyDescent="0.25">
      <c r="A58" s="2352" t="s">
        <v>0</v>
      </c>
      <c r="B58" s="2352"/>
      <c r="C58" s="2352"/>
      <c r="D58" s="2352"/>
      <c r="E58" s="2352"/>
      <c r="F58" s="2352"/>
    </row>
    <row r="59" spans="1:6" x14ac:dyDescent="0.25">
      <c r="A59" s="2352" t="s">
        <v>38982</v>
      </c>
      <c r="B59" s="2352"/>
      <c r="C59" s="2352"/>
      <c r="D59" s="2352"/>
      <c r="E59" s="2352"/>
      <c r="F59" s="2352"/>
    </row>
    <row r="60" spans="1:6" x14ac:dyDescent="0.25">
      <c r="A60" s="2352" t="s">
        <v>281</v>
      </c>
      <c r="B60" s="2352"/>
      <c r="C60" s="2352"/>
      <c r="D60" s="2352"/>
      <c r="E60" s="2352"/>
      <c r="F60" s="2352"/>
    </row>
    <row r="61" spans="1:6" ht="31.5" x14ac:dyDescent="0.25">
      <c r="A61" s="464" t="s">
        <v>3</v>
      </c>
      <c r="B61" s="437" t="s">
        <v>283</v>
      </c>
      <c r="C61" s="437" t="s">
        <v>284</v>
      </c>
      <c r="D61" s="437" t="s">
        <v>285</v>
      </c>
      <c r="E61" s="301" t="s">
        <v>286</v>
      </c>
      <c r="F61" s="45" t="s">
        <v>287</v>
      </c>
    </row>
    <row r="62" spans="1:6" x14ac:dyDescent="0.25">
      <c r="A62" s="43"/>
      <c r="B62" s="2332" t="s">
        <v>27539</v>
      </c>
      <c r="C62" s="2332"/>
      <c r="D62" s="437"/>
      <c r="E62" s="301"/>
      <c r="F62" s="45"/>
    </row>
    <row r="63" spans="1:6" ht="126" x14ac:dyDescent="0.25">
      <c r="A63" s="182">
        <v>1</v>
      </c>
      <c r="B63" s="182" t="s">
        <v>295</v>
      </c>
      <c r="C63" s="182" t="s">
        <v>38908</v>
      </c>
      <c r="D63" s="42" t="s">
        <v>2062</v>
      </c>
      <c r="E63" s="450">
        <v>440758.62</v>
      </c>
      <c r="F63" s="42" t="s">
        <v>135</v>
      </c>
    </row>
    <row r="64" spans="1:6" x14ac:dyDescent="0.25">
      <c r="A64" s="182"/>
      <c r="B64" s="2381" t="s">
        <v>8990</v>
      </c>
      <c r="C64" s="2382"/>
      <c r="D64" s="42"/>
      <c r="E64" s="450"/>
      <c r="F64" s="42"/>
    </row>
    <row r="65" spans="1:6" ht="94.5" x14ac:dyDescent="0.25">
      <c r="A65" s="182">
        <v>2</v>
      </c>
      <c r="B65" s="182" t="s">
        <v>23</v>
      </c>
      <c r="C65" s="182" t="s">
        <v>38914</v>
      </c>
      <c r="D65" s="42" t="s">
        <v>541</v>
      </c>
      <c r="E65" s="450">
        <v>341379.32</v>
      </c>
      <c r="F65" s="42" t="s">
        <v>135</v>
      </c>
    </row>
    <row r="66" spans="1:6" x14ac:dyDescent="0.25">
      <c r="A66" s="182"/>
      <c r="B66" s="2381" t="s">
        <v>739</v>
      </c>
      <c r="C66" s="2382"/>
      <c r="D66" s="42"/>
      <c r="E66" s="450"/>
      <c r="F66" s="42"/>
    </row>
    <row r="67" spans="1:6" ht="94.5" x14ac:dyDescent="0.25">
      <c r="A67" s="182">
        <v>3</v>
      </c>
      <c r="B67" s="182" t="s">
        <v>301</v>
      </c>
      <c r="C67" s="182" t="s">
        <v>38923</v>
      </c>
      <c r="D67" s="42" t="s">
        <v>38924</v>
      </c>
      <c r="E67" s="450">
        <v>568965.51</v>
      </c>
      <c r="F67" s="42" t="s">
        <v>4710</v>
      </c>
    </row>
    <row r="68" spans="1:6" x14ac:dyDescent="0.25">
      <c r="A68" s="182"/>
      <c r="B68" s="2381" t="s">
        <v>37296</v>
      </c>
      <c r="C68" s="2382"/>
      <c r="D68" s="42"/>
      <c r="E68" s="450"/>
      <c r="F68" s="42"/>
    </row>
    <row r="69" spans="1:6" ht="47.25" x14ac:dyDescent="0.25">
      <c r="A69" s="182">
        <v>4</v>
      </c>
      <c r="B69" s="182" t="s">
        <v>38983</v>
      </c>
      <c r="C69" s="269" t="s">
        <v>38984</v>
      </c>
      <c r="D69" s="182" t="s">
        <v>8770</v>
      </c>
      <c r="E69" s="48">
        <v>2650000</v>
      </c>
      <c r="F69" s="44" t="s">
        <v>13</v>
      </c>
    </row>
    <row r="70" spans="1:6" ht="47.25" x14ac:dyDescent="0.25">
      <c r="A70" s="182">
        <v>5</v>
      </c>
      <c r="B70" s="182" t="s">
        <v>38985</v>
      </c>
      <c r="C70" s="269" t="s">
        <v>38986</v>
      </c>
      <c r="D70" s="182" t="s">
        <v>38987</v>
      </c>
      <c r="E70" s="48">
        <v>2100000</v>
      </c>
      <c r="F70" s="44" t="s">
        <v>13</v>
      </c>
    </row>
    <row r="71" spans="1:6" ht="47.25" x14ac:dyDescent="0.25">
      <c r="A71" s="182">
        <v>6</v>
      </c>
      <c r="B71" s="182" t="s">
        <v>38988</v>
      </c>
      <c r="C71" s="269" t="s">
        <v>38989</v>
      </c>
      <c r="D71" s="182" t="s">
        <v>38990</v>
      </c>
      <c r="E71" s="48">
        <v>578206.89</v>
      </c>
      <c r="F71" s="44" t="s">
        <v>13</v>
      </c>
    </row>
    <row r="72" spans="1:6" x14ac:dyDescent="0.25">
      <c r="A72" s="182"/>
      <c r="B72" s="2381" t="s">
        <v>37298</v>
      </c>
      <c r="C72" s="2382"/>
      <c r="D72" s="182"/>
      <c r="E72" s="48"/>
      <c r="F72" s="44"/>
    </row>
    <row r="73" spans="1:6" ht="63" x14ac:dyDescent="0.25">
      <c r="A73" s="182">
        <v>7</v>
      </c>
      <c r="B73" s="182" t="s">
        <v>38991</v>
      </c>
      <c r="C73" s="182" t="s">
        <v>38992</v>
      </c>
      <c r="D73" s="182" t="s">
        <v>2637</v>
      </c>
      <c r="E73" s="157">
        <v>4700000</v>
      </c>
      <c r="F73" s="42" t="s">
        <v>13</v>
      </c>
    </row>
    <row r="74" spans="1:6" x14ac:dyDescent="0.25">
      <c r="A74" s="182"/>
      <c r="B74" s="2473" t="s">
        <v>248</v>
      </c>
      <c r="C74" s="2473"/>
      <c r="D74" s="2473"/>
      <c r="E74" s="268">
        <f>SUM(E63:E73)</f>
        <v>11379310.34</v>
      </c>
      <c r="F74" s="38"/>
    </row>
  </sheetData>
  <mergeCells count="26">
    <mergeCell ref="B72:C72"/>
    <mergeCell ref="B74:D74"/>
    <mergeCell ref="A59:F59"/>
    <mergeCell ref="A60:F60"/>
    <mergeCell ref="B62:C62"/>
    <mergeCell ref="B64:C64"/>
    <mergeCell ref="B66:C66"/>
    <mergeCell ref="B68:C68"/>
    <mergeCell ref="A58:F58"/>
    <mergeCell ref="B19:C19"/>
    <mergeCell ref="B21:C21"/>
    <mergeCell ref="B26:C26"/>
    <mergeCell ref="B30:C30"/>
    <mergeCell ref="B32:C32"/>
    <mergeCell ref="B34:C34"/>
    <mergeCell ref="B36:C36"/>
    <mergeCell ref="B43:C43"/>
    <mergeCell ref="B48:D48"/>
    <mergeCell ref="B49:C49"/>
    <mergeCell ref="B51:C51"/>
    <mergeCell ref="B15:C15"/>
    <mergeCell ref="A1:F1"/>
    <mergeCell ref="A2:F2"/>
    <mergeCell ref="A3:F3"/>
    <mergeCell ref="B5:C5"/>
    <mergeCell ref="B11:C11"/>
  </mergeCells>
  <pageMargins left="0.7" right="0.7" top="0.75" bottom="0.75" header="0.3" footer="0.3"/>
</worksheet>
</file>

<file path=xl/worksheets/sheet2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9"/>
  <sheetViews>
    <sheetView topLeftCell="A64" workbookViewId="0">
      <selection activeCell="C95" sqref="C95"/>
    </sheetView>
  </sheetViews>
  <sheetFormatPr defaultRowHeight="15.75" x14ac:dyDescent="0.25"/>
  <cols>
    <col min="1" max="1" width="9.140625" style="128"/>
    <col min="2" max="2" width="19.42578125" style="128" customWidth="1"/>
    <col min="3" max="3" width="43.85546875" style="128" customWidth="1"/>
    <col min="4" max="4" width="17.7109375" style="128" customWidth="1"/>
    <col min="5" max="5" width="21.85546875" style="128" customWidth="1"/>
    <col min="6" max="6" width="14.85546875" style="128" customWidth="1"/>
    <col min="7" max="16384" width="9.140625" style="128"/>
  </cols>
  <sheetData>
    <row r="1" spans="1:6" x14ac:dyDescent="0.25">
      <c r="A1" s="3107" t="s">
        <v>0</v>
      </c>
      <c r="B1" s="3108"/>
      <c r="C1" s="3108"/>
      <c r="D1" s="3108"/>
      <c r="E1" s="3108"/>
      <c r="F1" s="3109"/>
    </row>
    <row r="2" spans="1:6" x14ac:dyDescent="0.25">
      <c r="A2" s="3107" t="s">
        <v>38993</v>
      </c>
      <c r="B2" s="3108"/>
      <c r="C2" s="3108"/>
      <c r="D2" s="3108"/>
      <c r="E2" s="3108"/>
      <c r="F2" s="3109"/>
    </row>
    <row r="3" spans="1:6" x14ac:dyDescent="0.25">
      <c r="A3" s="3080" t="s">
        <v>281</v>
      </c>
      <c r="B3" s="3080"/>
      <c r="C3" s="3080"/>
      <c r="D3" s="3080"/>
      <c r="E3" s="3080"/>
      <c r="F3" s="3080"/>
    </row>
    <row r="4" spans="1:6" ht="31.5" x14ac:dyDescent="0.25">
      <c r="A4" s="1504" t="s">
        <v>3</v>
      </c>
      <c r="B4" s="1504" t="s">
        <v>283</v>
      </c>
      <c r="C4" s="1504" t="s">
        <v>284</v>
      </c>
      <c r="D4" s="1504" t="s">
        <v>285</v>
      </c>
      <c r="E4" s="1608" t="s">
        <v>286</v>
      </c>
      <c r="F4" s="1504" t="s">
        <v>287</v>
      </c>
    </row>
    <row r="5" spans="1:6" x14ac:dyDescent="0.25">
      <c r="A5" s="1505"/>
      <c r="B5" s="3110" t="s">
        <v>288</v>
      </c>
      <c r="C5" s="3110"/>
      <c r="D5" s="1609"/>
      <c r="E5" s="1610"/>
      <c r="F5" s="1611"/>
    </row>
    <row r="6" spans="1:6" ht="47.25" x14ac:dyDescent="0.25">
      <c r="A6" s="1505">
        <v>1</v>
      </c>
      <c r="B6" s="1505" t="s">
        <v>38994</v>
      </c>
      <c r="C6" s="1505" t="s">
        <v>38550</v>
      </c>
      <c r="D6" s="1505" t="s">
        <v>38551</v>
      </c>
      <c r="E6" s="1612">
        <v>850424</v>
      </c>
      <c r="F6" s="117" t="s">
        <v>135</v>
      </c>
    </row>
    <row r="7" spans="1:6" ht="157.5" x14ac:dyDescent="0.25">
      <c r="A7" s="1505">
        <v>2</v>
      </c>
      <c r="B7" s="1505" t="s">
        <v>295</v>
      </c>
      <c r="C7" s="1505" t="s">
        <v>38552</v>
      </c>
      <c r="D7" s="1505" t="s">
        <v>38553</v>
      </c>
      <c r="E7" s="1612">
        <v>1300644</v>
      </c>
      <c r="F7" s="117" t="s">
        <v>4730</v>
      </c>
    </row>
    <row r="8" spans="1:6" ht="31.5" x14ac:dyDescent="0.25">
      <c r="A8" s="1505">
        <v>3</v>
      </c>
      <c r="B8" s="1505" t="s">
        <v>17</v>
      </c>
      <c r="C8" s="1505" t="s">
        <v>38554</v>
      </c>
      <c r="D8" s="1505" t="s">
        <v>537</v>
      </c>
      <c r="E8" s="1612">
        <v>107360</v>
      </c>
      <c r="F8" s="117" t="s">
        <v>4730</v>
      </c>
    </row>
    <row r="9" spans="1:6" ht="31.5" x14ac:dyDescent="0.25">
      <c r="A9" s="1505">
        <v>4</v>
      </c>
      <c r="B9" s="1505" t="s">
        <v>20</v>
      </c>
      <c r="C9" s="1505" t="s">
        <v>38555</v>
      </c>
      <c r="D9" s="1505" t="s">
        <v>539</v>
      </c>
      <c r="E9" s="1612">
        <v>80800</v>
      </c>
      <c r="F9" s="117" t="s">
        <v>4730</v>
      </c>
    </row>
    <row r="10" spans="1:6" ht="94.5" x14ac:dyDescent="0.25">
      <c r="A10" s="1505">
        <v>5</v>
      </c>
      <c r="B10" s="1505" t="s">
        <v>23</v>
      </c>
      <c r="C10" s="1505" t="s">
        <v>38556</v>
      </c>
      <c r="D10" s="1505" t="s">
        <v>541</v>
      </c>
      <c r="E10" s="1612">
        <v>1869392</v>
      </c>
      <c r="F10" s="117" t="s">
        <v>135</v>
      </c>
    </row>
    <row r="11" spans="1:6" x14ac:dyDescent="0.25">
      <c r="A11" s="1505"/>
      <c r="B11" s="2405" t="s">
        <v>37528</v>
      </c>
      <c r="C11" s="2407"/>
      <c r="D11" s="1505"/>
      <c r="E11" s="1612"/>
      <c r="F11" s="117"/>
    </row>
    <row r="12" spans="1:6" ht="110.25" x14ac:dyDescent="0.25">
      <c r="A12" s="1505">
        <v>6</v>
      </c>
      <c r="B12" s="1505" t="s">
        <v>295</v>
      </c>
      <c r="C12" s="1505" t="s">
        <v>38558</v>
      </c>
      <c r="D12" s="1505" t="s">
        <v>336</v>
      </c>
      <c r="E12" s="1612">
        <v>730310</v>
      </c>
      <c r="F12" s="117" t="s">
        <v>135</v>
      </c>
    </row>
    <row r="13" spans="1:6" ht="94.5" x14ac:dyDescent="0.25">
      <c r="A13" s="1505">
        <v>7</v>
      </c>
      <c r="B13" s="1505" t="s">
        <v>23</v>
      </c>
      <c r="C13" s="1505" t="s">
        <v>38559</v>
      </c>
      <c r="D13" s="1505" t="s">
        <v>541</v>
      </c>
      <c r="E13" s="1612">
        <v>874000</v>
      </c>
      <c r="F13" s="117" t="s">
        <v>135</v>
      </c>
    </row>
    <row r="14" spans="1:6" ht="94.5" x14ac:dyDescent="0.25">
      <c r="A14" s="1505">
        <v>8</v>
      </c>
      <c r="B14" s="1505" t="s">
        <v>38995</v>
      </c>
      <c r="C14" s="1505" t="s">
        <v>38560</v>
      </c>
      <c r="D14" s="1505" t="s">
        <v>14974</v>
      </c>
      <c r="E14" s="1612">
        <v>1000000</v>
      </c>
      <c r="F14" s="117" t="s">
        <v>135</v>
      </c>
    </row>
    <row r="15" spans="1:6" x14ac:dyDescent="0.25">
      <c r="A15" s="131"/>
      <c r="B15" s="2348" t="s">
        <v>40</v>
      </c>
      <c r="C15" s="2350"/>
      <c r="D15" s="69"/>
      <c r="E15" s="1612"/>
      <c r="F15" s="72"/>
    </row>
    <row r="16" spans="1:6" ht="94.5" x14ac:dyDescent="0.25">
      <c r="A16" s="1505">
        <v>9</v>
      </c>
      <c r="B16" s="1505" t="s">
        <v>41</v>
      </c>
      <c r="C16" s="1505" t="s">
        <v>38562</v>
      </c>
      <c r="D16" s="1505" t="s">
        <v>43</v>
      </c>
      <c r="E16" s="1612">
        <v>4568965.5199999996</v>
      </c>
      <c r="F16" s="117" t="s">
        <v>135</v>
      </c>
    </row>
    <row r="17" spans="1:6" x14ac:dyDescent="0.25">
      <c r="A17" s="131"/>
      <c r="B17" s="2348" t="s">
        <v>306</v>
      </c>
      <c r="C17" s="2350"/>
      <c r="D17" s="69"/>
      <c r="E17" s="1612"/>
      <c r="F17" s="72"/>
    </row>
    <row r="18" spans="1:6" ht="110.25" x14ac:dyDescent="0.25">
      <c r="A18" s="1505">
        <v>10</v>
      </c>
      <c r="B18" s="1505" t="s">
        <v>307</v>
      </c>
      <c r="C18" s="1505" t="s">
        <v>38563</v>
      </c>
      <c r="D18" s="1505" t="s">
        <v>38996</v>
      </c>
      <c r="E18" s="1602">
        <v>1736206</v>
      </c>
      <c r="F18" s="117" t="s">
        <v>135</v>
      </c>
    </row>
    <row r="19" spans="1:6" x14ac:dyDescent="0.25">
      <c r="A19" s="69"/>
      <c r="B19" s="2364" t="s">
        <v>303</v>
      </c>
      <c r="C19" s="2364"/>
      <c r="D19" s="213"/>
      <c r="E19" s="1618"/>
      <c r="F19" s="213"/>
    </row>
    <row r="20" spans="1:6" ht="173.25" x14ac:dyDescent="0.25">
      <c r="A20" s="1505">
        <v>11</v>
      </c>
      <c r="B20" s="1505" t="s">
        <v>696</v>
      </c>
      <c r="C20" s="1505" t="s">
        <v>38566</v>
      </c>
      <c r="D20" s="1505" t="s">
        <v>38997</v>
      </c>
      <c r="E20" s="1602">
        <v>1736206</v>
      </c>
      <c r="F20" s="117" t="s">
        <v>135</v>
      </c>
    </row>
    <row r="21" spans="1:6" x14ac:dyDescent="0.25">
      <c r="A21" s="1505"/>
      <c r="B21" s="2355" t="s">
        <v>5895</v>
      </c>
      <c r="C21" s="2355"/>
      <c r="D21" s="1505"/>
      <c r="E21" s="1612"/>
      <c r="F21" s="117"/>
    </row>
    <row r="22" spans="1:6" ht="47.25" x14ac:dyDescent="0.25">
      <c r="A22" s="1505">
        <v>14</v>
      </c>
      <c r="B22" s="1505" t="s">
        <v>38998</v>
      </c>
      <c r="C22" s="1505" t="s">
        <v>38999</v>
      </c>
      <c r="D22" s="1505" t="s">
        <v>39000</v>
      </c>
      <c r="E22" s="1612">
        <v>2400000</v>
      </c>
      <c r="F22" s="117" t="s">
        <v>13</v>
      </c>
    </row>
    <row r="23" spans="1:6" ht="94.5" x14ac:dyDescent="0.25">
      <c r="A23" s="1505">
        <v>15</v>
      </c>
      <c r="B23" s="1505" t="s">
        <v>39001</v>
      </c>
      <c r="C23" s="1505" t="s">
        <v>39002</v>
      </c>
      <c r="D23" s="1505" t="s">
        <v>39003</v>
      </c>
      <c r="E23" s="1612">
        <v>513200</v>
      </c>
      <c r="F23" s="117" t="s">
        <v>13</v>
      </c>
    </row>
    <row r="24" spans="1:6" ht="94.5" x14ac:dyDescent="0.25">
      <c r="A24" s="1505">
        <v>16</v>
      </c>
      <c r="B24" s="1505" t="s">
        <v>39004</v>
      </c>
      <c r="C24" s="1505" t="s">
        <v>39005</v>
      </c>
      <c r="D24" s="1505" t="s">
        <v>39006</v>
      </c>
      <c r="E24" s="1612">
        <v>513200</v>
      </c>
      <c r="F24" s="117" t="s">
        <v>13</v>
      </c>
    </row>
    <row r="25" spans="1:6" ht="94.5" x14ac:dyDescent="0.25">
      <c r="A25" s="1505">
        <v>17</v>
      </c>
      <c r="B25" s="1505" t="s">
        <v>39007</v>
      </c>
      <c r="C25" s="1505" t="s">
        <v>39008</v>
      </c>
      <c r="D25" s="1505" t="s">
        <v>39009</v>
      </c>
      <c r="E25" s="1612">
        <v>303200</v>
      </c>
      <c r="F25" s="117" t="s">
        <v>13</v>
      </c>
    </row>
    <row r="26" spans="1:6" ht="94.5" x14ac:dyDescent="0.25">
      <c r="A26" s="1505">
        <v>18</v>
      </c>
      <c r="B26" s="1505" t="s">
        <v>39010</v>
      </c>
      <c r="C26" s="1505" t="s">
        <v>39011</v>
      </c>
      <c r="D26" s="1505" t="s">
        <v>39009</v>
      </c>
      <c r="E26" s="1612">
        <v>303200</v>
      </c>
      <c r="F26" s="117" t="s">
        <v>13</v>
      </c>
    </row>
    <row r="27" spans="1:6" ht="94.5" x14ac:dyDescent="0.25">
      <c r="A27" s="117">
        <v>19</v>
      </c>
      <c r="B27" s="1505" t="s">
        <v>39012</v>
      </c>
      <c r="C27" s="1505" t="s">
        <v>39013</v>
      </c>
      <c r="D27" s="1505" t="s">
        <v>39009</v>
      </c>
      <c r="E27" s="1612">
        <v>303200</v>
      </c>
      <c r="F27" s="117" t="s">
        <v>13</v>
      </c>
    </row>
    <row r="28" spans="1:6" ht="94.5" x14ac:dyDescent="0.25">
      <c r="A28" s="117">
        <v>20</v>
      </c>
      <c r="B28" s="1505" t="s">
        <v>39014</v>
      </c>
      <c r="C28" s="1505" t="s">
        <v>39015</v>
      </c>
      <c r="D28" s="1505" t="s">
        <v>39009</v>
      </c>
      <c r="E28" s="1612">
        <v>303200</v>
      </c>
      <c r="F28" s="117" t="s">
        <v>13</v>
      </c>
    </row>
    <row r="29" spans="1:6" ht="94.5" x14ac:dyDescent="0.25">
      <c r="A29" s="117">
        <v>21</v>
      </c>
      <c r="B29" s="1505" t="s">
        <v>39016</v>
      </c>
      <c r="C29" s="1505" t="s">
        <v>39017</v>
      </c>
      <c r="D29" s="1505" t="s">
        <v>39009</v>
      </c>
      <c r="E29" s="1612">
        <v>303200</v>
      </c>
      <c r="F29" s="117" t="s">
        <v>13</v>
      </c>
    </row>
    <row r="30" spans="1:6" ht="94.5" x14ac:dyDescent="0.25">
      <c r="A30" s="1505">
        <v>22</v>
      </c>
      <c r="B30" s="1505" t="s">
        <v>39018</v>
      </c>
      <c r="C30" s="1505" t="s">
        <v>39019</v>
      </c>
      <c r="D30" s="1505" t="s">
        <v>39009</v>
      </c>
      <c r="E30" s="1612">
        <v>303200</v>
      </c>
      <c r="F30" s="117" t="s">
        <v>13</v>
      </c>
    </row>
    <row r="31" spans="1:6" ht="94.5" x14ac:dyDescent="0.25">
      <c r="A31" s="1505">
        <v>23</v>
      </c>
      <c r="B31" s="1505" t="s">
        <v>39020</v>
      </c>
      <c r="C31" s="1505" t="s">
        <v>39021</v>
      </c>
      <c r="D31" s="1505" t="s">
        <v>39009</v>
      </c>
      <c r="E31" s="1612">
        <v>303200</v>
      </c>
      <c r="F31" s="117" t="s">
        <v>13</v>
      </c>
    </row>
    <row r="32" spans="1:6" ht="94.5" x14ac:dyDescent="0.25">
      <c r="A32" s="1505">
        <v>24</v>
      </c>
      <c r="B32" s="1505" t="s">
        <v>39022</v>
      </c>
      <c r="C32" s="1505" t="s">
        <v>39023</v>
      </c>
      <c r="D32" s="1505" t="s">
        <v>39009</v>
      </c>
      <c r="E32" s="1612">
        <v>303200</v>
      </c>
      <c r="F32" s="117" t="s">
        <v>13</v>
      </c>
    </row>
    <row r="33" spans="1:6" x14ac:dyDescent="0.25">
      <c r="A33" s="1505"/>
      <c r="B33" s="3079" t="s">
        <v>5872</v>
      </c>
      <c r="C33" s="3079"/>
      <c r="D33" s="1505"/>
      <c r="E33" s="1612"/>
      <c r="F33" s="117"/>
    </row>
    <row r="34" spans="1:6" ht="63" x14ac:dyDescent="0.25">
      <c r="A34" s="1505">
        <v>26</v>
      </c>
      <c r="B34" s="1505" t="s">
        <v>39024</v>
      </c>
      <c r="C34" s="1505" t="s">
        <v>39025</v>
      </c>
      <c r="D34" s="1505" t="s">
        <v>39026</v>
      </c>
      <c r="E34" s="1612">
        <v>3000000</v>
      </c>
      <c r="F34" s="117" t="s">
        <v>13</v>
      </c>
    </row>
    <row r="35" spans="1:6" ht="63" x14ac:dyDescent="0.25">
      <c r="A35" s="1505">
        <v>27</v>
      </c>
      <c r="B35" s="1505" t="s">
        <v>39027</v>
      </c>
      <c r="C35" s="1505" t="s">
        <v>39028</v>
      </c>
      <c r="D35" s="1505" t="s">
        <v>39026</v>
      </c>
      <c r="E35" s="1612">
        <v>3000000</v>
      </c>
      <c r="F35" s="117" t="s">
        <v>13</v>
      </c>
    </row>
    <row r="36" spans="1:6" x14ac:dyDescent="0.25">
      <c r="A36" s="1505"/>
      <c r="B36" s="2355" t="s">
        <v>219</v>
      </c>
      <c r="C36" s="2355"/>
      <c r="D36" s="1505"/>
      <c r="E36" s="1612"/>
      <c r="F36" s="117"/>
    </row>
    <row r="37" spans="1:6" ht="47.25" x14ac:dyDescent="0.25">
      <c r="A37" s="1505">
        <v>28</v>
      </c>
      <c r="B37" s="1505" t="s">
        <v>39029</v>
      </c>
      <c r="C37" s="1505" t="s">
        <v>39030</v>
      </c>
      <c r="D37" s="1505" t="s">
        <v>39031</v>
      </c>
      <c r="E37" s="1612">
        <v>2300000</v>
      </c>
      <c r="F37" s="117" t="s">
        <v>13</v>
      </c>
    </row>
    <row r="38" spans="1:6" ht="47.25" x14ac:dyDescent="0.25">
      <c r="A38" s="1505">
        <v>29</v>
      </c>
      <c r="B38" s="1505" t="s">
        <v>39032</v>
      </c>
      <c r="C38" s="1505" t="s">
        <v>39033</v>
      </c>
      <c r="D38" s="1505" t="s">
        <v>39031</v>
      </c>
      <c r="E38" s="1612">
        <v>2300000</v>
      </c>
      <c r="F38" s="117" t="s">
        <v>13</v>
      </c>
    </row>
    <row r="39" spans="1:6" ht="47.25" x14ac:dyDescent="0.25">
      <c r="A39" s="1505">
        <v>30</v>
      </c>
      <c r="B39" s="1505" t="s">
        <v>39034</v>
      </c>
      <c r="C39" s="1505" t="s">
        <v>39035</v>
      </c>
      <c r="D39" s="1505" t="s">
        <v>39036</v>
      </c>
      <c r="E39" s="1612">
        <v>2400000</v>
      </c>
      <c r="F39" s="117" t="s">
        <v>13</v>
      </c>
    </row>
    <row r="40" spans="1:6" ht="47.25" x14ac:dyDescent="0.25">
      <c r="A40" s="1505">
        <v>31</v>
      </c>
      <c r="B40" s="1505" t="s">
        <v>39037</v>
      </c>
      <c r="C40" s="1505" t="s">
        <v>39038</v>
      </c>
      <c r="D40" s="1505" t="s">
        <v>39036</v>
      </c>
      <c r="E40" s="1612">
        <v>2400000</v>
      </c>
      <c r="F40" s="117" t="s">
        <v>13</v>
      </c>
    </row>
    <row r="41" spans="1:6" x14ac:dyDescent="0.25">
      <c r="A41" s="1505"/>
      <c r="B41" s="2355" t="s">
        <v>4808</v>
      </c>
      <c r="C41" s="2355"/>
      <c r="D41" s="1505"/>
      <c r="E41" s="1612"/>
      <c r="F41" s="117"/>
    </row>
    <row r="42" spans="1:6" ht="220.5" x14ac:dyDescent="0.25">
      <c r="A42" s="1505">
        <v>32</v>
      </c>
      <c r="B42" s="1505" t="s">
        <v>39039</v>
      </c>
      <c r="C42" s="1505" t="s">
        <v>39040</v>
      </c>
      <c r="D42" s="1505" t="s">
        <v>39041</v>
      </c>
      <c r="E42" s="1612">
        <v>1169256.8</v>
      </c>
      <c r="F42" s="117" t="s">
        <v>13</v>
      </c>
    </row>
    <row r="43" spans="1:6" ht="220.5" x14ac:dyDescent="0.25">
      <c r="A43" s="1505">
        <v>33</v>
      </c>
      <c r="B43" s="1505" t="s">
        <v>39042</v>
      </c>
      <c r="C43" s="1505" t="s">
        <v>39043</v>
      </c>
      <c r="D43" s="1505" t="s">
        <v>39044</v>
      </c>
      <c r="E43" s="1612">
        <v>1169256.8</v>
      </c>
      <c r="F43" s="117" t="s">
        <v>13</v>
      </c>
    </row>
    <row r="44" spans="1:6" ht="220.5" x14ac:dyDescent="0.25">
      <c r="A44" s="1505">
        <v>34</v>
      </c>
      <c r="B44" s="1505" t="s">
        <v>39045</v>
      </c>
      <c r="C44" s="1505" t="s">
        <v>39046</v>
      </c>
      <c r="D44" s="1505" t="s">
        <v>39044</v>
      </c>
      <c r="E44" s="1612">
        <v>1169256.8</v>
      </c>
      <c r="F44" s="117" t="s">
        <v>13</v>
      </c>
    </row>
    <row r="45" spans="1:6" ht="220.5" x14ac:dyDescent="0.25">
      <c r="A45" s="1505">
        <v>35</v>
      </c>
      <c r="B45" s="1505" t="s">
        <v>39047</v>
      </c>
      <c r="C45" s="1505" t="s">
        <v>39048</v>
      </c>
      <c r="D45" s="1505" t="s">
        <v>39044</v>
      </c>
      <c r="E45" s="1612">
        <v>1169256.8</v>
      </c>
      <c r="F45" s="117" t="s">
        <v>13</v>
      </c>
    </row>
    <row r="46" spans="1:6" ht="47.25" x14ac:dyDescent="0.25">
      <c r="A46" s="1505">
        <v>36</v>
      </c>
      <c r="B46" s="1505" t="s">
        <v>683</v>
      </c>
      <c r="C46" s="1505" t="s">
        <v>39049</v>
      </c>
      <c r="D46" s="1505" t="s">
        <v>38615</v>
      </c>
      <c r="E46" s="1612">
        <v>3000000</v>
      </c>
      <c r="F46" s="117" t="s">
        <v>13</v>
      </c>
    </row>
    <row r="47" spans="1:6" ht="63" x14ac:dyDescent="0.25">
      <c r="A47" s="1505">
        <v>37</v>
      </c>
      <c r="B47" s="1505" t="s">
        <v>39050</v>
      </c>
      <c r="C47" s="1505" t="s">
        <v>39051</v>
      </c>
      <c r="D47" s="1505" t="s">
        <v>39052</v>
      </c>
      <c r="E47" s="1612">
        <v>824424.1</v>
      </c>
      <c r="F47" s="117" t="s">
        <v>13</v>
      </c>
    </row>
    <row r="48" spans="1:6" x14ac:dyDescent="0.25">
      <c r="A48" s="1543"/>
      <c r="B48" s="3111" t="s">
        <v>248</v>
      </c>
      <c r="C48" s="3112"/>
      <c r="D48" s="3113"/>
      <c r="E48" s="1613">
        <f>SUM(E6:E47)</f>
        <v>44607758.819999985</v>
      </c>
      <c r="F48" s="1543"/>
    </row>
    <row r="49" spans="1:6" x14ac:dyDescent="0.25">
      <c r="A49" s="1505"/>
      <c r="B49" s="3079" t="s">
        <v>34</v>
      </c>
      <c r="C49" s="3079"/>
      <c r="D49" s="1504"/>
      <c r="E49" s="1602"/>
      <c r="F49" s="117"/>
    </row>
    <row r="50" spans="1:6" ht="47.25" x14ac:dyDescent="0.25">
      <c r="A50" s="1505">
        <v>1</v>
      </c>
      <c r="B50" s="1505" t="s">
        <v>309</v>
      </c>
      <c r="C50" s="1505" t="s">
        <v>38568</v>
      </c>
      <c r="D50" s="1505" t="s">
        <v>341</v>
      </c>
      <c r="E50" s="1612">
        <v>9202586</v>
      </c>
      <c r="F50" s="117" t="s">
        <v>135</v>
      </c>
    </row>
    <row r="51" spans="1:6" ht="47.25" x14ac:dyDescent="0.25">
      <c r="A51" s="1505">
        <v>2</v>
      </c>
      <c r="B51" s="1505" t="s">
        <v>342</v>
      </c>
      <c r="C51" s="1505" t="s">
        <v>38569</v>
      </c>
      <c r="D51" s="1505" t="s">
        <v>341</v>
      </c>
      <c r="E51" s="1612">
        <v>8000000</v>
      </c>
      <c r="F51" s="117" t="s">
        <v>135</v>
      </c>
    </row>
    <row r="52" spans="1:6" x14ac:dyDescent="0.25">
      <c r="A52" s="1543"/>
      <c r="B52" s="3111" t="s">
        <v>248</v>
      </c>
      <c r="C52" s="3112"/>
      <c r="D52" s="3113"/>
      <c r="E52" s="1613">
        <f>SUM(E49:E51)</f>
        <v>17202586</v>
      </c>
      <c r="F52" s="1543"/>
    </row>
    <row r="53" spans="1:6" x14ac:dyDescent="0.25">
      <c r="A53" s="131"/>
      <c r="B53" s="2351" t="s">
        <v>288</v>
      </c>
      <c r="C53" s="2351"/>
      <c r="D53" s="70"/>
      <c r="E53" s="1615"/>
      <c r="F53" s="70"/>
    </row>
    <row r="54" spans="1:6" ht="47.25" x14ac:dyDescent="0.25">
      <c r="A54" s="131">
        <v>1</v>
      </c>
      <c r="B54" s="69" t="s">
        <v>289</v>
      </c>
      <c r="C54" s="69" t="s">
        <v>37290</v>
      </c>
      <c r="D54" s="69" t="s">
        <v>329</v>
      </c>
      <c r="E54" s="1612">
        <v>1000000</v>
      </c>
      <c r="F54" s="69" t="s">
        <v>135</v>
      </c>
    </row>
    <row r="55" spans="1:6" x14ac:dyDescent="0.25">
      <c r="A55" s="131"/>
      <c r="B55" s="2351" t="s">
        <v>34</v>
      </c>
      <c r="C55" s="2351"/>
      <c r="D55" s="69"/>
      <c r="E55" s="1612"/>
      <c r="F55" s="69"/>
    </row>
    <row r="56" spans="1:6" ht="47.25" x14ac:dyDescent="0.25">
      <c r="A56" s="131">
        <v>2</v>
      </c>
      <c r="B56" s="69" t="s">
        <v>309</v>
      </c>
      <c r="C56" s="69" t="s">
        <v>37291</v>
      </c>
      <c r="D56" s="69" t="s">
        <v>554</v>
      </c>
      <c r="E56" s="1612">
        <v>4500000</v>
      </c>
      <c r="F56" s="69" t="s">
        <v>135</v>
      </c>
    </row>
    <row r="57" spans="1:6" x14ac:dyDescent="0.25">
      <c r="A57" s="1619"/>
      <c r="B57" s="1616" t="s">
        <v>248</v>
      </c>
      <c r="C57" s="1616"/>
      <c r="D57" s="1616"/>
      <c r="E57" s="1617">
        <f>SUM(E54:E56)</f>
        <v>5500000</v>
      </c>
      <c r="F57" s="1619"/>
    </row>
    <row r="58" spans="1:6" x14ac:dyDescent="0.25">
      <c r="A58" s="1543"/>
      <c r="B58" s="3111" t="s">
        <v>323</v>
      </c>
      <c r="C58" s="3112"/>
      <c r="D58" s="1614"/>
      <c r="E58" s="1613"/>
      <c r="F58" s="1543"/>
    </row>
    <row r="59" spans="1:6" ht="47.25" x14ac:dyDescent="0.25">
      <c r="A59" s="1620">
        <v>1</v>
      </c>
      <c r="B59" s="1523" t="s">
        <v>39053</v>
      </c>
      <c r="C59" s="1621"/>
      <c r="D59" s="1622" t="s">
        <v>39054</v>
      </c>
      <c r="E59" s="1623">
        <v>3000000</v>
      </c>
      <c r="F59" s="1621"/>
    </row>
    <row r="60" spans="1:6" ht="47.25" x14ac:dyDescent="0.25">
      <c r="A60" s="1620">
        <v>2</v>
      </c>
      <c r="B60" s="1523" t="s">
        <v>39055</v>
      </c>
      <c r="C60" s="1621"/>
      <c r="D60" s="1622" t="s">
        <v>39054</v>
      </c>
      <c r="E60" s="1624">
        <v>3000000</v>
      </c>
      <c r="F60" s="1621"/>
    </row>
    <row r="61" spans="1:6" ht="47.25" x14ac:dyDescent="0.25">
      <c r="A61" s="1620">
        <v>3</v>
      </c>
      <c r="B61" s="1523" t="s">
        <v>39056</v>
      </c>
      <c r="C61" s="1621"/>
      <c r="D61" s="1625" t="s">
        <v>39054</v>
      </c>
      <c r="E61" s="1624">
        <v>3000000</v>
      </c>
      <c r="F61" s="1621"/>
    </row>
    <row r="62" spans="1:6" ht="47.25" x14ac:dyDescent="0.25">
      <c r="A62" s="1620">
        <v>4</v>
      </c>
      <c r="B62" s="1523" t="s">
        <v>39057</v>
      </c>
      <c r="C62" s="1621"/>
      <c r="D62" s="1625" t="s">
        <v>39054</v>
      </c>
      <c r="E62" s="1624">
        <v>3000000</v>
      </c>
      <c r="F62" s="1621"/>
    </row>
    <row r="63" spans="1:6" ht="47.25" x14ac:dyDescent="0.25">
      <c r="A63" s="1620">
        <v>5</v>
      </c>
      <c r="B63" s="1523" t="s">
        <v>39058</v>
      </c>
      <c r="C63" s="1621"/>
      <c r="D63" s="1625" t="s">
        <v>39054</v>
      </c>
      <c r="E63" s="1624">
        <v>3000000</v>
      </c>
      <c r="F63" s="1621"/>
    </row>
    <row r="64" spans="1:6" ht="63" x14ac:dyDescent="0.25">
      <c r="A64" s="1621">
        <v>6</v>
      </c>
      <c r="B64" s="1625" t="s">
        <v>39059</v>
      </c>
      <c r="C64" s="1621"/>
      <c r="D64" s="1625" t="s">
        <v>39060</v>
      </c>
      <c r="E64" s="1626">
        <v>4500000</v>
      </c>
      <c r="F64" s="1621"/>
    </row>
    <row r="65" spans="1:6" x14ac:dyDescent="0.25">
      <c r="A65" s="1627"/>
      <c r="B65" s="1627" t="s">
        <v>248</v>
      </c>
      <c r="C65" s="1627"/>
      <c r="D65" s="1627"/>
      <c r="E65" s="1628">
        <f>SUM(E59:E64)</f>
        <v>19500000</v>
      </c>
      <c r="F65" s="1627"/>
    </row>
    <row r="66" spans="1:6" ht="31.5" x14ac:dyDescent="0.25">
      <c r="A66" s="88"/>
      <c r="B66" s="1534" t="s">
        <v>324</v>
      </c>
      <c r="C66" s="88"/>
      <c r="D66" s="88"/>
      <c r="E66" s="89">
        <f>E65+E57+E52+E48</f>
        <v>86810344.819999993</v>
      </c>
      <c r="F66" s="88"/>
    </row>
    <row r="70" spans="1:6" x14ac:dyDescent="0.25">
      <c r="A70" s="2352" t="s">
        <v>0</v>
      </c>
      <c r="B70" s="2352"/>
      <c r="C70" s="2352"/>
      <c r="D70" s="2352"/>
      <c r="E70" s="2352"/>
      <c r="F70" s="2352"/>
    </row>
    <row r="71" spans="1:6" x14ac:dyDescent="0.25">
      <c r="A71" s="2352" t="s">
        <v>38993</v>
      </c>
      <c r="B71" s="2352"/>
      <c r="C71" s="2352"/>
      <c r="D71" s="2352"/>
      <c r="E71" s="2352"/>
      <c r="F71" s="2352"/>
    </row>
    <row r="72" spans="1:6" x14ac:dyDescent="0.25">
      <c r="A72" s="2352" t="s">
        <v>281</v>
      </c>
      <c r="B72" s="2352"/>
      <c r="C72" s="2352"/>
      <c r="D72" s="2352"/>
      <c r="E72" s="2352"/>
      <c r="F72" s="2352"/>
    </row>
    <row r="73" spans="1:6" ht="31.5" x14ac:dyDescent="0.25">
      <c r="A73" s="464" t="s">
        <v>3</v>
      </c>
      <c r="B73" s="437" t="s">
        <v>283</v>
      </c>
      <c r="C73" s="437" t="s">
        <v>284</v>
      </c>
      <c r="D73" s="437" t="s">
        <v>285</v>
      </c>
      <c r="E73" s="301" t="s">
        <v>286</v>
      </c>
      <c r="F73" s="45" t="s">
        <v>287</v>
      </c>
    </row>
    <row r="74" spans="1:6" x14ac:dyDescent="0.25">
      <c r="A74" s="43"/>
      <c r="B74" s="2332" t="s">
        <v>9</v>
      </c>
      <c r="C74" s="2332"/>
      <c r="D74" s="437"/>
      <c r="E74" s="301"/>
      <c r="F74" s="45"/>
    </row>
    <row r="75" spans="1:6" ht="47.25" x14ac:dyDescent="0.25">
      <c r="A75" s="182">
        <v>1</v>
      </c>
      <c r="B75" s="182" t="s">
        <v>2060</v>
      </c>
      <c r="C75" s="182" t="s">
        <v>39061</v>
      </c>
      <c r="D75" s="182" t="s">
        <v>38551</v>
      </c>
      <c r="E75" s="46">
        <v>682758</v>
      </c>
      <c r="F75" s="42" t="s">
        <v>135</v>
      </c>
    </row>
    <row r="76" spans="1:6" x14ac:dyDescent="0.25">
      <c r="A76" s="182"/>
      <c r="B76" s="2381" t="s">
        <v>8990</v>
      </c>
      <c r="C76" s="2382"/>
      <c r="D76" s="182"/>
      <c r="E76" s="46"/>
      <c r="F76" s="42"/>
    </row>
    <row r="77" spans="1:6" ht="78.75" x14ac:dyDescent="0.25">
      <c r="A77" s="182">
        <v>2</v>
      </c>
      <c r="B77" s="786" t="s">
        <v>299</v>
      </c>
      <c r="C77" s="182" t="s">
        <v>39062</v>
      </c>
      <c r="D77" s="182" t="s">
        <v>38620</v>
      </c>
      <c r="E77" s="46">
        <v>341379</v>
      </c>
      <c r="F77" s="42" t="s">
        <v>135</v>
      </c>
    </row>
    <row r="78" spans="1:6" x14ac:dyDescent="0.25">
      <c r="A78" s="182"/>
      <c r="B78" s="2381" t="s">
        <v>739</v>
      </c>
      <c r="C78" s="2382"/>
      <c r="D78" s="182"/>
      <c r="E78" s="46"/>
      <c r="F78" s="42"/>
    </row>
    <row r="79" spans="1:6" ht="94.5" x14ac:dyDescent="0.25">
      <c r="A79" s="182">
        <v>3</v>
      </c>
      <c r="B79" s="269" t="s">
        <v>41</v>
      </c>
      <c r="C79" s="182" t="s">
        <v>39063</v>
      </c>
      <c r="D79" s="269" t="s">
        <v>43</v>
      </c>
      <c r="E79" s="46">
        <v>568965.51</v>
      </c>
      <c r="F79" s="42" t="s">
        <v>135</v>
      </c>
    </row>
    <row r="80" spans="1:6" x14ac:dyDescent="0.25">
      <c r="A80" s="182"/>
      <c r="B80" s="2330" t="s">
        <v>34</v>
      </c>
      <c r="C80" s="2331"/>
      <c r="D80" s="269"/>
      <c r="E80" s="46"/>
      <c r="F80" s="42"/>
    </row>
    <row r="81" spans="1:6" ht="47.25" x14ac:dyDescent="0.25">
      <c r="A81" s="182">
        <v>4</v>
      </c>
      <c r="B81" s="269" t="s">
        <v>309</v>
      </c>
      <c r="C81" s="182" t="s">
        <v>39064</v>
      </c>
      <c r="D81" s="269" t="s">
        <v>341</v>
      </c>
      <c r="E81" s="48">
        <v>3000000</v>
      </c>
      <c r="F81" s="42" t="s">
        <v>135</v>
      </c>
    </row>
    <row r="82" spans="1:6" ht="47.25" x14ac:dyDescent="0.25">
      <c r="A82" s="182">
        <v>5</v>
      </c>
      <c r="B82" s="269" t="s">
        <v>342</v>
      </c>
      <c r="C82" s="182" t="s">
        <v>39065</v>
      </c>
      <c r="D82" s="269" t="s">
        <v>341</v>
      </c>
      <c r="E82" s="48">
        <v>982758</v>
      </c>
      <c r="F82" s="42" t="s">
        <v>135</v>
      </c>
    </row>
    <row r="83" spans="1:6" x14ac:dyDescent="0.25">
      <c r="A83" s="182"/>
      <c r="B83" s="2330" t="s">
        <v>37298</v>
      </c>
      <c r="C83" s="2331"/>
      <c r="D83" s="269"/>
      <c r="E83" s="48"/>
      <c r="F83" s="42"/>
    </row>
    <row r="84" spans="1:6" ht="299.25" x14ac:dyDescent="0.25">
      <c r="A84" s="182">
        <v>6</v>
      </c>
      <c r="B84" s="182" t="s">
        <v>39066</v>
      </c>
      <c r="C84" s="182" t="s">
        <v>39067</v>
      </c>
      <c r="D84" s="269" t="s">
        <v>39068</v>
      </c>
      <c r="E84" s="48">
        <v>4600000</v>
      </c>
      <c r="F84" s="44" t="s">
        <v>13</v>
      </c>
    </row>
    <row r="85" spans="1:6" x14ac:dyDescent="0.25">
      <c r="A85" s="182"/>
      <c r="B85" s="2473" t="s">
        <v>248</v>
      </c>
      <c r="C85" s="2473"/>
      <c r="D85" s="2473"/>
      <c r="E85" s="50">
        <f>SUM(E75:E84)</f>
        <v>10175860.51</v>
      </c>
      <c r="F85" s="45"/>
    </row>
    <row r="86" spans="1:6" ht="20.25" customHeight="1" x14ac:dyDescent="0.25">
      <c r="A86" s="182"/>
      <c r="B86" s="2330" t="s">
        <v>323</v>
      </c>
      <c r="C86" s="2331"/>
      <c r="D86" s="437"/>
      <c r="E86" s="50"/>
      <c r="F86" s="45"/>
    </row>
    <row r="87" spans="1:6" ht="126" x14ac:dyDescent="0.25">
      <c r="A87" s="182">
        <v>7</v>
      </c>
      <c r="B87" s="269" t="s">
        <v>39050</v>
      </c>
      <c r="C87" s="182" t="s">
        <v>39069</v>
      </c>
      <c r="D87" s="269" t="s">
        <v>39070</v>
      </c>
      <c r="E87" s="48">
        <v>1203449.83</v>
      </c>
      <c r="F87" s="44" t="s">
        <v>13</v>
      </c>
    </row>
    <row r="88" spans="1:6" x14ac:dyDescent="0.25">
      <c r="A88" s="88"/>
      <c r="B88" s="2473" t="s">
        <v>248</v>
      </c>
      <c r="C88" s="2473"/>
      <c r="D88" s="2473"/>
      <c r="E88" s="50">
        <v>1203449.83</v>
      </c>
      <c r="F88" s="88"/>
    </row>
    <row r="89" spans="1:6" x14ac:dyDescent="0.25">
      <c r="A89" s="88"/>
      <c r="B89" s="88" t="s">
        <v>324</v>
      </c>
      <c r="C89" s="88"/>
      <c r="D89" s="88"/>
      <c r="E89" s="404">
        <f>E88+E85</f>
        <v>11379310.34</v>
      </c>
      <c r="F89" s="88"/>
    </row>
  </sheetData>
  <mergeCells count="29">
    <mergeCell ref="B86:C86"/>
    <mergeCell ref="B88:D88"/>
    <mergeCell ref="B78:C78"/>
    <mergeCell ref="B58:C58"/>
    <mergeCell ref="B53:C53"/>
    <mergeCell ref="B55:C55"/>
    <mergeCell ref="B80:C80"/>
    <mergeCell ref="B83:C83"/>
    <mergeCell ref="B85:D85"/>
    <mergeCell ref="B76:C76"/>
    <mergeCell ref="B15:C15"/>
    <mergeCell ref="A70:F70"/>
    <mergeCell ref="A71:F71"/>
    <mergeCell ref="A72:F72"/>
    <mergeCell ref="B74:C74"/>
    <mergeCell ref="B41:C41"/>
    <mergeCell ref="B48:D48"/>
    <mergeCell ref="B49:C49"/>
    <mergeCell ref="B52:D52"/>
    <mergeCell ref="B17:C17"/>
    <mergeCell ref="B19:C19"/>
    <mergeCell ref="B21:C21"/>
    <mergeCell ref="B33:C33"/>
    <mergeCell ref="B36:C36"/>
    <mergeCell ref="A1:F1"/>
    <mergeCell ref="A2:F2"/>
    <mergeCell ref="A3:F3"/>
    <mergeCell ref="B5:C5"/>
    <mergeCell ref="B11:C11"/>
  </mergeCells>
  <pageMargins left="0.7" right="0.7" top="0.75" bottom="0.75" header="0.3" footer="0.3"/>
</worksheet>
</file>

<file path=xl/worksheets/sheet2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16"/>
  <sheetViews>
    <sheetView topLeftCell="A96" workbookViewId="0">
      <selection activeCell="C49" sqref="C49:C55"/>
    </sheetView>
  </sheetViews>
  <sheetFormatPr defaultRowHeight="15.75" x14ac:dyDescent="0.25"/>
  <cols>
    <col min="1" max="1" width="9.140625" style="128"/>
    <col min="2" max="2" width="16.42578125" style="128" customWidth="1"/>
    <col min="3" max="3" width="45.85546875" style="128" customWidth="1"/>
    <col min="4" max="4" width="19.85546875" style="128" customWidth="1"/>
    <col min="5" max="5" width="20.85546875" style="128" customWidth="1"/>
    <col min="6" max="6" width="14.7109375" style="128" customWidth="1"/>
    <col min="7" max="16384" width="9.140625" style="128"/>
  </cols>
  <sheetData>
    <row r="1" spans="1:6" x14ac:dyDescent="0.25">
      <c r="A1" s="2428" t="s">
        <v>0</v>
      </c>
      <c r="B1" s="2428"/>
      <c r="C1" s="2428"/>
      <c r="D1" s="2428"/>
      <c r="E1" s="2428"/>
      <c r="F1" s="2428"/>
    </row>
    <row r="2" spans="1:6" x14ac:dyDescent="0.25">
      <c r="A2" s="2428" t="s">
        <v>39138</v>
      </c>
      <c r="B2" s="2428"/>
      <c r="C2" s="2428"/>
      <c r="D2" s="2428"/>
      <c r="E2" s="2428"/>
      <c r="F2" s="2428"/>
    </row>
    <row r="3" spans="1:6" x14ac:dyDescent="0.25">
      <c r="A3" s="2428" t="s">
        <v>281</v>
      </c>
      <c r="B3" s="2428"/>
      <c r="C3" s="2428"/>
      <c r="D3" s="2428"/>
      <c r="E3" s="2428"/>
      <c r="F3" s="2428"/>
    </row>
    <row r="4" spans="1:6" x14ac:dyDescent="0.25">
      <c r="A4" s="1630" t="s">
        <v>3</v>
      </c>
      <c r="B4" s="1631" t="s">
        <v>283</v>
      </c>
      <c r="C4" s="1028" t="s">
        <v>284</v>
      </c>
      <c r="D4" s="1030" t="s">
        <v>5291</v>
      </c>
      <c r="E4" s="1179" t="s">
        <v>286</v>
      </c>
      <c r="F4" s="386" t="s">
        <v>287</v>
      </c>
    </row>
    <row r="5" spans="1:6" x14ac:dyDescent="0.25">
      <c r="A5" s="1632"/>
      <c r="B5" s="3114" t="s">
        <v>7590</v>
      </c>
      <c r="C5" s="3114"/>
      <c r="D5" s="3115"/>
      <c r="E5" s="1115"/>
      <c r="F5" s="556"/>
    </row>
    <row r="6" spans="1:6" ht="47.25" x14ac:dyDescent="0.25">
      <c r="A6" s="1632">
        <v>1</v>
      </c>
      <c r="B6" s="899" t="s">
        <v>718</v>
      </c>
      <c r="C6" s="149" t="s">
        <v>39139</v>
      </c>
      <c r="D6" s="149" t="s">
        <v>39140</v>
      </c>
      <c r="E6" s="1046">
        <v>1541960.3</v>
      </c>
      <c r="F6" s="148" t="s">
        <v>277</v>
      </c>
    </row>
    <row r="7" spans="1:6" ht="110.25" x14ac:dyDescent="0.25">
      <c r="A7" s="1632">
        <v>2</v>
      </c>
      <c r="B7" s="899" t="s">
        <v>721</v>
      </c>
      <c r="C7" s="149" t="s">
        <v>39141</v>
      </c>
      <c r="D7" s="149" t="s">
        <v>39142</v>
      </c>
      <c r="E7" s="1046">
        <v>972620</v>
      </c>
      <c r="F7" s="148" t="s">
        <v>277</v>
      </c>
    </row>
    <row r="8" spans="1:6" ht="31.5" x14ac:dyDescent="0.25">
      <c r="A8" s="1632">
        <v>3</v>
      </c>
      <c r="B8" s="899" t="s">
        <v>17</v>
      </c>
      <c r="C8" s="149" t="s">
        <v>39143</v>
      </c>
      <c r="D8" s="149" t="s">
        <v>39144</v>
      </c>
      <c r="E8" s="1046">
        <v>181440</v>
      </c>
      <c r="F8" s="148" t="s">
        <v>277</v>
      </c>
    </row>
    <row r="9" spans="1:6" ht="31.5" x14ac:dyDescent="0.25">
      <c r="A9" s="1632">
        <v>4</v>
      </c>
      <c r="B9" s="899" t="s">
        <v>20</v>
      </c>
      <c r="C9" s="149" t="s">
        <v>39145</v>
      </c>
      <c r="D9" s="149" t="s">
        <v>16886</v>
      </c>
      <c r="E9" s="1046">
        <v>72600</v>
      </c>
      <c r="F9" s="148" t="s">
        <v>277</v>
      </c>
    </row>
    <row r="10" spans="1:6" ht="31.5" x14ac:dyDescent="0.25">
      <c r="A10" s="1632">
        <v>4</v>
      </c>
      <c r="B10" s="899" t="s">
        <v>20</v>
      </c>
      <c r="C10" s="149" t="s">
        <v>39146</v>
      </c>
      <c r="D10" s="149" t="s">
        <v>39147</v>
      </c>
      <c r="E10" s="1046">
        <v>72600</v>
      </c>
      <c r="F10" s="148"/>
    </row>
    <row r="11" spans="1:6" ht="78.75" x14ac:dyDescent="0.25">
      <c r="A11" s="1632">
        <v>5</v>
      </c>
      <c r="B11" s="899" t="s">
        <v>6962</v>
      </c>
      <c r="C11" s="149" t="s">
        <v>39148</v>
      </c>
      <c r="D11" s="149" t="s">
        <v>26524</v>
      </c>
      <c r="E11" s="1046">
        <v>1440000</v>
      </c>
      <c r="F11" s="148" t="s">
        <v>277</v>
      </c>
    </row>
    <row r="12" spans="1:6" x14ac:dyDescent="0.25">
      <c r="A12" s="1632"/>
      <c r="B12" s="1409" t="s">
        <v>8301</v>
      </c>
      <c r="C12" s="554"/>
      <c r="D12" s="554"/>
      <c r="E12" s="1109"/>
      <c r="F12" s="854"/>
    </row>
    <row r="13" spans="1:6" ht="110.25" x14ac:dyDescent="0.25">
      <c r="A13" s="1632">
        <v>6</v>
      </c>
      <c r="B13" s="899" t="s">
        <v>721</v>
      </c>
      <c r="C13" s="149" t="s">
        <v>39149</v>
      </c>
      <c r="D13" s="149" t="s">
        <v>39150</v>
      </c>
      <c r="E13" s="1046">
        <v>500000</v>
      </c>
      <c r="F13" s="148" t="s">
        <v>277</v>
      </c>
    </row>
    <row r="14" spans="1:6" ht="63" x14ac:dyDescent="0.25">
      <c r="A14" s="1632">
        <v>7</v>
      </c>
      <c r="B14" s="899" t="s">
        <v>39151</v>
      </c>
      <c r="C14" s="149" t="s">
        <v>39152</v>
      </c>
      <c r="D14" s="149" t="s">
        <v>39153</v>
      </c>
      <c r="E14" s="1110">
        <v>1000000</v>
      </c>
      <c r="F14" s="148" t="s">
        <v>277</v>
      </c>
    </row>
    <row r="15" spans="1:6" ht="63" x14ac:dyDescent="0.25">
      <c r="A15" s="1632">
        <v>8</v>
      </c>
      <c r="B15" s="899" t="s">
        <v>39154</v>
      </c>
      <c r="C15" s="149" t="s">
        <v>39155</v>
      </c>
      <c r="D15" s="149" t="s">
        <v>39156</v>
      </c>
      <c r="E15" s="1110">
        <v>555731.80000000005</v>
      </c>
      <c r="F15" s="148" t="s">
        <v>277</v>
      </c>
    </row>
    <row r="16" spans="1:6" ht="189" x14ac:dyDescent="0.25">
      <c r="A16" s="277">
        <v>9</v>
      </c>
      <c r="B16" s="461" t="s">
        <v>549</v>
      </c>
      <c r="C16" s="156" t="s">
        <v>39157</v>
      </c>
      <c r="D16" s="156" t="s">
        <v>39158</v>
      </c>
      <c r="E16" s="1046">
        <v>1000000</v>
      </c>
      <c r="F16" s="120" t="s">
        <v>13</v>
      </c>
    </row>
    <row r="17" spans="1:6" ht="94.5" x14ac:dyDescent="0.25">
      <c r="A17" s="1632">
        <v>10</v>
      </c>
      <c r="B17" s="899" t="s">
        <v>41</v>
      </c>
      <c r="C17" s="149" t="s">
        <v>39159</v>
      </c>
      <c r="D17" s="149" t="s">
        <v>39160</v>
      </c>
      <c r="E17" s="1110">
        <v>4568965.5199999996</v>
      </c>
      <c r="F17" s="148" t="s">
        <v>277</v>
      </c>
    </row>
    <row r="18" spans="1:6" ht="47.25" x14ac:dyDescent="0.25">
      <c r="A18" s="1632">
        <v>11</v>
      </c>
      <c r="B18" s="899" t="s">
        <v>39161</v>
      </c>
      <c r="C18" s="149" t="s">
        <v>39162</v>
      </c>
      <c r="D18" s="149" t="s">
        <v>39163</v>
      </c>
      <c r="E18" s="1110">
        <v>400000</v>
      </c>
      <c r="F18" s="148" t="s">
        <v>1294</v>
      </c>
    </row>
    <row r="19" spans="1:6" x14ac:dyDescent="0.25">
      <c r="A19" s="1632"/>
      <c r="B19" s="385" t="s">
        <v>34</v>
      </c>
      <c r="C19" s="149"/>
      <c r="D19" s="149"/>
      <c r="E19" s="1110"/>
      <c r="F19" s="148"/>
    </row>
    <row r="20" spans="1:6" ht="47.25" x14ac:dyDescent="0.25">
      <c r="A20" s="1632">
        <v>12</v>
      </c>
      <c r="B20" s="899" t="s">
        <v>7619</v>
      </c>
      <c r="C20" s="149" t="s">
        <v>39164</v>
      </c>
      <c r="D20" s="149" t="s">
        <v>39165</v>
      </c>
      <c r="E20" s="1110">
        <v>3500000</v>
      </c>
      <c r="F20" s="148" t="s">
        <v>1517</v>
      </c>
    </row>
    <row r="21" spans="1:6" x14ac:dyDescent="0.25">
      <c r="A21" s="1632"/>
      <c r="B21" s="2366" t="s">
        <v>8012</v>
      </c>
      <c r="C21" s="2367"/>
      <c r="D21" s="149"/>
      <c r="E21" s="1110"/>
      <c r="F21" s="148"/>
    </row>
    <row r="22" spans="1:6" x14ac:dyDescent="0.25">
      <c r="A22" s="3116">
        <v>14</v>
      </c>
      <c r="B22" s="2479" t="s">
        <v>39166</v>
      </c>
      <c r="C22" s="2429" t="s">
        <v>39167</v>
      </c>
      <c r="D22" s="2429" t="s">
        <v>39168</v>
      </c>
      <c r="E22" s="3117">
        <v>200000</v>
      </c>
      <c r="F22" s="2659" t="s">
        <v>277</v>
      </c>
    </row>
    <row r="23" spans="1:6" x14ac:dyDescent="0.25">
      <c r="A23" s="3116"/>
      <c r="B23" s="2479"/>
      <c r="C23" s="2429"/>
      <c r="D23" s="2429"/>
      <c r="E23" s="3117"/>
      <c r="F23" s="2659"/>
    </row>
    <row r="24" spans="1:6" x14ac:dyDescent="0.25">
      <c r="A24" s="3118">
        <v>15</v>
      </c>
      <c r="B24" s="3119" t="s">
        <v>39169</v>
      </c>
      <c r="C24" s="2642" t="s">
        <v>39170</v>
      </c>
      <c r="D24" s="2642" t="s">
        <v>39171</v>
      </c>
      <c r="E24" s="3123">
        <v>200000</v>
      </c>
      <c r="F24" s="2659" t="s">
        <v>277</v>
      </c>
    </row>
    <row r="25" spans="1:6" x14ac:dyDescent="0.25">
      <c r="A25" s="3118"/>
      <c r="B25" s="3120"/>
      <c r="C25" s="3122"/>
      <c r="D25" s="3122"/>
      <c r="E25" s="3124"/>
      <c r="F25" s="2659"/>
    </row>
    <row r="26" spans="1:6" x14ac:dyDescent="0.25">
      <c r="A26" s="277"/>
      <c r="B26" s="3120"/>
      <c r="C26" s="3122"/>
      <c r="D26" s="3122"/>
      <c r="E26" s="3124"/>
      <c r="F26" s="2659"/>
    </row>
    <row r="27" spans="1:6" x14ac:dyDescent="0.25">
      <c r="A27" s="277"/>
      <c r="B27" s="3120"/>
      <c r="C27" s="3122"/>
      <c r="D27" s="3122"/>
      <c r="E27" s="3124"/>
      <c r="F27" s="2659"/>
    </row>
    <row r="28" spans="1:6" x14ac:dyDescent="0.25">
      <c r="A28" s="277"/>
      <c r="B28" s="3120"/>
      <c r="C28" s="3122"/>
      <c r="D28" s="3122"/>
      <c r="E28" s="3124"/>
      <c r="F28" s="2659"/>
    </row>
    <row r="29" spans="1:6" x14ac:dyDescent="0.25">
      <c r="A29" s="277"/>
      <c r="B29" s="3120"/>
      <c r="C29" s="3122"/>
      <c r="D29" s="3122"/>
      <c r="E29" s="3124"/>
      <c r="F29" s="2659"/>
    </row>
    <row r="30" spans="1:6" x14ac:dyDescent="0.25">
      <c r="A30" s="277"/>
      <c r="B30" s="3120"/>
      <c r="C30" s="3122"/>
      <c r="D30" s="3122"/>
      <c r="E30" s="3124"/>
      <c r="F30" s="2659"/>
    </row>
    <row r="31" spans="1:6" x14ac:dyDescent="0.25">
      <c r="A31" s="277"/>
      <c r="B31" s="3121"/>
      <c r="C31" s="2643"/>
      <c r="D31" s="2643"/>
      <c r="E31" s="3125"/>
      <c r="F31" s="2659"/>
    </row>
    <row r="32" spans="1:6" x14ac:dyDescent="0.25">
      <c r="A32" s="277">
        <v>16</v>
      </c>
      <c r="B32" s="2479" t="s">
        <v>39172</v>
      </c>
      <c r="C32" s="2429" t="s">
        <v>39173</v>
      </c>
      <c r="D32" s="2429" t="s">
        <v>39168</v>
      </c>
      <c r="E32" s="3117">
        <v>200000</v>
      </c>
      <c r="F32" s="2659" t="s">
        <v>277</v>
      </c>
    </row>
    <row r="33" spans="1:6" x14ac:dyDescent="0.25">
      <c r="A33" s="1632"/>
      <c r="B33" s="2479"/>
      <c r="C33" s="2429"/>
      <c r="D33" s="2429"/>
      <c r="E33" s="3117"/>
      <c r="F33" s="2659"/>
    </row>
    <row r="34" spans="1:6" x14ac:dyDescent="0.25">
      <c r="A34" s="277">
        <v>17</v>
      </c>
      <c r="B34" s="2479" t="s">
        <v>39174</v>
      </c>
      <c r="C34" s="2429" t="s">
        <v>39175</v>
      </c>
      <c r="D34" s="2429" t="s">
        <v>39168</v>
      </c>
      <c r="E34" s="3117">
        <v>250000</v>
      </c>
      <c r="F34" s="2659" t="s">
        <v>277</v>
      </c>
    </row>
    <row r="35" spans="1:6" x14ac:dyDescent="0.25">
      <c r="A35" s="277"/>
      <c r="B35" s="2479"/>
      <c r="C35" s="2429"/>
      <c r="D35" s="2429"/>
      <c r="E35" s="3117"/>
      <c r="F35" s="2659"/>
    </row>
    <row r="36" spans="1:6" x14ac:dyDescent="0.25">
      <c r="A36" s="277">
        <v>18</v>
      </c>
      <c r="B36" s="2479" t="s">
        <v>39176</v>
      </c>
      <c r="C36" s="2429" t="s">
        <v>39177</v>
      </c>
      <c r="D36" s="2429" t="s">
        <v>39168</v>
      </c>
      <c r="E36" s="3117">
        <v>200000</v>
      </c>
      <c r="F36" s="3126" t="s">
        <v>277</v>
      </c>
    </row>
    <row r="37" spans="1:6" x14ac:dyDescent="0.25">
      <c r="A37" s="277"/>
      <c r="B37" s="2479"/>
      <c r="C37" s="2429"/>
      <c r="D37" s="2429"/>
      <c r="E37" s="3117"/>
      <c r="F37" s="3126"/>
    </row>
    <row r="38" spans="1:6" x14ac:dyDescent="0.25">
      <c r="A38" s="277">
        <v>19</v>
      </c>
      <c r="B38" s="2479" t="s">
        <v>39178</v>
      </c>
      <c r="C38" s="2429" t="s">
        <v>39179</v>
      </c>
      <c r="D38" s="2429" t="s">
        <v>39168</v>
      </c>
      <c r="E38" s="3117">
        <v>200000</v>
      </c>
      <c r="F38" s="2659" t="s">
        <v>277</v>
      </c>
    </row>
    <row r="39" spans="1:6" x14ac:dyDescent="0.25">
      <c r="A39" s="277"/>
      <c r="B39" s="2479"/>
      <c r="C39" s="2429"/>
      <c r="D39" s="2429"/>
      <c r="E39" s="3117"/>
      <c r="F39" s="2659"/>
    </row>
    <row r="40" spans="1:6" x14ac:dyDescent="0.25">
      <c r="A40" s="277"/>
      <c r="B40" s="2479"/>
      <c r="C40" s="2429"/>
      <c r="D40" s="2429"/>
      <c r="E40" s="3117"/>
      <c r="F40" s="2659"/>
    </row>
    <row r="41" spans="1:6" x14ac:dyDescent="0.25">
      <c r="A41" s="277">
        <v>20</v>
      </c>
      <c r="B41" s="2873" t="s">
        <v>39180</v>
      </c>
      <c r="C41" s="2873" t="s">
        <v>39181</v>
      </c>
      <c r="D41" s="2429" t="s">
        <v>39168</v>
      </c>
      <c r="E41" s="3127">
        <v>200000</v>
      </c>
      <c r="F41" s="3020" t="s">
        <v>19461</v>
      </c>
    </row>
    <row r="42" spans="1:6" x14ac:dyDescent="0.25">
      <c r="A42" s="1632"/>
      <c r="B42" s="2873"/>
      <c r="C42" s="2873"/>
      <c r="D42" s="2429"/>
      <c r="E42" s="3127"/>
      <c r="F42" s="3020"/>
    </row>
    <row r="43" spans="1:6" x14ac:dyDescent="0.25">
      <c r="A43" s="277">
        <v>21</v>
      </c>
      <c r="B43" s="3128" t="s">
        <v>39182</v>
      </c>
      <c r="C43" s="2873" t="s">
        <v>39183</v>
      </c>
      <c r="D43" s="2429" t="s">
        <v>39168</v>
      </c>
      <c r="E43" s="3127">
        <v>200000</v>
      </c>
      <c r="F43" s="3020" t="s">
        <v>277</v>
      </c>
    </row>
    <row r="44" spans="1:6" x14ac:dyDescent="0.25">
      <c r="A44" s="1632"/>
      <c r="B44" s="3128"/>
      <c r="C44" s="2873"/>
      <c r="D44" s="2429"/>
      <c r="E44" s="3127"/>
      <c r="F44" s="3020"/>
    </row>
    <row r="45" spans="1:6" x14ac:dyDescent="0.25">
      <c r="A45" s="277">
        <v>22</v>
      </c>
      <c r="B45" s="3128" t="s">
        <v>39184</v>
      </c>
      <c r="C45" s="2873" t="s">
        <v>39185</v>
      </c>
      <c r="D45" s="2429" t="s">
        <v>39168</v>
      </c>
      <c r="E45" s="3127">
        <v>150000</v>
      </c>
      <c r="F45" s="3020" t="s">
        <v>277</v>
      </c>
    </row>
    <row r="46" spans="1:6" x14ac:dyDescent="0.25">
      <c r="A46" s="1632"/>
      <c r="B46" s="3128"/>
      <c r="C46" s="2873"/>
      <c r="D46" s="2429"/>
      <c r="E46" s="3127"/>
      <c r="F46" s="3020"/>
    </row>
    <row r="47" spans="1:6" x14ac:dyDescent="0.25">
      <c r="A47" s="1632"/>
      <c r="B47" s="3128"/>
      <c r="C47" s="2873"/>
      <c r="D47" s="2429"/>
      <c r="E47" s="3127"/>
      <c r="F47" s="3020"/>
    </row>
    <row r="48" spans="1:6" ht="94.5" x14ac:dyDescent="0.25">
      <c r="A48" s="1632">
        <v>23</v>
      </c>
      <c r="B48" s="899" t="s">
        <v>39186</v>
      </c>
      <c r="C48" s="149" t="s">
        <v>39187</v>
      </c>
      <c r="D48" s="149" t="s">
        <v>39188</v>
      </c>
      <c r="E48" s="1110">
        <v>1000000</v>
      </c>
      <c r="F48" s="148" t="s">
        <v>277</v>
      </c>
    </row>
    <row r="49" spans="1:6" ht="157.5" x14ac:dyDescent="0.25">
      <c r="A49" s="193">
        <v>24</v>
      </c>
      <c r="B49" s="3128" t="s">
        <v>39189</v>
      </c>
      <c r="C49" s="2873" t="s">
        <v>39190</v>
      </c>
      <c r="D49" s="149" t="s">
        <v>39191</v>
      </c>
      <c r="E49" s="1110">
        <v>1500000</v>
      </c>
      <c r="F49" s="148" t="s">
        <v>277</v>
      </c>
    </row>
    <row r="50" spans="1:6" x14ac:dyDescent="0.25">
      <c r="A50" s="1632"/>
      <c r="B50" s="3128"/>
      <c r="C50" s="2873"/>
      <c r="D50" s="156"/>
      <c r="E50" s="1110"/>
      <c r="F50" s="148"/>
    </row>
    <row r="51" spans="1:6" x14ac:dyDescent="0.25">
      <c r="A51" s="1632"/>
      <c r="B51" s="3128"/>
      <c r="C51" s="2873"/>
      <c r="D51" s="156"/>
      <c r="E51" s="1110"/>
      <c r="F51" s="148"/>
    </row>
    <row r="52" spans="1:6" x14ac:dyDescent="0.25">
      <c r="A52" s="1632"/>
      <c r="B52" s="3128"/>
      <c r="C52" s="2873"/>
      <c r="D52" s="156"/>
      <c r="E52" s="1110"/>
      <c r="F52" s="148"/>
    </row>
    <row r="53" spans="1:6" x14ac:dyDescent="0.25">
      <c r="A53" s="1632"/>
      <c r="B53" s="3128"/>
      <c r="C53" s="2873"/>
      <c r="D53" s="156"/>
      <c r="E53" s="1110"/>
      <c r="F53" s="148"/>
    </row>
    <row r="54" spans="1:6" x14ac:dyDescent="0.25">
      <c r="A54" s="1632"/>
      <c r="B54" s="3128"/>
      <c r="C54" s="2873"/>
      <c r="D54" s="156"/>
      <c r="E54" s="1110"/>
      <c r="F54" s="148"/>
    </row>
    <row r="55" spans="1:6" x14ac:dyDescent="0.25">
      <c r="A55" s="1632"/>
      <c r="B55" s="3128"/>
      <c r="C55" s="2873"/>
      <c r="D55" s="156"/>
      <c r="E55" s="1110">
        <v>500000</v>
      </c>
      <c r="F55" s="148" t="s">
        <v>1294</v>
      </c>
    </row>
    <row r="56" spans="1:6" x14ac:dyDescent="0.25">
      <c r="A56" s="277">
        <v>25</v>
      </c>
      <c r="B56" s="3128" t="s">
        <v>39192</v>
      </c>
      <c r="C56" s="2873" t="s">
        <v>39193</v>
      </c>
      <c r="D56" s="2873" t="s">
        <v>39188</v>
      </c>
      <c r="E56" s="3127">
        <v>1000000</v>
      </c>
      <c r="F56" s="3020" t="s">
        <v>277</v>
      </c>
    </row>
    <row r="57" spans="1:6" x14ac:dyDescent="0.25">
      <c r="A57" s="1632"/>
      <c r="B57" s="3128"/>
      <c r="C57" s="2873"/>
      <c r="D57" s="2873"/>
      <c r="E57" s="3127"/>
      <c r="F57" s="3020"/>
    </row>
    <row r="58" spans="1:6" ht="31.5" x14ac:dyDescent="0.25">
      <c r="A58" s="277">
        <v>26</v>
      </c>
      <c r="B58" s="899" t="s">
        <v>39194</v>
      </c>
      <c r="C58" s="149" t="s">
        <v>39193</v>
      </c>
      <c r="D58" s="149" t="s">
        <v>39195</v>
      </c>
      <c r="E58" s="1110">
        <v>1000000</v>
      </c>
      <c r="F58" s="148" t="s">
        <v>1294</v>
      </c>
    </row>
    <row r="59" spans="1:6" x14ac:dyDescent="0.25">
      <c r="A59" s="277"/>
      <c r="B59" s="2449" t="s">
        <v>3349</v>
      </c>
      <c r="C59" s="2376"/>
      <c r="D59" s="149"/>
      <c r="E59" s="1046"/>
      <c r="F59" s="120"/>
    </row>
    <row r="60" spans="1:6" ht="47.25" x14ac:dyDescent="0.25">
      <c r="A60" s="277">
        <v>27</v>
      </c>
      <c r="B60" s="899" t="s">
        <v>39196</v>
      </c>
      <c r="C60" s="149" t="s">
        <v>39197</v>
      </c>
      <c r="D60" s="149" t="s">
        <v>39198</v>
      </c>
      <c r="E60" s="1110">
        <v>1100000</v>
      </c>
      <c r="F60" s="148" t="s">
        <v>1294</v>
      </c>
    </row>
    <row r="61" spans="1:6" ht="47.25" x14ac:dyDescent="0.25">
      <c r="A61" s="277">
        <v>28</v>
      </c>
      <c r="B61" s="899" t="s">
        <v>39199</v>
      </c>
      <c r="C61" s="149" t="s">
        <v>39200</v>
      </c>
      <c r="D61" s="149" t="s">
        <v>39198</v>
      </c>
      <c r="E61" s="1110">
        <v>1100000</v>
      </c>
      <c r="F61" s="148" t="s">
        <v>1294</v>
      </c>
    </row>
    <row r="62" spans="1:6" ht="63" x14ac:dyDescent="0.25">
      <c r="A62" s="277">
        <v>29</v>
      </c>
      <c r="B62" s="899" t="s">
        <v>39201</v>
      </c>
      <c r="C62" s="149" t="s">
        <v>39202</v>
      </c>
      <c r="D62" s="156" t="s">
        <v>39203</v>
      </c>
      <c r="E62" s="1110">
        <v>200000</v>
      </c>
      <c r="F62" s="148" t="s">
        <v>277</v>
      </c>
    </row>
    <row r="63" spans="1:6" ht="47.25" x14ac:dyDescent="0.25">
      <c r="A63" s="277">
        <v>30</v>
      </c>
      <c r="B63" s="899" t="s">
        <v>39204</v>
      </c>
      <c r="C63" s="149" t="s">
        <v>39205</v>
      </c>
      <c r="D63" s="149" t="s">
        <v>8770</v>
      </c>
      <c r="E63" s="1110">
        <v>2300000</v>
      </c>
      <c r="F63" s="148" t="s">
        <v>13</v>
      </c>
    </row>
    <row r="64" spans="1:6" ht="47.25" x14ac:dyDescent="0.25">
      <c r="A64" s="277">
        <v>31</v>
      </c>
      <c r="B64" s="899" t="s">
        <v>39206</v>
      </c>
      <c r="C64" s="149" t="s">
        <v>39207</v>
      </c>
      <c r="D64" s="149" t="s">
        <v>9452</v>
      </c>
      <c r="E64" s="1110">
        <v>1000000</v>
      </c>
      <c r="F64" s="148" t="s">
        <v>13</v>
      </c>
    </row>
    <row r="65" spans="1:6" ht="126" x14ac:dyDescent="0.25">
      <c r="A65" s="193">
        <v>32</v>
      </c>
      <c r="B65" s="899" t="s">
        <v>39208</v>
      </c>
      <c r="C65" s="149" t="s">
        <v>39209</v>
      </c>
      <c r="D65" s="149" t="s">
        <v>39210</v>
      </c>
      <c r="E65" s="1110">
        <v>3300000</v>
      </c>
      <c r="F65" s="148" t="s">
        <v>277</v>
      </c>
    </row>
    <row r="66" spans="1:6" x14ac:dyDescent="0.25">
      <c r="A66" s="277"/>
      <c r="B66" s="2366" t="s">
        <v>219</v>
      </c>
      <c r="C66" s="2367"/>
      <c r="D66" s="149"/>
      <c r="E66" s="1110"/>
      <c r="F66" s="148"/>
    </row>
    <row r="67" spans="1:6" ht="157.5" x14ac:dyDescent="0.25">
      <c r="A67" s="277">
        <v>33</v>
      </c>
      <c r="B67" s="899" t="s">
        <v>39211</v>
      </c>
      <c r="C67" s="149" t="s">
        <v>39212</v>
      </c>
      <c r="D67" s="149" t="s">
        <v>39213</v>
      </c>
      <c r="E67" s="1110">
        <v>3500000</v>
      </c>
      <c r="F67" s="148" t="s">
        <v>277</v>
      </c>
    </row>
    <row r="68" spans="1:6" ht="157.5" x14ac:dyDescent="0.25">
      <c r="A68" s="277">
        <v>34</v>
      </c>
      <c r="B68" s="899" t="s">
        <v>39214</v>
      </c>
      <c r="C68" s="149" t="s">
        <v>39215</v>
      </c>
      <c r="D68" s="149" t="s">
        <v>39213</v>
      </c>
      <c r="E68" s="1110">
        <v>3500000</v>
      </c>
      <c r="F68" s="148" t="s">
        <v>277</v>
      </c>
    </row>
    <row r="69" spans="1:6" ht="110.25" x14ac:dyDescent="0.25">
      <c r="A69" s="277">
        <v>35</v>
      </c>
      <c r="B69" s="899" t="s">
        <v>39216</v>
      </c>
      <c r="C69" s="149" t="s">
        <v>39217</v>
      </c>
      <c r="D69" s="149" t="s">
        <v>39218</v>
      </c>
      <c r="E69" s="1110">
        <v>2500000</v>
      </c>
      <c r="F69" s="148" t="s">
        <v>277</v>
      </c>
    </row>
    <row r="70" spans="1:6" ht="31.5" x14ac:dyDescent="0.25">
      <c r="A70" s="277">
        <v>36</v>
      </c>
      <c r="B70" s="899" t="s">
        <v>39219</v>
      </c>
      <c r="C70" s="149" t="s">
        <v>39220</v>
      </c>
      <c r="D70" s="149" t="s">
        <v>1507</v>
      </c>
      <c r="E70" s="1110">
        <v>800000</v>
      </c>
      <c r="F70" s="148" t="s">
        <v>1294</v>
      </c>
    </row>
    <row r="71" spans="1:6" ht="31.5" x14ac:dyDescent="0.25">
      <c r="A71" s="277">
        <v>37</v>
      </c>
      <c r="B71" s="899" t="s">
        <v>39221</v>
      </c>
      <c r="C71" s="149" t="s">
        <v>39222</v>
      </c>
      <c r="D71" s="149" t="s">
        <v>1507</v>
      </c>
      <c r="E71" s="1110">
        <v>800000</v>
      </c>
      <c r="F71" s="148" t="s">
        <v>1294</v>
      </c>
    </row>
    <row r="72" spans="1:6" ht="204.75" x14ac:dyDescent="0.25">
      <c r="A72" s="277">
        <v>38</v>
      </c>
      <c r="B72" s="461" t="s">
        <v>478</v>
      </c>
      <c r="C72" s="156" t="s">
        <v>39223</v>
      </c>
      <c r="D72" s="156" t="s">
        <v>37606</v>
      </c>
      <c r="E72" s="1046">
        <v>4677027.2</v>
      </c>
      <c r="F72" s="120" t="s">
        <v>13</v>
      </c>
    </row>
    <row r="73" spans="1:6" ht="31.5" x14ac:dyDescent="0.25">
      <c r="A73" s="277">
        <v>43</v>
      </c>
      <c r="B73" s="461" t="s">
        <v>245</v>
      </c>
      <c r="C73" s="156" t="s">
        <v>39224</v>
      </c>
      <c r="D73" s="156" t="s">
        <v>39225</v>
      </c>
      <c r="E73" s="1046">
        <v>2000000</v>
      </c>
      <c r="F73" s="120" t="s">
        <v>13</v>
      </c>
    </row>
    <row r="74" spans="1:6" x14ac:dyDescent="0.25">
      <c r="A74" s="277"/>
      <c r="B74" s="1411" t="s">
        <v>248</v>
      </c>
      <c r="C74" s="666"/>
      <c r="D74" s="781"/>
      <c r="E74" s="1633">
        <v>48810344.82</v>
      </c>
      <c r="F74" s="148"/>
    </row>
    <row r="75" spans="1:6" x14ac:dyDescent="0.25">
      <c r="A75" s="277"/>
      <c r="B75" s="2365" t="s">
        <v>288</v>
      </c>
      <c r="C75" s="2367"/>
      <c r="D75" s="382"/>
      <c r="E75" s="556"/>
      <c r="F75" s="382"/>
    </row>
    <row r="76" spans="1:6" ht="47.25" x14ac:dyDescent="0.25">
      <c r="A76" s="277">
        <v>1</v>
      </c>
      <c r="B76" s="156" t="s">
        <v>289</v>
      </c>
      <c r="C76" s="156" t="s">
        <v>37290</v>
      </c>
      <c r="D76" s="156" t="s">
        <v>329</v>
      </c>
      <c r="E76" s="140">
        <v>1000000</v>
      </c>
      <c r="F76" s="149" t="s">
        <v>135</v>
      </c>
    </row>
    <row r="77" spans="1:6" x14ac:dyDescent="0.25">
      <c r="A77" s="277"/>
      <c r="B77" s="2365" t="s">
        <v>34</v>
      </c>
      <c r="C77" s="2367"/>
      <c r="D77" s="149"/>
      <c r="E77" s="555"/>
      <c r="F77" s="149"/>
    </row>
    <row r="78" spans="1:6" ht="47.25" x14ac:dyDescent="0.25">
      <c r="A78" s="277">
        <v>2</v>
      </c>
      <c r="B78" s="149" t="s">
        <v>309</v>
      </c>
      <c r="C78" s="156" t="s">
        <v>37291</v>
      </c>
      <c r="D78" s="149" t="s">
        <v>554</v>
      </c>
      <c r="E78" s="555">
        <v>4500000</v>
      </c>
      <c r="F78" s="149" t="s">
        <v>135</v>
      </c>
    </row>
    <row r="79" spans="1:6" x14ac:dyDescent="0.25">
      <c r="A79" s="1634"/>
      <c r="B79" s="1410" t="s">
        <v>704</v>
      </c>
      <c r="C79" s="1403"/>
      <c r="D79" s="1402"/>
      <c r="E79" s="1635">
        <v>5500000</v>
      </c>
      <c r="F79" s="1636"/>
    </row>
    <row r="80" spans="1:6" ht="21" customHeight="1" x14ac:dyDescent="0.25">
      <c r="A80" s="1634"/>
      <c r="B80" s="2366" t="s">
        <v>323</v>
      </c>
      <c r="C80" s="2367"/>
      <c r="D80" s="1402"/>
      <c r="E80" s="1635"/>
      <c r="F80" s="1636"/>
    </row>
    <row r="81" spans="1:6" ht="63" x14ac:dyDescent="0.25">
      <c r="A81" s="1645">
        <v>1</v>
      </c>
      <c r="B81" s="1637" t="s">
        <v>39226</v>
      </c>
      <c r="C81" s="1645"/>
      <c r="D81" s="1646" t="s">
        <v>39227</v>
      </c>
      <c r="E81" s="1647">
        <v>28000000</v>
      </c>
      <c r="F81" s="1638" t="s">
        <v>272</v>
      </c>
    </row>
    <row r="82" spans="1:6" ht="31.5" x14ac:dyDescent="0.25">
      <c r="A82" s="1639">
        <v>2</v>
      </c>
      <c r="B82" s="1640" t="s">
        <v>39228</v>
      </c>
      <c r="C82" s="905"/>
      <c r="D82" s="905" t="s">
        <v>8770</v>
      </c>
      <c r="E82" s="1229">
        <v>1000000</v>
      </c>
      <c r="F82" s="1196" t="s">
        <v>13</v>
      </c>
    </row>
    <row r="83" spans="1:6" x14ac:dyDescent="0.25">
      <c r="A83" s="1639">
        <v>3</v>
      </c>
      <c r="B83" s="1640" t="s">
        <v>39229</v>
      </c>
      <c r="C83" s="905"/>
      <c r="D83" s="905" t="s">
        <v>8770</v>
      </c>
      <c r="E83" s="1229">
        <v>1000000</v>
      </c>
      <c r="F83" s="1196" t="s">
        <v>13</v>
      </c>
    </row>
    <row r="84" spans="1:6" x14ac:dyDescent="0.25">
      <c r="A84" s="1639">
        <v>4</v>
      </c>
      <c r="B84" s="1640" t="s">
        <v>39230</v>
      </c>
      <c r="C84" s="905"/>
      <c r="D84" s="905" t="s">
        <v>8770</v>
      </c>
      <c r="E84" s="1229">
        <v>1000000</v>
      </c>
      <c r="F84" s="1196" t="s">
        <v>13</v>
      </c>
    </row>
    <row r="85" spans="1:6" ht="31.5" x14ac:dyDescent="0.25">
      <c r="A85" s="1639">
        <v>5</v>
      </c>
      <c r="B85" s="1640" t="s">
        <v>39231</v>
      </c>
      <c r="C85" s="905"/>
      <c r="D85" s="905" t="s">
        <v>8770</v>
      </c>
      <c r="E85" s="1229">
        <v>1000000</v>
      </c>
      <c r="F85" s="1196" t="s">
        <v>13</v>
      </c>
    </row>
    <row r="86" spans="1:6" ht="126" x14ac:dyDescent="0.25">
      <c r="A86" s="1639">
        <v>6</v>
      </c>
      <c r="B86" s="372" t="s">
        <v>696</v>
      </c>
      <c r="C86" s="905"/>
      <c r="D86" s="1266" t="s">
        <v>39232</v>
      </c>
      <c r="E86" s="1229">
        <v>500000</v>
      </c>
      <c r="F86" s="1196" t="s">
        <v>4710</v>
      </c>
    </row>
    <row r="87" spans="1:6" x14ac:dyDescent="0.25">
      <c r="A87" s="1641"/>
      <c r="B87" s="1641" t="s">
        <v>248</v>
      </c>
      <c r="C87" s="750"/>
      <c r="D87" s="750"/>
      <c r="E87" s="1642">
        <f>SUM(E81:E86)</f>
        <v>32500000</v>
      </c>
      <c r="F87" s="1307"/>
    </row>
    <row r="88" spans="1:6" ht="31.5" x14ac:dyDescent="0.25">
      <c r="A88" s="88"/>
      <c r="B88" s="1643" t="s">
        <v>324</v>
      </c>
      <c r="C88" s="88"/>
      <c r="D88" s="88"/>
      <c r="E88" s="89">
        <f>E87+E79+E74</f>
        <v>86810344.819999993</v>
      </c>
      <c r="F88" s="88"/>
    </row>
    <row r="92" spans="1:6" x14ac:dyDescent="0.25">
      <c r="A92" s="3064" t="s">
        <v>0</v>
      </c>
      <c r="B92" s="3064"/>
      <c r="C92" s="3064"/>
      <c r="D92" s="3064"/>
      <c r="E92" s="3064"/>
      <c r="F92" s="3064"/>
    </row>
    <row r="93" spans="1:6" x14ac:dyDescent="0.25">
      <c r="A93" s="3064" t="s">
        <v>39233</v>
      </c>
      <c r="B93" s="3064"/>
      <c r="C93" s="3064"/>
      <c r="D93" s="3064"/>
      <c r="E93" s="3064"/>
      <c r="F93" s="3064"/>
    </row>
    <row r="94" spans="1:6" x14ac:dyDescent="0.25">
      <c r="A94" s="3064" t="s">
        <v>281</v>
      </c>
      <c r="B94" s="3064"/>
      <c r="C94" s="3064"/>
      <c r="D94" s="3064"/>
      <c r="E94" s="3064"/>
      <c r="F94" s="3064"/>
    </row>
    <row r="95" spans="1:6" x14ac:dyDescent="0.25">
      <c r="A95" s="1528" t="s">
        <v>3</v>
      </c>
      <c r="B95" s="1529" t="s">
        <v>283</v>
      </c>
      <c r="C95" s="1529" t="s">
        <v>284</v>
      </c>
      <c r="D95" s="1529" t="s">
        <v>285</v>
      </c>
      <c r="E95" s="301" t="s">
        <v>286</v>
      </c>
      <c r="F95" s="1530" t="s">
        <v>287</v>
      </c>
    </row>
    <row r="96" spans="1:6" x14ac:dyDescent="0.25">
      <c r="A96" s="1531"/>
      <c r="B96" s="3065" t="s">
        <v>288</v>
      </c>
      <c r="C96" s="3065"/>
      <c r="D96" s="330"/>
      <c r="E96" s="95"/>
      <c r="F96" s="331"/>
    </row>
    <row r="97" spans="1:6" ht="47.25" x14ac:dyDescent="0.25">
      <c r="A97" s="156">
        <v>1</v>
      </c>
      <c r="B97" s="149" t="s">
        <v>718</v>
      </c>
      <c r="C97" s="149" t="s">
        <v>39139</v>
      </c>
      <c r="D97" s="149" t="s">
        <v>39140</v>
      </c>
      <c r="E97" s="48">
        <v>312758.12</v>
      </c>
      <c r="F97" s="148" t="s">
        <v>277</v>
      </c>
    </row>
    <row r="98" spans="1:6" ht="126" x14ac:dyDescent="0.25">
      <c r="A98" s="156">
        <v>2</v>
      </c>
      <c r="B98" s="149" t="s">
        <v>721</v>
      </c>
      <c r="C98" s="149" t="s">
        <v>39234</v>
      </c>
      <c r="D98" s="149" t="s">
        <v>39235</v>
      </c>
      <c r="E98" s="48">
        <v>250000</v>
      </c>
      <c r="F98" s="148" t="s">
        <v>277</v>
      </c>
    </row>
    <row r="99" spans="1:6" ht="78.75" x14ac:dyDescent="0.25">
      <c r="A99" s="156">
        <v>3</v>
      </c>
      <c r="B99" s="149" t="s">
        <v>39151</v>
      </c>
      <c r="C99" s="149" t="s">
        <v>39236</v>
      </c>
      <c r="D99" s="149" t="s">
        <v>26524</v>
      </c>
      <c r="E99" s="48">
        <v>120000</v>
      </c>
      <c r="F99" s="148" t="s">
        <v>277</v>
      </c>
    </row>
    <row r="100" spans="1:6" x14ac:dyDescent="0.25">
      <c r="A100" s="156"/>
      <c r="B100" s="2365" t="s">
        <v>39237</v>
      </c>
      <c r="C100" s="2367"/>
      <c r="D100" s="149"/>
      <c r="E100" s="48"/>
      <c r="F100" s="148"/>
    </row>
    <row r="101" spans="1:6" ht="78.75" x14ac:dyDescent="0.25">
      <c r="A101" s="156">
        <v>4</v>
      </c>
      <c r="B101" s="149" t="s">
        <v>39151</v>
      </c>
      <c r="C101" s="149" t="s">
        <v>39238</v>
      </c>
      <c r="D101" s="149" t="s">
        <v>26524</v>
      </c>
      <c r="E101" s="48">
        <v>200000</v>
      </c>
      <c r="F101" s="148" t="s">
        <v>277</v>
      </c>
    </row>
    <row r="102" spans="1:6" ht="110.25" x14ac:dyDescent="0.25">
      <c r="A102" s="156">
        <v>5</v>
      </c>
      <c r="B102" s="149" t="s">
        <v>721</v>
      </c>
      <c r="C102" s="149" t="s">
        <v>39149</v>
      </c>
      <c r="D102" s="149" t="s">
        <v>39239</v>
      </c>
      <c r="E102" s="48">
        <v>127586.71</v>
      </c>
      <c r="F102" s="148" t="s">
        <v>277</v>
      </c>
    </row>
    <row r="103" spans="1:6" x14ac:dyDescent="0.25">
      <c r="A103" s="156"/>
      <c r="B103" s="2365" t="s">
        <v>40</v>
      </c>
      <c r="C103" s="2367"/>
      <c r="D103" s="149"/>
      <c r="E103" s="48"/>
      <c r="F103" s="148"/>
    </row>
    <row r="104" spans="1:6" ht="94.5" x14ac:dyDescent="0.25">
      <c r="A104" s="156">
        <v>6</v>
      </c>
      <c r="B104" s="149" t="s">
        <v>39240</v>
      </c>
      <c r="C104" s="149" t="s">
        <v>39159</v>
      </c>
      <c r="D104" s="149" t="s">
        <v>39241</v>
      </c>
      <c r="E104" s="48">
        <v>568965.51</v>
      </c>
      <c r="F104" s="148" t="s">
        <v>277</v>
      </c>
    </row>
    <row r="105" spans="1:6" x14ac:dyDescent="0.25">
      <c r="A105" s="156"/>
      <c r="B105" s="2365" t="s">
        <v>34</v>
      </c>
      <c r="C105" s="2367"/>
      <c r="D105" s="149"/>
      <c r="E105" s="48"/>
      <c r="F105" s="148"/>
    </row>
    <row r="106" spans="1:6" ht="47.25" x14ac:dyDescent="0.25">
      <c r="A106" s="156">
        <v>7</v>
      </c>
      <c r="B106" s="149" t="s">
        <v>7619</v>
      </c>
      <c r="C106" s="149" t="s">
        <v>39164</v>
      </c>
      <c r="D106" s="149" t="s">
        <v>39165</v>
      </c>
      <c r="E106" s="48">
        <v>1000000</v>
      </c>
      <c r="F106" s="148" t="s">
        <v>277</v>
      </c>
    </row>
    <row r="107" spans="1:6" ht="47.25" x14ac:dyDescent="0.25">
      <c r="A107" s="156">
        <v>8</v>
      </c>
      <c r="B107" s="149" t="s">
        <v>39242</v>
      </c>
      <c r="C107" s="149" t="s">
        <v>39243</v>
      </c>
      <c r="D107" s="149" t="s">
        <v>39165</v>
      </c>
      <c r="E107" s="48">
        <v>500000</v>
      </c>
      <c r="F107" s="148" t="s">
        <v>277</v>
      </c>
    </row>
    <row r="108" spans="1:6" x14ac:dyDescent="0.25">
      <c r="A108" s="156"/>
      <c r="B108" s="2365" t="s">
        <v>37296</v>
      </c>
      <c r="C108" s="2367"/>
      <c r="D108" s="149"/>
      <c r="E108" s="48"/>
      <c r="F108" s="148"/>
    </row>
    <row r="109" spans="1:6" ht="31.5" x14ac:dyDescent="0.25">
      <c r="A109" s="156">
        <v>9</v>
      </c>
      <c r="B109" s="149" t="s">
        <v>39244</v>
      </c>
      <c r="C109" s="149" t="s">
        <v>39245</v>
      </c>
      <c r="D109" s="156" t="s">
        <v>8770</v>
      </c>
      <c r="E109" s="48">
        <v>1800000</v>
      </c>
      <c r="F109" s="148" t="s">
        <v>13</v>
      </c>
    </row>
    <row r="110" spans="1:6" ht="31.5" x14ac:dyDescent="0.25">
      <c r="A110" s="156">
        <v>10</v>
      </c>
      <c r="B110" s="303" t="s">
        <v>39246</v>
      </c>
      <c r="C110" s="303" t="s">
        <v>39247</v>
      </c>
      <c r="D110" s="303" t="s">
        <v>39248</v>
      </c>
      <c r="E110" s="306">
        <v>1000000</v>
      </c>
      <c r="F110" s="154" t="s">
        <v>13</v>
      </c>
    </row>
    <row r="111" spans="1:6" x14ac:dyDescent="0.25">
      <c r="A111" s="156"/>
      <c r="B111" s="2393" t="s">
        <v>37298</v>
      </c>
      <c r="C111" s="2395"/>
      <c r="D111" s="303"/>
      <c r="E111" s="306"/>
      <c r="F111" s="154"/>
    </row>
    <row r="112" spans="1:6" ht="63" x14ac:dyDescent="0.25">
      <c r="A112" s="156">
        <v>11</v>
      </c>
      <c r="B112" s="156" t="s">
        <v>39206</v>
      </c>
      <c r="C112" s="149" t="s">
        <v>39207</v>
      </c>
      <c r="D112" s="149" t="s">
        <v>39249</v>
      </c>
      <c r="E112" s="48">
        <v>2000000</v>
      </c>
      <c r="F112" s="148" t="s">
        <v>13</v>
      </c>
    </row>
    <row r="113" spans="1:6" ht="47.25" x14ac:dyDescent="0.25">
      <c r="A113" s="156">
        <v>12</v>
      </c>
      <c r="B113" s="156" t="s">
        <v>39250</v>
      </c>
      <c r="C113" s="149" t="s">
        <v>39251</v>
      </c>
      <c r="D113" s="149" t="s">
        <v>3027</v>
      </c>
      <c r="E113" s="48">
        <v>1000000</v>
      </c>
      <c r="F113" s="148" t="s">
        <v>13</v>
      </c>
    </row>
    <row r="114" spans="1:6" ht="47.25" x14ac:dyDescent="0.25">
      <c r="A114" s="156">
        <v>13</v>
      </c>
      <c r="B114" s="156" t="s">
        <v>39252</v>
      </c>
      <c r="C114" s="149" t="s">
        <v>39253</v>
      </c>
      <c r="D114" s="149" t="s">
        <v>3027</v>
      </c>
      <c r="E114" s="48">
        <v>1000000</v>
      </c>
      <c r="F114" s="148" t="s">
        <v>13</v>
      </c>
    </row>
    <row r="115" spans="1:6" ht="47.25" x14ac:dyDescent="0.25">
      <c r="A115" s="156">
        <v>14</v>
      </c>
      <c r="B115" s="156" t="s">
        <v>39254</v>
      </c>
      <c r="C115" s="149" t="s">
        <v>39255</v>
      </c>
      <c r="D115" s="149" t="s">
        <v>39256</v>
      </c>
      <c r="E115" s="48">
        <v>1500000</v>
      </c>
      <c r="F115" s="148" t="s">
        <v>13</v>
      </c>
    </row>
    <row r="116" spans="1:6" x14ac:dyDescent="0.25">
      <c r="A116" s="367"/>
      <c r="B116" s="2818" t="s">
        <v>949</v>
      </c>
      <c r="C116" s="2818"/>
      <c r="D116" s="2818"/>
      <c r="E116" s="50">
        <f>SUM(E97:E115)</f>
        <v>11379310.34</v>
      </c>
      <c r="F116" s="1644"/>
    </row>
  </sheetData>
  <mergeCells count="74">
    <mergeCell ref="A93:F93"/>
    <mergeCell ref="B56:B57"/>
    <mergeCell ref="C56:C57"/>
    <mergeCell ref="D56:D57"/>
    <mergeCell ref="E56:E57"/>
    <mergeCell ref="F56:F57"/>
    <mergeCell ref="B111:C111"/>
    <mergeCell ref="B116:D116"/>
    <mergeCell ref="A94:F94"/>
    <mergeCell ref="B96:C96"/>
    <mergeCell ref="B100:C100"/>
    <mergeCell ref="B103:C103"/>
    <mergeCell ref="B105:C105"/>
    <mergeCell ref="B108:C108"/>
    <mergeCell ref="A92:F92"/>
    <mergeCell ref="B45:B47"/>
    <mergeCell ref="C45:C47"/>
    <mergeCell ref="D45:D47"/>
    <mergeCell ref="E45:E47"/>
    <mergeCell ref="F45:F47"/>
    <mergeCell ref="B59:C59"/>
    <mergeCell ref="B66:C66"/>
    <mergeCell ref="B75:C75"/>
    <mergeCell ref="B77:C77"/>
    <mergeCell ref="B80:C80"/>
    <mergeCell ref="B49:B55"/>
    <mergeCell ref="C49:C55"/>
    <mergeCell ref="E43:E44"/>
    <mergeCell ref="F43:F44"/>
    <mergeCell ref="B41:B42"/>
    <mergeCell ref="C41:C42"/>
    <mergeCell ref="D41:D42"/>
    <mergeCell ref="E41:E42"/>
    <mergeCell ref="F41:F42"/>
    <mergeCell ref="B43:B44"/>
    <mergeCell ref="C43:C44"/>
    <mergeCell ref="D43:D44"/>
    <mergeCell ref="B38:B40"/>
    <mergeCell ref="C38:C40"/>
    <mergeCell ref="D38:D40"/>
    <mergeCell ref="E38:E40"/>
    <mergeCell ref="F38:F40"/>
    <mergeCell ref="F32:F33"/>
    <mergeCell ref="B36:B37"/>
    <mergeCell ref="C36:C37"/>
    <mergeCell ref="D36:D37"/>
    <mergeCell ref="E36:E37"/>
    <mergeCell ref="F36:F37"/>
    <mergeCell ref="B34:B35"/>
    <mergeCell ref="C34:C35"/>
    <mergeCell ref="D34:D35"/>
    <mergeCell ref="E34:E35"/>
    <mergeCell ref="F34:F35"/>
    <mergeCell ref="E24:E31"/>
    <mergeCell ref="B32:B33"/>
    <mergeCell ref="C32:C33"/>
    <mergeCell ref="D32:D33"/>
    <mergeCell ref="E32:E33"/>
    <mergeCell ref="F24:F31"/>
    <mergeCell ref="A1:F1"/>
    <mergeCell ref="A2:F2"/>
    <mergeCell ref="A3:F3"/>
    <mergeCell ref="B5:D5"/>
    <mergeCell ref="B21:C21"/>
    <mergeCell ref="F22:F23"/>
    <mergeCell ref="A22:A23"/>
    <mergeCell ref="B22:B23"/>
    <mergeCell ref="C22:C23"/>
    <mergeCell ref="D22:D23"/>
    <mergeCell ref="E22:E23"/>
    <mergeCell ref="A24:A25"/>
    <mergeCell ref="B24:B31"/>
    <mergeCell ref="C24:C31"/>
    <mergeCell ref="D24:D31"/>
  </mergeCells>
  <pageMargins left="0.7" right="0.7" top="0.75" bottom="0.75" header="0.3" footer="0.3"/>
</worksheet>
</file>

<file path=xl/worksheets/sheet2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4"/>
  <sheetViews>
    <sheetView topLeftCell="A81" workbookViewId="0">
      <selection activeCell="C52" sqref="C52"/>
    </sheetView>
  </sheetViews>
  <sheetFormatPr defaultRowHeight="15.75" x14ac:dyDescent="0.25"/>
  <cols>
    <col min="1" max="1" width="9.140625" style="128"/>
    <col min="2" max="2" width="16.42578125" style="128" customWidth="1"/>
    <col min="3" max="3" width="44.85546875" style="128" customWidth="1"/>
    <col min="4" max="4" width="19.140625" style="128" customWidth="1"/>
    <col min="5" max="5" width="19.7109375" style="128" customWidth="1"/>
    <col min="6" max="6" width="13" style="128" customWidth="1"/>
    <col min="7" max="16384" width="9.140625" style="128"/>
  </cols>
  <sheetData>
    <row r="1" spans="1:6" x14ac:dyDescent="0.25">
      <c r="A1" s="2352" t="s">
        <v>0</v>
      </c>
      <c r="B1" s="2352"/>
      <c r="C1" s="2352"/>
      <c r="D1" s="2352"/>
      <c r="E1" s="2352"/>
      <c r="F1" s="2352"/>
    </row>
    <row r="2" spans="1:6" x14ac:dyDescent="0.25">
      <c r="A2" s="2352" t="s">
        <v>39257</v>
      </c>
      <c r="B2" s="2352"/>
      <c r="C2" s="2352"/>
      <c r="D2" s="2352"/>
      <c r="E2" s="2352"/>
      <c r="F2" s="2352"/>
    </row>
    <row r="3" spans="1:6" x14ac:dyDescent="0.25">
      <c r="A3" s="2352" t="s">
        <v>2</v>
      </c>
      <c r="B3" s="2352"/>
      <c r="C3" s="2352"/>
      <c r="D3" s="2352"/>
      <c r="E3" s="2352"/>
      <c r="F3" s="2352"/>
    </row>
    <row r="4" spans="1:6" ht="31.5" x14ac:dyDescent="0.25">
      <c r="A4" s="416" t="s">
        <v>3</v>
      </c>
      <c r="B4" s="9" t="s">
        <v>4</v>
      </c>
      <c r="C4" s="9" t="s">
        <v>5</v>
      </c>
      <c r="D4" s="9" t="s">
        <v>10568</v>
      </c>
      <c r="E4" s="1600" t="s">
        <v>20893</v>
      </c>
      <c r="F4" s="251" t="s">
        <v>8</v>
      </c>
    </row>
    <row r="5" spans="1:6" x14ac:dyDescent="0.25">
      <c r="A5" s="90"/>
      <c r="B5" s="2353" t="s">
        <v>9</v>
      </c>
      <c r="C5" s="2354"/>
      <c r="D5" s="367"/>
      <c r="E5" s="90"/>
      <c r="F5" s="90"/>
    </row>
    <row r="6" spans="1:6" ht="31.5" x14ac:dyDescent="0.25">
      <c r="A6" s="277">
        <v>1</v>
      </c>
      <c r="B6" s="156" t="s">
        <v>2060</v>
      </c>
      <c r="C6" s="156" t="s">
        <v>39258</v>
      </c>
      <c r="D6" s="156" t="s">
        <v>33850</v>
      </c>
      <c r="E6" s="46">
        <v>1694828.69</v>
      </c>
      <c r="F6" s="120" t="s">
        <v>272</v>
      </c>
    </row>
    <row r="7" spans="1:6" ht="126" x14ac:dyDescent="0.25">
      <c r="A7" s="277">
        <v>2</v>
      </c>
      <c r="B7" s="156" t="s">
        <v>295</v>
      </c>
      <c r="C7" s="156" t="s">
        <v>39259</v>
      </c>
      <c r="D7" s="156" t="s">
        <v>34026</v>
      </c>
      <c r="E7" s="1060">
        <v>803793</v>
      </c>
      <c r="F7" s="120" t="s">
        <v>272</v>
      </c>
    </row>
    <row r="8" spans="1:6" ht="31.5" x14ac:dyDescent="0.25">
      <c r="A8" s="277">
        <v>3</v>
      </c>
      <c r="B8" s="156" t="s">
        <v>17</v>
      </c>
      <c r="C8" s="156" t="s">
        <v>39260</v>
      </c>
      <c r="D8" s="156" t="s">
        <v>537</v>
      </c>
      <c r="E8" s="1046">
        <v>150000</v>
      </c>
      <c r="F8" s="120" t="s">
        <v>272</v>
      </c>
    </row>
    <row r="9" spans="1:6" ht="31.5" x14ac:dyDescent="0.25">
      <c r="A9" s="277">
        <v>4</v>
      </c>
      <c r="B9" s="156" t="s">
        <v>20</v>
      </c>
      <c r="C9" s="156" t="s">
        <v>39261</v>
      </c>
      <c r="D9" s="156" t="s">
        <v>539</v>
      </c>
      <c r="E9" s="1046">
        <v>60000</v>
      </c>
      <c r="F9" s="120" t="s">
        <v>272</v>
      </c>
    </row>
    <row r="10" spans="1:6" ht="78.75" x14ac:dyDescent="0.25">
      <c r="A10" s="277">
        <v>5</v>
      </c>
      <c r="B10" s="156" t="s">
        <v>23</v>
      </c>
      <c r="C10" s="156" t="s">
        <v>39262</v>
      </c>
      <c r="D10" s="156" t="s">
        <v>541</v>
      </c>
      <c r="E10" s="1046">
        <v>1500000</v>
      </c>
      <c r="F10" s="120" t="s">
        <v>272</v>
      </c>
    </row>
    <row r="11" spans="1:6" x14ac:dyDescent="0.25">
      <c r="A11" s="277"/>
      <c r="B11" s="2375" t="s">
        <v>8484</v>
      </c>
      <c r="C11" s="2376"/>
      <c r="D11" s="156"/>
      <c r="E11" s="1046"/>
      <c r="F11" s="120"/>
    </row>
    <row r="12" spans="1:6" ht="94.5" x14ac:dyDescent="0.25">
      <c r="A12" s="277">
        <v>6</v>
      </c>
      <c r="B12" s="156" t="s">
        <v>295</v>
      </c>
      <c r="C12" s="156" t="s">
        <v>39263</v>
      </c>
      <c r="D12" s="156" t="s">
        <v>17313</v>
      </c>
      <c r="E12" s="1046">
        <v>534896</v>
      </c>
      <c r="F12" s="120" t="s">
        <v>272</v>
      </c>
    </row>
    <row r="13" spans="1:6" ht="78.75" x14ac:dyDescent="0.25">
      <c r="A13" s="277">
        <v>7</v>
      </c>
      <c r="B13" s="156" t="s">
        <v>23</v>
      </c>
      <c r="C13" s="156" t="s">
        <v>39264</v>
      </c>
      <c r="D13" s="156" t="s">
        <v>541</v>
      </c>
      <c r="E13" s="1046">
        <v>800000</v>
      </c>
      <c r="F13" s="120" t="s">
        <v>272</v>
      </c>
    </row>
    <row r="14" spans="1:6" ht="78.75" x14ac:dyDescent="0.25">
      <c r="A14" s="277">
        <v>8</v>
      </c>
      <c r="B14" s="156" t="s">
        <v>39265</v>
      </c>
      <c r="C14" s="156" t="s">
        <v>39266</v>
      </c>
      <c r="D14" s="156" t="s">
        <v>39267</v>
      </c>
      <c r="E14" s="140">
        <v>1269414.3400000001</v>
      </c>
      <c r="F14" s="120" t="s">
        <v>272</v>
      </c>
    </row>
    <row r="15" spans="1:6" x14ac:dyDescent="0.25">
      <c r="A15" s="277"/>
      <c r="B15" s="2375" t="s">
        <v>739</v>
      </c>
      <c r="C15" s="2376"/>
      <c r="D15" s="156"/>
      <c r="E15" s="140"/>
      <c r="F15" s="120"/>
    </row>
    <row r="16" spans="1:6" ht="94.5" x14ac:dyDescent="0.25">
      <c r="A16" s="277">
        <v>9</v>
      </c>
      <c r="B16" s="156" t="s">
        <v>41</v>
      </c>
      <c r="C16" s="156" t="s">
        <v>39268</v>
      </c>
      <c r="D16" s="156" t="s">
        <v>302</v>
      </c>
      <c r="E16" s="1213">
        <v>4568965.5199999996</v>
      </c>
      <c r="F16" s="120" t="s">
        <v>272</v>
      </c>
    </row>
    <row r="17" spans="1:6" x14ac:dyDescent="0.25">
      <c r="A17" s="277"/>
      <c r="B17" s="2375" t="s">
        <v>34</v>
      </c>
      <c r="C17" s="2376"/>
      <c r="D17" s="156"/>
      <c r="E17" s="140"/>
      <c r="F17" s="120"/>
    </row>
    <row r="18" spans="1:6" ht="47.25" x14ac:dyDescent="0.25">
      <c r="A18" s="277">
        <v>10</v>
      </c>
      <c r="B18" s="156" t="s">
        <v>309</v>
      </c>
      <c r="C18" s="156" t="s">
        <v>39269</v>
      </c>
      <c r="D18" s="156" t="s">
        <v>554</v>
      </c>
      <c r="E18" s="1648">
        <v>7202586.21</v>
      </c>
      <c r="F18" s="120" t="s">
        <v>272</v>
      </c>
    </row>
    <row r="19" spans="1:6" ht="47.25" x14ac:dyDescent="0.25">
      <c r="A19" s="277">
        <v>11</v>
      </c>
      <c r="B19" s="156" t="s">
        <v>342</v>
      </c>
      <c r="C19" s="156" t="s">
        <v>39270</v>
      </c>
      <c r="D19" s="156" t="s">
        <v>554</v>
      </c>
      <c r="E19" s="140">
        <v>9000000</v>
      </c>
      <c r="F19" s="120" t="s">
        <v>272</v>
      </c>
    </row>
    <row r="20" spans="1:6" ht="126" x14ac:dyDescent="0.25">
      <c r="A20" s="277">
        <v>12</v>
      </c>
      <c r="B20" s="156" t="s">
        <v>39271</v>
      </c>
      <c r="C20" s="156" t="s">
        <v>39272</v>
      </c>
      <c r="D20" s="156" t="s">
        <v>39273</v>
      </c>
      <c r="E20" s="140">
        <v>1000000</v>
      </c>
      <c r="F20" s="120" t="s">
        <v>272</v>
      </c>
    </row>
    <row r="21" spans="1:6" x14ac:dyDescent="0.25">
      <c r="A21" s="277"/>
      <c r="B21" s="2375" t="s">
        <v>4987</v>
      </c>
      <c r="C21" s="2376"/>
      <c r="D21" s="182"/>
      <c r="E21" s="140"/>
      <c r="F21" s="120"/>
    </row>
    <row r="22" spans="1:6" ht="409.5" x14ac:dyDescent="0.25">
      <c r="A22" s="277">
        <v>14</v>
      </c>
      <c r="B22" s="156" t="s">
        <v>697</v>
      </c>
      <c r="C22" s="156" t="s">
        <v>39274</v>
      </c>
      <c r="D22" s="156" t="s">
        <v>39275</v>
      </c>
      <c r="E22" s="140">
        <v>1650000</v>
      </c>
      <c r="F22" s="120" t="s">
        <v>272</v>
      </c>
    </row>
    <row r="23" spans="1:6" x14ac:dyDescent="0.25">
      <c r="A23" s="277"/>
      <c r="B23" s="2375" t="s">
        <v>5895</v>
      </c>
      <c r="C23" s="2376"/>
      <c r="D23" s="156"/>
      <c r="E23" s="140"/>
      <c r="F23" s="120"/>
    </row>
    <row r="24" spans="1:6" ht="47.25" x14ac:dyDescent="0.25">
      <c r="A24" s="277">
        <v>15</v>
      </c>
      <c r="B24" s="156" t="s">
        <v>21489</v>
      </c>
      <c r="C24" s="156" t="s">
        <v>39276</v>
      </c>
      <c r="D24" s="156" t="s">
        <v>15177</v>
      </c>
      <c r="E24" s="1046">
        <v>3000000</v>
      </c>
      <c r="F24" s="120" t="s">
        <v>13</v>
      </c>
    </row>
    <row r="25" spans="1:6" ht="78.75" x14ac:dyDescent="0.25">
      <c r="A25" s="277">
        <v>16</v>
      </c>
      <c r="B25" s="156" t="s">
        <v>39277</v>
      </c>
      <c r="C25" s="156" t="s">
        <v>39278</v>
      </c>
      <c r="D25" s="156" t="s">
        <v>39279</v>
      </c>
      <c r="E25" s="1046">
        <v>3000000</v>
      </c>
      <c r="F25" s="120" t="s">
        <v>13</v>
      </c>
    </row>
    <row r="26" spans="1:6" ht="78.75" x14ac:dyDescent="0.25">
      <c r="A26" s="277">
        <v>17</v>
      </c>
      <c r="B26" s="156" t="s">
        <v>39280</v>
      </c>
      <c r="C26" s="156" t="s">
        <v>39281</v>
      </c>
      <c r="D26" s="156" t="s">
        <v>39279</v>
      </c>
      <c r="E26" s="1046">
        <v>3000000</v>
      </c>
      <c r="F26" s="120" t="s">
        <v>13</v>
      </c>
    </row>
    <row r="27" spans="1:6" ht="31.5" x14ac:dyDescent="0.25">
      <c r="A27" s="277">
        <v>18</v>
      </c>
      <c r="B27" s="156" t="s">
        <v>39282</v>
      </c>
      <c r="C27" s="156" t="s">
        <v>39283</v>
      </c>
      <c r="D27" s="156" t="s">
        <v>3645</v>
      </c>
      <c r="E27" s="140">
        <v>250000</v>
      </c>
      <c r="F27" s="120" t="s">
        <v>13</v>
      </c>
    </row>
    <row r="28" spans="1:6" ht="31.5" x14ac:dyDescent="0.25">
      <c r="A28" s="277">
        <v>19</v>
      </c>
      <c r="B28" s="156" t="s">
        <v>39284</v>
      </c>
      <c r="C28" s="156" t="s">
        <v>39285</v>
      </c>
      <c r="D28" s="156" t="s">
        <v>3645</v>
      </c>
      <c r="E28" s="140">
        <v>250000</v>
      </c>
      <c r="F28" s="120" t="s">
        <v>13</v>
      </c>
    </row>
    <row r="29" spans="1:6" ht="31.5" x14ac:dyDescent="0.25">
      <c r="A29" s="277">
        <v>20</v>
      </c>
      <c r="B29" s="156" t="s">
        <v>39286</v>
      </c>
      <c r="C29" s="156" t="s">
        <v>39287</v>
      </c>
      <c r="D29" s="156" t="s">
        <v>3645</v>
      </c>
      <c r="E29" s="140">
        <v>250000</v>
      </c>
      <c r="F29" s="120" t="s">
        <v>13</v>
      </c>
    </row>
    <row r="30" spans="1:6" ht="31.5" x14ac:dyDescent="0.25">
      <c r="A30" s="277">
        <v>21</v>
      </c>
      <c r="B30" s="156" t="s">
        <v>39288</v>
      </c>
      <c r="C30" s="156" t="s">
        <v>39289</v>
      </c>
      <c r="D30" s="156" t="s">
        <v>17641</v>
      </c>
      <c r="E30" s="140">
        <v>500000</v>
      </c>
      <c r="F30" s="120" t="s">
        <v>13</v>
      </c>
    </row>
    <row r="31" spans="1:6" x14ac:dyDescent="0.25">
      <c r="A31" s="277"/>
      <c r="B31" s="2375" t="s">
        <v>37298</v>
      </c>
      <c r="C31" s="2376"/>
      <c r="D31" s="156"/>
      <c r="E31" s="140"/>
      <c r="F31" s="120"/>
    </row>
    <row r="32" spans="1:6" ht="126" x14ac:dyDescent="0.25">
      <c r="A32" s="277">
        <v>22</v>
      </c>
      <c r="B32" s="156" t="s">
        <v>39290</v>
      </c>
      <c r="C32" s="156" t="s">
        <v>39291</v>
      </c>
      <c r="D32" s="156" t="s">
        <v>39292</v>
      </c>
      <c r="E32" s="46">
        <v>5598833.8600000003</v>
      </c>
      <c r="F32" s="120" t="s">
        <v>13</v>
      </c>
    </row>
    <row r="33" spans="1:6" ht="78.75" x14ac:dyDescent="0.25">
      <c r="A33" s="277">
        <v>23</v>
      </c>
      <c r="B33" s="156" t="s">
        <v>39293</v>
      </c>
      <c r="C33" s="156" t="s">
        <v>39294</v>
      </c>
      <c r="D33" s="156" t="s">
        <v>39295</v>
      </c>
      <c r="E33" s="1046">
        <v>6000000</v>
      </c>
      <c r="F33" s="120" t="s">
        <v>13</v>
      </c>
    </row>
    <row r="34" spans="1:6" ht="47.25" x14ac:dyDescent="0.25">
      <c r="A34" s="277">
        <v>24</v>
      </c>
      <c r="B34" s="156" t="s">
        <v>39296</v>
      </c>
      <c r="C34" s="156" t="s">
        <v>39297</v>
      </c>
      <c r="D34" s="156" t="s">
        <v>39298</v>
      </c>
      <c r="E34" s="1046">
        <v>6000000</v>
      </c>
      <c r="F34" s="120" t="s">
        <v>13</v>
      </c>
    </row>
    <row r="35" spans="1:6" ht="94.5" x14ac:dyDescent="0.25">
      <c r="A35" s="277">
        <v>25</v>
      </c>
      <c r="B35" s="156" t="s">
        <v>39299</v>
      </c>
      <c r="C35" s="156" t="s">
        <v>39300</v>
      </c>
      <c r="D35" s="156" t="s">
        <v>39301</v>
      </c>
      <c r="E35" s="140">
        <v>4000000</v>
      </c>
      <c r="F35" s="120" t="s">
        <v>13</v>
      </c>
    </row>
    <row r="36" spans="1:6" ht="47.25" x14ac:dyDescent="0.25">
      <c r="A36" s="277">
        <v>26</v>
      </c>
      <c r="B36" s="156" t="s">
        <v>39302</v>
      </c>
      <c r="C36" s="156" t="s">
        <v>39303</v>
      </c>
      <c r="D36" s="156" t="s">
        <v>39304</v>
      </c>
      <c r="E36" s="1046">
        <v>250000</v>
      </c>
      <c r="F36" s="120" t="s">
        <v>13</v>
      </c>
    </row>
    <row r="37" spans="1:6" ht="47.25" x14ac:dyDescent="0.25">
      <c r="A37" s="277">
        <v>27</v>
      </c>
      <c r="B37" s="156" t="s">
        <v>39305</v>
      </c>
      <c r="C37" s="156" t="s">
        <v>39306</v>
      </c>
      <c r="D37" s="156" t="s">
        <v>39307</v>
      </c>
      <c r="E37" s="1046">
        <v>250000</v>
      </c>
      <c r="F37" s="120" t="s">
        <v>13</v>
      </c>
    </row>
    <row r="38" spans="1:6" x14ac:dyDescent="0.25">
      <c r="A38" s="277"/>
      <c r="B38" s="2375" t="s">
        <v>4808</v>
      </c>
      <c r="C38" s="2376"/>
      <c r="D38" s="156"/>
      <c r="E38" s="1046"/>
      <c r="F38" s="120"/>
    </row>
    <row r="39" spans="1:6" ht="204.75" x14ac:dyDescent="0.25">
      <c r="A39" s="277">
        <v>28</v>
      </c>
      <c r="B39" s="156" t="s">
        <v>39308</v>
      </c>
      <c r="C39" s="156" t="s">
        <v>39309</v>
      </c>
      <c r="D39" s="156" t="s">
        <v>39310</v>
      </c>
      <c r="E39" s="140">
        <v>1169256.8</v>
      </c>
      <c r="F39" s="120" t="s">
        <v>13</v>
      </c>
    </row>
    <row r="40" spans="1:6" ht="204.75" x14ac:dyDescent="0.25">
      <c r="A40" s="277">
        <v>28</v>
      </c>
      <c r="B40" s="156" t="s">
        <v>39311</v>
      </c>
      <c r="C40" s="156" t="s">
        <v>39312</v>
      </c>
      <c r="D40" s="156" t="s">
        <v>39313</v>
      </c>
      <c r="E40" s="140">
        <v>1169256.8</v>
      </c>
      <c r="F40" s="120" t="s">
        <v>13</v>
      </c>
    </row>
    <row r="41" spans="1:6" ht="204.75" x14ac:dyDescent="0.25">
      <c r="A41" s="277">
        <v>30</v>
      </c>
      <c r="B41" s="156" t="s">
        <v>39314</v>
      </c>
      <c r="C41" s="156" t="s">
        <v>39315</v>
      </c>
      <c r="D41" s="156" t="s">
        <v>39310</v>
      </c>
      <c r="E41" s="140">
        <v>1169256.8</v>
      </c>
      <c r="F41" s="120" t="s">
        <v>13</v>
      </c>
    </row>
    <row r="42" spans="1:6" ht="204.75" x14ac:dyDescent="0.25">
      <c r="A42" s="277">
        <v>31</v>
      </c>
      <c r="B42" s="156" t="s">
        <v>39316</v>
      </c>
      <c r="C42" s="156" t="s">
        <v>39317</v>
      </c>
      <c r="D42" s="156" t="s">
        <v>39310</v>
      </c>
      <c r="E42" s="140">
        <v>1169256.8</v>
      </c>
      <c r="F42" s="120" t="s">
        <v>13</v>
      </c>
    </row>
    <row r="43" spans="1:6" ht="63" x14ac:dyDescent="0.25">
      <c r="A43" s="277">
        <v>32</v>
      </c>
      <c r="B43" s="156" t="s">
        <v>683</v>
      </c>
      <c r="C43" s="156" t="s">
        <v>39318</v>
      </c>
      <c r="D43" s="156" t="s">
        <v>39319</v>
      </c>
      <c r="E43" s="1046">
        <v>4000000</v>
      </c>
      <c r="F43" s="120" t="s">
        <v>13</v>
      </c>
    </row>
    <row r="44" spans="1:6" ht="141.75" x14ac:dyDescent="0.25">
      <c r="A44" s="277">
        <v>34</v>
      </c>
      <c r="B44" s="156" t="s">
        <v>34756</v>
      </c>
      <c r="C44" s="156" t="s">
        <v>39320</v>
      </c>
      <c r="D44" s="156" t="s">
        <v>39321</v>
      </c>
      <c r="E44" s="1046">
        <v>4000000</v>
      </c>
      <c r="F44" s="120" t="s">
        <v>272</v>
      </c>
    </row>
    <row r="45" spans="1:6" ht="47.25" x14ac:dyDescent="0.25">
      <c r="A45" s="277">
        <v>35</v>
      </c>
      <c r="B45" s="156" t="s">
        <v>39322</v>
      </c>
      <c r="C45" s="156" t="s">
        <v>39323</v>
      </c>
      <c r="D45" s="156" t="s">
        <v>39324</v>
      </c>
      <c r="E45" s="1046">
        <v>400000</v>
      </c>
      <c r="F45" s="120" t="s">
        <v>272</v>
      </c>
    </row>
    <row r="46" spans="1:6" x14ac:dyDescent="0.25">
      <c r="A46" s="277"/>
      <c r="B46" s="2527" t="s">
        <v>219</v>
      </c>
      <c r="C46" s="2423"/>
      <c r="D46" s="156"/>
      <c r="E46" s="140"/>
      <c r="F46" s="120"/>
    </row>
    <row r="47" spans="1:6" ht="189" x14ac:dyDescent="0.25">
      <c r="A47" s="277">
        <v>33</v>
      </c>
      <c r="B47" s="156" t="s">
        <v>39325</v>
      </c>
      <c r="C47" s="156" t="s">
        <v>39326</v>
      </c>
      <c r="D47" s="156" t="s">
        <v>39327</v>
      </c>
      <c r="E47" s="1046">
        <v>4000000</v>
      </c>
      <c r="F47" s="120" t="s">
        <v>272</v>
      </c>
    </row>
    <row r="48" spans="1:6" x14ac:dyDescent="0.25">
      <c r="A48" s="90"/>
      <c r="B48" s="2353" t="s">
        <v>248</v>
      </c>
      <c r="C48" s="2354"/>
      <c r="D48" s="367"/>
      <c r="E48" s="726">
        <f>SUM(E6:E47)</f>
        <v>79660344.819999993</v>
      </c>
      <c r="F48" s="90"/>
    </row>
    <row r="49" spans="1:6" x14ac:dyDescent="0.25">
      <c r="A49" s="131"/>
      <c r="B49" s="2348" t="s">
        <v>288</v>
      </c>
      <c r="C49" s="2350"/>
      <c r="D49" s="70"/>
      <c r="E49" s="1615"/>
      <c r="F49" s="70"/>
    </row>
    <row r="50" spans="1:6" ht="47.25" x14ac:dyDescent="0.25">
      <c r="A50" s="131">
        <v>1</v>
      </c>
      <c r="B50" s="69" t="s">
        <v>289</v>
      </c>
      <c r="C50" s="69" t="s">
        <v>37290</v>
      </c>
      <c r="D50" s="69" t="s">
        <v>329</v>
      </c>
      <c r="E50" s="1612">
        <v>1000000</v>
      </c>
      <c r="F50" s="69" t="s">
        <v>135</v>
      </c>
    </row>
    <row r="51" spans="1:6" x14ac:dyDescent="0.25">
      <c r="A51" s="131"/>
      <c r="B51" s="2348" t="s">
        <v>34</v>
      </c>
      <c r="C51" s="2350"/>
      <c r="D51" s="69"/>
      <c r="E51" s="1612"/>
      <c r="F51" s="69"/>
    </row>
    <row r="52" spans="1:6" ht="47.25" x14ac:dyDescent="0.25">
      <c r="A52" s="131">
        <v>2</v>
      </c>
      <c r="B52" s="69" t="s">
        <v>309</v>
      </c>
      <c r="C52" s="69" t="s">
        <v>37291</v>
      </c>
      <c r="D52" s="69" t="s">
        <v>554</v>
      </c>
      <c r="E52" s="1612">
        <v>4500000</v>
      </c>
      <c r="F52" s="69" t="s">
        <v>135</v>
      </c>
    </row>
    <row r="53" spans="1:6" x14ac:dyDescent="0.25">
      <c r="A53" s="90"/>
      <c r="B53" s="2391" t="s">
        <v>248</v>
      </c>
      <c r="C53" s="2391"/>
      <c r="D53" s="367"/>
      <c r="E53" s="89">
        <f>SUM(E50:E52)</f>
        <v>5500000</v>
      </c>
      <c r="F53" s="90"/>
    </row>
    <row r="54" spans="1:6" x14ac:dyDescent="0.25">
      <c r="A54" s="90"/>
      <c r="B54" s="1290" t="s">
        <v>323</v>
      </c>
      <c r="C54" s="282"/>
      <c r="D54" s="367"/>
      <c r="E54" s="89"/>
      <c r="F54" s="90"/>
    </row>
    <row r="55" spans="1:6" s="1650" customFormat="1" ht="99" customHeight="1" x14ac:dyDescent="0.25">
      <c r="A55" s="1310"/>
      <c r="B55" s="1310" t="s">
        <v>307</v>
      </c>
      <c r="C55" s="194"/>
      <c r="D55" s="194" t="s">
        <v>39364</v>
      </c>
      <c r="E55" s="1649">
        <v>1650000</v>
      </c>
      <c r="F55" s="1310"/>
    </row>
    <row r="56" spans="1:6" x14ac:dyDescent="0.25">
      <c r="A56" s="750"/>
      <c r="B56" s="3129" t="s">
        <v>248</v>
      </c>
      <c r="C56" s="3129"/>
      <c r="D56" s="750"/>
      <c r="E56" s="1651">
        <v>1650000</v>
      </c>
      <c r="F56" s="750"/>
    </row>
    <row r="57" spans="1:6" x14ac:dyDescent="0.25">
      <c r="A57" s="88"/>
      <c r="B57" s="88" t="s">
        <v>324</v>
      </c>
      <c r="C57" s="88"/>
      <c r="D57" s="88"/>
      <c r="E57" s="89">
        <f>E56+E53+E48</f>
        <v>86810344.819999993</v>
      </c>
      <c r="F57" s="88"/>
    </row>
    <row r="61" spans="1:6" x14ac:dyDescent="0.25">
      <c r="A61" s="2352" t="s">
        <v>0</v>
      </c>
      <c r="B61" s="2352"/>
      <c r="C61" s="2352"/>
      <c r="D61" s="2352"/>
      <c r="E61" s="2352"/>
      <c r="F61" s="2352"/>
    </row>
    <row r="62" spans="1:6" x14ac:dyDescent="0.25">
      <c r="A62" s="2352" t="s">
        <v>39328</v>
      </c>
      <c r="B62" s="2352"/>
      <c r="C62" s="2352"/>
      <c r="D62" s="2352"/>
      <c r="E62" s="2352"/>
      <c r="F62" s="2352"/>
    </row>
    <row r="63" spans="1:6" x14ac:dyDescent="0.25">
      <c r="A63" s="2352" t="s">
        <v>281</v>
      </c>
      <c r="B63" s="2352"/>
      <c r="C63" s="2352"/>
      <c r="D63" s="2352"/>
      <c r="E63" s="2352"/>
      <c r="F63" s="2352"/>
    </row>
    <row r="64" spans="1:6" x14ac:dyDescent="0.25">
      <c r="A64" s="464" t="s">
        <v>3</v>
      </c>
      <c r="B64" s="437" t="s">
        <v>283</v>
      </c>
      <c r="C64" s="437" t="s">
        <v>284</v>
      </c>
      <c r="D64" s="437" t="s">
        <v>285</v>
      </c>
      <c r="E64" s="301" t="s">
        <v>1202</v>
      </c>
      <c r="F64" s="45" t="s">
        <v>287</v>
      </c>
    </row>
    <row r="65" spans="1:6" x14ac:dyDescent="0.25">
      <c r="A65" s="43"/>
      <c r="B65" s="2332" t="s">
        <v>27054</v>
      </c>
      <c r="C65" s="2332"/>
      <c r="D65" s="437"/>
      <c r="E65" s="301"/>
      <c r="F65" s="45"/>
    </row>
    <row r="66" spans="1:6" ht="126" x14ac:dyDescent="0.25">
      <c r="A66" s="182">
        <v>1</v>
      </c>
      <c r="B66" s="182" t="s">
        <v>295</v>
      </c>
      <c r="C66" s="182" t="s">
        <v>39329</v>
      </c>
      <c r="D66" s="182" t="s">
        <v>488</v>
      </c>
      <c r="E66" s="46">
        <v>682758.62</v>
      </c>
      <c r="F66" s="42" t="s">
        <v>272</v>
      </c>
    </row>
    <row r="67" spans="1:6" ht="78.75" x14ac:dyDescent="0.25">
      <c r="A67" s="182">
        <v>2</v>
      </c>
      <c r="B67" s="182" t="s">
        <v>39265</v>
      </c>
      <c r="C67" s="182" t="s">
        <v>39266</v>
      </c>
      <c r="D67" s="182" t="s">
        <v>39330</v>
      </c>
      <c r="E67" s="43">
        <v>341379.32</v>
      </c>
      <c r="F67" s="42" t="s">
        <v>272</v>
      </c>
    </row>
    <row r="68" spans="1:6" x14ac:dyDescent="0.25">
      <c r="A68" s="182"/>
      <c r="B68" s="2381" t="s">
        <v>739</v>
      </c>
      <c r="C68" s="2382"/>
      <c r="D68" s="182"/>
      <c r="E68" s="43"/>
      <c r="F68" s="42"/>
    </row>
    <row r="69" spans="1:6" ht="63" x14ac:dyDescent="0.25">
      <c r="A69" s="182">
        <v>3</v>
      </c>
      <c r="B69" s="182" t="s">
        <v>4585</v>
      </c>
      <c r="C69" s="182" t="s">
        <v>39331</v>
      </c>
      <c r="D69" s="182" t="s">
        <v>39332</v>
      </c>
      <c r="E69" s="46">
        <v>568965.51</v>
      </c>
      <c r="F69" s="42" t="s">
        <v>272</v>
      </c>
    </row>
    <row r="70" spans="1:6" x14ac:dyDescent="0.25">
      <c r="A70" s="182"/>
      <c r="B70" s="2381" t="s">
        <v>37296</v>
      </c>
      <c r="C70" s="2382"/>
      <c r="D70" s="182"/>
      <c r="E70" s="46"/>
      <c r="F70" s="42"/>
    </row>
    <row r="71" spans="1:6" ht="31.5" x14ac:dyDescent="0.25">
      <c r="A71" s="182">
        <v>4</v>
      </c>
      <c r="B71" s="182" t="s">
        <v>39333</v>
      </c>
      <c r="C71" s="182" t="s">
        <v>39334</v>
      </c>
      <c r="D71" s="182" t="s">
        <v>39335</v>
      </c>
      <c r="E71" s="46">
        <v>1000000</v>
      </c>
      <c r="F71" s="42" t="s">
        <v>13</v>
      </c>
    </row>
    <row r="72" spans="1:6" ht="31.5" x14ac:dyDescent="0.25">
      <c r="A72" s="182">
        <v>5</v>
      </c>
      <c r="B72" s="182" t="s">
        <v>39336</v>
      </c>
      <c r="C72" s="182" t="s">
        <v>39337</v>
      </c>
      <c r="D72" s="182" t="s">
        <v>39338</v>
      </c>
      <c r="E72" s="46">
        <v>2500000</v>
      </c>
      <c r="F72" s="42" t="s">
        <v>13</v>
      </c>
    </row>
    <row r="73" spans="1:6" ht="31.5" x14ac:dyDescent="0.25">
      <c r="A73" s="182">
        <v>6</v>
      </c>
      <c r="B73" s="182" t="s">
        <v>39339</v>
      </c>
      <c r="C73" s="182" t="s">
        <v>39340</v>
      </c>
      <c r="D73" s="182" t="s">
        <v>17641</v>
      </c>
      <c r="E73" s="46">
        <v>500000</v>
      </c>
      <c r="F73" s="42" t="s">
        <v>13</v>
      </c>
    </row>
    <row r="74" spans="1:6" ht="31.5" x14ac:dyDescent="0.25">
      <c r="A74" s="182">
        <v>7</v>
      </c>
      <c r="B74" s="182" t="s">
        <v>39341</v>
      </c>
      <c r="C74" s="182" t="s">
        <v>39342</v>
      </c>
      <c r="D74" s="182" t="s">
        <v>17641</v>
      </c>
      <c r="E74" s="46">
        <v>500000</v>
      </c>
      <c r="F74" s="42" t="s">
        <v>13</v>
      </c>
    </row>
    <row r="75" spans="1:6" ht="31.5" x14ac:dyDescent="0.25">
      <c r="A75" s="182">
        <v>8</v>
      </c>
      <c r="B75" s="182" t="s">
        <v>39343</v>
      </c>
      <c r="C75" s="182" t="s">
        <v>39344</v>
      </c>
      <c r="D75" s="182" t="s">
        <v>39345</v>
      </c>
      <c r="E75" s="46">
        <v>1000000</v>
      </c>
      <c r="F75" s="42" t="s">
        <v>13</v>
      </c>
    </row>
    <row r="76" spans="1:6" ht="31.5" x14ac:dyDescent="0.25">
      <c r="A76" s="182">
        <v>9</v>
      </c>
      <c r="B76" s="182" t="s">
        <v>39346</v>
      </c>
      <c r="C76" s="182" t="s">
        <v>39347</v>
      </c>
      <c r="D76" s="182" t="s">
        <v>39348</v>
      </c>
      <c r="E76" s="46">
        <v>250000</v>
      </c>
      <c r="F76" s="42" t="s">
        <v>13</v>
      </c>
    </row>
    <row r="77" spans="1:6" ht="31.5" x14ac:dyDescent="0.25">
      <c r="A77" s="182">
        <v>10</v>
      </c>
      <c r="B77" s="182" t="s">
        <v>39349</v>
      </c>
      <c r="C77" s="182" t="s">
        <v>39350</v>
      </c>
      <c r="D77" s="182" t="s">
        <v>3645</v>
      </c>
      <c r="E77" s="46">
        <v>250000</v>
      </c>
      <c r="F77" s="42" t="s">
        <v>13</v>
      </c>
    </row>
    <row r="78" spans="1:6" ht="31.5" x14ac:dyDescent="0.25">
      <c r="A78" s="182">
        <v>11</v>
      </c>
      <c r="B78" s="182" t="s">
        <v>39351</v>
      </c>
      <c r="C78" s="182" t="s">
        <v>39352</v>
      </c>
      <c r="D78" s="182" t="s">
        <v>17641</v>
      </c>
      <c r="E78" s="46">
        <v>500000</v>
      </c>
      <c r="F78" s="42" t="s">
        <v>13</v>
      </c>
    </row>
    <row r="79" spans="1:6" ht="47.25" x14ac:dyDescent="0.25">
      <c r="A79" s="182">
        <v>12</v>
      </c>
      <c r="B79" s="182" t="s">
        <v>39353</v>
      </c>
      <c r="C79" s="182" t="s">
        <v>39354</v>
      </c>
      <c r="D79" s="182" t="s">
        <v>17641</v>
      </c>
      <c r="E79" s="46">
        <v>500000</v>
      </c>
      <c r="F79" s="42" t="s">
        <v>13</v>
      </c>
    </row>
    <row r="80" spans="1:6" ht="31.5" x14ac:dyDescent="0.25">
      <c r="A80" s="182">
        <v>13</v>
      </c>
      <c r="B80" s="182" t="s">
        <v>39355</v>
      </c>
      <c r="C80" s="182" t="s">
        <v>39356</v>
      </c>
      <c r="D80" s="182" t="s">
        <v>39357</v>
      </c>
      <c r="E80" s="46">
        <v>1536206.89</v>
      </c>
      <c r="F80" s="42" t="s">
        <v>13</v>
      </c>
    </row>
    <row r="81" spans="1:6" ht="31.5" x14ac:dyDescent="0.25">
      <c r="A81" s="182">
        <v>14</v>
      </c>
      <c r="B81" s="182" t="s">
        <v>39358</v>
      </c>
      <c r="C81" s="182" t="s">
        <v>39359</v>
      </c>
      <c r="D81" s="182" t="s">
        <v>17641</v>
      </c>
      <c r="E81" s="46">
        <v>500000</v>
      </c>
      <c r="F81" s="42" t="s">
        <v>13</v>
      </c>
    </row>
    <row r="82" spans="1:6" ht="31.5" x14ac:dyDescent="0.25">
      <c r="A82" s="182">
        <v>15</v>
      </c>
      <c r="B82" s="182" t="s">
        <v>39360</v>
      </c>
      <c r="C82" s="182" t="s">
        <v>39361</v>
      </c>
      <c r="D82" s="182" t="s">
        <v>3645</v>
      </c>
      <c r="E82" s="46">
        <v>250000</v>
      </c>
      <c r="F82" s="42" t="s">
        <v>13</v>
      </c>
    </row>
    <row r="83" spans="1:6" ht="31.5" x14ac:dyDescent="0.25">
      <c r="A83" s="182">
        <v>16</v>
      </c>
      <c r="B83" s="182" t="s">
        <v>39362</v>
      </c>
      <c r="C83" s="182" t="s">
        <v>39363</v>
      </c>
      <c r="D83" s="182" t="s">
        <v>17641</v>
      </c>
      <c r="E83" s="46">
        <v>500000</v>
      </c>
      <c r="F83" s="42" t="s">
        <v>13</v>
      </c>
    </row>
    <row r="84" spans="1:6" x14ac:dyDescent="0.25">
      <c r="A84" s="182"/>
      <c r="B84" s="2474" t="s">
        <v>248</v>
      </c>
      <c r="C84" s="2474"/>
      <c r="D84" s="2474"/>
      <c r="E84" s="463">
        <v>11379310.34</v>
      </c>
      <c r="F84" s="1120"/>
    </row>
  </sheetData>
  <mergeCells count="24">
    <mergeCell ref="B46:C46"/>
    <mergeCell ref="B65:C65"/>
    <mergeCell ref="B84:D84"/>
    <mergeCell ref="B48:C48"/>
    <mergeCell ref="B49:C49"/>
    <mergeCell ref="B51:C51"/>
    <mergeCell ref="B53:C53"/>
    <mergeCell ref="B56:C56"/>
    <mergeCell ref="A61:F61"/>
    <mergeCell ref="A62:F62"/>
    <mergeCell ref="A63:F63"/>
    <mergeCell ref="B68:C68"/>
    <mergeCell ref="B70:C70"/>
    <mergeCell ref="A1:F1"/>
    <mergeCell ref="A2:F2"/>
    <mergeCell ref="A3:F3"/>
    <mergeCell ref="B5:C5"/>
    <mergeCell ref="B11:C11"/>
    <mergeCell ref="B15:C15"/>
    <mergeCell ref="B21:C21"/>
    <mergeCell ref="B23:C23"/>
    <mergeCell ref="B31:C31"/>
    <mergeCell ref="B38:C38"/>
    <mergeCell ref="B17:C17"/>
  </mergeCells>
  <pageMargins left="0.7" right="0.7" top="0.75" bottom="0.75" header="0.3" footer="0.3"/>
</worksheet>
</file>

<file path=xl/worksheets/sheet2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1"/>
  <sheetViews>
    <sheetView topLeftCell="A50" workbookViewId="0">
      <selection activeCell="C53" sqref="C53"/>
    </sheetView>
  </sheetViews>
  <sheetFormatPr defaultRowHeight="15" x14ac:dyDescent="0.25"/>
  <cols>
    <col min="2" max="2" width="16.5703125" customWidth="1"/>
    <col min="3" max="3" width="49.140625" customWidth="1"/>
    <col min="4" max="4" width="20.7109375" customWidth="1"/>
    <col min="5" max="5" width="20.85546875" customWidth="1"/>
    <col min="6" max="6" width="11.85546875" customWidth="1"/>
  </cols>
  <sheetData>
    <row r="1" spans="1:6" ht="15.75" x14ac:dyDescent="0.25">
      <c r="A1" s="3130" t="s">
        <v>0</v>
      </c>
      <c r="B1" s="3131"/>
      <c r="C1" s="3131"/>
      <c r="D1" s="3131"/>
      <c r="E1" s="3131"/>
      <c r="F1" s="3132"/>
    </row>
    <row r="2" spans="1:6" ht="15.75" x14ac:dyDescent="0.25">
      <c r="A2" s="3130" t="s">
        <v>39365</v>
      </c>
      <c r="B2" s="3131"/>
      <c r="C2" s="3131"/>
      <c r="D2" s="3131"/>
      <c r="E2" s="3131"/>
      <c r="F2" s="3132"/>
    </row>
    <row r="3" spans="1:6" ht="15.75" x14ac:dyDescent="0.25">
      <c r="A3" s="3130" t="s">
        <v>281</v>
      </c>
      <c r="B3" s="3131"/>
      <c r="C3" s="3131"/>
      <c r="D3" s="3131"/>
      <c r="E3" s="3131"/>
      <c r="F3" s="3132"/>
    </row>
    <row r="4" spans="1:6" ht="15.75" x14ac:dyDescent="0.25">
      <c r="A4" s="334" t="s">
        <v>39366</v>
      </c>
      <c r="B4" s="264" t="s">
        <v>283</v>
      </c>
      <c r="C4" s="264" t="s">
        <v>4425</v>
      </c>
      <c r="D4" s="264" t="s">
        <v>10816</v>
      </c>
      <c r="E4" s="1029" t="s">
        <v>286</v>
      </c>
      <c r="F4" s="38" t="s">
        <v>1228</v>
      </c>
    </row>
    <row r="5" spans="1:6" ht="15.75" x14ac:dyDescent="0.25">
      <c r="A5" s="264"/>
      <c r="B5" s="2381" t="s">
        <v>9</v>
      </c>
      <c r="C5" s="2435"/>
      <c r="D5" s="2382"/>
      <c r="E5" s="1029"/>
      <c r="F5" s="38"/>
    </row>
    <row r="6" spans="1:6" ht="47.25" x14ac:dyDescent="0.25">
      <c r="A6" s="182">
        <v>1</v>
      </c>
      <c r="B6" s="182" t="s">
        <v>39367</v>
      </c>
      <c r="C6" s="182" t="s">
        <v>39368</v>
      </c>
      <c r="D6" s="182" t="s">
        <v>329</v>
      </c>
      <c r="E6" s="845">
        <v>1512400</v>
      </c>
      <c r="F6" s="42" t="s">
        <v>135</v>
      </c>
    </row>
    <row r="7" spans="1:6" ht="110.25" x14ac:dyDescent="0.25">
      <c r="A7" s="182">
        <v>2</v>
      </c>
      <c r="B7" s="182" t="s">
        <v>6956</v>
      </c>
      <c r="C7" s="182" t="s">
        <v>39369</v>
      </c>
      <c r="D7" s="182" t="s">
        <v>488</v>
      </c>
      <c r="E7" s="845">
        <v>2064398.62</v>
      </c>
      <c r="F7" s="42" t="s">
        <v>135</v>
      </c>
    </row>
    <row r="8" spans="1:6" ht="31.5" x14ac:dyDescent="0.25">
      <c r="A8" s="182">
        <v>3</v>
      </c>
      <c r="B8" s="182" t="s">
        <v>17</v>
      </c>
      <c r="C8" s="182" t="s">
        <v>39370</v>
      </c>
      <c r="D8" s="182" t="s">
        <v>39371</v>
      </c>
      <c r="E8" s="845">
        <v>77760</v>
      </c>
      <c r="F8" s="42" t="s">
        <v>135</v>
      </c>
    </row>
    <row r="9" spans="1:6" ht="31.5" x14ac:dyDescent="0.25">
      <c r="A9" s="182">
        <v>4</v>
      </c>
      <c r="B9" s="182" t="s">
        <v>29563</v>
      </c>
      <c r="C9" s="182" t="s">
        <v>39372</v>
      </c>
      <c r="D9" s="182" t="s">
        <v>39373</v>
      </c>
      <c r="E9" s="845">
        <v>28200</v>
      </c>
      <c r="F9" s="42" t="s">
        <v>135</v>
      </c>
    </row>
    <row r="10" spans="1:6" ht="78.75" x14ac:dyDescent="0.25">
      <c r="A10" s="182">
        <v>5</v>
      </c>
      <c r="B10" s="182" t="s">
        <v>23</v>
      </c>
      <c r="C10" s="182" t="s">
        <v>39374</v>
      </c>
      <c r="D10" s="182" t="s">
        <v>3056</v>
      </c>
      <c r="E10" s="845">
        <v>1208620</v>
      </c>
      <c r="F10" s="42" t="s">
        <v>135</v>
      </c>
    </row>
    <row r="11" spans="1:6" ht="15.75" x14ac:dyDescent="0.25">
      <c r="A11" s="182"/>
      <c r="B11" s="2381" t="s">
        <v>2222</v>
      </c>
      <c r="C11" s="2435"/>
      <c r="D11" s="2382"/>
      <c r="E11" s="845"/>
      <c r="F11" s="42"/>
    </row>
    <row r="12" spans="1:6" ht="94.5" x14ac:dyDescent="0.25">
      <c r="A12" s="182">
        <v>6</v>
      </c>
      <c r="B12" s="182" t="s">
        <v>6956</v>
      </c>
      <c r="C12" s="182" t="s">
        <v>39375</v>
      </c>
      <c r="D12" s="182" t="s">
        <v>2063</v>
      </c>
      <c r="E12" s="845">
        <v>819090</v>
      </c>
      <c r="F12" s="42" t="s">
        <v>135</v>
      </c>
    </row>
    <row r="13" spans="1:6" ht="78.75" x14ac:dyDescent="0.25">
      <c r="A13" s="182">
        <v>7</v>
      </c>
      <c r="B13" s="182" t="s">
        <v>6962</v>
      </c>
      <c r="C13" s="182" t="s">
        <v>39376</v>
      </c>
      <c r="D13" s="182" t="s">
        <v>39377</v>
      </c>
      <c r="E13" s="845">
        <v>901637.32</v>
      </c>
      <c r="F13" s="42" t="s">
        <v>135</v>
      </c>
    </row>
    <row r="14" spans="1:6" ht="94.5" x14ac:dyDescent="0.25">
      <c r="A14" s="182">
        <v>8</v>
      </c>
      <c r="B14" s="182" t="s">
        <v>735</v>
      </c>
      <c r="C14" s="182" t="s">
        <v>39378</v>
      </c>
      <c r="D14" s="182" t="s">
        <v>39379</v>
      </c>
      <c r="E14" s="845">
        <v>1224962</v>
      </c>
      <c r="F14" s="42" t="s">
        <v>135</v>
      </c>
    </row>
    <row r="15" spans="1:6" ht="15.75" x14ac:dyDescent="0.25">
      <c r="A15" s="182"/>
      <c r="B15" s="2381" t="s">
        <v>739</v>
      </c>
      <c r="C15" s="2382"/>
      <c r="D15" s="182"/>
      <c r="E15" s="845"/>
      <c r="F15" s="42"/>
    </row>
    <row r="16" spans="1:6" ht="78.75" x14ac:dyDescent="0.25">
      <c r="A16" s="182">
        <v>9</v>
      </c>
      <c r="B16" s="182" t="s">
        <v>301</v>
      </c>
      <c r="C16" s="182" t="s">
        <v>39380</v>
      </c>
      <c r="D16" s="182" t="s">
        <v>43</v>
      </c>
      <c r="E16" s="845">
        <v>5137931.03</v>
      </c>
      <c r="F16" s="42" t="s">
        <v>135</v>
      </c>
    </row>
    <row r="17" spans="1:6" ht="15.75" x14ac:dyDescent="0.25">
      <c r="A17" s="182"/>
      <c r="B17" s="2381" t="s">
        <v>306</v>
      </c>
      <c r="C17" s="2382"/>
      <c r="D17" s="182"/>
      <c r="E17" s="845"/>
      <c r="F17" s="42"/>
    </row>
    <row r="18" spans="1:6" ht="110.25" x14ac:dyDescent="0.25">
      <c r="A18" s="182">
        <v>10</v>
      </c>
      <c r="B18" s="182" t="s">
        <v>15669</v>
      </c>
      <c r="C18" s="182" t="s">
        <v>39381</v>
      </c>
      <c r="D18" s="182" t="s">
        <v>39382</v>
      </c>
      <c r="E18" s="845">
        <v>1736206</v>
      </c>
      <c r="F18" s="42" t="s">
        <v>135</v>
      </c>
    </row>
    <row r="19" spans="1:6" ht="15.75" x14ac:dyDescent="0.25">
      <c r="A19" s="182"/>
      <c r="B19" s="2381" t="s">
        <v>303</v>
      </c>
      <c r="C19" s="2382"/>
      <c r="D19" s="182"/>
      <c r="E19" s="845"/>
      <c r="F19" s="42"/>
    </row>
    <row r="20" spans="1:6" ht="330.75" x14ac:dyDescent="0.25">
      <c r="A20" s="182">
        <v>11</v>
      </c>
      <c r="B20" s="182" t="s">
        <v>39383</v>
      </c>
      <c r="C20" s="182" t="s">
        <v>39384</v>
      </c>
      <c r="D20" s="42" t="s">
        <v>39385</v>
      </c>
      <c r="E20" s="845">
        <v>1736206</v>
      </c>
      <c r="F20" s="42" t="s">
        <v>135</v>
      </c>
    </row>
    <row r="21" spans="1:6" ht="15.75" x14ac:dyDescent="0.25">
      <c r="A21" s="182"/>
      <c r="B21" s="2381" t="s">
        <v>34</v>
      </c>
      <c r="C21" s="2382"/>
      <c r="D21" s="42"/>
      <c r="E21" s="845"/>
      <c r="F21" s="42"/>
    </row>
    <row r="22" spans="1:6" ht="63" x14ac:dyDescent="0.25">
      <c r="A22" s="182">
        <v>12</v>
      </c>
      <c r="B22" s="182" t="s">
        <v>32900</v>
      </c>
      <c r="C22" s="182" t="s">
        <v>39386</v>
      </c>
      <c r="D22" s="182" t="s">
        <v>39387</v>
      </c>
      <c r="E22" s="845">
        <v>12267240.619999999</v>
      </c>
      <c r="F22" s="42" t="s">
        <v>272</v>
      </c>
    </row>
    <row r="23" spans="1:6" ht="47.25" x14ac:dyDescent="0.25">
      <c r="A23" s="182">
        <v>13</v>
      </c>
      <c r="B23" s="182" t="s">
        <v>311</v>
      </c>
      <c r="C23" s="182" t="s">
        <v>39388</v>
      </c>
      <c r="D23" s="182" t="s">
        <v>3859</v>
      </c>
      <c r="E23" s="845">
        <v>8918104</v>
      </c>
      <c r="F23" s="42" t="s">
        <v>272</v>
      </c>
    </row>
    <row r="24" spans="1:6" ht="15.75" x14ac:dyDescent="0.25">
      <c r="A24" s="182"/>
      <c r="B24" s="2381" t="s">
        <v>37296</v>
      </c>
      <c r="C24" s="2382"/>
      <c r="D24" s="182"/>
      <c r="E24" s="845"/>
      <c r="F24" s="42"/>
    </row>
    <row r="25" spans="1:6" ht="47.25" x14ac:dyDescent="0.25">
      <c r="A25" s="182">
        <v>14</v>
      </c>
      <c r="B25" s="182" t="s">
        <v>39389</v>
      </c>
      <c r="C25" s="182" t="s">
        <v>39390</v>
      </c>
      <c r="D25" s="182" t="s">
        <v>39391</v>
      </c>
      <c r="E25" s="845">
        <v>600000</v>
      </c>
      <c r="F25" s="42" t="s">
        <v>5827</v>
      </c>
    </row>
    <row r="26" spans="1:6" ht="47.25" x14ac:dyDescent="0.25">
      <c r="A26" s="182">
        <v>15</v>
      </c>
      <c r="B26" s="182" t="s">
        <v>39392</v>
      </c>
      <c r="C26" s="182" t="s">
        <v>39393</v>
      </c>
      <c r="D26" s="182" t="s">
        <v>39391</v>
      </c>
      <c r="E26" s="845">
        <v>600000</v>
      </c>
      <c r="F26" s="42" t="s">
        <v>5827</v>
      </c>
    </row>
    <row r="27" spans="1:6" ht="47.25" x14ac:dyDescent="0.25">
      <c r="A27" s="182">
        <v>16</v>
      </c>
      <c r="B27" s="182" t="s">
        <v>39394</v>
      </c>
      <c r="C27" s="182" t="s">
        <v>39395</v>
      </c>
      <c r="D27" s="182" t="s">
        <v>39391</v>
      </c>
      <c r="E27" s="845">
        <v>600000</v>
      </c>
      <c r="F27" s="42" t="s">
        <v>5827</v>
      </c>
    </row>
    <row r="28" spans="1:6" ht="47.25" x14ac:dyDescent="0.25">
      <c r="A28" s="182">
        <v>17</v>
      </c>
      <c r="B28" s="182" t="s">
        <v>39396</v>
      </c>
      <c r="C28" s="182" t="s">
        <v>39397</v>
      </c>
      <c r="D28" s="182" t="s">
        <v>39398</v>
      </c>
      <c r="E28" s="845">
        <v>2500000</v>
      </c>
      <c r="F28" s="42" t="s">
        <v>13</v>
      </c>
    </row>
    <row r="29" spans="1:6" ht="94.5" x14ac:dyDescent="0.25">
      <c r="A29" s="182">
        <v>18</v>
      </c>
      <c r="B29" s="182" t="s">
        <v>39399</v>
      </c>
      <c r="C29" s="182" t="s">
        <v>39400</v>
      </c>
      <c r="D29" s="182" t="s">
        <v>39401</v>
      </c>
      <c r="E29" s="845">
        <v>200000</v>
      </c>
      <c r="F29" s="42" t="s">
        <v>5827</v>
      </c>
    </row>
    <row r="30" spans="1:6" ht="15.75" x14ac:dyDescent="0.25">
      <c r="A30" s="182"/>
      <c r="B30" s="2381" t="s">
        <v>37298</v>
      </c>
      <c r="C30" s="2382"/>
      <c r="D30" s="182"/>
      <c r="E30" s="845"/>
      <c r="F30" s="42"/>
    </row>
    <row r="31" spans="1:6" ht="126" x14ac:dyDescent="0.25">
      <c r="A31" s="182">
        <v>19</v>
      </c>
      <c r="B31" s="182" t="s">
        <v>39402</v>
      </c>
      <c r="C31" s="182" t="s">
        <v>39403</v>
      </c>
      <c r="D31" s="182" t="s">
        <v>39404</v>
      </c>
      <c r="E31" s="845">
        <v>17279872.379999999</v>
      </c>
      <c r="F31" s="42" t="s">
        <v>13</v>
      </c>
    </row>
    <row r="32" spans="1:6" ht="47.25" x14ac:dyDescent="0.25">
      <c r="A32" s="182">
        <v>20</v>
      </c>
      <c r="B32" s="182" t="s">
        <v>39405</v>
      </c>
      <c r="C32" s="182" t="s">
        <v>39406</v>
      </c>
      <c r="D32" s="182" t="s">
        <v>39407</v>
      </c>
      <c r="E32" s="845">
        <v>3000000</v>
      </c>
      <c r="F32" s="42" t="s">
        <v>13</v>
      </c>
    </row>
    <row r="33" spans="1:6" ht="94.5" x14ac:dyDescent="0.25">
      <c r="A33" s="182">
        <v>21</v>
      </c>
      <c r="B33" s="182" t="s">
        <v>39408</v>
      </c>
      <c r="C33" s="182" t="s">
        <v>39409</v>
      </c>
      <c r="D33" s="182" t="s">
        <v>39410</v>
      </c>
      <c r="E33" s="845">
        <v>2000000</v>
      </c>
      <c r="F33" s="42" t="s">
        <v>5827</v>
      </c>
    </row>
    <row r="34" spans="1:6" ht="47.25" x14ac:dyDescent="0.25">
      <c r="A34" s="182">
        <v>22</v>
      </c>
      <c r="B34" s="182" t="s">
        <v>39411</v>
      </c>
      <c r="C34" s="182" t="s">
        <v>39412</v>
      </c>
      <c r="D34" s="182" t="s">
        <v>39413</v>
      </c>
      <c r="E34" s="845">
        <v>3000000</v>
      </c>
      <c r="F34" s="42" t="s">
        <v>13</v>
      </c>
    </row>
    <row r="35" spans="1:6" ht="15.75" x14ac:dyDescent="0.25">
      <c r="A35" s="182"/>
      <c r="B35" s="2381" t="s">
        <v>219</v>
      </c>
      <c r="C35" s="2382"/>
      <c r="D35" s="182"/>
      <c r="E35" s="845"/>
      <c r="F35" s="42"/>
    </row>
    <row r="36" spans="1:6" ht="110.25" x14ac:dyDescent="0.25">
      <c r="A36" s="182">
        <v>23</v>
      </c>
      <c r="B36" s="182" t="s">
        <v>39414</v>
      </c>
      <c r="C36" s="182" t="s">
        <v>39415</v>
      </c>
      <c r="D36" s="182" t="s">
        <v>39416</v>
      </c>
      <c r="E36" s="845">
        <v>2000000</v>
      </c>
      <c r="F36" s="42" t="s">
        <v>13</v>
      </c>
    </row>
    <row r="37" spans="1:6" ht="94.5" x14ac:dyDescent="0.25">
      <c r="A37" s="182">
        <v>24</v>
      </c>
      <c r="B37" s="182" t="s">
        <v>39417</v>
      </c>
      <c r="C37" s="182" t="s">
        <v>39418</v>
      </c>
      <c r="D37" s="182" t="s">
        <v>39419</v>
      </c>
      <c r="E37" s="845">
        <v>4000000</v>
      </c>
      <c r="F37" s="42" t="s">
        <v>13</v>
      </c>
    </row>
    <row r="38" spans="1:6" ht="47.25" x14ac:dyDescent="0.25">
      <c r="A38" s="182">
        <v>25</v>
      </c>
      <c r="B38" s="182" t="s">
        <v>39420</v>
      </c>
      <c r="C38" s="182" t="s">
        <v>39421</v>
      </c>
      <c r="D38" s="182" t="s">
        <v>39422</v>
      </c>
      <c r="E38" s="845">
        <v>2000000</v>
      </c>
      <c r="F38" s="42" t="s">
        <v>13</v>
      </c>
    </row>
    <row r="39" spans="1:6" ht="47.25" x14ac:dyDescent="0.25">
      <c r="A39" s="182">
        <v>26</v>
      </c>
      <c r="B39" s="182" t="s">
        <v>39423</v>
      </c>
      <c r="C39" s="182" t="s">
        <v>39424</v>
      </c>
      <c r="D39" s="182" t="s">
        <v>39425</v>
      </c>
      <c r="E39" s="845">
        <v>3000000</v>
      </c>
      <c r="F39" s="42" t="s">
        <v>13</v>
      </c>
    </row>
    <row r="40" spans="1:6" ht="78.75" x14ac:dyDescent="0.25">
      <c r="A40" s="182">
        <v>27</v>
      </c>
      <c r="B40" s="182" t="s">
        <v>39426</v>
      </c>
      <c r="C40" s="182" t="s">
        <v>39427</v>
      </c>
      <c r="D40" s="182" t="s">
        <v>39428</v>
      </c>
      <c r="E40" s="845">
        <v>3000000</v>
      </c>
      <c r="F40" s="42" t="s">
        <v>135</v>
      </c>
    </row>
    <row r="41" spans="1:6" ht="47.25" x14ac:dyDescent="0.25">
      <c r="A41" s="182">
        <v>28</v>
      </c>
      <c r="B41" s="182" t="s">
        <v>39429</v>
      </c>
      <c r="C41" s="182" t="s">
        <v>39430</v>
      </c>
      <c r="D41" s="182" t="s">
        <v>39431</v>
      </c>
      <c r="E41" s="845">
        <v>600000</v>
      </c>
      <c r="F41" s="42" t="s">
        <v>13</v>
      </c>
    </row>
    <row r="42" spans="1:6" ht="15.75" x14ac:dyDescent="0.25">
      <c r="A42" s="182"/>
      <c r="B42" s="2381" t="s">
        <v>477</v>
      </c>
      <c r="C42" s="2382"/>
      <c r="D42" s="182"/>
      <c r="E42" s="845"/>
      <c r="F42" s="42"/>
    </row>
    <row r="43" spans="1:6" ht="78.75" x14ac:dyDescent="0.25">
      <c r="A43" s="182">
        <v>29</v>
      </c>
      <c r="B43" s="182" t="s">
        <v>39432</v>
      </c>
      <c r="C43" s="182" t="s">
        <v>39433</v>
      </c>
      <c r="D43" s="182" t="s">
        <v>39434</v>
      </c>
      <c r="E43" s="845">
        <v>4677027.2</v>
      </c>
      <c r="F43" s="42" t="s">
        <v>13</v>
      </c>
    </row>
    <row r="44" spans="1:6" ht="15.75" x14ac:dyDescent="0.25">
      <c r="A44" s="182"/>
      <c r="B44" s="2381" t="s">
        <v>7808</v>
      </c>
      <c r="C44" s="2382"/>
      <c r="D44" s="182"/>
      <c r="E44" s="845"/>
      <c r="F44" s="42"/>
    </row>
    <row r="45" spans="1:6" ht="47.25" x14ac:dyDescent="0.25">
      <c r="A45" s="182">
        <v>30</v>
      </c>
      <c r="B45" s="182" t="s">
        <v>3442</v>
      </c>
      <c r="C45" s="182" t="s">
        <v>39435</v>
      </c>
      <c r="D45" s="182" t="s">
        <v>39436</v>
      </c>
      <c r="E45" s="845">
        <v>4000000</v>
      </c>
      <c r="F45" s="42" t="s">
        <v>13</v>
      </c>
    </row>
    <row r="46" spans="1:6" ht="15.75" x14ac:dyDescent="0.25">
      <c r="A46" s="182"/>
      <c r="B46" s="2381" t="s">
        <v>248</v>
      </c>
      <c r="C46" s="2435"/>
      <c r="D46" s="2382"/>
      <c r="E46" s="655">
        <f>SUM(E6:E45)</f>
        <v>90689655.170000002</v>
      </c>
      <c r="F46" s="42"/>
    </row>
    <row r="47" spans="1:6" s="91" customFormat="1" ht="15.75" x14ac:dyDescent="0.25">
      <c r="A47" s="277"/>
      <c r="B47" s="2365" t="s">
        <v>288</v>
      </c>
      <c r="C47" s="2367"/>
      <c r="D47" s="382"/>
      <c r="E47" s="897"/>
      <c r="F47" s="382"/>
    </row>
    <row r="48" spans="1:6" s="91" customFormat="1" ht="47.25" x14ac:dyDescent="0.25">
      <c r="A48" s="277">
        <v>1</v>
      </c>
      <c r="B48" s="156" t="s">
        <v>289</v>
      </c>
      <c r="C48" s="156"/>
      <c r="D48" s="156" t="s">
        <v>329</v>
      </c>
      <c r="E48" s="916">
        <v>1000000</v>
      </c>
      <c r="F48" s="149" t="s">
        <v>135</v>
      </c>
    </row>
    <row r="49" spans="1:6" s="91" customFormat="1" ht="15.75" x14ac:dyDescent="0.25">
      <c r="A49" s="277"/>
      <c r="B49" s="2365" t="s">
        <v>34</v>
      </c>
      <c r="C49" s="2367"/>
      <c r="D49" s="149"/>
      <c r="E49" s="896"/>
      <c r="F49" s="149"/>
    </row>
    <row r="50" spans="1:6" s="91" customFormat="1" ht="47.25" x14ac:dyDescent="0.25">
      <c r="A50" s="277">
        <v>2</v>
      </c>
      <c r="B50" s="149" t="s">
        <v>309</v>
      </c>
      <c r="C50" s="156"/>
      <c r="D50" s="149" t="s">
        <v>554</v>
      </c>
      <c r="E50" s="896">
        <v>4500000</v>
      </c>
      <c r="F50" s="149" t="s">
        <v>135</v>
      </c>
    </row>
    <row r="51" spans="1:6" s="91" customFormat="1" ht="15.75" x14ac:dyDescent="0.25">
      <c r="A51" s="182"/>
      <c r="B51" s="221" t="s">
        <v>248</v>
      </c>
      <c r="C51" s="1727"/>
      <c r="D51" s="1169"/>
      <c r="E51" s="655">
        <f>SUM(E48:E50)</f>
        <v>5500000</v>
      </c>
      <c r="F51" s="42"/>
    </row>
    <row r="52" spans="1:6" s="91" customFormat="1" ht="18" customHeight="1" x14ac:dyDescent="0.25">
      <c r="A52" s="182"/>
      <c r="B52" s="2373" t="s">
        <v>323</v>
      </c>
      <c r="C52" s="2431"/>
      <c r="D52" s="1169"/>
      <c r="E52" s="655"/>
      <c r="F52" s="42"/>
    </row>
    <row r="53" spans="1:6" ht="94.5" x14ac:dyDescent="0.25">
      <c r="A53" s="182">
        <v>21</v>
      </c>
      <c r="B53" s="182" t="s">
        <v>39437</v>
      </c>
      <c r="C53" s="182" t="s">
        <v>39438</v>
      </c>
      <c r="D53" s="182" t="s">
        <v>39410</v>
      </c>
      <c r="E53" s="845">
        <v>2000000</v>
      </c>
      <c r="F53" s="42" t="s">
        <v>5827</v>
      </c>
    </row>
    <row r="54" spans="1:6" ht="15.75" x14ac:dyDescent="0.25">
      <c r="A54" s="182"/>
      <c r="B54" s="182"/>
      <c r="C54" s="182"/>
      <c r="D54" s="182"/>
      <c r="E54" s="1304"/>
      <c r="F54" s="42"/>
    </row>
    <row r="55" spans="1:6" ht="21" customHeight="1" x14ac:dyDescent="0.25">
      <c r="A55" s="182"/>
      <c r="B55" s="2384" t="s">
        <v>324</v>
      </c>
      <c r="C55" s="2384"/>
      <c r="D55" s="182"/>
      <c r="E55" s="257">
        <f>E53+E51+E46</f>
        <v>98189655.170000002</v>
      </c>
      <c r="F55" s="42"/>
    </row>
    <row r="56" spans="1:6" ht="15.75" x14ac:dyDescent="0.25">
      <c r="A56" s="1652"/>
      <c r="B56" s="1652"/>
      <c r="C56" s="1652"/>
      <c r="D56" s="1652"/>
      <c r="E56" s="1653"/>
      <c r="F56" s="1654"/>
    </row>
    <row r="57" spans="1:6" ht="15.75" x14ac:dyDescent="0.25">
      <c r="A57" s="1652"/>
      <c r="B57" s="1652"/>
      <c r="C57" s="1652"/>
      <c r="D57" s="1652"/>
      <c r="E57" s="1653"/>
      <c r="F57" s="1654"/>
    </row>
    <row r="58" spans="1:6" ht="15.75" x14ac:dyDescent="0.25">
      <c r="A58" s="1652"/>
      <c r="B58" s="1652"/>
      <c r="C58" s="1652"/>
      <c r="D58" s="1652"/>
      <c r="E58" s="1653"/>
      <c r="F58" s="1654"/>
    </row>
    <row r="61" spans="1:6" x14ac:dyDescent="0.25">
      <c r="C61" s="3"/>
    </row>
  </sheetData>
  <mergeCells count="19">
    <mergeCell ref="B47:C47"/>
    <mergeCell ref="B49:C49"/>
    <mergeCell ref="B52:C52"/>
    <mergeCell ref="B55:C55"/>
    <mergeCell ref="B42:C42"/>
    <mergeCell ref="B44:C44"/>
    <mergeCell ref="B46:D46"/>
    <mergeCell ref="B35:C35"/>
    <mergeCell ref="B15:C15"/>
    <mergeCell ref="A1:F1"/>
    <mergeCell ref="A2:F2"/>
    <mergeCell ref="A3:F3"/>
    <mergeCell ref="B5:D5"/>
    <mergeCell ref="B11:D11"/>
    <mergeCell ref="B17:C17"/>
    <mergeCell ref="B19:C19"/>
    <mergeCell ref="B21:C21"/>
    <mergeCell ref="B24:C24"/>
    <mergeCell ref="B30:C30"/>
  </mergeCells>
  <pageMargins left="0.7" right="0.7" top="0.75" bottom="0.75" header="0.3" footer="0.3"/>
</worksheet>
</file>

<file path=xl/worksheets/sheet2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3"/>
  <sheetViews>
    <sheetView topLeftCell="A92" workbookViewId="0">
      <selection activeCell="C58" sqref="C58"/>
    </sheetView>
  </sheetViews>
  <sheetFormatPr defaultRowHeight="15.75" x14ac:dyDescent="0.25"/>
  <cols>
    <col min="1" max="1" width="9.140625" style="128"/>
    <col min="2" max="2" width="18.28515625" style="128" customWidth="1"/>
    <col min="3" max="3" width="45.28515625" style="128" customWidth="1"/>
    <col min="4" max="4" width="17.140625" style="128" customWidth="1"/>
    <col min="5" max="5" width="20" style="128" customWidth="1"/>
    <col min="6" max="6" width="10.42578125" style="128" customWidth="1"/>
    <col min="7" max="16384" width="9.140625" style="128"/>
  </cols>
  <sheetData>
    <row r="1" spans="1:6" x14ac:dyDescent="0.25">
      <c r="A1" s="2858" t="s">
        <v>0</v>
      </c>
      <c r="B1" s="2859"/>
      <c r="C1" s="2859"/>
      <c r="D1" s="2859"/>
      <c r="E1" s="2859"/>
      <c r="F1" s="2860"/>
    </row>
    <row r="2" spans="1:6" x14ac:dyDescent="0.25">
      <c r="A2" s="2858" t="s">
        <v>39439</v>
      </c>
      <c r="B2" s="2859"/>
      <c r="C2" s="2859"/>
      <c r="D2" s="2859"/>
      <c r="E2" s="2859"/>
      <c r="F2" s="2860"/>
    </row>
    <row r="3" spans="1:6" x14ac:dyDescent="0.25">
      <c r="A3" s="2858" t="s">
        <v>281</v>
      </c>
      <c r="B3" s="2859"/>
      <c r="C3" s="2859"/>
      <c r="D3" s="2859"/>
      <c r="E3" s="2859"/>
      <c r="F3" s="2860"/>
    </row>
    <row r="4" spans="1:6" x14ac:dyDescent="0.25">
      <c r="A4" s="280" t="s">
        <v>3</v>
      </c>
      <c r="B4" s="820" t="s">
        <v>283</v>
      </c>
      <c r="C4" s="820" t="s">
        <v>284</v>
      </c>
      <c r="D4" s="820" t="s">
        <v>285</v>
      </c>
      <c r="E4" s="867" t="s">
        <v>1202</v>
      </c>
      <c r="F4" s="820" t="s">
        <v>287</v>
      </c>
    </row>
    <row r="5" spans="1:6" x14ac:dyDescent="0.25">
      <c r="A5" s="277"/>
      <c r="B5" s="2939" t="s">
        <v>288</v>
      </c>
      <c r="C5" s="2940"/>
      <c r="D5" s="820"/>
      <c r="E5" s="867"/>
      <c r="F5" s="820"/>
    </row>
    <row r="6" spans="1:6" ht="47.25" x14ac:dyDescent="0.25">
      <c r="A6" s="277">
        <v>1</v>
      </c>
      <c r="B6" s="156" t="s">
        <v>289</v>
      </c>
      <c r="C6" s="156" t="s">
        <v>39440</v>
      </c>
      <c r="D6" s="156" t="s">
        <v>329</v>
      </c>
      <c r="E6" s="916">
        <v>1755205.84</v>
      </c>
      <c r="F6" s="149" t="s">
        <v>272</v>
      </c>
    </row>
    <row r="7" spans="1:6" ht="157.5" x14ac:dyDescent="0.25">
      <c r="A7" s="277">
        <v>2</v>
      </c>
      <c r="B7" s="156" t="s">
        <v>295</v>
      </c>
      <c r="C7" s="156" t="s">
        <v>39441</v>
      </c>
      <c r="D7" s="156" t="s">
        <v>39442</v>
      </c>
      <c r="E7" s="1150">
        <v>1276694.8500000001</v>
      </c>
      <c r="F7" s="149" t="s">
        <v>272</v>
      </c>
    </row>
    <row r="8" spans="1:6" ht="31.5" x14ac:dyDescent="0.25">
      <c r="A8" s="277">
        <v>3</v>
      </c>
      <c r="B8" s="156" t="s">
        <v>17</v>
      </c>
      <c r="C8" s="156" t="s">
        <v>39443</v>
      </c>
      <c r="D8" s="156" t="s">
        <v>537</v>
      </c>
      <c r="E8" s="916">
        <v>169920</v>
      </c>
      <c r="F8" s="149" t="s">
        <v>272</v>
      </c>
    </row>
    <row r="9" spans="1:6" ht="47.25" x14ac:dyDescent="0.25">
      <c r="A9" s="277">
        <v>4</v>
      </c>
      <c r="B9" s="156" t="s">
        <v>20</v>
      </c>
      <c r="C9" s="156" t="s">
        <v>39444</v>
      </c>
      <c r="D9" s="156" t="s">
        <v>37449</v>
      </c>
      <c r="E9" s="916">
        <v>58800</v>
      </c>
      <c r="F9" s="149" t="s">
        <v>272</v>
      </c>
    </row>
    <row r="10" spans="1:6" ht="94.5" x14ac:dyDescent="0.25">
      <c r="A10" s="277">
        <v>5</v>
      </c>
      <c r="B10" s="156" t="s">
        <v>23</v>
      </c>
      <c r="C10" s="156" t="s">
        <v>39445</v>
      </c>
      <c r="D10" s="156" t="s">
        <v>541</v>
      </c>
      <c r="E10" s="1150">
        <v>948000</v>
      </c>
      <c r="F10" s="149" t="s">
        <v>272</v>
      </c>
    </row>
    <row r="11" spans="1:6" x14ac:dyDescent="0.25">
      <c r="A11" s="277"/>
      <c r="B11" s="2854" t="s">
        <v>8484</v>
      </c>
      <c r="C11" s="2856"/>
      <c r="D11" s="277"/>
      <c r="E11" s="915"/>
      <c r="F11" s="277"/>
    </row>
    <row r="12" spans="1:6" x14ac:dyDescent="0.25">
      <c r="A12" s="3135"/>
      <c r="B12" s="2429" t="s">
        <v>295</v>
      </c>
      <c r="C12" s="2429" t="s">
        <v>39446</v>
      </c>
      <c r="D12" s="2429" t="s">
        <v>336</v>
      </c>
      <c r="E12" s="3133">
        <v>207510.34</v>
      </c>
      <c r="F12" s="2873" t="s">
        <v>272</v>
      </c>
    </row>
    <row r="13" spans="1:6" x14ac:dyDescent="0.25">
      <c r="A13" s="3136"/>
      <c r="B13" s="2429"/>
      <c r="C13" s="2429"/>
      <c r="D13" s="2429"/>
      <c r="E13" s="3134"/>
      <c r="F13" s="2873"/>
    </row>
    <row r="14" spans="1:6" x14ac:dyDescent="0.25">
      <c r="A14" s="3135"/>
      <c r="B14" s="2429" t="s">
        <v>23</v>
      </c>
      <c r="C14" s="2429" t="s">
        <v>39447</v>
      </c>
      <c r="D14" s="2429" t="s">
        <v>541</v>
      </c>
      <c r="E14" s="3133">
        <v>1369600</v>
      </c>
      <c r="F14" s="2873" t="s">
        <v>272</v>
      </c>
    </row>
    <row r="15" spans="1:6" x14ac:dyDescent="0.25">
      <c r="A15" s="3136"/>
      <c r="B15" s="2429"/>
      <c r="C15" s="2429"/>
      <c r="D15" s="2429"/>
      <c r="E15" s="3134"/>
      <c r="F15" s="2873"/>
    </row>
    <row r="16" spans="1:6" x14ac:dyDescent="0.25">
      <c r="A16" s="3135"/>
      <c r="B16" s="2429" t="s">
        <v>4720</v>
      </c>
      <c r="C16" s="2429" t="s">
        <v>39448</v>
      </c>
      <c r="D16" s="2429" t="s">
        <v>4984</v>
      </c>
      <c r="E16" s="3133">
        <v>1027200</v>
      </c>
      <c r="F16" s="2873" t="s">
        <v>272</v>
      </c>
    </row>
    <row r="17" spans="1:6" x14ac:dyDescent="0.25">
      <c r="A17" s="3136"/>
      <c r="B17" s="2429"/>
      <c r="C17" s="2429"/>
      <c r="D17" s="2429"/>
      <c r="E17" s="3134"/>
      <c r="F17" s="2873"/>
    </row>
    <row r="18" spans="1:6" x14ac:dyDescent="0.25">
      <c r="A18" s="277"/>
      <c r="B18" s="2375" t="s">
        <v>40</v>
      </c>
      <c r="C18" s="2376"/>
      <c r="D18" s="156"/>
      <c r="E18" s="1150"/>
      <c r="F18" s="149"/>
    </row>
    <row r="19" spans="1:6" ht="94.5" x14ac:dyDescent="0.25">
      <c r="A19" s="277"/>
      <c r="B19" s="156" t="s">
        <v>41</v>
      </c>
      <c r="C19" s="156" t="s">
        <v>39449</v>
      </c>
      <c r="D19" s="149" t="s">
        <v>302</v>
      </c>
      <c r="E19" s="917">
        <v>4568965.5199999996</v>
      </c>
      <c r="F19" s="149" t="s">
        <v>272</v>
      </c>
    </row>
    <row r="20" spans="1:6" x14ac:dyDescent="0.25">
      <c r="A20" s="277"/>
      <c r="B20" s="2375" t="s">
        <v>34</v>
      </c>
      <c r="C20" s="2376"/>
      <c r="D20" s="156"/>
      <c r="E20" s="1150"/>
      <c r="F20" s="156"/>
    </row>
    <row r="21" spans="1:6" x14ac:dyDescent="0.25">
      <c r="A21" s="3135"/>
      <c r="B21" s="2873" t="s">
        <v>309</v>
      </c>
      <c r="C21" s="2429" t="s">
        <v>37457</v>
      </c>
      <c r="D21" s="2873" t="s">
        <v>37458</v>
      </c>
      <c r="E21" s="3137">
        <v>11479214.17</v>
      </c>
      <c r="F21" s="2873" t="s">
        <v>272</v>
      </c>
    </row>
    <row r="22" spans="1:6" x14ac:dyDescent="0.25">
      <c r="A22" s="3136"/>
      <c r="B22" s="2873"/>
      <c r="C22" s="2429"/>
      <c r="D22" s="2873"/>
      <c r="E22" s="3138"/>
      <c r="F22" s="2873"/>
    </row>
    <row r="23" spans="1:6" ht="47.25" x14ac:dyDescent="0.25">
      <c r="A23" s="277"/>
      <c r="B23" s="149" t="s">
        <v>342</v>
      </c>
      <c r="C23" s="156" t="s">
        <v>37459</v>
      </c>
      <c r="D23" s="149" t="s">
        <v>37458</v>
      </c>
      <c r="E23" s="917">
        <v>6000000</v>
      </c>
      <c r="F23" s="149" t="s">
        <v>272</v>
      </c>
    </row>
    <row r="24" spans="1:6" x14ac:dyDescent="0.25">
      <c r="A24" s="277"/>
      <c r="B24" s="382" t="s">
        <v>306</v>
      </c>
      <c r="C24" s="156"/>
      <c r="D24" s="149"/>
      <c r="E24" s="917"/>
      <c r="F24" s="149"/>
    </row>
    <row r="25" spans="1:6" ht="409.5" x14ac:dyDescent="0.25">
      <c r="A25" s="277"/>
      <c r="B25" s="156" t="s">
        <v>741</v>
      </c>
      <c r="C25" s="156" t="s">
        <v>39450</v>
      </c>
      <c r="D25" s="149" t="s">
        <v>39451</v>
      </c>
      <c r="E25" s="917">
        <v>1736206.9</v>
      </c>
      <c r="F25" s="149" t="s">
        <v>13</v>
      </c>
    </row>
    <row r="26" spans="1:6" x14ac:dyDescent="0.25">
      <c r="A26" s="277"/>
      <c r="B26" s="2365" t="s">
        <v>37296</v>
      </c>
      <c r="C26" s="2367"/>
      <c r="D26" s="149"/>
      <c r="E26" s="917"/>
      <c r="F26" s="149"/>
    </row>
    <row r="27" spans="1:6" ht="78.75" x14ac:dyDescent="0.25">
      <c r="A27" s="277"/>
      <c r="B27" s="149" t="s">
        <v>39452</v>
      </c>
      <c r="C27" s="156" t="s">
        <v>39453</v>
      </c>
      <c r="D27" s="156" t="s">
        <v>39454</v>
      </c>
      <c r="E27" s="896">
        <v>2400000</v>
      </c>
      <c r="F27" s="149" t="s">
        <v>13</v>
      </c>
    </row>
    <row r="28" spans="1:6" ht="94.5" x14ac:dyDescent="0.25">
      <c r="A28" s="277"/>
      <c r="B28" s="149" t="s">
        <v>39455</v>
      </c>
      <c r="C28" s="156" t="s">
        <v>39456</v>
      </c>
      <c r="D28" s="156" t="s">
        <v>39514</v>
      </c>
      <c r="E28" s="896">
        <v>3600000</v>
      </c>
      <c r="F28" s="149" t="s">
        <v>13</v>
      </c>
    </row>
    <row r="29" spans="1:6" x14ac:dyDescent="0.25">
      <c r="A29" s="3135"/>
      <c r="B29" s="2873" t="s">
        <v>39457</v>
      </c>
      <c r="C29" s="2429" t="s">
        <v>39458</v>
      </c>
      <c r="D29" s="2873" t="s">
        <v>39459</v>
      </c>
      <c r="E29" s="3137">
        <v>2000000</v>
      </c>
      <c r="F29" s="2873" t="s">
        <v>13</v>
      </c>
    </row>
    <row r="30" spans="1:6" x14ac:dyDescent="0.25">
      <c r="A30" s="3136"/>
      <c r="B30" s="2873"/>
      <c r="C30" s="2429"/>
      <c r="D30" s="2873"/>
      <c r="E30" s="3138"/>
      <c r="F30" s="2873"/>
    </row>
    <row r="31" spans="1:6" ht="141.75" x14ac:dyDescent="0.25">
      <c r="A31" s="277"/>
      <c r="B31" s="149" t="s">
        <v>39460</v>
      </c>
      <c r="C31" s="156" t="s">
        <v>39461</v>
      </c>
      <c r="D31" s="149" t="s">
        <v>39462</v>
      </c>
      <c r="E31" s="896">
        <v>2000000</v>
      </c>
      <c r="F31" s="149" t="s">
        <v>13</v>
      </c>
    </row>
    <row r="32" spans="1:6" x14ac:dyDescent="0.25">
      <c r="A32" s="3135"/>
      <c r="B32" s="2873" t="s">
        <v>39463</v>
      </c>
      <c r="C32" s="2429" t="s">
        <v>39464</v>
      </c>
      <c r="D32" s="2873" t="s">
        <v>39515</v>
      </c>
      <c r="E32" s="3137">
        <v>2000000</v>
      </c>
      <c r="F32" s="2873" t="s">
        <v>13</v>
      </c>
    </row>
    <row r="33" spans="1:6" x14ac:dyDescent="0.25">
      <c r="A33" s="3136"/>
      <c r="B33" s="2873"/>
      <c r="C33" s="2429"/>
      <c r="D33" s="2873"/>
      <c r="E33" s="3138"/>
      <c r="F33" s="2873"/>
    </row>
    <row r="34" spans="1:6" x14ac:dyDescent="0.25">
      <c r="A34" s="3135"/>
      <c r="B34" s="2873" t="s">
        <v>39465</v>
      </c>
      <c r="C34" s="2429" t="s">
        <v>39466</v>
      </c>
      <c r="D34" s="2429" t="s">
        <v>39467</v>
      </c>
      <c r="E34" s="3137">
        <v>2400000</v>
      </c>
      <c r="F34" s="2873" t="s">
        <v>13</v>
      </c>
    </row>
    <row r="35" spans="1:6" x14ac:dyDescent="0.25">
      <c r="A35" s="3136"/>
      <c r="B35" s="2873"/>
      <c r="C35" s="2429"/>
      <c r="D35" s="2429"/>
      <c r="E35" s="3138"/>
      <c r="F35" s="2873"/>
    </row>
    <row r="36" spans="1:6" x14ac:dyDescent="0.25">
      <c r="A36" s="3135"/>
      <c r="B36" s="2873" t="s">
        <v>20445</v>
      </c>
      <c r="C36" s="2429" t="s">
        <v>39468</v>
      </c>
      <c r="D36" s="2429" t="s">
        <v>39469</v>
      </c>
      <c r="E36" s="3137">
        <v>2000000</v>
      </c>
      <c r="F36" s="2873" t="s">
        <v>1294</v>
      </c>
    </row>
    <row r="37" spans="1:6" x14ac:dyDescent="0.25">
      <c r="A37" s="3136"/>
      <c r="B37" s="2873"/>
      <c r="C37" s="2429"/>
      <c r="D37" s="2429"/>
      <c r="E37" s="3138"/>
      <c r="F37" s="2873"/>
    </row>
    <row r="38" spans="1:6" x14ac:dyDescent="0.25">
      <c r="A38" s="3135"/>
      <c r="B38" s="2873" t="s">
        <v>39470</v>
      </c>
      <c r="C38" s="2429" t="s">
        <v>39471</v>
      </c>
      <c r="D38" s="2873" t="s">
        <v>39516</v>
      </c>
      <c r="E38" s="3137">
        <v>2000000</v>
      </c>
      <c r="F38" s="2873" t="s">
        <v>13</v>
      </c>
    </row>
    <row r="39" spans="1:6" x14ac:dyDescent="0.25">
      <c r="A39" s="3136"/>
      <c r="B39" s="2873"/>
      <c r="C39" s="2429"/>
      <c r="D39" s="2873"/>
      <c r="E39" s="3138"/>
      <c r="F39" s="2873"/>
    </row>
    <row r="40" spans="1:6" ht="78.75" x14ac:dyDescent="0.25">
      <c r="A40" s="902"/>
      <c r="B40" s="149" t="s">
        <v>39472</v>
      </c>
      <c r="C40" s="156" t="s">
        <v>39473</v>
      </c>
      <c r="D40" s="156" t="s">
        <v>39474</v>
      </c>
      <c r="E40" s="917">
        <v>2400000</v>
      </c>
      <c r="F40" s="149" t="s">
        <v>13</v>
      </c>
    </row>
    <row r="41" spans="1:6" x14ac:dyDescent="0.25">
      <c r="A41" s="277"/>
      <c r="B41" s="2365" t="s">
        <v>37298</v>
      </c>
      <c r="C41" s="2367"/>
      <c r="D41" s="149"/>
      <c r="E41" s="917"/>
      <c r="F41" s="149"/>
    </row>
    <row r="42" spans="1:6" ht="94.5" x14ac:dyDescent="0.25">
      <c r="A42" s="277"/>
      <c r="B42" s="149" t="s">
        <v>39475</v>
      </c>
      <c r="C42" s="156" t="s">
        <v>39476</v>
      </c>
      <c r="D42" s="149" t="s">
        <v>39477</v>
      </c>
      <c r="E42" s="917">
        <v>2400000</v>
      </c>
      <c r="F42" s="149" t="s">
        <v>13</v>
      </c>
    </row>
    <row r="43" spans="1:6" ht="94.5" x14ac:dyDescent="0.25">
      <c r="A43" s="277"/>
      <c r="B43" s="149" t="s">
        <v>39478</v>
      </c>
      <c r="C43" s="156" t="s">
        <v>39479</v>
      </c>
      <c r="D43" s="149" t="s">
        <v>39480</v>
      </c>
      <c r="E43" s="917">
        <v>3000000</v>
      </c>
      <c r="F43" s="149" t="s">
        <v>13</v>
      </c>
    </row>
    <row r="44" spans="1:6" x14ac:dyDescent="0.25">
      <c r="A44" s="277"/>
      <c r="B44" s="2365" t="s">
        <v>481</v>
      </c>
      <c r="C44" s="2367"/>
      <c r="D44" s="149"/>
      <c r="E44" s="917"/>
      <c r="F44" s="149"/>
    </row>
    <row r="45" spans="1:6" ht="63" x14ac:dyDescent="0.25">
      <c r="A45" s="277"/>
      <c r="B45" s="149" t="s">
        <v>1194</v>
      </c>
      <c r="C45" s="156" t="s">
        <v>39481</v>
      </c>
      <c r="D45" s="149" t="s">
        <v>39482</v>
      </c>
      <c r="E45" s="917">
        <v>1500000</v>
      </c>
      <c r="F45" s="149" t="s">
        <v>13</v>
      </c>
    </row>
    <row r="46" spans="1:6" x14ac:dyDescent="0.25">
      <c r="A46" s="277"/>
      <c r="B46" s="382" t="s">
        <v>5865</v>
      </c>
      <c r="C46" s="156"/>
      <c r="D46" s="149"/>
      <c r="E46" s="917"/>
      <c r="F46" s="149"/>
    </row>
    <row r="47" spans="1:6" ht="141.75" x14ac:dyDescent="0.25">
      <c r="A47" s="277"/>
      <c r="B47" s="149" t="s">
        <v>2357</v>
      </c>
      <c r="C47" s="156" t="s">
        <v>39483</v>
      </c>
      <c r="D47" s="149" t="s">
        <v>39484</v>
      </c>
      <c r="E47" s="917">
        <v>4677027.2</v>
      </c>
      <c r="F47" s="149" t="s">
        <v>13</v>
      </c>
    </row>
    <row r="48" spans="1:6" x14ac:dyDescent="0.25">
      <c r="A48" s="277"/>
      <c r="B48" s="2365" t="s">
        <v>219</v>
      </c>
      <c r="C48" s="2367"/>
      <c r="D48" s="149"/>
      <c r="E48" s="917"/>
      <c r="F48" s="149"/>
    </row>
    <row r="49" spans="1:6" ht="126" x14ac:dyDescent="0.25">
      <c r="A49" s="277"/>
      <c r="B49" s="149" t="s">
        <v>39485</v>
      </c>
      <c r="C49" s="156" t="s">
        <v>39486</v>
      </c>
      <c r="D49" s="149" t="s">
        <v>39487</v>
      </c>
      <c r="E49" s="917">
        <v>336000</v>
      </c>
      <c r="F49" s="149" t="s">
        <v>13</v>
      </c>
    </row>
    <row r="50" spans="1:6" ht="78.75" x14ac:dyDescent="0.25">
      <c r="A50" s="277"/>
      <c r="B50" s="149" t="s">
        <v>39488</v>
      </c>
      <c r="C50" s="156" t="s">
        <v>39489</v>
      </c>
      <c r="D50" s="149" t="s">
        <v>39490</v>
      </c>
      <c r="E50" s="917">
        <v>3000000</v>
      </c>
      <c r="F50" s="149"/>
    </row>
    <row r="51" spans="1:6" x14ac:dyDescent="0.25">
      <c r="A51" s="277"/>
      <c r="B51" s="2365" t="s">
        <v>4808</v>
      </c>
      <c r="C51" s="2367"/>
      <c r="D51" s="149"/>
      <c r="E51" s="1479"/>
      <c r="F51" s="149"/>
    </row>
    <row r="52" spans="1:6" ht="94.5" x14ac:dyDescent="0.25">
      <c r="A52" s="277"/>
      <c r="B52" s="149" t="s">
        <v>700</v>
      </c>
      <c r="C52" s="156" t="s">
        <v>39491</v>
      </c>
      <c r="D52" s="149" t="s">
        <v>39492</v>
      </c>
      <c r="E52" s="917">
        <v>1000000</v>
      </c>
      <c r="F52" s="149" t="s">
        <v>13</v>
      </c>
    </row>
    <row r="53" spans="1:6" x14ac:dyDescent="0.25">
      <c r="A53" s="1270"/>
      <c r="B53" s="1655" t="s">
        <v>248</v>
      </c>
      <c r="C53" s="666"/>
      <c r="D53" s="781"/>
      <c r="E53" s="1656">
        <f>SUM(E6:E52)</f>
        <v>67310344.819999993</v>
      </c>
      <c r="F53" s="781"/>
    </row>
    <row r="54" spans="1:6" x14ac:dyDescent="0.25">
      <c r="A54" s="277"/>
      <c r="B54" s="2365" t="s">
        <v>288</v>
      </c>
      <c r="C54" s="2367"/>
      <c r="D54" s="382"/>
      <c r="E54" s="897"/>
      <c r="F54" s="382"/>
    </row>
    <row r="55" spans="1:6" ht="47.25" x14ac:dyDescent="0.25">
      <c r="A55" s="277">
        <v>1</v>
      </c>
      <c r="B55" s="156" t="s">
        <v>289</v>
      </c>
      <c r="C55" s="156" t="s">
        <v>37290</v>
      </c>
      <c r="D55" s="156" t="s">
        <v>329</v>
      </c>
      <c r="E55" s="916">
        <v>1000000</v>
      </c>
      <c r="F55" s="149" t="s">
        <v>135</v>
      </c>
    </row>
    <row r="56" spans="1:6" x14ac:dyDescent="0.25">
      <c r="A56" s="277"/>
      <c r="B56" s="2365" t="s">
        <v>34</v>
      </c>
      <c r="C56" s="2367"/>
      <c r="D56" s="149"/>
      <c r="E56" s="896"/>
      <c r="F56" s="149"/>
    </row>
    <row r="57" spans="1:6" ht="47.25" x14ac:dyDescent="0.25">
      <c r="A57" s="277">
        <v>2</v>
      </c>
      <c r="B57" s="149" t="s">
        <v>309</v>
      </c>
      <c r="C57" s="156" t="s">
        <v>37291</v>
      </c>
      <c r="D57" s="149" t="s">
        <v>554</v>
      </c>
      <c r="E57" s="896">
        <v>4500000</v>
      </c>
      <c r="F57" s="149" t="s">
        <v>135</v>
      </c>
    </row>
    <row r="58" spans="1:6" x14ac:dyDescent="0.25">
      <c r="A58" s="277"/>
      <c r="B58" s="382" t="s">
        <v>704</v>
      </c>
      <c r="C58" s="251"/>
      <c r="D58" s="382"/>
      <c r="E58" s="897">
        <v>5500000</v>
      </c>
      <c r="F58" s="149"/>
    </row>
    <row r="59" spans="1:6" ht="18" customHeight="1" x14ac:dyDescent="0.25">
      <c r="A59" s="277"/>
      <c r="B59" s="2351" t="s">
        <v>323</v>
      </c>
      <c r="C59" s="2358"/>
      <c r="D59" s="382"/>
      <c r="E59" s="897"/>
      <c r="F59" s="149"/>
    </row>
    <row r="60" spans="1:6" ht="299.25" customHeight="1" x14ac:dyDescent="0.25">
      <c r="A60" s="831">
        <v>1</v>
      </c>
      <c r="B60" s="149" t="s">
        <v>39493</v>
      </c>
      <c r="C60" s="365" t="s">
        <v>39494</v>
      </c>
      <c r="D60" s="156" t="s">
        <v>39495</v>
      </c>
      <c r="E60" s="841">
        <v>14000000</v>
      </c>
      <c r="F60" s="421" t="s">
        <v>135</v>
      </c>
    </row>
    <row r="61" spans="1:6" x14ac:dyDescent="0.25">
      <c r="A61" s="88"/>
      <c r="B61" s="88" t="s">
        <v>248</v>
      </c>
      <c r="C61" s="88"/>
      <c r="D61" s="88"/>
      <c r="E61" s="847">
        <v>14000000</v>
      </c>
      <c r="F61" s="88"/>
    </row>
    <row r="62" spans="1:6" x14ac:dyDescent="0.25">
      <c r="A62" s="88"/>
      <c r="B62" s="88" t="s">
        <v>324</v>
      </c>
      <c r="C62" s="88"/>
      <c r="D62" s="88"/>
      <c r="E62" s="89">
        <f>E61+E58+E53</f>
        <v>86810344.819999993</v>
      </c>
      <c r="F62" s="88"/>
    </row>
    <row r="66" spans="1:6" x14ac:dyDescent="0.25">
      <c r="A66" s="2352" t="s">
        <v>0</v>
      </c>
      <c r="B66" s="2352"/>
      <c r="C66" s="2352"/>
      <c r="D66" s="2352"/>
      <c r="E66" s="2352"/>
      <c r="F66" s="2352"/>
    </row>
    <row r="67" spans="1:6" x14ac:dyDescent="0.25">
      <c r="A67" s="2352" t="s">
        <v>39496</v>
      </c>
      <c r="B67" s="2352"/>
      <c r="C67" s="2352"/>
      <c r="D67" s="2352"/>
      <c r="E67" s="2352"/>
      <c r="F67" s="2352"/>
    </row>
    <row r="68" spans="1:6" x14ac:dyDescent="0.25">
      <c r="A68" s="2352" t="s">
        <v>18642</v>
      </c>
      <c r="B68" s="2352"/>
      <c r="C68" s="2352"/>
      <c r="D68" s="2352"/>
      <c r="E68" s="2352"/>
      <c r="F68" s="2352"/>
    </row>
    <row r="69" spans="1:6" ht="31.5" x14ac:dyDescent="0.25">
      <c r="A69" s="270" t="s">
        <v>3</v>
      </c>
      <c r="B69" s="437" t="s">
        <v>283</v>
      </c>
      <c r="C69" s="437" t="s">
        <v>284</v>
      </c>
      <c r="D69" s="45" t="s">
        <v>5291</v>
      </c>
      <c r="E69" s="301" t="s">
        <v>708</v>
      </c>
      <c r="F69" s="264" t="s">
        <v>1228</v>
      </c>
    </row>
    <row r="70" spans="1:6" x14ac:dyDescent="0.25">
      <c r="A70" s="270"/>
      <c r="B70" s="2330" t="s">
        <v>9</v>
      </c>
      <c r="C70" s="2331"/>
      <c r="D70" s="45"/>
      <c r="E70" s="301"/>
      <c r="F70" s="264"/>
    </row>
    <row r="71" spans="1:6" ht="47.25" x14ac:dyDescent="0.25">
      <c r="A71" s="182">
        <v>1</v>
      </c>
      <c r="B71" s="182" t="s">
        <v>289</v>
      </c>
      <c r="C71" s="182" t="s">
        <v>39440</v>
      </c>
      <c r="D71" s="182" t="s">
        <v>329</v>
      </c>
      <c r="E71" s="438">
        <v>250000</v>
      </c>
      <c r="F71" s="269" t="s">
        <v>272</v>
      </c>
    </row>
    <row r="72" spans="1:6" ht="141.75" x14ac:dyDescent="0.25">
      <c r="A72" s="182">
        <v>2</v>
      </c>
      <c r="B72" s="182" t="s">
        <v>295</v>
      </c>
      <c r="C72" s="182" t="s">
        <v>39441</v>
      </c>
      <c r="D72" s="182" t="s">
        <v>488</v>
      </c>
      <c r="E72" s="438">
        <v>282758.62</v>
      </c>
      <c r="F72" s="269" t="s">
        <v>272</v>
      </c>
    </row>
    <row r="73" spans="1:6" ht="31.5" x14ac:dyDescent="0.25">
      <c r="A73" s="182">
        <v>3</v>
      </c>
      <c r="B73" s="182" t="s">
        <v>17</v>
      </c>
      <c r="C73" s="182" t="s">
        <v>39443</v>
      </c>
      <c r="D73" s="182" t="s">
        <v>537</v>
      </c>
      <c r="E73" s="438">
        <v>9800</v>
      </c>
      <c r="F73" s="269" t="s">
        <v>272</v>
      </c>
    </row>
    <row r="74" spans="1:6" ht="47.25" x14ac:dyDescent="0.25">
      <c r="A74" s="182">
        <v>4</v>
      </c>
      <c r="B74" s="182" t="s">
        <v>20</v>
      </c>
      <c r="C74" s="182" t="s">
        <v>39444</v>
      </c>
      <c r="D74" s="182" t="s">
        <v>37449</v>
      </c>
      <c r="E74" s="438">
        <v>28320</v>
      </c>
      <c r="F74" s="269" t="s">
        <v>272</v>
      </c>
    </row>
    <row r="75" spans="1:6" ht="94.5" x14ac:dyDescent="0.25">
      <c r="A75" s="182">
        <v>5</v>
      </c>
      <c r="B75" s="182" t="s">
        <v>23</v>
      </c>
      <c r="C75" s="182" t="s">
        <v>39445</v>
      </c>
      <c r="D75" s="182" t="s">
        <v>541</v>
      </c>
      <c r="E75" s="438">
        <v>111880</v>
      </c>
      <c r="F75" s="269" t="s">
        <v>272</v>
      </c>
    </row>
    <row r="76" spans="1:6" ht="94.5" x14ac:dyDescent="0.25">
      <c r="A76" s="182">
        <v>6</v>
      </c>
      <c r="B76" s="182" t="s">
        <v>37451</v>
      </c>
      <c r="C76" s="182" t="s">
        <v>39449</v>
      </c>
      <c r="D76" s="269" t="s">
        <v>302</v>
      </c>
      <c r="E76" s="151">
        <v>568965.51</v>
      </c>
      <c r="F76" s="269" t="s">
        <v>272</v>
      </c>
    </row>
    <row r="77" spans="1:6" x14ac:dyDescent="0.25">
      <c r="A77" s="182"/>
      <c r="B77" s="2381" t="s">
        <v>8990</v>
      </c>
      <c r="C77" s="2382"/>
      <c r="D77" s="269"/>
      <c r="E77" s="151"/>
      <c r="F77" s="269"/>
    </row>
    <row r="78" spans="1:6" ht="110.25" x14ac:dyDescent="0.25">
      <c r="A78" s="182">
        <v>7</v>
      </c>
      <c r="B78" s="182" t="s">
        <v>295</v>
      </c>
      <c r="C78" s="182" t="s">
        <v>39446</v>
      </c>
      <c r="D78" s="182" t="s">
        <v>336</v>
      </c>
      <c r="E78" s="438">
        <v>61379.32</v>
      </c>
      <c r="F78" s="269" t="s">
        <v>272</v>
      </c>
    </row>
    <row r="79" spans="1:6" ht="94.5" x14ac:dyDescent="0.25">
      <c r="A79" s="182">
        <v>8</v>
      </c>
      <c r="B79" s="182" t="s">
        <v>23</v>
      </c>
      <c r="C79" s="182" t="s">
        <v>39447</v>
      </c>
      <c r="D79" s="182" t="s">
        <v>541</v>
      </c>
      <c r="E79" s="438">
        <v>200000</v>
      </c>
      <c r="F79" s="269" t="s">
        <v>272</v>
      </c>
    </row>
    <row r="80" spans="1:6" ht="94.5" x14ac:dyDescent="0.25">
      <c r="A80" s="182">
        <v>9</v>
      </c>
      <c r="B80" s="182" t="s">
        <v>299</v>
      </c>
      <c r="C80" s="182" t="s">
        <v>39448</v>
      </c>
      <c r="D80" s="182" t="s">
        <v>1244</v>
      </c>
      <c r="E80" s="438">
        <v>80000</v>
      </c>
      <c r="F80" s="269" t="s">
        <v>272</v>
      </c>
    </row>
    <row r="81" spans="1:6" x14ac:dyDescent="0.25">
      <c r="A81" s="182"/>
      <c r="B81" s="264" t="s">
        <v>34</v>
      </c>
      <c r="C81" s="182"/>
      <c r="D81" s="182"/>
      <c r="E81" s="438"/>
      <c r="F81" s="269"/>
    </row>
    <row r="82" spans="1:6" ht="47.25" x14ac:dyDescent="0.25">
      <c r="A82" s="182">
        <v>10</v>
      </c>
      <c r="B82" s="269" t="s">
        <v>309</v>
      </c>
      <c r="C82" s="182" t="s">
        <v>37457</v>
      </c>
      <c r="D82" s="269" t="s">
        <v>39497</v>
      </c>
      <c r="E82" s="151">
        <v>1544827.59</v>
      </c>
      <c r="F82" s="269" t="s">
        <v>272</v>
      </c>
    </row>
    <row r="83" spans="1:6" ht="47.25" x14ac:dyDescent="0.25">
      <c r="A83" s="182">
        <v>11</v>
      </c>
      <c r="B83" s="269" t="s">
        <v>342</v>
      </c>
      <c r="C83" s="182" t="s">
        <v>37459</v>
      </c>
      <c r="D83" s="269" t="s">
        <v>39498</v>
      </c>
      <c r="E83" s="151">
        <v>1300000</v>
      </c>
      <c r="F83" s="269" t="s">
        <v>272</v>
      </c>
    </row>
    <row r="84" spans="1:6" x14ac:dyDescent="0.25">
      <c r="A84" s="182"/>
      <c r="B84" s="2330" t="s">
        <v>5895</v>
      </c>
      <c r="C84" s="2331"/>
      <c r="D84" s="269"/>
      <c r="E84" s="151"/>
      <c r="F84" s="269"/>
    </row>
    <row r="85" spans="1:6" ht="110.25" x14ac:dyDescent="0.25">
      <c r="A85" s="182">
        <v>12</v>
      </c>
      <c r="B85" s="269" t="s">
        <v>39499</v>
      </c>
      <c r="C85" s="182" t="s">
        <v>39500</v>
      </c>
      <c r="D85" s="269" t="s">
        <v>39501</v>
      </c>
      <c r="E85" s="151">
        <v>1441379.3</v>
      </c>
      <c r="F85" s="269" t="s">
        <v>13</v>
      </c>
    </row>
    <row r="86" spans="1:6" x14ac:dyDescent="0.25">
      <c r="A86" s="182"/>
      <c r="B86" s="2330" t="s">
        <v>5872</v>
      </c>
      <c r="C86" s="2331"/>
      <c r="D86" s="269"/>
      <c r="E86" s="151"/>
      <c r="F86" s="269"/>
    </row>
    <row r="87" spans="1:6" ht="94.5" x14ac:dyDescent="0.25">
      <c r="A87" s="182">
        <v>13</v>
      </c>
      <c r="B87" s="269" t="s">
        <v>39478</v>
      </c>
      <c r="C87" s="182" t="s">
        <v>39502</v>
      </c>
      <c r="D87" s="269" t="s">
        <v>39480</v>
      </c>
      <c r="E87" s="151">
        <v>3000000</v>
      </c>
      <c r="F87" s="269" t="s">
        <v>13</v>
      </c>
    </row>
    <row r="88" spans="1:6" ht="63" x14ac:dyDescent="0.25">
      <c r="A88" s="182">
        <v>14</v>
      </c>
      <c r="B88" s="269" t="s">
        <v>39478</v>
      </c>
      <c r="C88" s="182" t="s">
        <v>39503</v>
      </c>
      <c r="D88" s="269" t="s">
        <v>39504</v>
      </c>
      <c r="E88" s="151">
        <v>500000</v>
      </c>
      <c r="F88" s="269" t="s">
        <v>13</v>
      </c>
    </row>
    <row r="89" spans="1:6" ht="63" x14ac:dyDescent="0.25">
      <c r="A89" s="182">
        <v>15</v>
      </c>
      <c r="B89" s="269" t="s">
        <v>39505</v>
      </c>
      <c r="C89" s="182" t="s">
        <v>39506</v>
      </c>
      <c r="D89" s="269" t="s">
        <v>39504</v>
      </c>
      <c r="E89" s="151">
        <v>500000</v>
      </c>
      <c r="F89" s="269" t="s">
        <v>13</v>
      </c>
    </row>
    <row r="90" spans="1:6" ht="63" x14ac:dyDescent="0.25">
      <c r="A90" s="182">
        <v>16</v>
      </c>
      <c r="B90" s="269" t="s">
        <v>39507</v>
      </c>
      <c r="C90" s="182" t="s">
        <v>39508</v>
      </c>
      <c r="D90" s="269" t="s">
        <v>39504</v>
      </c>
      <c r="E90" s="151">
        <v>500000</v>
      </c>
      <c r="F90" s="269" t="s">
        <v>13</v>
      </c>
    </row>
    <row r="91" spans="1:6" ht="63" x14ac:dyDescent="0.25">
      <c r="A91" s="182">
        <v>17</v>
      </c>
      <c r="B91" s="269" t="s">
        <v>39509</v>
      </c>
      <c r="C91" s="182" t="s">
        <v>39510</v>
      </c>
      <c r="D91" s="269" t="s">
        <v>39504</v>
      </c>
      <c r="E91" s="151">
        <v>500000</v>
      </c>
      <c r="F91" s="269" t="s">
        <v>13</v>
      </c>
    </row>
    <row r="92" spans="1:6" ht="63" x14ac:dyDescent="0.25">
      <c r="A92" s="182">
        <v>18</v>
      </c>
      <c r="B92" s="269" t="s">
        <v>39511</v>
      </c>
      <c r="C92" s="182" t="s">
        <v>39512</v>
      </c>
      <c r="D92" s="269" t="s">
        <v>39504</v>
      </c>
      <c r="E92" s="151">
        <v>500000</v>
      </c>
      <c r="F92" s="269" t="s">
        <v>13</v>
      </c>
    </row>
    <row r="93" spans="1:6" x14ac:dyDescent="0.25">
      <c r="A93" s="182"/>
      <c r="B93" s="264" t="s">
        <v>39513</v>
      </c>
      <c r="C93" s="182"/>
      <c r="D93" s="437"/>
      <c r="E93" s="361">
        <v>11379310.34</v>
      </c>
      <c r="F93" s="269"/>
    </row>
  </sheetData>
  <mergeCells count="76">
    <mergeCell ref="B84:C84"/>
    <mergeCell ref="B86:C86"/>
    <mergeCell ref="B59:C59"/>
    <mergeCell ref="A66:F66"/>
    <mergeCell ref="A67:F67"/>
    <mergeCell ref="A68:F68"/>
    <mergeCell ref="B70:C70"/>
    <mergeCell ref="B77:C77"/>
    <mergeCell ref="B56:C56"/>
    <mergeCell ref="A38:A39"/>
    <mergeCell ref="B38:B39"/>
    <mergeCell ref="C38:C39"/>
    <mergeCell ref="D38:D39"/>
    <mergeCell ref="B41:C41"/>
    <mergeCell ref="B44:C44"/>
    <mergeCell ref="B48:C48"/>
    <mergeCell ref="B51:C51"/>
    <mergeCell ref="B54:C54"/>
    <mergeCell ref="A34:A35"/>
    <mergeCell ref="B34:B35"/>
    <mergeCell ref="C34:C35"/>
    <mergeCell ref="E38:E39"/>
    <mergeCell ref="F38:F39"/>
    <mergeCell ref="A36:A37"/>
    <mergeCell ref="B36:B37"/>
    <mergeCell ref="C36:C37"/>
    <mergeCell ref="D36:D37"/>
    <mergeCell ref="E36:E37"/>
    <mergeCell ref="F36:F37"/>
    <mergeCell ref="D34:D35"/>
    <mergeCell ref="E34:E35"/>
    <mergeCell ref="A32:A33"/>
    <mergeCell ref="B32:B33"/>
    <mergeCell ref="C32:C33"/>
    <mergeCell ref="D32:D33"/>
    <mergeCell ref="E32:E33"/>
    <mergeCell ref="A29:A30"/>
    <mergeCell ref="B29:B30"/>
    <mergeCell ref="C29:C30"/>
    <mergeCell ref="D29:D30"/>
    <mergeCell ref="E29:E30"/>
    <mergeCell ref="F21:F22"/>
    <mergeCell ref="B26:C26"/>
    <mergeCell ref="F34:F35"/>
    <mergeCell ref="F32:F33"/>
    <mergeCell ref="F29:F30"/>
    <mergeCell ref="F16:F17"/>
    <mergeCell ref="F12:F13"/>
    <mergeCell ref="A14:A15"/>
    <mergeCell ref="C21:C22"/>
    <mergeCell ref="E21:E22"/>
    <mergeCell ref="A21:A22"/>
    <mergeCell ref="B21:B22"/>
    <mergeCell ref="A16:A17"/>
    <mergeCell ref="B16:B17"/>
    <mergeCell ref="C16:C17"/>
    <mergeCell ref="D21:D22"/>
    <mergeCell ref="D16:D17"/>
    <mergeCell ref="E16:E17"/>
    <mergeCell ref="B18:C18"/>
    <mergeCell ref="B20:C20"/>
    <mergeCell ref="B14:B15"/>
    <mergeCell ref="C14:C15"/>
    <mergeCell ref="D14:D15"/>
    <mergeCell ref="E14:E15"/>
    <mergeCell ref="A1:F1"/>
    <mergeCell ref="A2:F2"/>
    <mergeCell ref="A3:F3"/>
    <mergeCell ref="B5:C5"/>
    <mergeCell ref="B11:C11"/>
    <mergeCell ref="C12:C13"/>
    <mergeCell ref="D12:D13"/>
    <mergeCell ref="E12:E13"/>
    <mergeCell ref="F14:F15"/>
    <mergeCell ref="A12:A13"/>
    <mergeCell ref="B12:B13"/>
  </mergeCells>
  <pageMargins left="0.7" right="0.7" top="0.75" bottom="0.75" header="0.3" footer="0.3"/>
</worksheet>
</file>

<file path=xl/worksheets/sheet2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0"/>
  <sheetViews>
    <sheetView workbookViewId="0">
      <selection activeCell="H6" sqref="H6"/>
    </sheetView>
  </sheetViews>
  <sheetFormatPr defaultRowHeight="15.75" x14ac:dyDescent="0.25"/>
  <cols>
    <col min="1" max="1" width="9.140625" style="128"/>
    <col min="2" max="2" width="18.28515625" style="128" customWidth="1"/>
    <col min="3" max="3" width="43.85546875" style="128" customWidth="1"/>
    <col min="4" max="4" width="27.85546875" style="128" customWidth="1"/>
    <col min="5" max="5" width="23" style="128" customWidth="1"/>
    <col min="6" max="6" width="12" style="128" customWidth="1"/>
    <col min="7" max="16384" width="9.140625" style="128"/>
  </cols>
  <sheetData>
    <row r="1" spans="1:6" x14ac:dyDescent="0.25">
      <c r="A1" s="3141" t="s">
        <v>0</v>
      </c>
      <c r="B1" s="3141"/>
      <c r="C1" s="3141"/>
      <c r="D1" s="3141"/>
      <c r="E1" s="3141"/>
      <c r="F1" s="3141"/>
    </row>
    <row r="2" spans="1:6" x14ac:dyDescent="0.25">
      <c r="A2" s="3141" t="s">
        <v>39517</v>
      </c>
      <c r="B2" s="3141"/>
      <c r="C2" s="3141"/>
      <c r="D2" s="3141"/>
      <c r="E2" s="3141"/>
      <c r="F2" s="3141"/>
    </row>
    <row r="3" spans="1:6" x14ac:dyDescent="0.25">
      <c r="A3" s="3141" t="s">
        <v>281</v>
      </c>
      <c r="B3" s="3141"/>
      <c r="C3" s="3141"/>
      <c r="D3" s="3141"/>
      <c r="E3" s="3141"/>
      <c r="F3" s="3141"/>
    </row>
    <row r="4" spans="1:6" x14ac:dyDescent="0.25">
      <c r="A4" s="1659" t="s">
        <v>3</v>
      </c>
      <c r="B4" s="1659" t="s">
        <v>283</v>
      </c>
      <c r="C4" s="1659" t="s">
        <v>284</v>
      </c>
      <c r="D4" s="1659" t="s">
        <v>285</v>
      </c>
      <c r="E4" s="189" t="s">
        <v>286</v>
      </c>
      <c r="F4" s="1660" t="s">
        <v>287</v>
      </c>
    </row>
    <row r="5" spans="1:6" x14ac:dyDescent="0.25">
      <c r="A5" s="1661"/>
      <c r="B5" s="3065" t="s">
        <v>288</v>
      </c>
      <c r="C5" s="3065"/>
      <c r="D5" s="330"/>
      <c r="E5" s="1662"/>
      <c r="F5" s="331"/>
    </row>
    <row r="6" spans="1:6" ht="63" x14ac:dyDescent="0.25">
      <c r="A6" s="1663">
        <v>1</v>
      </c>
      <c r="B6" s="1661" t="s">
        <v>2060</v>
      </c>
      <c r="C6" s="1661" t="s">
        <v>39518</v>
      </c>
      <c r="D6" s="1661" t="s">
        <v>39519</v>
      </c>
      <c r="E6" s="186">
        <v>1100000</v>
      </c>
      <c r="F6" s="1664" t="s">
        <v>272</v>
      </c>
    </row>
    <row r="7" spans="1:6" ht="94.5" x14ac:dyDescent="0.25">
      <c r="A7" s="1663">
        <v>2</v>
      </c>
      <c r="B7" s="1661" t="s">
        <v>295</v>
      </c>
      <c r="C7" s="1661" t="s">
        <v>39520</v>
      </c>
      <c r="D7" s="1661" t="s">
        <v>39521</v>
      </c>
      <c r="E7" s="186">
        <v>1534483</v>
      </c>
      <c r="F7" s="1664" t="s">
        <v>272</v>
      </c>
    </row>
    <row r="8" spans="1:6" ht="47.25" x14ac:dyDescent="0.25">
      <c r="A8" s="1663">
        <v>3</v>
      </c>
      <c r="B8" s="1661" t="s">
        <v>23</v>
      </c>
      <c r="C8" s="1661" t="s">
        <v>39522</v>
      </c>
      <c r="D8" s="1661" t="s">
        <v>16673</v>
      </c>
      <c r="E8" s="186">
        <v>1300000</v>
      </c>
      <c r="F8" s="1664" t="s">
        <v>272</v>
      </c>
    </row>
    <row r="9" spans="1:6" x14ac:dyDescent="0.25">
      <c r="A9" s="1663"/>
      <c r="B9" s="3142" t="s">
        <v>8484</v>
      </c>
      <c r="C9" s="3143"/>
      <c r="D9" s="1661"/>
      <c r="E9" s="186"/>
      <c r="F9" s="1664"/>
    </row>
    <row r="10" spans="1:6" ht="63" x14ac:dyDescent="0.25">
      <c r="A10" s="1663">
        <v>4</v>
      </c>
      <c r="B10" s="1661" t="s">
        <v>295</v>
      </c>
      <c r="C10" s="1661" t="s">
        <v>39523</v>
      </c>
      <c r="D10" s="1661" t="s">
        <v>336</v>
      </c>
      <c r="E10" s="186">
        <v>304310.09999999998</v>
      </c>
      <c r="F10" s="1664" t="s">
        <v>272</v>
      </c>
    </row>
    <row r="11" spans="1:6" ht="63" x14ac:dyDescent="0.25">
      <c r="A11" s="1663">
        <v>5</v>
      </c>
      <c r="B11" s="1661" t="s">
        <v>23</v>
      </c>
      <c r="C11" s="1661" t="s">
        <v>39524</v>
      </c>
      <c r="D11" s="1661" t="s">
        <v>39525</v>
      </c>
      <c r="E11" s="186">
        <v>1400000</v>
      </c>
      <c r="F11" s="1664" t="s">
        <v>272</v>
      </c>
    </row>
    <row r="12" spans="1:6" ht="47.25" x14ac:dyDescent="0.25">
      <c r="A12" s="1663">
        <v>6</v>
      </c>
      <c r="B12" s="1661" t="s">
        <v>299</v>
      </c>
      <c r="C12" s="1661" t="s">
        <v>39526</v>
      </c>
      <c r="D12" s="1661" t="s">
        <v>1244</v>
      </c>
      <c r="E12" s="186">
        <v>900000</v>
      </c>
      <c r="F12" s="1664" t="s">
        <v>272</v>
      </c>
    </row>
    <row r="13" spans="1:6" x14ac:dyDescent="0.25">
      <c r="A13" s="1663"/>
      <c r="B13" s="3139" t="s">
        <v>40</v>
      </c>
      <c r="C13" s="3140"/>
      <c r="D13" s="1661"/>
      <c r="E13" s="186"/>
      <c r="F13" s="1664"/>
    </row>
    <row r="14" spans="1:6" ht="63" x14ac:dyDescent="0.25">
      <c r="A14" s="1663">
        <v>7</v>
      </c>
      <c r="B14" s="1661" t="s">
        <v>41</v>
      </c>
      <c r="C14" s="1661" t="s">
        <v>39527</v>
      </c>
      <c r="D14" s="1661" t="s">
        <v>302</v>
      </c>
      <c r="E14" s="186">
        <v>4568965.5199999996</v>
      </c>
      <c r="F14" s="1664" t="s">
        <v>272</v>
      </c>
    </row>
    <row r="15" spans="1:6" x14ac:dyDescent="0.25">
      <c r="A15" s="1663"/>
      <c r="B15" s="3142" t="s">
        <v>306</v>
      </c>
      <c r="C15" s="3143"/>
      <c r="D15" s="1661"/>
      <c r="E15" s="186"/>
      <c r="F15" s="1664"/>
    </row>
    <row r="16" spans="1:6" ht="78.75" x14ac:dyDescent="0.25">
      <c r="A16" s="1663">
        <v>8</v>
      </c>
      <c r="B16" s="1661" t="s">
        <v>4481</v>
      </c>
      <c r="C16" s="1661" t="s">
        <v>39528</v>
      </c>
      <c r="D16" s="1661" t="s">
        <v>39529</v>
      </c>
      <c r="E16" s="186">
        <v>1736206</v>
      </c>
      <c r="F16" s="1664" t="s">
        <v>13</v>
      </c>
    </row>
    <row r="17" spans="1:6" x14ac:dyDescent="0.25">
      <c r="A17" s="1663"/>
      <c r="B17" s="3142" t="s">
        <v>303</v>
      </c>
      <c r="C17" s="3143"/>
      <c r="D17" s="1661"/>
      <c r="E17" s="186"/>
      <c r="F17" s="1664"/>
    </row>
    <row r="18" spans="1:6" ht="220.5" x14ac:dyDescent="0.25">
      <c r="A18" s="1665">
        <v>9</v>
      </c>
      <c r="B18" s="1666" t="s">
        <v>18062</v>
      </c>
      <c r="C18" s="1666" t="s">
        <v>39530</v>
      </c>
      <c r="D18" s="1666" t="s">
        <v>39531</v>
      </c>
      <c r="E18" s="186">
        <v>500000</v>
      </c>
      <c r="F18" s="1667" t="s">
        <v>272</v>
      </c>
    </row>
    <row r="19" spans="1:6" x14ac:dyDescent="0.25">
      <c r="A19" s="1663"/>
      <c r="B19" s="3142" t="s">
        <v>34</v>
      </c>
      <c r="C19" s="3143"/>
      <c r="D19" s="1661"/>
      <c r="E19" s="186"/>
      <c r="F19" s="1664"/>
    </row>
    <row r="20" spans="1:6" ht="47.25" x14ac:dyDescent="0.25">
      <c r="A20" s="1663">
        <v>10</v>
      </c>
      <c r="B20" s="1661" t="s">
        <v>309</v>
      </c>
      <c r="C20" s="1661" t="s">
        <v>39532</v>
      </c>
      <c r="D20" s="1661" t="s">
        <v>11353</v>
      </c>
      <c r="E20" s="186">
        <v>9000000</v>
      </c>
      <c r="F20" s="1664" t="s">
        <v>272</v>
      </c>
    </row>
    <row r="21" spans="1:6" ht="31.5" x14ac:dyDescent="0.25">
      <c r="A21" s="1663">
        <v>11</v>
      </c>
      <c r="B21" s="1661" t="s">
        <v>342</v>
      </c>
      <c r="C21" s="1661" t="s">
        <v>39533</v>
      </c>
      <c r="D21" s="1661" t="s">
        <v>11353</v>
      </c>
      <c r="E21" s="186">
        <v>15883620</v>
      </c>
      <c r="F21" s="1664" t="s">
        <v>272</v>
      </c>
    </row>
    <row r="22" spans="1:6" ht="31.5" x14ac:dyDescent="0.25">
      <c r="A22" s="1663">
        <v>12</v>
      </c>
      <c r="B22" s="1661" t="s">
        <v>4431</v>
      </c>
      <c r="C22" s="1661" t="s">
        <v>39534</v>
      </c>
      <c r="D22" s="1661" t="s">
        <v>11353</v>
      </c>
      <c r="E22" s="186">
        <v>1000000</v>
      </c>
      <c r="F22" s="1664" t="s">
        <v>13</v>
      </c>
    </row>
    <row r="23" spans="1:6" x14ac:dyDescent="0.25">
      <c r="A23" s="1663"/>
      <c r="B23" s="3142" t="s">
        <v>37296</v>
      </c>
      <c r="C23" s="3143"/>
      <c r="D23" s="1661"/>
      <c r="E23" s="186"/>
      <c r="F23" s="1664"/>
    </row>
    <row r="24" spans="1:6" ht="47.25" x14ac:dyDescent="0.25">
      <c r="A24" s="1663">
        <v>13</v>
      </c>
      <c r="B24" s="1661" t="s">
        <v>39535</v>
      </c>
      <c r="C24" s="1661" t="s">
        <v>39536</v>
      </c>
      <c r="D24" s="1661" t="s">
        <v>39537</v>
      </c>
      <c r="E24" s="186">
        <v>7500000</v>
      </c>
      <c r="F24" s="1664" t="s">
        <v>13</v>
      </c>
    </row>
    <row r="25" spans="1:6" ht="47.25" x14ac:dyDescent="0.25">
      <c r="A25" s="1663">
        <v>14</v>
      </c>
      <c r="B25" s="1661" t="s">
        <v>39535</v>
      </c>
      <c r="C25" s="1661" t="s">
        <v>39538</v>
      </c>
      <c r="D25" s="1661" t="s">
        <v>39539</v>
      </c>
      <c r="E25" s="186">
        <v>1405733</v>
      </c>
      <c r="F25" s="1664" t="s">
        <v>13</v>
      </c>
    </row>
    <row r="26" spans="1:6" ht="78.75" x14ac:dyDescent="0.25">
      <c r="A26" s="1663">
        <v>15</v>
      </c>
      <c r="B26" s="1661" t="s">
        <v>39540</v>
      </c>
      <c r="C26" s="1661" t="s">
        <v>39541</v>
      </c>
      <c r="D26" s="1661" t="s">
        <v>39542</v>
      </c>
      <c r="E26" s="186">
        <v>5000000</v>
      </c>
      <c r="F26" s="1664" t="s">
        <v>13</v>
      </c>
    </row>
    <row r="27" spans="1:6" ht="47.25" x14ac:dyDescent="0.25">
      <c r="A27" s="1663">
        <v>16</v>
      </c>
      <c r="B27" s="1661" t="s">
        <v>39540</v>
      </c>
      <c r="C27" s="1661" t="s">
        <v>39543</v>
      </c>
      <c r="D27" s="1661" t="s">
        <v>39544</v>
      </c>
      <c r="E27" s="186">
        <v>500000</v>
      </c>
      <c r="F27" s="1664" t="s">
        <v>13</v>
      </c>
    </row>
    <row r="28" spans="1:6" ht="78.75" x14ac:dyDescent="0.25">
      <c r="A28" s="1663">
        <v>17</v>
      </c>
      <c r="B28" s="1661" t="s">
        <v>39545</v>
      </c>
      <c r="C28" s="1661" t="s">
        <v>39546</v>
      </c>
      <c r="D28" s="1661" t="s">
        <v>39547</v>
      </c>
      <c r="E28" s="186">
        <v>2000000</v>
      </c>
      <c r="F28" s="1664" t="s">
        <v>13</v>
      </c>
    </row>
    <row r="29" spans="1:6" ht="31.5" x14ac:dyDescent="0.25">
      <c r="A29" s="1663">
        <v>18</v>
      </c>
      <c r="B29" s="1661" t="s">
        <v>39548</v>
      </c>
      <c r="C29" s="1661" t="s">
        <v>39549</v>
      </c>
      <c r="D29" s="1661" t="s">
        <v>39550</v>
      </c>
      <c r="E29" s="186">
        <v>375000</v>
      </c>
      <c r="F29" s="1664" t="s">
        <v>13</v>
      </c>
    </row>
    <row r="30" spans="1:6" ht="31.5" x14ac:dyDescent="0.25">
      <c r="A30" s="1663">
        <v>19</v>
      </c>
      <c r="B30" s="1661" t="s">
        <v>39551</v>
      </c>
      <c r="C30" s="1661" t="s">
        <v>39552</v>
      </c>
      <c r="D30" s="1661" t="s">
        <v>39550</v>
      </c>
      <c r="E30" s="186">
        <v>375000</v>
      </c>
      <c r="F30" s="1664" t="s">
        <v>13</v>
      </c>
    </row>
    <row r="31" spans="1:6" ht="31.5" x14ac:dyDescent="0.25">
      <c r="A31" s="1663">
        <v>20</v>
      </c>
      <c r="B31" s="1661" t="s">
        <v>39553</v>
      </c>
      <c r="C31" s="1661" t="s">
        <v>39554</v>
      </c>
      <c r="D31" s="1661" t="s">
        <v>39550</v>
      </c>
      <c r="E31" s="186">
        <v>375000</v>
      </c>
      <c r="F31" s="1664" t="s">
        <v>13</v>
      </c>
    </row>
    <row r="32" spans="1:6" ht="31.5" x14ac:dyDescent="0.25">
      <c r="A32" s="1663">
        <v>21</v>
      </c>
      <c r="B32" s="1661" t="s">
        <v>39555</v>
      </c>
      <c r="C32" s="1661" t="s">
        <v>39556</v>
      </c>
      <c r="D32" s="1661" t="s">
        <v>39557</v>
      </c>
      <c r="E32" s="186">
        <v>187500</v>
      </c>
      <c r="F32" s="1664" t="s">
        <v>13</v>
      </c>
    </row>
    <row r="33" spans="1:6" ht="31.5" x14ac:dyDescent="0.25">
      <c r="A33" s="1663">
        <v>22</v>
      </c>
      <c r="B33" s="1661" t="s">
        <v>39540</v>
      </c>
      <c r="C33" s="1661" t="s">
        <v>39549</v>
      </c>
      <c r="D33" s="1661" t="s">
        <v>39557</v>
      </c>
      <c r="E33" s="186">
        <v>187500</v>
      </c>
      <c r="F33" s="1664" t="s">
        <v>13</v>
      </c>
    </row>
    <row r="34" spans="1:6" ht="47.25" x14ac:dyDescent="0.25">
      <c r="A34" s="1663">
        <v>23</v>
      </c>
      <c r="B34" s="1661" t="s">
        <v>39558</v>
      </c>
      <c r="C34" s="1661" t="s">
        <v>39552</v>
      </c>
      <c r="D34" s="1661" t="s">
        <v>39559</v>
      </c>
      <c r="E34" s="186">
        <v>4000000</v>
      </c>
      <c r="F34" s="1664" t="s">
        <v>13</v>
      </c>
    </row>
    <row r="35" spans="1:6" x14ac:dyDescent="0.25">
      <c r="A35" s="1663"/>
      <c r="B35" s="3142" t="s">
        <v>39560</v>
      </c>
      <c r="C35" s="3143"/>
      <c r="D35" s="1661"/>
      <c r="E35" s="186"/>
      <c r="F35" s="1664"/>
    </row>
    <row r="36" spans="1:6" ht="31.5" x14ac:dyDescent="0.25">
      <c r="A36" s="1663">
        <v>24</v>
      </c>
      <c r="B36" s="1661" t="s">
        <v>39561</v>
      </c>
      <c r="C36" s="1661" t="s">
        <v>39549</v>
      </c>
      <c r="D36" s="1661" t="s">
        <v>39562</v>
      </c>
      <c r="E36" s="186">
        <v>750000</v>
      </c>
      <c r="F36" s="1664" t="s">
        <v>13</v>
      </c>
    </row>
    <row r="37" spans="1:6" ht="31.5" x14ac:dyDescent="0.25">
      <c r="A37" s="1663">
        <v>25</v>
      </c>
      <c r="B37" s="1661" t="s">
        <v>39563</v>
      </c>
      <c r="C37" s="1661" t="s">
        <v>39552</v>
      </c>
      <c r="D37" s="1661" t="s">
        <v>39557</v>
      </c>
      <c r="E37" s="186">
        <v>187500</v>
      </c>
      <c r="F37" s="1664" t="s">
        <v>13</v>
      </c>
    </row>
    <row r="38" spans="1:6" ht="31.5" x14ac:dyDescent="0.25">
      <c r="A38" s="1663">
        <v>26</v>
      </c>
      <c r="B38" s="1661" t="s">
        <v>39564</v>
      </c>
      <c r="C38" s="1661" t="s">
        <v>39554</v>
      </c>
      <c r="D38" s="1661" t="s">
        <v>39565</v>
      </c>
      <c r="E38" s="186">
        <v>187500</v>
      </c>
      <c r="F38" s="1664" t="s">
        <v>13</v>
      </c>
    </row>
    <row r="39" spans="1:6" ht="31.5" x14ac:dyDescent="0.25">
      <c r="A39" s="1663">
        <v>27</v>
      </c>
      <c r="B39" s="1661" t="s">
        <v>39566</v>
      </c>
      <c r="C39" s="1661" t="s">
        <v>39556</v>
      </c>
      <c r="D39" s="1661" t="s">
        <v>39565</v>
      </c>
      <c r="E39" s="186">
        <v>187500</v>
      </c>
      <c r="F39" s="1664" t="s">
        <v>13</v>
      </c>
    </row>
    <row r="40" spans="1:6" ht="47.25" x14ac:dyDescent="0.25">
      <c r="A40" s="1663">
        <v>28</v>
      </c>
      <c r="B40" s="1661" t="s">
        <v>39567</v>
      </c>
      <c r="C40" s="1661" t="s">
        <v>39549</v>
      </c>
      <c r="D40" s="1661" t="s">
        <v>39568</v>
      </c>
      <c r="E40" s="186">
        <v>187500</v>
      </c>
      <c r="F40" s="1664" t="s">
        <v>13</v>
      </c>
    </row>
    <row r="41" spans="1:6" x14ac:dyDescent="0.25">
      <c r="A41" s="1663"/>
      <c r="B41" s="3144" t="s">
        <v>4808</v>
      </c>
      <c r="C41" s="3145"/>
      <c r="D41" s="1661"/>
      <c r="E41" s="186"/>
      <c r="F41" s="1664"/>
    </row>
    <row r="42" spans="1:6" ht="141.75" x14ac:dyDescent="0.25">
      <c r="A42" s="1663">
        <v>29</v>
      </c>
      <c r="B42" s="1668" t="s">
        <v>39569</v>
      </c>
      <c r="C42" s="1661" t="s">
        <v>39570</v>
      </c>
      <c r="D42" s="1661" t="s">
        <v>38399</v>
      </c>
      <c r="E42" s="186">
        <v>1169256.8</v>
      </c>
      <c r="F42" s="1664" t="s">
        <v>13</v>
      </c>
    </row>
    <row r="43" spans="1:6" ht="141.75" x14ac:dyDescent="0.25">
      <c r="A43" s="1663">
        <v>30</v>
      </c>
      <c r="B43" s="1668" t="s">
        <v>39571</v>
      </c>
      <c r="C43" s="1661" t="s">
        <v>39572</v>
      </c>
      <c r="D43" s="1661" t="s">
        <v>38399</v>
      </c>
      <c r="E43" s="186">
        <v>1169256.8</v>
      </c>
      <c r="F43" s="1664" t="s">
        <v>13</v>
      </c>
    </row>
    <row r="44" spans="1:6" ht="141.75" x14ac:dyDescent="0.25">
      <c r="A44" s="1663">
        <v>31</v>
      </c>
      <c r="B44" s="1668" t="s">
        <v>39573</v>
      </c>
      <c r="C44" s="1661" t="s">
        <v>39574</v>
      </c>
      <c r="D44" s="1661" t="s">
        <v>38399</v>
      </c>
      <c r="E44" s="186">
        <v>1169256.8</v>
      </c>
      <c r="F44" s="1664" t="s">
        <v>13</v>
      </c>
    </row>
    <row r="45" spans="1:6" ht="141.75" x14ac:dyDescent="0.25">
      <c r="A45" s="1663">
        <v>32</v>
      </c>
      <c r="B45" s="1661" t="s">
        <v>39575</v>
      </c>
      <c r="C45" s="1661" t="s">
        <v>39576</v>
      </c>
      <c r="D45" s="1661" t="s">
        <v>38399</v>
      </c>
      <c r="E45" s="186">
        <v>1169256.8</v>
      </c>
      <c r="F45" s="1664" t="s">
        <v>13</v>
      </c>
    </row>
    <row r="46" spans="1:6" ht="31.5" x14ac:dyDescent="0.25">
      <c r="A46" s="1663">
        <v>33</v>
      </c>
      <c r="B46" s="1661" t="s">
        <v>39577</v>
      </c>
      <c r="C46" s="1661" t="s">
        <v>39578</v>
      </c>
      <c r="D46" s="1661" t="s">
        <v>39579</v>
      </c>
      <c r="E46" s="186">
        <v>6000000</v>
      </c>
      <c r="F46" s="1664" t="s">
        <v>272</v>
      </c>
    </row>
    <row r="47" spans="1:6" ht="31.5" x14ac:dyDescent="0.25">
      <c r="A47" s="1663">
        <v>34</v>
      </c>
      <c r="B47" s="1661" t="s">
        <v>683</v>
      </c>
      <c r="C47" s="1661" t="s">
        <v>39580</v>
      </c>
      <c r="D47" s="1596" t="s">
        <v>39581</v>
      </c>
      <c r="E47" s="186">
        <v>500000</v>
      </c>
      <c r="F47" s="1664" t="s">
        <v>13</v>
      </c>
    </row>
    <row r="48" spans="1:6" x14ac:dyDescent="0.25">
      <c r="A48" s="1663"/>
      <c r="B48" s="3146" t="s">
        <v>248</v>
      </c>
      <c r="C48" s="3146"/>
      <c r="D48" s="3146"/>
      <c r="E48" s="1669">
        <f>SUM(E6:E47)</f>
        <v>73810344.819999993</v>
      </c>
      <c r="F48" s="1664"/>
    </row>
    <row r="49" spans="1:6" x14ac:dyDescent="0.25">
      <c r="A49" s="277"/>
      <c r="B49" s="2365" t="s">
        <v>288</v>
      </c>
      <c r="C49" s="2367"/>
      <c r="D49" s="382"/>
      <c r="E49" s="897"/>
      <c r="F49" s="382"/>
    </row>
    <row r="50" spans="1:6" ht="31.5" x14ac:dyDescent="0.25">
      <c r="A50" s="277">
        <v>1</v>
      </c>
      <c r="B50" s="156" t="s">
        <v>289</v>
      </c>
      <c r="C50" s="156" t="s">
        <v>37290</v>
      </c>
      <c r="D50" s="156" t="s">
        <v>329</v>
      </c>
      <c r="E50" s="916">
        <v>1000000</v>
      </c>
      <c r="F50" s="149" t="s">
        <v>135</v>
      </c>
    </row>
    <row r="51" spans="1:6" x14ac:dyDescent="0.25">
      <c r="A51" s="277"/>
      <c r="B51" s="2365" t="s">
        <v>34</v>
      </c>
      <c r="C51" s="2367"/>
      <c r="D51" s="149"/>
      <c r="E51" s="896"/>
      <c r="F51" s="149"/>
    </row>
    <row r="52" spans="1:6" ht="47.25" x14ac:dyDescent="0.25">
      <c r="A52" s="277">
        <v>2</v>
      </c>
      <c r="B52" s="149" t="s">
        <v>309</v>
      </c>
      <c r="C52" s="156" t="s">
        <v>37291</v>
      </c>
      <c r="D52" s="149" t="s">
        <v>554</v>
      </c>
      <c r="E52" s="896">
        <v>4500000</v>
      </c>
      <c r="F52" s="149" t="s">
        <v>135</v>
      </c>
    </row>
    <row r="53" spans="1:6" x14ac:dyDescent="0.25">
      <c r="A53" s="1634"/>
      <c r="B53" s="1410" t="s">
        <v>704</v>
      </c>
      <c r="C53" s="1403"/>
      <c r="D53" s="1402"/>
      <c r="E53" s="1657">
        <v>5500000</v>
      </c>
      <c r="F53" s="1636"/>
    </row>
    <row r="54" spans="1:6" ht="17.25" customHeight="1" x14ac:dyDescent="0.25">
      <c r="A54" s="1634"/>
      <c r="B54" s="2349" t="s">
        <v>323</v>
      </c>
      <c r="C54" s="2350"/>
      <c r="D54" s="1402"/>
      <c r="E54" s="1657"/>
      <c r="F54" s="1636"/>
    </row>
    <row r="55" spans="1:6" ht="47.25" x14ac:dyDescent="0.25">
      <c r="A55" s="1670"/>
      <c r="B55" s="1661" t="s">
        <v>39582</v>
      </c>
      <c r="C55" s="1661" t="s">
        <v>39583</v>
      </c>
      <c r="D55" s="1661" t="s">
        <v>39584</v>
      </c>
      <c r="E55" s="187">
        <v>7500000</v>
      </c>
      <c r="F55" s="1664" t="s">
        <v>13</v>
      </c>
    </row>
    <row r="56" spans="1:6" x14ac:dyDescent="0.25">
      <c r="A56" s="88"/>
      <c r="B56" s="382" t="s">
        <v>704</v>
      </c>
      <c r="C56" s="88"/>
      <c r="D56" s="88"/>
      <c r="E56" s="189">
        <v>7500000</v>
      </c>
      <c r="F56" s="88"/>
    </row>
    <row r="57" spans="1:6" x14ac:dyDescent="0.25">
      <c r="A57" s="88"/>
      <c r="B57" s="88" t="s">
        <v>324</v>
      </c>
      <c r="C57" s="88"/>
      <c r="D57" s="88"/>
      <c r="E57" s="89">
        <f>E56+E53+E48</f>
        <v>86810344.819999993</v>
      </c>
      <c r="F57" s="88"/>
    </row>
    <row r="61" spans="1:6" x14ac:dyDescent="0.25">
      <c r="A61" s="2352" t="s">
        <v>0</v>
      </c>
      <c r="B61" s="2352"/>
      <c r="C61" s="2352"/>
      <c r="D61" s="2352"/>
      <c r="E61" s="2352"/>
      <c r="F61" s="2352"/>
    </row>
    <row r="62" spans="1:6" x14ac:dyDescent="0.25">
      <c r="A62" s="2352" t="s">
        <v>39517</v>
      </c>
      <c r="B62" s="2352"/>
      <c r="C62" s="2352"/>
      <c r="D62" s="2352"/>
      <c r="E62" s="2352"/>
      <c r="F62" s="2352"/>
    </row>
    <row r="63" spans="1:6" x14ac:dyDescent="0.25">
      <c r="A63" s="2352" t="s">
        <v>281</v>
      </c>
      <c r="B63" s="2352"/>
      <c r="C63" s="2352"/>
      <c r="D63" s="2352"/>
      <c r="E63" s="2352"/>
      <c r="F63" s="2352"/>
    </row>
    <row r="64" spans="1:6" x14ac:dyDescent="0.25">
      <c r="A64" s="464" t="s">
        <v>3</v>
      </c>
      <c r="B64" s="437" t="s">
        <v>283</v>
      </c>
      <c r="C64" s="437" t="s">
        <v>284</v>
      </c>
      <c r="D64" s="437" t="s">
        <v>285</v>
      </c>
      <c r="E64" s="301" t="s">
        <v>286</v>
      </c>
      <c r="F64" s="437" t="s">
        <v>287</v>
      </c>
    </row>
    <row r="65" spans="1:6" x14ac:dyDescent="0.25">
      <c r="A65" s="43"/>
      <c r="B65" s="2332" t="s">
        <v>27054</v>
      </c>
      <c r="C65" s="2332"/>
      <c r="D65" s="437"/>
      <c r="E65" s="301"/>
      <c r="F65" s="437"/>
    </row>
    <row r="66" spans="1:6" ht="94.5" x14ac:dyDescent="0.25">
      <c r="A66" s="182">
        <v>1</v>
      </c>
      <c r="B66" s="269" t="s">
        <v>295</v>
      </c>
      <c r="C66" s="269" t="s">
        <v>39520</v>
      </c>
      <c r="D66" s="269" t="s">
        <v>39585</v>
      </c>
      <c r="E66" s="150">
        <v>460344.83</v>
      </c>
      <c r="F66" s="269" t="s">
        <v>272</v>
      </c>
    </row>
    <row r="67" spans="1:6" x14ac:dyDescent="0.25">
      <c r="A67" s="182"/>
      <c r="B67" s="2328" t="s">
        <v>8990</v>
      </c>
      <c r="C67" s="2328"/>
      <c r="D67" s="182"/>
      <c r="E67" s="266"/>
      <c r="F67" s="42"/>
    </row>
    <row r="68" spans="1:6" ht="47.25" x14ac:dyDescent="0.25">
      <c r="A68" s="182">
        <v>2</v>
      </c>
      <c r="B68" s="786" t="s">
        <v>23</v>
      </c>
      <c r="C68" s="182" t="s">
        <v>39062</v>
      </c>
      <c r="D68" s="182" t="s">
        <v>39586</v>
      </c>
      <c r="E68" s="266">
        <v>200000</v>
      </c>
      <c r="F68" s="42" t="s">
        <v>272</v>
      </c>
    </row>
    <row r="69" spans="1:6" x14ac:dyDescent="0.25">
      <c r="A69" s="182"/>
      <c r="B69" s="2332" t="s">
        <v>40</v>
      </c>
      <c r="C69" s="2332"/>
      <c r="D69" s="269"/>
      <c r="E69" s="150"/>
      <c r="F69" s="269"/>
    </row>
    <row r="70" spans="1:6" ht="63" x14ac:dyDescent="0.25">
      <c r="A70" s="182">
        <v>3</v>
      </c>
      <c r="B70" s="269" t="s">
        <v>41</v>
      </c>
      <c r="C70" s="269" t="s">
        <v>39527</v>
      </c>
      <c r="D70" s="269" t="s">
        <v>43</v>
      </c>
      <c r="E70" s="150">
        <v>568965.51</v>
      </c>
      <c r="F70" s="269" t="s">
        <v>272</v>
      </c>
    </row>
    <row r="71" spans="1:6" x14ac:dyDescent="0.25">
      <c r="A71" s="182"/>
      <c r="B71" s="2332" t="s">
        <v>4987</v>
      </c>
      <c r="C71" s="2332"/>
      <c r="D71" s="269"/>
      <c r="E71" s="150"/>
      <c r="F71" s="269"/>
    </row>
    <row r="72" spans="1:6" x14ac:dyDescent="0.25">
      <c r="A72" s="182">
        <v>4</v>
      </c>
      <c r="B72" s="269" t="s">
        <v>39587</v>
      </c>
      <c r="C72" s="269" t="s">
        <v>39588</v>
      </c>
      <c r="D72" s="269" t="s">
        <v>39589</v>
      </c>
      <c r="E72" s="150">
        <v>1450000</v>
      </c>
      <c r="F72" s="269" t="s">
        <v>272</v>
      </c>
    </row>
    <row r="73" spans="1:6" x14ac:dyDescent="0.25">
      <c r="A73" s="182"/>
      <c r="B73" s="2332" t="s">
        <v>37296</v>
      </c>
      <c r="C73" s="2332"/>
      <c r="D73" s="269"/>
      <c r="E73" s="150"/>
      <c r="F73" s="269"/>
    </row>
    <row r="74" spans="1:6" ht="63" x14ac:dyDescent="0.25">
      <c r="A74" s="182">
        <v>5</v>
      </c>
      <c r="B74" s="269" t="s">
        <v>39540</v>
      </c>
      <c r="C74" s="269" t="s">
        <v>39543</v>
      </c>
      <c r="D74" s="269" t="s">
        <v>39590</v>
      </c>
      <c r="E74" s="150">
        <v>300000</v>
      </c>
      <c r="F74" s="269" t="s">
        <v>13</v>
      </c>
    </row>
    <row r="75" spans="1:6" ht="63" x14ac:dyDescent="0.25">
      <c r="A75" s="182">
        <v>6</v>
      </c>
      <c r="B75" s="269" t="s">
        <v>39558</v>
      </c>
      <c r="C75" s="269" t="s">
        <v>39552</v>
      </c>
      <c r="D75" s="269" t="s">
        <v>39591</v>
      </c>
      <c r="E75" s="150">
        <v>500000</v>
      </c>
      <c r="F75" s="269" t="s">
        <v>272</v>
      </c>
    </row>
    <row r="76" spans="1:6" ht="110.25" x14ac:dyDescent="0.25">
      <c r="A76" s="182">
        <v>7</v>
      </c>
      <c r="B76" s="269" t="s">
        <v>39592</v>
      </c>
      <c r="C76" s="269" t="s">
        <v>39554</v>
      </c>
      <c r="D76" s="269" t="s">
        <v>39593</v>
      </c>
      <c r="E76" s="150">
        <v>1200000</v>
      </c>
      <c r="F76" s="269" t="s">
        <v>272</v>
      </c>
    </row>
    <row r="77" spans="1:6" ht="78.75" x14ac:dyDescent="0.25">
      <c r="A77" s="182">
        <v>8</v>
      </c>
      <c r="B77" s="269" t="s">
        <v>11189</v>
      </c>
      <c r="C77" s="269" t="s">
        <v>39556</v>
      </c>
      <c r="D77" s="269" t="s">
        <v>39594</v>
      </c>
      <c r="E77" s="150">
        <v>6200000</v>
      </c>
      <c r="F77" s="269" t="s">
        <v>13</v>
      </c>
    </row>
    <row r="78" spans="1:6" x14ac:dyDescent="0.25">
      <c r="A78" s="182"/>
      <c r="B78" s="2332" t="s">
        <v>219</v>
      </c>
      <c r="C78" s="2332"/>
      <c r="D78" s="269"/>
      <c r="E78" s="150"/>
      <c r="F78" s="269"/>
    </row>
    <row r="79" spans="1:6" ht="31.5" x14ac:dyDescent="0.25">
      <c r="A79" s="182">
        <v>9</v>
      </c>
      <c r="B79" s="269" t="s">
        <v>39595</v>
      </c>
      <c r="C79" s="269" t="s">
        <v>39596</v>
      </c>
      <c r="D79" s="269" t="s">
        <v>39597</v>
      </c>
      <c r="E79" s="150">
        <v>500000</v>
      </c>
      <c r="F79" s="269" t="s">
        <v>13</v>
      </c>
    </row>
    <row r="80" spans="1:6" x14ac:dyDescent="0.25">
      <c r="A80" s="182"/>
      <c r="B80" s="2328" t="s">
        <v>248</v>
      </c>
      <c r="C80" s="2328"/>
      <c r="D80" s="182"/>
      <c r="E80" s="436">
        <f>SUM(E66:E79)</f>
        <v>11379310.34</v>
      </c>
      <c r="F80" s="182"/>
    </row>
  </sheetData>
  <mergeCells count="26">
    <mergeCell ref="B80:C80"/>
    <mergeCell ref="B65:C65"/>
    <mergeCell ref="B67:C67"/>
    <mergeCell ref="B69:C69"/>
    <mergeCell ref="B71:C71"/>
    <mergeCell ref="B73:C73"/>
    <mergeCell ref="B78:C78"/>
    <mergeCell ref="A63:F63"/>
    <mergeCell ref="B15:C15"/>
    <mergeCell ref="B17:C17"/>
    <mergeCell ref="B19:C19"/>
    <mergeCell ref="B23:C23"/>
    <mergeCell ref="B35:C35"/>
    <mergeCell ref="B41:C41"/>
    <mergeCell ref="B48:D48"/>
    <mergeCell ref="B49:C49"/>
    <mergeCell ref="B51:C51"/>
    <mergeCell ref="A61:F61"/>
    <mergeCell ref="A62:F62"/>
    <mergeCell ref="B54:C54"/>
    <mergeCell ref="B13:C13"/>
    <mergeCell ref="A1:F1"/>
    <mergeCell ref="A2:F2"/>
    <mergeCell ref="A3:F3"/>
    <mergeCell ref="B5:C5"/>
    <mergeCell ref="B9:C9"/>
  </mergeCells>
  <pageMargins left="0.7" right="0.7" top="0.75" bottom="0.75" header="0.3" footer="0.3"/>
</worksheet>
</file>

<file path=xl/worksheets/sheet2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7"/>
  <sheetViews>
    <sheetView workbookViewId="0">
      <selection activeCell="C8" sqref="C8"/>
    </sheetView>
  </sheetViews>
  <sheetFormatPr defaultRowHeight="15" x14ac:dyDescent="0.25"/>
  <cols>
    <col min="2" max="2" width="14.85546875" customWidth="1"/>
    <col min="3" max="3" width="43.28515625" customWidth="1"/>
    <col min="4" max="4" width="22.28515625" customWidth="1"/>
    <col min="5" max="5" width="20.140625" customWidth="1"/>
    <col min="6" max="6" width="11.5703125" customWidth="1"/>
  </cols>
  <sheetData>
    <row r="1" spans="1:6" ht="15.75" x14ac:dyDescent="0.25">
      <c r="A1" s="3080" t="s">
        <v>0</v>
      </c>
      <c r="B1" s="3080"/>
      <c r="C1" s="3080"/>
      <c r="D1" s="3080"/>
      <c r="E1" s="3080"/>
      <c r="F1" s="3080"/>
    </row>
    <row r="2" spans="1:6" ht="15.75" x14ac:dyDescent="0.25">
      <c r="A2" s="3080" t="s">
        <v>37518</v>
      </c>
      <c r="B2" s="3080"/>
      <c r="C2" s="3080"/>
      <c r="D2" s="3080"/>
      <c r="E2" s="3080"/>
      <c r="F2" s="3080"/>
    </row>
    <row r="3" spans="1:6" ht="15.75" x14ac:dyDescent="0.25">
      <c r="A3" s="3080" t="s">
        <v>281</v>
      </c>
      <c r="B3" s="3080"/>
      <c r="C3" s="3080"/>
      <c r="D3" s="3080"/>
      <c r="E3" s="3080"/>
      <c r="F3" s="3080"/>
    </row>
    <row r="4" spans="1:6" ht="31.5" x14ac:dyDescent="0.25">
      <c r="A4" s="1503" t="s">
        <v>3</v>
      </c>
      <c r="B4" s="1504" t="s">
        <v>283</v>
      </c>
      <c r="C4" s="1504" t="s">
        <v>284</v>
      </c>
      <c r="D4" s="1504" t="s">
        <v>285</v>
      </c>
      <c r="E4" s="185" t="s">
        <v>286</v>
      </c>
      <c r="F4" s="1504" t="s">
        <v>4467</v>
      </c>
    </row>
    <row r="5" spans="1:6" ht="15.75" x14ac:dyDescent="0.25">
      <c r="A5" s="1503"/>
      <c r="B5" s="2355" t="s">
        <v>27539</v>
      </c>
      <c r="C5" s="2355"/>
      <c r="D5" s="1504"/>
      <c r="E5" s="185"/>
      <c r="F5" s="1504"/>
    </row>
    <row r="6" spans="1:6" ht="47.25" x14ac:dyDescent="0.25">
      <c r="A6" s="1505">
        <v>1</v>
      </c>
      <c r="B6" s="1505" t="s">
        <v>289</v>
      </c>
      <c r="C6" s="1505" t="s">
        <v>37519</v>
      </c>
      <c r="D6" s="1505" t="s">
        <v>37520</v>
      </c>
      <c r="E6" s="187">
        <v>2921575.59</v>
      </c>
      <c r="F6" s="1505" t="s">
        <v>135</v>
      </c>
    </row>
    <row r="7" spans="1:6" ht="126" x14ac:dyDescent="0.25">
      <c r="A7" s="1505">
        <v>2</v>
      </c>
      <c r="B7" s="1505" t="s">
        <v>295</v>
      </c>
      <c r="C7" s="1505" t="s">
        <v>37521</v>
      </c>
      <c r="D7" s="1505" t="s">
        <v>37522</v>
      </c>
      <c r="E7" s="187">
        <v>653833.1</v>
      </c>
      <c r="F7" s="1505" t="s">
        <v>135</v>
      </c>
    </row>
    <row r="8" spans="1:6" ht="31.5" x14ac:dyDescent="0.25">
      <c r="A8" s="1505">
        <v>3</v>
      </c>
      <c r="B8" s="1505" t="s">
        <v>17</v>
      </c>
      <c r="C8" s="1505" t="s">
        <v>37523</v>
      </c>
      <c r="D8" s="1505" t="s">
        <v>37524</v>
      </c>
      <c r="E8" s="187">
        <v>28800</v>
      </c>
      <c r="F8" s="1505" t="s">
        <v>135</v>
      </c>
    </row>
    <row r="9" spans="1:6" ht="31.5" x14ac:dyDescent="0.25">
      <c r="A9" s="1505">
        <v>4</v>
      </c>
      <c r="B9" s="1505" t="s">
        <v>20</v>
      </c>
      <c r="C9" s="1505" t="s">
        <v>37525</v>
      </c>
      <c r="D9" s="1505" t="s">
        <v>37526</v>
      </c>
      <c r="E9" s="187">
        <v>62400</v>
      </c>
      <c r="F9" s="1505" t="s">
        <v>135</v>
      </c>
    </row>
    <row r="10" spans="1:6" ht="47.25" x14ac:dyDescent="0.25">
      <c r="A10" s="1505">
        <v>5</v>
      </c>
      <c r="B10" s="1505" t="s">
        <v>23</v>
      </c>
      <c r="C10" s="1505" t="s">
        <v>37527</v>
      </c>
      <c r="D10" s="1505" t="s">
        <v>1652</v>
      </c>
      <c r="E10" s="187">
        <v>542000</v>
      </c>
      <c r="F10" s="1505" t="s">
        <v>135</v>
      </c>
    </row>
    <row r="11" spans="1:6" ht="15.75" x14ac:dyDescent="0.25">
      <c r="A11" s="1505"/>
      <c r="B11" s="3069" t="s">
        <v>37528</v>
      </c>
      <c r="C11" s="3070"/>
      <c r="D11" s="1505"/>
      <c r="E11" s="187"/>
      <c r="F11" s="1505"/>
    </row>
    <row r="12" spans="1:6" ht="94.5" x14ac:dyDescent="0.25">
      <c r="A12" s="1505">
        <v>6</v>
      </c>
      <c r="B12" s="1505" t="s">
        <v>295</v>
      </c>
      <c r="C12" s="1505" t="s">
        <v>37529</v>
      </c>
      <c r="D12" s="1505" t="s">
        <v>336</v>
      </c>
      <c r="E12" s="187">
        <v>842310.34</v>
      </c>
      <c r="F12" s="1505" t="s">
        <v>135</v>
      </c>
    </row>
    <row r="13" spans="1:6" ht="78.75" x14ac:dyDescent="0.25">
      <c r="A13" s="1505">
        <v>7</v>
      </c>
      <c r="B13" s="1505" t="s">
        <v>23</v>
      </c>
      <c r="C13" s="1505" t="s">
        <v>37530</v>
      </c>
      <c r="D13" s="1505" t="s">
        <v>541</v>
      </c>
      <c r="E13" s="187">
        <v>862000</v>
      </c>
      <c r="F13" s="1505" t="s">
        <v>135</v>
      </c>
    </row>
    <row r="14" spans="1:6" ht="63" x14ac:dyDescent="0.25">
      <c r="A14" s="1505">
        <v>8</v>
      </c>
      <c r="B14" s="1505" t="s">
        <v>299</v>
      </c>
      <c r="C14" s="1505" t="s">
        <v>37531</v>
      </c>
      <c r="D14" s="1505" t="s">
        <v>1244</v>
      </c>
      <c r="E14" s="187">
        <v>900000</v>
      </c>
      <c r="F14" s="1505" t="s">
        <v>135</v>
      </c>
    </row>
    <row r="15" spans="1:6" ht="15.75" x14ac:dyDescent="0.25">
      <c r="A15" s="131"/>
      <c r="B15" s="2348" t="s">
        <v>40</v>
      </c>
      <c r="C15" s="2350"/>
      <c r="D15" s="69"/>
      <c r="E15" s="187"/>
      <c r="F15" s="72"/>
    </row>
    <row r="16" spans="1:6" ht="78.75" x14ac:dyDescent="0.25">
      <c r="A16" s="1505">
        <v>9</v>
      </c>
      <c r="B16" s="1505" t="s">
        <v>41</v>
      </c>
      <c r="C16" s="1505" t="s">
        <v>37532</v>
      </c>
      <c r="D16" s="1505" t="s">
        <v>302</v>
      </c>
      <c r="E16" s="1326">
        <v>4568965.5199999996</v>
      </c>
      <c r="F16" s="1505" t="s">
        <v>135</v>
      </c>
    </row>
    <row r="17" spans="1:6" ht="15.75" x14ac:dyDescent="0.25">
      <c r="A17" s="131"/>
      <c r="B17" s="2348" t="s">
        <v>306</v>
      </c>
      <c r="C17" s="2350"/>
      <c r="D17" s="69"/>
      <c r="E17" s="187"/>
      <c r="F17" s="72"/>
    </row>
    <row r="18" spans="1:6" ht="141.75" x14ac:dyDescent="0.25">
      <c r="A18" s="1505">
        <v>10</v>
      </c>
      <c r="B18" s="1505" t="s">
        <v>37533</v>
      </c>
      <c r="C18" s="1505" t="s">
        <v>37534</v>
      </c>
      <c r="D18" s="1505" t="s">
        <v>37535</v>
      </c>
      <c r="E18" s="188">
        <v>1736206.89</v>
      </c>
      <c r="F18" s="1505" t="s">
        <v>135</v>
      </c>
    </row>
    <row r="19" spans="1:6" ht="15.75" x14ac:dyDescent="0.25">
      <c r="A19" s="131"/>
      <c r="B19" s="2348" t="s">
        <v>303</v>
      </c>
      <c r="C19" s="2350"/>
      <c r="D19" s="69"/>
      <c r="E19" s="187"/>
      <c r="F19" s="72"/>
    </row>
    <row r="20" spans="1:6" ht="409.5" x14ac:dyDescent="0.25">
      <c r="A20" s="1506">
        <v>11</v>
      </c>
      <c r="B20" s="1505" t="s">
        <v>37536</v>
      </c>
      <c r="C20" s="1505" t="s">
        <v>37537</v>
      </c>
      <c r="D20" s="1507" t="s">
        <v>37538</v>
      </c>
      <c r="E20" s="188">
        <v>1736206.89</v>
      </c>
      <c r="F20" s="1505" t="s">
        <v>135</v>
      </c>
    </row>
    <row r="21" spans="1:6" ht="15.75" x14ac:dyDescent="0.25">
      <c r="A21" s="1506"/>
      <c r="B21" s="2355" t="s">
        <v>34</v>
      </c>
      <c r="C21" s="2355"/>
      <c r="D21" s="1505"/>
      <c r="E21" s="188"/>
      <c r="F21" s="1505"/>
    </row>
    <row r="22" spans="1:6" ht="47.25" x14ac:dyDescent="0.25">
      <c r="A22" s="1505">
        <v>12</v>
      </c>
      <c r="B22" s="1508" t="s">
        <v>309</v>
      </c>
      <c r="C22" s="1508" t="s">
        <v>37539</v>
      </c>
      <c r="D22" s="1505" t="s">
        <v>7095</v>
      </c>
      <c r="E22" s="187">
        <v>9500000</v>
      </c>
      <c r="F22" s="1505" t="s">
        <v>135</v>
      </c>
    </row>
    <row r="23" spans="1:6" ht="47.25" x14ac:dyDescent="0.25">
      <c r="A23" s="1505">
        <v>13</v>
      </c>
      <c r="B23" s="1505" t="s">
        <v>342</v>
      </c>
      <c r="C23" s="1505" t="s">
        <v>37540</v>
      </c>
      <c r="D23" s="1505" t="s">
        <v>7095</v>
      </c>
      <c r="E23" s="188">
        <v>7702586.2074999996</v>
      </c>
      <c r="F23" s="1505" t="s">
        <v>135</v>
      </c>
    </row>
    <row r="24" spans="1:6" ht="15.75" x14ac:dyDescent="0.25">
      <c r="A24" s="1505"/>
      <c r="B24" s="2405" t="s">
        <v>477</v>
      </c>
      <c r="C24" s="2407"/>
      <c r="D24" s="1505"/>
      <c r="E24" s="188"/>
      <c r="F24" s="1505"/>
    </row>
    <row r="25" spans="1:6" ht="189" x14ac:dyDescent="0.25">
      <c r="A25" s="1505">
        <v>14</v>
      </c>
      <c r="B25" s="1505" t="s">
        <v>37541</v>
      </c>
      <c r="C25" s="1505" t="s">
        <v>37542</v>
      </c>
      <c r="D25" s="1505" t="s">
        <v>6862</v>
      </c>
      <c r="E25" s="188">
        <v>1169256.8</v>
      </c>
      <c r="F25" s="1505" t="s">
        <v>13</v>
      </c>
    </row>
    <row r="26" spans="1:6" ht="189" x14ac:dyDescent="0.25">
      <c r="A26" s="1505">
        <v>15</v>
      </c>
      <c r="B26" s="1505" t="s">
        <v>37543</v>
      </c>
      <c r="C26" s="1505" t="s">
        <v>37544</v>
      </c>
      <c r="D26" s="1505" t="s">
        <v>6862</v>
      </c>
      <c r="E26" s="188">
        <v>1169256.8</v>
      </c>
      <c r="F26" s="1505" t="s">
        <v>13</v>
      </c>
    </row>
    <row r="27" spans="1:6" ht="189" x14ac:dyDescent="0.25">
      <c r="A27" s="1505">
        <v>16</v>
      </c>
      <c r="B27" s="1505" t="s">
        <v>37545</v>
      </c>
      <c r="C27" s="1505" t="s">
        <v>37546</v>
      </c>
      <c r="D27" s="1505" t="s">
        <v>6862</v>
      </c>
      <c r="E27" s="188">
        <v>1169256.8</v>
      </c>
      <c r="F27" s="1505" t="s">
        <v>13</v>
      </c>
    </row>
    <row r="28" spans="1:6" ht="189" x14ac:dyDescent="0.25">
      <c r="A28" s="1505">
        <v>17</v>
      </c>
      <c r="B28" s="1505" t="s">
        <v>37547</v>
      </c>
      <c r="C28" s="1505" t="s">
        <v>37548</v>
      </c>
      <c r="D28" s="1505" t="s">
        <v>6862</v>
      </c>
      <c r="E28" s="188">
        <v>1169256.8</v>
      </c>
      <c r="F28" s="1505" t="s">
        <v>13</v>
      </c>
    </row>
    <row r="29" spans="1:6" ht="47.25" x14ac:dyDescent="0.25">
      <c r="A29" s="1505">
        <v>18</v>
      </c>
      <c r="B29" s="1505" t="s">
        <v>16863</v>
      </c>
      <c r="C29" s="1505" t="s">
        <v>37549</v>
      </c>
      <c r="D29" s="1505" t="s">
        <v>37550</v>
      </c>
      <c r="E29" s="188">
        <v>2500000</v>
      </c>
      <c r="F29" s="1505" t="s">
        <v>13</v>
      </c>
    </row>
    <row r="30" spans="1:6" ht="15.75" x14ac:dyDescent="0.25">
      <c r="A30" s="1505"/>
      <c r="B30" s="2405" t="s">
        <v>5895</v>
      </c>
      <c r="C30" s="2407"/>
      <c r="D30" s="1505"/>
      <c r="E30" s="188"/>
      <c r="F30" s="1505"/>
    </row>
    <row r="31" spans="1:6" ht="63" x14ac:dyDescent="0.25">
      <c r="A31" s="1505">
        <v>19</v>
      </c>
      <c r="B31" s="1505" t="s">
        <v>37551</v>
      </c>
      <c r="C31" s="1505" t="s">
        <v>37552</v>
      </c>
      <c r="D31" s="1505" t="s">
        <v>37553</v>
      </c>
      <c r="E31" s="188">
        <v>10276433.1</v>
      </c>
      <c r="F31" s="1505" t="s">
        <v>13</v>
      </c>
    </row>
    <row r="32" spans="1:6" ht="47.25" x14ac:dyDescent="0.25">
      <c r="A32" s="1505">
        <v>20</v>
      </c>
      <c r="B32" s="1505" t="s">
        <v>37554</v>
      </c>
      <c r="C32" s="1505" t="s">
        <v>37555</v>
      </c>
      <c r="D32" s="1505" t="s">
        <v>37556</v>
      </c>
      <c r="E32" s="188">
        <v>10000000</v>
      </c>
      <c r="F32" s="1505" t="s">
        <v>13</v>
      </c>
    </row>
    <row r="33" spans="1:6" ht="47.25" x14ac:dyDescent="0.25">
      <c r="A33" s="1505">
        <v>21</v>
      </c>
      <c r="B33" s="1505" t="s">
        <v>37554</v>
      </c>
      <c r="C33" s="1505" t="s">
        <v>37557</v>
      </c>
      <c r="D33" s="1505" t="s">
        <v>37558</v>
      </c>
      <c r="E33" s="188">
        <v>2000000</v>
      </c>
      <c r="F33" s="1505" t="s">
        <v>13</v>
      </c>
    </row>
    <row r="34" spans="1:6" ht="47.25" x14ac:dyDescent="0.25">
      <c r="A34" s="1505">
        <v>22</v>
      </c>
      <c r="B34" s="1505" t="s">
        <v>37551</v>
      </c>
      <c r="C34" s="1505" t="s">
        <v>37559</v>
      </c>
      <c r="D34" s="1505" t="s">
        <v>37560</v>
      </c>
      <c r="E34" s="188">
        <v>800000</v>
      </c>
      <c r="F34" s="1505" t="s">
        <v>13</v>
      </c>
    </row>
    <row r="35" spans="1:6" ht="47.25" x14ac:dyDescent="0.25">
      <c r="A35" s="1505">
        <v>23</v>
      </c>
      <c r="B35" s="1505" t="s">
        <v>37554</v>
      </c>
      <c r="C35" s="1505" t="s">
        <v>37561</v>
      </c>
      <c r="D35" s="1505" t="s">
        <v>37560</v>
      </c>
      <c r="E35" s="188">
        <v>800000</v>
      </c>
      <c r="F35" s="1505" t="s">
        <v>13</v>
      </c>
    </row>
    <row r="36" spans="1:6" ht="47.25" x14ac:dyDescent="0.25">
      <c r="A36" s="1505">
        <v>24</v>
      </c>
      <c r="B36" s="1505" t="s">
        <v>37562</v>
      </c>
      <c r="C36" s="1505" t="s">
        <v>37563</v>
      </c>
      <c r="D36" s="1505" t="s">
        <v>37560</v>
      </c>
      <c r="E36" s="188">
        <v>800000</v>
      </c>
      <c r="F36" s="1505" t="s">
        <v>13</v>
      </c>
    </row>
    <row r="37" spans="1:6" ht="47.25" x14ac:dyDescent="0.25">
      <c r="A37" s="1505">
        <v>25</v>
      </c>
      <c r="B37" s="1505" t="s">
        <v>37564</v>
      </c>
      <c r="C37" s="1505" t="s">
        <v>37565</v>
      </c>
      <c r="D37" s="1505" t="s">
        <v>37560</v>
      </c>
      <c r="E37" s="188">
        <v>800000</v>
      </c>
      <c r="F37" s="1505" t="s">
        <v>13</v>
      </c>
    </row>
    <row r="38" spans="1:6" ht="31.5" x14ac:dyDescent="0.25">
      <c r="A38" s="1505">
        <v>26</v>
      </c>
      <c r="B38" s="1505" t="s">
        <v>37566</v>
      </c>
      <c r="C38" s="1505" t="s">
        <v>37567</v>
      </c>
      <c r="D38" s="1505" t="s">
        <v>37560</v>
      </c>
      <c r="E38" s="188">
        <v>800000</v>
      </c>
      <c r="F38" s="1505" t="s">
        <v>13</v>
      </c>
    </row>
    <row r="39" spans="1:6" ht="47.25" x14ac:dyDescent="0.25">
      <c r="A39" s="1505">
        <v>27</v>
      </c>
      <c r="B39" s="1505" t="s">
        <v>37568</v>
      </c>
      <c r="C39" s="1505" t="s">
        <v>37569</v>
      </c>
      <c r="D39" s="1505" t="s">
        <v>37560</v>
      </c>
      <c r="E39" s="188">
        <v>800000</v>
      </c>
      <c r="F39" s="1505" t="s">
        <v>13</v>
      </c>
    </row>
    <row r="40" spans="1:6" ht="47.25" x14ac:dyDescent="0.25">
      <c r="A40" s="1505">
        <v>28</v>
      </c>
      <c r="B40" s="1505" t="s">
        <v>37570</v>
      </c>
      <c r="C40" s="1505" t="s">
        <v>37571</v>
      </c>
      <c r="D40" s="1505" t="s">
        <v>37560</v>
      </c>
      <c r="E40" s="188">
        <v>800000</v>
      </c>
      <c r="F40" s="1505" t="s">
        <v>13</v>
      </c>
    </row>
    <row r="41" spans="1:6" ht="47.25" x14ac:dyDescent="0.25">
      <c r="A41" s="1505">
        <v>29</v>
      </c>
      <c r="B41" s="1505" t="s">
        <v>37572</v>
      </c>
      <c r="C41" s="1505" t="s">
        <v>37573</v>
      </c>
      <c r="D41" s="1505" t="s">
        <v>37560</v>
      </c>
      <c r="E41" s="188">
        <v>800000</v>
      </c>
      <c r="F41" s="1505" t="s">
        <v>13</v>
      </c>
    </row>
    <row r="42" spans="1:6" ht="47.25" x14ac:dyDescent="0.25">
      <c r="A42" s="1505">
        <v>30</v>
      </c>
      <c r="B42" s="1505" t="s">
        <v>37574</v>
      </c>
      <c r="C42" s="1505" t="s">
        <v>37575</v>
      </c>
      <c r="D42" s="1505" t="s">
        <v>37560</v>
      </c>
      <c r="E42" s="188">
        <v>800000</v>
      </c>
      <c r="F42" s="1505" t="s">
        <v>13</v>
      </c>
    </row>
    <row r="43" spans="1:6" ht="47.25" x14ac:dyDescent="0.25">
      <c r="A43" s="1505">
        <v>31</v>
      </c>
      <c r="B43" s="1505" t="s">
        <v>37576</v>
      </c>
      <c r="C43" s="1505" t="s">
        <v>37577</v>
      </c>
      <c r="D43" s="1505" t="s">
        <v>37560</v>
      </c>
      <c r="E43" s="188">
        <v>800000</v>
      </c>
      <c r="F43" s="1505" t="s">
        <v>13</v>
      </c>
    </row>
    <row r="44" spans="1:6" ht="47.25" x14ac:dyDescent="0.25">
      <c r="A44" s="1505">
        <v>32</v>
      </c>
      <c r="B44" s="1505" t="s">
        <v>4594</v>
      </c>
      <c r="C44" s="1505" t="s">
        <v>37578</v>
      </c>
      <c r="D44" s="1505" t="s">
        <v>37560</v>
      </c>
      <c r="E44" s="188">
        <v>800000</v>
      </c>
      <c r="F44" s="1505" t="s">
        <v>13</v>
      </c>
    </row>
    <row r="45" spans="1:6" ht="47.25" x14ac:dyDescent="0.25">
      <c r="A45" s="1505">
        <v>33</v>
      </c>
      <c r="B45" s="1505" t="s">
        <v>23047</v>
      </c>
      <c r="C45" s="1505" t="s">
        <v>37579</v>
      </c>
      <c r="D45" s="1505" t="s">
        <v>37560</v>
      </c>
      <c r="E45" s="188">
        <v>800000</v>
      </c>
      <c r="F45" s="1505" t="s">
        <v>13</v>
      </c>
    </row>
    <row r="46" spans="1:6" ht="63" x14ac:dyDescent="0.25">
      <c r="A46" s="1505">
        <v>34</v>
      </c>
      <c r="B46" s="1505" t="s">
        <v>37580</v>
      </c>
      <c r="C46" s="1505" t="s">
        <v>37581</v>
      </c>
      <c r="D46" s="1505" t="s">
        <v>37582</v>
      </c>
      <c r="E46" s="188">
        <v>400000</v>
      </c>
      <c r="F46" s="1505" t="s">
        <v>13</v>
      </c>
    </row>
    <row r="47" spans="1:6" ht="15.75" x14ac:dyDescent="0.25">
      <c r="A47" s="1509"/>
      <c r="B47" s="3147" t="s">
        <v>248</v>
      </c>
      <c r="C47" s="3148"/>
      <c r="D47" s="3149"/>
      <c r="E47" s="1338">
        <f>SUM(E6:E46)</f>
        <v>71510344.837499991</v>
      </c>
      <c r="F47" s="1509"/>
    </row>
    <row r="48" spans="1:6" ht="15.75" x14ac:dyDescent="0.25">
      <c r="A48" s="131"/>
      <c r="B48" s="2348" t="s">
        <v>288</v>
      </c>
      <c r="C48" s="2350"/>
      <c r="D48" s="70"/>
      <c r="E48" s="71"/>
      <c r="F48" s="70"/>
    </row>
    <row r="49" spans="1:6" ht="31.5" x14ac:dyDescent="0.25">
      <c r="A49" s="131">
        <v>1</v>
      </c>
      <c r="B49" s="69" t="s">
        <v>289</v>
      </c>
      <c r="C49" s="69" t="s">
        <v>37290</v>
      </c>
      <c r="D49" s="69" t="s">
        <v>329</v>
      </c>
      <c r="E49" s="74">
        <v>1000000</v>
      </c>
      <c r="F49" s="69" t="s">
        <v>135</v>
      </c>
    </row>
    <row r="50" spans="1:6" ht="15.75" x14ac:dyDescent="0.25">
      <c r="A50" s="131"/>
      <c r="B50" s="2348" t="s">
        <v>34</v>
      </c>
      <c r="C50" s="2350"/>
      <c r="D50" s="69"/>
      <c r="E50" s="74"/>
      <c r="F50" s="69"/>
    </row>
    <row r="51" spans="1:6" ht="47.25" x14ac:dyDescent="0.25">
      <c r="A51" s="131">
        <v>2</v>
      </c>
      <c r="B51" s="69" t="s">
        <v>309</v>
      </c>
      <c r="C51" s="69" t="s">
        <v>37291</v>
      </c>
      <c r="D51" s="69" t="s">
        <v>554</v>
      </c>
      <c r="E51" s="74">
        <v>4500000</v>
      </c>
      <c r="F51" s="69" t="s">
        <v>135</v>
      </c>
    </row>
    <row r="52" spans="1:6" ht="15.75" x14ac:dyDescent="0.25">
      <c r="A52" s="433"/>
      <c r="B52" s="1486" t="s">
        <v>704</v>
      </c>
      <c r="C52" s="1490"/>
      <c r="D52" s="346"/>
      <c r="E52" s="1489">
        <v>5500000</v>
      </c>
      <c r="F52" s="69"/>
    </row>
    <row r="53" spans="1:6" ht="47.25" x14ac:dyDescent="0.25">
      <c r="A53" s="1509"/>
      <c r="B53" s="1510" t="s">
        <v>37583</v>
      </c>
      <c r="C53" s="1509"/>
      <c r="D53" s="1510" t="s">
        <v>37584</v>
      </c>
      <c r="E53" s="1511">
        <v>9800000</v>
      </c>
      <c r="F53" s="1509"/>
    </row>
    <row r="54" spans="1:6" ht="15.75" x14ac:dyDescent="0.25">
      <c r="A54" s="113"/>
      <c r="B54" s="113" t="s">
        <v>248</v>
      </c>
      <c r="C54" s="113"/>
      <c r="D54" s="113"/>
      <c r="E54" s="1512">
        <v>9800000</v>
      </c>
      <c r="F54" s="113"/>
    </row>
    <row r="55" spans="1:6" x14ac:dyDescent="0.25">
      <c r="A55" s="113"/>
      <c r="B55" s="113" t="s">
        <v>324</v>
      </c>
      <c r="C55" s="113"/>
      <c r="D55" s="113"/>
      <c r="E55" s="114">
        <f>E54+E52+E47</f>
        <v>86810344.837499991</v>
      </c>
      <c r="F55" s="113"/>
    </row>
    <row r="61" spans="1:6" ht="15.75" x14ac:dyDescent="0.25">
      <c r="A61" s="2454" t="s">
        <v>0</v>
      </c>
      <c r="B61" s="2454"/>
      <c r="C61" s="2454"/>
      <c r="D61" s="2454"/>
      <c r="E61" s="2454"/>
      <c r="F61" s="2454"/>
    </row>
    <row r="62" spans="1:6" ht="15.75" x14ac:dyDescent="0.25">
      <c r="A62" s="2454" t="s">
        <v>42255</v>
      </c>
      <c r="B62" s="2454"/>
      <c r="C62" s="2454"/>
      <c r="D62" s="2454"/>
      <c r="E62" s="2454"/>
      <c r="F62" s="2454"/>
    </row>
    <row r="63" spans="1:6" ht="15.75" x14ac:dyDescent="0.25">
      <c r="A63" s="2454" t="s">
        <v>18642</v>
      </c>
      <c r="B63" s="2454"/>
      <c r="C63" s="2454"/>
      <c r="D63" s="2454"/>
      <c r="E63" s="2454"/>
      <c r="F63" s="2454"/>
    </row>
    <row r="64" spans="1:6" ht="31.5" x14ac:dyDescent="0.25">
      <c r="A64" s="1950" t="s">
        <v>3</v>
      </c>
      <c r="B64" s="1953" t="s">
        <v>283</v>
      </c>
      <c r="C64" s="1953" t="s">
        <v>284</v>
      </c>
      <c r="D64" s="1951" t="s">
        <v>5291</v>
      </c>
      <c r="E64" s="1824" t="s">
        <v>708</v>
      </c>
      <c r="F64" s="1952" t="s">
        <v>1228</v>
      </c>
    </row>
    <row r="65" spans="1:6" ht="15.75" x14ac:dyDescent="0.25">
      <c r="A65" s="1950"/>
      <c r="B65" s="2456" t="s">
        <v>9</v>
      </c>
      <c r="C65" s="2457"/>
      <c r="D65" s="2459"/>
      <c r="E65" s="1824"/>
      <c r="F65" s="1952"/>
    </row>
    <row r="66" spans="1:6" ht="47.25" x14ac:dyDescent="0.25">
      <c r="A66" s="1756">
        <v>1</v>
      </c>
      <c r="B66" s="1756" t="s">
        <v>289</v>
      </c>
      <c r="C66" s="1756" t="s">
        <v>37519</v>
      </c>
      <c r="D66" s="1756" t="s">
        <v>42256</v>
      </c>
      <c r="E66" s="1806">
        <v>280000</v>
      </c>
      <c r="F66" s="1755" t="s">
        <v>135</v>
      </c>
    </row>
    <row r="67" spans="1:6" ht="110.25" x14ac:dyDescent="0.25">
      <c r="A67" s="1756">
        <v>2</v>
      </c>
      <c r="B67" s="1756" t="s">
        <v>295</v>
      </c>
      <c r="C67" s="1756" t="s">
        <v>37521</v>
      </c>
      <c r="D67" s="1756" t="s">
        <v>42257</v>
      </c>
      <c r="E67" s="1806">
        <v>130759.0604</v>
      </c>
      <c r="F67" s="1755" t="s">
        <v>135</v>
      </c>
    </row>
    <row r="68" spans="1:6" ht="47.25" x14ac:dyDescent="0.25">
      <c r="A68" s="1756">
        <v>3</v>
      </c>
      <c r="B68" s="1756" t="s">
        <v>20</v>
      </c>
      <c r="C68" s="1756" t="s">
        <v>37525</v>
      </c>
      <c r="D68" s="1756" t="s">
        <v>42258</v>
      </c>
      <c r="E68" s="1806">
        <v>12000.000400000001</v>
      </c>
      <c r="F68" s="1755" t="s">
        <v>135</v>
      </c>
    </row>
    <row r="69" spans="1:6" ht="47.25" x14ac:dyDescent="0.25">
      <c r="A69" s="1756">
        <v>4</v>
      </c>
      <c r="B69" s="1756" t="s">
        <v>23</v>
      </c>
      <c r="C69" s="1756" t="s">
        <v>37527</v>
      </c>
      <c r="D69" s="1756" t="s">
        <v>1652</v>
      </c>
      <c r="E69" s="1806">
        <v>260000</v>
      </c>
      <c r="F69" s="1755" t="s">
        <v>135</v>
      </c>
    </row>
    <row r="70" spans="1:6" ht="15.75" x14ac:dyDescent="0.25">
      <c r="A70" s="1756"/>
      <c r="B70" s="2484" t="s">
        <v>33034</v>
      </c>
      <c r="C70" s="2511"/>
      <c r="D70" s="2485"/>
      <c r="E70" s="1806"/>
      <c r="F70" s="1755"/>
    </row>
    <row r="71" spans="1:6" ht="94.5" x14ac:dyDescent="0.25">
      <c r="A71" s="1756">
        <v>5</v>
      </c>
      <c r="B71" s="1756" t="s">
        <v>295</v>
      </c>
      <c r="C71" s="1756" t="s">
        <v>37529</v>
      </c>
      <c r="D71" s="1756" t="s">
        <v>336</v>
      </c>
      <c r="E71" s="1806">
        <v>56379.3102</v>
      </c>
      <c r="F71" s="1755" t="s">
        <v>135</v>
      </c>
    </row>
    <row r="72" spans="1:6" ht="78.75" x14ac:dyDescent="0.25">
      <c r="A72" s="1756">
        <v>6</v>
      </c>
      <c r="B72" s="1756" t="s">
        <v>23</v>
      </c>
      <c r="C72" s="1756" t="s">
        <v>37530</v>
      </c>
      <c r="D72" s="1756" t="s">
        <v>541</v>
      </c>
      <c r="E72" s="1806">
        <v>150000</v>
      </c>
      <c r="F72" s="1755" t="s">
        <v>135</v>
      </c>
    </row>
    <row r="73" spans="1:6" ht="63" x14ac:dyDescent="0.25">
      <c r="A73" s="1756">
        <v>7</v>
      </c>
      <c r="B73" s="1756" t="s">
        <v>299</v>
      </c>
      <c r="C73" s="1756" t="s">
        <v>37531</v>
      </c>
      <c r="D73" s="1756" t="s">
        <v>1244</v>
      </c>
      <c r="E73" s="1806">
        <v>135000</v>
      </c>
      <c r="F73" s="1755" t="s">
        <v>135</v>
      </c>
    </row>
    <row r="74" spans="1:6" ht="78.75" x14ac:dyDescent="0.25">
      <c r="A74" s="1756">
        <v>8</v>
      </c>
      <c r="B74" s="1755" t="s">
        <v>301</v>
      </c>
      <c r="C74" s="1756" t="s">
        <v>37532</v>
      </c>
      <c r="D74" s="1755" t="s">
        <v>43</v>
      </c>
      <c r="E74" s="1806">
        <v>568965.55169999995</v>
      </c>
      <c r="F74" s="1755" t="s">
        <v>135</v>
      </c>
    </row>
    <row r="75" spans="1:6" ht="15.75" x14ac:dyDescent="0.25">
      <c r="A75" s="1756"/>
      <c r="B75" s="1953" t="s">
        <v>306</v>
      </c>
      <c r="C75" s="1756"/>
      <c r="D75" s="1755"/>
      <c r="E75" s="1806"/>
      <c r="F75" s="1755"/>
    </row>
    <row r="76" spans="1:6" ht="141.75" x14ac:dyDescent="0.25">
      <c r="A76" s="1756">
        <v>9</v>
      </c>
      <c r="B76" s="1755" t="s">
        <v>42259</v>
      </c>
      <c r="C76" s="1756" t="s">
        <v>37534</v>
      </c>
      <c r="D76" s="1755" t="s">
        <v>42260</v>
      </c>
      <c r="E76" s="1806">
        <v>227586.20680000001</v>
      </c>
      <c r="F76" s="1755" t="s">
        <v>135</v>
      </c>
    </row>
    <row r="77" spans="1:6" ht="15.75" x14ac:dyDescent="0.25">
      <c r="A77" s="1756"/>
      <c r="B77" s="2456" t="s">
        <v>14381</v>
      </c>
      <c r="C77" s="2459"/>
      <c r="D77" s="1755"/>
      <c r="E77" s="1806"/>
      <c r="F77" s="1755"/>
    </row>
    <row r="78" spans="1:6" ht="378" x14ac:dyDescent="0.25">
      <c r="A78" s="1756">
        <v>10</v>
      </c>
      <c r="B78" s="1756" t="s">
        <v>42261</v>
      </c>
      <c r="C78" s="1756" t="s">
        <v>42262</v>
      </c>
      <c r="D78" s="1755" t="s">
        <v>42263</v>
      </c>
      <c r="E78" s="1806">
        <v>2831034</v>
      </c>
      <c r="F78" s="1755" t="s">
        <v>13</v>
      </c>
    </row>
    <row r="79" spans="1:6" ht="126" x14ac:dyDescent="0.25">
      <c r="A79" s="1756">
        <v>11</v>
      </c>
      <c r="B79" s="1756" t="s">
        <v>42261</v>
      </c>
      <c r="C79" s="1756" t="s">
        <v>42264</v>
      </c>
      <c r="D79" s="1756" t="s">
        <v>42265</v>
      </c>
      <c r="E79" s="1806">
        <v>900000</v>
      </c>
      <c r="F79" s="1755" t="s">
        <v>13</v>
      </c>
    </row>
    <row r="80" spans="1:6" ht="47.25" x14ac:dyDescent="0.25">
      <c r="A80" s="1756">
        <v>12</v>
      </c>
      <c r="B80" s="1756" t="s">
        <v>42261</v>
      </c>
      <c r="C80" s="1756" t="s">
        <v>42266</v>
      </c>
      <c r="D80" s="7" t="s">
        <v>42267</v>
      </c>
      <c r="E80" s="1757">
        <v>600000</v>
      </c>
      <c r="F80" s="1755" t="s">
        <v>13</v>
      </c>
    </row>
    <row r="81" spans="1:6" ht="15.75" x14ac:dyDescent="0.25">
      <c r="A81" s="1756"/>
      <c r="B81" s="2484" t="s">
        <v>303</v>
      </c>
      <c r="C81" s="2485"/>
      <c r="D81" s="7"/>
      <c r="E81" s="1757"/>
      <c r="F81" s="1755"/>
    </row>
    <row r="82" spans="1:6" ht="78.75" x14ac:dyDescent="0.25">
      <c r="A82" s="1756">
        <v>13</v>
      </c>
      <c r="B82" s="1756" t="s">
        <v>42268</v>
      </c>
      <c r="C82" s="1756" t="s">
        <v>42269</v>
      </c>
      <c r="D82" s="7" t="s">
        <v>42270</v>
      </c>
      <c r="E82" s="1757">
        <v>113793.10340000001</v>
      </c>
      <c r="F82" s="1756" t="s">
        <v>135</v>
      </c>
    </row>
    <row r="83" spans="1:6" ht="63" x14ac:dyDescent="0.25">
      <c r="A83" s="1756">
        <v>14</v>
      </c>
      <c r="B83" s="1756" t="s">
        <v>42271</v>
      </c>
      <c r="C83" s="1756" t="s">
        <v>42272</v>
      </c>
      <c r="D83" s="7" t="s">
        <v>42273</v>
      </c>
      <c r="E83" s="1757">
        <v>113793.10340000001</v>
      </c>
      <c r="F83" s="1756" t="s">
        <v>135</v>
      </c>
    </row>
    <row r="84" spans="1:6" ht="31.5" x14ac:dyDescent="0.25">
      <c r="A84" s="1756"/>
      <c r="B84" s="1952" t="s">
        <v>42274</v>
      </c>
      <c r="C84" s="1756"/>
      <c r="D84" s="7"/>
      <c r="E84" s="1757"/>
      <c r="F84" s="1756"/>
    </row>
    <row r="85" spans="1:6" ht="47.25" x14ac:dyDescent="0.25">
      <c r="A85" s="1756">
        <v>15</v>
      </c>
      <c r="B85" s="1755" t="s">
        <v>42275</v>
      </c>
      <c r="C85" s="1756" t="s">
        <v>42276</v>
      </c>
      <c r="D85" s="1755" t="s">
        <v>42277</v>
      </c>
      <c r="E85" s="1757">
        <v>5000000</v>
      </c>
      <c r="F85" s="1755" t="s">
        <v>1294</v>
      </c>
    </row>
    <row r="86" spans="1:6" ht="15.75" x14ac:dyDescent="0.25">
      <c r="A86" s="1762"/>
      <c r="B86" s="1975" t="s">
        <v>248</v>
      </c>
      <c r="C86" s="1973"/>
      <c r="D86" s="1975"/>
      <c r="E86" s="1769">
        <f>SUM(E66:E85)</f>
        <v>11379310.336300001</v>
      </c>
      <c r="F86" s="1830"/>
    </row>
    <row r="87" spans="1:6" ht="15.75" x14ac:dyDescent="0.25">
      <c r="A87" s="2453" t="s">
        <v>42278</v>
      </c>
      <c r="B87" s="2453"/>
      <c r="C87" s="2453"/>
      <c r="D87" s="2453" t="s">
        <v>42216</v>
      </c>
      <c r="E87" s="2453"/>
      <c r="F87" s="2453"/>
    </row>
  </sheetData>
  <mergeCells count="23">
    <mergeCell ref="B81:C81"/>
    <mergeCell ref="A87:C87"/>
    <mergeCell ref="D87:F87"/>
    <mergeCell ref="A61:F61"/>
    <mergeCell ref="A62:F62"/>
    <mergeCell ref="A63:F63"/>
    <mergeCell ref="B65:D65"/>
    <mergeCell ref="B70:D70"/>
    <mergeCell ref="B77:C77"/>
    <mergeCell ref="B48:C48"/>
    <mergeCell ref="B50:C50"/>
    <mergeCell ref="B17:C17"/>
    <mergeCell ref="B19:C19"/>
    <mergeCell ref="B21:C21"/>
    <mergeCell ref="B24:C24"/>
    <mergeCell ref="B30:C30"/>
    <mergeCell ref="B47:D47"/>
    <mergeCell ref="B15:C15"/>
    <mergeCell ref="A1:F1"/>
    <mergeCell ref="A2:F2"/>
    <mergeCell ref="A3:F3"/>
    <mergeCell ref="B5:C5"/>
    <mergeCell ref="B11:C11"/>
  </mergeCells>
  <pageMargins left="0.7" right="0.7" top="0.75" bottom="0.75" header="0.3" footer="0.3"/>
</worksheet>
</file>

<file path=xl/worksheets/sheet2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9"/>
  <sheetViews>
    <sheetView topLeftCell="A77" workbookViewId="0">
      <selection activeCell="C52" sqref="C52"/>
    </sheetView>
  </sheetViews>
  <sheetFormatPr defaultRowHeight="15" x14ac:dyDescent="0.25"/>
  <cols>
    <col min="2" max="2" width="18" customWidth="1"/>
    <col min="3" max="3" width="45.7109375" customWidth="1"/>
    <col min="4" max="4" width="23.85546875" customWidth="1"/>
    <col min="5" max="5" width="21.140625" customWidth="1"/>
    <col min="6" max="6" width="12.7109375" customWidth="1"/>
  </cols>
  <sheetData>
    <row r="1" spans="1:6" ht="15.75" x14ac:dyDescent="0.25">
      <c r="A1" s="2360" t="s">
        <v>0</v>
      </c>
      <c r="B1" s="2360"/>
      <c r="C1" s="2360"/>
      <c r="D1" s="2360"/>
      <c r="E1" s="2360"/>
      <c r="F1" s="2360"/>
    </row>
    <row r="2" spans="1:6" ht="15.75" x14ac:dyDescent="0.25">
      <c r="A2" s="2360" t="s">
        <v>37585</v>
      </c>
      <c r="B2" s="2360"/>
      <c r="C2" s="2360"/>
      <c r="D2" s="2360"/>
      <c r="E2" s="2360"/>
      <c r="F2" s="2360"/>
    </row>
    <row r="3" spans="1:6" ht="15.75" x14ac:dyDescent="0.25">
      <c r="A3" s="2360" t="s">
        <v>281</v>
      </c>
      <c r="B3" s="2360"/>
      <c r="C3" s="2360"/>
      <c r="D3" s="2360"/>
      <c r="E3" s="2360"/>
      <c r="F3" s="2360"/>
    </row>
    <row r="4" spans="1:6" ht="15.75" x14ac:dyDescent="0.25">
      <c r="A4" s="130" t="s">
        <v>3</v>
      </c>
      <c r="B4" s="70" t="s">
        <v>5559</v>
      </c>
      <c r="C4" s="70" t="s">
        <v>284</v>
      </c>
      <c r="D4" s="70" t="s">
        <v>8474</v>
      </c>
      <c r="E4" s="1513" t="s">
        <v>37586</v>
      </c>
      <c r="F4" s="76" t="s">
        <v>1228</v>
      </c>
    </row>
    <row r="5" spans="1:6" ht="15.75" x14ac:dyDescent="0.25">
      <c r="A5" s="1514"/>
      <c r="B5" s="3150" t="s">
        <v>37587</v>
      </c>
      <c r="C5" s="3151"/>
      <c r="D5" s="1407"/>
      <c r="E5" s="189"/>
      <c r="F5" s="71"/>
    </row>
    <row r="6" spans="1:6" ht="31.5" x14ac:dyDescent="0.25">
      <c r="A6" s="1515">
        <v>1</v>
      </c>
      <c r="B6" s="1380" t="s">
        <v>289</v>
      </c>
      <c r="C6" s="1380" t="s">
        <v>37588</v>
      </c>
      <c r="D6" s="1380" t="s">
        <v>329</v>
      </c>
      <c r="E6" s="187">
        <v>2288621</v>
      </c>
      <c r="F6" s="72" t="s">
        <v>272</v>
      </c>
    </row>
    <row r="7" spans="1:6" ht="94.5" x14ac:dyDescent="0.25">
      <c r="A7" s="1515">
        <v>2</v>
      </c>
      <c r="B7" s="69" t="s">
        <v>295</v>
      </c>
      <c r="C7" s="1380" t="s">
        <v>37589</v>
      </c>
      <c r="D7" s="1380" t="s">
        <v>488</v>
      </c>
      <c r="E7" s="187">
        <v>700000</v>
      </c>
      <c r="F7" s="72" t="s">
        <v>272</v>
      </c>
    </row>
    <row r="8" spans="1:6" ht="31.5" x14ac:dyDescent="0.25">
      <c r="A8" s="1515">
        <v>3</v>
      </c>
      <c r="B8" s="69" t="s">
        <v>17</v>
      </c>
      <c r="C8" s="1380" t="s">
        <v>37590</v>
      </c>
      <c r="D8" s="1380" t="s">
        <v>537</v>
      </c>
      <c r="E8" s="187">
        <v>20000</v>
      </c>
      <c r="F8" s="72" t="s">
        <v>272</v>
      </c>
    </row>
    <row r="9" spans="1:6" ht="47.25" x14ac:dyDescent="0.25">
      <c r="A9" s="1515">
        <v>4</v>
      </c>
      <c r="B9" s="69" t="s">
        <v>23</v>
      </c>
      <c r="C9" s="1380" t="s">
        <v>37591</v>
      </c>
      <c r="D9" s="1380" t="s">
        <v>541</v>
      </c>
      <c r="E9" s="187">
        <v>1200000</v>
      </c>
      <c r="F9" s="72" t="s">
        <v>272</v>
      </c>
    </row>
    <row r="10" spans="1:6" ht="15.75" x14ac:dyDescent="0.25">
      <c r="A10" s="1515"/>
      <c r="B10" s="3152" t="s">
        <v>37592</v>
      </c>
      <c r="C10" s="3153"/>
      <c r="D10" s="1380"/>
      <c r="E10" s="187"/>
      <c r="F10" s="72"/>
    </row>
    <row r="11" spans="1:6" ht="78.75" x14ac:dyDescent="0.25">
      <c r="A11" s="1515">
        <v>5</v>
      </c>
      <c r="B11" s="69" t="s">
        <v>295</v>
      </c>
      <c r="C11" s="69" t="s">
        <v>37593</v>
      </c>
      <c r="D11" s="69" t="s">
        <v>336</v>
      </c>
      <c r="E11" s="187">
        <v>1000000</v>
      </c>
      <c r="F11" s="72" t="s">
        <v>272</v>
      </c>
    </row>
    <row r="12" spans="1:6" ht="63" x14ac:dyDescent="0.25">
      <c r="A12" s="1515">
        <v>6</v>
      </c>
      <c r="B12" s="69" t="s">
        <v>299</v>
      </c>
      <c r="C12" s="1380" t="s">
        <v>37594</v>
      </c>
      <c r="D12" s="1380" t="s">
        <v>1244</v>
      </c>
      <c r="E12" s="187">
        <v>1000000</v>
      </c>
      <c r="F12" s="72" t="s">
        <v>272</v>
      </c>
    </row>
    <row r="13" spans="1:6" ht="47.25" x14ac:dyDescent="0.25">
      <c r="A13" s="1515">
        <v>7</v>
      </c>
      <c r="B13" s="69" t="s">
        <v>23</v>
      </c>
      <c r="C13" s="1380" t="s">
        <v>37595</v>
      </c>
      <c r="D13" s="1380" t="s">
        <v>541</v>
      </c>
      <c r="E13" s="187">
        <v>604310</v>
      </c>
      <c r="F13" s="72" t="s">
        <v>272</v>
      </c>
    </row>
    <row r="14" spans="1:6" ht="78.75" x14ac:dyDescent="0.25">
      <c r="A14" s="1515">
        <v>8</v>
      </c>
      <c r="B14" s="69" t="s">
        <v>301</v>
      </c>
      <c r="C14" s="1380" t="s">
        <v>37596</v>
      </c>
      <c r="D14" s="69" t="s">
        <v>43</v>
      </c>
      <c r="E14" s="187">
        <v>4568965.5199999996</v>
      </c>
      <c r="F14" s="72" t="s">
        <v>272</v>
      </c>
    </row>
    <row r="15" spans="1:6" ht="110.25" x14ac:dyDescent="0.25">
      <c r="A15" s="1515">
        <v>9</v>
      </c>
      <c r="B15" s="69" t="s">
        <v>4481</v>
      </c>
      <c r="C15" s="69" t="s">
        <v>37597</v>
      </c>
      <c r="D15" s="1380" t="s">
        <v>37598</v>
      </c>
      <c r="E15" s="187">
        <v>1200000</v>
      </c>
      <c r="F15" s="72" t="s">
        <v>6923</v>
      </c>
    </row>
    <row r="16" spans="1:6" ht="15.75" x14ac:dyDescent="0.25">
      <c r="A16" s="1515"/>
      <c r="B16" s="3097" t="s">
        <v>4987</v>
      </c>
      <c r="C16" s="3099"/>
      <c r="D16" s="1380"/>
      <c r="E16" s="187"/>
      <c r="F16" s="72"/>
    </row>
    <row r="17" spans="1:6" ht="47.25" x14ac:dyDescent="0.25">
      <c r="A17" s="1515">
        <v>10</v>
      </c>
      <c r="B17" s="69" t="s">
        <v>37599</v>
      </c>
      <c r="C17" s="69" t="s">
        <v>37600</v>
      </c>
      <c r="D17" s="1380" t="s">
        <v>37601</v>
      </c>
      <c r="E17" s="187">
        <v>636207</v>
      </c>
      <c r="F17" s="72" t="s">
        <v>13</v>
      </c>
    </row>
    <row r="18" spans="1:6" ht="15.75" x14ac:dyDescent="0.25">
      <c r="A18" s="1515"/>
      <c r="B18" s="3150" t="s">
        <v>4808</v>
      </c>
      <c r="C18" s="3151"/>
      <c r="D18" s="1380"/>
      <c r="E18" s="187"/>
      <c r="F18" s="72"/>
    </row>
    <row r="19" spans="1:6" ht="63" x14ac:dyDescent="0.25">
      <c r="A19" s="1515">
        <v>11</v>
      </c>
      <c r="B19" s="1380" t="s">
        <v>37602</v>
      </c>
      <c r="C19" s="69" t="s">
        <v>37603</v>
      </c>
      <c r="D19" s="1380" t="s">
        <v>37604</v>
      </c>
      <c r="E19" s="187">
        <v>1800000</v>
      </c>
      <c r="F19" s="72" t="s">
        <v>13</v>
      </c>
    </row>
    <row r="20" spans="1:6" ht="173.25" x14ac:dyDescent="0.25">
      <c r="A20" s="1515">
        <v>12</v>
      </c>
      <c r="B20" s="69" t="s">
        <v>5552</v>
      </c>
      <c r="C20" s="69" t="s">
        <v>37605</v>
      </c>
      <c r="D20" s="69" t="s">
        <v>37606</v>
      </c>
      <c r="E20" s="187">
        <v>4677027.2</v>
      </c>
      <c r="F20" s="72" t="s">
        <v>13</v>
      </c>
    </row>
    <row r="21" spans="1:6" ht="15.75" x14ac:dyDescent="0.25">
      <c r="A21" s="1515"/>
      <c r="B21" s="3150" t="s">
        <v>34</v>
      </c>
      <c r="C21" s="3151"/>
      <c r="D21" s="1380"/>
      <c r="E21" s="187"/>
      <c r="F21" s="72"/>
    </row>
    <row r="22" spans="1:6" ht="47.25" x14ac:dyDescent="0.25">
      <c r="A22" s="1515">
        <v>13</v>
      </c>
      <c r="B22" s="1380" t="s">
        <v>309</v>
      </c>
      <c r="C22" s="1380" t="s">
        <v>37607</v>
      </c>
      <c r="D22" s="1380" t="s">
        <v>10717</v>
      </c>
      <c r="E22" s="187">
        <v>14049631</v>
      </c>
      <c r="F22" s="72" t="s">
        <v>1259</v>
      </c>
    </row>
    <row r="23" spans="1:6" ht="47.25" x14ac:dyDescent="0.25">
      <c r="A23" s="1515">
        <v>14</v>
      </c>
      <c r="B23" s="1380" t="s">
        <v>37608</v>
      </c>
      <c r="C23" s="1380" t="s">
        <v>37609</v>
      </c>
      <c r="D23" s="1380" t="s">
        <v>5368</v>
      </c>
      <c r="E23" s="187">
        <v>9000000</v>
      </c>
      <c r="F23" s="72" t="s">
        <v>1259</v>
      </c>
    </row>
    <row r="24" spans="1:6" ht="78.75" x14ac:dyDescent="0.25">
      <c r="A24" s="1515">
        <v>15</v>
      </c>
      <c r="B24" s="69" t="s">
        <v>37610</v>
      </c>
      <c r="C24" s="69" t="s">
        <v>37611</v>
      </c>
      <c r="D24" s="69" t="s">
        <v>37612</v>
      </c>
      <c r="E24" s="187">
        <v>2833989</v>
      </c>
      <c r="F24" s="72" t="s">
        <v>272</v>
      </c>
    </row>
    <row r="25" spans="1:6" ht="15.75" x14ac:dyDescent="0.25">
      <c r="A25" s="1515"/>
      <c r="B25" s="3150" t="s">
        <v>5895</v>
      </c>
      <c r="C25" s="3151"/>
      <c r="D25" s="1380"/>
      <c r="E25" s="187"/>
      <c r="F25" s="72"/>
    </row>
    <row r="26" spans="1:6" ht="78.75" x14ac:dyDescent="0.25">
      <c r="A26" s="1515">
        <v>16</v>
      </c>
      <c r="B26" s="69" t="s">
        <v>37613</v>
      </c>
      <c r="C26" s="69" t="s">
        <v>37614</v>
      </c>
      <c r="D26" s="69" t="s">
        <v>37615</v>
      </c>
      <c r="E26" s="187">
        <v>3000000</v>
      </c>
      <c r="F26" s="72" t="s">
        <v>13</v>
      </c>
    </row>
    <row r="27" spans="1:6" ht="47.25" x14ac:dyDescent="0.25">
      <c r="A27" s="1515">
        <v>17</v>
      </c>
      <c r="B27" s="69" t="s">
        <v>37616</v>
      </c>
      <c r="C27" s="69" t="s">
        <v>37617</v>
      </c>
      <c r="D27" s="69" t="s">
        <v>37618</v>
      </c>
      <c r="E27" s="187">
        <v>2000000</v>
      </c>
      <c r="F27" s="72" t="s">
        <v>13</v>
      </c>
    </row>
    <row r="28" spans="1:6" ht="78.75" x14ac:dyDescent="0.25">
      <c r="A28" s="1515">
        <v>18</v>
      </c>
      <c r="B28" s="69" t="s">
        <v>37619</v>
      </c>
      <c r="C28" s="1380" t="s">
        <v>37620</v>
      </c>
      <c r="D28" s="1380" t="s">
        <v>37615</v>
      </c>
      <c r="E28" s="187">
        <v>3000000</v>
      </c>
      <c r="F28" s="72" t="s">
        <v>13</v>
      </c>
    </row>
    <row r="29" spans="1:6" ht="47.25" x14ac:dyDescent="0.25">
      <c r="A29" s="1515">
        <v>19</v>
      </c>
      <c r="B29" s="69" t="s">
        <v>37621</v>
      </c>
      <c r="C29" s="69" t="s">
        <v>37622</v>
      </c>
      <c r="D29" s="1380" t="s">
        <v>37623</v>
      </c>
      <c r="E29" s="187">
        <v>300000</v>
      </c>
      <c r="F29" s="72" t="s">
        <v>272</v>
      </c>
    </row>
    <row r="30" spans="1:6" ht="94.5" x14ac:dyDescent="0.25">
      <c r="A30" s="1515">
        <v>20</v>
      </c>
      <c r="B30" s="69" t="s">
        <v>37624</v>
      </c>
      <c r="C30" s="69" t="s">
        <v>37625</v>
      </c>
      <c r="D30" s="69" t="s">
        <v>37626</v>
      </c>
      <c r="E30" s="187">
        <v>1000000</v>
      </c>
      <c r="F30" s="72" t="s">
        <v>13</v>
      </c>
    </row>
    <row r="31" spans="1:6" ht="78.75" x14ac:dyDescent="0.25">
      <c r="A31" s="1515">
        <v>21</v>
      </c>
      <c r="B31" s="69" t="s">
        <v>37627</v>
      </c>
      <c r="C31" s="69" t="s">
        <v>37628</v>
      </c>
      <c r="D31" s="1380" t="s">
        <v>37629</v>
      </c>
      <c r="E31" s="187">
        <v>1500000</v>
      </c>
      <c r="F31" s="72" t="s">
        <v>13</v>
      </c>
    </row>
    <row r="32" spans="1:6" ht="15.75" x14ac:dyDescent="0.25">
      <c r="A32" s="1515"/>
      <c r="B32" s="3150" t="s">
        <v>5872</v>
      </c>
      <c r="C32" s="3151"/>
      <c r="D32" s="1380"/>
      <c r="E32" s="187"/>
      <c r="F32" s="72"/>
    </row>
    <row r="33" spans="1:6" ht="47.25" x14ac:dyDescent="0.25">
      <c r="A33" s="1515">
        <v>22</v>
      </c>
      <c r="B33" s="1380" t="s">
        <v>37630</v>
      </c>
      <c r="C33" s="1380" t="s">
        <v>37631</v>
      </c>
      <c r="D33" s="1380" t="s">
        <v>37632</v>
      </c>
      <c r="E33" s="187">
        <v>5000000</v>
      </c>
      <c r="F33" s="72" t="s">
        <v>13</v>
      </c>
    </row>
    <row r="34" spans="1:6" ht="94.5" x14ac:dyDescent="0.25">
      <c r="A34" s="1515">
        <v>23</v>
      </c>
      <c r="B34" s="69" t="s">
        <v>37633</v>
      </c>
      <c r="C34" s="69" t="s">
        <v>37634</v>
      </c>
      <c r="D34" s="1380" t="s">
        <v>37635</v>
      </c>
      <c r="E34" s="187">
        <v>5000000</v>
      </c>
      <c r="F34" s="72" t="s">
        <v>13</v>
      </c>
    </row>
    <row r="35" spans="1:6" ht="31.5" x14ac:dyDescent="0.25">
      <c r="A35" s="1515">
        <v>24</v>
      </c>
      <c r="B35" s="69" t="s">
        <v>37636</v>
      </c>
      <c r="C35" s="69" t="s">
        <v>37637</v>
      </c>
      <c r="D35" s="69" t="s">
        <v>37638</v>
      </c>
      <c r="E35" s="187">
        <v>2000000</v>
      </c>
      <c r="F35" s="72" t="s">
        <v>13</v>
      </c>
    </row>
    <row r="36" spans="1:6" ht="31.5" x14ac:dyDescent="0.25">
      <c r="A36" s="1515">
        <v>25</v>
      </c>
      <c r="B36" s="69" t="s">
        <v>37639</v>
      </c>
      <c r="C36" s="69" t="s">
        <v>37640</v>
      </c>
      <c r="D36" s="69" t="s">
        <v>37641</v>
      </c>
      <c r="E36" s="187">
        <v>495386.28</v>
      </c>
      <c r="F36" s="72" t="s">
        <v>13</v>
      </c>
    </row>
    <row r="37" spans="1:6" ht="126" x14ac:dyDescent="0.25">
      <c r="A37" s="1515">
        <v>26</v>
      </c>
      <c r="B37" s="69" t="s">
        <v>37642</v>
      </c>
      <c r="C37" s="69" t="s">
        <v>37643</v>
      </c>
      <c r="D37" s="69" t="s">
        <v>37644</v>
      </c>
      <c r="E37" s="187">
        <v>2000000</v>
      </c>
      <c r="F37" s="72" t="s">
        <v>272</v>
      </c>
    </row>
    <row r="38" spans="1:6" ht="126" x14ac:dyDescent="0.25">
      <c r="A38" s="1515">
        <v>27</v>
      </c>
      <c r="B38" s="69" t="s">
        <v>37645</v>
      </c>
      <c r="C38" s="69" t="s">
        <v>37646</v>
      </c>
      <c r="D38" s="69" t="s">
        <v>37644</v>
      </c>
      <c r="E38" s="187">
        <v>2000000</v>
      </c>
      <c r="F38" s="72" t="s">
        <v>13</v>
      </c>
    </row>
    <row r="39" spans="1:6" ht="47.25" x14ac:dyDescent="0.25">
      <c r="A39" s="1515">
        <v>28</v>
      </c>
      <c r="B39" s="1380" t="s">
        <v>37647</v>
      </c>
      <c r="C39" s="1380" t="s">
        <v>37648</v>
      </c>
      <c r="D39" s="1380" t="s">
        <v>37649</v>
      </c>
      <c r="E39" s="187">
        <v>3000000</v>
      </c>
      <c r="F39" s="72" t="s">
        <v>13</v>
      </c>
    </row>
    <row r="40" spans="1:6" ht="78.75" x14ac:dyDescent="0.25">
      <c r="A40" s="1515">
        <v>29</v>
      </c>
      <c r="B40" s="69" t="s">
        <v>37650</v>
      </c>
      <c r="C40" s="69" t="s">
        <v>37651</v>
      </c>
      <c r="D40" s="69" t="s">
        <v>37652</v>
      </c>
      <c r="E40" s="187">
        <v>1000000</v>
      </c>
      <c r="F40" s="72" t="s">
        <v>272</v>
      </c>
    </row>
    <row r="41" spans="1:6" ht="15.75" x14ac:dyDescent="0.25">
      <c r="A41" s="1515"/>
      <c r="B41" s="3150" t="s">
        <v>219</v>
      </c>
      <c r="C41" s="3151"/>
      <c r="D41" s="1380"/>
      <c r="E41" s="187"/>
      <c r="F41" s="72"/>
    </row>
    <row r="42" spans="1:6" ht="63" x14ac:dyDescent="0.25">
      <c r="A42" s="1515">
        <v>30</v>
      </c>
      <c r="B42" s="69" t="s">
        <v>37653</v>
      </c>
      <c r="C42" s="69" t="s">
        <v>37654</v>
      </c>
      <c r="D42" s="80" t="s">
        <v>37655</v>
      </c>
      <c r="E42" s="187">
        <v>2000000</v>
      </c>
      <c r="F42" s="72" t="s">
        <v>272</v>
      </c>
    </row>
    <row r="43" spans="1:6" ht="78.75" x14ac:dyDescent="0.25">
      <c r="A43" s="1515">
        <v>31</v>
      </c>
      <c r="B43" s="75" t="s">
        <v>37656</v>
      </c>
      <c r="C43" s="75" t="s">
        <v>37657</v>
      </c>
      <c r="D43" s="75" t="s">
        <v>37658</v>
      </c>
      <c r="E43" s="187">
        <v>800000</v>
      </c>
      <c r="F43" s="72" t="s">
        <v>272</v>
      </c>
    </row>
    <row r="44" spans="1:6" ht="15.75" x14ac:dyDescent="0.25">
      <c r="A44" s="1514"/>
      <c r="B44" s="2933" t="s">
        <v>704</v>
      </c>
      <c r="C44" s="2933"/>
      <c r="D44" s="1516"/>
      <c r="E44" s="189">
        <f>SUM(E6:E43)</f>
        <v>79674137</v>
      </c>
      <c r="F44" s="1517"/>
    </row>
    <row r="45" spans="1:6" ht="15.75" x14ac:dyDescent="0.25">
      <c r="A45" s="131"/>
      <c r="B45" s="2348" t="s">
        <v>288</v>
      </c>
      <c r="C45" s="2350"/>
      <c r="D45" s="70"/>
      <c r="E45" s="189"/>
      <c r="F45" s="70"/>
    </row>
    <row r="46" spans="1:6" ht="31.5" x14ac:dyDescent="0.25">
      <c r="A46" s="131">
        <v>1</v>
      </c>
      <c r="B46" s="69" t="s">
        <v>289</v>
      </c>
      <c r="C46" s="69" t="s">
        <v>37290</v>
      </c>
      <c r="D46" s="69" t="s">
        <v>329</v>
      </c>
      <c r="E46" s="187">
        <v>1000000</v>
      </c>
      <c r="F46" s="69" t="s">
        <v>135</v>
      </c>
    </row>
    <row r="47" spans="1:6" ht="15.75" x14ac:dyDescent="0.25">
      <c r="A47" s="131"/>
      <c r="B47" s="2348" t="s">
        <v>34</v>
      </c>
      <c r="C47" s="2350"/>
      <c r="D47" s="69"/>
      <c r="E47" s="187"/>
      <c r="F47" s="69"/>
    </row>
    <row r="48" spans="1:6" ht="47.25" x14ac:dyDescent="0.25">
      <c r="A48" s="131">
        <v>2</v>
      </c>
      <c r="B48" s="69" t="s">
        <v>309</v>
      </c>
      <c r="C48" s="69" t="s">
        <v>37291</v>
      </c>
      <c r="D48" s="69" t="s">
        <v>554</v>
      </c>
      <c r="E48" s="187">
        <v>4500000</v>
      </c>
      <c r="F48" s="69" t="s">
        <v>135</v>
      </c>
    </row>
    <row r="49" spans="1:6" ht="15.75" x14ac:dyDescent="0.25">
      <c r="A49" s="433"/>
      <c r="B49" s="1486" t="s">
        <v>704</v>
      </c>
      <c r="C49" s="1487"/>
      <c r="D49" s="1488"/>
      <c r="E49" s="1501">
        <v>5500000</v>
      </c>
      <c r="F49" s="1490"/>
    </row>
    <row r="50" spans="1:6" s="91" customFormat="1" ht="21.75" customHeight="1" x14ac:dyDescent="0.25">
      <c r="A50" s="433"/>
      <c r="B50" s="2349" t="s">
        <v>323</v>
      </c>
      <c r="C50" s="2350"/>
      <c r="D50" s="1488"/>
      <c r="E50" s="1501"/>
      <c r="F50" s="1490"/>
    </row>
    <row r="51" spans="1:6" ht="110.25" x14ac:dyDescent="0.25">
      <c r="A51" s="1518">
        <v>1</v>
      </c>
      <c r="B51" s="784" t="s">
        <v>37659</v>
      </c>
      <c r="C51" s="1519"/>
      <c r="D51" s="1520" t="s">
        <v>37660</v>
      </c>
      <c r="E51" s="1521">
        <v>536207</v>
      </c>
      <c r="F51" s="1522"/>
    </row>
    <row r="52" spans="1:6" ht="126" x14ac:dyDescent="0.25">
      <c r="A52" s="1518">
        <v>2</v>
      </c>
      <c r="B52" s="1523" t="s">
        <v>37661</v>
      </c>
      <c r="C52" s="1519"/>
      <c r="D52" s="1520" t="s">
        <v>37662</v>
      </c>
      <c r="E52" s="1494">
        <v>1100000</v>
      </c>
      <c r="F52" s="1522"/>
    </row>
    <row r="53" spans="1:6" ht="15.75" x14ac:dyDescent="0.25">
      <c r="A53" s="1524"/>
      <c r="B53" s="1524" t="s">
        <v>248</v>
      </c>
      <c r="C53" s="1524"/>
      <c r="D53" s="1524"/>
      <c r="E53" s="1342">
        <f>SUM(E51:E52)</f>
        <v>1636207</v>
      </c>
      <c r="F53" s="1525"/>
    </row>
    <row r="54" spans="1:6" ht="15.75" x14ac:dyDescent="0.25">
      <c r="A54" s="2273"/>
      <c r="B54" s="2273" t="s">
        <v>324</v>
      </c>
      <c r="C54" s="2273"/>
      <c r="D54" s="2273"/>
      <c r="E54" s="217">
        <f>E53+E49+E44</f>
        <v>86810344</v>
      </c>
      <c r="F54" s="2273"/>
    </row>
    <row r="58" spans="1:6" x14ac:dyDescent="0.25">
      <c r="C58" s="1976" t="s">
        <v>42254</v>
      </c>
    </row>
    <row r="60" spans="1:6" ht="15.75" x14ac:dyDescent="0.25">
      <c r="A60" s="3154" t="s">
        <v>0</v>
      </c>
      <c r="B60" s="3154"/>
      <c r="C60" s="3154"/>
      <c r="D60" s="3154"/>
      <c r="E60" s="3154"/>
      <c r="F60" s="3154"/>
    </row>
    <row r="61" spans="1:6" ht="15.75" x14ac:dyDescent="0.25">
      <c r="A61" s="3154" t="s">
        <v>43832</v>
      </c>
      <c r="B61" s="3154"/>
      <c r="C61" s="3154"/>
      <c r="D61" s="3154"/>
      <c r="E61" s="3154"/>
      <c r="F61" s="3154"/>
    </row>
    <row r="62" spans="1:6" ht="15.75" x14ac:dyDescent="0.25">
      <c r="A62" s="3154" t="s">
        <v>281</v>
      </c>
      <c r="B62" s="3154"/>
      <c r="C62" s="3154"/>
      <c r="D62" s="3154"/>
      <c r="E62" s="3154"/>
      <c r="F62" s="3154"/>
    </row>
    <row r="63" spans="1:6" ht="15.75" x14ac:dyDescent="0.25">
      <c r="A63" s="1766" t="s">
        <v>3</v>
      </c>
      <c r="B63" s="2174" t="s">
        <v>283</v>
      </c>
      <c r="C63" s="2174" t="s">
        <v>284</v>
      </c>
      <c r="D63" s="2174" t="s">
        <v>285</v>
      </c>
      <c r="E63" s="1923" t="s">
        <v>286</v>
      </c>
      <c r="F63" s="2174" t="s">
        <v>287</v>
      </c>
    </row>
    <row r="64" spans="1:6" ht="15.75" x14ac:dyDescent="0.25">
      <c r="A64" s="2184"/>
      <c r="B64" s="2590" t="s">
        <v>27054</v>
      </c>
      <c r="C64" s="2590"/>
      <c r="D64" s="2174"/>
      <c r="E64" s="1923"/>
      <c r="F64" s="2174"/>
    </row>
    <row r="65" spans="1:6" ht="94.5" x14ac:dyDescent="0.25">
      <c r="A65" s="2182">
        <v>1</v>
      </c>
      <c r="B65" s="2181" t="s">
        <v>295</v>
      </c>
      <c r="C65" s="2181" t="s">
        <v>43833</v>
      </c>
      <c r="D65" s="2181" t="s">
        <v>488</v>
      </c>
      <c r="E65" s="1746">
        <v>341379.31</v>
      </c>
      <c r="F65" s="2181" t="s">
        <v>272</v>
      </c>
    </row>
    <row r="66" spans="1:6" ht="47.25" x14ac:dyDescent="0.25">
      <c r="A66" s="2182">
        <v>2</v>
      </c>
      <c r="B66" s="2181" t="s">
        <v>290</v>
      </c>
      <c r="C66" s="2181" t="s">
        <v>43834</v>
      </c>
      <c r="D66" s="2181" t="s">
        <v>541</v>
      </c>
      <c r="E66" s="1746">
        <v>341379.31</v>
      </c>
      <c r="F66" s="2181" t="s">
        <v>272</v>
      </c>
    </row>
    <row r="67" spans="1:6" ht="15.75" x14ac:dyDescent="0.25">
      <c r="A67" s="2182"/>
      <c r="B67" s="2522" t="s">
        <v>8484</v>
      </c>
      <c r="C67" s="2524"/>
      <c r="D67" s="2181"/>
      <c r="E67" s="1746"/>
      <c r="F67" s="2181"/>
    </row>
    <row r="68" spans="1:6" ht="78.75" x14ac:dyDescent="0.25">
      <c r="A68" s="2182">
        <v>3</v>
      </c>
      <c r="B68" s="2181" t="s">
        <v>295</v>
      </c>
      <c r="C68" s="2181" t="s">
        <v>43835</v>
      </c>
      <c r="D68" s="2181" t="s">
        <v>336</v>
      </c>
      <c r="E68" s="1746">
        <v>341379.2</v>
      </c>
      <c r="F68" s="2181" t="s">
        <v>272</v>
      </c>
    </row>
    <row r="69" spans="1:6" ht="15.75" x14ac:dyDescent="0.25">
      <c r="A69" s="2182"/>
      <c r="B69" s="2522" t="s">
        <v>739</v>
      </c>
      <c r="C69" s="2524"/>
      <c r="D69" s="2181"/>
      <c r="E69" s="1746"/>
      <c r="F69" s="2181"/>
    </row>
    <row r="70" spans="1:6" ht="78.75" x14ac:dyDescent="0.25">
      <c r="A70" s="2182">
        <v>4</v>
      </c>
      <c r="B70" s="2181" t="s">
        <v>301</v>
      </c>
      <c r="C70" s="2181" t="s">
        <v>43836</v>
      </c>
      <c r="D70" s="2181" t="s">
        <v>43</v>
      </c>
      <c r="E70" s="1746">
        <v>568965.51</v>
      </c>
      <c r="F70" s="2181" t="s">
        <v>272</v>
      </c>
    </row>
    <row r="71" spans="1:6" ht="15.75" x14ac:dyDescent="0.25">
      <c r="A71" s="2182"/>
      <c r="B71" s="2522" t="s">
        <v>37663</v>
      </c>
      <c r="C71" s="2524"/>
      <c r="D71" s="2181"/>
      <c r="E71" s="1746"/>
      <c r="F71" s="2181"/>
    </row>
    <row r="72" spans="1:6" ht="110.25" x14ac:dyDescent="0.25">
      <c r="A72" s="2182">
        <v>5</v>
      </c>
      <c r="B72" s="2181" t="s">
        <v>4481</v>
      </c>
      <c r="C72" s="2181" t="s">
        <v>43837</v>
      </c>
      <c r="D72" s="2181" t="s">
        <v>37598</v>
      </c>
      <c r="E72" s="1746">
        <v>227586.2</v>
      </c>
      <c r="F72" s="2181" t="s">
        <v>6923</v>
      </c>
    </row>
    <row r="73" spans="1:6" ht="15.75" x14ac:dyDescent="0.25">
      <c r="A73" s="2182"/>
      <c r="B73" s="2522" t="s">
        <v>34</v>
      </c>
      <c r="C73" s="2524"/>
      <c r="D73" s="2181"/>
      <c r="E73" s="1746"/>
      <c r="F73" s="2181"/>
    </row>
    <row r="74" spans="1:6" ht="47.25" x14ac:dyDescent="0.25">
      <c r="A74" s="2182">
        <v>6</v>
      </c>
      <c r="B74" s="2181" t="s">
        <v>309</v>
      </c>
      <c r="C74" s="2181" t="s">
        <v>43838</v>
      </c>
      <c r="D74" s="2181" t="s">
        <v>10717</v>
      </c>
      <c r="E74" s="1746">
        <v>2982758.62</v>
      </c>
      <c r="F74" s="2181" t="s">
        <v>6287</v>
      </c>
    </row>
    <row r="75" spans="1:6" ht="47.25" x14ac:dyDescent="0.25">
      <c r="A75" s="2182">
        <v>7</v>
      </c>
      <c r="B75" s="2181" t="s">
        <v>37608</v>
      </c>
      <c r="C75" s="2181" t="s">
        <v>43839</v>
      </c>
      <c r="D75" s="2181" t="s">
        <v>5368</v>
      </c>
      <c r="E75" s="1746">
        <v>1000000</v>
      </c>
      <c r="F75" s="2181" t="s">
        <v>272</v>
      </c>
    </row>
    <row r="76" spans="1:6" ht="15.75" x14ac:dyDescent="0.25">
      <c r="A76" s="2182"/>
      <c r="B76" s="2522" t="s">
        <v>37340</v>
      </c>
      <c r="C76" s="2524"/>
      <c r="D76" s="2181"/>
      <c r="E76" s="1746"/>
      <c r="F76" s="2181"/>
    </row>
    <row r="77" spans="1:6" ht="78.75" x14ac:dyDescent="0.25">
      <c r="A77" s="1756">
        <v>8</v>
      </c>
      <c r="B77" s="1741" t="s">
        <v>43840</v>
      </c>
      <c r="C77" s="1741" t="s">
        <v>43841</v>
      </c>
      <c r="D77" s="1741" t="s">
        <v>43842</v>
      </c>
      <c r="E77" s="1746">
        <v>5575862.1900000004</v>
      </c>
      <c r="F77" s="1741" t="s">
        <v>13</v>
      </c>
    </row>
    <row r="78" spans="1:6" ht="15.75" x14ac:dyDescent="0.25">
      <c r="A78" s="2182"/>
      <c r="B78" s="2525" t="s">
        <v>3514</v>
      </c>
      <c r="C78" s="2525"/>
      <c r="D78" s="2181"/>
      <c r="E78" s="2263">
        <v>11379310.34</v>
      </c>
      <c r="F78" s="2181"/>
    </row>
    <row r="79" spans="1:6" ht="69" customHeight="1" x14ac:dyDescent="0.25">
      <c r="A79" s="2453" t="s">
        <v>42215</v>
      </c>
      <c r="B79" s="2453"/>
      <c r="C79" s="2453"/>
      <c r="D79" s="2453" t="s">
        <v>42216</v>
      </c>
      <c r="E79" s="2453"/>
      <c r="F79" s="2453"/>
    </row>
  </sheetData>
  <mergeCells count="27">
    <mergeCell ref="D79:F79"/>
    <mergeCell ref="B69:C69"/>
    <mergeCell ref="B71:C71"/>
    <mergeCell ref="B73:C73"/>
    <mergeCell ref="B76:C76"/>
    <mergeCell ref="B78:C78"/>
    <mergeCell ref="A79:C79"/>
    <mergeCell ref="A60:F60"/>
    <mergeCell ref="A61:F61"/>
    <mergeCell ref="A62:F62"/>
    <mergeCell ref="B64:C64"/>
    <mergeCell ref="B67:C67"/>
    <mergeCell ref="B50:C50"/>
    <mergeCell ref="B18:C18"/>
    <mergeCell ref="B21:C21"/>
    <mergeCell ref="B25:C25"/>
    <mergeCell ref="B16:C16"/>
    <mergeCell ref="B32:C32"/>
    <mergeCell ref="B41:C41"/>
    <mergeCell ref="B44:C44"/>
    <mergeCell ref="B45:C45"/>
    <mergeCell ref="B47:C47"/>
    <mergeCell ref="A1:F1"/>
    <mergeCell ref="A2:F2"/>
    <mergeCell ref="A3:F3"/>
    <mergeCell ref="B5:C5"/>
    <mergeCell ref="B10:C10"/>
  </mergeCells>
  <pageMargins left="0.7" right="0.7" top="0.75" bottom="0.75" header="0.3" footer="0.3"/>
</worksheet>
</file>

<file path=xl/worksheets/sheet2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7"/>
  <sheetViews>
    <sheetView topLeftCell="A54" workbookViewId="0">
      <selection activeCell="C65" sqref="C65"/>
    </sheetView>
  </sheetViews>
  <sheetFormatPr defaultRowHeight="15.75" x14ac:dyDescent="0.25"/>
  <cols>
    <col min="1" max="1" width="9.140625" style="128"/>
    <col min="2" max="2" width="13.7109375" style="128" customWidth="1"/>
    <col min="3" max="3" width="44" style="128" customWidth="1"/>
    <col min="4" max="4" width="19.28515625" style="128" customWidth="1"/>
    <col min="5" max="5" width="20.5703125" style="128" customWidth="1"/>
    <col min="6" max="6" width="11.5703125" style="128" customWidth="1"/>
    <col min="7" max="16384" width="9.140625" style="128"/>
  </cols>
  <sheetData>
    <row r="1" spans="1:6" x14ac:dyDescent="0.25">
      <c r="A1" s="2615" t="s">
        <v>0</v>
      </c>
      <c r="B1" s="2616"/>
      <c r="C1" s="2616"/>
      <c r="D1" s="2616"/>
      <c r="E1" s="2616"/>
      <c r="F1" s="2617"/>
    </row>
    <row r="2" spans="1:6" x14ac:dyDescent="0.25">
      <c r="A2" s="2615" t="s">
        <v>37762</v>
      </c>
      <c r="B2" s="2616"/>
      <c r="C2" s="2616"/>
      <c r="D2" s="2616"/>
      <c r="E2" s="2616"/>
      <c r="F2" s="2617"/>
    </row>
    <row r="3" spans="1:6" x14ac:dyDescent="0.25">
      <c r="A3" s="2615" t="s">
        <v>281</v>
      </c>
      <c r="B3" s="2616"/>
      <c r="C3" s="2616"/>
      <c r="D3" s="2616"/>
      <c r="E3" s="2616"/>
      <c r="F3" s="2617"/>
    </row>
    <row r="4" spans="1:6" x14ac:dyDescent="0.25">
      <c r="A4" s="130" t="s">
        <v>3</v>
      </c>
      <c r="B4" s="130" t="s">
        <v>283</v>
      </c>
      <c r="C4" s="130" t="s">
        <v>284</v>
      </c>
      <c r="D4" s="70" t="s">
        <v>285</v>
      </c>
      <c r="E4" s="449" t="s">
        <v>1202</v>
      </c>
      <c r="F4" s="719" t="s">
        <v>287</v>
      </c>
    </row>
    <row r="5" spans="1:6" x14ac:dyDescent="0.25">
      <c r="A5" s="131"/>
      <c r="B5" s="2576" t="s">
        <v>37763</v>
      </c>
      <c r="C5" s="2577"/>
      <c r="D5" s="101"/>
      <c r="E5" s="211"/>
      <c r="F5" s="549"/>
    </row>
    <row r="6" spans="1:6" ht="47.25" x14ac:dyDescent="0.25">
      <c r="A6" s="131">
        <v>1</v>
      </c>
      <c r="B6" s="101" t="s">
        <v>289</v>
      </c>
      <c r="C6" s="69" t="s">
        <v>37764</v>
      </c>
      <c r="D6" s="101" t="s">
        <v>329</v>
      </c>
      <c r="E6" s="187">
        <v>2160000</v>
      </c>
      <c r="F6" s="103" t="s">
        <v>272</v>
      </c>
    </row>
    <row r="7" spans="1:6" ht="126" x14ac:dyDescent="0.25">
      <c r="A7" s="131">
        <v>2</v>
      </c>
      <c r="B7" s="101" t="s">
        <v>295</v>
      </c>
      <c r="C7" s="69" t="s">
        <v>37765</v>
      </c>
      <c r="D7" s="101" t="s">
        <v>2062</v>
      </c>
      <c r="E7" s="187">
        <v>766220.69</v>
      </c>
      <c r="F7" s="103" t="s">
        <v>272</v>
      </c>
    </row>
    <row r="8" spans="1:6" ht="31.5" x14ac:dyDescent="0.25">
      <c r="A8" s="131">
        <v>3</v>
      </c>
      <c r="B8" s="101" t="s">
        <v>17</v>
      </c>
      <c r="C8" s="69" t="s">
        <v>37766</v>
      </c>
      <c r="D8" s="101" t="s">
        <v>537</v>
      </c>
      <c r="E8" s="187">
        <v>38400</v>
      </c>
      <c r="F8" s="103" t="s">
        <v>272</v>
      </c>
    </row>
    <row r="9" spans="1:6" ht="78.75" x14ac:dyDescent="0.25">
      <c r="A9" s="131">
        <v>4</v>
      </c>
      <c r="B9" s="101" t="s">
        <v>23</v>
      </c>
      <c r="C9" s="69" t="s">
        <v>37767</v>
      </c>
      <c r="D9" s="101" t="s">
        <v>541</v>
      </c>
      <c r="E9" s="187">
        <v>1244000</v>
      </c>
      <c r="F9" s="103" t="s">
        <v>272</v>
      </c>
    </row>
    <row r="10" spans="1:6" x14ac:dyDescent="0.25">
      <c r="A10" s="131"/>
      <c r="B10" s="2576" t="s">
        <v>37673</v>
      </c>
      <c r="C10" s="2577"/>
      <c r="D10" s="101"/>
      <c r="E10" s="211"/>
      <c r="F10" s="1315"/>
    </row>
    <row r="11" spans="1:6" ht="126" x14ac:dyDescent="0.25">
      <c r="A11" s="131">
        <v>5</v>
      </c>
      <c r="B11" s="101" t="s">
        <v>295</v>
      </c>
      <c r="C11" s="69" t="s">
        <v>37768</v>
      </c>
      <c r="D11" s="101" t="s">
        <v>2062</v>
      </c>
      <c r="E11" s="211">
        <v>1004310.34</v>
      </c>
      <c r="F11" s="1315" t="s">
        <v>272</v>
      </c>
    </row>
    <row r="12" spans="1:6" ht="78.75" x14ac:dyDescent="0.25">
      <c r="A12" s="131">
        <v>6</v>
      </c>
      <c r="B12" s="101" t="s">
        <v>23</v>
      </c>
      <c r="C12" s="69" t="s">
        <v>37769</v>
      </c>
      <c r="D12" s="101" t="s">
        <v>541</v>
      </c>
      <c r="E12" s="211">
        <v>600000</v>
      </c>
      <c r="F12" s="1315" t="s">
        <v>272</v>
      </c>
    </row>
    <row r="13" spans="1:6" ht="94.5" x14ac:dyDescent="0.25">
      <c r="A13" s="131">
        <v>7</v>
      </c>
      <c r="B13" s="101" t="s">
        <v>1662</v>
      </c>
      <c r="C13" s="69" t="s">
        <v>37770</v>
      </c>
      <c r="D13" s="101" t="s">
        <v>14974</v>
      </c>
      <c r="E13" s="211">
        <v>1000000</v>
      </c>
      <c r="F13" s="1315" t="s">
        <v>272</v>
      </c>
    </row>
    <row r="14" spans="1:6" ht="94.5" x14ac:dyDescent="0.25">
      <c r="A14" s="131">
        <v>8</v>
      </c>
      <c r="B14" s="549" t="s">
        <v>41</v>
      </c>
      <c r="C14" s="101" t="s">
        <v>37771</v>
      </c>
      <c r="D14" s="101" t="s">
        <v>43</v>
      </c>
      <c r="E14" s="211">
        <v>4568965.5199999996</v>
      </c>
      <c r="F14" s="103" t="s">
        <v>272</v>
      </c>
    </row>
    <row r="15" spans="1:6" ht="63" x14ac:dyDescent="0.25">
      <c r="A15" s="131">
        <v>9</v>
      </c>
      <c r="B15" s="101" t="s">
        <v>21194</v>
      </c>
      <c r="C15" s="69" t="s">
        <v>37772</v>
      </c>
      <c r="D15" s="101" t="s">
        <v>32648</v>
      </c>
      <c r="E15" s="187">
        <v>10500000</v>
      </c>
      <c r="F15" s="1315" t="s">
        <v>272</v>
      </c>
    </row>
    <row r="16" spans="1:6" ht="78.75" x14ac:dyDescent="0.25">
      <c r="A16" s="131">
        <v>10</v>
      </c>
      <c r="B16" s="101" t="s">
        <v>21197</v>
      </c>
      <c r="C16" s="69" t="s">
        <v>37773</v>
      </c>
      <c r="D16" s="101" t="s">
        <v>37774</v>
      </c>
      <c r="E16" s="187">
        <v>10175000</v>
      </c>
      <c r="F16" s="1315" t="s">
        <v>272</v>
      </c>
    </row>
    <row r="17" spans="1:6" ht="126" x14ac:dyDescent="0.25">
      <c r="A17" s="131">
        <v>11</v>
      </c>
      <c r="B17" s="101" t="s">
        <v>3476</v>
      </c>
      <c r="C17" s="69" t="s">
        <v>37775</v>
      </c>
      <c r="D17" s="101" t="s">
        <v>21617</v>
      </c>
      <c r="E17" s="187">
        <v>1302155</v>
      </c>
      <c r="F17" s="1315" t="s">
        <v>13</v>
      </c>
    </row>
    <row r="18" spans="1:6" x14ac:dyDescent="0.25">
      <c r="A18" s="131"/>
      <c r="B18" s="2897" t="s">
        <v>312</v>
      </c>
      <c r="C18" s="2898"/>
      <c r="D18" s="101"/>
      <c r="E18" s="211"/>
      <c r="F18" s="1315"/>
    </row>
    <row r="19" spans="1:6" ht="47.25" x14ac:dyDescent="0.25">
      <c r="A19" s="131">
        <v>12</v>
      </c>
      <c r="B19" s="69" t="s">
        <v>37776</v>
      </c>
      <c r="C19" s="69" t="s">
        <v>37777</v>
      </c>
      <c r="D19" s="69" t="s">
        <v>37778</v>
      </c>
      <c r="E19" s="187">
        <v>4000000</v>
      </c>
      <c r="F19" s="1315" t="s">
        <v>13</v>
      </c>
    </row>
    <row r="20" spans="1:6" ht="63" x14ac:dyDescent="0.25">
      <c r="A20" s="131">
        <v>13</v>
      </c>
      <c r="B20" s="69" t="s">
        <v>37779</v>
      </c>
      <c r="C20" s="69" t="s">
        <v>37780</v>
      </c>
      <c r="D20" s="69" t="s">
        <v>37781</v>
      </c>
      <c r="E20" s="187">
        <v>1500000</v>
      </c>
      <c r="F20" s="1315" t="s">
        <v>272</v>
      </c>
    </row>
    <row r="21" spans="1:6" ht="63" x14ac:dyDescent="0.25">
      <c r="A21" s="131">
        <v>14</v>
      </c>
      <c r="B21" s="69" t="s">
        <v>37782</v>
      </c>
      <c r="C21" s="69" t="s">
        <v>37783</v>
      </c>
      <c r="D21" s="69" t="s">
        <v>37781</v>
      </c>
      <c r="E21" s="187">
        <v>1500000</v>
      </c>
      <c r="F21" s="1315" t="s">
        <v>13</v>
      </c>
    </row>
    <row r="22" spans="1:6" ht="47.25" x14ac:dyDescent="0.25">
      <c r="A22" s="131">
        <v>15</v>
      </c>
      <c r="B22" s="69" t="s">
        <v>37784</v>
      </c>
      <c r="C22" s="69" t="s">
        <v>37785</v>
      </c>
      <c r="D22" s="69" t="s">
        <v>8770</v>
      </c>
      <c r="E22" s="187">
        <v>2000000</v>
      </c>
      <c r="F22" s="1315" t="s">
        <v>13</v>
      </c>
    </row>
    <row r="23" spans="1:6" ht="78.75" x14ac:dyDescent="0.25">
      <c r="A23" s="131">
        <v>16</v>
      </c>
      <c r="B23" s="69" t="s">
        <v>37786</v>
      </c>
      <c r="C23" s="69" t="s">
        <v>37787</v>
      </c>
      <c r="D23" s="69" t="s">
        <v>37788</v>
      </c>
      <c r="E23" s="187">
        <v>1200000</v>
      </c>
      <c r="F23" s="1315" t="s">
        <v>13</v>
      </c>
    </row>
    <row r="24" spans="1:6" ht="78.75" x14ac:dyDescent="0.25">
      <c r="A24" s="131">
        <v>17</v>
      </c>
      <c r="B24" s="69" t="s">
        <v>12734</v>
      </c>
      <c r="C24" s="69" t="s">
        <v>37789</v>
      </c>
      <c r="D24" s="69" t="s">
        <v>37790</v>
      </c>
      <c r="E24" s="187">
        <v>1800000</v>
      </c>
      <c r="F24" s="1315" t="s">
        <v>13</v>
      </c>
    </row>
    <row r="25" spans="1:6" ht="47.25" x14ac:dyDescent="0.25">
      <c r="A25" s="131">
        <v>18</v>
      </c>
      <c r="B25" s="69" t="s">
        <v>37791</v>
      </c>
      <c r="C25" s="69" t="s">
        <v>37785</v>
      </c>
      <c r="D25" s="69" t="s">
        <v>8770</v>
      </c>
      <c r="E25" s="187">
        <v>2000000</v>
      </c>
      <c r="F25" s="1315" t="s">
        <v>13</v>
      </c>
    </row>
    <row r="26" spans="1:6" ht="47.25" x14ac:dyDescent="0.25">
      <c r="A26" s="131">
        <v>19</v>
      </c>
      <c r="B26" s="69" t="s">
        <v>37792</v>
      </c>
      <c r="C26" s="69" t="s">
        <v>37793</v>
      </c>
      <c r="D26" s="69" t="s">
        <v>37794</v>
      </c>
      <c r="E26" s="187">
        <v>375000</v>
      </c>
      <c r="F26" s="1315" t="s">
        <v>13</v>
      </c>
    </row>
    <row r="27" spans="1:6" ht="31.5" x14ac:dyDescent="0.25">
      <c r="A27" s="131">
        <v>20</v>
      </c>
      <c r="B27" s="73" t="s">
        <v>37795</v>
      </c>
      <c r="C27" s="69" t="s">
        <v>37796</v>
      </c>
      <c r="D27" s="69" t="s">
        <v>37794</v>
      </c>
      <c r="E27" s="187">
        <v>375000</v>
      </c>
      <c r="F27" s="1315" t="s">
        <v>13</v>
      </c>
    </row>
    <row r="28" spans="1:6" ht="47.25" x14ac:dyDescent="0.25">
      <c r="A28" s="131">
        <v>21</v>
      </c>
      <c r="B28" s="73" t="s">
        <v>37797</v>
      </c>
      <c r="C28" s="69" t="s">
        <v>37798</v>
      </c>
      <c r="D28" s="69" t="s">
        <v>37794</v>
      </c>
      <c r="E28" s="187">
        <v>375000</v>
      </c>
      <c r="F28" s="1315" t="s">
        <v>13</v>
      </c>
    </row>
    <row r="29" spans="1:6" ht="47.25" x14ac:dyDescent="0.25">
      <c r="A29" s="131">
        <v>22</v>
      </c>
      <c r="B29" s="69" t="s">
        <v>37799</v>
      </c>
      <c r="C29" s="69" t="s">
        <v>37800</v>
      </c>
      <c r="D29" s="69" t="s">
        <v>37794</v>
      </c>
      <c r="E29" s="187">
        <v>375000</v>
      </c>
      <c r="F29" s="1315" t="s">
        <v>13</v>
      </c>
    </row>
    <row r="30" spans="1:6" x14ac:dyDescent="0.25">
      <c r="A30" s="131"/>
      <c r="B30" s="2897" t="s">
        <v>315</v>
      </c>
      <c r="C30" s="2898"/>
      <c r="D30" s="101"/>
      <c r="E30" s="211"/>
      <c r="F30" s="1315"/>
    </row>
    <row r="31" spans="1:6" ht="47.25" x14ac:dyDescent="0.25">
      <c r="A31" s="131">
        <v>22</v>
      </c>
      <c r="B31" s="1452" t="s">
        <v>37801</v>
      </c>
      <c r="C31" s="75" t="s">
        <v>37802</v>
      </c>
      <c r="D31" s="75" t="s">
        <v>37803</v>
      </c>
      <c r="E31" s="187">
        <v>6000000</v>
      </c>
      <c r="F31" s="1315" t="s">
        <v>13</v>
      </c>
    </row>
    <row r="32" spans="1:6" ht="78.75" x14ac:dyDescent="0.25">
      <c r="A32" s="131">
        <v>23</v>
      </c>
      <c r="B32" s="1452" t="s">
        <v>37801</v>
      </c>
      <c r="C32" s="75" t="s">
        <v>37804</v>
      </c>
      <c r="D32" s="75" t="s">
        <v>37805</v>
      </c>
      <c r="E32" s="187">
        <v>2700000</v>
      </c>
      <c r="F32" s="1315" t="s">
        <v>13</v>
      </c>
    </row>
    <row r="33" spans="1:6" ht="47.25" x14ac:dyDescent="0.25">
      <c r="A33" s="131">
        <v>24</v>
      </c>
      <c r="B33" s="1452" t="s">
        <v>37806</v>
      </c>
      <c r="C33" s="75" t="s">
        <v>37807</v>
      </c>
      <c r="D33" s="75" t="s">
        <v>8770</v>
      </c>
      <c r="E33" s="187">
        <v>2000000</v>
      </c>
      <c r="F33" s="1315" t="s">
        <v>13</v>
      </c>
    </row>
    <row r="34" spans="1:6" ht="47.25" x14ac:dyDescent="0.25">
      <c r="A34" s="131">
        <v>25</v>
      </c>
      <c r="B34" s="1452" t="s">
        <v>37808</v>
      </c>
      <c r="C34" s="75" t="s">
        <v>37809</v>
      </c>
      <c r="D34" s="75" t="s">
        <v>8770</v>
      </c>
      <c r="E34" s="187">
        <v>2000000</v>
      </c>
      <c r="F34" s="1315" t="s">
        <v>13</v>
      </c>
    </row>
    <row r="35" spans="1:6" ht="47.25" x14ac:dyDescent="0.25">
      <c r="A35" s="131">
        <v>24</v>
      </c>
      <c r="B35" s="1452" t="s">
        <v>37810</v>
      </c>
      <c r="C35" s="75" t="s">
        <v>37811</v>
      </c>
      <c r="D35" s="75" t="s">
        <v>8770</v>
      </c>
      <c r="E35" s="187">
        <v>2000000</v>
      </c>
      <c r="F35" s="1315" t="s">
        <v>13</v>
      </c>
    </row>
    <row r="36" spans="1:6" ht="47.25" x14ac:dyDescent="0.25">
      <c r="A36" s="131">
        <v>25</v>
      </c>
      <c r="B36" s="69" t="s">
        <v>37810</v>
      </c>
      <c r="C36" s="69" t="s">
        <v>37812</v>
      </c>
      <c r="D36" s="69" t="s">
        <v>37813</v>
      </c>
      <c r="E36" s="187">
        <v>500000</v>
      </c>
      <c r="F36" s="1315" t="s">
        <v>13</v>
      </c>
    </row>
    <row r="37" spans="1:6" ht="47.25" x14ac:dyDescent="0.25">
      <c r="A37" s="131">
        <v>26</v>
      </c>
      <c r="B37" s="69" t="s">
        <v>37810</v>
      </c>
      <c r="C37" s="69" t="s">
        <v>37814</v>
      </c>
      <c r="D37" s="69" t="s">
        <v>37815</v>
      </c>
      <c r="E37" s="187">
        <v>1500000</v>
      </c>
      <c r="F37" s="1315" t="s">
        <v>13</v>
      </c>
    </row>
    <row r="38" spans="1:6" x14ac:dyDescent="0.25">
      <c r="A38" s="131"/>
      <c r="B38" s="2897" t="s">
        <v>1154</v>
      </c>
      <c r="C38" s="2898"/>
      <c r="D38" s="101"/>
      <c r="E38" s="211"/>
      <c r="F38" s="1315"/>
    </row>
    <row r="39" spans="1:6" ht="94.5" x14ac:dyDescent="0.25">
      <c r="A39" s="131">
        <v>27</v>
      </c>
      <c r="B39" s="69" t="s">
        <v>37816</v>
      </c>
      <c r="C39" s="69" t="s">
        <v>37817</v>
      </c>
      <c r="D39" s="69" t="s">
        <v>37818</v>
      </c>
      <c r="E39" s="187">
        <v>4200000</v>
      </c>
      <c r="F39" s="1315" t="s">
        <v>272</v>
      </c>
    </row>
    <row r="40" spans="1:6" ht="78.75" x14ac:dyDescent="0.25">
      <c r="A40" s="131">
        <v>28</v>
      </c>
      <c r="B40" s="69" t="s">
        <v>37819</v>
      </c>
      <c r="C40" s="69" t="s">
        <v>37820</v>
      </c>
      <c r="D40" s="69" t="s">
        <v>37821</v>
      </c>
      <c r="E40" s="187">
        <v>1000000</v>
      </c>
      <c r="F40" s="1315" t="s">
        <v>272</v>
      </c>
    </row>
    <row r="41" spans="1:6" ht="31.5" x14ac:dyDescent="0.25">
      <c r="A41" s="131">
        <v>29</v>
      </c>
      <c r="B41" s="69" t="s">
        <v>37822</v>
      </c>
      <c r="C41" s="69" t="s">
        <v>37820</v>
      </c>
      <c r="D41" s="69" t="s">
        <v>15874</v>
      </c>
      <c r="E41" s="187">
        <v>500000</v>
      </c>
      <c r="F41" s="1315" t="s">
        <v>13</v>
      </c>
    </row>
    <row r="42" spans="1:6" ht="204.75" x14ac:dyDescent="0.25">
      <c r="A42" s="131">
        <v>30</v>
      </c>
      <c r="B42" s="549" t="s">
        <v>37823</v>
      </c>
      <c r="C42" s="69" t="s">
        <v>37824</v>
      </c>
      <c r="D42" s="101" t="s">
        <v>37341</v>
      </c>
      <c r="E42" s="211">
        <v>4677027.2</v>
      </c>
      <c r="F42" s="1315" t="s">
        <v>13</v>
      </c>
    </row>
    <row r="43" spans="1:6" ht="63" x14ac:dyDescent="0.25">
      <c r="A43" s="131">
        <v>31</v>
      </c>
      <c r="B43" s="549" t="s">
        <v>683</v>
      </c>
      <c r="C43" s="1532" t="s">
        <v>37825</v>
      </c>
      <c r="D43" s="101" t="s">
        <v>37826</v>
      </c>
      <c r="E43" s="211">
        <v>4000000</v>
      </c>
      <c r="F43" s="1315" t="s">
        <v>13</v>
      </c>
    </row>
    <row r="44" spans="1:6" x14ac:dyDescent="0.25">
      <c r="A44" s="131"/>
      <c r="B44" s="70" t="s">
        <v>248</v>
      </c>
      <c r="C44" s="69"/>
      <c r="D44" s="69"/>
      <c r="E44" s="189">
        <f>SUM(E6:E43)</f>
        <v>79936078.75</v>
      </c>
      <c r="F44" s="72"/>
    </row>
    <row r="45" spans="1:6" ht="23.25" customHeight="1" x14ac:dyDescent="0.25">
      <c r="A45" s="131"/>
      <c r="B45" s="2348" t="s">
        <v>37763</v>
      </c>
      <c r="C45" s="2350"/>
      <c r="D45" s="69"/>
      <c r="E45" s="189"/>
      <c r="F45" s="72"/>
    </row>
    <row r="46" spans="1:6" ht="47.25" x14ac:dyDescent="0.25">
      <c r="A46" s="131">
        <v>1</v>
      </c>
      <c r="B46" s="69" t="s">
        <v>289</v>
      </c>
      <c r="C46" s="69" t="s">
        <v>37290</v>
      </c>
      <c r="D46" s="69" t="s">
        <v>329</v>
      </c>
      <c r="E46" s="74">
        <v>1000000</v>
      </c>
      <c r="F46" s="69" t="s">
        <v>135</v>
      </c>
    </row>
    <row r="47" spans="1:6" x14ac:dyDescent="0.25">
      <c r="A47" s="131"/>
      <c r="B47" s="2348" t="s">
        <v>34</v>
      </c>
      <c r="C47" s="2350"/>
      <c r="D47" s="69"/>
      <c r="E47" s="74"/>
      <c r="F47" s="69"/>
    </row>
    <row r="48" spans="1:6" ht="47.25" x14ac:dyDescent="0.25">
      <c r="A48" s="131">
        <v>2</v>
      </c>
      <c r="B48" s="69" t="s">
        <v>309</v>
      </c>
      <c r="C48" s="69" t="s">
        <v>37291</v>
      </c>
      <c r="D48" s="69" t="s">
        <v>554</v>
      </c>
      <c r="E48" s="74">
        <v>4500000</v>
      </c>
      <c r="F48" s="69" t="s">
        <v>135</v>
      </c>
    </row>
    <row r="49" spans="1:6" x14ac:dyDescent="0.25">
      <c r="A49" s="433"/>
      <c r="B49" s="1486" t="s">
        <v>704</v>
      </c>
      <c r="C49" s="1490"/>
      <c r="D49" s="346"/>
      <c r="E49" s="1489">
        <v>5500000</v>
      </c>
      <c r="F49" s="1490"/>
    </row>
    <row r="50" spans="1:6" ht="15.75" customHeight="1" x14ac:dyDescent="0.25">
      <c r="A50" s="433"/>
      <c r="B50" s="2349" t="s">
        <v>323</v>
      </c>
      <c r="C50" s="2350"/>
      <c r="D50" s="346"/>
      <c r="E50" s="1489"/>
      <c r="F50" s="1490"/>
    </row>
    <row r="51" spans="1:6" ht="31.5" x14ac:dyDescent="0.25">
      <c r="A51" s="1292">
        <v>1</v>
      </c>
      <c r="B51" s="1523" t="s">
        <v>37827</v>
      </c>
      <c r="C51" s="1533"/>
      <c r="D51" s="849" t="s">
        <v>37828</v>
      </c>
      <c r="E51" s="943">
        <v>397649.63</v>
      </c>
      <c r="F51" s="1315" t="s">
        <v>272</v>
      </c>
    </row>
    <row r="52" spans="1:6" ht="31.5" x14ac:dyDescent="0.25">
      <c r="A52" s="161">
        <v>2</v>
      </c>
      <c r="B52" s="1523" t="s">
        <v>37829</v>
      </c>
      <c r="C52" s="1492"/>
      <c r="D52" s="849" t="s">
        <v>37828</v>
      </c>
      <c r="E52" s="211">
        <v>325538.75</v>
      </c>
      <c r="F52" s="1315" t="s">
        <v>272</v>
      </c>
    </row>
    <row r="53" spans="1:6" ht="31.5" x14ac:dyDescent="0.25">
      <c r="A53" s="161">
        <v>3</v>
      </c>
      <c r="B53" s="1523" t="s">
        <v>37830</v>
      </c>
      <c r="C53" s="1492"/>
      <c r="D53" s="849" t="s">
        <v>37828</v>
      </c>
      <c r="E53" s="211">
        <v>325538.75</v>
      </c>
      <c r="F53" s="1315" t="s">
        <v>272</v>
      </c>
    </row>
    <row r="54" spans="1:6" ht="31.5" x14ac:dyDescent="0.25">
      <c r="A54" s="161">
        <v>4</v>
      </c>
      <c r="B54" s="1523" t="s">
        <v>37831</v>
      </c>
      <c r="C54" s="1492"/>
      <c r="D54" s="849" t="s">
        <v>37828</v>
      </c>
      <c r="E54" s="211">
        <v>325538.75</v>
      </c>
      <c r="F54" s="1315" t="s">
        <v>272</v>
      </c>
    </row>
    <row r="55" spans="1:6" x14ac:dyDescent="0.25">
      <c r="A55" s="576"/>
      <c r="B55" s="1534" t="s">
        <v>248</v>
      </c>
      <c r="C55" s="1535"/>
      <c r="D55" s="1536"/>
      <c r="E55" s="1498">
        <f>SUM(E51:E54)</f>
        <v>1374265.88</v>
      </c>
      <c r="F55" s="1292"/>
    </row>
    <row r="56" spans="1:6" ht="18.75" customHeight="1" x14ac:dyDescent="0.25">
      <c r="A56" s="88"/>
      <c r="B56" s="3155" t="s">
        <v>324</v>
      </c>
      <c r="C56" s="3156"/>
      <c r="D56" s="88"/>
      <c r="E56" s="89">
        <f>E55+E49+E44</f>
        <v>86810344.629999995</v>
      </c>
      <c r="F56" s="88"/>
    </row>
    <row r="60" spans="1:6" x14ac:dyDescent="0.25">
      <c r="A60" s="3154" t="s">
        <v>0</v>
      </c>
      <c r="B60" s="3154"/>
      <c r="C60" s="3154"/>
      <c r="D60" s="3154"/>
      <c r="E60" s="3154"/>
      <c r="F60" s="3154"/>
    </row>
    <row r="61" spans="1:6" x14ac:dyDescent="0.25">
      <c r="A61" s="3154" t="s">
        <v>37762</v>
      </c>
      <c r="B61" s="3154"/>
      <c r="C61" s="3154"/>
      <c r="D61" s="3154"/>
      <c r="E61" s="3154"/>
      <c r="F61" s="3154"/>
    </row>
    <row r="62" spans="1:6" x14ac:dyDescent="0.25">
      <c r="A62" s="3154" t="s">
        <v>281</v>
      </c>
      <c r="B62" s="3154"/>
      <c r="C62" s="3154"/>
      <c r="D62" s="3154"/>
      <c r="E62" s="3154"/>
      <c r="F62" s="3154"/>
    </row>
    <row r="63" spans="1:6" ht="31.5" x14ac:dyDescent="0.25">
      <c r="A63" s="2264" t="s">
        <v>3</v>
      </c>
      <c r="B63" s="2174" t="s">
        <v>283</v>
      </c>
      <c r="C63" s="2174" t="s">
        <v>284</v>
      </c>
      <c r="D63" s="2174" t="s">
        <v>285</v>
      </c>
      <c r="E63" s="1923" t="s">
        <v>1202</v>
      </c>
      <c r="F63" s="2174" t="s">
        <v>287</v>
      </c>
    </row>
    <row r="64" spans="1:6" x14ac:dyDescent="0.25">
      <c r="A64" s="2184"/>
      <c r="B64" s="2590" t="s">
        <v>27054</v>
      </c>
      <c r="C64" s="2590"/>
      <c r="D64" s="2174"/>
      <c r="E64" s="1923"/>
      <c r="F64" s="2174"/>
    </row>
    <row r="65" spans="1:6" ht="78.75" x14ac:dyDescent="0.25">
      <c r="A65" s="1925">
        <v>1</v>
      </c>
      <c r="B65" s="2182" t="s">
        <v>23</v>
      </c>
      <c r="C65" s="2182" t="s">
        <v>43843</v>
      </c>
      <c r="D65" s="2182" t="s">
        <v>541</v>
      </c>
      <c r="E65" s="1773">
        <v>682758.62</v>
      </c>
      <c r="F65" s="1925" t="s">
        <v>135</v>
      </c>
    </row>
    <row r="66" spans="1:6" x14ac:dyDescent="0.25">
      <c r="A66" s="1925"/>
      <c r="B66" s="3158" t="s">
        <v>8000</v>
      </c>
      <c r="C66" s="3159"/>
      <c r="D66" s="1925"/>
      <c r="E66" s="2207"/>
      <c r="F66" s="1925"/>
    </row>
    <row r="67" spans="1:6" ht="94.5" x14ac:dyDescent="0.25">
      <c r="A67" s="1925">
        <v>2</v>
      </c>
      <c r="B67" s="2182" t="s">
        <v>1662</v>
      </c>
      <c r="C67" s="2182" t="s">
        <v>43844</v>
      </c>
      <c r="D67" s="2182" t="s">
        <v>14974</v>
      </c>
      <c r="E67" s="1773">
        <v>341379.32</v>
      </c>
      <c r="F67" s="1925" t="s">
        <v>135</v>
      </c>
    </row>
    <row r="68" spans="1:6" x14ac:dyDescent="0.25">
      <c r="A68" s="1925"/>
      <c r="B68" s="2516" t="s">
        <v>739</v>
      </c>
      <c r="C68" s="2517"/>
      <c r="D68" s="1925"/>
      <c r="E68" s="2207"/>
      <c r="F68" s="1925"/>
    </row>
    <row r="69" spans="1:6" ht="94.5" x14ac:dyDescent="0.25">
      <c r="A69" s="1925">
        <v>3</v>
      </c>
      <c r="B69" s="2182" t="s">
        <v>41</v>
      </c>
      <c r="C69" s="2182" t="s">
        <v>43845</v>
      </c>
      <c r="D69" s="2182" t="s">
        <v>43</v>
      </c>
      <c r="E69" s="1773">
        <v>568965.51</v>
      </c>
      <c r="F69" s="1925" t="s">
        <v>135</v>
      </c>
    </row>
    <row r="70" spans="1:6" x14ac:dyDescent="0.25">
      <c r="A70" s="1925"/>
      <c r="B70" s="2516" t="s">
        <v>273</v>
      </c>
      <c r="C70" s="2517"/>
      <c r="D70" s="1925"/>
      <c r="E70" s="2207"/>
      <c r="F70" s="1925"/>
    </row>
    <row r="71" spans="1:6" ht="78.75" x14ac:dyDescent="0.25">
      <c r="A71" s="1925">
        <v>4</v>
      </c>
      <c r="B71" s="2182" t="s">
        <v>21197</v>
      </c>
      <c r="C71" s="2182" t="s">
        <v>43846</v>
      </c>
      <c r="D71" s="2182" t="s">
        <v>37774</v>
      </c>
      <c r="E71" s="1773">
        <v>3967241.38</v>
      </c>
      <c r="F71" s="1925" t="s">
        <v>135</v>
      </c>
    </row>
    <row r="72" spans="1:6" x14ac:dyDescent="0.25">
      <c r="A72" s="1925"/>
      <c r="B72" s="2516" t="s">
        <v>37663</v>
      </c>
      <c r="C72" s="2517"/>
      <c r="D72" s="1925"/>
      <c r="E72" s="2207"/>
      <c r="F72" s="1925"/>
    </row>
    <row r="73" spans="1:6" ht="126" x14ac:dyDescent="0.25">
      <c r="A73" s="1925">
        <v>5</v>
      </c>
      <c r="B73" s="2182" t="s">
        <v>4481</v>
      </c>
      <c r="C73" s="2182" t="s">
        <v>43847</v>
      </c>
      <c r="D73" s="2182" t="s">
        <v>21617</v>
      </c>
      <c r="E73" s="1773">
        <v>661637.93000000005</v>
      </c>
      <c r="F73" s="1925" t="s">
        <v>135</v>
      </c>
    </row>
    <row r="74" spans="1:6" x14ac:dyDescent="0.25">
      <c r="A74" s="1925"/>
      <c r="B74" s="2516" t="s">
        <v>303</v>
      </c>
      <c r="C74" s="2517"/>
      <c r="D74" s="1925"/>
      <c r="E74" s="2207"/>
      <c r="F74" s="1925"/>
    </row>
    <row r="75" spans="1:6" ht="173.25" x14ac:dyDescent="0.25">
      <c r="A75" s="1925">
        <v>6</v>
      </c>
      <c r="B75" s="2186" t="s">
        <v>37810</v>
      </c>
      <c r="C75" s="2186" t="s">
        <v>43848</v>
      </c>
      <c r="D75" s="2186" t="s">
        <v>43849</v>
      </c>
      <c r="E75" s="1773">
        <v>294763.61</v>
      </c>
      <c r="F75" s="1974" t="s">
        <v>135</v>
      </c>
    </row>
    <row r="76" spans="1:6" ht="173.25" x14ac:dyDescent="0.25">
      <c r="A76" s="1925">
        <v>7</v>
      </c>
      <c r="B76" s="2186" t="s">
        <v>43850</v>
      </c>
      <c r="C76" s="2186" t="s">
        <v>43851</v>
      </c>
      <c r="D76" s="2186" t="s">
        <v>43849</v>
      </c>
      <c r="E76" s="1773">
        <v>294763.61</v>
      </c>
      <c r="F76" s="1974" t="s">
        <v>135</v>
      </c>
    </row>
    <row r="77" spans="1:6" x14ac:dyDescent="0.25">
      <c r="A77" s="1925"/>
      <c r="B77" s="2516" t="s">
        <v>37296</v>
      </c>
      <c r="C77" s="2517"/>
      <c r="D77" s="1925"/>
      <c r="E77" s="2207"/>
      <c r="F77" s="1925"/>
    </row>
    <row r="78" spans="1:6" ht="78.75" x14ac:dyDescent="0.25">
      <c r="A78" s="1925">
        <v>8</v>
      </c>
      <c r="B78" s="2186" t="s">
        <v>43852</v>
      </c>
      <c r="C78" s="2186" t="s">
        <v>37796</v>
      </c>
      <c r="D78" s="2186" t="s">
        <v>43853</v>
      </c>
      <c r="E78" s="1773">
        <v>567800.36</v>
      </c>
      <c r="F78" s="1925" t="s">
        <v>13</v>
      </c>
    </row>
    <row r="79" spans="1:6" ht="78.75" x14ac:dyDescent="0.25">
      <c r="A79" s="1925">
        <v>9</v>
      </c>
      <c r="B79" s="2186" t="s">
        <v>37791</v>
      </c>
      <c r="C79" s="2186" t="s">
        <v>37798</v>
      </c>
      <c r="D79" s="2186" t="s">
        <v>43854</v>
      </c>
      <c r="E79" s="1773">
        <v>400000</v>
      </c>
      <c r="F79" s="1925" t="s">
        <v>13</v>
      </c>
    </row>
    <row r="80" spans="1:6" ht="78.75" x14ac:dyDescent="0.25">
      <c r="A80" s="1925">
        <v>10</v>
      </c>
      <c r="B80" s="2186" t="s">
        <v>37779</v>
      </c>
      <c r="C80" s="2186" t="s">
        <v>37800</v>
      </c>
      <c r="D80" s="2186" t="s">
        <v>43854</v>
      </c>
      <c r="E80" s="1773">
        <v>400000</v>
      </c>
      <c r="F80" s="1925" t="s">
        <v>13</v>
      </c>
    </row>
    <row r="81" spans="1:6" x14ac:dyDescent="0.25">
      <c r="A81" s="1925"/>
      <c r="B81" s="2516" t="s">
        <v>37298</v>
      </c>
      <c r="C81" s="2517"/>
      <c r="D81" s="1925"/>
      <c r="E81" s="2207"/>
      <c r="F81" s="1925"/>
    </row>
    <row r="82" spans="1:6" ht="78.75" x14ac:dyDescent="0.25">
      <c r="A82" s="1925">
        <v>11</v>
      </c>
      <c r="B82" s="2186" t="s">
        <v>37806</v>
      </c>
      <c r="C82" s="2186" t="s">
        <v>43855</v>
      </c>
      <c r="D82" s="2186" t="s">
        <v>43856</v>
      </c>
      <c r="E82" s="1773">
        <v>800000</v>
      </c>
      <c r="F82" s="2265" t="s">
        <v>135</v>
      </c>
    </row>
    <row r="83" spans="1:6" ht="78.75" x14ac:dyDescent="0.25">
      <c r="A83" s="1925">
        <v>12</v>
      </c>
      <c r="B83" s="2186" t="s">
        <v>37808</v>
      </c>
      <c r="C83" s="2186" t="s">
        <v>43857</v>
      </c>
      <c r="D83" s="2186" t="s">
        <v>43856</v>
      </c>
      <c r="E83" s="1773">
        <v>800000</v>
      </c>
      <c r="F83" s="2186" t="s">
        <v>135</v>
      </c>
    </row>
    <row r="84" spans="1:6" ht="78.75" x14ac:dyDescent="0.25">
      <c r="A84" s="1925">
        <v>13</v>
      </c>
      <c r="B84" s="2186" t="s">
        <v>37810</v>
      </c>
      <c r="C84" s="2186" t="s">
        <v>43858</v>
      </c>
      <c r="D84" s="2186" t="s">
        <v>43856</v>
      </c>
      <c r="E84" s="1773">
        <v>800000</v>
      </c>
      <c r="F84" s="2186" t="s">
        <v>135</v>
      </c>
    </row>
    <row r="85" spans="1:6" ht="47.25" x14ac:dyDescent="0.25">
      <c r="A85" s="1873">
        <v>14</v>
      </c>
      <c r="B85" s="1755" t="s">
        <v>12675</v>
      </c>
      <c r="C85" s="1755" t="s">
        <v>43859</v>
      </c>
      <c r="D85" s="1755" t="s">
        <v>7672</v>
      </c>
      <c r="E85" s="1773">
        <v>800000</v>
      </c>
      <c r="F85" s="1755" t="s">
        <v>13</v>
      </c>
    </row>
    <row r="86" spans="1:6" x14ac:dyDescent="0.25">
      <c r="A86" s="1925"/>
      <c r="B86" s="3157" t="s">
        <v>248</v>
      </c>
      <c r="C86" s="3157"/>
      <c r="D86" s="3157"/>
      <c r="E86" s="1923">
        <f>SUM(E65:E85)</f>
        <v>11379310.34</v>
      </c>
      <c r="F86" s="2266"/>
    </row>
    <row r="87" spans="1:6" x14ac:dyDescent="0.25">
      <c r="A87" s="2453" t="s">
        <v>42215</v>
      </c>
      <c r="B87" s="2453"/>
      <c r="C87" s="2453"/>
      <c r="D87" s="2453" t="s">
        <v>42216</v>
      </c>
      <c r="E87" s="2453"/>
      <c r="F87" s="2453"/>
    </row>
  </sheetData>
  <mergeCells count="26">
    <mergeCell ref="B86:D86"/>
    <mergeCell ref="A87:C87"/>
    <mergeCell ref="D87:F87"/>
    <mergeCell ref="A62:F62"/>
    <mergeCell ref="B64:C64"/>
    <mergeCell ref="B66:C66"/>
    <mergeCell ref="B68:C68"/>
    <mergeCell ref="B70:C70"/>
    <mergeCell ref="B72:C72"/>
    <mergeCell ref="B74:C74"/>
    <mergeCell ref="B77:C77"/>
    <mergeCell ref="B81:C81"/>
    <mergeCell ref="A60:F60"/>
    <mergeCell ref="A61:F61"/>
    <mergeCell ref="A1:F1"/>
    <mergeCell ref="A2:F2"/>
    <mergeCell ref="A3:F3"/>
    <mergeCell ref="B5:C5"/>
    <mergeCell ref="B10:C10"/>
    <mergeCell ref="B18:C18"/>
    <mergeCell ref="B38:C38"/>
    <mergeCell ref="B47:C47"/>
    <mergeCell ref="B45:C45"/>
    <mergeCell ref="B50:C50"/>
    <mergeCell ref="B56:C56"/>
    <mergeCell ref="B30:C30"/>
  </mergeCells>
  <pageMargins left="0.7" right="0.7" top="0.75" bottom="0.75" header="0.3" footer="0.3"/>
  <pageSetup orientation="portrait" r:id="rId1"/>
</worksheet>
</file>

<file path=xl/worksheets/sheet2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65"/>
  <sheetViews>
    <sheetView topLeftCell="A60" workbookViewId="0">
      <selection activeCell="C72" sqref="C72"/>
    </sheetView>
  </sheetViews>
  <sheetFormatPr defaultRowHeight="15" x14ac:dyDescent="0.25"/>
  <cols>
    <col min="2" max="2" width="17.7109375" customWidth="1"/>
    <col min="3" max="3" width="42.42578125" customWidth="1"/>
    <col min="4" max="4" width="18.7109375" customWidth="1"/>
    <col min="5" max="5" width="20.85546875" customWidth="1"/>
    <col min="6" max="6" width="14" customWidth="1"/>
  </cols>
  <sheetData>
    <row r="1" spans="1:6" ht="15.75" x14ac:dyDescent="0.25">
      <c r="A1" s="3162" t="s">
        <v>0</v>
      </c>
      <c r="B1" s="3163"/>
      <c r="C1" s="3163"/>
      <c r="D1" s="3163"/>
      <c r="E1" s="3163"/>
      <c r="F1" s="3164"/>
    </row>
    <row r="2" spans="1:6" ht="15.75" x14ac:dyDescent="0.25">
      <c r="A2" s="3162" t="s">
        <v>37832</v>
      </c>
      <c r="B2" s="3163"/>
      <c r="C2" s="3163"/>
      <c r="D2" s="3163"/>
      <c r="E2" s="3163"/>
      <c r="F2" s="3164"/>
    </row>
    <row r="3" spans="1:6" ht="15.75" x14ac:dyDescent="0.25">
      <c r="A3" s="3162" t="s">
        <v>281</v>
      </c>
      <c r="B3" s="3163"/>
      <c r="C3" s="3163"/>
      <c r="D3" s="3163"/>
      <c r="E3" s="3163"/>
      <c r="F3" s="3164"/>
    </row>
    <row r="4" spans="1:6" ht="15.75" x14ac:dyDescent="0.25">
      <c r="A4" s="1537" t="s">
        <v>3</v>
      </c>
      <c r="B4" s="1537" t="s">
        <v>5559</v>
      </c>
      <c r="C4" s="1537" t="s">
        <v>284</v>
      </c>
      <c r="D4" s="1537" t="s">
        <v>4426</v>
      </c>
      <c r="E4" s="189" t="s">
        <v>1202</v>
      </c>
      <c r="F4" s="1538" t="s">
        <v>1228</v>
      </c>
    </row>
    <row r="5" spans="1:6" ht="15.75" x14ac:dyDescent="0.25">
      <c r="A5" s="1539"/>
      <c r="B5" s="3160" t="s">
        <v>288</v>
      </c>
      <c r="C5" s="3161"/>
      <c r="D5" s="1539"/>
      <c r="E5" s="187"/>
      <c r="F5" s="1540"/>
    </row>
    <row r="6" spans="1:6" ht="47.25" x14ac:dyDescent="0.25">
      <c r="A6" s="1540">
        <v>1</v>
      </c>
      <c r="B6" s="1539" t="s">
        <v>289</v>
      </c>
      <c r="C6" s="1539" t="s">
        <v>37833</v>
      </c>
      <c r="D6" s="1539" t="s">
        <v>12</v>
      </c>
      <c r="E6" s="187">
        <v>2400000</v>
      </c>
      <c r="F6" s="1540" t="s">
        <v>272</v>
      </c>
    </row>
    <row r="7" spans="1:6" ht="126" x14ac:dyDescent="0.25">
      <c r="A7" s="1540">
        <v>2</v>
      </c>
      <c r="B7" s="1539" t="s">
        <v>295</v>
      </c>
      <c r="C7" s="1539" t="s">
        <v>37834</v>
      </c>
      <c r="D7" s="1539" t="s">
        <v>488</v>
      </c>
      <c r="E7" s="187">
        <v>740620.68</v>
      </c>
      <c r="F7" s="1540" t="s">
        <v>272</v>
      </c>
    </row>
    <row r="8" spans="1:6" ht="31.5" x14ac:dyDescent="0.25">
      <c r="A8" s="1540">
        <v>3</v>
      </c>
      <c r="B8" s="1539" t="s">
        <v>17</v>
      </c>
      <c r="C8" s="1539" t="s">
        <v>37835</v>
      </c>
      <c r="D8" s="1539" t="s">
        <v>537</v>
      </c>
      <c r="E8" s="187">
        <v>100000</v>
      </c>
      <c r="F8" s="1540" t="s">
        <v>272</v>
      </c>
    </row>
    <row r="9" spans="1:6" ht="31.5" x14ac:dyDescent="0.25">
      <c r="A9" s="1540">
        <v>4</v>
      </c>
      <c r="B9" s="1539" t="s">
        <v>20</v>
      </c>
      <c r="C9" s="1539" t="s">
        <v>37836</v>
      </c>
      <c r="D9" s="1539" t="s">
        <v>537</v>
      </c>
      <c r="E9" s="187">
        <v>200000</v>
      </c>
      <c r="F9" s="1540" t="s">
        <v>272</v>
      </c>
    </row>
    <row r="10" spans="1:6" ht="78.75" x14ac:dyDescent="0.25">
      <c r="A10" s="1540">
        <v>5</v>
      </c>
      <c r="B10" s="1539" t="s">
        <v>34306</v>
      </c>
      <c r="C10" s="1539" t="s">
        <v>37837</v>
      </c>
      <c r="D10" s="1539" t="s">
        <v>541</v>
      </c>
      <c r="E10" s="187">
        <v>768000</v>
      </c>
      <c r="F10" s="1540" t="s">
        <v>272</v>
      </c>
    </row>
    <row r="11" spans="1:6" ht="15.75" x14ac:dyDescent="0.25">
      <c r="A11" s="1539"/>
      <c r="B11" s="3160" t="s">
        <v>8605</v>
      </c>
      <c r="C11" s="3161"/>
      <c r="D11" s="1539"/>
      <c r="E11" s="187"/>
      <c r="F11" s="1540"/>
    </row>
    <row r="12" spans="1:6" ht="110.25" x14ac:dyDescent="0.25">
      <c r="A12" s="1540">
        <v>6</v>
      </c>
      <c r="B12" s="1539" t="s">
        <v>295</v>
      </c>
      <c r="C12" s="1539" t="s">
        <v>37838</v>
      </c>
      <c r="D12" s="1539" t="s">
        <v>336</v>
      </c>
      <c r="E12" s="187">
        <v>604310.34</v>
      </c>
      <c r="F12" s="1540" t="s">
        <v>272</v>
      </c>
    </row>
    <row r="13" spans="1:6" ht="78.75" x14ac:dyDescent="0.25">
      <c r="A13" s="1540">
        <v>7</v>
      </c>
      <c r="B13" s="1539" t="s">
        <v>34306</v>
      </c>
      <c r="C13" s="1539" t="s">
        <v>37839</v>
      </c>
      <c r="D13" s="1539" t="s">
        <v>541</v>
      </c>
      <c r="E13" s="187">
        <v>1000000</v>
      </c>
      <c r="F13" s="1540" t="s">
        <v>272</v>
      </c>
    </row>
    <row r="14" spans="1:6" ht="78.75" x14ac:dyDescent="0.25">
      <c r="A14" s="1540">
        <v>8</v>
      </c>
      <c r="B14" s="1539" t="s">
        <v>34433</v>
      </c>
      <c r="C14" s="1539" t="s">
        <v>37840</v>
      </c>
      <c r="D14" s="1539" t="s">
        <v>1244</v>
      </c>
      <c r="E14" s="187">
        <v>1000000</v>
      </c>
      <c r="F14" s="1540" t="s">
        <v>272</v>
      </c>
    </row>
    <row r="15" spans="1:6" ht="15.75" x14ac:dyDescent="0.25">
      <c r="A15" s="1539"/>
      <c r="B15" s="1537" t="s">
        <v>34</v>
      </c>
      <c r="C15" s="1539"/>
      <c r="D15" s="1539"/>
      <c r="E15" s="187"/>
      <c r="F15" s="1540"/>
    </row>
    <row r="16" spans="1:6" ht="47.25" x14ac:dyDescent="0.25">
      <c r="A16" s="1540">
        <v>9</v>
      </c>
      <c r="B16" s="1539" t="s">
        <v>309</v>
      </c>
      <c r="C16" s="1539" t="s">
        <v>37841</v>
      </c>
      <c r="D16" s="1539" t="s">
        <v>37842</v>
      </c>
      <c r="E16" s="187">
        <v>7500000</v>
      </c>
      <c r="F16" s="1540" t="s">
        <v>272</v>
      </c>
    </row>
    <row r="17" spans="1:6" ht="47.25" x14ac:dyDescent="0.25">
      <c r="A17" s="1540">
        <v>10</v>
      </c>
      <c r="B17" s="1539" t="s">
        <v>311</v>
      </c>
      <c r="C17" s="1539" t="s">
        <v>37843</v>
      </c>
      <c r="D17" s="1539" t="s">
        <v>37842</v>
      </c>
      <c r="E17" s="187">
        <v>9702586.1500000004</v>
      </c>
      <c r="F17" s="1540" t="s">
        <v>272</v>
      </c>
    </row>
    <row r="18" spans="1:6" ht="15.75" x14ac:dyDescent="0.25">
      <c r="A18" s="1540"/>
      <c r="B18" s="3160" t="s">
        <v>306</v>
      </c>
      <c r="C18" s="3161"/>
      <c r="D18" s="1539"/>
      <c r="E18" s="187"/>
      <c r="F18" s="1540"/>
    </row>
    <row r="19" spans="1:6" ht="141.75" x14ac:dyDescent="0.25">
      <c r="A19" s="1540">
        <v>11</v>
      </c>
      <c r="B19" s="1539" t="s">
        <v>2386</v>
      </c>
      <c r="C19" s="1539" t="s">
        <v>37844</v>
      </c>
      <c r="D19" s="1539" t="s">
        <v>37845</v>
      </c>
      <c r="E19" s="187">
        <v>1736206.89</v>
      </c>
      <c r="F19" s="1540" t="s">
        <v>272</v>
      </c>
    </row>
    <row r="20" spans="1:6" ht="15.75" x14ac:dyDescent="0.25">
      <c r="A20" s="1540"/>
      <c r="B20" s="3160" t="s">
        <v>303</v>
      </c>
      <c r="C20" s="3161"/>
      <c r="D20" s="1539"/>
      <c r="E20" s="187"/>
      <c r="F20" s="1540"/>
    </row>
    <row r="21" spans="1:6" ht="94.5" x14ac:dyDescent="0.25">
      <c r="A21" s="1540">
        <v>12</v>
      </c>
      <c r="B21" s="1539" t="s">
        <v>37846</v>
      </c>
      <c r="C21" s="1539" t="s">
        <v>37847</v>
      </c>
      <c r="D21" s="1539" t="s">
        <v>37848</v>
      </c>
      <c r="E21" s="187">
        <v>150000</v>
      </c>
      <c r="F21" s="1540" t="s">
        <v>13</v>
      </c>
    </row>
    <row r="22" spans="1:6" ht="78.75" x14ac:dyDescent="0.25">
      <c r="A22" s="1540">
        <v>13</v>
      </c>
      <c r="B22" s="1539" t="s">
        <v>37849</v>
      </c>
      <c r="C22" s="1539" t="s">
        <v>37850</v>
      </c>
      <c r="D22" s="1539" t="s">
        <v>37851</v>
      </c>
      <c r="E22" s="187">
        <v>500000</v>
      </c>
      <c r="F22" s="1540" t="s">
        <v>13</v>
      </c>
    </row>
    <row r="23" spans="1:6" ht="283.5" x14ac:dyDescent="0.25">
      <c r="A23" s="1540">
        <v>14</v>
      </c>
      <c r="B23" s="1539" t="s">
        <v>37852</v>
      </c>
      <c r="C23" s="1539" t="s">
        <v>37853</v>
      </c>
      <c r="D23" s="1539" t="s">
        <v>37854</v>
      </c>
      <c r="E23" s="187">
        <v>1086206.8899999999</v>
      </c>
      <c r="F23" s="1540" t="s">
        <v>13</v>
      </c>
    </row>
    <row r="24" spans="1:6" ht="47.25" x14ac:dyDescent="0.25">
      <c r="A24" s="1539">
        <v>15</v>
      </c>
      <c r="B24" s="1539" t="s">
        <v>41</v>
      </c>
      <c r="C24" s="1539" t="s">
        <v>37855</v>
      </c>
      <c r="D24" s="1539" t="s">
        <v>37856</v>
      </c>
      <c r="E24" s="187">
        <v>4568965.5199999996</v>
      </c>
      <c r="F24" s="1540" t="s">
        <v>272</v>
      </c>
    </row>
    <row r="25" spans="1:6" ht="204.75" x14ac:dyDescent="0.25">
      <c r="A25" s="1540">
        <v>16</v>
      </c>
      <c r="B25" s="1539" t="s">
        <v>478</v>
      </c>
      <c r="C25" s="1539" t="s">
        <v>37857</v>
      </c>
      <c r="D25" s="1539" t="s">
        <v>37606</v>
      </c>
      <c r="E25" s="187">
        <v>4677027.2</v>
      </c>
      <c r="F25" s="1540" t="s">
        <v>272</v>
      </c>
    </row>
    <row r="26" spans="1:6" ht="47.25" x14ac:dyDescent="0.25">
      <c r="A26" s="1540">
        <v>17</v>
      </c>
      <c r="B26" s="1539" t="s">
        <v>683</v>
      </c>
      <c r="C26" s="1539" t="s">
        <v>37858</v>
      </c>
      <c r="D26" s="1539" t="s">
        <v>11110</v>
      </c>
      <c r="E26" s="187">
        <v>2500000</v>
      </c>
      <c r="F26" s="1540" t="s">
        <v>272</v>
      </c>
    </row>
    <row r="27" spans="1:6" ht="15.75" x14ac:dyDescent="0.25">
      <c r="A27" s="1540"/>
      <c r="B27" s="3160" t="s">
        <v>5895</v>
      </c>
      <c r="C27" s="3161"/>
      <c r="D27" s="1539"/>
      <c r="E27" s="187"/>
      <c r="F27" s="1540"/>
    </row>
    <row r="28" spans="1:6" ht="94.5" x14ac:dyDescent="0.25">
      <c r="A28" s="1540">
        <v>18</v>
      </c>
      <c r="B28" s="1539" t="s">
        <v>37859</v>
      </c>
      <c r="C28" s="1539" t="s">
        <v>37860</v>
      </c>
      <c r="D28" s="1539" t="s">
        <v>37861</v>
      </c>
      <c r="E28" s="187">
        <v>1200000</v>
      </c>
      <c r="F28" s="1540" t="s">
        <v>272</v>
      </c>
    </row>
    <row r="29" spans="1:6" x14ac:dyDescent="0.25">
      <c r="A29" s="3165">
        <v>19</v>
      </c>
      <c r="B29" s="3166" t="s">
        <v>37862</v>
      </c>
      <c r="C29" s="3166" t="s">
        <v>37863</v>
      </c>
      <c r="D29" s="3166" t="s">
        <v>37864</v>
      </c>
      <c r="E29" s="3086">
        <v>1200000</v>
      </c>
      <c r="F29" s="3165" t="s">
        <v>272</v>
      </c>
    </row>
    <row r="30" spans="1:6" x14ac:dyDescent="0.25">
      <c r="A30" s="3165"/>
      <c r="B30" s="3166"/>
      <c r="C30" s="3166"/>
      <c r="D30" s="3166"/>
      <c r="E30" s="3086"/>
      <c r="F30" s="3165"/>
    </row>
    <row r="31" spans="1:6" x14ac:dyDescent="0.25">
      <c r="A31" s="3165"/>
      <c r="B31" s="3166"/>
      <c r="C31" s="3166"/>
      <c r="D31" s="3166"/>
      <c r="E31" s="3086"/>
      <c r="F31" s="3165"/>
    </row>
    <row r="32" spans="1:6" ht="31.5" x14ac:dyDescent="0.25">
      <c r="A32" s="1540">
        <v>20</v>
      </c>
      <c r="B32" s="1539" t="s">
        <v>37865</v>
      </c>
      <c r="C32" s="1539" t="s">
        <v>37866</v>
      </c>
      <c r="D32" s="1539" t="s">
        <v>37867</v>
      </c>
      <c r="E32" s="187">
        <v>5200000</v>
      </c>
      <c r="F32" s="1540" t="s">
        <v>272</v>
      </c>
    </row>
    <row r="33" spans="1:6" ht="47.25" x14ac:dyDescent="0.25">
      <c r="A33" s="1540">
        <v>21</v>
      </c>
      <c r="B33" s="1539" t="s">
        <v>12780</v>
      </c>
      <c r="C33" s="1539" t="s">
        <v>37868</v>
      </c>
      <c r="D33" s="1539" t="s">
        <v>37869</v>
      </c>
      <c r="E33" s="187">
        <v>315331</v>
      </c>
      <c r="F33" s="1540" t="s">
        <v>272</v>
      </c>
    </row>
    <row r="34" spans="1:6" ht="141.75" x14ac:dyDescent="0.25">
      <c r="A34" s="1540">
        <v>22</v>
      </c>
      <c r="B34" s="1539" t="s">
        <v>37870</v>
      </c>
      <c r="C34" s="1539" t="s">
        <v>37871</v>
      </c>
      <c r="D34" s="1541" t="s">
        <v>37872</v>
      </c>
      <c r="E34" s="187">
        <v>2000000</v>
      </c>
      <c r="F34" s="1540" t="s">
        <v>272</v>
      </c>
    </row>
    <row r="35" spans="1:6" ht="78.75" x14ac:dyDescent="0.25">
      <c r="A35" s="1540">
        <v>23</v>
      </c>
      <c r="B35" s="1539" t="s">
        <v>37873</v>
      </c>
      <c r="C35" s="1539" t="s">
        <v>37874</v>
      </c>
      <c r="D35" s="1539" t="s">
        <v>37875</v>
      </c>
      <c r="E35" s="187">
        <v>200000</v>
      </c>
      <c r="F35" s="1540" t="s">
        <v>272</v>
      </c>
    </row>
    <row r="36" spans="1:6" ht="110.25" x14ac:dyDescent="0.25">
      <c r="A36" s="1540">
        <v>24</v>
      </c>
      <c r="B36" s="1539" t="s">
        <v>37876</v>
      </c>
      <c r="C36" s="1539" t="s">
        <v>37877</v>
      </c>
      <c r="D36" s="1539" t="s">
        <v>37878</v>
      </c>
      <c r="E36" s="187">
        <v>1700000</v>
      </c>
      <c r="F36" s="1540" t="s">
        <v>272</v>
      </c>
    </row>
    <row r="37" spans="1:6" ht="47.25" x14ac:dyDescent="0.25">
      <c r="A37" s="1540">
        <v>25</v>
      </c>
      <c r="B37" s="1539" t="s">
        <v>37879</v>
      </c>
      <c r="C37" s="1539" t="s">
        <v>37880</v>
      </c>
      <c r="D37" s="1539" t="s">
        <v>37881</v>
      </c>
      <c r="E37" s="187">
        <v>600000</v>
      </c>
      <c r="F37" s="1540" t="s">
        <v>13</v>
      </c>
    </row>
    <row r="38" spans="1:6" ht="110.25" x14ac:dyDescent="0.25">
      <c r="A38" s="1540">
        <v>26</v>
      </c>
      <c r="B38" s="1539" t="s">
        <v>37882</v>
      </c>
      <c r="C38" s="1539" t="s">
        <v>37883</v>
      </c>
      <c r="D38" s="1539" t="s">
        <v>37884</v>
      </c>
      <c r="E38" s="187">
        <v>1590000</v>
      </c>
      <c r="F38" s="1540" t="s">
        <v>13</v>
      </c>
    </row>
    <row r="39" spans="1:6" ht="110.25" x14ac:dyDescent="0.25">
      <c r="A39" s="1540">
        <v>27</v>
      </c>
      <c r="B39" s="1539" t="s">
        <v>37885</v>
      </c>
      <c r="C39" s="1539" t="s">
        <v>37886</v>
      </c>
      <c r="D39" s="1539" t="s">
        <v>37887</v>
      </c>
      <c r="E39" s="187">
        <v>1000000</v>
      </c>
      <c r="F39" s="1540" t="s">
        <v>272</v>
      </c>
    </row>
    <row r="40" spans="1:6" ht="110.25" x14ac:dyDescent="0.25">
      <c r="A40" s="1540">
        <v>28</v>
      </c>
      <c r="B40" s="1539" t="s">
        <v>37888</v>
      </c>
      <c r="C40" s="1539" t="s">
        <v>37889</v>
      </c>
      <c r="D40" s="1539" t="s">
        <v>37890</v>
      </c>
      <c r="E40" s="187">
        <v>600000</v>
      </c>
      <c r="F40" s="1540" t="s">
        <v>272</v>
      </c>
    </row>
    <row r="41" spans="1:6" ht="110.25" x14ac:dyDescent="0.25">
      <c r="A41" s="1540">
        <v>29</v>
      </c>
      <c r="B41" s="1539" t="s">
        <v>37891</v>
      </c>
      <c r="C41" s="1539" t="s">
        <v>37892</v>
      </c>
      <c r="D41" s="1539" t="s">
        <v>37893</v>
      </c>
      <c r="E41" s="187">
        <v>1200000</v>
      </c>
      <c r="F41" s="1540" t="s">
        <v>272</v>
      </c>
    </row>
    <row r="42" spans="1:6" ht="110.25" x14ac:dyDescent="0.25">
      <c r="A42" s="1540">
        <v>30</v>
      </c>
      <c r="B42" s="1539" t="s">
        <v>37894</v>
      </c>
      <c r="C42" s="1539" t="s">
        <v>37895</v>
      </c>
      <c r="D42" s="1539" t="s">
        <v>37893</v>
      </c>
      <c r="E42" s="187">
        <v>1000000</v>
      </c>
      <c r="F42" s="1540" t="s">
        <v>272</v>
      </c>
    </row>
    <row r="43" spans="1:6" ht="157.5" x14ac:dyDescent="0.25">
      <c r="A43" s="1540">
        <v>31</v>
      </c>
      <c r="B43" s="1539" t="s">
        <v>37896</v>
      </c>
      <c r="C43" s="1539" t="s">
        <v>37897</v>
      </c>
      <c r="D43" s="1539" t="s">
        <v>37898</v>
      </c>
      <c r="E43" s="187">
        <v>2000000</v>
      </c>
      <c r="F43" s="1540" t="s">
        <v>13</v>
      </c>
    </row>
    <row r="44" spans="1:6" ht="157.5" x14ac:dyDescent="0.25">
      <c r="A44" s="1540">
        <v>32</v>
      </c>
      <c r="B44" s="1539" t="s">
        <v>29807</v>
      </c>
      <c r="C44" s="1539" t="s">
        <v>37899</v>
      </c>
      <c r="D44" s="1539" t="s">
        <v>37900</v>
      </c>
      <c r="E44" s="187">
        <v>1900000</v>
      </c>
      <c r="F44" s="1540" t="s">
        <v>272</v>
      </c>
    </row>
    <row r="45" spans="1:6" ht="31.5" x14ac:dyDescent="0.25">
      <c r="A45" s="1539">
        <v>33</v>
      </c>
      <c r="B45" s="1539" t="s">
        <v>37901</v>
      </c>
      <c r="C45" s="1539" t="s">
        <v>37902</v>
      </c>
      <c r="D45" s="1539" t="s">
        <v>37903</v>
      </c>
      <c r="E45" s="187">
        <v>1500000</v>
      </c>
      <c r="F45" s="1540" t="s">
        <v>13</v>
      </c>
    </row>
    <row r="46" spans="1:6" ht="173.25" x14ac:dyDescent="0.25">
      <c r="A46" s="1540">
        <v>34</v>
      </c>
      <c r="B46" s="1539" t="s">
        <v>37846</v>
      </c>
      <c r="C46" s="1539" t="s">
        <v>37904</v>
      </c>
      <c r="D46" s="1539" t="s">
        <v>37905</v>
      </c>
      <c r="E46" s="187">
        <v>7200000</v>
      </c>
      <c r="F46" s="1540" t="s">
        <v>13</v>
      </c>
    </row>
    <row r="47" spans="1:6" ht="15.75" x14ac:dyDescent="0.25">
      <c r="A47" s="1540"/>
      <c r="B47" s="3160" t="s">
        <v>5872</v>
      </c>
      <c r="C47" s="3161"/>
      <c r="D47" s="1539"/>
      <c r="E47" s="187"/>
      <c r="F47" s="1540"/>
    </row>
    <row r="48" spans="1:6" ht="47.25" x14ac:dyDescent="0.25">
      <c r="A48" s="1540">
        <v>35</v>
      </c>
      <c r="B48" s="1539" t="s">
        <v>37906</v>
      </c>
      <c r="C48" s="1539" t="s">
        <v>37907</v>
      </c>
      <c r="D48" s="1539" t="s">
        <v>37908</v>
      </c>
      <c r="E48" s="187">
        <v>1000000</v>
      </c>
      <c r="F48" s="1540" t="s">
        <v>13</v>
      </c>
    </row>
    <row r="49" spans="1:6" ht="47.25" x14ac:dyDescent="0.25">
      <c r="A49" s="1539">
        <v>36</v>
      </c>
      <c r="B49" s="1539" t="s">
        <v>37909</v>
      </c>
      <c r="C49" s="1539" t="s">
        <v>37910</v>
      </c>
      <c r="D49" s="1539" t="s">
        <v>37911</v>
      </c>
      <c r="E49" s="187">
        <v>1000000</v>
      </c>
      <c r="F49" s="1540" t="s">
        <v>13</v>
      </c>
    </row>
    <row r="50" spans="1:6" ht="94.5" x14ac:dyDescent="0.25">
      <c r="A50" s="1540">
        <v>37</v>
      </c>
      <c r="B50" s="1539" t="s">
        <v>37912</v>
      </c>
      <c r="C50" s="1539" t="s">
        <v>37913</v>
      </c>
      <c r="D50" s="1539" t="s">
        <v>37914</v>
      </c>
      <c r="E50" s="187">
        <v>200000</v>
      </c>
      <c r="F50" s="1540" t="s">
        <v>272</v>
      </c>
    </row>
    <row r="51" spans="1:6" ht="47.25" x14ac:dyDescent="0.25">
      <c r="A51" s="1540">
        <v>38</v>
      </c>
      <c r="B51" s="1539" t="s">
        <v>37915</v>
      </c>
      <c r="C51" s="1539" t="s">
        <v>37916</v>
      </c>
      <c r="D51" s="1539" t="s">
        <v>37903</v>
      </c>
      <c r="E51" s="187">
        <v>1000000</v>
      </c>
      <c r="F51" s="1540" t="s">
        <v>13</v>
      </c>
    </row>
    <row r="52" spans="1:6" ht="47.25" x14ac:dyDescent="0.25">
      <c r="A52" s="1540">
        <v>39</v>
      </c>
      <c r="B52" s="1539" t="s">
        <v>37917</v>
      </c>
      <c r="C52" s="1539" t="s">
        <v>37918</v>
      </c>
      <c r="D52" s="1539" t="s">
        <v>37919</v>
      </c>
      <c r="E52" s="187">
        <v>2000000</v>
      </c>
      <c r="F52" s="1540" t="s">
        <v>13</v>
      </c>
    </row>
    <row r="53" spans="1:6" ht="15.75" x14ac:dyDescent="0.25">
      <c r="A53" s="1542"/>
      <c r="B53" s="434" t="s">
        <v>248</v>
      </c>
      <c r="C53" s="133"/>
      <c r="D53" s="133"/>
      <c r="E53" s="435">
        <f>SUM(E6:E52)</f>
        <v>74839254.670000002</v>
      </c>
      <c r="F53" s="135"/>
    </row>
    <row r="54" spans="1:6" ht="15.75" x14ac:dyDescent="0.25">
      <c r="A54" s="131"/>
      <c r="B54" s="2348" t="s">
        <v>288</v>
      </c>
      <c r="C54" s="2350"/>
      <c r="D54" s="70"/>
      <c r="E54" s="71"/>
      <c r="F54" s="70"/>
    </row>
    <row r="55" spans="1:6" ht="47.25" x14ac:dyDescent="0.25">
      <c r="A55" s="131">
        <v>1</v>
      </c>
      <c r="B55" s="69" t="s">
        <v>289</v>
      </c>
      <c r="C55" s="69" t="s">
        <v>37290</v>
      </c>
      <c r="D55" s="69" t="s">
        <v>329</v>
      </c>
      <c r="E55" s="74">
        <v>1000000</v>
      </c>
      <c r="F55" s="69" t="s">
        <v>135</v>
      </c>
    </row>
    <row r="56" spans="1:6" ht="15.75" x14ac:dyDescent="0.25">
      <c r="A56" s="131"/>
      <c r="B56" s="2348" t="s">
        <v>34</v>
      </c>
      <c r="C56" s="2350"/>
      <c r="D56" s="69"/>
      <c r="E56" s="74"/>
      <c r="F56" s="69"/>
    </row>
    <row r="57" spans="1:6" ht="47.25" x14ac:dyDescent="0.25">
      <c r="A57" s="131">
        <v>2</v>
      </c>
      <c r="B57" s="69" t="s">
        <v>309</v>
      </c>
      <c r="C57" s="69" t="s">
        <v>37291</v>
      </c>
      <c r="D57" s="69" t="s">
        <v>554</v>
      </c>
      <c r="E57" s="74">
        <v>4500000</v>
      </c>
      <c r="F57" s="69" t="s">
        <v>135</v>
      </c>
    </row>
    <row r="58" spans="1:6" ht="15.75" x14ac:dyDescent="0.25">
      <c r="A58" s="433"/>
      <c r="B58" s="1486" t="s">
        <v>704</v>
      </c>
      <c r="C58" s="1487"/>
      <c r="D58" s="1488"/>
      <c r="E58" s="1489">
        <v>5500000</v>
      </c>
      <c r="F58" s="1490"/>
    </row>
    <row r="59" spans="1:6" s="91" customFormat="1" ht="22.5" customHeight="1" x14ac:dyDescent="0.25">
      <c r="A59" s="131"/>
      <c r="B59" s="2351" t="s">
        <v>323</v>
      </c>
      <c r="C59" s="2351"/>
      <c r="D59" s="70"/>
      <c r="E59" s="82"/>
      <c r="F59" s="69"/>
    </row>
    <row r="60" spans="1:6" ht="78.75" x14ac:dyDescent="0.25">
      <c r="A60" s="2059"/>
      <c r="B60" s="158" t="s">
        <v>25043</v>
      </c>
      <c r="C60" s="2059"/>
      <c r="D60" s="2060" t="s">
        <v>37920</v>
      </c>
      <c r="E60" s="211">
        <v>6471089.8499999996</v>
      </c>
      <c r="F60" s="2061"/>
    </row>
    <row r="61" spans="1:6" ht="15.75" x14ac:dyDescent="0.25">
      <c r="A61" s="173"/>
      <c r="B61" s="173" t="s">
        <v>248</v>
      </c>
      <c r="C61" s="173"/>
      <c r="D61" s="173"/>
      <c r="E61" s="1498">
        <v>6471089.8499999996</v>
      </c>
      <c r="F61" s="173"/>
    </row>
    <row r="62" spans="1:6" ht="15.75" x14ac:dyDescent="0.25">
      <c r="A62" s="173"/>
      <c r="B62" s="173" t="s">
        <v>324</v>
      </c>
      <c r="C62" s="173"/>
      <c r="D62" s="173"/>
      <c r="E62" s="217">
        <f>E61+E58+E53</f>
        <v>86810344.519999996</v>
      </c>
      <c r="F62" s="173"/>
    </row>
    <row r="65" spans="3:3" ht="15.75" x14ac:dyDescent="0.25">
      <c r="C65" s="1728" t="s">
        <v>42493</v>
      </c>
    </row>
  </sheetData>
  <mergeCells count="18">
    <mergeCell ref="E29:E31"/>
    <mergeCell ref="F29:F31"/>
    <mergeCell ref="B47:C47"/>
    <mergeCell ref="B54:C54"/>
    <mergeCell ref="B56:C56"/>
    <mergeCell ref="D29:D31"/>
    <mergeCell ref="B59:C59"/>
    <mergeCell ref="B20:C20"/>
    <mergeCell ref="B27:C27"/>
    <mergeCell ref="A29:A31"/>
    <mergeCell ref="B29:B31"/>
    <mergeCell ref="C29:C31"/>
    <mergeCell ref="B18:C18"/>
    <mergeCell ref="A1:F1"/>
    <mergeCell ref="A2:F2"/>
    <mergeCell ref="A3:F3"/>
    <mergeCell ref="B5:C5"/>
    <mergeCell ref="B11:C11"/>
  </mergeCells>
  <pageMargins left="0.7" right="0.7" top="0.75" bottom="0.75" header="0.3" footer="0.3"/>
</worksheet>
</file>

<file path=xl/worksheets/sheet2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53"/>
  <sheetViews>
    <sheetView topLeftCell="A49" workbookViewId="0">
      <selection activeCell="C62" sqref="C62"/>
    </sheetView>
  </sheetViews>
  <sheetFormatPr defaultRowHeight="15.75" x14ac:dyDescent="0.25"/>
  <cols>
    <col min="1" max="1" width="9.140625" style="128"/>
    <col min="2" max="2" width="15.7109375" style="128" customWidth="1"/>
    <col min="3" max="3" width="45.7109375" style="128" customWidth="1"/>
    <col min="4" max="4" width="18.140625" style="128" customWidth="1"/>
    <col min="5" max="5" width="22.85546875" style="128" customWidth="1"/>
    <col min="6" max="6" width="9.28515625" style="128" customWidth="1"/>
    <col min="7" max="16384" width="9.140625" style="128"/>
  </cols>
  <sheetData>
    <row r="1" spans="1:6" x14ac:dyDescent="0.25">
      <c r="A1" s="2402" t="s">
        <v>0</v>
      </c>
      <c r="B1" s="2403"/>
      <c r="C1" s="2403"/>
      <c r="D1" s="2403"/>
      <c r="E1" s="2403"/>
      <c r="F1" s="2404"/>
    </row>
    <row r="2" spans="1:6" x14ac:dyDescent="0.25">
      <c r="A2" s="2402" t="s">
        <v>39071</v>
      </c>
      <c r="B2" s="2403"/>
      <c r="C2" s="2403"/>
      <c r="D2" s="2403"/>
      <c r="E2" s="2403"/>
      <c r="F2" s="2404"/>
    </row>
    <row r="3" spans="1:6" x14ac:dyDescent="0.25">
      <c r="A3" s="2359" t="s">
        <v>281</v>
      </c>
      <c r="B3" s="2359"/>
      <c r="C3" s="2359"/>
      <c r="D3" s="2359"/>
      <c r="E3" s="2359"/>
      <c r="F3" s="2359"/>
    </row>
    <row r="4" spans="1:6" x14ac:dyDescent="0.25">
      <c r="A4" s="1504" t="s">
        <v>3</v>
      </c>
      <c r="B4" s="1504" t="s">
        <v>283</v>
      </c>
      <c r="C4" s="1504" t="s">
        <v>284</v>
      </c>
      <c r="D4" s="1504" t="s">
        <v>285</v>
      </c>
      <c r="E4" s="1608" t="s">
        <v>286</v>
      </c>
      <c r="F4" s="1504" t="s">
        <v>287</v>
      </c>
    </row>
    <row r="5" spans="1:6" x14ac:dyDescent="0.25">
      <c r="A5" s="1505"/>
      <c r="B5" s="3110" t="s">
        <v>288</v>
      </c>
      <c r="C5" s="3110"/>
      <c r="D5" s="1609"/>
      <c r="E5" s="1610"/>
      <c r="F5" s="1611"/>
    </row>
    <row r="6" spans="1:6" ht="47.25" x14ac:dyDescent="0.25">
      <c r="A6" s="277">
        <v>1</v>
      </c>
      <c r="B6" s="69" t="s">
        <v>289</v>
      </c>
      <c r="C6" s="69" t="s">
        <v>39072</v>
      </c>
      <c r="D6" s="69" t="s">
        <v>329</v>
      </c>
      <c r="E6" s="74">
        <v>800000</v>
      </c>
      <c r="F6" s="69" t="s">
        <v>13</v>
      </c>
    </row>
    <row r="7" spans="1:6" ht="126" x14ac:dyDescent="0.25">
      <c r="A7" s="277">
        <v>2</v>
      </c>
      <c r="B7" s="69" t="s">
        <v>295</v>
      </c>
      <c r="C7" s="69" t="s">
        <v>39073</v>
      </c>
      <c r="D7" s="69" t="s">
        <v>488</v>
      </c>
      <c r="E7" s="74">
        <v>820060</v>
      </c>
      <c r="F7" s="69" t="s">
        <v>13</v>
      </c>
    </row>
    <row r="8" spans="1:6" ht="31.5" x14ac:dyDescent="0.25">
      <c r="A8" s="277">
        <v>3</v>
      </c>
      <c r="B8" s="69" t="s">
        <v>17</v>
      </c>
      <c r="C8" s="69" t="s">
        <v>39074</v>
      </c>
      <c r="D8" s="69" t="s">
        <v>537</v>
      </c>
      <c r="E8" s="74">
        <v>34560</v>
      </c>
      <c r="F8" s="69" t="s">
        <v>13</v>
      </c>
    </row>
    <row r="9" spans="1:6" ht="31.5" x14ac:dyDescent="0.25">
      <c r="A9" s="277">
        <v>4</v>
      </c>
      <c r="B9" s="69" t="s">
        <v>20</v>
      </c>
      <c r="C9" s="69" t="s">
        <v>39075</v>
      </c>
      <c r="D9" s="69" t="s">
        <v>539</v>
      </c>
      <c r="E9" s="74">
        <v>54000</v>
      </c>
      <c r="F9" s="69" t="s">
        <v>13</v>
      </c>
    </row>
    <row r="10" spans="1:6" ht="94.5" x14ac:dyDescent="0.25">
      <c r="A10" s="277">
        <v>5</v>
      </c>
      <c r="B10" s="69" t="s">
        <v>23</v>
      </c>
      <c r="C10" s="69" t="s">
        <v>39076</v>
      </c>
      <c r="D10" s="69" t="s">
        <v>541</v>
      </c>
      <c r="E10" s="74">
        <v>2500000</v>
      </c>
      <c r="F10" s="69" t="s">
        <v>13</v>
      </c>
    </row>
    <row r="11" spans="1:6" x14ac:dyDescent="0.25">
      <c r="A11" s="1505"/>
      <c r="B11" s="2405" t="s">
        <v>37528</v>
      </c>
      <c r="C11" s="2407"/>
      <c r="D11" s="1505"/>
      <c r="E11" s="1612"/>
      <c r="F11" s="117"/>
    </row>
    <row r="12" spans="1:6" ht="94.5" x14ac:dyDescent="0.25">
      <c r="A12" s="277">
        <v>6</v>
      </c>
      <c r="B12" s="69" t="s">
        <v>23</v>
      </c>
      <c r="C12" s="69" t="s">
        <v>39077</v>
      </c>
      <c r="D12" s="69" t="s">
        <v>541</v>
      </c>
      <c r="E12" s="74">
        <v>2000000</v>
      </c>
      <c r="F12" s="69" t="s">
        <v>13</v>
      </c>
    </row>
    <row r="13" spans="1:6" ht="94.5" x14ac:dyDescent="0.25">
      <c r="A13" s="277">
        <v>7</v>
      </c>
      <c r="B13" s="69" t="s">
        <v>39078</v>
      </c>
      <c r="C13" s="69" t="s">
        <v>39079</v>
      </c>
      <c r="D13" s="69" t="s">
        <v>39080</v>
      </c>
      <c r="E13" s="74">
        <v>604310</v>
      </c>
      <c r="F13" s="70" t="s">
        <v>13</v>
      </c>
    </row>
    <row r="14" spans="1:6" ht="94.5" x14ac:dyDescent="0.25">
      <c r="A14" s="277">
        <v>8</v>
      </c>
      <c r="B14" s="69" t="s">
        <v>301</v>
      </c>
      <c r="C14" s="69" t="s">
        <v>39081</v>
      </c>
      <c r="D14" s="69" t="s">
        <v>43</v>
      </c>
      <c r="E14" s="74">
        <v>4568965.5199999996</v>
      </c>
      <c r="F14" s="70" t="s">
        <v>1294</v>
      </c>
    </row>
    <row r="15" spans="1:6" x14ac:dyDescent="0.25">
      <c r="A15" s="277"/>
      <c r="B15" s="2348" t="s">
        <v>34</v>
      </c>
      <c r="C15" s="2350"/>
      <c r="D15" s="69"/>
      <c r="E15" s="1602"/>
      <c r="F15" s="69"/>
    </row>
    <row r="16" spans="1:6" ht="78.75" x14ac:dyDescent="0.25">
      <c r="A16" s="277">
        <v>9</v>
      </c>
      <c r="B16" s="69" t="s">
        <v>18625</v>
      </c>
      <c r="C16" s="69" t="s">
        <v>39082</v>
      </c>
      <c r="D16" s="69" t="s">
        <v>39083</v>
      </c>
      <c r="E16" s="74">
        <v>5500000</v>
      </c>
      <c r="F16" s="70" t="s">
        <v>13</v>
      </c>
    </row>
    <row r="17" spans="1:6" ht="78.75" x14ac:dyDescent="0.25">
      <c r="A17" s="277">
        <v>10</v>
      </c>
      <c r="B17" s="69" t="s">
        <v>39084</v>
      </c>
      <c r="C17" s="69" t="s">
        <v>39085</v>
      </c>
      <c r="D17" s="69" t="s">
        <v>39086</v>
      </c>
      <c r="E17" s="74">
        <v>12000000</v>
      </c>
      <c r="F17" s="70" t="s">
        <v>13</v>
      </c>
    </row>
    <row r="18" spans="1:6" ht="126" x14ac:dyDescent="0.25">
      <c r="A18" s="277">
        <v>11</v>
      </c>
      <c r="B18" s="69" t="s">
        <v>39087</v>
      </c>
      <c r="C18" s="69" t="s">
        <v>39088</v>
      </c>
      <c r="D18" s="69" t="s">
        <v>39089</v>
      </c>
      <c r="E18" s="552">
        <v>2000000</v>
      </c>
      <c r="F18" s="70" t="s">
        <v>13</v>
      </c>
    </row>
    <row r="19" spans="1:6" ht="126" x14ac:dyDescent="0.25">
      <c r="A19" s="277">
        <v>12</v>
      </c>
      <c r="B19" s="69" t="s">
        <v>39090</v>
      </c>
      <c r="C19" s="69" t="s">
        <v>39091</v>
      </c>
      <c r="D19" s="69" t="s">
        <v>39089</v>
      </c>
      <c r="E19" s="552">
        <v>2000000</v>
      </c>
      <c r="F19" s="70" t="s">
        <v>13</v>
      </c>
    </row>
    <row r="20" spans="1:6" ht="126" x14ac:dyDescent="0.25">
      <c r="A20" s="277">
        <v>13</v>
      </c>
      <c r="B20" s="69" t="s">
        <v>39092</v>
      </c>
      <c r="C20" s="69" t="s">
        <v>39093</v>
      </c>
      <c r="D20" s="69" t="s">
        <v>39089</v>
      </c>
      <c r="E20" s="552">
        <v>2000000</v>
      </c>
      <c r="F20" s="70" t="s">
        <v>13</v>
      </c>
    </row>
    <row r="21" spans="1:6" ht="126" x14ac:dyDescent="0.25">
      <c r="A21" s="277">
        <v>14</v>
      </c>
      <c r="B21" s="69" t="s">
        <v>39094</v>
      </c>
      <c r="C21" s="69" t="s">
        <v>39095</v>
      </c>
      <c r="D21" s="69" t="s">
        <v>39089</v>
      </c>
      <c r="E21" s="552">
        <v>2000000</v>
      </c>
      <c r="F21" s="70" t="s">
        <v>13</v>
      </c>
    </row>
    <row r="22" spans="1:6" ht="126" x14ac:dyDescent="0.25">
      <c r="A22" s="277">
        <v>15</v>
      </c>
      <c r="B22" s="69" t="s">
        <v>39096</v>
      </c>
      <c r="C22" s="69" t="s">
        <v>39097</v>
      </c>
      <c r="D22" s="69" t="s">
        <v>39089</v>
      </c>
      <c r="E22" s="552">
        <v>2000000</v>
      </c>
      <c r="F22" s="70" t="s">
        <v>13</v>
      </c>
    </row>
    <row r="23" spans="1:6" ht="126" x14ac:dyDescent="0.25">
      <c r="A23" s="277">
        <v>16</v>
      </c>
      <c r="B23" s="69" t="s">
        <v>39098</v>
      </c>
      <c r="C23" s="69" t="s">
        <v>39099</v>
      </c>
      <c r="D23" s="69" t="s">
        <v>39089</v>
      </c>
      <c r="E23" s="552">
        <v>2000000</v>
      </c>
      <c r="F23" s="70" t="s">
        <v>13</v>
      </c>
    </row>
    <row r="24" spans="1:6" ht="126" x14ac:dyDescent="0.25">
      <c r="A24" s="277">
        <v>17</v>
      </c>
      <c r="B24" s="69" t="s">
        <v>39100</v>
      </c>
      <c r="C24" s="69" t="s">
        <v>39101</v>
      </c>
      <c r="D24" s="69" t="s">
        <v>39089</v>
      </c>
      <c r="E24" s="552">
        <v>2000000</v>
      </c>
      <c r="F24" s="70" t="s">
        <v>13</v>
      </c>
    </row>
    <row r="25" spans="1:6" ht="126" x14ac:dyDescent="0.25">
      <c r="A25" s="277">
        <v>18</v>
      </c>
      <c r="B25" s="69" t="s">
        <v>39102</v>
      </c>
      <c r="C25" s="69" t="s">
        <v>39103</v>
      </c>
      <c r="D25" s="69" t="s">
        <v>39089</v>
      </c>
      <c r="E25" s="552">
        <v>2000000</v>
      </c>
      <c r="F25" s="70" t="s">
        <v>13</v>
      </c>
    </row>
    <row r="26" spans="1:6" ht="126" x14ac:dyDescent="0.25">
      <c r="A26" s="277">
        <v>18</v>
      </c>
      <c r="B26" s="69" t="s">
        <v>39104</v>
      </c>
      <c r="C26" s="69" t="s">
        <v>39105</v>
      </c>
      <c r="D26" s="69" t="s">
        <v>39089</v>
      </c>
      <c r="E26" s="552">
        <v>2000000</v>
      </c>
      <c r="F26" s="70" t="s">
        <v>13</v>
      </c>
    </row>
    <row r="27" spans="1:6" ht="126" x14ac:dyDescent="0.25">
      <c r="A27" s="277">
        <v>20</v>
      </c>
      <c r="B27" s="69" t="s">
        <v>39106</v>
      </c>
      <c r="C27" s="69" t="s">
        <v>39107</v>
      </c>
      <c r="D27" s="69" t="s">
        <v>39089</v>
      </c>
      <c r="E27" s="552">
        <v>2000000</v>
      </c>
      <c r="F27" s="70" t="s">
        <v>13</v>
      </c>
    </row>
    <row r="28" spans="1:6" ht="126" x14ac:dyDescent="0.25">
      <c r="A28" s="277">
        <v>21</v>
      </c>
      <c r="B28" s="69" t="s">
        <v>39108</v>
      </c>
      <c r="C28" s="69" t="s">
        <v>39109</v>
      </c>
      <c r="D28" s="69" t="s">
        <v>39089</v>
      </c>
      <c r="E28" s="552">
        <v>2000000</v>
      </c>
      <c r="F28" s="70" t="s">
        <v>13</v>
      </c>
    </row>
    <row r="29" spans="1:6" ht="126" x14ac:dyDescent="0.25">
      <c r="A29" s="277">
        <v>22</v>
      </c>
      <c r="B29" s="69" t="s">
        <v>39110</v>
      </c>
      <c r="C29" s="69" t="s">
        <v>39111</v>
      </c>
      <c r="D29" s="69" t="s">
        <v>39089</v>
      </c>
      <c r="E29" s="552">
        <v>2000000</v>
      </c>
      <c r="F29" s="70" t="s">
        <v>13</v>
      </c>
    </row>
    <row r="30" spans="1:6" ht="126" x14ac:dyDescent="0.25">
      <c r="A30" s="277">
        <v>23</v>
      </c>
      <c r="B30" s="69" t="s">
        <v>39112</v>
      </c>
      <c r="C30" s="69" t="s">
        <v>39113</v>
      </c>
      <c r="D30" s="69" t="s">
        <v>39089</v>
      </c>
      <c r="E30" s="552">
        <v>2000000</v>
      </c>
      <c r="F30" s="70" t="s">
        <v>13</v>
      </c>
    </row>
    <row r="31" spans="1:6" ht="126" x14ac:dyDescent="0.25">
      <c r="A31" s="277">
        <v>24</v>
      </c>
      <c r="B31" s="69" t="s">
        <v>39114</v>
      </c>
      <c r="C31" s="69" t="s">
        <v>39115</v>
      </c>
      <c r="D31" s="69" t="s">
        <v>39089</v>
      </c>
      <c r="E31" s="552">
        <v>2000000</v>
      </c>
      <c r="F31" s="70" t="s">
        <v>13</v>
      </c>
    </row>
    <row r="32" spans="1:6" ht="31.5" x14ac:dyDescent="0.25">
      <c r="A32" s="277">
        <v>25</v>
      </c>
      <c r="B32" s="69" t="s">
        <v>39116</v>
      </c>
      <c r="C32" s="69" t="s">
        <v>39117</v>
      </c>
      <c r="D32" s="69" t="s">
        <v>39118</v>
      </c>
      <c r="E32" s="74">
        <v>3051422.1</v>
      </c>
      <c r="F32" s="70"/>
    </row>
    <row r="33" spans="1:6" ht="110.25" x14ac:dyDescent="0.25">
      <c r="A33" s="277">
        <v>26</v>
      </c>
      <c r="B33" s="69" t="s">
        <v>39119</v>
      </c>
      <c r="C33" s="69" t="s">
        <v>39120</v>
      </c>
      <c r="D33" s="69" t="s">
        <v>37761</v>
      </c>
      <c r="E33" s="74">
        <v>4000000</v>
      </c>
      <c r="F33" s="70" t="s">
        <v>13</v>
      </c>
    </row>
    <row r="34" spans="1:6" x14ac:dyDescent="0.25">
      <c r="A34" s="131"/>
      <c r="B34" s="2348" t="s">
        <v>1461</v>
      </c>
      <c r="C34" s="2350"/>
      <c r="D34" s="75"/>
      <c r="E34" s="1602"/>
      <c r="F34" s="1603"/>
    </row>
    <row r="35" spans="1:6" ht="63" x14ac:dyDescent="0.25">
      <c r="A35" s="277">
        <v>27</v>
      </c>
      <c r="B35" s="69" t="s">
        <v>39121</v>
      </c>
      <c r="C35" s="69" t="s">
        <v>39122</v>
      </c>
      <c r="D35" s="69" t="s">
        <v>39123</v>
      </c>
      <c r="E35" s="74">
        <v>5000000</v>
      </c>
      <c r="F35" s="70" t="s">
        <v>13</v>
      </c>
    </row>
    <row r="36" spans="1:6" ht="220.5" x14ac:dyDescent="0.25">
      <c r="A36" s="277">
        <v>28</v>
      </c>
      <c r="B36" s="69" t="s">
        <v>39124</v>
      </c>
      <c r="C36" s="69" t="s">
        <v>39125</v>
      </c>
      <c r="D36" s="1505" t="s">
        <v>39044</v>
      </c>
      <c r="E36" s="1612">
        <v>1169256.8</v>
      </c>
      <c r="F36" s="70" t="s">
        <v>13</v>
      </c>
    </row>
    <row r="37" spans="1:6" ht="220.5" x14ac:dyDescent="0.25">
      <c r="A37" s="277">
        <v>29</v>
      </c>
      <c r="B37" s="69" t="s">
        <v>39126</v>
      </c>
      <c r="C37" s="69" t="s">
        <v>39127</v>
      </c>
      <c r="D37" s="1505" t="s">
        <v>39044</v>
      </c>
      <c r="E37" s="1612">
        <v>1169256.8</v>
      </c>
      <c r="F37" s="70" t="s">
        <v>13</v>
      </c>
    </row>
    <row r="38" spans="1:6" ht="220.5" x14ac:dyDescent="0.25">
      <c r="A38" s="277">
        <v>30</v>
      </c>
      <c r="B38" s="69" t="s">
        <v>39128</v>
      </c>
      <c r="C38" s="69" t="s">
        <v>39129</v>
      </c>
      <c r="D38" s="1505" t="s">
        <v>39044</v>
      </c>
      <c r="E38" s="1612">
        <v>1169256.8</v>
      </c>
      <c r="F38" s="70" t="s">
        <v>13</v>
      </c>
    </row>
    <row r="39" spans="1:6" ht="220.5" x14ac:dyDescent="0.25">
      <c r="A39" s="277">
        <v>31</v>
      </c>
      <c r="B39" s="69" t="s">
        <v>39130</v>
      </c>
      <c r="C39" s="69" t="s">
        <v>39131</v>
      </c>
      <c r="D39" s="1505" t="s">
        <v>39044</v>
      </c>
      <c r="E39" s="1612">
        <v>1169256.8</v>
      </c>
      <c r="F39" s="70" t="s">
        <v>13</v>
      </c>
    </row>
    <row r="40" spans="1:6" x14ac:dyDescent="0.25">
      <c r="A40" s="277"/>
      <c r="B40" s="70" t="s">
        <v>704</v>
      </c>
      <c r="C40" s="70"/>
      <c r="D40" s="70"/>
      <c r="E40" s="82">
        <f>SUM(E6:E39)</f>
        <v>73610344.819999993</v>
      </c>
      <c r="F40" s="70"/>
    </row>
    <row r="41" spans="1:6" x14ac:dyDescent="0.25">
      <c r="A41" s="131"/>
      <c r="B41" s="2348" t="s">
        <v>288</v>
      </c>
      <c r="C41" s="2350"/>
      <c r="D41" s="70"/>
      <c r="E41" s="1615"/>
      <c r="F41" s="70"/>
    </row>
    <row r="42" spans="1:6" ht="47.25" x14ac:dyDescent="0.25">
      <c r="A42" s="131">
        <v>1</v>
      </c>
      <c r="B42" s="69" t="s">
        <v>289</v>
      </c>
      <c r="C42" s="69" t="s">
        <v>37290</v>
      </c>
      <c r="D42" s="69" t="s">
        <v>329</v>
      </c>
      <c r="E42" s="1612">
        <v>1000000</v>
      </c>
      <c r="F42" s="69" t="s">
        <v>135</v>
      </c>
    </row>
    <row r="43" spans="1:6" x14ac:dyDescent="0.25">
      <c r="A43" s="131"/>
      <c r="B43" s="2348" t="s">
        <v>34</v>
      </c>
      <c r="C43" s="2350"/>
      <c r="D43" s="69"/>
      <c r="E43" s="1612"/>
      <c r="F43" s="69"/>
    </row>
    <row r="44" spans="1:6" ht="47.25" x14ac:dyDescent="0.25">
      <c r="A44" s="131">
        <v>2</v>
      </c>
      <c r="B44" s="69" t="s">
        <v>309</v>
      </c>
      <c r="C44" s="69" t="s">
        <v>37291</v>
      </c>
      <c r="D44" s="69" t="s">
        <v>554</v>
      </c>
      <c r="E44" s="1612">
        <v>4500000</v>
      </c>
      <c r="F44" s="69" t="s">
        <v>135</v>
      </c>
    </row>
    <row r="45" spans="1:6" x14ac:dyDescent="0.25">
      <c r="A45" s="280"/>
      <c r="B45" s="280" t="s">
        <v>248</v>
      </c>
      <c r="C45" s="280"/>
      <c r="D45" s="280"/>
      <c r="E45" s="1629">
        <f>SUM(E42:E44)</f>
        <v>5500000</v>
      </c>
      <c r="F45" s="280"/>
    </row>
    <row r="46" spans="1:6" x14ac:dyDescent="0.25">
      <c r="A46" s="280"/>
      <c r="B46" s="280" t="s">
        <v>323</v>
      </c>
      <c r="C46" s="280"/>
      <c r="D46" s="280"/>
      <c r="E46" s="1629"/>
      <c r="F46" s="280"/>
    </row>
    <row r="47" spans="1:6" ht="409.5" x14ac:dyDescent="0.25">
      <c r="A47" s="421">
        <v>30</v>
      </c>
      <c r="B47" s="158" t="s">
        <v>39132</v>
      </c>
      <c r="C47" s="158" t="s">
        <v>39133</v>
      </c>
      <c r="D47" s="158" t="s">
        <v>39134</v>
      </c>
      <c r="E47" s="102">
        <v>1500000</v>
      </c>
      <c r="F47" s="336" t="s">
        <v>13</v>
      </c>
    </row>
    <row r="48" spans="1:6" ht="47.25" x14ac:dyDescent="0.25">
      <c r="A48" s="421"/>
      <c r="B48" s="158" t="s">
        <v>39135</v>
      </c>
      <c r="C48" s="158" t="s">
        <v>39136</v>
      </c>
      <c r="D48" s="158" t="s">
        <v>39137</v>
      </c>
      <c r="E48" s="102">
        <v>6200000</v>
      </c>
      <c r="F48" s="336" t="s">
        <v>1294</v>
      </c>
    </row>
    <row r="49" spans="1:6" x14ac:dyDescent="0.25">
      <c r="A49" s="831"/>
      <c r="B49" s="831" t="s">
        <v>248</v>
      </c>
      <c r="C49" s="831"/>
      <c r="D49" s="831"/>
      <c r="E49" s="906">
        <f>SUM(E47:E48)</f>
        <v>7700000</v>
      </c>
      <c r="F49" s="831"/>
    </row>
    <row r="50" spans="1:6" x14ac:dyDescent="0.25">
      <c r="A50" s="88"/>
      <c r="B50" s="88" t="s">
        <v>324</v>
      </c>
      <c r="C50" s="88"/>
      <c r="D50" s="88"/>
      <c r="E50" s="89">
        <f>E49+E45+E40</f>
        <v>86810344.819999993</v>
      </c>
      <c r="F50" s="88"/>
    </row>
    <row r="53" spans="1:6" x14ac:dyDescent="0.25">
      <c r="C53" s="1728" t="s">
        <v>42250</v>
      </c>
    </row>
  </sheetData>
  <mergeCells count="9">
    <mergeCell ref="B34:C34"/>
    <mergeCell ref="B41:C41"/>
    <mergeCell ref="B43:C43"/>
    <mergeCell ref="B15:C15"/>
    <mergeCell ref="A1:F1"/>
    <mergeCell ref="A2:F2"/>
    <mergeCell ref="A3:F3"/>
    <mergeCell ref="B5:C5"/>
    <mergeCell ref="B11:C11"/>
  </mergeCells>
  <pageMargins left="0.7" right="0.7" top="0.75" bottom="0.75" header="0.3" footer="0.3"/>
</worksheet>
</file>

<file path=xl/worksheets/sheet2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
  <sheetViews>
    <sheetView workbookViewId="0">
      <selection activeCell="Q11" sqref="Q11"/>
    </sheetView>
  </sheetViews>
  <sheetFormatPr defaultRowHeight="15" x14ac:dyDescent="0.25"/>
  <sheetData/>
  <pageMargins left="0.7" right="0.7" top="0.75" bottom="0.75" header="0.3" footer="0.3"/>
</worksheet>
</file>

<file path=xl/worksheets/sheet2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4"/>
  <sheetViews>
    <sheetView topLeftCell="A52" workbookViewId="0">
      <selection activeCell="C83" sqref="C83"/>
    </sheetView>
  </sheetViews>
  <sheetFormatPr defaultRowHeight="15.75" x14ac:dyDescent="0.25"/>
  <cols>
    <col min="1" max="1" width="9.140625" style="128"/>
    <col min="2" max="2" width="18.140625" style="128" customWidth="1"/>
    <col min="3" max="3" width="43.7109375" style="128" customWidth="1"/>
    <col min="4" max="4" width="17" style="128" customWidth="1"/>
    <col min="5" max="5" width="19.42578125" style="128" customWidth="1"/>
    <col min="6" max="6" width="10.7109375" style="128" customWidth="1"/>
    <col min="7" max="16384" width="9.140625" style="128"/>
  </cols>
  <sheetData>
    <row r="1" spans="1:6" x14ac:dyDescent="0.25">
      <c r="A1" s="2359" t="s">
        <v>0</v>
      </c>
      <c r="B1" s="2359"/>
      <c r="C1" s="2359"/>
      <c r="D1" s="2359"/>
      <c r="E1" s="2359"/>
      <c r="F1" s="2359"/>
    </row>
    <row r="2" spans="1:6" x14ac:dyDescent="0.25">
      <c r="A2" s="2359" t="s">
        <v>39598</v>
      </c>
      <c r="B2" s="2359"/>
      <c r="C2" s="2359"/>
      <c r="D2" s="2359"/>
      <c r="E2" s="2359"/>
      <c r="F2" s="2359"/>
    </row>
    <row r="3" spans="1:6" x14ac:dyDescent="0.25">
      <c r="A3" s="2359" t="s">
        <v>281</v>
      </c>
      <c r="B3" s="2359"/>
      <c r="C3" s="2359"/>
      <c r="D3" s="2359"/>
      <c r="E3" s="2359"/>
      <c r="F3" s="2359"/>
    </row>
    <row r="4" spans="1:6" ht="31.5" x14ac:dyDescent="0.25">
      <c r="A4" s="119" t="s">
        <v>3</v>
      </c>
      <c r="B4" s="119" t="s">
        <v>5559</v>
      </c>
      <c r="C4" s="119" t="s">
        <v>284</v>
      </c>
      <c r="D4" s="119" t="s">
        <v>4426</v>
      </c>
      <c r="E4" s="119" t="s">
        <v>286</v>
      </c>
      <c r="F4" s="53" t="s">
        <v>1228</v>
      </c>
    </row>
    <row r="5" spans="1:6" x14ac:dyDescent="0.25">
      <c r="A5" s="1507"/>
      <c r="B5" s="2355" t="s">
        <v>7590</v>
      </c>
      <c r="C5" s="2355"/>
      <c r="D5" s="119"/>
      <c r="E5" s="119"/>
      <c r="F5" s="1507"/>
    </row>
    <row r="6" spans="1:6" ht="47.25" x14ac:dyDescent="0.25">
      <c r="A6" s="117">
        <v>1</v>
      </c>
      <c r="B6" s="1507" t="s">
        <v>17717</v>
      </c>
      <c r="C6" s="1507" t="s">
        <v>39599</v>
      </c>
      <c r="D6" s="1507" t="s">
        <v>329</v>
      </c>
      <c r="E6" s="1554">
        <v>1400000</v>
      </c>
      <c r="F6" s="117" t="s">
        <v>1259</v>
      </c>
    </row>
    <row r="7" spans="1:6" ht="141.75" x14ac:dyDescent="0.25">
      <c r="A7" s="117">
        <v>2</v>
      </c>
      <c r="B7" s="1507" t="s">
        <v>295</v>
      </c>
      <c r="C7" s="1507" t="s">
        <v>39600</v>
      </c>
      <c r="D7" s="1507" t="s">
        <v>9148</v>
      </c>
      <c r="E7" s="1554">
        <v>1600000</v>
      </c>
      <c r="F7" s="117" t="s">
        <v>272</v>
      </c>
    </row>
    <row r="8" spans="1:6" ht="47.25" x14ac:dyDescent="0.25">
      <c r="A8" s="117">
        <v>3</v>
      </c>
      <c r="B8" s="1507" t="s">
        <v>17</v>
      </c>
      <c r="C8" s="1507" t="s">
        <v>39601</v>
      </c>
      <c r="D8" s="1507" t="s">
        <v>537</v>
      </c>
      <c r="E8" s="1554">
        <v>100000</v>
      </c>
      <c r="F8" s="117" t="s">
        <v>272</v>
      </c>
    </row>
    <row r="9" spans="1:6" ht="47.25" x14ac:dyDescent="0.25">
      <c r="A9" s="117">
        <v>4</v>
      </c>
      <c r="B9" s="1507" t="s">
        <v>20</v>
      </c>
      <c r="C9" s="1507" t="s">
        <v>39602</v>
      </c>
      <c r="D9" s="1507" t="s">
        <v>539</v>
      </c>
      <c r="E9" s="1554">
        <v>60000</v>
      </c>
      <c r="F9" s="117" t="s">
        <v>272</v>
      </c>
    </row>
    <row r="10" spans="1:6" ht="94.5" x14ac:dyDescent="0.25">
      <c r="A10" s="117">
        <v>5</v>
      </c>
      <c r="B10" s="1507" t="s">
        <v>23</v>
      </c>
      <c r="C10" s="1507" t="s">
        <v>39603</v>
      </c>
      <c r="D10" s="1507" t="s">
        <v>9154</v>
      </c>
      <c r="E10" s="1554">
        <v>1048620.69</v>
      </c>
      <c r="F10" s="117" t="s">
        <v>272</v>
      </c>
    </row>
    <row r="11" spans="1:6" x14ac:dyDescent="0.25">
      <c r="A11" s="117"/>
      <c r="B11" s="2405" t="s">
        <v>8484</v>
      </c>
      <c r="C11" s="2407"/>
      <c r="D11" s="1507"/>
      <c r="E11" s="1554"/>
      <c r="F11" s="117"/>
    </row>
    <row r="12" spans="1:6" ht="110.25" x14ac:dyDescent="0.25">
      <c r="A12" s="117">
        <v>6</v>
      </c>
      <c r="B12" s="1507" t="s">
        <v>295</v>
      </c>
      <c r="C12" s="1507" t="s">
        <v>39604</v>
      </c>
      <c r="D12" s="1507" t="s">
        <v>336</v>
      </c>
      <c r="E12" s="1554">
        <v>732930.34</v>
      </c>
      <c r="F12" s="117" t="s">
        <v>272</v>
      </c>
    </row>
    <row r="13" spans="1:6" ht="94.5" x14ac:dyDescent="0.25">
      <c r="A13" s="117">
        <v>7</v>
      </c>
      <c r="B13" s="1507" t="s">
        <v>23</v>
      </c>
      <c r="C13" s="1507" t="s">
        <v>39605</v>
      </c>
      <c r="D13" s="1507" t="s">
        <v>9154</v>
      </c>
      <c r="E13" s="1554">
        <v>971380</v>
      </c>
      <c r="F13" s="117" t="s">
        <v>272</v>
      </c>
    </row>
    <row r="14" spans="1:6" ht="94.5" x14ac:dyDescent="0.25">
      <c r="A14" s="117">
        <v>8</v>
      </c>
      <c r="B14" s="1507" t="s">
        <v>299</v>
      </c>
      <c r="C14" s="1507" t="s">
        <v>39606</v>
      </c>
      <c r="D14" s="1507" t="s">
        <v>1244</v>
      </c>
      <c r="E14" s="1554">
        <v>900000</v>
      </c>
      <c r="F14" s="117" t="s">
        <v>272</v>
      </c>
    </row>
    <row r="15" spans="1:6" x14ac:dyDescent="0.25">
      <c r="A15" s="117"/>
      <c r="B15" s="2405" t="s">
        <v>739</v>
      </c>
      <c r="C15" s="2407"/>
      <c r="D15" s="1507"/>
      <c r="E15" s="1554"/>
      <c r="F15" s="117"/>
    </row>
    <row r="16" spans="1:6" ht="94.5" x14ac:dyDescent="0.25">
      <c r="A16" s="117">
        <v>9</v>
      </c>
      <c r="B16" s="1507" t="s">
        <v>301</v>
      </c>
      <c r="C16" s="1507" t="s">
        <v>39607</v>
      </c>
      <c r="D16" s="1507" t="s">
        <v>43</v>
      </c>
      <c r="E16" s="1554">
        <v>4568965.5199999996</v>
      </c>
      <c r="F16" s="117" t="s">
        <v>272</v>
      </c>
    </row>
    <row r="17" spans="1:6" x14ac:dyDescent="0.25">
      <c r="A17" s="117"/>
      <c r="B17" s="2405" t="s">
        <v>306</v>
      </c>
      <c r="C17" s="2407"/>
      <c r="D17" s="1507"/>
      <c r="E17" s="1554"/>
      <c r="F17" s="117"/>
    </row>
    <row r="18" spans="1:6" ht="204.75" x14ac:dyDescent="0.25">
      <c r="A18" s="117">
        <v>10</v>
      </c>
      <c r="B18" s="1507" t="s">
        <v>2066</v>
      </c>
      <c r="C18" s="1507" t="s">
        <v>39607</v>
      </c>
      <c r="D18" s="1507" t="s">
        <v>39608</v>
      </c>
      <c r="E18" s="1554">
        <v>1736206.9</v>
      </c>
      <c r="F18" s="117" t="s">
        <v>272</v>
      </c>
    </row>
    <row r="19" spans="1:6" x14ac:dyDescent="0.25">
      <c r="A19" s="117"/>
      <c r="B19" s="2405" t="s">
        <v>34</v>
      </c>
      <c r="C19" s="2407"/>
      <c r="D19" s="1507"/>
      <c r="E19" s="1554"/>
      <c r="F19" s="117"/>
    </row>
    <row r="20" spans="1:6" ht="47.25" x14ac:dyDescent="0.25">
      <c r="A20" s="117">
        <v>11</v>
      </c>
      <c r="B20" s="1507" t="s">
        <v>309</v>
      </c>
      <c r="C20" s="1507" t="s">
        <v>39609</v>
      </c>
      <c r="D20" s="1507" t="s">
        <v>7095</v>
      </c>
      <c r="E20" s="1554">
        <v>1500000</v>
      </c>
      <c r="F20" s="117" t="s">
        <v>1259</v>
      </c>
    </row>
    <row r="21" spans="1:6" ht="47.25" x14ac:dyDescent="0.25">
      <c r="A21" s="117">
        <v>12</v>
      </c>
      <c r="B21" s="1507" t="s">
        <v>342</v>
      </c>
      <c r="C21" s="1507" t="s">
        <v>39610</v>
      </c>
      <c r="D21" s="1507" t="s">
        <v>7095</v>
      </c>
      <c r="E21" s="1554">
        <v>14383620.689999999</v>
      </c>
      <c r="F21" s="117" t="s">
        <v>272</v>
      </c>
    </row>
    <row r="22" spans="1:6" x14ac:dyDescent="0.25">
      <c r="A22" s="117"/>
      <c r="B22" s="2405" t="s">
        <v>5895</v>
      </c>
      <c r="C22" s="2407"/>
      <c r="D22" s="1507"/>
      <c r="E22" s="1554"/>
      <c r="F22" s="117"/>
    </row>
    <row r="23" spans="1:6" ht="94.5" x14ac:dyDescent="0.25">
      <c r="A23" s="117">
        <v>13</v>
      </c>
      <c r="B23" s="1507" t="s">
        <v>39611</v>
      </c>
      <c r="C23" s="1507" t="s">
        <v>39612</v>
      </c>
      <c r="D23" s="1507" t="s">
        <v>39613</v>
      </c>
      <c r="E23" s="1554">
        <v>6000000</v>
      </c>
      <c r="F23" s="117" t="s">
        <v>13</v>
      </c>
    </row>
    <row r="24" spans="1:6" ht="47.25" x14ac:dyDescent="0.25">
      <c r="A24" s="117">
        <v>14</v>
      </c>
      <c r="B24" s="1507" t="s">
        <v>39614</v>
      </c>
      <c r="C24" s="1507" t="s">
        <v>39615</v>
      </c>
      <c r="D24" s="1507" t="s">
        <v>39616</v>
      </c>
      <c r="E24" s="1554">
        <v>1000000</v>
      </c>
      <c r="F24" s="117" t="s">
        <v>13</v>
      </c>
    </row>
    <row r="25" spans="1:6" ht="47.25" x14ac:dyDescent="0.25">
      <c r="A25" s="117">
        <v>15</v>
      </c>
      <c r="B25" s="1507" t="s">
        <v>39617</v>
      </c>
      <c r="C25" s="1507" t="s">
        <v>39618</v>
      </c>
      <c r="D25" s="1507" t="s">
        <v>7122</v>
      </c>
      <c r="E25" s="1554">
        <v>1000000</v>
      </c>
      <c r="F25" s="117" t="s">
        <v>13</v>
      </c>
    </row>
    <row r="26" spans="1:6" ht="47.25" x14ac:dyDescent="0.25">
      <c r="A26" s="117">
        <v>16</v>
      </c>
      <c r="B26" s="1507" t="s">
        <v>39619</v>
      </c>
      <c r="C26" s="1507" t="s">
        <v>39620</v>
      </c>
      <c r="D26" s="1507" t="s">
        <v>39621</v>
      </c>
      <c r="E26" s="1554">
        <v>1300000</v>
      </c>
      <c r="F26" s="117" t="s">
        <v>13</v>
      </c>
    </row>
    <row r="27" spans="1:6" ht="47.25" x14ac:dyDescent="0.25">
      <c r="A27" s="117">
        <v>17</v>
      </c>
      <c r="B27" s="1507" t="s">
        <v>39622</v>
      </c>
      <c r="C27" s="1507" t="s">
        <v>39623</v>
      </c>
      <c r="D27" s="1507" t="s">
        <v>7122</v>
      </c>
      <c r="E27" s="1554">
        <v>1000000</v>
      </c>
      <c r="F27" s="117" t="s">
        <v>13</v>
      </c>
    </row>
    <row r="28" spans="1:6" ht="47.25" x14ac:dyDescent="0.25">
      <c r="A28" s="117">
        <v>18</v>
      </c>
      <c r="B28" s="1507" t="s">
        <v>39624</v>
      </c>
      <c r="C28" s="1507" t="s">
        <v>39625</v>
      </c>
      <c r="D28" s="1507" t="s">
        <v>7122</v>
      </c>
      <c r="E28" s="1554">
        <v>1000000</v>
      </c>
      <c r="F28" s="117" t="s">
        <v>13</v>
      </c>
    </row>
    <row r="29" spans="1:6" ht="94.5" x14ac:dyDescent="0.25">
      <c r="A29" s="117">
        <v>19</v>
      </c>
      <c r="B29" s="1507" t="s">
        <v>39626</v>
      </c>
      <c r="C29" s="1507" t="s">
        <v>39627</v>
      </c>
      <c r="D29" s="1507" t="s">
        <v>39628</v>
      </c>
      <c r="E29" s="1554">
        <v>5000000</v>
      </c>
      <c r="F29" s="117" t="s">
        <v>13</v>
      </c>
    </row>
    <row r="30" spans="1:6" ht="63" x14ac:dyDescent="0.25">
      <c r="A30" s="117">
        <v>20</v>
      </c>
      <c r="B30" s="1507" t="s">
        <v>39629</v>
      </c>
      <c r="C30" s="1507" t="s">
        <v>39630</v>
      </c>
      <c r="D30" s="1507" t="s">
        <v>39631</v>
      </c>
      <c r="E30" s="1554">
        <v>800000</v>
      </c>
      <c r="F30" s="117" t="s">
        <v>13</v>
      </c>
    </row>
    <row r="31" spans="1:6" ht="47.25" x14ac:dyDescent="0.25">
      <c r="A31" s="117">
        <v>21</v>
      </c>
      <c r="B31" s="1507" t="s">
        <v>39629</v>
      </c>
      <c r="C31" s="1507" t="s">
        <v>39632</v>
      </c>
      <c r="D31" s="1507" t="s">
        <v>39633</v>
      </c>
      <c r="E31" s="1554">
        <v>1000000</v>
      </c>
      <c r="F31" s="117" t="s">
        <v>13</v>
      </c>
    </row>
    <row r="32" spans="1:6" ht="47.25" x14ac:dyDescent="0.25">
      <c r="A32" s="117">
        <v>22</v>
      </c>
      <c r="B32" s="1507" t="s">
        <v>39634</v>
      </c>
      <c r="C32" s="1507" t="s">
        <v>39635</v>
      </c>
      <c r="D32" s="1507" t="s">
        <v>27193</v>
      </c>
      <c r="E32" s="1554">
        <v>2000000</v>
      </c>
      <c r="F32" s="117" t="s">
        <v>13</v>
      </c>
    </row>
    <row r="33" spans="1:6" ht="47.25" x14ac:dyDescent="0.25">
      <c r="A33" s="117">
        <v>23</v>
      </c>
      <c r="B33" s="1507" t="s">
        <v>39636</v>
      </c>
      <c r="C33" s="1507" t="s">
        <v>39637</v>
      </c>
      <c r="D33" s="1507" t="s">
        <v>15795</v>
      </c>
      <c r="E33" s="1554">
        <v>1000000</v>
      </c>
      <c r="F33" s="117" t="s">
        <v>13</v>
      </c>
    </row>
    <row r="34" spans="1:6" ht="47.25" x14ac:dyDescent="0.25">
      <c r="A34" s="117">
        <v>24</v>
      </c>
      <c r="B34" s="1507" t="s">
        <v>39636</v>
      </c>
      <c r="C34" s="1507" t="s">
        <v>39638</v>
      </c>
      <c r="D34" s="1507" t="s">
        <v>39639</v>
      </c>
      <c r="E34" s="1554">
        <v>500000</v>
      </c>
      <c r="F34" s="117" t="s">
        <v>13</v>
      </c>
    </row>
    <row r="35" spans="1:6" ht="47.25" x14ac:dyDescent="0.25">
      <c r="A35" s="117">
        <v>25</v>
      </c>
      <c r="B35" s="1507" t="s">
        <v>39640</v>
      </c>
      <c r="C35" s="1507" t="s">
        <v>39641</v>
      </c>
      <c r="D35" s="1507" t="s">
        <v>39642</v>
      </c>
      <c r="E35" s="1554">
        <v>1000000</v>
      </c>
      <c r="F35" s="117" t="s">
        <v>13</v>
      </c>
    </row>
    <row r="36" spans="1:6" ht="63" x14ac:dyDescent="0.25">
      <c r="A36" s="117">
        <v>26</v>
      </c>
      <c r="B36" s="1507" t="s">
        <v>39643</v>
      </c>
      <c r="C36" s="1507" t="s">
        <v>39644</v>
      </c>
      <c r="D36" s="1507" t="s">
        <v>23123</v>
      </c>
      <c r="E36" s="1554">
        <v>4000000</v>
      </c>
      <c r="F36" s="117" t="s">
        <v>13</v>
      </c>
    </row>
    <row r="37" spans="1:6" ht="63" x14ac:dyDescent="0.25">
      <c r="A37" s="117">
        <v>27</v>
      </c>
      <c r="B37" s="1507" t="s">
        <v>39645</v>
      </c>
      <c r="C37" s="1507" t="s">
        <v>39646</v>
      </c>
      <c r="D37" s="1507" t="s">
        <v>39647</v>
      </c>
      <c r="E37" s="1554">
        <v>800000</v>
      </c>
      <c r="F37" s="117" t="s">
        <v>13</v>
      </c>
    </row>
    <row r="38" spans="1:6" ht="47.25" x14ac:dyDescent="0.25">
      <c r="A38" s="117">
        <v>29</v>
      </c>
      <c r="B38" s="1507" t="s">
        <v>39645</v>
      </c>
      <c r="C38" s="1507" t="s">
        <v>39648</v>
      </c>
      <c r="D38" s="1507" t="s">
        <v>39649</v>
      </c>
      <c r="E38" s="1554">
        <v>800000</v>
      </c>
      <c r="F38" s="117" t="s">
        <v>13</v>
      </c>
    </row>
    <row r="39" spans="1:6" x14ac:dyDescent="0.25">
      <c r="A39" s="117"/>
      <c r="B39" s="2405" t="s">
        <v>5872</v>
      </c>
      <c r="C39" s="2407"/>
      <c r="D39" s="1507"/>
      <c r="E39" s="1554"/>
      <c r="F39" s="117"/>
    </row>
    <row r="40" spans="1:6" ht="47.25" x14ac:dyDescent="0.25">
      <c r="A40" s="117">
        <v>29</v>
      </c>
      <c r="B40" s="1507" t="s">
        <v>39650</v>
      </c>
      <c r="C40" s="1507" t="s">
        <v>39651</v>
      </c>
      <c r="D40" s="1507" t="s">
        <v>39652</v>
      </c>
      <c r="E40" s="1554">
        <v>1800000</v>
      </c>
      <c r="F40" s="117" t="s">
        <v>13</v>
      </c>
    </row>
    <row r="41" spans="1:6" ht="47.25" x14ac:dyDescent="0.25">
      <c r="A41" s="117">
        <v>30</v>
      </c>
      <c r="B41" s="1507" t="s">
        <v>39653</v>
      </c>
      <c r="C41" s="1507" t="s">
        <v>39654</v>
      </c>
      <c r="D41" s="1507" t="s">
        <v>1915</v>
      </c>
      <c r="E41" s="1554">
        <v>2000000</v>
      </c>
      <c r="F41" s="117" t="s">
        <v>13</v>
      </c>
    </row>
    <row r="42" spans="1:6" x14ac:dyDescent="0.25">
      <c r="A42" s="117"/>
      <c r="B42" s="2405" t="s">
        <v>219</v>
      </c>
      <c r="C42" s="2407"/>
      <c r="D42" s="1507"/>
      <c r="E42" s="1671"/>
      <c r="F42" s="117"/>
    </row>
    <row r="43" spans="1:6" ht="47.25" x14ac:dyDescent="0.25">
      <c r="A43" s="117">
        <v>31</v>
      </c>
      <c r="B43" s="1507" t="s">
        <v>39655</v>
      </c>
      <c r="C43" s="1507" t="s">
        <v>39656</v>
      </c>
      <c r="D43" s="1507" t="s">
        <v>39657</v>
      </c>
      <c r="E43" s="1671">
        <v>1800000</v>
      </c>
      <c r="F43" s="117" t="s">
        <v>13</v>
      </c>
    </row>
    <row r="44" spans="1:6" ht="157.5" x14ac:dyDescent="0.25">
      <c r="A44" s="117">
        <v>32</v>
      </c>
      <c r="B44" s="1507" t="s">
        <v>39658</v>
      </c>
      <c r="C44" s="1507" t="s">
        <v>39659</v>
      </c>
      <c r="D44" s="1507" t="s">
        <v>39660</v>
      </c>
      <c r="E44" s="1554">
        <v>1095387.48</v>
      </c>
      <c r="F44" s="117" t="s">
        <v>13</v>
      </c>
    </row>
    <row r="45" spans="1:6" x14ac:dyDescent="0.25">
      <c r="A45" s="117"/>
      <c r="B45" s="2405" t="s">
        <v>477</v>
      </c>
      <c r="C45" s="2407"/>
      <c r="D45" s="1507"/>
      <c r="E45" s="1554"/>
      <c r="F45" s="117"/>
    </row>
    <row r="46" spans="1:6" ht="252" x14ac:dyDescent="0.25">
      <c r="A46" s="117">
        <v>33</v>
      </c>
      <c r="B46" s="1507" t="s">
        <v>39661</v>
      </c>
      <c r="C46" s="1507" t="s">
        <v>39656</v>
      </c>
      <c r="D46" s="69" t="s">
        <v>39662</v>
      </c>
      <c r="E46" s="1554">
        <v>1169256.8</v>
      </c>
      <c r="F46" s="1672" t="s">
        <v>13</v>
      </c>
    </row>
    <row r="47" spans="1:6" ht="252" x14ac:dyDescent="0.25">
      <c r="A47" s="117">
        <v>34</v>
      </c>
      <c r="B47" s="1507" t="s">
        <v>39663</v>
      </c>
      <c r="C47" s="1507" t="s">
        <v>39659</v>
      </c>
      <c r="D47" s="69" t="s">
        <v>39662</v>
      </c>
      <c r="E47" s="1554">
        <v>1169256.8</v>
      </c>
      <c r="F47" s="117" t="s">
        <v>13</v>
      </c>
    </row>
    <row r="48" spans="1:6" ht="252" x14ac:dyDescent="0.25">
      <c r="A48" s="117">
        <v>35</v>
      </c>
      <c r="B48" s="1507" t="s">
        <v>39664</v>
      </c>
      <c r="C48" s="1507" t="s">
        <v>39665</v>
      </c>
      <c r="D48" s="69" t="s">
        <v>39662</v>
      </c>
      <c r="E48" s="1554">
        <v>1169256.8</v>
      </c>
      <c r="F48" s="117" t="s">
        <v>13</v>
      </c>
    </row>
    <row r="49" spans="1:6" ht="252" x14ac:dyDescent="0.25">
      <c r="A49" s="117">
        <v>36</v>
      </c>
      <c r="B49" s="1507" t="s">
        <v>39666</v>
      </c>
      <c r="C49" s="1507" t="s">
        <v>39667</v>
      </c>
      <c r="D49" s="69" t="s">
        <v>39662</v>
      </c>
      <c r="E49" s="1554">
        <v>1169256.8</v>
      </c>
      <c r="F49" s="117" t="s">
        <v>13</v>
      </c>
    </row>
    <row r="50" spans="1:6" x14ac:dyDescent="0.25">
      <c r="A50" s="117"/>
      <c r="B50" s="2405" t="s">
        <v>4808</v>
      </c>
      <c r="C50" s="2407"/>
      <c r="D50" s="1507"/>
      <c r="E50" s="1554"/>
      <c r="F50" s="117"/>
    </row>
    <row r="51" spans="1:6" ht="63" x14ac:dyDescent="0.25">
      <c r="A51" s="117">
        <v>37</v>
      </c>
      <c r="B51" s="1507" t="s">
        <v>944</v>
      </c>
      <c r="C51" s="1507" t="s">
        <v>39668</v>
      </c>
      <c r="D51" s="1507" t="s">
        <v>27251</v>
      </c>
      <c r="E51" s="1554">
        <v>4000000</v>
      </c>
      <c r="F51" s="117" t="s">
        <v>13</v>
      </c>
    </row>
    <row r="52" spans="1:6" ht="47.25" x14ac:dyDescent="0.25">
      <c r="A52" s="117">
        <v>38</v>
      </c>
      <c r="B52" s="1507" t="s">
        <v>39669</v>
      </c>
      <c r="C52" s="1507" t="s">
        <v>39670</v>
      </c>
      <c r="D52" s="1507" t="s">
        <v>39671</v>
      </c>
      <c r="E52" s="1554">
        <v>8736206</v>
      </c>
      <c r="F52" s="117" t="s">
        <v>13</v>
      </c>
    </row>
    <row r="53" spans="1:6" x14ac:dyDescent="0.25">
      <c r="A53" s="1507"/>
      <c r="B53" s="2405" t="s">
        <v>248</v>
      </c>
      <c r="C53" s="2406"/>
      <c r="D53" s="2407"/>
      <c r="E53" s="1556">
        <f>SUM(E6:E52)</f>
        <v>81310344.819999993</v>
      </c>
      <c r="F53" s="117"/>
    </row>
    <row r="54" spans="1:6" x14ac:dyDescent="0.25">
      <c r="A54" s="590"/>
      <c r="B54" s="2427" t="s">
        <v>9</v>
      </c>
      <c r="C54" s="2427"/>
      <c r="D54" s="2427"/>
      <c r="E54" s="358"/>
      <c r="F54" s="359"/>
    </row>
    <row r="55" spans="1:6" ht="63" x14ac:dyDescent="0.25">
      <c r="A55" s="131">
        <v>1</v>
      </c>
      <c r="B55" s="69" t="s">
        <v>269</v>
      </c>
      <c r="C55" s="7" t="s">
        <v>39672</v>
      </c>
      <c r="D55" s="69" t="s">
        <v>271</v>
      </c>
      <c r="E55" s="187">
        <v>1000000</v>
      </c>
      <c r="F55" s="131" t="s">
        <v>272</v>
      </c>
    </row>
    <row r="56" spans="1:6" x14ac:dyDescent="0.25">
      <c r="A56" s="131"/>
      <c r="B56" s="70" t="s">
        <v>273</v>
      </c>
      <c r="C56" s="7"/>
      <c r="D56" s="69"/>
      <c r="E56" s="187"/>
      <c r="F56" s="131"/>
    </row>
    <row r="57" spans="1:6" ht="94.5" x14ac:dyDescent="0.25">
      <c r="A57" s="131">
        <v>2</v>
      </c>
      <c r="B57" s="69" t="s">
        <v>274</v>
      </c>
      <c r="C57" s="7" t="s">
        <v>39673</v>
      </c>
      <c r="D57" s="69" t="s">
        <v>276</v>
      </c>
      <c r="E57" s="187">
        <v>4500000</v>
      </c>
      <c r="F57" s="131" t="s">
        <v>277</v>
      </c>
    </row>
    <row r="58" spans="1:6" x14ac:dyDescent="0.25">
      <c r="A58" s="131"/>
      <c r="B58" s="70" t="s">
        <v>248</v>
      </c>
      <c r="C58" s="69"/>
      <c r="D58" s="69"/>
      <c r="E58" s="189">
        <v>5500000</v>
      </c>
      <c r="F58" s="131"/>
    </row>
    <row r="59" spans="1:6" x14ac:dyDescent="0.25">
      <c r="A59" s="88"/>
      <c r="B59" s="2353" t="s">
        <v>324</v>
      </c>
      <c r="C59" s="2354"/>
      <c r="D59" s="88"/>
      <c r="E59" s="89">
        <f>E58+E53</f>
        <v>86810344.819999993</v>
      </c>
      <c r="F59" s="88"/>
    </row>
    <row r="63" spans="1:6" x14ac:dyDescent="0.25">
      <c r="A63" s="3064" t="s">
        <v>0</v>
      </c>
      <c r="B63" s="3064"/>
      <c r="C63" s="3064"/>
      <c r="D63" s="3064"/>
      <c r="E63" s="3064"/>
      <c r="F63" s="3064"/>
    </row>
    <row r="64" spans="1:6" x14ac:dyDescent="0.25">
      <c r="A64" s="3064" t="s">
        <v>39598</v>
      </c>
      <c r="B64" s="3064"/>
      <c r="C64" s="3064"/>
      <c r="D64" s="3064"/>
      <c r="E64" s="3064"/>
      <c r="F64" s="3064"/>
    </row>
    <row r="65" spans="1:6" x14ac:dyDescent="0.25">
      <c r="A65" s="3064" t="s">
        <v>281</v>
      </c>
      <c r="B65" s="3064"/>
      <c r="C65" s="3064"/>
      <c r="D65" s="3064"/>
      <c r="E65" s="3064"/>
      <c r="F65" s="3064"/>
    </row>
    <row r="66" spans="1:6" ht="31.5" x14ac:dyDescent="0.25">
      <c r="A66" s="1528" t="s">
        <v>3</v>
      </c>
      <c r="B66" s="1529" t="s">
        <v>283</v>
      </c>
      <c r="C66" s="1529" t="s">
        <v>284</v>
      </c>
      <c r="D66" s="1529" t="s">
        <v>285</v>
      </c>
      <c r="E66" s="332" t="s">
        <v>1202</v>
      </c>
      <c r="F66" s="1529" t="s">
        <v>287</v>
      </c>
    </row>
    <row r="67" spans="1:6" x14ac:dyDescent="0.25">
      <c r="A67" s="194"/>
      <c r="B67" s="2609" t="s">
        <v>34</v>
      </c>
      <c r="C67" s="2995"/>
      <c r="D67" s="194"/>
      <c r="E67" s="200"/>
      <c r="F67" s="365"/>
    </row>
    <row r="68" spans="1:6" ht="47.25" x14ac:dyDescent="0.25">
      <c r="A68" s="156">
        <v>1</v>
      </c>
      <c r="B68" s="303" t="s">
        <v>309</v>
      </c>
      <c r="C68" s="303" t="s">
        <v>39609</v>
      </c>
      <c r="D68" s="303" t="s">
        <v>554</v>
      </c>
      <c r="E68" s="306">
        <v>5000000</v>
      </c>
      <c r="F68" s="303" t="s">
        <v>272</v>
      </c>
    </row>
    <row r="69" spans="1:6" ht="47.25" x14ac:dyDescent="0.25">
      <c r="A69" s="156">
        <v>2</v>
      </c>
      <c r="B69" s="303" t="s">
        <v>342</v>
      </c>
      <c r="C69" s="303" t="s">
        <v>39610</v>
      </c>
      <c r="D69" s="303" t="s">
        <v>554</v>
      </c>
      <c r="E69" s="306">
        <v>1000000</v>
      </c>
      <c r="F69" s="303" t="s">
        <v>272</v>
      </c>
    </row>
    <row r="70" spans="1:6" x14ac:dyDescent="0.25">
      <c r="A70" s="156"/>
      <c r="B70" s="2393" t="s">
        <v>739</v>
      </c>
      <c r="C70" s="2395"/>
      <c r="D70" s="303"/>
      <c r="E70" s="306"/>
      <c r="F70" s="303"/>
    </row>
    <row r="71" spans="1:6" ht="94.5" x14ac:dyDescent="0.25">
      <c r="A71" s="156">
        <v>3</v>
      </c>
      <c r="B71" s="303" t="s">
        <v>301</v>
      </c>
      <c r="C71" s="303" t="s">
        <v>39607</v>
      </c>
      <c r="D71" s="303" t="s">
        <v>9889</v>
      </c>
      <c r="E71" s="306">
        <v>568965.51</v>
      </c>
      <c r="F71" s="303" t="s">
        <v>272</v>
      </c>
    </row>
    <row r="72" spans="1:6" x14ac:dyDescent="0.25">
      <c r="A72" s="156"/>
      <c r="B72" s="2393" t="s">
        <v>37296</v>
      </c>
      <c r="C72" s="2395"/>
      <c r="D72" s="303"/>
      <c r="E72" s="306"/>
      <c r="F72" s="303"/>
    </row>
    <row r="73" spans="1:6" ht="94.5" x14ac:dyDescent="0.25">
      <c r="A73" s="156">
        <v>4</v>
      </c>
      <c r="B73" s="303" t="s">
        <v>39645</v>
      </c>
      <c r="C73" s="303" t="s">
        <v>39674</v>
      </c>
      <c r="D73" s="303" t="s">
        <v>39675</v>
      </c>
      <c r="E73" s="306">
        <v>4810344.83</v>
      </c>
      <c r="F73" s="303" t="s">
        <v>13</v>
      </c>
    </row>
    <row r="74" spans="1:6" x14ac:dyDescent="0.25">
      <c r="A74" s="156"/>
      <c r="B74" s="2393" t="s">
        <v>248</v>
      </c>
      <c r="C74" s="2394"/>
      <c r="D74" s="2395"/>
      <c r="E74" s="1341">
        <f>SUM(E68:E73)</f>
        <v>11379310.34</v>
      </c>
      <c r="F74" s="303"/>
    </row>
  </sheetData>
  <mergeCells count="23">
    <mergeCell ref="A65:F65"/>
    <mergeCell ref="B67:C67"/>
    <mergeCell ref="B70:C70"/>
    <mergeCell ref="B72:C72"/>
    <mergeCell ref="B74:D74"/>
    <mergeCell ref="A64:F64"/>
    <mergeCell ref="B53:D53"/>
    <mergeCell ref="B54:D54"/>
    <mergeCell ref="B59:C59"/>
    <mergeCell ref="A63:F63"/>
    <mergeCell ref="B50:C50"/>
    <mergeCell ref="B45:C45"/>
    <mergeCell ref="B42:C42"/>
    <mergeCell ref="A1:F1"/>
    <mergeCell ref="A2:F2"/>
    <mergeCell ref="A3:F3"/>
    <mergeCell ref="B5:C5"/>
    <mergeCell ref="B11:C11"/>
    <mergeCell ref="B15:C15"/>
    <mergeCell ref="B17:C17"/>
    <mergeCell ref="B19:C19"/>
    <mergeCell ref="B22:C22"/>
    <mergeCell ref="B39:C39"/>
  </mergeCells>
  <pageMargins left="0.7" right="0.7" top="0.75" bottom="0.75" header="0.3" footer="0.3"/>
</worksheet>
</file>

<file path=xl/worksheets/sheet2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9"/>
  <sheetViews>
    <sheetView topLeftCell="A78" workbookViewId="0">
      <selection activeCell="C99" sqref="C99"/>
    </sheetView>
  </sheetViews>
  <sheetFormatPr defaultRowHeight="15.75" x14ac:dyDescent="0.25"/>
  <cols>
    <col min="1" max="1" width="9.140625" style="128"/>
    <col min="2" max="2" width="15.5703125" style="128" customWidth="1"/>
    <col min="3" max="3" width="44" style="128" customWidth="1"/>
    <col min="4" max="4" width="16.5703125" style="128" customWidth="1"/>
    <col min="5" max="5" width="20.5703125" style="128" customWidth="1"/>
    <col min="6" max="6" width="12.28515625" style="128" customWidth="1"/>
    <col min="7" max="16384" width="9.140625" style="128"/>
  </cols>
  <sheetData>
    <row r="1" spans="1:6" x14ac:dyDescent="0.25">
      <c r="A1" s="3167" t="s">
        <v>0</v>
      </c>
      <c r="B1" s="3167"/>
      <c r="C1" s="3167"/>
      <c r="D1" s="3167"/>
      <c r="E1" s="3167"/>
      <c r="F1" s="3167"/>
    </row>
    <row r="2" spans="1:6" x14ac:dyDescent="0.25">
      <c r="A2" s="3168" t="s">
        <v>39676</v>
      </c>
      <c r="B2" s="3169"/>
      <c r="C2" s="3169"/>
      <c r="D2" s="3169"/>
      <c r="E2" s="3169"/>
      <c r="F2" s="3170"/>
    </row>
    <row r="3" spans="1:6" x14ac:dyDescent="0.25">
      <c r="A3" s="3168" t="s">
        <v>281</v>
      </c>
      <c r="B3" s="3169"/>
      <c r="C3" s="3169"/>
      <c r="D3" s="3169"/>
      <c r="E3" s="3169"/>
      <c r="F3" s="3170"/>
    </row>
    <row r="4" spans="1:6" ht="31.5" x14ac:dyDescent="0.25">
      <c r="A4" s="1503" t="s">
        <v>3</v>
      </c>
      <c r="B4" s="1504" t="s">
        <v>283</v>
      </c>
      <c r="C4" s="1504" t="s">
        <v>284</v>
      </c>
      <c r="D4" s="1504" t="s">
        <v>285</v>
      </c>
      <c r="E4" s="192" t="s">
        <v>1202</v>
      </c>
      <c r="F4" s="1504" t="s">
        <v>287</v>
      </c>
    </row>
    <row r="5" spans="1:6" x14ac:dyDescent="0.25">
      <c r="A5" s="1543"/>
      <c r="B5" s="2405" t="s">
        <v>288</v>
      </c>
      <c r="C5" s="2407"/>
      <c r="D5" s="1504"/>
      <c r="E5" s="192"/>
      <c r="F5" s="1504"/>
    </row>
    <row r="6" spans="1:6" ht="47.25" x14ac:dyDescent="0.25">
      <c r="A6" s="1562">
        <v>1</v>
      </c>
      <c r="B6" s="1673" t="s">
        <v>289</v>
      </c>
      <c r="C6" s="1673" t="s">
        <v>39677</v>
      </c>
      <c r="D6" s="1673" t="s">
        <v>329</v>
      </c>
      <c r="E6" s="1674">
        <v>2751000</v>
      </c>
      <c r="F6" s="1562" t="s">
        <v>272</v>
      </c>
    </row>
    <row r="7" spans="1:6" ht="157.5" x14ac:dyDescent="0.25">
      <c r="A7" s="1562">
        <v>2</v>
      </c>
      <c r="B7" s="1673" t="s">
        <v>295</v>
      </c>
      <c r="C7" s="1673" t="s">
        <v>39678</v>
      </c>
      <c r="D7" s="1673" t="s">
        <v>2062</v>
      </c>
      <c r="E7" s="1674">
        <v>171220.69</v>
      </c>
      <c r="F7" s="1562" t="s">
        <v>272</v>
      </c>
    </row>
    <row r="8" spans="1:6" ht="47.25" x14ac:dyDescent="0.25">
      <c r="A8" s="1562">
        <v>3</v>
      </c>
      <c r="B8" s="1673" t="s">
        <v>17</v>
      </c>
      <c r="C8" s="1673" t="s">
        <v>39679</v>
      </c>
      <c r="D8" s="1673" t="s">
        <v>537</v>
      </c>
      <c r="E8" s="1674">
        <v>38400</v>
      </c>
      <c r="F8" s="1562" t="s">
        <v>272</v>
      </c>
    </row>
    <row r="9" spans="1:6" ht="94.5" x14ac:dyDescent="0.25">
      <c r="A9" s="1562">
        <v>4</v>
      </c>
      <c r="B9" s="1673" t="s">
        <v>23</v>
      </c>
      <c r="C9" s="1673" t="s">
        <v>39680</v>
      </c>
      <c r="D9" s="1673" t="s">
        <v>541</v>
      </c>
      <c r="E9" s="1674">
        <v>1248000</v>
      </c>
      <c r="F9" s="1562" t="s">
        <v>272</v>
      </c>
    </row>
    <row r="10" spans="1:6" x14ac:dyDescent="0.25">
      <c r="A10" s="1562"/>
      <c r="B10" s="3171" t="s">
        <v>37528</v>
      </c>
      <c r="C10" s="3172"/>
      <c r="D10" s="1673"/>
      <c r="E10" s="1674"/>
      <c r="F10" s="1562"/>
    </row>
    <row r="11" spans="1:6" ht="157.5" x14ac:dyDescent="0.25">
      <c r="A11" s="1562">
        <v>5</v>
      </c>
      <c r="B11" s="1673" t="s">
        <v>295</v>
      </c>
      <c r="C11" s="1673" t="s">
        <v>39681</v>
      </c>
      <c r="D11" s="1673" t="s">
        <v>9148</v>
      </c>
      <c r="E11" s="1674">
        <v>704310.34</v>
      </c>
      <c r="F11" s="1562" t="s">
        <v>272</v>
      </c>
    </row>
    <row r="12" spans="1:6" ht="94.5" x14ac:dyDescent="0.25">
      <c r="A12" s="1562">
        <v>6</v>
      </c>
      <c r="B12" s="1673" t="s">
        <v>23</v>
      </c>
      <c r="C12" s="1673" t="s">
        <v>39682</v>
      </c>
      <c r="D12" s="1673" t="s">
        <v>541</v>
      </c>
      <c r="E12" s="1674">
        <v>600000</v>
      </c>
      <c r="F12" s="1562" t="s">
        <v>272</v>
      </c>
    </row>
    <row r="13" spans="1:6" ht="94.5" x14ac:dyDescent="0.25">
      <c r="A13" s="1562">
        <v>7</v>
      </c>
      <c r="B13" s="1673" t="s">
        <v>1662</v>
      </c>
      <c r="C13" s="1673" t="s">
        <v>39683</v>
      </c>
      <c r="D13" s="1673" t="s">
        <v>14974</v>
      </c>
      <c r="E13" s="1674">
        <v>1300000</v>
      </c>
      <c r="F13" s="1562" t="s">
        <v>272</v>
      </c>
    </row>
    <row r="14" spans="1:6" x14ac:dyDescent="0.25">
      <c r="A14" s="131"/>
      <c r="B14" s="2348" t="s">
        <v>40</v>
      </c>
      <c r="C14" s="2350"/>
      <c r="D14" s="69"/>
      <c r="E14" s="187"/>
      <c r="F14" s="72"/>
    </row>
    <row r="15" spans="1:6" ht="110.25" x14ac:dyDescent="0.25">
      <c r="A15" s="1562">
        <v>8</v>
      </c>
      <c r="B15" s="1673" t="s">
        <v>41</v>
      </c>
      <c r="C15" s="1673" t="s">
        <v>37771</v>
      </c>
      <c r="D15" s="1673" t="s">
        <v>43</v>
      </c>
      <c r="E15" s="1674">
        <v>4568965.5199999996</v>
      </c>
      <c r="F15" s="1562" t="s">
        <v>272</v>
      </c>
    </row>
    <row r="16" spans="1:6" x14ac:dyDescent="0.25">
      <c r="A16" s="1562"/>
      <c r="B16" s="3171" t="s">
        <v>34</v>
      </c>
      <c r="C16" s="3172"/>
      <c r="D16" s="1673"/>
      <c r="E16" s="1674"/>
      <c r="F16" s="1562"/>
    </row>
    <row r="17" spans="1:6" ht="78.75" x14ac:dyDescent="0.25">
      <c r="A17" s="1562">
        <v>9</v>
      </c>
      <c r="B17" s="1673" t="s">
        <v>21194</v>
      </c>
      <c r="C17" s="1673" t="s">
        <v>39684</v>
      </c>
      <c r="D17" s="1673" t="s">
        <v>32648</v>
      </c>
      <c r="E17" s="1674">
        <v>5842586.21</v>
      </c>
      <c r="F17" s="1562" t="s">
        <v>272</v>
      </c>
    </row>
    <row r="18" spans="1:6" ht="78.75" x14ac:dyDescent="0.25">
      <c r="A18" s="1562">
        <v>10</v>
      </c>
      <c r="B18" s="1673" t="s">
        <v>21197</v>
      </c>
      <c r="C18" s="1673" t="s">
        <v>39685</v>
      </c>
      <c r="D18" s="1673" t="s">
        <v>37774</v>
      </c>
      <c r="E18" s="1674">
        <v>11360000</v>
      </c>
      <c r="F18" s="1562" t="s">
        <v>272</v>
      </c>
    </row>
    <row r="19" spans="1:6" x14ac:dyDescent="0.25">
      <c r="A19" s="1562"/>
      <c r="B19" s="3171" t="s">
        <v>2065</v>
      </c>
      <c r="C19" s="3172"/>
      <c r="D19" s="1673"/>
      <c r="E19" s="1674"/>
      <c r="F19" s="1562"/>
    </row>
    <row r="20" spans="1:6" ht="157.5" x14ac:dyDescent="0.25">
      <c r="A20" s="1562">
        <v>11</v>
      </c>
      <c r="B20" s="1673" t="s">
        <v>4481</v>
      </c>
      <c r="C20" s="1673" t="s">
        <v>39686</v>
      </c>
      <c r="D20" s="1673" t="s">
        <v>21617</v>
      </c>
      <c r="E20" s="1674">
        <v>1736206.8964</v>
      </c>
      <c r="F20" s="1562" t="s">
        <v>13</v>
      </c>
    </row>
    <row r="21" spans="1:6" x14ac:dyDescent="0.25">
      <c r="A21" s="1562"/>
      <c r="B21" s="3171" t="s">
        <v>312</v>
      </c>
      <c r="C21" s="3172"/>
      <c r="D21" s="1673"/>
      <c r="E21" s="1674"/>
      <c r="F21" s="1562"/>
    </row>
    <row r="22" spans="1:6" ht="47.25" x14ac:dyDescent="0.25">
      <c r="A22" s="1562">
        <v>12</v>
      </c>
      <c r="B22" s="1673" t="s">
        <v>39687</v>
      </c>
      <c r="C22" s="1673" t="s">
        <v>39688</v>
      </c>
      <c r="D22" s="1673" t="s">
        <v>8770</v>
      </c>
      <c r="E22" s="1674">
        <v>1800000</v>
      </c>
      <c r="F22" s="1562" t="s">
        <v>13</v>
      </c>
    </row>
    <row r="23" spans="1:6" ht="47.25" x14ac:dyDescent="0.25">
      <c r="A23" s="1562">
        <v>13</v>
      </c>
      <c r="B23" s="1673" t="s">
        <v>39689</v>
      </c>
      <c r="C23" s="1673" t="s">
        <v>39690</v>
      </c>
      <c r="D23" s="1673" t="s">
        <v>8770</v>
      </c>
      <c r="E23" s="1674">
        <v>1800000</v>
      </c>
      <c r="F23" s="1562" t="s">
        <v>13</v>
      </c>
    </row>
    <row r="24" spans="1:6" ht="47.25" x14ac:dyDescent="0.25">
      <c r="A24" s="1562">
        <v>14</v>
      </c>
      <c r="B24" s="1673" t="s">
        <v>39691</v>
      </c>
      <c r="C24" s="1673" t="s">
        <v>39692</v>
      </c>
      <c r="D24" s="1673" t="s">
        <v>8770</v>
      </c>
      <c r="E24" s="1674">
        <v>1800000</v>
      </c>
      <c r="F24" s="1562" t="s">
        <v>13</v>
      </c>
    </row>
    <row r="25" spans="1:6" ht="47.25" x14ac:dyDescent="0.25">
      <c r="A25" s="1562">
        <v>15</v>
      </c>
      <c r="B25" s="1673" t="s">
        <v>39693</v>
      </c>
      <c r="C25" s="1673" t="s">
        <v>39694</v>
      </c>
      <c r="D25" s="1673" t="s">
        <v>8770</v>
      </c>
      <c r="E25" s="1674">
        <v>1800000</v>
      </c>
      <c r="F25" s="1562" t="s">
        <v>13</v>
      </c>
    </row>
    <row r="26" spans="1:6" ht="47.25" x14ac:dyDescent="0.25">
      <c r="A26" s="1562">
        <v>16</v>
      </c>
      <c r="B26" s="1673" t="s">
        <v>39695</v>
      </c>
      <c r="C26" s="1673" t="s">
        <v>39696</v>
      </c>
      <c r="D26" s="1673" t="s">
        <v>8770</v>
      </c>
      <c r="E26" s="1674">
        <v>1800000</v>
      </c>
      <c r="F26" s="1562" t="s">
        <v>13</v>
      </c>
    </row>
    <row r="27" spans="1:6" ht="47.25" x14ac:dyDescent="0.25">
      <c r="A27" s="1562">
        <v>17</v>
      </c>
      <c r="B27" s="1673" t="s">
        <v>39697</v>
      </c>
      <c r="C27" s="1673" t="s">
        <v>39698</v>
      </c>
      <c r="D27" s="1673" t="s">
        <v>8770</v>
      </c>
      <c r="E27" s="1674">
        <v>1800000</v>
      </c>
      <c r="F27" s="1562" t="s">
        <v>13</v>
      </c>
    </row>
    <row r="28" spans="1:6" ht="47.25" x14ac:dyDescent="0.25">
      <c r="A28" s="1562">
        <v>18</v>
      </c>
      <c r="B28" s="1673" t="s">
        <v>39699</v>
      </c>
      <c r="C28" s="1673" t="s">
        <v>39700</v>
      </c>
      <c r="D28" s="1673" t="s">
        <v>8770</v>
      </c>
      <c r="E28" s="1674">
        <v>1800000</v>
      </c>
      <c r="F28" s="1562" t="s">
        <v>13</v>
      </c>
    </row>
    <row r="29" spans="1:6" ht="47.25" x14ac:dyDescent="0.25">
      <c r="A29" s="1562">
        <v>19</v>
      </c>
      <c r="B29" s="1673" t="s">
        <v>39701</v>
      </c>
      <c r="C29" s="1673" t="s">
        <v>39702</v>
      </c>
      <c r="D29" s="1673" t="s">
        <v>8770</v>
      </c>
      <c r="E29" s="1674">
        <v>1800000</v>
      </c>
      <c r="F29" s="1562" t="s">
        <v>13</v>
      </c>
    </row>
    <row r="30" spans="1:6" ht="47.25" x14ac:dyDescent="0.25">
      <c r="A30" s="1562">
        <v>20</v>
      </c>
      <c r="B30" s="1673" t="s">
        <v>39703</v>
      </c>
      <c r="C30" s="1673" t="s">
        <v>39704</v>
      </c>
      <c r="D30" s="1673" t="s">
        <v>8770</v>
      </c>
      <c r="E30" s="1674">
        <v>1800000</v>
      </c>
      <c r="F30" s="1562" t="s">
        <v>13</v>
      </c>
    </row>
    <row r="31" spans="1:6" ht="47.25" x14ac:dyDescent="0.25">
      <c r="A31" s="1562">
        <v>21</v>
      </c>
      <c r="B31" s="1673" t="s">
        <v>39705</v>
      </c>
      <c r="C31" s="1673" t="s">
        <v>39706</v>
      </c>
      <c r="D31" s="1675" t="s">
        <v>10628</v>
      </c>
      <c r="E31" s="1674">
        <v>1800000</v>
      </c>
      <c r="F31" s="1562" t="s">
        <v>13</v>
      </c>
    </row>
    <row r="32" spans="1:6" ht="47.25" x14ac:dyDescent="0.25">
      <c r="A32" s="1562">
        <v>22</v>
      </c>
      <c r="B32" s="1673" t="s">
        <v>39707</v>
      </c>
      <c r="C32" s="1673" t="s">
        <v>39708</v>
      </c>
      <c r="D32" s="1673" t="s">
        <v>39709</v>
      </c>
      <c r="E32" s="1674">
        <v>1500000</v>
      </c>
      <c r="F32" s="1562" t="s">
        <v>13</v>
      </c>
    </row>
    <row r="33" spans="1:6" ht="47.25" x14ac:dyDescent="0.25">
      <c r="A33" s="1562">
        <v>23</v>
      </c>
      <c r="B33" s="1673" t="s">
        <v>39710</v>
      </c>
      <c r="C33" s="1673" t="s">
        <v>39711</v>
      </c>
      <c r="D33" s="1673" t="s">
        <v>3027</v>
      </c>
      <c r="E33" s="1674">
        <v>900000</v>
      </c>
      <c r="F33" s="1562" t="s">
        <v>13</v>
      </c>
    </row>
    <row r="34" spans="1:6" ht="31.5" x14ac:dyDescent="0.25">
      <c r="A34" s="1562">
        <v>24</v>
      </c>
      <c r="B34" s="1673" t="s">
        <v>39712</v>
      </c>
      <c r="C34" s="1673" t="s">
        <v>39713</v>
      </c>
      <c r="D34" s="1673" t="s">
        <v>3027</v>
      </c>
      <c r="E34" s="1674">
        <v>900000</v>
      </c>
      <c r="F34" s="1562" t="s">
        <v>13</v>
      </c>
    </row>
    <row r="35" spans="1:6" ht="47.25" x14ac:dyDescent="0.25">
      <c r="A35" s="1562">
        <v>25</v>
      </c>
      <c r="B35" s="1673" t="s">
        <v>39714</v>
      </c>
      <c r="C35" s="1673" t="s">
        <v>39715</v>
      </c>
      <c r="D35" s="1673" t="s">
        <v>39716</v>
      </c>
      <c r="E35" s="1674">
        <v>600000</v>
      </c>
      <c r="F35" s="1562" t="s">
        <v>13</v>
      </c>
    </row>
    <row r="36" spans="1:6" ht="47.25" x14ac:dyDescent="0.25">
      <c r="A36" s="1562">
        <v>26</v>
      </c>
      <c r="B36" s="1673" t="s">
        <v>39717</v>
      </c>
      <c r="C36" s="1673" t="s">
        <v>39718</v>
      </c>
      <c r="D36" s="1673" t="s">
        <v>39719</v>
      </c>
      <c r="E36" s="1674">
        <v>500000</v>
      </c>
      <c r="F36" s="1562" t="s">
        <v>13</v>
      </c>
    </row>
    <row r="37" spans="1:6" x14ac:dyDescent="0.25">
      <c r="A37" s="1562"/>
      <c r="B37" s="3171" t="s">
        <v>315</v>
      </c>
      <c r="C37" s="3172"/>
      <c r="D37" s="1673"/>
      <c r="E37" s="1674"/>
      <c r="F37" s="1562"/>
    </row>
    <row r="38" spans="1:6" ht="252" x14ac:dyDescent="0.25">
      <c r="A38" s="1562">
        <v>27</v>
      </c>
      <c r="B38" s="1673" t="s">
        <v>39720</v>
      </c>
      <c r="C38" s="1673" t="s">
        <v>39721</v>
      </c>
      <c r="D38" s="1673" t="s">
        <v>39722</v>
      </c>
      <c r="E38" s="1674">
        <v>4000000</v>
      </c>
      <c r="F38" s="1562" t="s">
        <v>13</v>
      </c>
    </row>
    <row r="39" spans="1:6" ht="63" x14ac:dyDescent="0.25">
      <c r="A39" s="1562">
        <v>28</v>
      </c>
      <c r="B39" s="1673" t="s">
        <v>39723</v>
      </c>
      <c r="C39" s="1673" t="s">
        <v>39724</v>
      </c>
      <c r="D39" s="1673" t="s">
        <v>39725</v>
      </c>
      <c r="E39" s="1674">
        <v>3000000</v>
      </c>
      <c r="F39" s="1562" t="s">
        <v>13</v>
      </c>
    </row>
    <row r="40" spans="1:6" ht="110.25" x14ac:dyDescent="0.25">
      <c r="A40" s="1562">
        <v>29</v>
      </c>
      <c r="B40" s="1673" t="s">
        <v>39726</v>
      </c>
      <c r="C40" s="1673" t="s">
        <v>39727</v>
      </c>
      <c r="D40" s="1673" t="s">
        <v>39728</v>
      </c>
      <c r="E40" s="1674">
        <v>2100000</v>
      </c>
      <c r="F40" s="1562" t="s">
        <v>13</v>
      </c>
    </row>
    <row r="41" spans="1:6" ht="110.25" x14ac:dyDescent="0.25">
      <c r="A41" s="1562">
        <v>30</v>
      </c>
      <c r="B41" s="1673" t="s">
        <v>39729</v>
      </c>
      <c r="C41" s="1673" t="s">
        <v>39730</v>
      </c>
      <c r="D41" s="1673" t="s">
        <v>39731</v>
      </c>
      <c r="E41" s="1674">
        <v>1500000</v>
      </c>
      <c r="F41" s="1562" t="s">
        <v>13</v>
      </c>
    </row>
    <row r="42" spans="1:6" ht="94.5" x14ac:dyDescent="0.25">
      <c r="A42" s="1562">
        <v>31</v>
      </c>
      <c r="B42" s="1673" t="s">
        <v>39732</v>
      </c>
      <c r="C42" s="1673" t="s">
        <v>39733</v>
      </c>
      <c r="D42" s="1673" t="s">
        <v>39734</v>
      </c>
      <c r="E42" s="1674">
        <v>1300000</v>
      </c>
      <c r="F42" s="1562" t="s">
        <v>13</v>
      </c>
    </row>
    <row r="43" spans="1:6" ht="47.25" x14ac:dyDescent="0.25">
      <c r="A43" s="1562">
        <v>32</v>
      </c>
      <c r="B43" s="1673" t="s">
        <v>39735</v>
      </c>
      <c r="C43" s="1673" t="s">
        <v>39736</v>
      </c>
      <c r="D43" s="1673" t="s">
        <v>19068</v>
      </c>
      <c r="E43" s="1674">
        <v>1000000</v>
      </c>
      <c r="F43" s="1562" t="s">
        <v>13</v>
      </c>
    </row>
    <row r="44" spans="1:6" ht="47.25" x14ac:dyDescent="0.25">
      <c r="A44" s="1562">
        <v>33</v>
      </c>
      <c r="B44" s="1673" t="s">
        <v>39737</v>
      </c>
      <c r="C44" s="1673" t="s">
        <v>39738</v>
      </c>
      <c r="D44" s="1673" t="s">
        <v>39739</v>
      </c>
      <c r="E44" s="1674">
        <v>300000</v>
      </c>
      <c r="F44" s="1562" t="s">
        <v>13</v>
      </c>
    </row>
    <row r="45" spans="1:6" x14ac:dyDescent="0.25">
      <c r="A45" s="1562"/>
      <c r="B45" s="3171" t="s">
        <v>1154</v>
      </c>
      <c r="C45" s="3172"/>
      <c r="D45" s="1673"/>
      <c r="E45" s="1674"/>
      <c r="F45" s="1562"/>
    </row>
    <row r="46" spans="1:6" ht="94.5" x14ac:dyDescent="0.25">
      <c r="A46" s="1562">
        <v>34</v>
      </c>
      <c r="B46" s="1673" t="s">
        <v>39740</v>
      </c>
      <c r="C46" s="1673" t="s">
        <v>39741</v>
      </c>
      <c r="D46" s="1673" t="s">
        <v>39742</v>
      </c>
      <c r="E46" s="1674">
        <v>1200000</v>
      </c>
      <c r="F46" s="1562" t="s">
        <v>13</v>
      </c>
    </row>
    <row r="47" spans="1:6" ht="47.25" x14ac:dyDescent="0.25">
      <c r="A47" s="1562">
        <v>35</v>
      </c>
      <c r="B47" s="1673" t="s">
        <v>39743</v>
      </c>
      <c r="C47" s="1673" t="s">
        <v>39744</v>
      </c>
      <c r="D47" s="1673" t="s">
        <v>39745</v>
      </c>
      <c r="E47" s="1674">
        <v>1200000</v>
      </c>
      <c r="F47" s="1562" t="s">
        <v>13</v>
      </c>
    </row>
    <row r="48" spans="1:6" ht="47.25" x14ac:dyDescent="0.25">
      <c r="A48" s="1562">
        <v>36</v>
      </c>
      <c r="B48" s="1673" t="s">
        <v>39746</v>
      </c>
      <c r="C48" s="1673" t="s">
        <v>39747</v>
      </c>
      <c r="D48" s="1673" t="s">
        <v>39748</v>
      </c>
      <c r="E48" s="1674">
        <v>1000000</v>
      </c>
      <c r="F48" s="1562" t="s">
        <v>13</v>
      </c>
    </row>
    <row r="49" spans="1:6" ht="47.25" x14ac:dyDescent="0.25">
      <c r="A49" s="1562">
        <v>37</v>
      </c>
      <c r="B49" s="1673" t="s">
        <v>39749</v>
      </c>
      <c r="C49" s="1673" t="s">
        <v>39750</v>
      </c>
      <c r="D49" s="1673" t="s">
        <v>1507</v>
      </c>
      <c r="E49" s="1674">
        <v>1000000</v>
      </c>
      <c r="F49" s="1562" t="s">
        <v>13</v>
      </c>
    </row>
    <row r="50" spans="1:6" x14ac:dyDescent="0.25">
      <c r="A50" s="1562"/>
      <c r="B50" s="3171" t="s">
        <v>712</v>
      </c>
      <c r="C50" s="3172"/>
      <c r="D50" s="1673"/>
      <c r="E50" s="1674"/>
      <c r="F50" s="1562"/>
    </row>
    <row r="51" spans="1:6" ht="267.75" x14ac:dyDescent="0.25">
      <c r="A51" s="1562">
        <v>38</v>
      </c>
      <c r="B51" s="1673" t="s">
        <v>39751</v>
      </c>
      <c r="C51" s="1673" t="s">
        <v>39752</v>
      </c>
      <c r="D51" s="1673" t="s">
        <v>39753</v>
      </c>
      <c r="E51" s="1674">
        <v>4677027.2</v>
      </c>
      <c r="F51" s="1562" t="s">
        <v>13</v>
      </c>
    </row>
    <row r="52" spans="1:6" ht="63" x14ac:dyDescent="0.25">
      <c r="A52" s="1562">
        <v>39</v>
      </c>
      <c r="B52" s="1673" t="s">
        <v>683</v>
      </c>
      <c r="C52" s="1673" t="s">
        <v>39754</v>
      </c>
      <c r="D52" s="1673" t="s">
        <v>37826</v>
      </c>
      <c r="E52" s="1674">
        <v>4000000</v>
      </c>
      <c r="F52" s="1562" t="s">
        <v>13</v>
      </c>
    </row>
    <row r="53" spans="1:6" ht="78.75" x14ac:dyDescent="0.25">
      <c r="A53" s="1562">
        <v>40</v>
      </c>
      <c r="B53" s="1673" t="s">
        <v>39755</v>
      </c>
      <c r="C53" s="1673" t="s">
        <v>39756</v>
      </c>
      <c r="D53" s="1673" t="s">
        <v>39757</v>
      </c>
      <c r="E53" s="1674">
        <v>576421.06000000006</v>
      </c>
      <c r="F53" s="1562" t="s">
        <v>13</v>
      </c>
    </row>
    <row r="54" spans="1:6" ht="63" x14ac:dyDescent="0.25">
      <c r="A54" s="1562">
        <v>41</v>
      </c>
      <c r="B54" s="1673" t="s">
        <v>11569</v>
      </c>
      <c r="C54" s="1673" t="s">
        <v>39758</v>
      </c>
      <c r="D54" s="1673" t="s">
        <v>39759</v>
      </c>
      <c r="E54" s="1674">
        <v>1736206.8964</v>
      </c>
      <c r="F54" s="1562" t="s">
        <v>13</v>
      </c>
    </row>
    <row r="55" spans="1:6" x14ac:dyDescent="0.25">
      <c r="A55" s="1673"/>
      <c r="B55" s="3171" t="s">
        <v>248</v>
      </c>
      <c r="C55" s="3173"/>
      <c r="D55" s="3172"/>
      <c r="E55" s="1676">
        <f>SUM(E6:E54)</f>
        <v>81310344.812800005</v>
      </c>
      <c r="F55" s="1673"/>
    </row>
    <row r="56" spans="1:6" x14ac:dyDescent="0.25">
      <c r="A56" s="590"/>
      <c r="B56" s="2427" t="s">
        <v>9</v>
      </c>
      <c r="C56" s="2427"/>
      <c r="D56" s="2427"/>
      <c r="E56" s="358"/>
      <c r="F56" s="359"/>
    </row>
    <row r="57" spans="1:6" ht="63" x14ac:dyDescent="0.25">
      <c r="A57" s="131">
        <v>1</v>
      </c>
      <c r="B57" s="69" t="s">
        <v>269</v>
      </c>
      <c r="C57" s="7" t="s">
        <v>39672</v>
      </c>
      <c r="D57" s="69" t="s">
        <v>271</v>
      </c>
      <c r="E57" s="187">
        <v>1000000</v>
      </c>
      <c r="F57" s="131" t="s">
        <v>272</v>
      </c>
    </row>
    <row r="58" spans="1:6" x14ac:dyDescent="0.25">
      <c r="A58" s="131"/>
      <c r="B58" s="70" t="s">
        <v>273</v>
      </c>
      <c r="C58" s="7"/>
      <c r="D58" s="69"/>
      <c r="E58" s="187"/>
      <c r="F58" s="131"/>
    </row>
    <row r="59" spans="1:6" ht="94.5" x14ac:dyDescent="0.25">
      <c r="A59" s="131">
        <v>2</v>
      </c>
      <c r="B59" s="69" t="s">
        <v>274</v>
      </c>
      <c r="C59" s="7" t="s">
        <v>39673</v>
      </c>
      <c r="D59" s="69" t="s">
        <v>276</v>
      </c>
      <c r="E59" s="187">
        <v>4500000</v>
      </c>
      <c r="F59" s="131" t="s">
        <v>277</v>
      </c>
    </row>
    <row r="60" spans="1:6" x14ac:dyDescent="0.25">
      <c r="A60" s="131"/>
      <c r="B60" s="70" t="s">
        <v>248</v>
      </c>
      <c r="C60" s="69"/>
      <c r="D60" s="69"/>
      <c r="E60" s="189">
        <v>5500000</v>
      </c>
      <c r="F60" s="131"/>
    </row>
    <row r="61" spans="1:6" x14ac:dyDescent="0.25">
      <c r="A61" s="88"/>
      <c r="B61" s="88" t="s">
        <v>324</v>
      </c>
      <c r="C61" s="88"/>
      <c r="D61" s="88"/>
      <c r="E61" s="89">
        <f>E60+E55</f>
        <v>86810344.812800005</v>
      </c>
      <c r="F61" s="88"/>
    </row>
    <row r="65" spans="1:6" x14ac:dyDescent="0.25">
      <c r="A65" s="3071" t="s">
        <v>0</v>
      </c>
      <c r="B65" s="3071"/>
      <c r="C65" s="3071"/>
      <c r="D65" s="3071"/>
      <c r="E65" s="3071"/>
      <c r="F65" s="3071"/>
    </row>
    <row r="66" spans="1:6" x14ac:dyDescent="0.25">
      <c r="A66" s="3071" t="s">
        <v>39676</v>
      </c>
      <c r="B66" s="3071"/>
      <c r="C66" s="3071"/>
      <c r="D66" s="3071"/>
      <c r="E66" s="3071"/>
      <c r="F66" s="3071"/>
    </row>
    <row r="67" spans="1:6" x14ac:dyDescent="0.25">
      <c r="A67" s="3071" t="s">
        <v>281</v>
      </c>
      <c r="B67" s="3071"/>
      <c r="C67" s="3071"/>
      <c r="D67" s="3071"/>
      <c r="E67" s="3071"/>
      <c r="F67" s="3071"/>
    </row>
    <row r="68" spans="1:6" ht="31.5" x14ac:dyDescent="0.25">
      <c r="A68" s="1547" t="s">
        <v>3</v>
      </c>
      <c r="B68" s="1548" t="s">
        <v>283</v>
      </c>
      <c r="C68" s="1548" t="s">
        <v>284</v>
      </c>
      <c r="D68" s="1548" t="s">
        <v>285</v>
      </c>
      <c r="E68" s="301" t="s">
        <v>286</v>
      </c>
      <c r="F68" s="1548" t="s">
        <v>287</v>
      </c>
    </row>
    <row r="69" spans="1:6" x14ac:dyDescent="0.25">
      <c r="A69" s="42"/>
      <c r="B69" s="2381" t="s">
        <v>739</v>
      </c>
      <c r="C69" s="2382"/>
      <c r="D69" s="42"/>
      <c r="E69" s="92"/>
      <c r="F69" s="182"/>
    </row>
    <row r="70" spans="1:6" ht="110.25" x14ac:dyDescent="0.25">
      <c r="A70" s="43">
        <v>1</v>
      </c>
      <c r="B70" s="42" t="s">
        <v>41</v>
      </c>
      <c r="C70" s="42" t="s">
        <v>37771</v>
      </c>
      <c r="D70" s="44" t="s">
        <v>43</v>
      </c>
      <c r="E70" s="266">
        <v>568965.51</v>
      </c>
      <c r="F70" s="182" t="s">
        <v>272</v>
      </c>
    </row>
    <row r="71" spans="1:6" x14ac:dyDescent="0.25">
      <c r="A71" s="43"/>
      <c r="B71" s="2381" t="s">
        <v>34</v>
      </c>
      <c r="C71" s="2382"/>
      <c r="D71" s="42"/>
      <c r="E71" s="266"/>
      <c r="F71" s="182"/>
    </row>
    <row r="72" spans="1:6" ht="78.75" x14ac:dyDescent="0.25">
      <c r="A72" s="43">
        <v>2</v>
      </c>
      <c r="B72" s="42" t="s">
        <v>21197</v>
      </c>
      <c r="C72" s="42" t="s">
        <v>39685</v>
      </c>
      <c r="D72" s="44" t="s">
        <v>37774</v>
      </c>
      <c r="E72" s="266">
        <v>1800000</v>
      </c>
      <c r="F72" s="182" t="s">
        <v>272</v>
      </c>
    </row>
    <row r="73" spans="1:6" x14ac:dyDescent="0.25">
      <c r="A73" s="43"/>
      <c r="B73" s="2381" t="s">
        <v>37298</v>
      </c>
      <c r="C73" s="2382"/>
      <c r="D73" s="42"/>
      <c r="E73" s="266"/>
      <c r="F73" s="182"/>
    </row>
    <row r="74" spans="1:6" ht="173.25" x14ac:dyDescent="0.25">
      <c r="A74" s="43">
        <v>3</v>
      </c>
      <c r="B74" s="42" t="s">
        <v>39723</v>
      </c>
      <c r="C74" s="42" t="s">
        <v>39724</v>
      </c>
      <c r="D74" s="42" t="s">
        <v>39760</v>
      </c>
      <c r="E74" s="266">
        <v>7800000</v>
      </c>
      <c r="F74" s="182" t="s">
        <v>13</v>
      </c>
    </row>
    <row r="75" spans="1:6" x14ac:dyDescent="0.25">
      <c r="A75" s="42"/>
      <c r="B75" s="42"/>
      <c r="C75" s="42"/>
      <c r="D75" s="42"/>
      <c r="E75" s="196">
        <f>SUM(E70:E74)</f>
        <v>10168965.51</v>
      </c>
      <c r="F75" s="182"/>
    </row>
    <row r="76" spans="1:6" ht="18.75" customHeight="1" x14ac:dyDescent="0.25">
      <c r="A76" s="42"/>
      <c r="B76" s="2373" t="s">
        <v>323</v>
      </c>
      <c r="C76" s="2374"/>
      <c r="D76" s="42"/>
      <c r="E76" s="196"/>
      <c r="F76" s="182"/>
    </row>
    <row r="77" spans="1:6" ht="330.75" x14ac:dyDescent="0.25">
      <c r="A77" s="43">
        <v>3</v>
      </c>
      <c r="B77" s="42" t="s">
        <v>39723</v>
      </c>
      <c r="C77" s="42" t="s">
        <v>39724</v>
      </c>
      <c r="D77" s="42" t="s">
        <v>39761</v>
      </c>
      <c r="E77" s="92">
        <v>1210344.83</v>
      </c>
      <c r="F77" s="182"/>
    </row>
    <row r="78" spans="1:6" x14ac:dyDescent="0.25">
      <c r="A78" s="88"/>
      <c r="B78" s="38" t="s">
        <v>248</v>
      </c>
      <c r="C78" s="88"/>
      <c r="D78" s="88"/>
      <c r="E78" s="196">
        <v>1210344.83</v>
      </c>
      <c r="F78" s="88"/>
    </row>
    <row r="79" spans="1:6" ht="22.5" customHeight="1" x14ac:dyDescent="0.25">
      <c r="A79" s="88"/>
      <c r="B79" s="2381" t="s">
        <v>324</v>
      </c>
      <c r="C79" s="2382"/>
      <c r="D79" s="88"/>
      <c r="E79" s="89">
        <f>E78+E75</f>
        <v>11379310.34</v>
      </c>
      <c r="F79" s="88"/>
    </row>
  </sheetData>
  <mergeCells count="22">
    <mergeCell ref="B76:C76"/>
    <mergeCell ref="B79:C79"/>
    <mergeCell ref="B55:D55"/>
    <mergeCell ref="B56:D56"/>
    <mergeCell ref="A65:F65"/>
    <mergeCell ref="A66:F66"/>
    <mergeCell ref="B71:C71"/>
    <mergeCell ref="B73:C73"/>
    <mergeCell ref="A67:F67"/>
    <mergeCell ref="B37:C37"/>
    <mergeCell ref="B69:C69"/>
    <mergeCell ref="B14:C14"/>
    <mergeCell ref="B19:C19"/>
    <mergeCell ref="B21:C21"/>
    <mergeCell ref="B50:C50"/>
    <mergeCell ref="B45:C45"/>
    <mergeCell ref="B16:C16"/>
    <mergeCell ref="A1:F1"/>
    <mergeCell ref="A2:F2"/>
    <mergeCell ref="A3:F3"/>
    <mergeCell ref="B5:C5"/>
    <mergeCell ref="B10:C10"/>
  </mergeCells>
  <pageMargins left="0.7" right="0.7" top="0.75" bottom="0.75" header="0.3" footer="0.3"/>
</worksheet>
</file>

<file path=xl/worksheets/sheet2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0"/>
  <sheetViews>
    <sheetView topLeftCell="A89" workbookViewId="0">
      <selection activeCell="C69" sqref="C69"/>
    </sheetView>
  </sheetViews>
  <sheetFormatPr defaultRowHeight="15.75" x14ac:dyDescent="0.25"/>
  <cols>
    <col min="1" max="1" width="9.140625" style="128"/>
    <col min="2" max="2" width="15.28515625" style="128" customWidth="1"/>
    <col min="3" max="3" width="44.28515625" style="128" customWidth="1"/>
    <col min="4" max="4" width="21" style="128" customWidth="1"/>
    <col min="5" max="5" width="19.42578125" style="128" customWidth="1"/>
    <col min="6" max="6" width="11" style="128" customWidth="1"/>
    <col min="7" max="16384" width="9.140625" style="128"/>
  </cols>
  <sheetData>
    <row r="1" spans="1:6" x14ac:dyDescent="0.25">
      <c r="A1" s="3080" t="s">
        <v>0</v>
      </c>
      <c r="B1" s="3080"/>
      <c r="C1" s="3080"/>
      <c r="D1" s="3080"/>
      <c r="E1" s="3080"/>
      <c r="F1" s="3080"/>
    </row>
    <row r="2" spans="1:6" x14ac:dyDescent="0.25">
      <c r="A2" s="3080" t="s">
        <v>39762</v>
      </c>
      <c r="B2" s="3080"/>
      <c r="C2" s="3080"/>
      <c r="D2" s="3080"/>
      <c r="E2" s="3080"/>
      <c r="F2" s="3080"/>
    </row>
    <row r="3" spans="1:6" x14ac:dyDescent="0.25">
      <c r="A3" s="3080" t="s">
        <v>281</v>
      </c>
      <c r="B3" s="3080"/>
      <c r="C3" s="3080"/>
      <c r="D3" s="3080"/>
      <c r="E3" s="3080"/>
      <c r="F3" s="3080"/>
    </row>
    <row r="4" spans="1:6" ht="31.5" x14ac:dyDescent="0.25">
      <c r="A4" s="119" t="s">
        <v>3</v>
      </c>
      <c r="B4" s="119" t="s">
        <v>5559</v>
      </c>
      <c r="C4" s="119" t="s">
        <v>284</v>
      </c>
      <c r="D4" s="119" t="s">
        <v>4426</v>
      </c>
      <c r="E4" s="185" t="s">
        <v>1202</v>
      </c>
      <c r="F4" s="53" t="s">
        <v>1228</v>
      </c>
    </row>
    <row r="5" spans="1:6" x14ac:dyDescent="0.25">
      <c r="A5" s="1505"/>
      <c r="B5" s="2355" t="s">
        <v>9</v>
      </c>
      <c r="C5" s="2355"/>
      <c r="D5" s="119"/>
      <c r="E5" s="185"/>
      <c r="F5" s="1507"/>
    </row>
    <row r="6" spans="1:6" ht="31.5" x14ac:dyDescent="0.25">
      <c r="A6" s="1505">
        <v>1</v>
      </c>
      <c r="B6" s="1677" t="s">
        <v>289</v>
      </c>
      <c r="C6" s="1677" t="s">
        <v>39763</v>
      </c>
      <c r="D6" s="1677" t="s">
        <v>329</v>
      </c>
      <c r="E6" s="77">
        <v>1400000</v>
      </c>
      <c r="F6" s="54" t="s">
        <v>272</v>
      </c>
    </row>
    <row r="7" spans="1:6" ht="110.25" x14ac:dyDescent="0.25">
      <c r="A7" s="1505">
        <v>2</v>
      </c>
      <c r="B7" s="1677" t="s">
        <v>295</v>
      </c>
      <c r="C7" s="1677" t="s">
        <v>39764</v>
      </c>
      <c r="D7" s="1677" t="s">
        <v>535</v>
      </c>
      <c r="E7" s="77">
        <v>1700620.69</v>
      </c>
      <c r="F7" s="54" t="s">
        <v>272</v>
      </c>
    </row>
    <row r="8" spans="1:6" ht="31.5" x14ac:dyDescent="0.25">
      <c r="A8" s="1505">
        <v>3</v>
      </c>
      <c r="B8" s="1677" t="s">
        <v>17</v>
      </c>
      <c r="C8" s="1677" t="s">
        <v>39765</v>
      </c>
      <c r="D8" s="1677" t="s">
        <v>537</v>
      </c>
      <c r="E8" s="77">
        <v>45000</v>
      </c>
      <c r="F8" s="54" t="s">
        <v>272</v>
      </c>
    </row>
    <row r="9" spans="1:6" ht="31.5" x14ac:dyDescent="0.25">
      <c r="A9" s="1505">
        <v>4</v>
      </c>
      <c r="B9" s="1677" t="s">
        <v>20</v>
      </c>
      <c r="C9" s="1677" t="s">
        <v>39766</v>
      </c>
      <c r="D9" s="1677" t="s">
        <v>539</v>
      </c>
      <c r="E9" s="77">
        <v>63000</v>
      </c>
      <c r="F9" s="54" t="s">
        <v>272</v>
      </c>
    </row>
    <row r="10" spans="1:6" ht="78.75" x14ac:dyDescent="0.25">
      <c r="A10" s="1505">
        <v>5</v>
      </c>
      <c r="B10" s="1677" t="s">
        <v>23</v>
      </c>
      <c r="C10" s="1677" t="s">
        <v>39767</v>
      </c>
      <c r="D10" s="1677" t="s">
        <v>541</v>
      </c>
      <c r="E10" s="77">
        <v>1000000</v>
      </c>
      <c r="F10" s="54" t="s">
        <v>272</v>
      </c>
    </row>
    <row r="11" spans="1:6" x14ac:dyDescent="0.25">
      <c r="A11" s="1505"/>
      <c r="B11" s="2334" t="s">
        <v>7602</v>
      </c>
      <c r="C11" s="2334"/>
      <c r="D11" s="53"/>
      <c r="E11" s="233"/>
      <c r="F11" s="57"/>
    </row>
    <row r="12" spans="1:6" ht="47.25" x14ac:dyDescent="0.25">
      <c r="A12" s="1505">
        <v>6</v>
      </c>
      <c r="B12" s="1677" t="s">
        <v>295</v>
      </c>
      <c r="C12" s="1677" t="s">
        <v>39768</v>
      </c>
      <c r="D12" s="1678" t="s">
        <v>39769</v>
      </c>
      <c r="E12" s="77">
        <v>804310.34</v>
      </c>
      <c r="F12" s="54" t="s">
        <v>272</v>
      </c>
    </row>
    <row r="13" spans="1:6" ht="78.75" x14ac:dyDescent="0.25">
      <c r="A13" s="1505">
        <v>7</v>
      </c>
      <c r="B13" s="1677" t="s">
        <v>23</v>
      </c>
      <c r="C13" s="1677" t="s">
        <v>39770</v>
      </c>
      <c r="D13" s="1677" t="s">
        <v>541</v>
      </c>
      <c r="E13" s="77">
        <v>400000</v>
      </c>
      <c r="F13" s="54" t="s">
        <v>272</v>
      </c>
    </row>
    <row r="14" spans="1:6" ht="63" x14ac:dyDescent="0.25">
      <c r="A14" s="1505">
        <v>8</v>
      </c>
      <c r="B14" s="1677" t="s">
        <v>38298</v>
      </c>
      <c r="C14" s="1677" t="s">
        <v>39771</v>
      </c>
      <c r="D14" s="1677" t="s">
        <v>39772</v>
      </c>
      <c r="E14" s="77">
        <v>1400000</v>
      </c>
      <c r="F14" s="54" t="s">
        <v>272</v>
      </c>
    </row>
    <row r="15" spans="1:6" x14ac:dyDescent="0.25">
      <c r="A15" s="1505"/>
      <c r="B15" s="2399" t="s">
        <v>40</v>
      </c>
      <c r="C15" s="2401"/>
      <c r="D15" s="1678"/>
      <c r="E15" s="77"/>
      <c r="F15" s="54"/>
    </row>
    <row r="16" spans="1:6" ht="47.25" x14ac:dyDescent="0.25">
      <c r="A16" s="1505">
        <v>9</v>
      </c>
      <c r="B16" s="1571" t="s">
        <v>41</v>
      </c>
      <c r="C16" s="1571" t="s">
        <v>39773</v>
      </c>
      <c r="D16" s="1571" t="s">
        <v>39774</v>
      </c>
      <c r="E16" s="77">
        <v>4568965.5199999996</v>
      </c>
      <c r="F16" s="54" t="s">
        <v>272</v>
      </c>
    </row>
    <row r="17" spans="1:6" x14ac:dyDescent="0.25">
      <c r="A17" s="1505"/>
      <c r="B17" s="2399" t="s">
        <v>34</v>
      </c>
      <c r="C17" s="2401"/>
      <c r="D17" s="1677"/>
      <c r="E17" s="138"/>
      <c r="F17" s="54"/>
    </row>
    <row r="18" spans="1:6" ht="47.25" x14ac:dyDescent="0.25">
      <c r="A18" s="1505">
        <v>10</v>
      </c>
      <c r="B18" s="1677" t="s">
        <v>39775</v>
      </c>
      <c r="C18" s="1677" t="s">
        <v>39776</v>
      </c>
      <c r="D18" s="1677" t="s">
        <v>34038</v>
      </c>
      <c r="E18" s="77">
        <v>9608448.2699999996</v>
      </c>
      <c r="F18" s="54" t="s">
        <v>272</v>
      </c>
    </row>
    <row r="19" spans="1:6" ht="63" x14ac:dyDescent="0.25">
      <c r="A19" s="1505">
        <v>11</v>
      </c>
      <c r="B19" s="1677" t="s">
        <v>39777</v>
      </c>
      <c r="C19" s="1677" t="s">
        <v>39778</v>
      </c>
      <c r="D19" s="1677" t="s">
        <v>37774</v>
      </c>
      <c r="E19" s="77">
        <v>10500000</v>
      </c>
      <c r="F19" s="54" t="s">
        <v>272</v>
      </c>
    </row>
    <row r="20" spans="1:6" x14ac:dyDescent="0.25">
      <c r="A20" s="1505"/>
      <c r="B20" s="2399" t="s">
        <v>481</v>
      </c>
      <c r="C20" s="2401"/>
      <c r="D20" s="1677"/>
      <c r="E20" s="1679"/>
      <c r="F20" s="54"/>
    </row>
    <row r="21" spans="1:6" ht="47.25" x14ac:dyDescent="0.25">
      <c r="A21" s="1505">
        <v>12</v>
      </c>
      <c r="B21" s="1571" t="s">
        <v>683</v>
      </c>
      <c r="C21" s="1571" t="s">
        <v>39779</v>
      </c>
      <c r="D21" s="1571" t="s">
        <v>39780</v>
      </c>
      <c r="E21" s="77">
        <v>4000000</v>
      </c>
      <c r="F21" s="54" t="s">
        <v>272</v>
      </c>
    </row>
    <row r="22" spans="1:6" x14ac:dyDescent="0.25">
      <c r="A22" s="1505"/>
      <c r="B22" s="2399" t="s">
        <v>5895</v>
      </c>
      <c r="C22" s="2401"/>
      <c r="D22" s="1677"/>
      <c r="E22" s="1680"/>
      <c r="F22" s="1681"/>
    </row>
    <row r="23" spans="1:6" ht="31.5" x14ac:dyDescent="0.25">
      <c r="A23" s="1505">
        <v>13</v>
      </c>
      <c r="B23" s="1677" t="s">
        <v>39781</v>
      </c>
      <c r="C23" s="1571" t="s">
        <v>39782</v>
      </c>
      <c r="D23" s="1571" t="s">
        <v>39783</v>
      </c>
      <c r="E23" s="238">
        <v>1000000</v>
      </c>
      <c r="F23" s="1681" t="s">
        <v>13</v>
      </c>
    </row>
    <row r="24" spans="1:6" ht="94.5" x14ac:dyDescent="0.25">
      <c r="A24" s="1505">
        <v>14</v>
      </c>
      <c r="B24" s="1571" t="s">
        <v>39784</v>
      </c>
      <c r="C24" s="1571" t="s">
        <v>39785</v>
      </c>
      <c r="D24" s="1571" t="s">
        <v>39786</v>
      </c>
      <c r="E24" s="238">
        <v>1000000</v>
      </c>
      <c r="F24" s="1682" t="s">
        <v>13</v>
      </c>
    </row>
    <row r="25" spans="1:6" ht="47.25" x14ac:dyDescent="0.25">
      <c r="A25" s="1505">
        <v>15</v>
      </c>
      <c r="B25" s="1571" t="s">
        <v>39787</v>
      </c>
      <c r="C25" s="1571" t="s">
        <v>39788</v>
      </c>
      <c r="D25" s="1571" t="s">
        <v>39789</v>
      </c>
      <c r="E25" s="238">
        <v>750000</v>
      </c>
      <c r="F25" s="1682" t="s">
        <v>13</v>
      </c>
    </row>
    <row r="26" spans="1:6" ht="47.25" x14ac:dyDescent="0.25">
      <c r="A26" s="1505">
        <v>16</v>
      </c>
      <c r="B26" s="1571" t="s">
        <v>39790</v>
      </c>
      <c r="C26" s="1571" t="s">
        <v>39791</v>
      </c>
      <c r="D26" s="1571" t="s">
        <v>8467</v>
      </c>
      <c r="E26" s="238">
        <v>1200000</v>
      </c>
      <c r="F26" s="1682" t="s">
        <v>13</v>
      </c>
    </row>
    <row r="27" spans="1:6" ht="47.25" x14ac:dyDescent="0.25">
      <c r="A27" s="1505">
        <v>17</v>
      </c>
      <c r="B27" s="1571" t="s">
        <v>39792</v>
      </c>
      <c r="C27" s="1571" t="s">
        <v>39793</v>
      </c>
      <c r="D27" s="1571" t="s">
        <v>39794</v>
      </c>
      <c r="E27" s="238">
        <v>1500000</v>
      </c>
      <c r="F27" s="1682" t="s">
        <v>13</v>
      </c>
    </row>
    <row r="28" spans="1:6" ht="63" x14ac:dyDescent="0.25">
      <c r="A28" s="1505">
        <v>18</v>
      </c>
      <c r="B28" s="1571" t="s">
        <v>39795</v>
      </c>
      <c r="C28" s="1571" t="s">
        <v>39796</v>
      </c>
      <c r="D28" s="1571" t="s">
        <v>39797</v>
      </c>
      <c r="E28" s="238">
        <v>1200000</v>
      </c>
      <c r="F28" s="1682" t="s">
        <v>13</v>
      </c>
    </row>
    <row r="29" spans="1:6" ht="47.25" x14ac:dyDescent="0.25">
      <c r="A29" s="1505">
        <v>19</v>
      </c>
      <c r="B29" s="1571" t="s">
        <v>39798</v>
      </c>
      <c r="C29" s="1571" t="s">
        <v>39799</v>
      </c>
      <c r="D29" s="1571" t="s">
        <v>4608</v>
      </c>
      <c r="E29" s="238">
        <v>750000</v>
      </c>
      <c r="F29" s="1682" t="s">
        <v>13</v>
      </c>
    </row>
    <row r="30" spans="1:6" ht="47.25" x14ac:dyDescent="0.25">
      <c r="A30" s="1505">
        <v>20</v>
      </c>
      <c r="B30" s="1571" t="s">
        <v>39800</v>
      </c>
      <c r="C30" s="1571" t="s">
        <v>39801</v>
      </c>
      <c r="D30" s="1571" t="s">
        <v>39794</v>
      </c>
      <c r="E30" s="238">
        <v>1500000</v>
      </c>
      <c r="F30" s="1682" t="s">
        <v>13</v>
      </c>
    </row>
    <row r="31" spans="1:6" ht="47.25" x14ac:dyDescent="0.25">
      <c r="A31" s="1505">
        <v>21</v>
      </c>
      <c r="B31" s="1571" t="s">
        <v>39802</v>
      </c>
      <c r="C31" s="1571" t="s">
        <v>39803</v>
      </c>
      <c r="D31" s="1571" t="s">
        <v>39804</v>
      </c>
      <c r="E31" s="238">
        <v>400000</v>
      </c>
      <c r="F31" s="1682" t="s">
        <v>13</v>
      </c>
    </row>
    <row r="32" spans="1:6" ht="47.25" x14ac:dyDescent="0.25">
      <c r="A32" s="1505">
        <v>22</v>
      </c>
      <c r="B32" s="1571" t="s">
        <v>39802</v>
      </c>
      <c r="C32" s="1571" t="s">
        <v>39805</v>
      </c>
      <c r="D32" s="1571" t="s">
        <v>39806</v>
      </c>
      <c r="E32" s="238">
        <v>2280000</v>
      </c>
      <c r="F32" s="1682" t="s">
        <v>13</v>
      </c>
    </row>
    <row r="33" spans="1:6" ht="47.25" x14ac:dyDescent="0.25">
      <c r="A33" s="1505">
        <v>23</v>
      </c>
      <c r="B33" s="1571" t="s">
        <v>39802</v>
      </c>
      <c r="C33" s="1571" t="s">
        <v>39807</v>
      </c>
      <c r="D33" s="1571" t="s">
        <v>39808</v>
      </c>
      <c r="E33" s="238">
        <v>280000</v>
      </c>
      <c r="F33" s="1682" t="s">
        <v>13</v>
      </c>
    </row>
    <row r="34" spans="1:6" ht="47.25" x14ac:dyDescent="0.25">
      <c r="A34" s="1505">
        <v>24</v>
      </c>
      <c r="B34" s="1571" t="s">
        <v>39809</v>
      </c>
      <c r="C34" s="1571" t="s">
        <v>39810</v>
      </c>
      <c r="D34" s="1571" t="s">
        <v>39794</v>
      </c>
      <c r="E34" s="238">
        <v>1500000</v>
      </c>
      <c r="F34" s="1682" t="s">
        <v>13</v>
      </c>
    </row>
    <row r="35" spans="1:6" ht="47.25" x14ac:dyDescent="0.25">
      <c r="A35" s="1505">
        <v>25</v>
      </c>
      <c r="B35" s="1571" t="s">
        <v>39811</v>
      </c>
      <c r="C35" s="1571" t="s">
        <v>39812</v>
      </c>
      <c r="D35" s="1571" t="s">
        <v>39794</v>
      </c>
      <c r="E35" s="238">
        <v>1500000</v>
      </c>
      <c r="F35" s="1682" t="s">
        <v>13</v>
      </c>
    </row>
    <row r="36" spans="1:6" ht="47.25" x14ac:dyDescent="0.25">
      <c r="A36" s="1505">
        <v>26</v>
      </c>
      <c r="B36" s="1571" t="s">
        <v>39813</v>
      </c>
      <c r="C36" s="1571" t="s">
        <v>39814</v>
      </c>
      <c r="D36" s="1571" t="s">
        <v>39815</v>
      </c>
      <c r="E36" s="238">
        <v>10000000</v>
      </c>
      <c r="F36" s="1682" t="s">
        <v>13</v>
      </c>
    </row>
    <row r="37" spans="1:6" ht="63" x14ac:dyDescent="0.25">
      <c r="A37" s="1505">
        <v>27</v>
      </c>
      <c r="B37" s="1571" t="s">
        <v>39816</v>
      </c>
      <c r="C37" s="1571" t="s">
        <v>39817</v>
      </c>
      <c r="D37" s="1571" t="s">
        <v>39818</v>
      </c>
      <c r="E37" s="238">
        <v>1200000</v>
      </c>
      <c r="F37" s="1682" t="s">
        <v>13</v>
      </c>
    </row>
    <row r="38" spans="1:6" ht="47.25" x14ac:dyDescent="0.25">
      <c r="A38" s="1505">
        <v>28</v>
      </c>
      <c r="B38" s="1571" t="s">
        <v>39819</v>
      </c>
      <c r="C38" s="1571" t="s">
        <v>39820</v>
      </c>
      <c r="D38" s="1571" t="s">
        <v>39794</v>
      </c>
      <c r="E38" s="238">
        <v>1500000</v>
      </c>
      <c r="F38" s="1682" t="s">
        <v>13</v>
      </c>
    </row>
    <row r="39" spans="1:6" ht="47.25" x14ac:dyDescent="0.25">
      <c r="A39" s="1505">
        <v>29</v>
      </c>
      <c r="B39" s="1571" t="s">
        <v>39821</v>
      </c>
      <c r="C39" s="1571" t="s">
        <v>39822</v>
      </c>
      <c r="D39" s="1571" t="s">
        <v>39794</v>
      </c>
      <c r="E39" s="238">
        <v>1500000</v>
      </c>
      <c r="F39" s="1682" t="s">
        <v>13</v>
      </c>
    </row>
    <row r="40" spans="1:6" ht="63" x14ac:dyDescent="0.25">
      <c r="A40" s="1505">
        <v>30</v>
      </c>
      <c r="B40" s="1571" t="s">
        <v>39823</v>
      </c>
      <c r="C40" s="1571" t="s">
        <v>39824</v>
      </c>
      <c r="D40" s="1571" t="s">
        <v>39825</v>
      </c>
      <c r="E40" s="1683">
        <v>1200000</v>
      </c>
      <c r="F40" s="1682" t="s">
        <v>13</v>
      </c>
    </row>
    <row r="41" spans="1:6" ht="63" x14ac:dyDescent="0.25">
      <c r="A41" s="1505">
        <v>31</v>
      </c>
      <c r="B41" s="1571" t="s">
        <v>39826</v>
      </c>
      <c r="C41" s="1571" t="s">
        <v>39827</v>
      </c>
      <c r="D41" s="1571" t="s">
        <v>39797</v>
      </c>
      <c r="E41" s="1683">
        <v>1200000</v>
      </c>
      <c r="F41" s="1682" t="s">
        <v>13</v>
      </c>
    </row>
    <row r="42" spans="1:6" ht="63" x14ac:dyDescent="0.25">
      <c r="A42" s="1505">
        <v>32</v>
      </c>
      <c r="B42" s="1571" t="s">
        <v>39828</v>
      </c>
      <c r="C42" s="1571" t="s">
        <v>39829</v>
      </c>
      <c r="D42" s="1571" t="s">
        <v>39825</v>
      </c>
      <c r="E42" s="1683">
        <v>1200000</v>
      </c>
      <c r="F42" s="1682" t="s">
        <v>13</v>
      </c>
    </row>
    <row r="43" spans="1:6" ht="47.25" x14ac:dyDescent="0.25">
      <c r="A43" s="1505">
        <v>33</v>
      </c>
      <c r="B43" s="1571" t="s">
        <v>39830</v>
      </c>
      <c r="C43" s="1571" t="s">
        <v>39831</v>
      </c>
      <c r="D43" s="1571" t="s">
        <v>39832</v>
      </c>
      <c r="E43" s="238">
        <v>140000</v>
      </c>
      <c r="F43" s="1682" t="s">
        <v>13</v>
      </c>
    </row>
    <row r="44" spans="1:6" ht="47.25" x14ac:dyDescent="0.25">
      <c r="A44" s="1505">
        <v>34</v>
      </c>
      <c r="B44" s="1571" t="s">
        <v>39833</v>
      </c>
      <c r="C44" s="1571" t="s">
        <v>39834</v>
      </c>
      <c r="D44" s="1571" t="s">
        <v>39832</v>
      </c>
      <c r="E44" s="238">
        <v>140000</v>
      </c>
      <c r="F44" s="1682" t="s">
        <v>13</v>
      </c>
    </row>
    <row r="45" spans="1:6" ht="47.25" x14ac:dyDescent="0.25">
      <c r="A45" s="1505">
        <v>35</v>
      </c>
      <c r="B45" s="1571" t="s">
        <v>39835</v>
      </c>
      <c r="C45" s="1571" t="s">
        <v>39836</v>
      </c>
      <c r="D45" s="1571" t="s">
        <v>39832</v>
      </c>
      <c r="E45" s="238">
        <v>140000</v>
      </c>
      <c r="F45" s="1682" t="s">
        <v>13</v>
      </c>
    </row>
    <row r="46" spans="1:6" ht="47.25" x14ac:dyDescent="0.25">
      <c r="A46" s="1505">
        <v>36</v>
      </c>
      <c r="B46" s="1571" t="s">
        <v>39837</v>
      </c>
      <c r="C46" s="1571" t="s">
        <v>39838</v>
      </c>
      <c r="D46" s="1571" t="s">
        <v>39832</v>
      </c>
      <c r="E46" s="238">
        <v>140000</v>
      </c>
      <c r="F46" s="1682" t="s">
        <v>13</v>
      </c>
    </row>
    <row r="47" spans="1:6" x14ac:dyDescent="0.25">
      <c r="A47" s="1505"/>
      <c r="B47" s="3081" t="s">
        <v>5872</v>
      </c>
      <c r="C47" s="3082"/>
      <c r="D47" s="1571"/>
      <c r="E47" s="238"/>
      <c r="F47" s="1682"/>
    </row>
    <row r="48" spans="1:6" ht="47.25" x14ac:dyDescent="0.25">
      <c r="A48" s="1505">
        <v>37</v>
      </c>
      <c r="B48" s="1571" t="s">
        <v>39839</v>
      </c>
      <c r="C48" s="1571" t="s">
        <v>39840</v>
      </c>
      <c r="D48" s="1571" t="s">
        <v>39841</v>
      </c>
      <c r="E48" s="238">
        <v>3000000</v>
      </c>
      <c r="F48" s="1682" t="s">
        <v>13</v>
      </c>
    </row>
    <row r="49" spans="1:6" ht="47.25" x14ac:dyDescent="0.25">
      <c r="A49" s="1505">
        <v>38</v>
      </c>
      <c r="B49" s="1571" t="s">
        <v>39839</v>
      </c>
      <c r="C49" s="1571" t="s">
        <v>39842</v>
      </c>
      <c r="D49" s="1571" t="s">
        <v>34790</v>
      </c>
      <c r="E49" s="238">
        <v>1500000</v>
      </c>
      <c r="F49" s="1682" t="s">
        <v>13</v>
      </c>
    </row>
    <row r="50" spans="1:6" ht="63" x14ac:dyDescent="0.25">
      <c r="A50" s="1505">
        <v>39</v>
      </c>
      <c r="B50" s="1571" t="s">
        <v>39843</v>
      </c>
      <c r="C50" s="1571" t="s">
        <v>39844</v>
      </c>
      <c r="D50" s="1571" t="s">
        <v>39845</v>
      </c>
      <c r="E50" s="238">
        <v>1500000</v>
      </c>
      <c r="F50" s="1682" t="s">
        <v>13</v>
      </c>
    </row>
    <row r="51" spans="1:6" ht="63" x14ac:dyDescent="0.25">
      <c r="A51" s="1505">
        <v>40</v>
      </c>
      <c r="B51" s="1571" t="s">
        <v>39843</v>
      </c>
      <c r="C51" s="1571" t="s">
        <v>39846</v>
      </c>
      <c r="D51" s="1571" t="s">
        <v>39847</v>
      </c>
      <c r="E51" s="238">
        <v>1000000</v>
      </c>
      <c r="F51" s="1682" t="s">
        <v>13</v>
      </c>
    </row>
    <row r="52" spans="1:6" ht="47.25" x14ac:dyDescent="0.25">
      <c r="A52" s="1505">
        <v>41</v>
      </c>
      <c r="B52" s="1571" t="s">
        <v>39848</v>
      </c>
      <c r="C52" s="1571" t="s">
        <v>39849</v>
      </c>
      <c r="D52" s="1571" t="s">
        <v>4608</v>
      </c>
      <c r="E52" s="258">
        <v>700000</v>
      </c>
      <c r="F52" s="1682" t="s">
        <v>13</v>
      </c>
    </row>
    <row r="53" spans="1:6" ht="63" x14ac:dyDescent="0.25">
      <c r="A53" s="1505">
        <v>42</v>
      </c>
      <c r="B53" s="1571" t="s">
        <v>39850</v>
      </c>
      <c r="C53" s="1571" t="s">
        <v>39851</v>
      </c>
      <c r="D53" s="1684" t="s">
        <v>39852</v>
      </c>
      <c r="E53" s="258">
        <v>700000</v>
      </c>
      <c r="F53" s="1682" t="s">
        <v>272</v>
      </c>
    </row>
    <row r="54" spans="1:6" ht="47.25" x14ac:dyDescent="0.25">
      <c r="A54" s="1505">
        <v>43</v>
      </c>
      <c r="B54" s="1571" t="s">
        <v>39853</v>
      </c>
      <c r="C54" s="1571" t="s">
        <v>39854</v>
      </c>
      <c r="D54" s="1571" t="s">
        <v>39855</v>
      </c>
      <c r="E54" s="258">
        <v>300000</v>
      </c>
      <c r="F54" s="1682" t="s">
        <v>13</v>
      </c>
    </row>
    <row r="55" spans="1:6" ht="63" x14ac:dyDescent="0.25">
      <c r="A55" s="1505">
        <v>44</v>
      </c>
      <c r="B55" s="1571" t="s">
        <v>39853</v>
      </c>
      <c r="C55" s="1571" t="s">
        <v>39856</v>
      </c>
      <c r="D55" s="1571" t="s">
        <v>39857</v>
      </c>
      <c r="E55" s="238">
        <v>600000</v>
      </c>
      <c r="F55" s="1682" t="s">
        <v>13</v>
      </c>
    </row>
    <row r="56" spans="1:6" ht="63" x14ac:dyDescent="0.25">
      <c r="A56" s="1505">
        <v>45</v>
      </c>
      <c r="B56" s="1571" t="s">
        <v>39853</v>
      </c>
      <c r="C56" s="1571" t="s">
        <v>39858</v>
      </c>
      <c r="D56" s="1571" t="s">
        <v>39859</v>
      </c>
      <c r="E56" s="238">
        <v>400000</v>
      </c>
      <c r="F56" s="1682" t="s">
        <v>13</v>
      </c>
    </row>
    <row r="57" spans="1:6" ht="47.25" x14ac:dyDescent="0.25">
      <c r="A57" s="1505">
        <v>46</v>
      </c>
      <c r="B57" s="1571" t="s">
        <v>39860</v>
      </c>
      <c r="C57" s="1571" t="s">
        <v>39861</v>
      </c>
      <c r="D57" s="1571" t="s">
        <v>39862</v>
      </c>
      <c r="E57" s="238">
        <v>1500000</v>
      </c>
      <c r="F57" s="1682" t="s">
        <v>13</v>
      </c>
    </row>
    <row r="58" spans="1:6" x14ac:dyDescent="0.25">
      <c r="A58" s="1505"/>
      <c r="B58" s="3081" t="s">
        <v>39863</v>
      </c>
      <c r="C58" s="3082"/>
      <c r="D58" s="1571"/>
      <c r="E58" s="238"/>
      <c r="F58" s="1682"/>
    </row>
    <row r="59" spans="1:6" ht="63" x14ac:dyDescent="0.25">
      <c r="A59" s="1505">
        <v>47</v>
      </c>
      <c r="B59" s="1571" t="s">
        <v>39864</v>
      </c>
      <c r="C59" s="1571" t="s">
        <v>39865</v>
      </c>
      <c r="D59" s="1571" t="s">
        <v>39866</v>
      </c>
      <c r="E59" s="238">
        <v>1200000</v>
      </c>
      <c r="F59" s="1682" t="s">
        <v>13</v>
      </c>
    </row>
    <row r="60" spans="1:6" ht="47.25" x14ac:dyDescent="0.25">
      <c r="A60" s="1505">
        <v>48</v>
      </c>
      <c r="B60" s="1571" t="s">
        <v>39864</v>
      </c>
      <c r="C60" s="1571" t="s">
        <v>39867</v>
      </c>
      <c r="D60" s="1571" t="s">
        <v>39868</v>
      </c>
      <c r="E60" s="238">
        <v>200000</v>
      </c>
      <c r="F60" s="1682" t="s">
        <v>13</v>
      </c>
    </row>
    <row r="61" spans="1:6" x14ac:dyDescent="0.25">
      <c r="A61" s="1687"/>
      <c r="B61" s="3081" t="s">
        <v>248</v>
      </c>
      <c r="C61" s="3174"/>
      <c r="D61" s="3082"/>
      <c r="E61" s="690">
        <f>SUM(E6:E60)</f>
        <v>81310344.819999993</v>
      </c>
      <c r="F61" s="1685"/>
    </row>
    <row r="62" spans="1:6" x14ac:dyDescent="0.25">
      <c r="A62" s="590"/>
      <c r="B62" s="2427" t="s">
        <v>9</v>
      </c>
      <c r="C62" s="2427"/>
      <c r="D62" s="2427"/>
      <c r="E62" s="358"/>
      <c r="F62" s="359"/>
    </row>
    <row r="63" spans="1:6" ht="63" x14ac:dyDescent="0.25">
      <c r="A63" s="131">
        <v>1</v>
      </c>
      <c r="B63" s="69" t="s">
        <v>269</v>
      </c>
      <c r="C63" s="7" t="s">
        <v>39672</v>
      </c>
      <c r="D63" s="69" t="s">
        <v>271</v>
      </c>
      <c r="E63" s="187">
        <v>1000000</v>
      </c>
      <c r="F63" s="131" t="s">
        <v>272</v>
      </c>
    </row>
    <row r="64" spans="1:6" x14ac:dyDescent="0.25">
      <c r="A64" s="131"/>
      <c r="B64" s="70" t="s">
        <v>273</v>
      </c>
      <c r="C64" s="7"/>
      <c r="D64" s="69"/>
      <c r="E64" s="187"/>
      <c r="F64" s="131"/>
    </row>
    <row r="65" spans="1:6" ht="63" x14ac:dyDescent="0.25">
      <c r="A65" s="131">
        <v>2</v>
      </c>
      <c r="B65" s="69" t="s">
        <v>274</v>
      </c>
      <c r="C65" s="7" t="s">
        <v>39673</v>
      </c>
      <c r="D65" s="69" t="s">
        <v>276</v>
      </c>
      <c r="E65" s="187">
        <v>4500000</v>
      </c>
      <c r="F65" s="131" t="s">
        <v>277</v>
      </c>
    </row>
    <row r="66" spans="1:6" x14ac:dyDescent="0.25">
      <c r="A66" s="131"/>
      <c r="B66" s="70" t="s">
        <v>248</v>
      </c>
      <c r="C66" s="69"/>
      <c r="D66" s="69"/>
      <c r="E66" s="189">
        <v>5500000</v>
      </c>
      <c r="F66" s="131"/>
    </row>
    <row r="67" spans="1:6" x14ac:dyDescent="0.25">
      <c r="A67" s="88"/>
      <c r="B67" s="88" t="s">
        <v>324</v>
      </c>
      <c r="C67" s="88"/>
      <c r="D67" s="88"/>
      <c r="E67" s="89">
        <f>E66+E61</f>
        <v>86810344.819999993</v>
      </c>
      <c r="F67" s="88"/>
    </row>
    <row r="71" spans="1:6" x14ac:dyDescent="0.25">
      <c r="A71" s="3064" t="s">
        <v>0</v>
      </c>
      <c r="B71" s="3064"/>
      <c r="C71" s="3064"/>
      <c r="D71" s="3064"/>
      <c r="E71" s="3064"/>
      <c r="F71" s="3064"/>
    </row>
    <row r="72" spans="1:6" x14ac:dyDescent="0.25">
      <c r="A72" s="3064" t="s">
        <v>39762</v>
      </c>
      <c r="B72" s="3064"/>
      <c r="C72" s="3064"/>
      <c r="D72" s="3064"/>
      <c r="E72" s="3064"/>
      <c r="F72" s="3064"/>
    </row>
    <row r="73" spans="1:6" x14ac:dyDescent="0.25">
      <c r="A73" s="3064" t="s">
        <v>281</v>
      </c>
      <c r="B73" s="3064"/>
      <c r="C73" s="3064"/>
      <c r="D73" s="3064"/>
      <c r="E73" s="3064"/>
      <c r="F73" s="3064"/>
    </row>
    <row r="74" spans="1:6" ht="31.5" x14ac:dyDescent="0.25">
      <c r="A74" s="1528" t="s">
        <v>3</v>
      </c>
      <c r="B74" s="1529" t="s">
        <v>283</v>
      </c>
      <c r="C74" s="1529" t="s">
        <v>284</v>
      </c>
      <c r="D74" s="1529" t="s">
        <v>285</v>
      </c>
      <c r="E74" s="332" t="s">
        <v>286</v>
      </c>
      <c r="F74" s="1530" t="s">
        <v>287</v>
      </c>
    </row>
    <row r="75" spans="1:6" x14ac:dyDescent="0.25">
      <c r="A75" s="367"/>
      <c r="B75" s="2356" t="s">
        <v>273</v>
      </c>
      <c r="C75" s="2356"/>
      <c r="D75" s="156"/>
      <c r="E75" s="558"/>
      <c r="F75" s="123"/>
    </row>
    <row r="76" spans="1:6" ht="63" x14ac:dyDescent="0.25">
      <c r="A76" s="156">
        <v>1</v>
      </c>
      <c r="B76" s="149" t="s">
        <v>39869</v>
      </c>
      <c r="C76" s="156" t="s">
        <v>39870</v>
      </c>
      <c r="D76" s="149" t="s">
        <v>39871</v>
      </c>
      <c r="E76" s="48">
        <v>810344.83</v>
      </c>
      <c r="F76" s="123" t="s">
        <v>272</v>
      </c>
    </row>
    <row r="77" spans="1:6" x14ac:dyDescent="0.25">
      <c r="A77" s="156"/>
      <c r="B77" s="2358" t="s">
        <v>40</v>
      </c>
      <c r="C77" s="2358"/>
      <c r="D77" s="149"/>
      <c r="E77" s="50"/>
      <c r="F77" s="123"/>
    </row>
    <row r="78" spans="1:6" ht="78.75" x14ac:dyDescent="0.25">
      <c r="A78" s="156">
        <v>2</v>
      </c>
      <c r="B78" s="149" t="s">
        <v>301</v>
      </c>
      <c r="C78" s="156" t="s">
        <v>39773</v>
      </c>
      <c r="D78" s="149" t="s">
        <v>43</v>
      </c>
      <c r="E78" s="46">
        <v>568965.51</v>
      </c>
      <c r="F78" s="990" t="s">
        <v>272</v>
      </c>
    </row>
    <row r="79" spans="1:6" x14ac:dyDescent="0.25">
      <c r="A79" s="156"/>
      <c r="B79" s="2358" t="s">
        <v>37663</v>
      </c>
      <c r="C79" s="2358"/>
      <c r="D79" s="149"/>
      <c r="E79" s="50"/>
      <c r="F79" s="123"/>
    </row>
    <row r="80" spans="1:6" ht="126" x14ac:dyDescent="0.25">
      <c r="A80" s="156">
        <v>3</v>
      </c>
      <c r="B80" s="149" t="s">
        <v>3476</v>
      </c>
      <c r="C80" s="156" t="s">
        <v>39872</v>
      </c>
      <c r="D80" s="149" t="s">
        <v>39873</v>
      </c>
      <c r="E80" s="48">
        <v>1500000</v>
      </c>
      <c r="F80" s="123" t="s">
        <v>272</v>
      </c>
    </row>
    <row r="81" spans="1:6" x14ac:dyDescent="0.25">
      <c r="A81" s="156"/>
      <c r="B81" s="2358" t="s">
        <v>37296</v>
      </c>
      <c r="C81" s="2358"/>
      <c r="D81" s="149"/>
      <c r="E81" s="46"/>
      <c r="F81" s="1248"/>
    </row>
    <row r="82" spans="1:6" ht="63" x14ac:dyDescent="0.25">
      <c r="A82" s="156">
        <v>4</v>
      </c>
      <c r="B82" s="149" t="s">
        <v>39874</v>
      </c>
      <c r="C82" s="303" t="s">
        <v>39875</v>
      </c>
      <c r="D82" s="156" t="s">
        <v>39876</v>
      </c>
      <c r="E82" s="306">
        <v>1200000</v>
      </c>
      <c r="F82" s="1248" t="s">
        <v>13</v>
      </c>
    </row>
    <row r="83" spans="1:6" ht="63" x14ac:dyDescent="0.25">
      <c r="A83" s="156">
        <v>5</v>
      </c>
      <c r="B83" s="303" t="s">
        <v>39877</v>
      </c>
      <c r="C83" s="303" t="s">
        <v>39878</v>
      </c>
      <c r="D83" s="156" t="s">
        <v>39879</v>
      </c>
      <c r="E83" s="306">
        <v>900000</v>
      </c>
      <c r="F83" s="1248" t="s">
        <v>13</v>
      </c>
    </row>
    <row r="84" spans="1:6" x14ac:dyDescent="0.25">
      <c r="A84" s="156"/>
      <c r="B84" s="2364" t="s">
        <v>37298</v>
      </c>
      <c r="C84" s="2364"/>
      <c r="D84" s="303"/>
      <c r="E84" s="306"/>
      <c r="F84" s="1248" t="s">
        <v>13</v>
      </c>
    </row>
    <row r="85" spans="1:6" ht="47.25" x14ac:dyDescent="0.25">
      <c r="A85" s="156">
        <v>6</v>
      </c>
      <c r="B85" s="303" t="s">
        <v>39880</v>
      </c>
      <c r="C85" s="303" t="s">
        <v>39881</v>
      </c>
      <c r="D85" s="303" t="s">
        <v>34790</v>
      </c>
      <c r="E85" s="306">
        <v>1600000</v>
      </c>
      <c r="F85" s="1248" t="s">
        <v>13</v>
      </c>
    </row>
    <row r="86" spans="1:6" ht="204.75" x14ac:dyDescent="0.25">
      <c r="A86" s="156">
        <v>7</v>
      </c>
      <c r="B86" s="156" t="s">
        <v>39882</v>
      </c>
      <c r="C86" s="303" t="s">
        <v>39883</v>
      </c>
      <c r="D86" s="156" t="s">
        <v>39884</v>
      </c>
      <c r="E86" s="306">
        <v>1200000</v>
      </c>
      <c r="F86" s="1248" t="s">
        <v>13</v>
      </c>
    </row>
    <row r="87" spans="1:6" ht="204.75" x14ac:dyDescent="0.25">
      <c r="A87" s="156">
        <v>8</v>
      </c>
      <c r="B87" s="156" t="s">
        <v>39843</v>
      </c>
      <c r="C87" s="303" t="s">
        <v>39885</v>
      </c>
      <c r="D87" s="156" t="s">
        <v>39884</v>
      </c>
      <c r="E87" s="306">
        <v>1200000</v>
      </c>
      <c r="F87" s="1248" t="s">
        <v>13</v>
      </c>
    </row>
    <row r="88" spans="1:6" ht="204.75" x14ac:dyDescent="0.25">
      <c r="A88" s="156"/>
      <c r="B88" s="156" t="s">
        <v>39860</v>
      </c>
      <c r="C88" s="303" t="s">
        <v>39886</v>
      </c>
      <c r="D88" s="156" t="s">
        <v>39884</v>
      </c>
      <c r="E88" s="306">
        <v>1200000</v>
      </c>
      <c r="F88" s="1248" t="s">
        <v>13</v>
      </c>
    </row>
    <row r="89" spans="1:6" ht="204.75" x14ac:dyDescent="0.25">
      <c r="A89" s="156">
        <v>9</v>
      </c>
      <c r="B89" s="156" t="s">
        <v>39887</v>
      </c>
      <c r="C89" s="303" t="s">
        <v>39888</v>
      </c>
      <c r="D89" s="156" t="s">
        <v>39884</v>
      </c>
      <c r="E89" s="306">
        <v>1200000</v>
      </c>
      <c r="F89" s="1248" t="s">
        <v>13</v>
      </c>
    </row>
    <row r="90" spans="1:6" x14ac:dyDescent="0.25">
      <c r="A90" s="156"/>
      <c r="B90" s="2364" t="s">
        <v>248</v>
      </c>
      <c r="C90" s="2364"/>
      <c r="D90" s="2364"/>
      <c r="E90" s="1551">
        <v>11379310.34</v>
      </c>
      <c r="F90" s="1686"/>
    </row>
  </sheetData>
  <mergeCells count="22">
    <mergeCell ref="B20:C20"/>
    <mergeCell ref="B22:C22"/>
    <mergeCell ref="B79:C79"/>
    <mergeCell ref="B81:C81"/>
    <mergeCell ref="B47:C47"/>
    <mergeCell ref="B58:C58"/>
    <mergeCell ref="B61:D61"/>
    <mergeCell ref="B84:C84"/>
    <mergeCell ref="B90:D90"/>
    <mergeCell ref="B62:D62"/>
    <mergeCell ref="A71:F71"/>
    <mergeCell ref="A72:F72"/>
    <mergeCell ref="A73:F73"/>
    <mergeCell ref="B75:C75"/>
    <mergeCell ref="B77:C77"/>
    <mergeCell ref="B17:C17"/>
    <mergeCell ref="A1:F1"/>
    <mergeCell ref="A2:F2"/>
    <mergeCell ref="A3:F3"/>
    <mergeCell ref="B5:C5"/>
    <mergeCell ref="B11:C11"/>
    <mergeCell ref="B15:C15"/>
  </mergeCells>
  <pageMargins left="0.7" right="0.7" top="0.75" bottom="0.75" header="0.3" footer="0.3"/>
</worksheet>
</file>

<file path=xl/worksheets/sheet2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2"/>
  <sheetViews>
    <sheetView topLeftCell="A81" workbookViewId="0">
      <selection activeCell="B29" sqref="B29"/>
    </sheetView>
  </sheetViews>
  <sheetFormatPr defaultRowHeight="15.75" x14ac:dyDescent="0.25"/>
  <cols>
    <col min="1" max="1" width="9.140625" style="1837"/>
    <col min="2" max="2" width="14" style="1837" customWidth="1"/>
    <col min="3" max="3" width="43.28515625" style="1837" customWidth="1"/>
    <col min="4" max="4" width="18.28515625" style="1837" customWidth="1"/>
    <col min="5" max="5" width="19.42578125" style="1837" customWidth="1"/>
    <col min="6" max="6" width="11.140625" style="1837" customWidth="1"/>
    <col min="7" max="16384" width="9.140625" style="1837"/>
  </cols>
  <sheetData>
    <row r="1" spans="1:6" x14ac:dyDescent="0.25">
      <c r="A1" s="2761" t="s">
        <v>0</v>
      </c>
      <c r="B1" s="2762"/>
      <c r="C1" s="2762"/>
      <c r="D1" s="2762"/>
      <c r="E1" s="2762"/>
      <c r="F1" s="2763"/>
    </row>
    <row r="2" spans="1:6" x14ac:dyDescent="0.25">
      <c r="A2" s="2761" t="s">
        <v>39889</v>
      </c>
      <c r="B2" s="2762"/>
      <c r="C2" s="2762"/>
      <c r="D2" s="2762"/>
      <c r="E2" s="2762"/>
      <c r="F2" s="2763"/>
    </row>
    <row r="3" spans="1:6" x14ac:dyDescent="0.25">
      <c r="A3" s="2761" t="s">
        <v>281</v>
      </c>
      <c r="B3" s="2762"/>
      <c r="C3" s="2762"/>
      <c r="D3" s="2762"/>
      <c r="E3" s="2762"/>
      <c r="F3" s="2763"/>
    </row>
    <row r="4" spans="1:6" ht="31.5" x14ac:dyDescent="0.25">
      <c r="A4" s="70" t="s">
        <v>3</v>
      </c>
      <c r="B4" s="70" t="s">
        <v>283</v>
      </c>
      <c r="C4" s="70" t="s">
        <v>284</v>
      </c>
      <c r="D4" s="70" t="s">
        <v>285</v>
      </c>
      <c r="E4" s="189" t="s">
        <v>1202</v>
      </c>
      <c r="F4" s="71" t="s">
        <v>287</v>
      </c>
    </row>
    <row r="5" spans="1:6" x14ac:dyDescent="0.25">
      <c r="A5" s="69"/>
      <c r="B5" s="2348" t="s">
        <v>288</v>
      </c>
      <c r="C5" s="2350"/>
      <c r="D5" s="70"/>
      <c r="E5" s="189"/>
      <c r="F5" s="71"/>
    </row>
    <row r="6" spans="1:6" ht="47.25" x14ac:dyDescent="0.25">
      <c r="A6" s="103">
        <v>1</v>
      </c>
      <c r="B6" s="1688" t="s">
        <v>289</v>
      </c>
      <c r="C6" s="69" t="s">
        <v>39890</v>
      </c>
      <c r="D6" s="101" t="s">
        <v>329</v>
      </c>
      <c r="E6" s="188">
        <v>2160000</v>
      </c>
      <c r="F6" s="103" t="s">
        <v>272</v>
      </c>
    </row>
    <row r="7" spans="1:6" ht="126" x14ac:dyDescent="0.25">
      <c r="A7" s="103">
        <v>2</v>
      </c>
      <c r="B7" s="1688" t="s">
        <v>295</v>
      </c>
      <c r="C7" s="69" t="s">
        <v>39891</v>
      </c>
      <c r="D7" s="101" t="s">
        <v>488</v>
      </c>
      <c r="E7" s="188">
        <v>1766220.69</v>
      </c>
      <c r="F7" s="103" t="s">
        <v>272</v>
      </c>
    </row>
    <row r="8" spans="1:6" ht="31.5" x14ac:dyDescent="0.25">
      <c r="A8" s="103">
        <v>3</v>
      </c>
      <c r="B8" s="1688" t="s">
        <v>17</v>
      </c>
      <c r="C8" s="1689" t="s">
        <v>39892</v>
      </c>
      <c r="D8" s="101" t="s">
        <v>537</v>
      </c>
      <c r="E8" s="188">
        <v>38400</v>
      </c>
      <c r="F8" s="103" t="s">
        <v>272</v>
      </c>
    </row>
    <row r="9" spans="1:6" ht="78.75" x14ac:dyDescent="0.25">
      <c r="A9" s="103">
        <v>4</v>
      </c>
      <c r="B9" s="1688" t="s">
        <v>23</v>
      </c>
      <c r="C9" s="69" t="s">
        <v>39893</v>
      </c>
      <c r="D9" s="101" t="s">
        <v>541</v>
      </c>
      <c r="E9" s="188">
        <v>244000</v>
      </c>
      <c r="F9" s="103" t="s">
        <v>272</v>
      </c>
    </row>
    <row r="10" spans="1:6" x14ac:dyDescent="0.25">
      <c r="A10" s="103"/>
      <c r="B10" s="2576" t="s">
        <v>8023</v>
      </c>
      <c r="C10" s="2577"/>
      <c r="D10" s="101"/>
      <c r="E10" s="191"/>
      <c r="F10" s="103"/>
    </row>
    <row r="11" spans="1:6" ht="126" x14ac:dyDescent="0.25">
      <c r="A11" s="103">
        <v>5</v>
      </c>
      <c r="B11" s="1688" t="s">
        <v>295</v>
      </c>
      <c r="C11" s="69" t="s">
        <v>39894</v>
      </c>
      <c r="D11" s="101" t="s">
        <v>488</v>
      </c>
      <c r="E11" s="186">
        <v>1004310.34</v>
      </c>
      <c r="F11" s="103" t="s">
        <v>272</v>
      </c>
    </row>
    <row r="12" spans="1:6" ht="78.75" x14ac:dyDescent="0.25">
      <c r="A12" s="103">
        <v>6</v>
      </c>
      <c r="B12" s="1688" t="s">
        <v>23</v>
      </c>
      <c r="C12" s="69" t="s">
        <v>39895</v>
      </c>
      <c r="D12" s="101" t="s">
        <v>541</v>
      </c>
      <c r="E12" s="191">
        <v>600000</v>
      </c>
      <c r="F12" s="103" t="s">
        <v>272</v>
      </c>
    </row>
    <row r="13" spans="1:6" ht="94.5" x14ac:dyDescent="0.25">
      <c r="A13" s="103">
        <v>7</v>
      </c>
      <c r="B13" s="1688" t="s">
        <v>1662</v>
      </c>
      <c r="C13" s="69" t="s">
        <v>39896</v>
      </c>
      <c r="D13" s="101" t="s">
        <v>14974</v>
      </c>
      <c r="E13" s="191">
        <v>1000000</v>
      </c>
      <c r="F13" s="103" t="s">
        <v>272</v>
      </c>
    </row>
    <row r="14" spans="1:6" ht="95.25" thickBot="1" x14ac:dyDescent="0.3">
      <c r="A14" s="103">
        <v>8</v>
      </c>
      <c r="B14" s="1688" t="s">
        <v>41</v>
      </c>
      <c r="C14" s="101" t="s">
        <v>39897</v>
      </c>
      <c r="D14" s="101" t="s">
        <v>43</v>
      </c>
      <c r="E14" s="191">
        <v>4568965.5199999996</v>
      </c>
      <c r="F14" s="103" t="s">
        <v>272</v>
      </c>
    </row>
    <row r="15" spans="1:6" ht="63.75" thickBot="1" x14ac:dyDescent="0.3">
      <c r="A15" s="103">
        <v>9</v>
      </c>
      <c r="B15" s="1688" t="s">
        <v>21194</v>
      </c>
      <c r="C15" s="69" t="s">
        <v>39898</v>
      </c>
      <c r="D15" s="101" t="s">
        <v>32648</v>
      </c>
      <c r="E15" s="1917">
        <v>12000000</v>
      </c>
      <c r="F15" s="103" t="s">
        <v>272</v>
      </c>
    </row>
    <row r="16" spans="1:6" ht="78.75" x14ac:dyDescent="0.25">
      <c r="A16" s="103">
        <v>10</v>
      </c>
      <c r="B16" s="1688" t="s">
        <v>21197</v>
      </c>
      <c r="C16" s="69" t="s">
        <v>39899</v>
      </c>
      <c r="D16" s="101" t="s">
        <v>37774</v>
      </c>
      <c r="E16" s="1918">
        <v>7500000</v>
      </c>
      <c r="F16" s="103" t="s">
        <v>272</v>
      </c>
    </row>
    <row r="17" spans="1:6" ht="16.5" thickBot="1" x14ac:dyDescent="0.3">
      <c r="A17" s="69"/>
      <c r="B17" s="3175" t="s">
        <v>949</v>
      </c>
      <c r="C17" s="3176"/>
      <c r="D17" s="3177"/>
      <c r="E17" s="311">
        <f>SUM(E6:E16)</f>
        <v>30881896.549999997</v>
      </c>
      <c r="F17" s="497"/>
    </row>
    <row r="18" spans="1:6" x14ac:dyDescent="0.25">
      <c r="A18" s="80"/>
      <c r="B18" s="2764" t="s">
        <v>9</v>
      </c>
      <c r="C18" s="2772"/>
      <c r="D18" s="2765"/>
      <c r="E18" s="358"/>
      <c r="F18" s="359"/>
    </row>
    <row r="19" spans="1:6" ht="63" x14ac:dyDescent="0.25">
      <c r="A19" s="69">
        <v>1</v>
      </c>
      <c r="B19" s="69" t="s">
        <v>269</v>
      </c>
      <c r="C19" s="7" t="s">
        <v>39672</v>
      </c>
      <c r="D19" s="69" t="s">
        <v>271</v>
      </c>
      <c r="E19" s="187">
        <v>1000000</v>
      </c>
      <c r="F19" s="69" t="s">
        <v>272</v>
      </c>
    </row>
    <row r="20" spans="1:6" x14ac:dyDescent="0.25">
      <c r="A20" s="69"/>
      <c r="B20" s="70" t="s">
        <v>273</v>
      </c>
      <c r="C20" s="7"/>
      <c r="D20" s="69"/>
      <c r="E20" s="187"/>
      <c r="F20" s="69"/>
    </row>
    <row r="21" spans="1:6" ht="94.5" x14ac:dyDescent="0.25">
      <c r="A21" s="69">
        <v>2</v>
      </c>
      <c r="B21" s="69" t="s">
        <v>274</v>
      </c>
      <c r="C21" s="7" t="s">
        <v>39673</v>
      </c>
      <c r="D21" s="69" t="s">
        <v>276</v>
      </c>
      <c r="E21" s="187">
        <v>4500000</v>
      </c>
      <c r="F21" s="69" t="s">
        <v>277</v>
      </c>
    </row>
    <row r="22" spans="1:6" x14ac:dyDescent="0.25">
      <c r="A22" s="69"/>
      <c r="B22" s="70" t="s">
        <v>248</v>
      </c>
      <c r="C22" s="69"/>
      <c r="D22" s="69"/>
      <c r="E22" s="189">
        <v>5500000</v>
      </c>
      <c r="F22" s="69"/>
    </row>
    <row r="23" spans="1:6" x14ac:dyDescent="0.25">
      <c r="A23" s="103"/>
      <c r="B23" s="2576" t="s">
        <v>306</v>
      </c>
      <c r="C23" s="2577"/>
      <c r="D23" s="101"/>
      <c r="E23" s="186"/>
      <c r="F23" s="103"/>
    </row>
    <row r="24" spans="1:6" ht="141.75" x14ac:dyDescent="0.25">
      <c r="A24" s="103">
        <v>1</v>
      </c>
      <c r="B24" s="101" t="s">
        <v>3476</v>
      </c>
      <c r="C24" s="69" t="s">
        <v>39900</v>
      </c>
      <c r="D24" s="101" t="s">
        <v>21617</v>
      </c>
      <c r="E24" s="187">
        <v>1601421.05</v>
      </c>
      <c r="F24" s="103" t="s">
        <v>13</v>
      </c>
    </row>
    <row r="25" spans="1:6" x14ac:dyDescent="0.25">
      <c r="A25" s="103"/>
      <c r="B25" s="2576" t="s">
        <v>312</v>
      </c>
      <c r="C25" s="2577"/>
      <c r="D25" s="101"/>
      <c r="E25" s="186"/>
      <c r="F25" s="103"/>
    </row>
    <row r="26" spans="1:6" ht="94.5" x14ac:dyDescent="0.25">
      <c r="A26" s="103">
        <v>2</v>
      </c>
      <c r="B26" s="69" t="s">
        <v>39901</v>
      </c>
      <c r="C26" s="69" t="s">
        <v>39902</v>
      </c>
      <c r="D26" s="75" t="s">
        <v>39903</v>
      </c>
      <c r="E26" s="187">
        <v>1700000</v>
      </c>
      <c r="F26" s="103" t="s">
        <v>13</v>
      </c>
    </row>
    <row r="27" spans="1:6" ht="94.5" x14ac:dyDescent="0.25">
      <c r="A27" s="103">
        <v>3</v>
      </c>
      <c r="B27" s="69" t="s">
        <v>39904</v>
      </c>
      <c r="C27" s="69" t="s">
        <v>39905</v>
      </c>
      <c r="D27" s="75" t="s">
        <v>39903</v>
      </c>
      <c r="E27" s="187">
        <v>1700000</v>
      </c>
      <c r="F27" s="103" t="s">
        <v>13</v>
      </c>
    </row>
    <row r="28" spans="1:6" ht="47.25" x14ac:dyDescent="0.25">
      <c r="A28" s="103">
        <v>4</v>
      </c>
      <c r="B28" s="69" t="s">
        <v>39906</v>
      </c>
      <c r="C28" s="69" t="s">
        <v>39907</v>
      </c>
      <c r="D28" s="75" t="s">
        <v>39908</v>
      </c>
      <c r="E28" s="187">
        <v>1000000</v>
      </c>
      <c r="F28" s="103" t="s">
        <v>13</v>
      </c>
    </row>
    <row r="29" spans="1:6" ht="47.25" x14ac:dyDescent="0.25">
      <c r="A29" s="103">
        <v>5</v>
      </c>
      <c r="B29" s="69" t="s">
        <v>39909</v>
      </c>
      <c r="C29" s="69" t="s">
        <v>39910</v>
      </c>
      <c r="D29" s="75" t="s">
        <v>39908</v>
      </c>
      <c r="E29" s="187">
        <v>1000000</v>
      </c>
      <c r="F29" s="103" t="s">
        <v>13</v>
      </c>
    </row>
    <row r="30" spans="1:6" ht="47.25" x14ac:dyDescent="0.25">
      <c r="A30" s="103">
        <v>6</v>
      </c>
      <c r="B30" s="69" t="s">
        <v>39911</v>
      </c>
      <c r="C30" s="69" t="s">
        <v>39912</v>
      </c>
      <c r="D30" s="75" t="s">
        <v>39908</v>
      </c>
      <c r="E30" s="187">
        <v>1000000</v>
      </c>
      <c r="F30" s="103" t="s">
        <v>13</v>
      </c>
    </row>
    <row r="31" spans="1:6" ht="47.25" x14ac:dyDescent="0.25">
      <c r="A31" s="103">
        <v>7</v>
      </c>
      <c r="B31" s="69" t="s">
        <v>39913</v>
      </c>
      <c r="C31" s="69" t="s">
        <v>39914</v>
      </c>
      <c r="D31" s="75" t="s">
        <v>39908</v>
      </c>
      <c r="E31" s="187">
        <v>1000000</v>
      </c>
      <c r="F31" s="103" t="s">
        <v>13</v>
      </c>
    </row>
    <row r="32" spans="1:6" ht="47.25" x14ac:dyDescent="0.25">
      <c r="A32" s="103">
        <v>8</v>
      </c>
      <c r="B32" s="69" t="s">
        <v>39915</v>
      </c>
      <c r="C32" s="69" t="s">
        <v>39916</v>
      </c>
      <c r="D32" s="75" t="s">
        <v>39908</v>
      </c>
      <c r="E32" s="187">
        <v>1000000</v>
      </c>
      <c r="F32" s="103" t="s">
        <v>13</v>
      </c>
    </row>
    <row r="33" spans="1:6" ht="63" x14ac:dyDescent="0.25">
      <c r="A33" s="103">
        <v>9</v>
      </c>
      <c r="B33" s="69" t="s">
        <v>39917</v>
      </c>
      <c r="C33" s="69" t="s">
        <v>39918</v>
      </c>
      <c r="D33" s="75" t="s">
        <v>39908</v>
      </c>
      <c r="E33" s="187">
        <v>1000000</v>
      </c>
      <c r="F33" s="103" t="s">
        <v>13</v>
      </c>
    </row>
    <row r="34" spans="1:6" ht="47.25" x14ac:dyDescent="0.25">
      <c r="A34" s="103">
        <v>10</v>
      </c>
      <c r="B34" s="69" t="s">
        <v>39919</v>
      </c>
      <c r="C34" s="69" t="s">
        <v>39920</v>
      </c>
      <c r="D34" s="75" t="s">
        <v>39908</v>
      </c>
      <c r="E34" s="187">
        <v>1000000</v>
      </c>
      <c r="F34" s="103" t="s">
        <v>13</v>
      </c>
    </row>
    <row r="35" spans="1:6" ht="47.25" x14ac:dyDescent="0.25">
      <c r="A35" s="103">
        <v>11</v>
      </c>
      <c r="B35" s="69" t="s">
        <v>39921</v>
      </c>
      <c r="C35" s="69" t="s">
        <v>39922</v>
      </c>
      <c r="D35" s="75" t="s">
        <v>39908</v>
      </c>
      <c r="E35" s="187">
        <v>1000000</v>
      </c>
      <c r="F35" s="103" t="s">
        <v>13</v>
      </c>
    </row>
    <row r="36" spans="1:6" x14ac:dyDescent="0.25">
      <c r="A36" s="103"/>
      <c r="B36" s="2576" t="s">
        <v>315</v>
      </c>
      <c r="C36" s="2577"/>
      <c r="D36" s="101"/>
      <c r="E36" s="186"/>
      <c r="F36" s="103"/>
    </row>
    <row r="37" spans="1:6" ht="47.25" x14ac:dyDescent="0.25">
      <c r="A37" s="103">
        <v>12</v>
      </c>
      <c r="B37" s="80" t="s">
        <v>39923</v>
      </c>
      <c r="C37" s="69" t="s">
        <v>39924</v>
      </c>
      <c r="D37" s="69" t="s">
        <v>10345</v>
      </c>
      <c r="E37" s="187">
        <v>1800000</v>
      </c>
      <c r="F37" s="103" t="s">
        <v>13</v>
      </c>
    </row>
    <row r="38" spans="1:6" ht="47.25" x14ac:dyDescent="0.25">
      <c r="A38" s="103">
        <v>13</v>
      </c>
      <c r="B38" s="69" t="s">
        <v>39925</v>
      </c>
      <c r="C38" s="69" t="s">
        <v>39926</v>
      </c>
      <c r="D38" s="69" t="s">
        <v>39927</v>
      </c>
      <c r="E38" s="187">
        <v>2550000</v>
      </c>
      <c r="F38" s="103" t="s">
        <v>13</v>
      </c>
    </row>
    <row r="39" spans="1:6" x14ac:dyDescent="0.25">
      <c r="A39" s="103"/>
      <c r="B39" s="2576" t="s">
        <v>1154</v>
      </c>
      <c r="C39" s="2577"/>
      <c r="D39" s="101"/>
      <c r="E39" s="186"/>
      <c r="F39" s="103"/>
    </row>
    <row r="40" spans="1:6" ht="47.25" x14ac:dyDescent="0.25">
      <c r="A40" s="103">
        <v>14</v>
      </c>
      <c r="B40" s="75" t="s">
        <v>39928</v>
      </c>
      <c r="C40" s="75" t="s">
        <v>39929</v>
      </c>
      <c r="D40" s="69" t="s">
        <v>39930</v>
      </c>
      <c r="E40" s="187">
        <v>2500000</v>
      </c>
      <c r="F40" s="103" t="s">
        <v>13</v>
      </c>
    </row>
    <row r="41" spans="1:6" ht="31.5" x14ac:dyDescent="0.25">
      <c r="A41" s="103">
        <v>15</v>
      </c>
      <c r="B41" s="69" t="s">
        <v>39931</v>
      </c>
      <c r="C41" s="69" t="s">
        <v>39932</v>
      </c>
      <c r="D41" s="69" t="s">
        <v>39933</v>
      </c>
      <c r="E41" s="187">
        <v>1500000</v>
      </c>
      <c r="F41" s="103" t="s">
        <v>13</v>
      </c>
    </row>
    <row r="42" spans="1:6" ht="31.5" x14ac:dyDescent="0.25">
      <c r="A42" s="103">
        <v>16</v>
      </c>
      <c r="B42" s="69" t="s">
        <v>39931</v>
      </c>
      <c r="C42" s="69" t="s">
        <v>39934</v>
      </c>
      <c r="D42" s="69" t="s">
        <v>39935</v>
      </c>
      <c r="E42" s="187">
        <v>1800000</v>
      </c>
      <c r="F42" s="103" t="s">
        <v>13</v>
      </c>
    </row>
    <row r="43" spans="1:6" ht="78.75" x14ac:dyDescent="0.25">
      <c r="A43" s="103">
        <v>17</v>
      </c>
      <c r="B43" s="69" t="s">
        <v>39936</v>
      </c>
      <c r="C43" s="69" t="s">
        <v>39937</v>
      </c>
      <c r="D43" s="69" t="s">
        <v>39938</v>
      </c>
      <c r="E43" s="187">
        <v>4000000</v>
      </c>
      <c r="F43" s="103" t="s">
        <v>13</v>
      </c>
    </row>
    <row r="44" spans="1:6" ht="110.25" x14ac:dyDescent="0.25">
      <c r="A44" s="103">
        <v>18</v>
      </c>
      <c r="B44" s="69" t="s">
        <v>39939</v>
      </c>
      <c r="C44" s="69" t="s">
        <v>39940</v>
      </c>
      <c r="D44" s="80" t="s">
        <v>39941</v>
      </c>
      <c r="E44" s="187">
        <v>3500000</v>
      </c>
      <c r="F44" s="103" t="s">
        <v>13</v>
      </c>
    </row>
    <row r="45" spans="1:6" ht="78.75" x14ac:dyDescent="0.25">
      <c r="A45" s="103">
        <v>19</v>
      </c>
      <c r="B45" s="69" t="s">
        <v>39942</v>
      </c>
      <c r="C45" s="69" t="s">
        <v>39943</v>
      </c>
      <c r="D45" s="69" t="s">
        <v>39944</v>
      </c>
      <c r="E45" s="187">
        <v>3500000</v>
      </c>
      <c r="F45" s="103" t="s">
        <v>13</v>
      </c>
    </row>
    <row r="46" spans="1:6" ht="78.75" x14ac:dyDescent="0.25">
      <c r="A46" s="103">
        <v>20</v>
      </c>
      <c r="B46" s="69" t="s">
        <v>39945</v>
      </c>
      <c r="C46" s="69" t="s">
        <v>39946</v>
      </c>
      <c r="D46" s="69" t="s">
        <v>39947</v>
      </c>
      <c r="E46" s="187">
        <v>2500000</v>
      </c>
      <c r="F46" s="103" t="s">
        <v>13</v>
      </c>
    </row>
    <row r="47" spans="1:6" ht="78.75" x14ac:dyDescent="0.25">
      <c r="A47" s="103">
        <v>21</v>
      </c>
      <c r="B47" s="69" t="s">
        <v>39942</v>
      </c>
      <c r="C47" s="69" t="s">
        <v>39948</v>
      </c>
      <c r="D47" s="69" t="s">
        <v>39949</v>
      </c>
      <c r="E47" s="187">
        <v>1000000</v>
      </c>
      <c r="F47" s="103" t="s">
        <v>13</v>
      </c>
    </row>
    <row r="48" spans="1:6" x14ac:dyDescent="0.25">
      <c r="A48" s="103"/>
      <c r="B48" s="2346" t="s">
        <v>39950</v>
      </c>
      <c r="C48" s="2347"/>
      <c r="D48" s="69"/>
      <c r="E48" s="187"/>
      <c r="F48" s="103"/>
    </row>
    <row r="49" spans="1:6" ht="252" x14ac:dyDescent="0.25">
      <c r="A49" s="103">
        <v>22</v>
      </c>
      <c r="B49" s="101" t="s">
        <v>39951</v>
      </c>
      <c r="C49" s="69" t="s">
        <v>39952</v>
      </c>
      <c r="D49" s="69" t="s">
        <v>39662</v>
      </c>
      <c r="E49" s="186">
        <v>1169256.8</v>
      </c>
      <c r="F49" s="103" t="s">
        <v>13</v>
      </c>
    </row>
    <row r="50" spans="1:6" ht="252" x14ac:dyDescent="0.25">
      <c r="A50" s="103">
        <v>23</v>
      </c>
      <c r="B50" s="101" t="s">
        <v>39953</v>
      </c>
      <c r="C50" s="69" t="s">
        <v>39954</v>
      </c>
      <c r="D50" s="69" t="s">
        <v>39662</v>
      </c>
      <c r="E50" s="186">
        <v>1169256.8</v>
      </c>
      <c r="F50" s="103" t="s">
        <v>13</v>
      </c>
    </row>
    <row r="51" spans="1:6" ht="252" x14ac:dyDescent="0.25">
      <c r="A51" s="103">
        <v>24</v>
      </c>
      <c r="B51" s="101" t="s">
        <v>39955</v>
      </c>
      <c r="C51" s="69" t="s">
        <v>39956</v>
      </c>
      <c r="D51" s="69" t="s">
        <v>39662</v>
      </c>
      <c r="E51" s="186">
        <v>1169256.8</v>
      </c>
      <c r="F51" s="103" t="s">
        <v>13</v>
      </c>
    </row>
    <row r="52" spans="1:6" ht="252" x14ac:dyDescent="0.25">
      <c r="A52" s="103">
        <v>25</v>
      </c>
      <c r="B52" s="101" t="s">
        <v>39957</v>
      </c>
      <c r="C52" s="69" t="s">
        <v>39958</v>
      </c>
      <c r="D52" s="69" t="s">
        <v>39662</v>
      </c>
      <c r="E52" s="186">
        <v>1169256.8</v>
      </c>
      <c r="F52" s="103" t="s">
        <v>13</v>
      </c>
    </row>
    <row r="53" spans="1:6" x14ac:dyDescent="0.25">
      <c r="A53" s="103"/>
      <c r="B53" s="2576" t="s">
        <v>4808</v>
      </c>
      <c r="C53" s="2577"/>
      <c r="D53" s="69"/>
      <c r="E53" s="186"/>
      <c r="F53" s="103"/>
    </row>
    <row r="54" spans="1:6" ht="63" x14ac:dyDescent="0.25">
      <c r="A54" s="103">
        <v>26</v>
      </c>
      <c r="B54" s="101" t="s">
        <v>683</v>
      </c>
      <c r="C54" s="80" t="s">
        <v>39959</v>
      </c>
      <c r="D54" s="101" t="s">
        <v>37826</v>
      </c>
      <c r="E54" s="186">
        <v>3000000</v>
      </c>
      <c r="F54" s="103" t="s">
        <v>13</v>
      </c>
    </row>
    <row r="55" spans="1:6" ht="173.25" x14ac:dyDescent="0.25">
      <c r="A55" s="103">
        <v>27</v>
      </c>
      <c r="B55" s="101" t="s">
        <v>700</v>
      </c>
      <c r="C55" s="69" t="s">
        <v>39960</v>
      </c>
      <c r="D55" s="69" t="s">
        <v>39961</v>
      </c>
      <c r="E55" s="187">
        <v>3500000</v>
      </c>
      <c r="F55" s="103" t="s">
        <v>13</v>
      </c>
    </row>
    <row r="56" spans="1:6" x14ac:dyDescent="0.25">
      <c r="A56" s="103"/>
      <c r="B56" s="2576" t="s">
        <v>303</v>
      </c>
      <c r="C56" s="2577"/>
      <c r="D56" s="101"/>
      <c r="E56" s="186"/>
      <c r="F56" s="103"/>
    </row>
    <row r="57" spans="1:6" ht="126" x14ac:dyDescent="0.25">
      <c r="A57" s="103">
        <v>28</v>
      </c>
      <c r="B57" s="69" t="s">
        <v>700</v>
      </c>
      <c r="C57" s="69" t="s">
        <v>39962</v>
      </c>
      <c r="D57" s="69" t="s">
        <v>39963</v>
      </c>
      <c r="E57" s="187">
        <v>450000</v>
      </c>
      <c r="F57" s="103" t="s">
        <v>13</v>
      </c>
    </row>
    <row r="58" spans="1:6" ht="126" x14ac:dyDescent="0.25">
      <c r="A58" s="103">
        <v>29</v>
      </c>
      <c r="B58" s="69" t="s">
        <v>39964</v>
      </c>
      <c r="C58" s="69" t="s">
        <v>39965</v>
      </c>
      <c r="D58" s="69" t="s">
        <v>39963</v>
      </c>
      <c r="E58" s="187">
        <v>450000</v>
      </c>
      <c r="F58" s="103" t="s">
        <v>13</v>
      </c>
    </row>
    <row r="59" spans="1:6" ht="126" x14ac:dyDescent="0.25">
      <c r="A59" s="103">
        <v>30</v>
      </c>
      <c r="B59" s="69" t="s">
        <v>39966</v>
      </c>
      <c r="C59" s="69" t="s">
        <v>39967</v>
      </c>
      <c r="D59" s="69" t="s">
        <v>39968</v>
      </c>
      <c r="E59" s="187">
        <v>350000</v>
      </c>
      <c r="F59" s="103" t="s">
        <v>13</v>
      </c>
    </row>
    <row r="60" spans="1:6" ht="126" x14ac:dyDescent="0.25">
      <c r="A60" s="103">
        <v>31</v>
      </c>
      <c r="B60" s="69" t="s">
        <v>39911</v>
      </c>
      <c r="C60" s="69" t="s">
        <v>39969</v>
      </c>
      <c r="D60" s="69" t="s">
        <v>39968</v>
      </c>
      <c r="E60" s="187">
        <v>350000</v>
      </c>
      <c r="F60" s="103" t="s">
        <v>13</v>
      </c>
    </row>
    <row r="61" spans="1:6" x14ac:dyDescent="0.25">
      <c r="A61" s="135"/>
      <c r="B61" s="3178" t="s">
        <v>949</v>
      </c>
      <c r="C61" s="3179"/>
      <c r="D61" s="3180"/>
      <c r="E61" s="1690">
        <f>SUM(E24:E60)</f>
        <v>50428448.249999985</v>
      </c>
      <c r="F61" s="1691"/>
    </row>
    <row r="62" spans="1:6" ht="24" customHeight="1" x14ac:dyDescent="0.25">
      <c r="A62" s="252"/>
      <c r="B62" s="2373" t="s">
        <v>324</v>
      </c>
      <c r="C62" s="2374"/>
      <c r="D62" s="252"/>
      <c r="E62" s="1919">
        <f>E61+E22+E17</f>
        <v>86810344.799999982</v>
      </c>
      <c r="F62" s="252"/>
    </row>
    <row r="66" spans="1:6" x14ac:dyDescent="0.25">
      <c r="A66" s="3071" t="s">
        <v>0</v>
      </c>
      <c r="B66" s="3071"/>
      <c r="C66" s="3071"/>
      <c r="D66" s="3071"/>
      <c r="E66" s="3071"/>
      <c r="F66" s="3071"/>
    </row>
    <row r="67" spans="1:6" x14ac:dyDescent="0.25">
      <c r="A67" s="3071" t="s">
        <v>39889</v>
      </c>
      <c r="B67" s="3071"/>
      <c r="C67" s="3071"/>
      <c r="D67" s="3071"/>
      <c r="E67" s="3071"/>
      <c r="F67" s="3071"/>
    </row>
    <row r="68" spans="1:6" x14ac:dyDescent="0.25">
      <c r="A68" s="3071" t="s">
        <v>281</v>
      </c>
      <c r="B68" s="3071"/>
      <c r="C68" s="3071"/>
      <c r="D68" s="3071"/>
      <c r="E68" s="3071"/>
      <c r="F68" s="3071"/>
    </row>
    <row r="69" spans="1:6" ht="31.5" x14ac:dyDescent="0.25">
      <c r="A69" s="1547" t="s">
        <v>3</v>
      </c>
      <c r="B69" s="1548" t="s">
        <v>283</v>
      </c>
      <c r="C69" s="1548" t="s">
        <v>284</v>
      </c>
      <c r="D69" s="1548" t="s">
        <v>285</v>
      </c>
      <c r="E69" s="301" t="s">
        <v>1202</v>
      </c>
      <c r="F69" s="1549" t="s">
        <v>287</v>
      </c>
    </row>
    <row r="70" spans="1:6" x14ac:dyDescent="0.25">
      <c r="A70" s="43"/>
      <c r="B70" s="2328" t="s">
        <v>37763</v>
      </c>
      <c r="C70" s="2328"/>
      <c r="D70" s="42"/>
      <c r="E70" s="92"/>
      <c r="F70" s="42"/>
    </row>
    <row r="71" spans="1:6" ht="78.75" x14ac:dyDescent="0.25">
      <c r="A71" s="43">
        <v>1</v>
      </c>
      <c r="B71" s="42" t="s">
        <v>23</v>
      </c>
      <c r="C71" s="42" t="s">
        <v>39970</v>
      </c>
      <c r="D71" s="42" t="s">
        <v>541</v>
      </c>
      <c r="E71" s="150">
        <v>682758.62</v>
      </c>
      <c r="F71" s="43" t="s">
        <v>272</v>
      </c>
    </row>
    <row r="72" spans="1:6" x14ac:dyDescent="0.25">
      <c r="A72" s="43"/>
      <c r="B72" s="2381" t="s">
        <v>37528</v>
      </c>
      <c r="C72" s="2382"/>
      <c r="D72" s="44"/>
      <c r="E72" s="266"/>
      <c r="F72" s="43"/>
    </row>
    <row r="73" spans="1:6" ht="126" x14ac:dyDescent="0.25">
      <c r="A73" s="43">
        <v>2</v>
      </c>
      <c r="B73" s="42" t="s">
        <v>295</v>
      </c>
      <c r="C73" s="182" t="s">
        <v>39971</v>
      </c>
      <c r="D73" s="44" t="s">
        <v>488</v>
      </c>
      <c r="E73" s="150">
        <v>341379.32</v>
      </c>
      <c r="F73" s="43" t="s">
        <v>272</v>
      </c>
    </row>
    <row r="74" spans="1:6" ht="31.5" x14ac:dyDescent="0.25">
      <c r="A74" s="43"/>
      <c r="B74" s="38" t="s">
        <v>40</v>
      </c>
      <c r="C74" s="182"/>
      <c r="D74" s="44"/>
      <c r="E74" s="150"/>
      <c r="F74" s="43"/>
    </row>
    <row r="75" spans="1:6" ht="94.5" x14ac:dyDescent="0.25">
      <c r="A75" s="43">
        <v>3</v>
      </c>
      <c r="B75" s="42" t="s">
        <v>41</v>
      </c>
      <c r="C75" s="182" t="s">
        <v>39972</v>
      </c>
      <c r="D75" s="44" t="s">
        <v>43</v>
      </c>
      <c r="E75" s="150">
        <v>568965.51</v>
      </c>
      <c r="F75" s="43" t="s">
        <v>272</v>
      </c>
    </row>
    <row r="76" spans="1:6" x14ac:dyDescent="0.25">
      <c r="A76" s="43"/>
      <c r="B76" s="2381" t="s">
        <v>37296</v>
      </c>
      <c r="C76" s="2382"/>
      <c r="D76" s="44"/>
      <c r="E76" s="266"/>
      <c r="F76" s="43"/>
    </row>
    <row r="77" spans="1:6" ht="141.75" x14ac:dyDescent="0.25">
      <c r="A77" s="43">
        <v>4</v>
      </c>
      <c r="B77" s="269" t="s">
        <v>39973</v>
      </c>
      <c r="C77" s="182" t="s">
        <v>39910</v>
      </c>
      <c r="D77" s="42" t="s">
        <v>39974</v>
      </c>
      <c r="E77" s="150">
        <v>2200000</v>
      </c>
      <c r="F77" s="43" t="s">
        <v>13</v>
      </c>
    </row>
    <row r="78" spans="1:6" ht="141.75" x14ac:dyDescent="0.25">
      <c r="A78" s="43">
        <v>5</v>
      </c>
      <c r="B78" s="269" t="s">
        <v>39975</v>
      </c>
      <c r="C78" s="182" t="s">
        <v>39912</v>
      </c>
      <c r="D78" s="42" t="s">
        <v>39974</v>
      </c>
      <c r="E78" s="150">
        <v>2200000</v>
      </c>
      <c r="F78" s="43" t="s">
        <v>13</v>
      </c>
    </row>
    <row r="79" spans="1:6" ht="141.75" x14ac:dyDescent="0.25">
      <c r="A79" s="43">
        <v>6</v>
      </c>
      <c r="B79" s="269" t="s">
        <v>39976</v>
      </c>
      <c r="C79" s="182" t="s">
        <v>39914</v>
      </c>
      <c r="D79" s="42" t="s">
        <v>39974</v>
      </c>
      <c r="E79" s="150">
        <v>2200000</v>
      </c>
      <c r="F79" s="43" t="s">
        <v>13</v>
      </c>
    </row>
    <row r="80" spans="1:6" ht="47.25" x14ac:dyDescent="0.25">
      <c r="A80" s="43">
        <v>7</v>
      </c>
      <c r="B80" s="269" t="s">
        <v>39977</v>
      </c>
      <c r="C80" s="182" t="s">
        <v>39916</v>
      </c>
      <c r="D80" s="42" t="s">
        <v>39978</v>
      </c>
      <c r="E80" s="150">
        <v>1500000</v>
      </c>
      <c r="F80" s="43" t="s">
        <v>13</v>
      </c>
    </row>
    <row r="81" spans="1:6" ht="94.5" x14ac:dyDescent="0.25">
      <c r="A81" s="43">
        <v>8</v>
      </c>
      <c r="B81" s="269" t="s">
        <v>39979</v>
      </c>
      <c r="C81" s="182" t="s">
        <v>39918</v>
      </c>
      <c r="D81" s="269" t="s">
        <v>39980</v>
      </c>
      <c r="E81" s="150">
        <v>1686206.89</v>
      </c>
      <c r="F81" s="43" t="s">
        <v>13</v>
      </c>
    </row>
    <row r="82" spans="1:6" x14ac:dyDescent="0.25">
      <c r="A82" s="43"/>
      <c r="B82" s="2381" t="s">
        <v>248</v>
      </c>
      <c r="C82" s="2435"/>
      <c r="D82" s="2382"/>
      <c r="E82" s="268">
        <f>SUM(E71:E81)</f>
        <v>11379310.34</v>
      </c>
      <c r="F82" s="43"/>
    </row>
  </sheetData>
  <mergeCells count="23">
    <mergeCell ref="A68:F68"/>
    <mergeCell ref="B70:C70"/>
    <mergeCell ref="B72:C72"/>
    <mergeCell ref="B76:C76"/>
    <mergeCell ref="B82:D82"/>
    <mergeCell ref="A67:F67"/>
    <mergeCell ref="B56:C56"/>
    <mergeCell ref="B61:D61"/>
    <mergeCell ref="B62:C62"/>
    <mergeCell ref="A66:F66"/>
    <mergeCell ref="B53:C53"/>
    <mergeCell ref="B48:C48"/>
    <mergeCell ref="B39:C39"/>
    <mergeCell ref="A1:F1"/>
    <mergeCell ref="A2:F2"/>
    <mergeCell ref="A3:F3"/>
    <mergeCell ref="B5:C5"/>
    <mergeCell ref="B10:C10"/>
    <mergeCell ref="B17:D17"/>
    <mergeCell ref="B18:D18"/>
    <mergeCell ref="B23:C23"/>
    <mergeCell ref="B25:C25"/>
    <mergeCell ref="B36:C36"/>
  </mergeCells>
  <pageMargins left="0.7" right="0.7" top="0.75" bottom="0.75" header="0.3" footer="0.3"/>
</worksheet>
</file>

<file path=xl/worksheets/sheet2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36"/>
  <sheetViews>
    <sheetView topLeftCell="A109" workbookViewId="0">
      <selection activeCell="C118" sqref="C118"/>
    </sheetView>
  </sheetViews>
  <sheetFormatPr defaultRowHeight="15.75" x14ac:dyDescent="0.25"/>
  <cols>
    <col min="1" max="1" width="9.140625" style="128"/>
    <col min="2" max="2" width="17.5703125" style="128" customWidth="1"/>
    <col min="3" max="3" width="42.42578125" style="128" customWidth="1"/>
    <col min="4" max="4" width="18.42578125" style="128" customWidth="1"/>
    <col min="5" max="5" width="20.42578125" style="128" customWidth="1"/>
    <col min="6" max="6" width="11.28515625" style="128" customWidth="1"/>
    <col min="7" max="16384" width="9.140625" style="128"/>
  </cols>
  <sheetData>
    <row r="1" spans="1:6" x14ac:dyDescent="0.25">
      <c r="A1" s="3066" t="s">
        <v>0</v>
      </c>
      <c r="B1" s="3067"/>
      <c r="C1" s="3067"/>
      <c r="D1" s="3067"/>
      <c r="E1" s="3067"/>
      <c r="F1" s="3068"/>
    </row>
    <row r="2" spans="1:6" x14ac:dyDescent="0.25">
      <c r="A2" s="3066" t="s">
        <v>39981</v>
      </c>
      <c r="B2" s="3067"/>
      <c r="C2" s="3067"/>
      <c r="D2" s="3067"/>
      <c r="E2" s="3067"/>
      <c r="F2" s="3068"/>
    </row>
    <row r="3" spans="1:6" x14ac:dyDescent="0.25">
      <c r="A3" s="3066" t="s">
        <v>281</v>
      </c>
      <c r="B3" s="3067"/>
      <c r="C3" s="3067"/>
      <c r="D3" s="3067"/>
      <c r="E3" s="3067"/>
      <c r="F3" s="3068"/>
    </row>
    <row r="4" spans="1:6" x14ac:dyDescent="0.25">
      <c r="A4" s="130" t="s">
        <v>3</v>
      </c>
      <c r="B4" s="70" t="s">
        <v>5559</v>
      </c>
      <c r="C4" s="1407" t="s">
        <v>4425</v>
      </c>
      <c r="D4" s="1407" t="s">
        <v>4426</v>
      </c>
      <c r="E4" s="1692" t="s">
        <v>1202</v>
      </c>
      <c r="F4" s="1693" t="s">
        <v>8</v>
      </c>
    </row>
    <row r="5" spans="1:6" ht="47.25" x14ac:dyDescent="0.25">
      <c r="A5" s="156">
        <v>1</v>
      </c>
      <c r="B5" s="69" t="s">
        <v>289</v>
      </c>
      <c r="C5" s="69" t="s">
        <v>39982</v>
      </c>
      <c r="D5" s="69" t="s">
        <v>329</v>
      </c>
      <c r="E5" s="187">
        <v>1498500</v>
      </c>
      <c r="F5" s="72" t="s">
        <v>272</v>
      </c>
    </row>
    <row r="6" spans="1:6" ht="126" x14ac:dyDescent="0.25">
      <c r="A6" s="156">
        <v>2</v>
      </c>
      <c r="B6" s="69" t="s">
        <v>295</v>
      </c>
      <c r="C6" s="69" t="s">
        <v>40169</v>
      </c>
      <c r="D6" s="69" t="s">
        <v>488</v>
      </c>
      <c r="E6" s="187">
        <v>1442120.69</v>
      </c>
      <c r="F6" s="72" t="s">
        <v>272</v>
      </c>
    </row>
    <row r="7" spans="1:6" ht="31.5" x14ac:dyDescent="0.25">
      <c r="A7" s="156">
        <v>3</v>
      </c>
      <c r="B7" s="69" t="s">
        <v>17</v>
      </c>
      <c r="C7" s="69" t="s">
        <v>40170</v>
      </c>
      <c r="D7" s="69" t="s">
        <v>537</v>
      </c>
      <c r="E7" s="187">
        <v>20000</v>
      </c>
      <c r="F7" s="72" t="s">
        <v>272</v>
      </c>
    </row>
    <row r="8" spans="1:6" ht="78.75" x14ac:dyDescent="0.25">
      <c r="A8" s="156">
        <v>4</v>
      </c>
      <c r="B8" s="69" t="s">
        <v>23</v>
      </c>
      <c r="C8" s="69" t="s">
        <v>40171</v>
      </c>
      <c r="D8" s="69" t="s">
        <v>541</v>
      </c>
      <c r="E8" s="187">
        <v>1248000</v>
      </c>
      <c r="F8" s="72" t="s">
        <v>272</v>
      </c>
    </row>
    <row r="9" spans="1:6" x14ac:dyDescent="0.25">
      <c r="A9" s="130"/>
      <c r="B9" s="2351" t="s">
        <v>39983</v>
      </c>
      <c r="C9" s="2351"/>
      <c r="D9" s="70"/>
      <c r="E9" s="189"/>
      <c r="F9" s="71"/>
    </row>
    <row r="10" spans="1:6" ht="126" x14ac:dyDescent="0.25">
      <c r="A10" s="277">
        <v>5</v>
      </c>
      <c r="B10" s="69" t="s">
        <v>295</v>
      </c>
      <c r="C10" s="69" t="s">
        <v>39984</v>
      </c>
      <c r="D10" s="69" t="s">
        <v>488</v>
      </c>
      <c r="E10" s="187">
        <v>654310.34</v>
      </c>
      <c r="F10" s="72" t="s">
        <v>272</v>
      </c>
    </row>
    <row r="11" spans="1:6" ht="78.75" x14ac:dyDescent="0.25">
      <c r="A11" s="277">
        <v>6</v>
      </c>
      <c r="B11" s="69" t="s">
        <v>23</v>
      </c>
      <c r="C11" s="69" t="s">
        <v>39985</v>
      </c>
      <c r="D11" s="69" t="s">
        <v>541</v>
      </c>
      <c r="E11" s="187">
        <v>750000</v>
      </c>
      <c r="F11" s="72" t="s">
        <v>272</v>
      </c>
    </row>
    <row r="12" spans="1:6" ht="94.5" x14ac:dyDescent="0.25">
      <c r="A12" s="277">
        <v>7</v>
      </c>
      <c r="B12" s="69" t="s">
        <v>1662</v>
      </c>
      <c r="C12" s="69" t="s">
        <v>39986</v>
      </c>
      <c r="D12" s="69" t="s">
        <v>14974</v>
      </c>
      <c r="E12" s="187">
        <v>1200000</v>
      </c>
      <c r="F12" s="72" t="s">
        <v>272</v>
      </c>
    </row>
    <row r="13" spans="1:6" ht="63" x14ac:dyDescent="0.25">
      <c r="A13" s="277">
        <v>8</v>
      </c>
      <c r="B13" s="69" t="s">
        <v>4585</v>
      </c>
      <c r="C13" s="69" t="s">
        <v>39987</v>
      </c>
      <c r="D13" s="69" t="s">
        <v>20288</v>
      </c>
      <c r="E13" s="187">
        <v>4568965.5199999996</v>
      </c>
      <c r="F13" s="72" t="s">
        <v>272</v>
      </c>
    </row>
    <row r="14" spans="1:6" ht="299.25" x14ac:dyDescent="0.25">
      <c r="A14" s="277">
        <v>9</v>
      </c>
      <c r="B14" s="69" t="s">
        <v>478</v>
      </c>
      <c r="C14" s="69" t="s">
        <v>39988</v>
      </c>
      <c r="D14" s="69" t="s">
        <v>39989</v>
      </c>
      <c r="E14" s="187">
        <v>4677027.2</v>
      </c>
      <c r="F14" s="72" t="s">
        <v>13</v>
      </c>
    </row>
    <row r="15" spans="1:6" ht="78.75" x14ac:dyDescent="0.25">
      <c r="A15" s="277">
        <v>10</v>
      </c>
      <c r="B15" s="69" t="s">
        <v>10579</v>
      </c>
      <c r="C15" s="69" t="s">
        <v>39990</v>
      </c>
      <c r="D15" s="69" t="s">
        <v>10717</v>
      </c>
      <c r="E15" s="187">
        <v>4000000</v>
      </c>
      <c r="F15" s="72" t="s">
        <v>272</v>
      </c>
    </row>
    <row r="16" spans="1:6" ht="78.75" x14ac:dyDescent="0.25">
      <c r="A16" s="277">
        <v>11</v>
      </c>
      <c r="B16" s="69" t="s">
        <v>311</v>
      </c>
      <c r="C16" s="69" t="s">
        <v>39991</v>
      </c>
      <c r="D16" s="69" t="s">
        <v>39992</v>
      </c>
      <c r="E16" s="187">
        <v>12429009.07</v>
      </c>
      <c r="F16" s="72" t="s">
        <v>272</v>
      </c>
    </row>
    <row r="17" spans="1:6" x14ac:dyDescent="0.25">
      <c r="A17" s="277"/>
      <c r="B17" s="2348" t="s">
        <v>307</v>
      </c>
      <c r="C17" s="2350"/>
      <c r="D17" s="69"/>
      <c r="E17" s="187"/>
      <c r="F17" s="72"/>
    </row>
    <row r="18" spans="1:6" ht="110.25" x14ac:dyDescent="0.25">
      <c r="A18" s="277">
        <v>12</v>
      </c>
      <c r="B18" s="69" t="s">
        <v>39993</v>
      </c>
      <c r="C18" s="69" t="s">
        <v>39994</v>
      </c>
      <c r="D18" s="69" t="s">
        <v>40172</v>
      </c>
      <c r="E18" s="187">
        <v>780000</v>
      </c>
      <c r="F18" s="72" t="s">
        <v>13</v>
      </c>
    </row>
    <row r="19" spans="1:6" ht="204.75" x14ac:dyDescent="0.25">
      <c r="A19" s="277">
        <v>13</v>
      </c>
      <c r="B19" s="69" t="s">
        <v>39993</v>
      </c>
      <c r="C19" s="69" t="s">
        <v>39995</v>
      </c>
      <c r="D19" s="69" t="s">
        <v>40173</v>
      </c>
      <c r="E19" s="187">
        <v>400000</v>
      </c>
      <c r="F19" s="72" t="s">
        <v>13</v>
      </c>
    </row>
    <row r="20" spans="1:6" ht="110.25" x14ac:dyDescent="0.25">
      <c r="A20" s="277">
        <v>14</v>
      </c>
      <c r="B20" s="69" t="s">
        <v>39996</v>
      </c>
      <c r="C20" s="69" t="s">
        <v>39997</v>
      </c>
      <c r="D20" s="69" t="s">
        <v>40172</v>
      </c>
      <c r="E20" s="187">
        <v>556206</v>
      </c>
      <c r="F20" s="72" t="s">
        <v>13</v>
      </c>
    </row>
    <row r="21" spans="1:6" x14ac:dyDescent="0.25">
      <c r="A21" s="277"/>
      <c r="B21" s="2348" t="s">
        <v>303</v>
      </c>
      <c r="C21" s="2350"/>
      <c r="D21" s="69"/>
      <c r="E21" s="187"/>
      <c r="F21" s="72"/>
    </row>
    <row r="22" spans="1:6" ht="63" x14ac:dyDescent="0.25">
      <c r="A22" s="277">
        <v>15</v>
      </c>
      <c r="B22" s="2" t="s">
        <v>39998</v>
      </c>
      <c r="C22" s="69" t="s">
        <v>39999</v>
      </c>
      <c r="D22" s="69" t="s">
        <v>40000</v>
      </c>
      <c r="E22" s="187">
        <v>117500</v>
      </c>
      <c r="F22" s="72" t="s">
        <v>13</v>
      </c>
    </row>
    <row r="23" spans="1:6" ht="63" x14ac:dyDescent="0.25">
      <c r="A23" s="277">
        <v>16</v>
      </c>
      <c r="B23" s="2" t="s">
        <v>40001</v>
      </c>
      <c r="C23" s="69" t="s">
        <v>40002</v>
      </c>
      <c r="D23" s="69" t="s">
        <v>40003</v>
      </c>
      <c r="E23" s="187">
        <v>117500</v>
      </c>
      <c r="F23" s="72" t="s">
        <v>13</v>
      </c>
    </row>
    <row r="24" spans="1:6" ht="63" x14ac:dyDescent="0.25">
      <c r="A24" s="277">
        <v>17</v>
      </c>
      <c r="B24" s="2" t="s">
        <v>40004</v>
      </c>
      <c r="C24" s="69" t="s">
        <v>40005</v>
      </c>
      <c r="D24" s="69" t="s">
        <v>40003</v>
      </c>
      <c r="E24" s="187">
        <v>117500</v>
      </c>
      <c r="F24" s="72" t="s">
        <v>13</v>
      </c>
    </row>
    <row r="25" spans="1:6" ht="63" x14ac:dyDescent="0.25">
      <c r="A25" s="277">
        <v>18</v>
      </c>
      <c r="B25" s="69" t="s">
        <v>40006</v>
      </c>
      <c r="C25" s="69" t="s">
        <v>40007</v>
      </c>
      <c r="D25" s="69" t="s">
        <v>40003</v>
      </c>
      <c r="E25" s="187">
        <v>117500</v>
      </c>
      <c r="F25" s="72" t="s">
        <v>13</v>
      </c>
    </row>
    <row r="26" spans="1:6" ht="63" x14ac:dyDescent="0.25">
      <c r="A26" s="277">
        <v>19</v>
      </c>
      <c r="B26" s="69" t="s">
        <v>40008</v>
      </c>
      <c r="C26" s="69" t="s">
        <v>40009</v>
      </c>
      <c r="D26" s="69" t="s">
        <v>40003</v>
      </c>
      <c r="E26" s="187">
        <v>117500</v>
      </c>
      <c r="F26" s="72" t="s">
        <v>13</v>
      </c>
    </row>
    <row r="27" spans="1:6" ht="63" x14ac:dyDescent="0.25">
      <c r="A27" s="277">
        <v>20</v>
      </c>
      <c r="B27" s="69" t="s">
        <v>40010</v>
      </c>
      <c r="C27" s="69" t="s">
        <v>40011</v>
      </c>
      <c r="D27" s="69" t="s">
        <v>40003</v>
      </c>
      <c r="E27" s="187">
        <v>117500</v>
      </c>
      <c r="F27" s="72" t="s">
        <v>13</v>
      </c>
    </row>
    <row r="28" spans="1:6" ht="63" x14ac:dyDescent="0.25">
      <c r="A28" s="277">
        <v>21</v>
      </c>
      <c r="B28" s="69" t="s">
        <v>40012</v>
      </c>
      <c r="C28" s="69" t="s">
        <v>40013</v>
      </c>
      <c r="D28" s="69" t="s">
        <v>40003</v>
      </c>
      <c r="E28" s="187">
        <v>117500</v>
      </c>
      <c r="F28" s="72" t="s">
        <v>13</v>
      </c>
    </row>
    <row r="29" spans="1:6" ht="63" x14ac:dyDescent="0.25">
      <c r="A29" s="277">
        <v>22</v>
      </c>
      <c r="B29" s="69" t="s">
        <v>40014</v>
      </c>
      <c r="C29" s="69" t="s">
        <v>40015</v>
      </c>
      <c r="D29" s="69" t="s">
        <v>40003</v>
      </c>
      <c r="E29" s="187">
        <v>117500</v>
      </c>
      <c r="F29" s="72" t="s">
        <v>13</v>
      </c>
    </row>
    <row r="30" spans="1:6" ht="63" x14ac:dyDescent="0.25">
      <c r="A30" s="277">
        <v>23</v>
      </c>
      <c r="B30" s="69" t="s">
        <v>39993</v>
      </c>
      <c r="C30" s="69" t="s">
        <v>40016</v>
      </c>
      <c r="D30" s="69" t="s">
        <v>40003</v>
      </c>
      <c r="E30" s="187">
        <v>117500</v>
      </c>
      <c r="F30" s="72" t="s">
        <v>13</v>
      </c>
    </row>
    <row r="31" spans="1:6" ht="63" x14ac:dyDescent="0.25">
      <c r="A31" s="277">
        <v>24</v>
      </c>
      <c r="B31" s="69" t="s">
        <v>39996</v>
      </c>
      <c r="C31" s="69" t="s">
        <v>40017</v>
      </c>
      <c r="D31" s="69" t="s">
        <v>40003</v>
      </c>
      <c r="E31" s="187">
        <v>117500</v>
      </c>
      <c r="F31" s="72" t="s">
        <v>13</v>
      </c>
    </row>
    <row r="32" spans="1:6" ht="78.75" x14ac:dyDescent="0.25">
      <c r="A32" s="277">
        <v>25</v>
      </c>
      <c r="B32" s="69" t="s">
        <v>40018</v>
      </c>
      <c r="C32" s="69" t="s">
        <v>40019</v>
      </c>
      <c r="D32" s="69" t="s">
        <v>40020</v>
      </c>
      <c r="E32" s="187">
        <v>561206</v>
      </c>
      <c r="F32" s="72" t="s">
        <v>13</v>
      </c>
    </row>
    <row r="33" spans="1:6" x14ac:dyDescent="0.25">
      <c r="A33" s="277"/>
      <c r="B33" s="2348" t="s">
        <v>5895</v>
      </c>
      <c r="C33" s="2350"/>
      <c r="D33" s="69"/>
      <c r="E33" s="187"/>
      <c r="F33" s="72"/>
    </row>
    <row r="34" spans="1:6" ht="31.5" x14ac:dyDescent="0.25">
      <c r="A34" s="277">
        <v>26</v>
      </c>
      <c r="B34" s="69" t="s">
        <v>40021</v>
      </c>
      <c r="C34" s="69" t="s">
        <v>40022</v>
      </c>
      <c r="D34" s="69" t="s">
        <v>40023</v>
      </c>
      <c r="E34" s="187">
        <v>850000</v>
      </c>
      <c r="F34" s="72" t="s">
        <v>13</v>
      </c>
    </row>
    <row r="35" spans="1:6" ht="63" x14ac:dyDescent="0.25">
      <c r="A35" s="277">
        <v>27</v>
      </c>
      <c r="B35" s="69" t="s">
        <v>39993</v>
      </c>
      <c r="C35" s="69" t="s">
        <v>40024</v>
      </c>
      <c r="D35" s="69" t="s">
        <v>40025</v>
      </c>
      <c r="E35" s="187">
        <v>198000</v>
      </c>
      <c r="F35" s="72" t="s">
        <v>13</v>
      </c>
    </row>
    <row r="36" spans="1:6" ht="63" x14ac:dyDescent="0.25">
      <c r="A36" s="277">
        <v>28</v>
      </c>
      <c r="B36" s="69" t="s">
        <v>40026</v>
      </c>
      <c r="C36" s="69" t="s">
        <v>40027</v>
      </c>
      <c r="D36" s="69" t="s">
        <v>40028</v>
      </c>
      <c r="E36" s="187">
        <v>132000</v>
      </c>
      <c r="F36" s="72" t="s">
        <v>13</v>
      </c>
    </row>
    <row r="37" spans="1:6" ht="63" x14ac:dyDescent="0.25">
      <c r="A37" s="277">
        <v>29</v>
      </c>
      <c r="B37" s="69" t="s">
        <v>40029</v>
      </c>
      <c r="C37" s="69" t="s">
        <v>40030</v>
      </c>
      <c r="D37" s="69" t="s">
        <v>40028</v>
      </c>
      <c r="E37" s="187">
        <v>132000</v>
      </c>
      <c r="F37" s="72" t="s">
        <v>13</v>
      </c>
    </row>
    <row r="38" spans="1:6" ht="63" x14ac:dyDescent="0.25">
      <c r="A38" s="277">
        <v>30</v>
      </c>
      <c r="B38" s="69" t="s">
        <v>40031</v>
      </c>
      <c r="C38" s="69" t="s">
        <v>40032</v>
      </c>
      <c r="D38" s="69" t="s">
        <v>40028</v>
      </c>
      <c r="E38" s="187">
        <v>132000</v>
      </c>
      <c r="F38" s="72" t="s">
        <v>13</v>
      </c>
    </row>
    <row r="39" spans="1:6" ht="63" x14ac:dyDescent="0.25">
      <c r="A39" s="277">
        <v>31</v>
      </c>
      <c r="B39" s="69" t="s">
        <v>40033</v>
      </c>
      <c r="C39" s="69" t="s">
        <v>40034</v>
      </c>
      <c r="D39" s="69" t="s">
        <v>40028</v>
      </c>
      <c r="E39" s="187">
        <v>132000</v>
      </c>
      <c r="F39" s="72" t="s">
        <v>13</v>
      </c>
    </row>
    <row r="40" spans="1:6" ht="63" x14ac:dyDescent="0.25">
      <c r="A40" s="277">
        <v>32</v>
      </c>
      <c r="B40" s="69" t="s">
        <v>40035</v>
      </c>
      <c r="C40" s="69" t="s">
        <v>40036</v>
      </c>
      <c r="D40" s="69" t="s">
        <v>40037</v>
      </c>
      <c r="E40" s="187">
        <v>66000</v>
      </c>
      <c r="F40" s="72" t="s">
        <v>13</v>
      </c>
    </row>
    <row r="41" spans="1:6" ht="63" x14ac:dyDescent="0.25">
      <c r="A41" s="277">
        <v>33</v>
      </c>
      <c r="B41" s="69" t="s">
        <v>40038</v>
      </c>
      <c r="C41" s="69" t="s">
        <v>40039</v>
      </c>
      <c r="D41" s="69" t="s">
        <v>40028</v>
      </c>
      <c r="E41" s="187">
        <v>132000</v>
      </c>
      <c r="F41" s="72" t="s">
        <v>13</v>
      </c>
    </row>
    <row r="42" spans="1:6" ht="63" x14ac:dyDescent="0.25">
      <c r="A42" s="277">
        <v>34</v>
      </c>
      <c r="B42" s="69" t="s">
        <v>40040</v>
      </c>
      <c r="C42" s="69" t="s">
        <v>40041</v>
      </c>
      <c r="D42" s="69" t="s">
        <v>40028</v>
      </c>
      <c r="E42" s="187">
        <v>132000</v>
      </c>
      <c r="F42" s="72" t="s">
        <v>13</v>
      </c>
    </row>
    <row r="43" spans="1:6" ht="63" x14ac:dyDescent="0.25">
      <c r="A43" s="277">
        <v>35</v>
      </c>
      <c r="B43" s="69" t="s">
        <v>40042</v>
      </c>
      <c r="C43" s="69" t="s">
        <v>40043</v>
      </c>
      <c r="D43" s="69" t="s">
        <v>40028</v>
      </c>
      <c r="E43" s="187">
        <v>132000</v>
      </c>
      <c r="F43" s="72" t="s">
        <v>13</v>
      </c>
    </row>
    <row r="44" spans="1:6" ht="63" x14ac:dyDescent="0.25">
      <c r="A44" s="277">
        <v>36</v>
      </c>
      <c r="B44" s="69" t="s">
        <v>40044</v>
      </c>
      <c r="C44" s="69" t="s">
        <v>40045</v>
      </c>
      <c r="D44" s="69" t="s">
        <v>40028</v>
      </c>
      <c r="E44" s="187">
        <v>132000</v>
      </c>
      <c r="F44" s="72" t="s">
        <v>13</v>
      </c>
    </row>
    <row r="45" spans="1:6" ht="63" x14ac:dyDescent="0.25">
      <c r="A45" s="277">
        <v>37</v>
      </c>
      <c r="B45" s="69" t="s">
        <v>40046</v>
      </c>
      <c r="C45" s="69" t="s">
        <v>40047</v>
      </c>
      <c r="D45" s="69" t="s">
        <v>40028</v>
      </c>
      <c r="E45" s="187">
        <v>132000</v>
      </c>
      <c r="F45" s="72" t="s">
        <v>13</v>
      </c>
    </row>
    <row r="46" spans="1:6" ht="63" x14ac:dyDescent="0.25">
      <c r="A46" s="277">
        <v>38</v>
      </c>
      <c r="B46" s="69" t="s">
        <v>40048</v>
      </c>
      <c r="C46" s="69" t="s">
        <v>40049</v>
      </c>
      <c r="D46" s="69" t="s">
        <v>40028</v>
      </c>
      <c r="E46" s="187">
        <v>132000</v>
      </c>
      <c r="F46" s="72" t="s">
        <v>13</v>
      </c>
    </row>
    <row r="47" spans="1:6" ht="63" x14ac:dyDescent="0.25">
      <c r="A47" s="277">
        <v>39</v>
      </c>
      <c r="B47" s="69" t="s">
        <v>40050</v>
      </c>
      <c r="C47" s="69" t="s">
        <v>40051</v>
      </c>
      <c r="D47" s="69" t="s">
        <v>40028</v>
      </c>
      <c r="E47" s="187">
        <v>132000</v>
      </c>
      <c r="F47" s="72" t="s">
        <v>13</v>
      </c>
    </row>
    <row r="48" spans="1:6" ht="63" x14ac:dyDescent="0.25">
      <c r="A48" s="277">
        <v>40</v>
      </c>
      <c r="B48" s="69" t="s">
        <v>40052</v>
      </c>
      <c r="C48" s="69" t="s">
        <v>40053</v>
      </c>
      <c r="D48" s="69" t="s">
        <v>40025</v>
      </c>
      <c r="E48" s="187">
        <v>198300</v>
      </c>
      <c r="F48" s="72" t="s">
        <v>13</v>
      </c>
    </row>
    <row r="49" spans="1:6" ht="63" x14ac:dyDescent="0.25">
      <c r="A49" s="277">
        <v>41</v>
      </c>
      <c r="B49" s="69" t="s">
        <v>40054</v>
      </c>
      <c r="C49" s="69" t="s">
        <v>40055</v>
      </c>
      <c r="D49" s="69" t="s">
        <v>40028</v>
      </c>
      <c r="E49" s="187">
        <v>132200</v>
      </c>
      <c r="F49" s="72" t="s">
        <v>13</v>
      </c>
    </row>
    <row r="50" spans="1:6" ht="63" x14ac:dyDescent="0.25">
      <c r="A50" s="277">
        <v>42</v>
      </c>
      <c r="B50" s="69" t="s">
        <v>40056</v>
      </c>
      <c r="C50" s="69" t="s">
        <v>40057</v>
      </c>
      <c r="D50" s="69" t="s">
        <v>40028</v>
      </c>
      <c r="E50" s="187">
        <v>132200</v>
      </c>
      <c r="F50" s="72" t="s">
        <v>13</v>
      </c>
    </row>
    <row r="51" spans="1:6" ht="63" x14ac:dyDescent="0.25">
      <c r="A51" s="277">
        <v>43</v>
      </c>
      <c r="B51" s="69" t="s">
        <v>40058</v>
      </c>
      <c r="C51" s="69" t="s">
        <v>40059</v>
      </c>
      <c r="D51" s="69" t="s">
        <v>40060</v>
      </c>
      <c r="E51" s="187">
        <v>99150</v>
      </c>
      <c r="F51" s="72" t="s">
        <v>13</v>
      </c>
    </row>
    <row r="52" spans="1:6" ht="63" x14ac:dyDescent="0.25">
      <c r="A52" s="277">
        <v>44</v>
      </c>
      <c r="B52" s="69" t="s">
        <v>40061</v>
      </c>
      <c r="C52" s="69" t="s">
        <v>40062</v>
      </c>
      <c r="D52" s="69" t="s">
        <v>40060</v>
      </c>
      <c r="E52" s="187">
        <v>99150</v>
      </c>
      <c r="F52" s="72" t="s">
        <v>13</v>
      </c>
    </row>
    <row r="53" spans="1:6" ht="63" x14ac:dyDescent="0.25">
      <c r="A53" s="277">
        <v>45</v>
      </c>
      <c r="B53" s="69" t="s">
        <v>40063</v>
      </c>
      <c r="C53" s="69" t="s">
        <v>40064</v>
      </c>
      <c r="D53" s="69" t="s">
        <v>40028</v>
      </c>
      <c r="E53" s="187">
        <v>132200</v>
      </c>
      <c r="F53" s="72" t="s">
        <v>13</v>
      </c>
    </row>
    <row r="54" spans="1:6" ht="63" x14ac:dyDescent="0.25">
      <c r="A54" s="277">
        <v>46</v>
      </c>
      <c r="B54" s="69" t="s">
        <v>40065</v>
      </c>
      <c r="C54" s="69" t="s">
        <v>40066</v>
      </c>
      <c r="D54" s="69" t="s">
        <v>40060</v>
      </c>
      <c r="E54" s="187">
        <v>99150</v>
      </c>
      <c r="F54" s="72" t="s">
        <v>13</v>
      </c>
    </row>
    <row r="55" spans="1:6" ht="63" x14ac:dyDescent="0.25">
      <c r="A55" s="277">
        <v>47</v>
      </c>
      <c r="B55" s="69" t="s">
        <v>40067</v>
      </c>
      <c r="C55" s="69" t="s">
        <v>40068</v>
      </c>
      <c r="D55" s="69" t="s">
        <v>40025</v>
      </c>
      <c r="E55" s="187">
        <v>198300</v>
      </c>
      <c r="F55" s="72" t="s">
        <v>13</v>
      </c>
    </row>
    <row r="56" spans="1:6" ht="63" x14ac:dyDescent="0.25">
      <c r="A56" s="277">
        <v>48</v>
      </c>
      <c r="B56" s="69" t="s">
        <v>40069</v>
      </c>
      <c r="C56" s="69" t="s">
        <v>40070</v>
      </c>
      <c r="D56" s="69" t="s">
        <v>40060</v>
      </c>
      <c r="E56" s="187">
        <v>99000</v>
      </c>
      <c r="F56" s="72" t="s">
        <v>13</v>
      </c>
    </row>
    <row r="57" spans="1:6" ht="63" x14ac:dyDescent="0.25">
      <c r="A57" s="277">
        <v>49</v>
      </c>
      <c r="B57" s="69" t="s">
        <v>39998</v>
      </c>
      <c r="C57" s="69" t="s">
        <v>40071</v>
      </c>
      <c r="D57" s="69" t="s">
        <v>40028</v>
      </c>
      <c r="E57" s="187">
        <v>132000</v>
      </c>
      <c r="F57" s="72" t="s">
        <v>13</v>
      </c>
    </row>
    <row r="58" spans="1:6" ht="63" x14ac:dyDescent="0.25">
      <c r="A58" s="277">
        <v>50</v>
      </c>
      <c r="B58" s="69" t="s">
        <v>40072</v>
      </c>
      <c r="C58" s="69" t="s">
        <v>40073</v>
      </c>
      <c r="D58" s="69" t="s">
        <v>40074</v>
      </c>
      <c r="E58" s="187">
        <v>132000</v>
      </c>
      <c r="F58" s="72" t="s">
        <v>13</v>
      </c>
    </row>
    <row r="59" spans="1:6" ht="63" x14ac:dyDescent="0.25">
      <c r="A59" s="277">
        <v>51</v>
      </c>
      <c r="B59" s="69" t="s">
        <v>40075</v>
      </c>
      <c r="C59" s="69" t="s">
        <v>40076</v>
      </c>
      <c r="D59" s="69" t="s">
        <v>40077</v>
      </c>
      <c r="E59" s="187">
        <v>99000</v>
      </c>
      <c r="F59" s="72" t="s">
        <v>13</v>
      </c>
    </row>
    <row r="60" spans="1:6" ht="63" x14ac:dyDescent="0.25">
      <c r="A60" s="277">
        <v>52</v>
      </c>
      <c r="B60" s="69" t="s">
        <v>40078</v>
      </c>
      <c r="C60" s="69" t="s">
        <v>40079</v>
      </c>
      <c r="D60" s="69" t="s">
        <v>40077</v>
      </c>
      <c r="E60" s="187">
        <v>99150</v>
      </c>
      <c r="F60" s="72" t="s">
        <v>13</v>
      </c>
    </row>
    <row r="61" spans="1:6" ht="63" x14ac:dyDescent="0.25">
      <c r="A61" s="277">
        <v>53</v>
      </c>
      <c r="B61" s="69" t="s">
        <v>40080</v>
      </c>
      <c r="C61" s="69" t="s">
        <v>40081</v>
      </c>
      <c r="D61" s="69" t="s">
        <v>40074</v>
      </c>
      <c r="E61" s="187">
        <v>132200</v>
      </c>
      <c r="F61" s="72" t="s">
        <v>13</v>
      </c>
    </row>
    <row r="62" spans="1:6" ht="31.5" x14ac:dyDescent="0.25">
      <c r="A62" s="277">
        <v>54</v>
      </c>
      <c r="B62" s="69" t="s">
        <v>40082</v>
      </c>
      <c r="C62" s="69" t="s">
        <v>40083</v>
      </c>
      <c r="D62" s="69" t="s">
        <v>40084</v>
      </c>
      <c r="E62" s="187">
        <v>850000</v>
      </c>
      <c r="F62" s="72" t="s">
        <v>13</v>
      </c>
    </row>
    <row r="63" spans="1:6" ht="31.5" x14ac:dyDescent="0.25">
      <c r="A63" s="277">
        <v>55</v>
      </c>
      <c r="B63" s="69" t="s">
        <v>40085</v>
      </c>
      <c r="C63" s="69" t="s">
        <v>40086</v>
      </c>
      <c r="D63" s="69" t="s">
        <v>40084</v>
      </c>
      <c r="E63" s="187">
        <v>850000</v>
      </c>
      <c r="F63" s="72" t="s">
        <v>13</v>
      </c>
    </row>
    <row r="64" spans="1:6" ht="252" x14ac:dyDescent="0.25">
      <c r="A64" s="277">
        <v>56</v>
      </c>
      <c r="B64" s="69" t="s">
        <v>40087</v>
      </c>
      <c r="C64" s="69" t="s">
        <v>40088</v>
      </c>
      <c r="D64" s="69" t="s">
        <v>40089</v>
      </c>
      <c r="E64" s="187">
        <v>800000</v>
      </c>
      <c r="F64" s="72" t="s">
        <v>13</v>
      </c>
    </row>
    <row r="65" spans="1:6" ht="78.75" x14ac:dyDescent="0.25">
      <c r="A65" s="277">
        <v>57</v>
      </c>
      <c r="B65" s="69" t="s">
        <v>40044</v>
      </c>
      <c r="C65" s="69" t="s">
        <v>40090</v>
      </c>
      <c r="D65" s="69" t="s">
        <v>40091</v>
      </c>
      <c r="E65" s="187">
        <v>2000000</v>
      </c>
      <c r="F65" s="72" t="s">
        <v>13</v>
      </c>
    </row>
    <row r="66" spans="1:6" ht="47.25" x14ac:dyDescent="0.25">
      <c r="A66" s="277">
        <v>58</v>
      </c>
      <c r="B66" s="69" t="s">
        <v>40092</v>
      </c>
      <c r="C66" s="69" t="s">
        <v>40093</v>
      </c>
      <c r="D66" s="69" t="s">
        <v>8467</v>
      </c>
      <c r="E66" s="187">
        <v>1600000</v>
      </c>
      <c r="F66" s="72" t="s">
        <v>13</v>
      </c>
    </row>
    <row r="67" spans="1:6" ht="31.5" x14ac:dyDescent="0.25">
      <c r="A67" s="277">
        <v>59</v>
      </c>
      <c r="B67" s="69" t="s">
        <v>40094</v>
      </c>
      <c r="C67" s="69" t="s">
        <v>40095</v>
      </c>
      <c r="D67" s="69" t="s">
        <v>40096</v>
      </c>
      <c r="E67" s="187">
        <v>850000</v>
      </c>
      <c r="F67" s="72" t="s">
        <v>13</v>
      </c>
    </row>
    <row r="68" spans="1:6" ht="31.5" x14ac:dyDescent="0.25">
      <c r="A68" s="277">
        <v>60</v>
      </c>
      <c r="B68" s="69" t="s">
        <v>40097</v>
      </c>
      <c r="C68" s="69" t="s">
        <v>40098</v>
      </c>
      <c r="D68" s="69" t="s">
        <v>40099</v>
      </c>
      <c r="E68" s="187">
        <v>850000</v>
      </c>
      <c r="F68" s="72" t="s">
        <v>13</v>
      </c>
    </row>
    <row r="69" spans="1:6" ht="47.25" x14ac:dyDescent="0.25">
      <c r="A69" s="277">
        <v>61</v>
      </c>
      <c r="B69" s="69" t="s">
        <v>40100</v>
      </c>
      <c r="C69" s="69" t="s">
        <v>40101</v>
      </c>
      <c r="D69" s="69" t="s">
        <v>40102</v>
      </c>
      <c r="E69" s="187">
        <v>1500000</v>
      </c>
      <c r="F69" s="72" t="s">
        <v>13</v>
      </c>
    </row>
    <row r="70" spans="1:6" ht="31.5" x14ac:dyDescent="0.25">
      <c r="A70" s="277">
        <v>62</v>
      </c>
      <c r="B70" s="69" t="s">
        <v>40103</v>
      </c>
      <c r="C70" s="69" t="s">
        <v>40104</v>
      </c>
      <c r="D70" s="69" t="s">
        <v>40105</v>
      </c>
      <c r="E70" s="187">
        <v>1700000</v>
      </c>
      <c r="F70" s="72" t="s">
        <v>13</v>
      </c>
    </row>
    <row r="71" spans="1:6" ht="31.5" x14ac:dyDescent="0.25">
      <c r="A71" s="277">
        <v>63</v>
      </c>
      <c r="B71" s="69" t="s">
        <v>40106</v>
      </c>
      <c r="C71" s="69" t="s">
        <v>40107</v>
      </c>
      <c r="D71" s="69" t="s">
        <v>40108</v>
      </c>
      <c r="E71" s="187">
        <v>850000</v>
      </c>
      <c r="F71" s="72" t="s">
        <v>13</v>
      </c>
    </row>
    <row r="72" spans="1:6" ht="31.5" x14ac:dyDescent="0.25">
      <c r="A72" s="277">
        <v>64</v>
      </c>
      <c r="B72" s="69" t="s">
        <v>40109</v>
      </c>
      <c r="C72" s="69" t="s">
        <v>40110</v>
      </c>
      <c r="D72" s="69" t="s">
        <v>40084</v>
      </c>
      <c r="E72" s="187">
        <v>850000</v>
      </c>
      <c r="F72" s="72" t="s">
        <v>13</v>
      </c>
    </row>
    <row r="73" spans="1:6" ht="31.5" x14ac:dyDescent="0.25">
      <c r="A73" s="277">
        <v>65</v>
      </c>
      <c r="B73" s="69" t="s">
        <v>40056</v>
      </c>
      <c r="C73" s="69" t="s">
        <v>40111</v>
      </c>
      <c r="D73" s="69" t="s">
        <v>40112</v>
      </c>
      <c r="E73" s="187">
        <v>1700000</v>
      </c>
      <c r="F73" s="72" t="s">
        <v>13</v>
      </c>
    </row>
    <row r="74" spans="1:6" ht="31.5" x14ac:dyDescent="0.25">
      <c r="A74" s="277">
        <v>66</v>
      </c>
      <c r="B74" s="69" t="s">
        <v>40113</v>
      </c>
      <c r="C74" s="69" t="s">
        <v>40114</v>
      </c>
      <c r="D74" s="69" t="s">
        <v>40084</v>
      </c>
      <c r="E74" s="187">
        <v>850000</v>
      </c>
      <c r="F74" s="72" t="s">
        <v>13</v>
      </c>
    </row>
    <row r="75" spans="1:6" ht="31.5" x14ac:dyDescent="0.25">
      <c r="A75" s="277">
        <v>67</v>
      </c>
      <c r="B75" s="69" t="s">
        <v>40115</v>
      </c>
      <c r="C75" s="69" t="s">
        <v>40116</v>
      </c>
      <c r="D75" s="69" t="s">
        <v>40084</v>
      </c>
      <c r="E75" s="187">
        <v>850000</v>
      </c>
      <c r="F75" s="72" t="s">
        <v>13</v>
      </c>
    </row>
    <row r="76" spans="1:6" ht="31.5" x14ac:dyDescent="0.25">
      <c r="A76" s="277">
        <v>68</v>
      </c>
      <c r="B76" s="69" t="s">
        <v>40069</v>
      </c>
      <c r="C76" s="69" t="s">
        <v>40117</v>
      </c>
      <c r="D76" s="69" t="s">
        <v>40084</v>
      </c>
      <c r="E76" s="187">
        <v>850000</v>
      </c>
      <c r="F76" s="72" t="s">
        <v>13</v>
      </c>
    </row>
    <row r="77" spans="1:6" ht="31.5" x14ac:dyDescent="0.25">
      <c r="A77" s="277">
        <v>69</v>
      </c>
      <c r="B77" s="69" t="s">
        <v>40118</v>
      </c>
      <c r="C77" s="69" t="s">
        <v>40119</v>
      </c>
      <c r="D77" s="69" t="s">
        <v>40084</v>
      </c>
      <c r="E77" s="187">
        <v>850000</v>
      </c>
      <c r="F77" s="72" t="s">
        <v>13</v>
      </c>
    </row>
    <row r="78" spans="1:6" ht="31.5" x14ac:dyDescent="0.25">
      <c r="A78" s="277">
        <v>70</v>
      </c>
      <c r="B78" s="69" t="s">
        <v>40120</v>
      </c>
      <c r="C78" s="69" t="s">
        <v>40121</v>
      </c>
      <c r="D78" s="69" t="s">
        <v>40084</v>
      </c>
      <c r="E78" s="187">
        <v>850000</v>
      </c>
      <c r="F78" s="72" t="s">
        <v>13</v>
      </c>
    </row>
    <row r="79" spans="1:6" ht="31.5" x14ac:dyDescent="0.25">
      <c r="A79" s="277">
        <v>71</v>
      </c>
      <c r="B79" s="69" t="s">
        <v>40122</v>
      </c>
      <c r="C79" s="69" t="s">
        <v>40123</v>
      </c>
      <c r="D79" s="69" t="s">
        <v>40084</v>
      </c>
      <c r="E79" s="187">
        <v>850000</v>
      </c>
      <c r="F79" s="72" t="s">
        <v>13</v>
      </c>
    </row>
    <row r="80" spans="1:6" ht="267.75" x14ac:dyDescent="0.25">
      <c r="A80" s="277">
        <v>72</v>
      </c>
      <c r="B80" s="69" t="s">
        <v>40124</v>
      </c>
      <c r="C80" s="69" t="s">
        <v>40125</v>
      </c>
      <c r="D80" s="69" t="s">
        <v>40126</v>
      </c>
      <c r="E80" s="187">
        <v>1000000</v>
      </c>
      <c r="F80" s="72" t="s">
        <v>13</v>
      </c>
    </row>
    <row r="81" spans="1:6" ht="31.5" x14ac:dyDescent="0.25">
      <c r="A81" s="277">
        <v>73</v>
      </c>
      <c r="B81" s="69" t="s">
        <v>40127</v>
      </c>
      <c r="C81" s="69" t="s">
        <v>40128</v>
      </c>
      <c r="D81" s="69" t="s">
        <v>40084</v>
      </c>
      <c r="E81" s="187">
        <v>850000</v>
      </c>
      <c r="F81" s="72" t="s">
        <v>13</v>
      </c>
    </row>
    <row r="82" spans="1:6" ht="31.5" x14ac:dyDescent="0.25">
      <c r="A82" s="277">
        <v>74</v>
      </c>
      <c r="B82" s="69" t="s">
        <v>40129</v>
      </c>
      <c r="C82" s="69" t="s">
        <v>40130</v>
      </c>
      <c r="D82" s="69" t="s">
        <v>40084</v>
      </c>
      <c r="E82" s="187">
        <v>850000</v>
      </c>
      <c r="F82" s="72" t="s">
        <v>13</v>
      </c>
    </row>
    <row r="83" spans="1:6" ht="31.5" x14ac:dyDescent="0.25">
      <c r="A83" s="277">
        <v>75</v>
      </c>
      <c r="B83" s="69" t="s">
        <v>40131</v>
      </c>
      <c r="C83" s="69" t="s">
        <v>40132</v>
      </c>
      <c r="D83" s="69" t="s">
        <v>40112</v>
      </c>
      <c r="E83" s="187">
        <v>1700000</v>
      </c>
      <c r="F83" s="72" t="s">
        <v>13</v>
      </c>
    </row>
    <row r="84" spans="1:6" ht="63" x14ac:dyDescent="0.25">
      <c r="A84" s="277">
        <v>76</v>
      </c>
      <c r="B84" s="69" t="s">
        <v>40067</v>
      </c>
      <c r="C84" s="69" t="s">
        <v>40133</v>
      </c>
      <c r="D84" s="69" t="s">
        <v>40134</v>
      </c>
      <c r="E84" s="187">
        <v>180000</v>
      </c>
      <c r="F84" s="72" t="s">
        <v>13</v>
      </c>
    </row>
    <row r="85" spans="1:6" ht="63" x14ac:dyDescent="0.25">
      <c r="A85" s="277">
        <v>77</v>
      </c>
      <c r="B85" s="69" t="s">
        <v>40052</v>
      </c>
      <c r="C85" s="69" t="s">
        <v>40135</v>
      </c>
      <c r="D85" s="69" t="s">
        <v>40134</v>
      </c>
      <c r="E85" s="187">
        <v>180000</v>
      </c>
      <c r="F85" s="72" t="s">
        <v>13</v>
      </c>
    </row>
    <row r="86" spans="1:6" x14ac:dyDescent="0.25">
      <c r="A86" s="277"/>
      <c r="B86" s="2348" t="s">
        <v>5872</v>
      </c>
      <c r="C86" s="2350"/>
      <c r="D86" s="69"/>
      <c r="E86" s="187"/>
      <c r="F86" s="72"/>
    </row>
    <row r="87" spans="1:6" ht="63" x14ac:dyDescent="0.25">
      <c r="A87" s="277">
        <v>78</v>
      </c>
      <c r="B87" s="69" t="s">
        <v>40136</v>
      </c>
      <c r="C87" s="69" t="s">
        <v>40137</v>
      </c>
      <c r="D87" s="69" t="s">
        <v>40138</v>
      </c>
      <c r="E87" s="187">
        <v>540000</v>
      </c>
      <c r="F87" s="72" t="s">
        <v>13</v>
      </c>
    </row>
    <row r="88" spans="1:6" ht="63" x14ac:dyDescent="0.25">
      <c r="A88" s="277">
        <v>79</v>
      </c>
      <c r="B88" s="69" t="s">
        <v>39996</v>
      </c>
      <c r="C88" s="69" t="s">
        <v>40139</v>
      </c>
      <c r="D88" s="69" t="s">
        <v>40138</v>
      </c>
      <c r="E88" s="187">
        <v>540000</v>
      </c>
      <c r="F88" s="72" t="s">
        <v>13</v>
      </c>
    </row>
    <row r="89" spans="1:6" ht="63" x14ac:dyDescent="0.25">
      <c r="A89" s="277">
        <v>80</v>
      </c>
      <c r="B89" s="69" t="s">
        <v>40140</v>
      </c>
      <c r="C89" s="69" t="s">
        <v>40141</v>
      </c>
      <c r="D89" s="69" t="s">
        <v>40142</v>
      </c>
      <c r="E89" s="187">
        <v>360000</v>
      </c>
      <c r="F89" s="72" t="s">
        <v>13</v>
      </c>
    </row>
    <row r="90" spans="1:6" ht="63" x14ac:dyDescent="0.25">
      <c r="A90" s="277">
        <v>81</v>
      </c>
      <c r="B90" s="69" t="s">
        <v>40004</v>
      </c>
      <c r="C90" s="69" t="s">
        <v>40143</v>
      </c>
      <c r="D90" s="69" t="s">
        <v>40144</v>
      </c>
      <c r="E90" s="187">
        <v>229500</v>
      </c>
      <c r="F90" s="72" t="s">
        <v>13</v>
      </c>
    </row>
    <row r="91" spans="1:6" ht="63" x14ac:dyDescent="0.25">
      <c r="A91" s="277">
        <v>82</v>
      </c>
      <c r="B91" s="69" t="s">
        <v>40008</v>
      </c>
      <c r="C91" s="69" t="s">
        <v>40145</v>
      </c>
      <c r="D91" s="69" t="s">
        <v>40146</v>
      </c>
      <c r="E91" s="187">
        <v>331500</v>
      </c>
      <c r="F91" s="72" t="s">
        <v>13</v>
      </c>
    </row>
    <row r="92" spans="1:6" ht="63" x14ac:dyDescent="0.25">
      <c r="A92" s="277">
        <v>83</v>
      </c>
      <c r="B92" s="69" t="s">
        <v>40001</v>
      </c>
      <c r="C92" s="69" t="s">
        <v>40147</v>
      </c>
      <c r="D92" s="69" t="s">
        <v>40148</v>
      </c>
      <c r="E92" s="187">
        <v>255000</v>
      </c>
      <c r="F92" s="72" t="s">
        <v>13</v>
      </c>
    </row>
    <row r="93" spans="1:6" ht="63" x14ac:dyDescent="0.25">
      <c r="A93" s="277">
        <v>84</v>
      </c>
      <c r="B93" s="69" t="s">
        <v>39996</v>
      </c>
      <c r="C93" s="69" t="s">
        <v>40149</v>
      </c>
      <c r="D93" s="69" t="s">
        <v>40150</v>
      </c>
      <c r="E93" s="187">
        <v>340000</v>
      </c>
      <c r="F93" s="72" t="s">
        <v>13</v>
      </c>
    </row>
    <row r="94" spans="1:6" ht="63" x14ac:dyDescent="0.25">
      <c r="A94" s="277">
        <v>85</v>
      </c>
      <c r="B94" s="69" t="s">
        <v>40014</v>
      </c>
      <c r="C94" s="69" t="s">
        <v>40151</v>
      </c>
      <c r="D94" s="69" t="s">
        <v>40150</v>
      </c>
      <c r="E94" s="187">
        <v>344000</v>
      </c>
      <c r="F94" s="72" t="s">
        <v>13</v>
      </c>
    </row>
    <row r="95" spans="1:6" ht="31.5" x14ac:dyDescent="0.25">
      <c r="A95" s="277">
        <v>86</v>
      </c>
      <c r="B95" s="69" t="s">
        <v>40008</v>
      </c>
      <c r="C95" s="69" t="s">
        <v>40152</v>
      </c>
      <c r="D95" s="69" t="s">
        <v>40153</v>
      </c>
      <c r="E95" s="187">
        <v>1700000</v>
      </c>
      <c r="F95" s="72" t="s">
        <v>13</v>
      </c>
    </row>
    <row r="96" spans="1:6" ht="267.75" x14ac:dyDescent="0.25">
      <c r="A96" s="277">
        <v>87</v>
      </c>
      <c r="B96" s="69" t="s">
        <v>40004</v>
      </c>
      <c r="C96" s="69" t="s">
        <v>40154</v>
      </c>
      <c r="D96" s="69" t="s">
        <v>40155</v>
      </c>
      <c r="E96" s="187">
        <v>2500000</v>
      </c>
      <c r="F96" s="72" t="s">
        <v>13</v>
      </c>
    </row>
    <row r="97" spans="1:6" ht="31.5" x14ac:dyDescent="0.25">
      <c r="A97" s="277">
        <v>88</v>
      </c>
      <c r="B97" s="69" t="s">
        <v>40156</v>
      </c>
      <c r="C97" s="69" t="s">
        <v>40157</v>
      </c>
      <c r="D97" s="69" t="s">
        <v>40112</v>
      </c>
      <c r="E97" s="187">
        <v>1700000</v>
      </c>
      <c r="F97" s="72" t="s">
        <v>13</v>
      </c>
    </row>
    <row r="98" spans="1:6" ht="31.5" x14ac:dyDescent="0.25">
      <c r="A98" s="277">
        <v>89</v>
      </c>
      <c r="B98" s="69" t="s">
        <v>40158</v>
      </c>
      <c r="C98" s="69" t="s">
        <v>40159</v>
      </c>
      <c r="D98" s="69" t="s">
        <v>40112</v>
      </c>
      <c r="E98" s="187">
        <v>1700000</v>
      </c>
      <c r="F98" s="72" t="s">
        <v>13</v>
      </c>
    </row>
    <row r="99" spans="1:6" ht="110.25" x14ac:dyDescent="0.25">
      <c r="A99" s="277">
        <v>90</v>
      </c>
      <c r="B99" s="69" t="s">
        <v>40160</v>
      </c>
      <c r="C99" s="69" t="s">
        <v>40161</v>
      </c>
      <c r="D99" s="69" t="s">
        <v>40162</v>
      </c>
      <c r="E99" s="187">
        <v>1700000</v>
      </c>
      <c r="F99" s="72" t="s">
        <v>13</v>
      </c>
    </row>
    <row r="100" spans="1:6" ht="78.75" x14ac:dyDescent="0.25">
      <c r="A100" s="277">
        <v>91</v>
      </c>
      <c r="B100" s="69" t="s">
        <v>40163</v>
      </c>
      <c r="C100" s="69" t="s">
        <v>40164</v>
      </c>
      <c r="D100" s="69" t="s">
        <v>40165</v>
      </c>
      <c r="E100" s="187">
        <v>1500000</v>
      </c>
      <c r="F100" s="72" t="s">
        <v>13</v>
      </c>
    </row>
    <row r="101" spans="1:6" ht="78.75" x14ac:dyDescent="0.25">
      <c r="A101" s="277">
        <v>92</v>
      </c>
      <c r="B101" s="69" t="s">
        <v>40166</v>
      </c>
      <c r="C101" s="69" t="s">
        <v>40167</v>
      </c>
      <c r="D101" s="69" t="s">
        <v>40168</v>
      </c>
      <c r="E101" s="187">
        <v>3000000</v>
      </c>
      <c r="F101" s="72" t="s">
        <v>13</v>
      </c>
    </row>
    <row r="102" spans="1:6" x14ac:dyDescent="0.25">
      <c r="A102" s="277"/>
      <c r="B102" s="131"/>
      <c r="C102" s="2934" t="s">
        <v>248</v>
      </c>
      <c r="D102" s="2934"/>
      <c r="E102" s="449">
        <f>SUM(E5:E101)</f>
        <v>81310344.819999993</v>
      </c>
      <c r="F102" s="541"/>
    </row>
    <row r="103" spans="1:6" x14ac:dyDescent="0.25">
      <c r="A103" s="590"/>
      <c r="B103" s="2427" t="s">
        <v>9</v>
      </c>
      <c r="C103" s="2427"/>
      <c r="D103" s="2427"/>
      <c r="E103" s="358"/>
      <c r="F103" s="359"/>
    </row>
    <row r="104" spans="1:6" ht="63" x14ac:dyDescent="0.25">
      <c r="A104" s="131">
        <v>1</v>
      </c>
      <c r="B104" s="69" t="s">
        <v>269</v>
      </c>
      <c r="C104" s="7" t="s">
        <v>39672</v>
      </c>
      <c r="D104" s="69" t="s">
        <v>271</v>
      </c>
      <c r="E104" s="187">
        <v>1000000</v>
      </c>
      <c r="F104" s="131" t="s">
        <v>272</v>
      </c>
    </row>
    <row r="105" spans="1:6" x14ac:dyDescent="0.25">
      <c r="A105" s="131"/>
      <c r="B105" s="70" t="s">
        <v>273</v>
      </c>
      <c r="C105" s="7"/>
      <c r="D105" s="69"/>
      <c r="E105" s="187"/>
      <c r="F105" s="131"/>
    </row>
    <row r="106" spans="1:6" ht="94.5" x14ac:dyDescent="0.25">
      <c r="A106" s="131">
        <v>2</v>
      </c>
      <c r="B106" s="69" t="s">
        <v>274</v>
      </c>
      <c r="C106" s="7" t="s">
        <v>39673</v>
      </c>
      <c r="D106" s="69" t="s">
        <v>276</v>
      </c>
      <c r="E106" s="187">
        <v>4500000</v>
      </c>
      <c r="F106" s="131" t="s">
        <v>277</v>
      </c>
    </row>
    <row r="107" spans="1:6" x14ac:dyDescent="0.25">
      <c r="A107" s="131"/>
      <c r="B107" s="70" t="s">
        <v>248</v>
      </c>
      <c r="C107" s="69"/>
      <c r="D107" s="69"/>
      <c r="E107" s="189">
        <v>5500000</v>
      </c>
      <c r="F107" s="131"/>
    </row>
    <row r="108" spans="1:6" x14ac:dyDescent="0.25">
      <c r="A108" s="88"/>
      <c r="B108" s="88" t="s">
        <v>324</v>
      </c>
      <c r="C108" s="88"/>
      <c r="D108" s="88"/>
      <c r="E108" s="89">
        <f>E107+E102</f>
        <v>86810344.819999993</v>
      </c>
      <c r="F108" s="88"/>
    </row>
    <row r="112" spans="1:6" x14ac:dyDescent="0.25">
      <c r="A112" s="2861" t="s">
        <v>0</v>
      </c>
      <c r="B112" s="2862"/>
      <c r="C112" s="2862"/>
      <c r="D112" s="2862"/>
      <c r="E112" s="2862"/>
      <c r="F112" s="2863"/>
    </row>
    <row r="113" spans="1:6" x14ac:dyDescent="0.25">
      <c r="A113" s="2861" t="s">
        <v>41590</v>
      </c>
      <c r="B113" s="2862"/>
      <c r="C113" s="2862"/>
      <c r="D113" s="2862"/>
      <c r="E113" s="2862"/>
      <c r="F113" s="2863"/>
    </row>
    <row r="114" spans="1:6" x14ac:dyDescent="0.25">
      <c r="A114" s="2861" t="s">
        <v>281</v>
      </c>
      <c r="B114" s="2862"/>
      <c r="C114" s="2862"/>
      <c r="D114" s="2862"/>
      <c r="E114" s="2862"/>
      <c r="F114" s="2863"/>
    </row>
    <row r="115" spans="1:6" x14ac:dyDescent="0.25">
      <c r="A115" s="553" t="s">
        <v>3</v>
      </c>
      <c r="B115" s="382" t="s">
        <v>283</v>
      </c>
      <c r="C115" s="382" t="s">
        <v>284</v>
      </c>
      <c r="D115" s="382" t="s">
        <v>285</v>
      </c>
      <c r="E115" s="332" t="s">
        <v>1202</v>
      </c>
      <c r="F115" s="382" t="s">
        <v>287</v>
      </c>
    </row>
    <row r="116" spans="1:6" x14ac:dyDescent="0.25">
      <c r="A116" s="193"/>
      <c r="B116" s="2365" t="s">
        <v>27054</v>
      </c>
      <c r="C116" s="2367"/>
      <c r="D116" s="382"/>
      <c r="E116" s="332"/>
      <c r="F116" s="382"/>
    </row>
    <row r="117" spans="1:6" ht="47.25" x14ac:dyDescent="0.25">
      <c r="A117" s="156">
        <v>1</v>
      </c>
      <c r="B117" s="149" t="s">
        <v>289</v>
      </c>
      <c r="C117" s="149" t="s">
        <v>39982</v>
      </c>
      <c r="D117" s="149" t="s">
        <v>329</v>
      </c>
      <c r="E117" s="408">
        <v>100000</v>
      </c>
      <c r="F117" s="149" t="s">
        <v>272</v>
      </c>
    </row>
    <row r="118" spans="1:6" ht="126" x14ac:dyDescent="0.25">
      <c r="A118" s="156">
        <v>2</v>
      </c>
      <c r="B118" s="149" t="s">
        <v>295</v>
      </c>
      <c r="C118" s="149" t="s">
        <v>41591</v>
      </c>
      <c r="D118" s="149" t="s">
        <v>488</v>
      </c>
      <c r="E118" s="408">
        <v>350000</v>
      </c>
      <c r="F118" s="149" t="s">
        <v>272</v>
      </c>
    </row>
    <row r="119" spans="1:6" ht="78.75" x14ac:dyDescent="0.25">
      <c r="A119" s="156">
        <v>3</v>
      </c>
      <c r="B119" s="149" t="s">
        <v>23</v>
      </c>
      <c r="C119" s="149" t="s">
        <v>41592</v>
      </c>
      <c r="D119" s="149" t="s">
        <v>541</v>
      </c>
      <c r="E119" s="408">
        <v>200000</v>
      </c>
      <c r="F119" s="149" t="s">
        <v>272</v>
      </c>
    </row>
    <row r="120" spans="1:6" x14ac:dyDescent="0.25">
      <c r="A120" s="156"/>
      <c r="B120" s="2365" t="s">
        <v>37528</v>
      </c>
      <c r="C120" s="2367"/>
      <c r="D120" s="149"/>
      <c r="E120" s="408"/>
      <c r="F120" s="149"/>
    </row>
    <row r="121" spans="1:6" ht="126" x14ac:dyDescent="0.25">
      <c r="A121" s="156">
        <v>4</v>
      </c>
      <c r="B121" s="149" t="s">
        <v>295</v>
      </c>
      <c r="C121" s="156" t="s">
        <v>39984</v>
      </c>
      <c r="D121" s="149" t="s">
        <v>25843</v>
      </c>
      <c r="E121" s="408">
        <v>215345.32</v>
      </c>
      <c r="F121" s="149" t="s">
        <v>272</v>
      </c>
    </row>
    <row r="122" spans="1:6" ht="78.75" x14ac:dyDescent="0.25">
      <c r="A122" s="156">
        <v>5</v>
      </c>
      <c r="B122" s="149" t="s">
        <v>23</v>
      </c>
      <c r="C122" s="149" t="s">
        <v>39985</v>
      </c>
      <c r="D122" s="149" t="s">
        <v>541</v>
      </c>
      <c r="E122" s="408">
        <v>150000</v>
      </c>
      <c r="F122" s="149" t="s">
        <v>272</v>
      </c>
    </row>
    <row r="123" spans="1:6" x14ac:dyDescent="0.25">
      <c r="A123" s="156"/>
      <c r="B123" s="2365" t="s">
        <v>739</v>
      </c>
      <c r="C123" s="2367"/>
      <c r="D123" s="149"/>
      <c r="E123" s="408"/>
      <c r="F123" s="149"/>
    </row>
    <row r="124" spans="1:6" ht="63" x14ac:dyDescent="0.25">
      <c r="A124" s="156">
        <v>6</v>
      </c>
      <c r="B124" s="156" t="s">
        <v>4585</v>
      </c>
      <c r="C124" s="149" t="s">
        <v>39987</v>
      </c>
      <c r="D124" s="156" t="s">
        <v>20288</v>
      </c>
      <c r="E124" s="140">
        <v>568965.51</v>
      </c>
      <c r="F124" s="156" t="s">
        <v>272</v>
      </c>
    </row>
    <row r="125" spans="1:6" x14ac:dyDescent="0.25">
      <c r="A125" s="156"/>
      <c r="B125" s="2375" t="s">
        <v>37296</v>
      </c>
      <c r="C125" s="2376"/>
      <c r="D125" s="156"/>
      <c r="E125" s="140"/>
      <c r="F125" s="156"/>
    </row>
    <row r="126" spans="1:6" ht="94.5" x14ac:dyDescent="0.25">
      <c r="A126" s="156">
        <v>7</v>
      </c>
      <c r="B126" s="149" t="s">
        <v>41593</v>
      </c>
      <c r="C126" s="149" t="s">
        <v>41594</v>
      </c>
      <c r="D126" s="149" t="s">
        <v>41595</v>
      </c>
      <c r="E126" s="408">
        <v>1900000</v>
      </c>
      <c r="F126" s="149" t="s">
        <v>13</v>
      </c>
    </row>
    <row r="127" spans="1:6" ht="63" x14ac:dyDescent="0.25">
      <c r="A127" s="156">
        <v>8</v>
      </c>
      <c r="B127" s="149" t="s">
        <v>40067</v>
      </c>
      <c r="C127" s="149" t="s">
        <v>41596</v>
      </c>
      <c r="D127" s="156" t="s">
        <v>41597</v>
      </c>
      <c r="E127" s="1724">
        <v>301000</v>
      </c>
      <c r="F127" s="149" t="s">
        <v>13</v>
      </c>
    </row>
    <row r="128" spans="1:6" ht="63" x14ac:dyDescent="0.25">
      <c r="A128" s="156">
        <v>9</v>
      </c>
      <c r="B128" s="149" t="s">
        <v>40052</v>
      </c>
      <c r="C128" s="149" t="s">
        <v>41598</v>
      </c>
      <c r="D128" s="156" t="s">
        <v>41599</v>
      </c>
      <c r="E128" s="1724">
        <v>294000</v>
      </c>
      <c r="F128" s="149" t="s">
        <v>13</v>
      </c>
    </row>
    <row r="129" spans="1:6" x14ac:dyDescent="0.25">
      <c r="A129" s="156"/>
      <c r="B129" s="2365" t="s">
        <v>37298</v>
      </c>
      <c r="C129" s="2367"/>
      <c r="D129" s="156"/>
      <c r="E129" s="1724"/>
      <c r="F129" s="149"/>
    </row>
    <row r="130" spans="1:6" ht="31.5" x14ac:dyDescent="0.25">
      <c r="A130" s="156">
        <v>10</v>
      </c>
      <c r="B130" s="149" t="s">
        <v>40136</v>
      </c>
      <c r="C130" s="149" t="s">
        <v>41600</v>
      </c>
      <c r="D130" s="156" t="s">
        <v>41601</v>
      </c>
      <c r="E130" s="1724">
        <v>300000</v>
      </c>
      <c r="F130" s="149" t="s">
        <v>13</v>
      </c>
    </row>
    <row r="131" spans="1:6" ht="409.5" x14ac:dyDescent="0.25">
      <c r="A131" s="156">
        <v>11</v>
      </c>
      <c r="B131" s="149" t="s">
        <v>39996</v>
      </c>
      <c r="C131" s="149" t="s">
        <v>41602</v>
      </c>
      <c r="D131" s="149" t="s">
        <v>41603</v>
      </c>
      <c r="E131" s="408">
        <v>1400000</v>
      </c>
      <c r="F131" s="149" t="s">
        <v>13</v>
      </c>
    </row>
    <row r="132" spans="1:6" ht="409.5" x14ac:dyDescent="0.25">
      <c r="A132" s="156">
        <v>12</v>
      </c>
      <c r="B132" s="149" t="s">
        <v>40140</v>
      </c>
      <c r="C132" s="149" t="s">
        <v>41604</v>
      </c>
      <c r="D132" s="149" t="s">
        <v>41603</v>
      </c>
      <c r="E132" s="408">
        <v>1400000</v>
      </c>
      <c r="F132" s="149" t="s">
        <v>13</v>
      </c>
    </row>
    <row r="133" spans="1:6" ht="409.5" x14ac:dyDescent="0.25">
      <c r="A133" s="156">
        <v>13</v>
      </c>
      <c r="B133" s="149" t="s">
        <v>40004</v>
      </c>
      <c r="C133" s="149" t="s">
        <v>41605</v>
      </c>
      <c r="D133" s="149" t="s">
        <v>41603</v>
      </c>
      <c r="E133" s="408">
        <v>1400000</v>
      </c>
      <c r="F133" s="149" t="s">
        <v>13</v>
      </c>
    </row>
    <row r="134" spans="1:6" ht="409.5" x14ac:dyDescent="0.25">
      <c r="A134" s="156">
        <v>14</v>
      </c>
      <c r="B134" s="149" t="s">
        <v>40008</v>
      </c>
      <c r="C134" s="149" t="s">
        <v>41606</v>
      </c>
      <c r="D134" s="149" t="s">
        <v>41603</v>
      </c>
      <c r="E134" s="408">
        <v>1400000</v>
      </c>
      <c r="F134" s="149" t="s">
        <v>13</v>
      </c>
    </row>
    <row r="135" spans="1:6" ht="409.5" x14ac:dyDescent="0.25">
      <c r="A135" s="156">
        <v>15</v>
      </c>
      <c r="B135" s="149" t="s">
        <v>41607</v>
      </c>
      <c r="C135" s="149" t="s">
        <v>41608</v>
      </c>
      <c r="D135" s="149" t="s">
        <v>41603</v>
      </c>
      <c r="E135" s="408">
        <v>1400000</v>
      </c>
      <c r="F135" s="149" t="s">
        <v>13</v>
      </c>
    </row>
    <row r="136" spans="1:6" x14ac:dyDescent="0.25">
      <c r="A136" s="156"/>
      <c r="B136" s="2475" t="s">
        <v>41609</v>
      </c>
      <c r="C136" s="2475"/>
      <c r="D136" s="2475"/>
      <c r="E136" s="558">
        <v>11379310.83</v>
      </c>
      <c r="F136" s="251"/>
    </row>
  </sheetData>
  <mergeCells count="19">
    <mergeCell ref="B33:C33"/>
    <mergeCell ref="B86:C86"/>
    <mergeCell ref="C102:D102"/>
    <mergeCell ref="B103:D103"/>
    <mergeCell ref="A1:F1"/>
    <mergeCell ref="A2:F2"/>
    <mergeCell ref="A3:F3"/>
    <mergeCell ref="B9:C9"/>
    <mergeCell ref="B17:C17"/>
    <mergeCell ref="B21:C21"/>
    <mergeCell ref="B123:C123"/>
    <mergeCell ref="B125:C125"/>
    <mergeCell ref="B129:C129"/>
    <mergeCell ref="B136:D136"/>
    <mergeCell ref="A112:F112"/>
    <mergeCell ref="A113:F113"/>
    <mergeCell ref="A114:F114"/>
    <mergeCell ref="B116:C116"/>
    <mergeCell ref="B120:C120"/>
  </mergeCells>
  <pageMargins left="0.7" right="0.7" top="0.75" bottom="0.75" header="0.3" footer="0.3"/>
</worksheet>
</file>

<file path=xl/worksheets/sheet2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5"/>
  <sheetViews>
    <sheetView topLeftCell="A85" workbookViewId="0">
      <selection activeCell="C118" sqref="C118"/>
    </sheetView>
  </sheetViews>
  <sheetFormatPr defaultRowHeight="15.75" x14ac:dyDescent="0.25"/>
  <cols>
    <col min="1" max="1" width="9.140625" style="128"/>
    <col min="2" max="2" width="17.140625" style="128" customWidth="1"/>
    <col min="3" max="3" width="44.28515625" style="128" customWidth="1"/>
    <col min="4" max="4" width="20.42578125" style="128" customWidth="1"/>
    <col min="5" max="5" width="20.140625" style="128" customWidth="1"/>
    <col min="6" max="6" width="12.85546875" style="128" customWidth="1"/>
    <col min="7" max="16384" width="9.140625" style="128"/>
  </cols>
  <sheetData>
    <row r="1" spans="1:6" x14ac:dyDescent="0.25">
      <c r="A1" s="3062" t="s">
        <v>0</v>
      </c>
      <c r="B1" s="3062"/>
      <c r="C1" s="3062"/>
      <c r="D1" s="3062"/>
      <c r="E1" s="3062"/>
      <c r="F1" s="3062"/>
    </row>
    <row r="2" spans="1:6" x14ac:dyDescent="0.25">
      <c r="A2" s="3062" t="s">
        <v>40340</v>
      </c>
      <c r="B2" s="3062"/>
      <c r="C2" s="3062"/>
      <c r="D2" s="3062"/>
      <c r="E2" s="3062"/>
      <c r="F2" s="3062"/>
    </row>
    <row r="3" spans="1:6" x14ac:dyDescent="0.25">
      <c r="A3" s="3062" t="s">
        <v>281</v>
      </c>
      <c r="B3" s="3062"/>
      <c r="C3" s="3062"/>
      <c r="D3" s="3062"/>
      <c r="E3" s="3062"/>
      <c r="F3" s="3062"/>
    </row>
    <row r="4" spans="1:6" x14ac:dyDescent="0.25">
      <c r="A4" s="130" t="s">
        <v>3</v>
      </c>
      <c r="B4" s="70" t="s">
        <v>283</v>
      </c>
      <c r="C4" s="70" t="s">
        <v>284</v>
      </c>
      <c r="D4" s="70" t="s">
        <v>285</v>
      </c>
      <c r="E4" s="71" t="s">
        <v>1202</v>
      </c>
      <c r="F4" s="71" t="s">
        <v>287</v>
      </c>
    </row>
    <row r="5" spans="1:6" x14ac:dyDescent="0.25">
      <c r="A5" s="131"/>
      <c r="B5" s="2351" t="s">
        <v>288</v>
      </c>
      <c r="C5" s="2351"/>
      <c r="D5" s="70"/>
      <c r="E5" s="71"/>
      <c r="F5" s="71"/>
    </row>
    <row r="6" spans="1:6" ht="47.25" x14ac:dyDescent="0.25">
      <c r="A6" s="131">
        <v>1</v>
      </c>
      <c r="B6" s="69" t="s">
        <v>289</v>
      </c>
      <c r="C6" s="69" t="s">
        <v>40341</v>
      </c>
      <c r="D6" s="69" t="s">
        <v>329</v>
      </c>
      <c r="E6" s="74">
        <v>716400</v>
      </c>
      <c r="F6" s="72" t="s">
        <v>135</v>
      </c>
    </row>
    <row r="7" spans="1:6" ht="110.25" x14ac:dyDescent="0.25">
      <c r="A7" s="131">
        <v>2</v>
      </c>
      <c r="B7" s="69" t="s">
        <v>295</v>
      </c>
      <c r="C7" s="69" t="s">
        <v>40342</v>
      </c>
      <c r="D7" s="69" t="s">
        <v>488</v>
      </c>
      <c r="E7" s="74">
        <v>1964220.69</v>
      </c>
      <c r="F7" s="72" t="s">
        <v>135</v>
      </c>
    </row>
    <row r="8" spans="1:6" ht="31.5" x14ac:dyDescent="0.25">
      <c r="A8" s="131">
        <v>3</v>
      </c>
      <c r="B8" s="69" t="s">
        <v>17</v>
      </c>
      <c r="C8" s="69" t="s">
        <v>40343</v>
      </c>
      <c r="D8" s="69" t="s">
        <v>537</v>
      </c>
      <c r="E8" s="74">
        <v>28000</v>
      </c>
      <c r="F8" s="72" t="s">
        <v>135</v>
      </c>
    </row>
    <row r="9" spans="1:6" ht="78.75" x14ac:dyDescent="0.25">
      <c r="A9" s="131">
        <v>4</v>
      </c>
      <c r="B9" s="69" t="s">
        <v>23</v>
      </c>
      <c r="C9" s="69" t="s">
        <v>40344</v>
      </c>
      <c r="D9" s="69" t="s">
        <v>541</v>
      </c>
      <c r="E9" s="74">
        <v>1500000</v>
      </c>
      <c r="F9" s="72" t="s">
        <v>135</v>
      </c>
    </row>
    <row r="10" spans="1:6" x14ac:dyDescent="0.25">
      <c r="A10" s="131"/>
      <c r="B10" s="2351" t="s">
        <v>39983</v>
      </c>
      <c r="C10" s="2351"/>
      <c r="D10" s="69"/>
      <c r="E10" s="74"/>
      <c r="F10" s="72"/>
    </row>
    <row r="11" spans="1:6" ht="94.5" x14ac:dyDescent="0.25">
      <c r="A11" s="131">
        <v>5</v>
      </c>
      <c r="B11" s="69" t="s">
        <v>295</v>
      </c>
      <c r="C11" s="69" t="s">
        <v>40345</v>
      </c>
      <c r="D11" s="69" t="s">
        <v>336</v>
      </c>
      <c r="E11" s="74">
        <v>600000</v>
      </c>
      <c r="F11" s="72" t="s">
        <v>135</v>
      </c>
    </row>
    <row r="12" spans="1:6" ht="78.75" x14ac:dyDescent="0.25">
      <c r="A12" s="131">
        <v>6</v>
      </c>
      <c r="B12" s="69" t="s">
        <v>23</v>
      </c>
      <c r="C12" s="69" t="s">
        <v>40346</v>
      </c>
      <c r="D12" s="69" t="s">
        <v>541</v>
      </c>
      <c r="E12" s="74">
        <v>1204310.04</v>
      </c>
      <c r="F12" s="72" t="s">
        <v>135</v>
      </c>
    </row>
    <row r="13" spans="1:6" ht="78.75" x14ac:dyDescent="0.25">
      <c r="A13" s="131">
        <v>7</v>
      </c>
      <c r="B13" s="69" t="s">
        <v>299</v>
      </c>
      <c r="C13" s="69" t="s">
        <v>40347</v>
      </c>
      <c r="D13" s="69" t="s">
        <v>40348</v>
      </c>
      <c r="E13" s="74">
        <v>800000</v>
      </c>
      <c r="F13" s="72" t="s">
        <v>135</v>
      </c>
    </row>
    <row r="14" spans="1:6" x14ac:dyDescent="0.25">
      <c r="A14" s="131"/>
      <c r="B14" s="2351" t="s">
        <v>739</v>
      </c>
      <c r="C14" s="2351"/>
      <c r="D14" s="69"/>
      <c r="E14" s="74"/>
      <c r="F14" s="72"/>
    </row>
    <row r="15" spans="1:6" ht="78.75" x14ac:dyDescent="0.25">
      <c r="A15" s="131">
        <v>8</v>
      </c>
      <c r="B15" s="69" t="s">
        <v>41</v>
      </c>
      <c r="C15" s="69" t="s">
        <v>40349</v>
      </c>
      <c r="D15" s="69" t="s">
        <v>43</v>
      </c>
      <c r="E15" s="74">
        <v>4568965.5199999996</v>
      </c>
      <c r="F15" s="72" t="s">
        <v>135</v>
      </c>
    </row>
    <row r="16" spans="1:6" ht="204.75" x14ac:dyDescent="0.25">
      <c r="A16" s="131">
        <v>9</v>
      </c>
      <c r="B16" s="69" t="s">
        <v>307</v>
      </c>
      <c r="C16" s="69" t="s">
        <v>40350</v>
      </c>
      <c r="D16" s="69" t="s">
        <v>40351</v>
      </c>
      <c r="E16" s="132">
        <v>1736206.9</v>
      </c>
      <c r="F16" s="72" t="s">
        <v>135</v>
      </c>
    </row>
    <row r="17" spans="1:6" x14ac:dyDescent="0.25">
      <c r="A17" s="131"/>
      <c r="B17" s="2351" t="s">
        <v>34</v>
      </c>
      <c r="C17" s="2351"/>
      <c r="D17" s="69"/>
      <c r="E17" s="132"/>
      <c r="F17" s="72"/>
    </row>
    <row r="18" spans="1:6" ht="47.25" x14ac:dyDescent="0.25">
      <c r="A18" s="131">
        <v>10</v>
      </c>
      <c r="B18" s="69" t="s">
        <v>309</v>
      </c>
      <c r="C18" s="69" t="s">
        <v>40352</v>
      </c>
      <c r="D18" s="69" t="s">
        <v>554</v>
      </c>
      <c r="E18" s="74">
        <v>8202586.21</v>
      </c>
      <c r="F18" s="72" t="s">
        <v>135</v>
      </c>
    </row>
    <row r="19" spans="1:6" ht="31.5" x14ac:dyDescent="0.25">
      <c r="A19" s="131">
        <v>11</v>
      </c>
      <c r="B19" s="69" t="s">
        <v>342</v>
      </c>
      <c r="C19" s="69" t="s">
        <v>40353</v>
      </c>
      <c r="D19" s="69" t="s">
        <v>554</v>
      </c>
      <c r="E19" s="74">
        <v>9000000</v>
      </c>
      <c r="F19" s="72" t="s">
        <v>135</v>
      </c>
    </row>
    <row r="20" spans="1:6" x14ac:dyDescent="0.25">
      <c r="A20" s="131"/>
      <c r="B20" s="2351" t="s">
        <v>37296</v>
      </c>
      <c r="C20" s="2351"/>
      <c r="D20" s="69"/>
      <c r="E20" s="74"/>
      <c r="F20" s="72"/>
    </row>
    <row r="21" spans="1:6" ht="31.5" x14ac:dyDescent="0.25">
      <c r="A21" s="131">
        <v>12</v>
      </c>
      <c r="B21" s="69" t="s">
        <v>40354</v>
      </c>
      <c r="C21" s="69" t="s">
        <v>40355</v>
      </c>
      <c r="D21" s="69" t="s">
        <v>3027</v>
      </c>
      <c r="E21" s="74">
        <v>800000</v>
      </c>
      <c r="F21" s="72" t="s">
        <v>13</v>
      </c>
    </row>
    <row r="22" spans="1:6" ht="31.5" x14ac:dyDescent="0.25">
      <c r="A22" s="131">
        <v>13</v>
      </c>
      <c r="B22" s="69" t="s">
        <v>40356</v>
      </c>
      <c r="C22" s="69" t="s">
        <v>40357</v>
      </c>
      <c r="D22" s="69" t="s">
        <v>8770</v>
      </c>
      <c r="E22" s="74">
        <v>1600000</v>
      </c>
      <c r="F22" s="72" t="s">
        <v>13</v>
      </c>
    </row>
    <row r="23" spans="1:6" ht="78.75" x14ac:dyDescent="0.25">
      <c r="A23" s="131">
        <v>14</v>
      </c>
      <c r="B23" s="69" t="s">
        <v>40358</v>
      </c>
      <c r="C23" s="69" t="s">
        <v>40359</v>
      </c>
      <c r="D23" s="69" t="s">
        <v>40360</v>
      </c>
      <c r="E23" s="74">
        <v>2000000</v>
      </c>
      <c r="F23" s="72" t="s">
        <v>13</v>
      </c>
    </row>
    <row r="24" spans="1:6" ht="63" x14ac:dyDescent="0.25">
      <c r="A24" s="131">
        <v>15</v>
      </c>
      <c r="B24" s="69" t="s">
        <v>40361</v>
      </c>
      <c r="C24" s="69" t="s">
        <v>40362</v>
      </c>
      <c r="D24" s="69" t="s">
        <v>40363</v>
      </c>
      <c r="E24" s="74">
        <v>3200000</v>
      </c>
      <c r="F24" s="72" t="s">
        <v>13</v>
      </c>
    </row>
    <row r="25" spans="1:6" ht="78.75" x14ac:dyDescent="0.25">
      <c r="A25" s="131">
        <v>16</v>
      </c>
      <c r="B25" s="69" t="s">
        <v>40364</v>
      </c>
      <c r="C25" s="69" t="s">
        <v>40265</v>
      </c>
      <c r="D25" s="69" t="s">
        <v>40365</v>
      </c>
      <c r="E25" s="74">
        <v>2000000</v>
      </c>
      <c r="F25" s="72" t="s">
        <v>13</v>
      </c>
    </row>
    <row r="26" spans="1:6" ht="63" x14ac:dyDescent="0.25">
      <c r="A26" s="131">
        <v>17</v>
      </c>
      <c r="B26" s="69" t="s">
        <v>40366</v>
      </c>
      <c r="C26" s="69" t="s">
        <v>40367</v>
      </c>
      <c r="D26" s="69" t="s">
        <v>40368</v>
      </c>
      <c r="E26" s="74">
        <v>500000</v>
      </c>
      <c r="F26" s="72" t="s">
        <v>13</v>
      </c>
    </row>
    <row r="27" spans="1:6" ht="31.5" x14ac:dyDescent="0.25">
      <c r="A27" s="131">
        <v>18</v>
      </c>
      <c r="B27" s="69" t="s">
        <v>40369</v>
      </c>
      <c r="C27" s="69" t="s">
        <v>40370</v>
      </c>
      <c r="D27" s="69" t="s">
        <v>3027</v>
      </c>
      <c r="E27" s="74">
        <v>800000</v>
      </c>
      <c r="F27" s="72" t="s">
        <v>13</v>
      </c>
    </row>
    <row r="28" spans="1:6" ht="47.25" x14ac:dyDescent="0.25">
      <c r="A28" s="131">
        <v>19</v>
      </c>
      <c r="B28" s="69" t="s">
        <v>40371</v>
      </c>
      <c r="C28" s="69" t="s">
        <v>40372</v>
      </c>
      <c r="D28" s="69" t="s">
        <v>40373</v>
      </c>
      <c r="E28" s="74">
        <v>1600000</v>
      </c>
      <c r="F28" s="72" t="s">
        <v>13</v>
      </c>
    </row>
    <row r="29" spans="1:6" ht="47.25" x14ac:dyDescent="0.25">
      <c r="A29" s="131">
        <v>20</v>
      </c>
      <c r="B29" s="69" t="s">
        <v>40374</v>
      </c>
      <c r="C29" s="69" t="s">
        <v>40375</v>
      </c>
      <c r="D29" s="69" t="s">
        <v>40373</v>
      </c>
      <c r="E29" s="74">
        <v>1600000</v>
      </c>
      <c r="F29" s="72" t="s">
        <v>13</v>
      </c>
    </row>
    <row r="30" spans="1:6" ht="47.25" x14ac:dyDescent="0.25">
      <c r="A30" s="131">
        <v>21</v>
      </c>
      <c r="B30" s="69" t="s">
        <v>40376</v>
      </c>
      <c r="C30" s="69" t="s">
        <v>40377</v>
      </c>
      <c r="D30" s="69" t="s">
        <v>40373</v>
      </c>
      <c r="E30" s="74">
        <v>1600000</v>
      </c>
      <c r="F30" s="72" t="s">
        <v>13</v>
      </c>
    </row>
    <row r="31" spans="1:6" ht="47.25" x14ac:dyDescent="0.25">
      <c r="A31" s="131">
        <v>22</v>
      </c>
      <c r="B31" s="69" t="s">
        <v>40378</v>
      </c>
      <c r="C31" s="69" t="s">
        <v>40379</v>
      </c>
      <c r="D31" s="69" t="s">
        <v>40380</v>
      </c>
      <c r="E31" s="74">
        <v>1800000</v>
      </c>
      <c r="F31" s="72" t="s">
        <v>13</v>
      </c>
    </row>
    <row r="32" spans="1:6" ht="31.5" x14ac:dyDescent="0.25">
      <c r="A32" s="131">
        <v>23</v>
      </c>
      <c r="B32" s="69" t="s">
        <v>40381</v>
      </c>
      <c r="C32" s="69" t="s">
        <v>40382</v>
      </c>
      <c r="D32" s="69" t="s">
        <v>40268</v>
      </c>
      <c r="E32" s="74">
        <v>1200000</v>
      </c>
      <c r="F32" s="72" t="s">
        <v>13</v>
      </c>
    </row>
    <row r="33" spans="1:6" ht="63" x14ac:dyDescent="0.25">
      <c r="A33" s="131">
        <v>24</v>
      </c>
      <c r="B33" s="69" t="s">
        <v>40383</v>
      </c>
      <c r="C33" s="69" t="s">
        <v>40384</v>
      </c>
      <c r="D33" s="69" t="s">
        <v>40385</v>
      </c>
      <c r="E33" s="74">
        <v>1200000</v>
      </c>
      <c r="F33" s="72" t="s">
        <v>13</v>
      </c>
    </row>
    <row r="34" spans="1:6" x14ac:dyDescent="0.25">
      <c r="A34" s="131"/>
      <c r="B34" s="2351" t="s">
        <v>5872</v>
      </c>
      <c r="C34" s="2351"/>
      <c r="D34" s="69"/>
      <c r="E34" s="74"/>
      <c r="F34" s="72"/>
    </row>
    <row r="35" spans="1:6" ht="47.25" x14ac:dyDescent="0.25">
      <c r="A35" s="131">
        <v>25</v>
      </c>
      <c r="B35" s="69" t="s">
        <v>40386</v>
      </c>
      <c r="C35" s="69" t="s">
        <v>40387</v>
      </c>
      <c r="D35" s="69" t="s">
        <v>4534</v>
      </c>
      <c r="E35" s="74">
        <v>2400000</v>
      </c>
      <c r="F35" s="72" t="s">
        <v>13</v>
      </c>
    </row>
    <row r="36" spans="1:6" ht="47.25" x14ac:dyDescent="0.25">
      <c r="A36" s="131">
        <v>26</v>
      </c>
      <c r="B36" s="69" t="s">
        <v>40388</v>
      </c>
      <c r="C36" s="69" t="s">
        <v>40389</v>
      </c>
      <c r="D36" s="69" t="s">
        <v>8770</v>
      </c>
      <c r="E36" s="74">
        <v>1600000</v>
      </c>
      <c r="F36" s="72" t="s">
        <v>13</v>
      </c>
    </row>
    <row r="37" spans="1:6" x14ac:dyDescent="0.25">
      <c r="A37" s="131"/>
      <c r="B37" s="2351" t="s">
        <v>219</v>
      </c>
      <c r="C37" s="2351"/>
      <c r="D37" s="69"/>
      <c r="E37" s="74"/>
      <c r="F37" s="72"/>
    </row>
    <row r="38" spans="1:6" ht="47.25" x14ac:dyDescent="0.25">
      <c r="A38" s="131">
        <v>27</v>
      </c>
      <c r="B38" s="69" t="s">
        <v>40390</v>
      </c>
      <c r="C38" s="69" t="s">
        <v>40391</v>
      </c>
      <c r="D38" s="69" t="s">
        <v>40392</v>
      </c>
      <c r="E38" s="74">
        <v>1600000</v>
      </c>
      <c r="F38" s="72" t="s">
        <v>13</v>
      </c>
    </row>
    <row r="39" spans="1:6" ht="31.5" x14ac:dyDescent="0.25">
      <c r="A39" s="131">
        <v>28</v>
      </c>
      <c r="B39" s="69" t="s">
        <v>40393</v>
      </c>
      <c r="C39" s="69" t="s">
        <v>40394</v>
      </c>
      <c r="D39" s="69" t="s">
        <v>40395</v>
      </c>
      <c r="E39" s="74">
        <v>1200000</v>
      </c>
      <c r="F39" s="72" t="s">
        <v>13</v>
      </c>
    </row>
    <row r="40" spans="1:6" ht="47.25" x14ac:dyDescent="0.25">
      <c r="A40" s="131">
        <v>29</v>
      </c>
      <c r="B40" s="69" t="s">
        <v>40396</v>
      </c>
      <c r="C40" s="69" t="s">
        <v>40397</v>
      </c>
      <c r="D40" s="69" t="s">
        <v>40398</v>
      </c>
      <c r="E40" s="74">
        <v>512627.96</v>
      </c>
      <c r="F40" s="72" t="s">
        <v>13</v>
      </c>
    </row>
    <row r="41" spans="1:6" ht="31.5" x14ac:dyDescent="0.25">
      <c r="A41" s="131">
        <v>30</v>
      </c>
      <c r="B41" s="69" t="s">
        <v>40399</v>
      </c>
      <c r="C41" s="69" t="s">
        <v>40397</v>
      </c>
      <c r="D41" s="69" t="s">
        <v>40395</v>
      </c>
      <c r="E41" s="74">
        <v>1200000</v>
      </c>
      <c r="F41" s="72" t="s">
        <v>13</v>
      </c>
    </row>
    <row r="42" spans="1:6" ht="47.25" x14ac:dyDescent="0.25">
      <c r="A42" s="131">
        <v>31</v>
      </c>
      <c r="B42" s="69" t="s">
        <v>40400</v>
      </c>
      <c r="C42" s="69" t="s">
        <v>40401</v>
      </c>
      <c r="D42" s="69" t="s">
        <v>40402</v>
      </c>
      <c r="E42" s="74">
        <v>2200000</v>
      </c>
      <c r="F42" s="72" t="s">
        <v>13</v>
      </c>
    </row>
    <row r="43" spans="1:6" ht="47.25" x14ac:dyDescent="0.25">
      <c r="A43" s="131">
        <v>32</v>
      </c>
      <c r="B43" s="69" t="s">
        <v>40403</v>
      </c>
      <c r="C43" s="69" t="s">
        <v>40335</v>
      </c>
      <c r="D43" s="69" t="s">
        <v>40402</v>
      </c>
      <c r="E43" s="74">
        <v>2200000</v>
      </c>
      <c r="F43" s="72" t="s">
        <v>13</v>
      </c>
    </row>
    <row r="44" spans="1:6" ht="31.5" x14ac:dyDescent="0.25">
      <c r="A44" s="131">
        <v>33</v>
      </c>
      <c r="B44" s="69" t="s">
        <v>40404</v>
      </c>
      <c r="C44" s="69" t="s">
        <v>40405</v>
      </c>
      <c r="D44" s="69" t="s">
        <v>40406</v>
      </c>
      <c r="E44" s="74">
        <v>1600000</v>
      </c>
      <c r="F44" s="72" t="s">
        <v>13</v>
      </c>
    </row>
    <row r="45" spans="1:6" ht="47.25" x14ac:dyDescent="0.25">
      <c r="A45" s="131">
        <v>34</v>
      </c>
      <c r="B45" s="69" t="s">
        <v>40407</v>
      </c>
      <c r="C45" s="69" t="s">
        <v>40408</v>
      </c>
      <c r="D45" s="69" t="s">
        <v>40409</v>
      </c>
      <c r="E45" s="132">
        <v>3000000</v>
      </c>
      <c r="F45" s="72" t="s">
        <v>13</v>
      </c>
    </row>
    <row r="46" spans="1:6" ht="47.25" x14ac:dyDescent="0.25">
      <c r="A46" s="131">
        <v>35</v>
      </c>
      <c r="B46" s="69" t="s">
        <v>40410</v>
      </c>
      <c r="C46" s="69" t="s">
        <v>40411</v>
      </c>
      <c r="D46" s="69" t="s">
        <v>40412</v>
      </c>
      <c r="E46" s="132">
        <v>1500000</v>
      </c>
      <c r="F46" s="72" t="s">
        <v>13</v>
      </c>
    </row>
    <row r="47" spans="1:6" ht="47.25" x14ac:dyDescent="0.25">
      <c r="A47" s="131">
        <v>36</v>
      </c>
      <c r="B47" s="69" t="s">
        <v>40413</v>
      </c>
      <c r="C47" s="69" t="s">
        <v>40414</v>
      </c>
      <c r="D47" s="69" t="s">
        <v>40415</v>
      </c>
      <c r="E47" s="74">
        <v>2000000</v>
      </c>
      <c r="F47" s="72" t="s">
        <v>13</v>
      </c>
    </row>
    <row r="48" spans="1:6" ht="47.25" x14ac:dyDescent="0.25">
      <c r="A48" s="131">
        <v>37</v>
      </c>
      <c r="B48" s="69" t="s">
        <v>40416</v>
      </c>
      <c r="C48" s="69" t="s">
        <v>40417</v>
      </c>
      <c r="D48" s="69" t="s">
        <v>40392</v>
      </c>
      <c r="E48" s="74">
        <v>1400000</v>
      </c>
      <c r="F48" s="72" t="s">
        <v>13</v>
      </c>
    </row>
    <row r="49" spans="1:6" x14ac:dyDescent="0.25">
      <c r="A49" s="131"/>
      <c r="B49" s="2351" t="s">
        <v>4808</v>
      </c>
      <c r="C49" s="2351"/>
      <c r="D49" s="69"/>
      <c r="E49" s="552"/>
      <c r="F49" s="72"/>
    </row>
    <row r="50" spans="1:6" ht="47.25" x14ac:dyDescent="0.25">
      <c r="A50" s="131">
        <v>38</v>
      </c>
      <c r="B50" s="69" t="s">
        <v>12041</v>
      </c>
      <c r="C50" s="69" t="s">
        <v>40418</v>
      </c>
      <c r="D50" s="69" t="s">
        <v>40419</v>
      </c>
      <c r="E50" s="74">
        <v>4000000</v>
      </c>
      <c r="F50" s="72" t="s">
        <v>13</v>
      </c>
    </row>
    <row r="51" spans="1:6" ht="204.75" x14ac:dyDescent="0.25">
      <c r="A51" s="131">
        <v>39</v>
      </c>
      <c r="B51" s="69" t="s">
        <v>242</v>
      </c>
      <c r="C51" s="69" t="s">
        <v>40420</v>
      </c>
      <c r="D51" s="69" t="s">
        <v>40421</v>
      </c>
      <c r="E51" s="74">
        <v>4677027.2</v>
      </c>
      <c r="F51" s="72" t="s">
        <v>13</v>
      </c>
    </row>
    <row r="52" spans="1:6" x14ac:dyDescent="0.25">
      <c r="A52" s="1694"/>
      <c r="B52" s="3181" t="s">
        <v>248</v>
      </c>
      <c r="C52" s="3181"/>
      <c r="D52" s="3181"/>
      <c r="E52" s="1385">
        <f>SUM(E6:E51)</f>
        <v>81310344.519999996</v>
      </c>
      <c r="F52" s="135"/>
    </row>
    <row r="53" spans="1:6" x14ac:dyDescent="0.25">
      <c r="A53" s="590"/>
      <c r="B53" s="2427" t="s">
        <v>9</v>
      </c>
      <c r="C53" s="2427"/>
      <c r="D53" s="2427"/>
      <c r="E53" s="358"/>
      <c r="F53" s="359"/>
    </row>
    <row r="54" spans="1:6" ht="63" x14ac:dyDescent="0.25">
      <c r="A54" s="131">
        <v>1</v>
      </c>
      <c r="B54" s="69" t="s">
        <v>269</v>
      </c>
      <c r="C54" s="7" t="s">
        <v>39672</v>
      </c>
      <c r="D54" s="69" t="s">
        <v>271</v>
      </c>
      <c r="E54" s="187">
        <v>1000000</v>
      </c>
      <c r="F54" s="131" t="s">
        <v>272</v>
      </c>
    </row>
    <row r="55" spans="1:6" x14ac:dyDescent="0.25">
      <c r="A55" s="131"/>
      <c r="B55" s="70" t="s">
        <v>273</v>
      </c>
      <c r="C55" s="7"/>
      <c r="D55" s="69"/>
      <c r="E55" s="187"/>
      <c r="F55" s="131"/>
    </row>
    <row r="56" spans="1:6" ht="63" x14ac:dyDescent="0.25">
      <c r="A56" s="131">
        <v>2</v>
      </c>
      <c r="B56" s="69" t="s">
        <v>274</v>
      </c>
      <c r="C56" s="7" t="s">
        <v>39673</v>
      </c>
      <c r="D56" s="69" t="s">
        <v>276</v>
      </c>
      <c r="E56" s="187">
        <v>4500000</v>
      </c>
      <c r="F56" s="131" t="s">
        <v>277</v>
      </c>
    </row>
    <row r="57" spans="1:6" x14ac:dyDescent="0.25">
      <c r="A57" s="131"/>
      <c r="B57" s="70" t="s">
        <v>248</v>
      </c>
      <c r="C57" s="69"/>
      <c r="D57" s="69"/>
      <c r="E57" s="189">
        <v>5500000</v>
      </c>
      <c r="F57" s="131"/>
    </row>
    <row r="58" spans="1:6" x14ac:dyDescent="0.25">
      <c r="A58" s="88"/>
      <c r="B58" s="88" t="s">
        <v>324</v>
      </c>
      <c r="C58" s="88"/>
      <c r="D58" s="88"/>
      <c r="E58" s="89">
        <f>E57+E52</f>
        <v>86810344.519999996</v>
      </c>
      <c r="F58" s="88"/>
    </row>
    <row r="62" spans="1:6" x14ac:dyDescent="0.25">
      <c r="A62" s="2352" t="s">
        <v>0</v>
      </c>
      <c r="B62" s="2352"/>
      <c r="C62" s="2352"/>
      <c r="D62" s="2352"/>
      <c r="E62" s="2352"/>
      <c r="F62" s="2352"/>
    </row>
    <row r="63" spans="1:6" x14ac:dyDescent="0.25">
      <c r="A63" s="2352" t="s">
        <v>40422</v>
      </c>
      <c r="B63" s="2352"/>
      <c r="C63" s="2352"/>
      <c r="D63" s="2352"/>
      <c r="E63" s="2352"/>
      <c r="F63" s="2352"/>
    </row>
    <row r="64" spans="1:6" x14ac:dyDescent="0.25">
      <c r="A64" s="2352" t="s">
        <v>18642</v>
      </c>
      <c r="B64" s="2352"/>
      <c r="C64" s="2352"/>
      <c r="D64" s="2352"/>
      <c r="E64" s="2352"/>
      <c r="F64" s="2352"/>
    </row>
    <row r="65" spans="1:6" x14ac:dyDescent="0.25">
      <c r="A65" s="270" t="s">
        <v>3</v>
      </c>
      <c r="B65" s="437" t="s">
        <v>283</v>
      </c>
      <c r="C65" s="437" t="s">
        <v>284</v>
      </c>
      <c r="D65" s="45" t="s">
        <v>5291</v>
      </c>
      <c r="E65" s="301" t="s">
        <v>708</v>
      </c>
      <c r="F65" s="264" t="s">
        <v>1228</v>
      </c>
    </row>
    <row r="66" spans="1:6" ht="78.75" x14ac:dyDescent="0.25">
      <c r="A66" s="417">
        <v>1</v>
      </c>
      <c r="B66" s="269" t="s">
        <v>41</v>
      </c>
      <c r="C66" s="182" t="s">
        <v>40349</v>
      </c>
      <c r="D66" s="269" t="s">
        <v>40423</v>
      </c>
      <c r="E66" s="150">
        <v>568965.51</v>
      </c>
      <c r="F66" s="269" t="s">
        <v>135</v>
      </c>
    </row>
    <row r="67" spans="1:6" x14ac:dyDescent="0.25">
      <c r="A67" s="417"/>
      <c r="B67" s="2330" t="s">
        <v>5895</v>
      </c>
      <c r="C67" s="2331"/>
      <c r="D67" s="269"/>
      <c r="E67" s="150"/>
      <c r="F67" s="269"/>
    </row>
    <row r="68" spans="1:6" ht="63" x14ac:dyDescent="0.25">
      <c r="A68" s="417">
        <v>2</v>
      </c>
      <c r="B68" s="269" t="s">
        <v>40424</v>
      </c>
      <c r="C68" s="182" t="s">
        <v>40425</v>
      </c>
      <c r="D68" s="182" t="s">
        <v>40426</v>
      </c>
      <c r="E68" s="151">
        <v>4850345</v>
      </c>
      <c r="F68" s="269" t="s">
        <v>13</v>
      </c>
    </row>
    <row r="69" spans="1:6" ht="31.5" x14ac:dyDescent="0.25">
      <c r="A69" s="417">
        <v>3</v>
      </c>
      <c r="B69" s="269" t="s">
        <v>40364</v>
      </c>
      <c r="C69" s="182" t="s">
        <v>40427</v>
      </c>
      <c r="D69" s="182" t="s">
        <v>40428</v>
      </c>
      <c r="E69" s="151">
        <v>330000</v>
      </c>
      <c r="F69" s="269" t="s">
        <v>13</v>
      </c>
    </row>
    <row r="70" spans="1:6" ht="31.5" x14ac:dyDescent="0.25">
      <c r="A70" s="417">
        <v>4</v>
      </c>
      <c r="B70" s="269" t="s">
        <v>40429</v>
      </c>
      <c r="C70" s="182" t="s">
        <v>40430</v>
      </c>
      <c r="D70" s="182" t="s">
        <v>40428</v>
      </c>
      <c r="E70" s="438">
        <v>330000</v>
      </c>
      <c r="F70" s="269" t="s">
        <v>13</v>
      </c>
    </row>
    <row r="71" spans="1:6" ht="31.5" x14ac:dyDescent="0.25">
      <c r="A71" s="417">
        <v>5</v>
      </c>
      <c r="B71" s="269" t="s">
        <v>40431</v>
      </c>
      <c r="C71" s="182" t="s">
        <v>40432</v>
      </c>
      <c r="D71" s="182" t="s">
        <v>40428</v>
      </c>
      <c r="E71" s="151">
        <v>330000</v>
      </c>
      <c r="F71" s="269" t="s">
        <v>13</v>
      </c>
    </row>
    <row r="72" spans="1:6" ht="31.5" x14ac:dyDescent="0.25">
      <c r="A72" s="417">
        <v>6</v>
      </c>
      <c r="B72" s="269" t="s">
        <v>40433</v>
      </c>
      <c r="C72" s="182" t="s">
        <v>40434</v>
      </c>
      <c r="D72" s="182" t="s">
        <v>40428</v>
      </c>
      <c r="E72" s="151">
        <v>330000</v>
      </c>
      <c r="F72" s="269" t="s">
        <v>13</v>
      </c>
    </row>
    <row r="73" spans="1:6" ht="31.5" x14ac:dyDescent="0.25">
      <c r="A73" s="417">
        <v>7</v>
      </c>
      <c r="B73" s="269" t="s">
        <v>40435</v>
      </c>
      <c r="C73" s="182" t="s">
        <v>40436</v>
      </c>
      <c r="D73" s="182" t="s">
        <v>40428</v>
      </c>
      <c r="E73" s="150">
        <v>330000</v>
      </c>
      <c r="F73" s="269" t="s">
        <v>13</v>
      </c>
    </row>
    <row r="74" spans="1:6" ht="31.5" x14ac:dyDescent="0.25">
      <c r="A74" s="417">
        <v>8</v>
      </c>
      <c r="B74" s="269" t="s">
        <v>40437</v>
      </c>
      <c r="C74" s="182" t="s">
        <v>40438</v>
      </c>
      <c r="D74" s="182" t="s">
        <v>40439</v>
      </c>
      <c r="E74" s="150">
        <v>330000</v>
      </c>
      <c r="F74" s="269" t="s">
        <v>13</v>
      </c>
    </row>
    <row r="75" spans="1:6" ht="31.5" x14ac:dyDescent="0.25">
      <c r="A75" s="417">
        <v>9</v>
      </c>
      <c r="B75" s="269" t="s">
        <v>40440</v>
      </c>
      <c r="C75" s="182" t="s">
        <v>40441</v>
      </c>
      <c r="D75" s="182" t="s">
        <v>40439</v>
      </c>
      <c r="E75" s="150">
        <v>330000</v>
      </c>
      <c r="F75" s="269" t="s">
        <v>13</v>
      </c>
    </row>
    <row r="76" spans="1:6" ht="31.5" x14ac:dyDescent="0.25">
      <c r="A76" s="417">
        <v>10</v>
      </c>
      <c r="B76" s="269" t="s">
        <v>40442</v>
      </c>
      <c r="C76" s="182" t="s">
        <v>40443</v>
      </c>
      <c r="D76" s="182" t="s">
        <v>40439</v>
      </c>
      <c r="E76" s="150">
        <v>330000</v>
      </c>
      <c r="F76" s="269" t="s">
        <v>13</v>
      </c>
    </row>
    <row r="77" spans="1:6" ht="31.5" x14ac:dyDescent="0.25">
      <c r="A77" s="417">
        <v>11</v>
      </c>
      <c r="B77" s="269" t="s">
        <v>40444</v>
      </c>
      <c r="C77" s="182" t="s">
        <v>40445</v>
      </c>
      <c r="D77" s="182" t="s">
        <v>40439</v>
      </c>
      <c r="E77" s="150">
        <v>330000</v>
      </c>
      <c r="F77" s="269" t="s">
        <v>13</v>
      </c>
    </row>
    <row r="78" spans="1:6" ht="31.5" x14ac:dyDescent="0.25">
      <c r="A78" s="417">
        <v>12</v>
      </c>
      <c r="B78" s="269" t="s">
        <v>40446</v>
      </c>
      <c r="C78" s="182" t="s">
        <v>40447</v>
      </c>
      <c r="D78" s="182" t="s">
        <v>40439</v>
      </c>
      <c r="E78" s="266">
        <v>330000</v>
      </c>
      <c r="F78" s="269" t="s">
        <v>13</v>
      </c>
    </row>
    <row r="79" spans="1:6" ht="31.5" x14ac:dyDescent="0.25">
      <c r="A79" s="417">
        <v>13</v>
      </c>
      <c r="B79" s="269" t="s">
        <v>40448</v>
      </c>
      <c r="C79" s="182" t="s">
        <v>40449</v>
      </c>
      <c r="D79" s="182" t="s">
        <v>40450</v>
      </c>
      <c r="E79" s="150">
        <v>330000</v>
      </c>
      <c r="F79" s="269" t="s">
        <v>13</v>
      </c>
    </row>
    <row r="80" spans="1:6" ht="31.5" x14ac:dyDescent="0.25">
      <c r="A80" s="417">
        <v>14</v>
      </c>
      <c r="B80" s="269" t="s">
        <v>40451</v>
      </c>
      <c r="C80" s="182" t="s">
        <v>40452</v>
      </c>
      <c r="D80" s="182" t="s">
        <v>40439</v>
      </c>
      <c r="E80" s="151">
        <v>330000</v>
      </c>
      <c r="F80" s="269" t="s">
        <v>13</v>
      </c>
    </row>
    <row r="81" spans="1:6" x14ac:dyDescent="0.25">
      <c r="A81" s="417"/>
      <c r="B81" s="2330" t="s">
        <v>5872</v>
      </c>
      <c r="C81" s="2331"/>
      <c r="D81" s="182"/>
      <c r="E81" s="151"/>
      <c r="F81" s="269"/>
    </row>
    <row r="82" spans="1:6" ht="94.5" x14ac:dyDescent="0.25">
      <c r="A82" s="417">
        <v>15</v>
      </c>
      <c r="B82" s="269" t="s">
        <v>40453</v>
      </c>
      <c r="C82" s="182" t="s">
        <v>40454</v>
      </c>
      <c r="D82" s="182" t="s">
        <v>40455</v>
      </c>
      <c r="E82" s="153">
        <v>1200000</v>
      </c>
      <c r="F82" s="269" t="s">
        <v>13</v>
      </c>
    </row>
    <row r="83" spans="1:6" x14ac:dyDescent="0.25">
      <c r="A83" s="417"/>
      <c r="B83" s="2330" t="s">
        <v>40456</v>
      </c>
      <c r="C83" s="2331"/>
      <c r="D83" s="182"/>
      <c r="E83" s="153"/>
      <c r="F83" s="269"/>
    </row>
    <row r="84" spans="1:6" ht="47.25" x14ac:dyDescent="0.25">
      <c r="A84" s="417">
        <v>16</v>
      </c>
      <c r="B84" s="269" t="s">
        <v>40457</v>
      </c>
      <c r="C84" s="182" t="s">
        <v>40458</v>
      </c>
      <c r="D84" s="269" t="s">
        <v>40459</v>
      </c>
      <c r="E84" s="157">
        <v>800000</v>
      </c>
      <c r="F84" s="269" t="s">
        <v>13</v>
      </c>
    </row>
    <row r="85" spans="1:6" x14ac:dyDescent="0.25">
      <c r="A85" s="178"/>
      <c r="B85" s="2731" t="s">
        <v>704</v>
      </c>
      <c r="C85" s="2949"/>
      <c r="D85" s="2732"/>
      <c r="E85" s="1066">
        <f>SUM(E66:E84)</f>
        <v>11379310.51</v>
      </c>
      <c r="F85" s="164"/>
    </row>
  </sheetData>
  <mergeCells count="20">
    <mergeCell ref="B20:C20"/>
    <mergeCell ref="B34:C34"/>
    <mergeCell ref="B83:C83"/>
    <mergeCell ref="B85:D85"/>
    <mergeCell ref="B53:D53"/>
    <mergeCell ref="A62:F62"/>
    <mergeCell ref="A63:F63"/>
    <mergeCell ref="A64:F64"/>
    <mergeCell ref="B67:C67"/>
    <mergeCell ref="B81:C81"/>
    <mergeCell ref="B37:C37"/>
    <mergeCell ref="B49:C49"/>
    <mergeCell ref="B52:D52"/>
    <mergeCell ref="B14:C14"/>
    <mergeCell ref="B17:C17"/>
    <mergeCell ref="A1:F1"/>
    <mergeCell ref="A2:F2"/>
    <mergeCell ref="A3:F3"/>
    <mergeCell ref="B5:C5"/>
    <mergeCell ref="B10:C10"/>
  </mergeCells>
  <pageMargins left="0.7" right="0.7" top="0.75" bottom="0.75" header="0.3" footer="0.3"/>
</worksheet>
</file>

<file path=xl/worksheets/sheet2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79"/>
  <sheetViews>
    <sheetView topLeftCell="A84" workbookViewId="0">
      <selection activeCell="D64" sqref="D64"/>
    </sheetView>
  </sheetViews>
  <sheetFormatPr defaultRowHeight="15.75" x14ac:dyDescent="0.25"/>
  <cols>
    <col min="1" max="1" width="9.140625" style="128"/>
    <col min="2" max="2" width="14.5703125" style="128" customWidth="1"/>
    <col min="3" max="3" width="42.5703125" style="128" customWidth="1"/>
    <col min="4" max="4" width="18.85546875" style="128" customWidth="1"/>
    <col min="5" max="5" width="22.5703125" style="128" customWidth="1"/>
    <col min="6" max="6" width="13.28515625" style="128" customWidth="1"/>
    <col min="7" max="16384" width="9.140625" style="128"/>
  </cols>
  <sheetData>
    <row r="1" spans="1:6" x14ac:dyDescent="0.25">
      <c r="A1" s="3066" t="s">
        <v>0</v>
      </c>
      <c r="B1" s="3067"/>
      <c r="C1" s="3067"/>
      <c r="D1" s="3067"/>
      <c r="E1" s="3067"/>
      <c r="F1" s="3068"/>
    </row>
    <row r="2" spans="1:6" x14ac:dyDescent="0.25">
      <c r="A2" s="3066" t="s">
        <v>40617</v>
      </c>
      <c r="B2" s="3067"/>
      <c r="C2" s="3067"/>
      <c r="D2" s="3067"/>
      <c r="E2" s="3067"/>
      <c r="F2" s="3068"/>
    </row>
    <row r="3" spans="1:6" x14ac:dyDescent="0.25">
      <c r="A3" s="3066" t="s">
        <v>281</v>
      </c>
      <c r="B3" s="3067"/>
      <c r="C3" s="3067"/>
      <c r="D3" s="3067"/>
      <c r="E3" s="3067"/>
      <c r="F3" s="3068"/>
    </row>
    <row r="4" spans="1:6" ht="31.5" x14ac:dyDescent="0.25">
      <c r="A4" s="130" t="s">
        <v>3</v>
      </c>
      <c r="B4" s="70" t="s">
        <v>283</v>
      </c>
      <c r="C4" s="70" t="s">
        <v>284</v>
      </c>
      <c r="D4" s="70" t="s">
        <v>285</v>
      </c>
      <c r="E4" s="189" t="s">
        <v>1202</v>
      </c>
      <c r="F4" s="71" t="s">
        <v>287</v>
      </c>
    </row>
    <row r="5" spans="1:6" x14ac:dyDescent="0.25">
      <c r="A5" s="131"/>
      <c r="B5" s="2348" t="s">
        <v>288</v>
      </c>
      <c r="C5" s="2350"/>
      <c r="D5" s="70"/>
      <c r="E5" s="189"/>
      <c r="F5" s="71"/>
    </row>
    <row r="6" spans="1:6" ht="47.25" x14ac:dyDescent="0.25">
      <c r="A6" s="131">
        <v>1</v>
      </c>
      <c r="B6" s="69" t="s">
        <v>289</v>
      </c>
      <c r="C6" s="69" t="s">
        <v>37290</v>
      </c>
      <c r="D6" s="69" t="s">
        <v>329</v>
      </c>
      <c r="E6" s="187">
        <v>2715419</v>
      </c>
      <c r="F6" s="72" t="s">
        <v>135</v>
      </c>
    </row>
    <row r="7" spans="1:6" ht="126" x14ac:dyDescent="0.25">
      <c r="A7" s="131">
        <v>2</v>
      </c>
      <c r="B7" s="69" t="s">
        <v>295</v>
      </c>
      <c r="C7" s="69" t="s">
        <v>40618</v>
      </c>
      <c r="D7" s="69" t="s">
        <v>488</v>
      </c>
      <c r="E7" s="187">
        <v>558801.37</v>
      </c>
      <c r="F7" s="72" t="s">
        <v>135</v>
      </c>
    </row>
    <row r="8" spans="1:6" ht="31.5" x14ac:dyDescent="0.25">
      <c r="A8" s="131">
        <v>3</v>
      </c>
      <c r="B8" s="69" t="s">
        <v>17</v>
      </c>
      <c r="C8" s="69" t="s">
        <v>40619</v>
      </c>
      <c r="D8" s="69" t="s">
        <v>537</v>
      </c>
      <c r="E8" s="187">
        <v>48000</v>
      </c>
      <c r="F8" s="72" t="s">
        <v>135</v>
      </c>
    </row>
    <row r="9" spans="1:6" ht="31.5" x14ac:dyDescent="0.25">
      <c r="A9" s="131">
        <v>4</v>
      </c>
      <c r="B9" s="69" t="s">
        <v>20</v>
      </c>
      <c r="C9" s="69" t="s">
        <v>40620</v>
      </c>
      <c r="D9" s="69" t="s">
        <v>539</v>
      </c>
      <c r="E9" s="187">
        <v>86400</v>
      </c>
      <c r="F9" s="72" t="s">
        <v>135</v>
      </c>
    </row>
    <row r="10" spans="1:6" ht="78.75" x14ac:dyDescent="0.25">
      <c r="A10" s="131">
        <v>5</v>
      </c>
      <c r="B10" s="69" t="s">
        <v>23</v>
      </c>
      <c r="C10" s="69" t="s">
        <v>40621</v>
      </c>
      <c r="D10" s="69" t="s">
        <v>541</v>
      </c>
      <c r="E10" s="187">
        <v>800000</v>
      </c>
      <c r="F10" s="72" t="s">
        <v>135</v>
      </c>
    </row>
    <row r="11" spans="1:6" x14ac:dyDescent="0.25">
      <c r="A11" s="131"/>
      <c r="B11" s="2348" t="s">
        <v>39983</v>
      </c>
      <c r="C11" s="2350"/>
      <c r="D11" s="69"/>
      <c r="E11" s="187"/>
      <c r="F11" s="72"/>
    </row>
    <row r="12" spans="1:6" ht="110.25" x14ac:dyDescent="0.25">
      <c r="A12" s="131">
        <v>6</v>
      </c>
      <c r="B12" s="69" t="s">
        <v>295</v>
      </c>
      <c r="C12" s="69" t="s">
        <v>40622</v>
      </c>
      <c r="D12" s="69" t="s">
        <v>336</v>
      </c>
      <c r="E12" s="187">
        <v>200000</v>
      </c>
      <c r="F12" s="72" t="s">
        <v>135</v>
      </c>
    </row>
    <row r="13" spans="1:6" ht="78.75" x14ac:dyDescent="0.25">
      <c r="A13" s="131">
        <v>7</v>
      </c>
      <c r="B13" s="69" t="s">
        <v>23</v>
      </c>
      <c r="C13" s="69" t="s">
        <v>40623</v>
      </c>
      <c r="D13" s="69" t="s">
        <v>541</v>
      </c>
      <c r="E13" s="187">
        <v>200000</v>
      </c>
      <c r="F13" s="72" t="s">
        <v>135</v>
      </c>
    </row>
    <row r="14" spans="1:6" ht="78.75" x14ac:dyDescent="0.25">
      <c r="A14" s="131">
        <v>8</v>
      </c>
      <c r="B14" s="69" t="s">
        <v>299</v>
      </c>
      <c r="C14" s="69" t="s">
        <v>40624</v>
      </c>
      <c r="D14" s="69" t="s">
        <v>1244</v>
      </c>
      <c r="E14" s="187">
        <v>285146</v>
      </c>
      <c r="F14" s="72" t="s">
        <v>135</v>
      </c>
    </row>
    <row r="15" spans="1:6" ht="94.5" x14ac:dyDescent="0.25">
      <c r="A15" s="131">
        <v>9</v>
      </c>
      <c r="B15" s="69" t="s">
        <v>41</v>
      </c>
      <c r="C15" s="69" t="s">
        <v>40625</v>
      </c>
      <c r="D15" s="69" t="s">
        <v>43</v>
      </c>
      <c r="E15" s="187">
        <v>4586965.5199999996</v>
      </c>
      <c r="F15" s="72" t="s">
        <v>135</v>
      </c>
    </row>
    <row r="16" spans="1:6" x14ac:dyDescent="0.25">
      <c r="A16" s="131"/>
      <c r="B16" s="2348" t="s">
        <v>34</v>
      </c>
      <c r="C16" s="2350"/>
      <c r="D16" s="69"/>
      <c r="E16" s="187"/>
      <c r="F16" s="72"/>
    </row>
    <row r="17" spans="1:6" ht="47.25" x14ac:dyDescent="0.25">
      <c r="A17" s="131">
        <v>10</v>
      </c>
      <c r="B17" s="69" t="s">
        <v>309</v>
      </c>
      <c r="C17" s="69" t="s">
        <v>37291</v>
      </c>
      <c r="D17" s="69" t="s">
        <v>554</v>
      </c>
      <c r="E17" s="187">
        <v>3500000</v>
      </c>
      <c r="F17" s="72" t="s">
        <v>135</v>
      </c>
    </row>
    <row r="18" spans="1:6" ht="47.25" x14ac:dyDescent="0.25">
      <c r="A18" s="131">
        <v>11</v>
      </c>
      <c r="B18" s="69" t="s">
        <v>40626</v>
      </c>
      <c r="C18" s="69" t="s">
        <v>40627</v>
      </c>
      <c r="D18" s="69" t="s">
        <v>554</v>
      </c>
      <c r="E18" s="187">
        <v>13702586</v>
      </c>
      <c r="F18" s="72" t="s">
        <v>135</v>
      </c>
    </row>
    <row r="19" spans="1:6" x14ac:dyDescent="0.25">
      <c r="A19" s="131"/>
      <c r="B19" s="2348" t="s">
        <v>5895</v>
      </c>
      <c r="C19" s="2350"/>
      <c r="D19" s="69"/>
      <c r="E19" s="187"/>
      <c r="F19" s="72"/>
    </row>
    <row r="20" spans="1:6" ht="94.5" x14ac:dyDescent="0.25">
      <c r="A20" s="131">
        <v>12</v>
      </c>
      <c r="B20" s="69" t="s">
        <v>40628</v>
      </c>
      <c r="C20" s="69" t="s">
        <v>40629</v>
      </c>
      <c r="D20" s="69" t="s">
        <v>40630</v>
      </c>
      <c r="E20" s="187">
        <v>2000000</v>
      </c>
      <c r="F20" s="72" t="s">
        <v>1294</v>
      </c>
    </row>
    <row r="21" spans="1:6" ht="78.75" x14ac:dyDescent="0.25">
      <c r="A21" s="131">
        <v>13</v>
      </c>
      <c r="B21" s="69" t="s">
        <v>40631</v>
      </c>
      <c r="C21" s="69" t="s">
        <v>40632</v>
      </c>
      <c r="D21" s="69" t="s">
        <v>40633</v>
      </c>
      <c r="E21" s="187">
        <v>4000000</v>
      </c>
      <c r="F21" s="72" t="s">
        <v>1294</v>
      </c>
    </row>
    <row r="22" spans="1:6" ht="47.25" x14ac:dyDescent="0.25">
      <c r="A22" s="131">
        <v>14</v>
      </c>
      <c r="B22" s="69" t="s">
        <v>40631</v>
      </c>
      <c r="C22" s="69" t="s">
        <v>40634</v>
      </c>
      <c r="D22" s="69" t="s">
        <v>4824</v>
      </c>
      <c r="E22" s="187">
        <v>700000</v>
      </c>
      <c r="F22" s="72" t="s">
        <v>1294</v>
      </c>
    </row>
    <row r="23" spans="1:6" ht="78.75" x14ac:dyDescent="0.25">
      <c r="A23" s="131">
        <v>15</v>
      </c>
      <c r="B23" s="69" t="s">
        <v>40635</v>
      </c>
      <c r="C23" s="69" t="s">
        <v>40636</v>
      </c>
      <c r="D23" s="69" t="s">
        <v>40637</v>
      </c>
      <c r="E23" s="187">
        <v>1000000</v>
      </c>
      <c r="F23" s="72" t="s">
        <v>277</v>
      </c>
    </row>
    <row r="24" spans="1:6" ht="78.75" x14ac:dyDescent="0.25">
      <c r="A24" s="131">
        <v>16</v>
      </c>
      <c r="B24" s="69" t="s">
        <v>40638</v>
      </c>
      <c r="C24" s="69">
        <v>0</v>
      </c>
      <c r="D24" s="69" t="s">
        <v>40639</v>
      </c>
      <c r="E24" s="187">
        <v>2000000</v>
      </c>
      <c r="F24" s="72" t="s">
        <v>13</v>
      </c>
    </row>
    <row r="25" spans="1:6" ht="78.75" x14ac:dyDescent="0.25">
      <c r="A25" s="131">
        <v>17</v>
      </c>
      <c r="B25" s="69" t="s">
        <v>40640</v>
      </c>
      <c r="C25" s="69" t="s">
        <v>40641</v>
      </c>
      <c r="D25" s="69" t="s">
        <v>40642</v>
      </c>
      <c r="E25" s="187">
        <v>1000000</v>
      </c>
      <c r="F25" s="72" t="s">
        <v>1294</v>
      </c>
    </row>
    <row r="26" spans="1:6" ht="78.75" x14ac:dyDescent="0.25">
      <c r="A26" s="131">
        <v>18</v>
      </c>
      <c r="B26" s="69" t="s">
        <v>40643</v>
      </c>
      <c r="C26" s="69" t="s">
        <v>40644</v>
      </c>
      <c r="D26" s="69" t="s">
        <v>40645</v>
      </c>
      <c r="E26" s="187">
        <v>700000</v>
      </c>
      <c r="F26" s="72" t="s">
        <v>13</v>
      </c>
    </row>
    <row r="27" spans="1:6" ht="141.75" x14ac:dyDescent="0.25">
      <c r="A27" s="131">
        <v>19</v>
      </c>
      <c r="B27" s="69" t="s">
        <v>40646</v>
      </c>
      <c r="C27" s="69" t="s">
        <v>40647</v>
      </c>
      <c r="D27" s="69" t="s">
        <v>40648</v>
      </c>
      <c r="E27" s="187">
        <v>2400000</v>
      </c>
      <c r="F27" s="72" t="s">
        <v>13</v>
      </c>
    </row>
    <row r="28" spans="1:6" ht="141.75" x14ac:dyDescent="0.25">
      <c r="A28" s="131">
        <v>20</v>
      </c>
      <c r="B28" s="69" t="s">
        <v>40649</v>
      </c>
      <c r="C28" s="69" t="s">
        <v>40650</v>
      </c>
      <c r="D28" s="69" t="s">
        <v>40651</v>
      </c>
      <c r="E28" s="187">
        <v>2400000</v>
      </c>
      <c r="F28" s="72" t="s">
        <v>1294</v>
      </c>
    </row>
    <row r="29" spans="1:6" ht="94.5" x14ac:dyDescent="0.25">
      <c r="A29" s="131">
        <v>21</v>
      </c>
      <c r="B29" s="69" t="s">
        <v>40652</v>
      </c>
      <c r="C29" s="69" t="s">
        <v>40653</v>
      </c>
      <c r="D29" s="69" t="s">
        <v>40654</v>
      </c>
      <c r="E29" s="188">
        <v>1700000</v>
      </c>
      <c r="F29" s="72" t="s">
        <v>13</v>
      </c>
    </row>
    <row r="30" spans="1:6" ht="94.5" x14ac:dyDescent="0.25">
      <c r="A30" s="131">
        <v>22</v>
      </c>
      <c r="B30" s="69" t="s">
        <v>40216</v>
      </c>
      <c r="C30" s="69" t="s">
        <v>40655</v>
      </c>
      <c r="D30" s="69" t="s">
        <v>40656</v>
      </c>
      <c r="E30" s="188">
        <v>1850000</v>
      </c>
      <c r="F30" s="72" t="s">
        <v>13</v>
      </c>
    </row>
    <row r="31" spans="1:6" ht="141.75" x14ac:dyDescent="0.25">
      <c r="A31" s="131">
        <v>23</v>
      </c>
      <c r="B31" s="69" t="s">
        <v>40657</v>
      </c>
      <c r="C31" s="69" t="s">
        <v>40658</v>
      </c>
      <c r="D31" s="69" t="s">
        <v>40659</v>
      </c>
      <c r="E31" s="187">
        <v>2400000</v>
      </c>
      <c r="F31" s="72" t="s">
        <v>13</v>
      </c>
    </row>
    <row r="32" spans="1:6" ht="47.25" x14ac:dyDescent="0.25">
      <c r="A32" s="131">
        <v>24</v>
      </c>
      <c r="B32" s="69" t="s">
        <v>40660</v>
      </c>
      <c r="C32" s="69" t="s">
        <v>40661</v>
      </c>
      <c r="D32" s="69" t="s">
        <v>13950</v>
      </c>
      <c r="E32" s="187">
        <v>1400000</v>
      </c>
      <c r="F32" s="72" t="s">
        <v>1294</v>
      </c>
    </row>
    <row r="33" spans="1:6" ht="141.75" x14ac:dyDescent="0.25">
      <c r="A33" s="131">
        <v>25</v>
      </c>
      <c r="B33" s="69" t="s">
        <v>40662</v>
      </c>
      <c r="C33" s="69" t="s">
        <v>40663</v>
      </c>
      <c r="D33" s="69" t="s">
        <v>40664</v>
      </c>
      <c r="E33" s="187">
        <v>2400000</v>
      </c>
      <c r="F33" s="72" t="s">
        <v>13</v>
      </c>
    </row>
    <row r="34" spans="1:6" ht="141.75" x14ac:dyDescent="0.25">
      <c r="A34" s="131">
        <v>26</v>
      </c>
      <c r="B34" s="69" t="s">
        <v>40665</v>
      </c>
      <c r="C34" s="69" t="s">
        <v>40666</v>
      </c>
      <c r="D34" s="69" t="s">
        <v>40667</v>
      </c>
      <c r="E34" s="187">
        <v>4700000</v>
      </c>
      <c r="F34" s="72" t="s">
        <v>13</v>
      </c>
    </row>
    <row r="35" spans="1:6" ht="141.75" x14ac:dyDescent="0.25">
      <c r="A35" s="131">
        <v>27</v>
      </c>
      <c r="B35" s="69" t="s">
        <v>40668</v>
      </c>
      <c r="C35" s="69" t="s">
        <v>40669</v>
      </c>
      <c r="D35" s="69" t="s">
        <v>40651</v>
      </c>
      <c r="E35" s="187">
        <v>2400000</v>
      </c>
      <c r="F35" s="72" t="s">
        <v>13</v>
      </c>
    </row>
    <row r="36" spans="1:6" ht="47.25" x14ac:dyDescent="0.25">
      <c r="A36" s="131">
        <v>28</v>
      </c>
      <c r="B36" s="69" t="s">
        <v>40670</v>
      </c>
      <c r="C36" s="69" t="s">
        <v>40671</v>
      </c>
      <c r="D36" s="69" t="s">
        <v>13950</v>
      </c>
      <c r="E36" s="187">
        <v>1400000</v>
      </c>
      <c r="F36" s="72" t="s">
        <v>13</v>
      </c>
    </row>
    <row r="37" spans="1:6" ht="94.5" x14ac:dyDescent="0.25">
      <c r="A37" s="131">
        <v>29</v>
      </c>
      <c r="B37" s="69" t="s">
        <v>40672</v>
      </c>
      <c r="C37" s="69" t="s">
        <v>40673</v>
      </c>
      <c r="D37" s="69" t="s">
        <v>40674</v>
      </c>
      <c r="E37" s="187">
        <v>1700000</v>
      </c>
      <c r="F37" s="72" t="s">
        <v>1294</v>
      </c>
    </row>
    <row r="38" spans="1:6" x14ac:dyDescent="0.25">
      <c r="A38" s="3182">
        <v>30</v>
      </c>
      <c r="B38" s="2419" t="s">
        <v>40675</v>
      </c>
      <c r="C38" s="2419" t="s">
        <v>40676</v>
      </c>
      <c r="D38" s="2419" t="s">
        <v>40677</v>
      </c>
      <c r="E38" s="3086">
        <v>1700000</v>
      </c>
      <c r="F38" s="2386" t="s">
        <v>1294</v>
      </c>
    </row>
    <row r="39" spans="1:6" x14ac:dyDescent="0.25">
      <c r="A39" s="3183"/>
      <c r="B39" s="2419"/>
      <c r="C39" s="2419"/>
      <c r="D39" s="2419"/>
      <c r="E39" s="3086"/>
      <c r="F39" s="2386"/>
    </row>
    <row r="40" spans="1:6" ht="63" x14ac:dyDescent="0.25">
      <c r="A40" s="131">
        <v>31</v>
      </c>
      <c r="B40" s="69" t="s">
        <v>40678</v>
      </c>
      <c r="C40" s="69" t="s">
        <v>40679</v>
      </c>
      <c r="D40" s="69" t="s">
        <v>40680</v>
      </c>
      <c r="E40" s="187">
        <v>700000</v>
      </c>
      <c r="F40" s="72" t="s">
        <v>1294</v>
      </c>
    </row>
    <row r="41" spans="1:6" ht="47.25" x14ac:dyDescent="0.25">
      <c r="A41" s="131">
        <v>32</v>
      </c>
      <c r="B41" s="69" t="s">
        <v>40681</v>
      </c>
      <c r="C41" s="69" t="s">
        <v>40682</v>
      </c>
      <c r="D41" s="69" t="s">
        <v>4824</v>
      </c>
      <c r="E41" s="187">
        <v>700000</v>
      </c>
      <c r="F41" s="72" t="s">
        <v>1294</v>
      </c>
    </row>
    <row r="42" spans="1:6" x14ac:dyDescent="0.25">
      <c r="A42" s="131"/>
      <c r="B42" s="2348" t="s">
        <v>37298</v>
      </c>
      <c r="C42" s="2350"/>
      <c r="D42" s="69"/>
      <c r="E42" s="187"/>
      <c r="F42" s="72"/>
    </row>
    <row r="43" spans="1:6" ht="94.5" x14ac:dyDescent="0.25">
      <c r="A43" s="131">
        <v>33</v>
      </c>
      <c r="B43" s="69" t="s">
        <v>40683</v>
      </c>
      <c r="C43" s="69" t="s">
        <v>40684</v>
      </c>
      <c r="D43" s="69" t="s">
        <v>40685</v>
      </c>
      <c r="E43" s="187">
        <v>1400000</v>
      </c>
      <c r="F43" s="72" t="s">
        <v>1294</v>
      </c>
    </row>
    <row r="44" spans="1:6" ht="47.25" x14ac:dyDescent="0.25">
      <c r="A44" s="131">
        <v>34</v>
      </c>
      <c r="B44" s="69" t="s">
        <v>40686</v>
      </c>
      <c r="C44" s="69" t="s">
        <v>40687</v>
      </c>
      <c r="D44" s="69" t="s">
        <v>13950</v>
      </c>
      <c r="E44" s="187">
        <v>1400000</v>
      </c>
      <c r="F44" s="72" t="s">
        <v>1294</v>
      </c>
    </row>
    <row r="45" spans="1:6" ht="126" x14ac:dyDescent="0.25">
      <c r="A45" s="131">
        <v>35</v>
      </c>
      <c r="B45" s="69" t="s">
        <v>40686</v>
      </c>
      <c r="C45" s="69" t="s">
        <v>40641</v>
      </c>
      <c r="D45" s="69" t="s">
        <v>40688</v>
      </c>
      <c r="E45" s="187">
        <v>800000</v>
      </c>
      <c r="F45" s="72" t="s">
        <v>1294</v>
      </c>
    </row>
    <row r="46" spans="1:6" ht="78.75" x14ac:dyDescent="0.25">
      <c r="A46" s="131">
        <v>36</v>
      </c>
      <c r="B46" s="69" t="s">
        <v>40686</v>
      </c>
      <c r="C46" s="69" t="s">
        <v>40689</v>
      </c>
      <c r="D46" s="69" t="s">
        <v>40690</v>
      </c>
      <c r="E46" s="187">
        <v>400000</v>
      </c>
      <c r="F46" s="72" t="s">
        <v>1294</v>
      </c>
    </row>
    <row r="47" spans="1:6" ht="78.75" x14ac:dyDescent="0.25">
      <c r="A47" s="131">
        <v>37</v>
      </c>
      <c r="B47" s="69" t="s">
        <v>40691</v>
      </c>
      <c r="C47" s="69" t="s">
        <v>40692</v>
      </c>
      <c r="D47" s="69" t="s">
        <v>40693</v>
      </c>
      <c r="E47" s="188">
        <v>1400000</v>
      </c>
      <c r="F47" s="72" t="s">
        <v>1290</v>
      </c>
    </row>
    <row r="48" spans="1:6" ht="78.75" x14ac:dyDescent="0.25">
      <c r="A48" s="131">
        <v>38</v>
      </c>
      <c r="B48" s="69" t="s">
        <v>40694</v>
      </c>
      <c r="C48" s="69" t="s">
        <v>40695</v>
      </c>
      <c r="D48" s="69" t="s">
        <v>40696</v>
      </c>
      <c r="E48" s="188">
        <v>1500000</v>
      </c>
      <c r="F48" s="72" t="s">
        <v>1294</v>
      </c>
    </row>
    <row r="49" spans="1:6" ht="63" x14ac:dyDescent="0.25">
      <c r="A49" s="131">
        <v>39</v>
      </c>
      <c r="B49" s="69" t="s">
        <v>40697</v>
      </c>
      <c r="C49" s="69" t="s">
        <v>40698</v>
      </c>
      <c r="D49" s="69" t="s">
        <v>40699</v>
      </c>
      <c r="E49" s="188">
        <v>1500000</v>
      </c>
      <c r="F49" s="72" t="s">
        <v>1294</v>
      </c>
    </row>
    <row r="50" spans="1:6" ht="78.75" x14ac:dyDescent="0.25">
      <c r="A50" s="131">
        <v>40</v>
      </c>
      <c r="B50" s="69" t="s">
        <v>40700</v>
      </c>
      <c r="C50" s="69" t="s">
        <v>40701</v>
      </c>
      <c r="D50" s="69" t="s">
        <v>40702</v>
      </c>
      <c r="E50" s="188">
        <v>2000000</v>
      </c>
      <c r="F50" s="72" t="s">
        <v>277</v>
      </c>
    </row>
    <row r="51" spans="1:6" x14ac:dyDescent="0.25">
      <c r="A51" s="213"/>
      <c r="B51" s="2409" t="s">
        <v>248</v>
      </c>
      <c r="C51" s="2943"/>
      <c r="D51" s="2410"/>
      <c r="E51" s="1338">
        <f>SUM(E6:E50)</f>
        <v>76333317.890000001</v>
      </c>
      <c r="F51" s="541"/>
    </row>
    <row r="52" spans="1:6" x14ac:dyDescent="0.25">
      <c r="A52" s="590"/>
      <c r="B52" s="2427" t="s">
        <v>9</v>
      </c>
      <c r="C52" s="2427"/>
      <c r="D52" s="2427"/>
      <c r="E52" s="358"/>
      <c r="F52" s="359"/>
    </row>
    <row r="53" spans="1:6" ht="63" x14ac:dyDescent="0.25">
      <c r="A53" s="131">
        <v>1</v>
      </c>
      <c r="B53" s="69" t="s">
        <v>269</v>
      </c>
      <c r="C53" s="7" t="s">
        <v>39672</v>
      </c>
      <c r="D53" s="69" t="s">
        <v>271</v>
      </c>
      <c r="E53" s="187">
        <v>1000000</v>
      </c>
      <c r="F53" s="131" t="s">
        <v>272</v>
      </c>
    </row>
    <row r="54" spans="1:6" x14ac:dyDescent="0.25">
      <c r="A54" s="131"/>
      <c r="B54" s="70" t="s">
        <v>273</v>
      </c>
      <c r="C54" s="7"/>
      <c r="D54" s="69"/>
      <c r="E54" s="187"/>
      <c r="F54" s="131"/>
    </row>
    <row r="55" spans="1:6" ht="94.5" x14ac:dyDescent="0.25">
      <c r="A55" s="131">
        <v>2</v>
      </c>
      <c r="B55" s="69" t="s">
        <v>274</v>
      </c>
      <c r="C55" s="7" t="s">
        <v>39673</v>
      </c>
      <c r="D55" s="69" t="s">
        <v>276</v>
      </c>
      <c r="E55" s="187">
        <v>4500000</v>
      </c>
      <c r="F55" s="131" t="s">
        <v>277</v>
      </c>
    </row>
    <row r="56" spans="1:6" x14ac:dyDescent="0.25">
      <c r="A56" s="131"/>
      <c r="B56" s="70" t="s">
        <v>248</v>
      </c>
      <c r="C56" s="69"/>
      <c r="D56" s="69"/>
      <c r="E56" s="189">
        <v>5500000</v>
      </c>
      <c r="F56" s="131"/>
    </row>
    <row r="57" spans="1:6" ht="19.5" customHeight="1" x14ac:dyDescent="0.25">
      <c r="A57" s="131"/>
      <c r="B57" s="2348" t="s">
        <v>323</v>
      </c>
      <c r="C57" s="2350"/>
      <c r="D57" s="69"/>
      <c r="E57" s="189"/>
      <c r="F57" s="131"/>
    </row>
    <row r="58" spans="1:6" ht="94.5" x14ac:dyDescent="0.25">
      <c r="A58" s="161">
        <v>1</v>
      </c>
      <c r="B58" s="158" t="s">
        <v>696</v>
      </c>
      <c r="C58" s="1696"/>
      <c r="D58" s="101" t="s">
        <v>40703</v>
      </c>
      <c r="E58" s="1342">
        <v>300000</v>
      </c>
      <c r="F58" s="1315"/>
    </row>
    <row r="59" spans="1:6" ht="31.5" x14ac:dyDescent="0.25">
      <c r="A59" s="1492">
        <v>2</v>
      </c>
      <c r="B59" s="158" t="s">
        <v>40704</v>
      </c>
      <c r="C59" s="158" t="s">
        <v>40705</v>
      </c>
      <c r="D59" s="158" t="s">
        <v>40706</v>
      </c>
      <c r="E59" s="520">
        <v>4677027</v>
      </c>
      <c r="F59" s="158" t="s">
        <v>1294</v>
      </c>
    </row>
    <row r="60" spans="1:6" x14ac:dyDescent="0.25">
      <c r="A60" s="1535"/>
      <c r="B60" s="336" t="s">
        <v>248</v>
      </c>
      <c r="C60" s="336"/>
      <c r="D60" s="336"/>
      <c r="E60" s="520">
        <f>SUM(E58:E59)</f>
        <v>4977027</v>
      </c>
      <c r="F60" s="336"/>
    </row>
    <row r="61" spans="1:6" x14ac:dyDescent="0.25">
      <c r="A61" s="88"/>
      <c r="B61" s="88" t="s">
        <v>324</v>
      </c>
      <c r="C61" s="88"/>
      <c r="D61" s="88"/>
      <c r="E61" s="89">
        <f>E60+E56+E51</f>
        <v>86810344.890000001</v>
      </c>
      <c r="F61" s="88"/>
    </row>
    <row r="65" spans="1:6" x14ac:dyDescent="0.25">
      <c r="A65" s="3071" t="s">
        <v>0</v>
      </c>
      <c r="B65" s="3071"/>
      <c r="C65" s="3071"/>
      <c r="D65" s="3071"/>
      <c r="E65" s="3071"/>
      <c r="F65" s="3071"/>
    </row>
    <row r="66" spans="1:6" x14ac:dyDescent="0.25">
      <c r="A66" s="3071" t="s">
        <v>40617</v>
      </c>
      <c r="B66" s="3071"/>
      <c r="C66" s="3071"/>
      <c r="D66" s="3071"/>
      <c r="E66" s="3071"/>
      <c r="F66" s="3071"/>
    </row>
    <row r="67" spans="1:6" x14ac:dyDescent="0.25">
      <c r="A67" s="3071" t="s">
        <v>281</v>
      </c>
      <c r="B67" s="3071"/>
      <c r="C67" s="3071"/>
      <c r="D67" s="3071"/>
      <c r="E67" s="3071"/>
      <c r="F67" s="3071"/>
    </row>
    <row r="68" spans="1:6" ht="31.5" x14ac:dyDescent="0.25">
      <c r="A68" s="1547" t="s">
        <v>3</v>
      </c>
      <c r="B68" s="1548" t="s">
        <v>283</v>
      </c>
      <c r="C68" s="1548" t="s">
        <v>284</v>
      </c>
      <c r="D68" s="1548" t="s">
        <v>285</v>
      </c>
      <c r="E68" s="301" t="s">
        <v>286</v>
      </c>
      <c r="F68" s="1548" t="s">
        <v>287</v>
      </c>
    </row>
    <row r="69" spans="1:6" x14ac:dyDescent="0.25">
      <c r="A69" s="43"/>
      <c r="B69" s="2328" t="s">
        <v>37763</v>
      </c>
      <c r="C69" s="2328"/>
      <c r="D69" s="42"/>
      <c r="E69" s="92"/>
      <c r="F69" s="182"/>
    </row>
    <row r="70" spans="1:6" ht="126" x14ac:dyDescent="0.25">
      <c r="A70" s="182">
        <v>1</v>
      </c>
      <c r="B70" s="182" t="s">
        <v>295</v>
      </c>
      <c r="C70" s="182" t="s">
        <v>40707</v>
      </c>
      <c r="D70" s="182" t="s">
        <v>488</v>
      </c>
      <c r="E70" s="450">
        <v>610344.82999999996</v>
      </c>
      <c r="F70" s="182" t="s">
        <v>272</v>
      </c>
    </row>
    <row r="71" spans="1:6" x14ac:dyDescent="0.25">
      <c r="A71" s="182"/>
      <c r="B71" s="2381" t="s">
        <v>40</v>
      </c>
      <c r="C71" s="2382"/>
      <c r="D71" s="182"/>
      <c r="E71" s="450"/>
      <c r="F71" s="182"/>
    </row>
    <row r="72" spans="1:6" ht="94.5" x14ac:dyDescent="0.25">
      <c r="A72" s="182">
        <v>2</v>
      </c>
      <c r="B72" s="182" t="s">
        <v>41</v>
      </c>
      <c r="C72" s="182" t="s">
        <v>40708</v>
      </c>
      <c r="D72" s="182" t="s">
        <v>302</v>
      </c>
      <c r="E72" s="392">
        <v>568965.51</v>
      </c>
      <c r="F72" s="182" t="s">
        <v>272</v>
      </c>
    </row>
    <row r="73" spans="1:6" x14ac:dyDescent="0.25">
      <c r="A73" s="182"/>
      <c r="B73" s="2381" t="s">
        <v>37298</v>
      </c>
      <c r="C73" s="2382"/>
      <c r="D73" s="269"/>
      <c r="E73" s="1697"/>
      <c r="F73" s="182"/>
    </row>
    <row r="74" spans="1:6" ht="47.25" x14ac:dyDescent="0.25">
      <c r="A74" s="182">
        <v>3</v>
      </c>
      <c r="B74" s="269" t="s">
        <v>40709</v>
      </c>
      <c r="C74" s="182" t="s">
        <v>40710</v>
      </c>
      <c r="D74" s="182" t="s">
        <v>24946</v>
      </c>
      <c r="E74" s="157">
        <v>2400000</v>
      </c>
      <c r="F74" s="182" t="s">
        <v>13</v>
      </c>
    </row>
    <row r="75" spans="1:6" ht="94.5" x14ac:dyDescent="0.25">
      <c r="A75" s="182">
        <v>4</v>
      </c>
      <c r="B75" s="182" t="s">
        <v>40709</v>
      </c>
      <c r="C75" s="182" t="s">
        <v>40711</v>
      </c>
      <c r="D75" s="182" t="s">
        <v>40712</v>
      </c>
      <c r="E75" s="157">
        <v>3100000</v>
      </c>
      <c r="F75" s="182" t="s">
        <v>13</v>
      </c>
    </row>
    <row r="76" spans="1:6" x14ac:dyDescent="0.25">
      <c r="A76" s="182"/>
      <c r="B76" s="2381" t="s">
        <v>37340</v>
      </c>
      <c r="C76" s="2382"/>
      <c r="D76" s="269"/>
      <c r="E76" s="1698"/>
      <c r="F76" s="182" t="s">
        <v>13</v>
      </c>
    </row>
    <row r="77" spans="1:6" ht="236.25" x14ac:dyDescent="0.25">
      <c r="A77" s="182">
        <v>5</v>
      </c>
      <c r="B77" s="182" t="s">
        <v>26914</v>
      </c>
      <c r="C77" s="182" t="s">
        <v>40713</v>
      </c>
      <c r="D77" s="269" t="s">
        <v>40714</v>
      </c>
      <c r="E77" s="392">
        <v>1200000</v>
      </c>
      <c r="F77" s="182" t="s">
        <v>13</v>
      </c>
    </row>
    <row r="78" spans="1:6" ht="78.75" x14ac:dyDescent="0.25">
      <c r="A78" s="182">
        <v>6</v>
      </c>
      <c r="B78" s="182" t="s">
        <v>40715</v>
      </c>
      <c r="C78" s="182" t="s">
        <v>40716</v>
      </c>
      <c r="D78" s="182" t="s">
        <v>40717</v>
      </c>
      <c r="E78" s="157">
        <v>3500000</v>
      </c>
      <c r="F78" s="182" t="s">
        <v>13</v>
      </c>
    </row>
    <row r="79" spans="1:6" x14ac:dyDescent="0.25">
      <c r="A79" s="182"/>
      <c r="B79" s="2381" t="s">
        <v>248</v>
      </c>
      <c r="C79" s="2435"/>
      <c r="D79" s="2382"/>
      <c r="E79" s="463">
        <v>11379310.35</v>
      </c>
      <c r="F79" s="264"/>
    </row>
  </sheetData>
  <mergeCells count="25">
    <mergeCell ref="B79:D79"/>
    <mergeCell ref="A66:F66"/>
    <mergeCell ref="A67:F67"/>
    <mergeCell ref="B69:C69"/>
    <mergeCell ref="B71:C71"/>
    <mergeCell ref="B73:C73"/>
    <mergeCell ref="B76:C76"/>
    <mergeCell ref="A65:F65"/>
    <mergeCell ref="B19:C19"/>
    <mergeCell ref="A38:A39"/>
    <mergeCell ref="B38:B39"/>
    <mergeCell ref="C38:C39"/>
    <mergeCell ref="D38:D39"/>
    <mergeCell ref="E38:E39"/>
    <mergeCell ref="F38:F39"/>
    <mergeCell ref="B42:C42"/>
    <mergeCell ref="B51:D51"/>
    <mergeCell ref="B52:D52"/>
    <mergeCell ref="B57:C57"/>
    <mergeCell ref="B16:C16"/>
    <mergeCell ref="A1:F1"/>
    <mergeCell ref="A2:F2"/>
    <mergeCell ref="A3:F3"/>
    <mergeCell ref="B5:C5"/>
    <mergeCell ref="B11:C11"/>
  </mergeCells>
  <pageMargins left="0.7" right="0.7" top="0.75" bottom="0.75" header="0.3" footer="0.3"/>
</worksheet>
</file>

<file path=xl/worksheets/sheet2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9"/>
  <sheetViews>
    <sheetView topLeftCell="A86" workbookViewId="0">
      <selection activeCell="C64" sqref="C64"/>
    </sheetView>
  </sheetViews>
  <sheetFormatPr defaultRowHeight="15.75" x14ac:dyDescent="0.25"/>
  <cols>
    <col min="1" max="1" width="9.140625" style="128"/>
    <col min="2" max="2" width="15.42578125" style="128" customWidth="1"/>
    <col min="3" max="3" width="43" style="128" customWidth="1"/>
    <col min="4" max="4" width="18.5703125" style="128" customWidth="1"/>
    <col min="5" max="5" width="21" style="128" customWidth="1"/>
    <col min="6" max="6" width="12" style="128" customWidth="1"/>
    <col min="7" max="16384" width="9.140625" style="128"/>
  </cols>
  <sheetData>
    <row r="1" spans="1:6" x14ac:dyDescent="0.25">
      <c r="A1" s="3168" t="s">
        <v>0</v>
      </c>
      <c r="B1" s="3169"/>
      <c r="C1" s="3169"/>
      <c r="D1" s="3169"/>
      <c r="E1" s="3169"/>
      <c r="F1" s="3170"/>
    </row>
    <row r="2" spans="1:6" x14ac:dyDescent="0.25">
      <c r="A2" s="3168" t="s">
        <v>40768</v>
      </c>
      <c r="B2" s="3169"/>
      <c r="C2" s="3169"/>
      <c r="D2" s="3169"/>
      <c r="E2" s="3169"/>
      <c r="F2" s="3170"/>
    </row>
    <row r="3" spans="1:6" x14ac:dyDescent="0.25">
      <c r="A3" s="3168" t="s">
        <v>281</v>
      </c>
      <c r="B3" s="3169"/>
      <c r="C3" s="3169"/>
      <c r="D3" s="3169"/>
      <c r="E3" s="3169"/>
      <c r="F3" s="3170"/>
    </row>
    <row r="4" spans="1:6" ht="31.5" x14ac:dyDescent="0.25">
      <c r="A4" s="1503" t="s">
        <v>3</v>
      </c>
      <c r="B4" s="1504" t="s">
        <v>283</v>
      </c>
      <c r="C4" s="1504" t="s">
        <v>284</v>
      </c>
      <c r="D4" s="1504" t="s">
        <v>285</v>
      </c>
      <c r="E4" s="192" t="s">
        <v>1202</v>
      </c>
      <c r="F4" s="1504" t="s">
        <v>287</v>
      </c>
    </row>
    <row r="5" spans="1:6" x14ac:dyDescent="0.25">
      <c r="A5" s="1543"/>
      <c r="B5" s="2405" t="s">
        <v>288</v>
      </c>
      <c r="C5" s="2407"/>
      <c r="D5" s="1504"/>
      <c r="E5" s="192"/>
      <c r="F5" s="1504"/>
    </row>
    <row r="6" spans="1:6" ht="47.25" x14ac:dyDescent="0.25">
      <c r="A6" s="1543">
        <v>1</v>
      </c>
      <c r="B6" s="1559" t="s">
        <v>289</v>
      </c>
      <c r="C6" s="1559" t="s">
        <v>40769</v>
      </c>
      <c r="D6" s="1559" t="s">
        <v>329</v>
      </c>
      <c r="E6" s="1554">
        <v>2400000</v>
      </c>
      <c r="F6" s="1700" t="s">
        <v>272</v>
      </c>
    </row>
    <row r="7" spans="1:6" ht="126" x14ac:dyDescent="0.25">
      <c r="A7" s="1543">
        <v>2</v>
      </c>
      <c r="B7" s="1559" t="s">
        <v>295</v>
      </c>
      <c r="C7" s="1559" t="s">
        <v>40770</v>
      </c>
      <c r="D7" s="1559" t="s">
        <v>25843</v>
      </c>
      <c r="E7" s="1554">
        <v>992620.69</v>
      </c>
      <c r="F7" s="1700" t="s">
        <v>272</v>
      </c>
    </row>
    <row r="8" spans="1:6" ht="31.5" x14ac:dyDescent="0.25">
      <c r="A8" s="1543">
        <v>3</v>
      </c>
      <c r="B8" s="1559" t="s">
        <v>17</v>
      </c>
      <c r="C8" s="1559" t="s">
        <v>40771</v>
      </c>
      <c r="D8" s="1559" t="s">
        <v>537</v>
      </c>
      <c r="E8" s="1554">
        <v>24000</v>
      </c>
      <c r="F8" s="1700" t="s">
        <v>272</v>
      </c>
    </row>
    <row r="9" spans="1:6" ht="78.75" x14ac:dyDescent="0.25">
      <c r="A9" s="1543">
        <v>4</v>
      </c>
      <c r="B9" s="1559" t="s">
        <v>23</v>
      </c>
      <c r="C9" s="1559" t="s">
        <v>40772</v>
      </c>
      <c r="D9" s="1559" t="s">
        <v>541</v>
      </c>
      <c r="E9" s="1554">
        <v>792000</v>
      </c>
      <c r="F9" s="1700" t="s">
        <v>272</v>
      </c>
    </row>
    <row r="10" spans="1:6" x14ac:dyDescent="0.25">
      <c r="A10" s="1543"/>
      <c r="B10" s="3171" t="s">
        <v>39983</v>
      </c>
      <c r="C10" s="3172"/>
      <c r="D10" s="1559"/>
      <c r="E10" s="1562"/>
      <c r="F10" s="1559"/>
    </row>
    <row r="11" spans="1:6" ht="126" x14ac:dyDescent="0.25">
      <c r="A11" s="1543">
        <v>5</v>
      </c>
      <c r="B11" s="1559" t="s">
        <v>295</v>
      </c>
      <c r="C11" s="1559" t="s">
        <v>40773</v>
      </c>
      <c r="D11" s="1559" t="s">
        <v>488</v>
      </c>
      <c r="E11" s="1554">
        <v>304310.34000000003</v>
      </c>
      <c r="F11" s="1700" t="s">
        <v>272</v>
      </c>
    </row>
    <row r="12" spans="1:6" ht="78.75" x14ac:dyDescent="0.25">
      <c r="A12" s="1543">
        <v>6</v>
      </c>
      <c r="B12" s="1559" t="s">
        <v>23</v>
      </c>
      <c r="C12" s="1559" t="s">
        <v>40774</v>
      </c>
      <c r="D12" s="1559" t="s">
        <v>541</v>
      </c>
      <c r="E12" s="1554">
        <v>1100000</v>
      </c>
      <c r="F12" s="1700" t="s">
        <v>272</v>
      </c>
    </row>
    <row r="13" spans="1:6" ht="94.5" x14ac:dyDescent="0.25">
      <c r="A13" s="1543">
        <v>7</v>
      </c>
      <c r="B13" s="1559" t="s">
        <v>1662</v>
      </c>
      <c r="C13" s="1559" t="s">
        <v>40775</v>
      </c>
      <c r="D13" s="1559" t="s">
        <v>14974</v>
      </c>
      <c r="E13" s="1554">
        <v>1200000</v>
      </c>
      <c r="F13" s="1700" t="s">
        <v>272</v>
      </c>
    </row>
    <row r="14" spans="1:6" x14ac:dyDescent="0.25">
      <c r="A14" s="131"/>
      <c r="B14" s="2348" t="s">
        <v>40</v>
      </c>
      <c r="C14" s="2350"/>
      <c r="D14" s="69"/>
      <c r="E14" s="187"/>
      <c r="F14" s="72"/>
    </row>
    <row r="15" spans="1:6" ht="94.5" x14ac:dyDescent="0.25">
      <c r="A15" s="1543">
        <v>8</v>
      </c>
      <c r="B15" s="1559" t="s">
        <v>41</v>
      </c>
      <c r="C15" s="1559" t="s">
        <v>40776</v>
      </c>
      <c r="D15" s="1559" t="s">
        <v>43</v>
      </c>
      <c r="E15" s="1555">
        <v>4568965.5199999996</v>
      </c>
      <c r="F15" s="1700" t="s">
        <v>272</v>
      </c>
    </row>
    <row r="16" spans="1:6" x14ac:dyDescent="0.25">
      <c r="A16" s="1543"/>
      <c r="B16" s="1701" t="s">
        <v>34</v>
      </c>
      <c r="C16" s="1559"/>
      <c r="D16" s="1559"/>
      <c r="E16" s="1562"/>
      <c r="F16" s="1559"/>
    </row>
    <row r="17" spans="1:6" ht="63" x14ac:dyDescent="0.25">
      <c r="A17" s="1543">
        <v>9</v>
      </c>
      <c r="B17" s="1559" t="s">
        <v>21194</v>
      </c>
      <c r="C17" s="1559" t="s">
        <v>40777</v>
      </c>
      <c r="D17" s="1559" t="s">
        <v>32648</v>
      </c>
      <c r="E17" s="1554">
        <v>1500000</v>
      </c>
      <c r="F17" s="1700" t="s">
        <v>272</v>
      </c>
    </row>
    <row r="18" spans="1:6" x14ac:dyDescent="0.25">
      <c r="A18" s="3185">
        <v>10</v>
      </c>
      <c r="B18" s="3187" t="s">
        <v>21197</v>
      </c>
      <c r="C18" s="3187" t="s">
        <v>40778</v>
      </c>
      <c r="D18" s="3187" t="s">
        <v>37774</v>
      </c>
      <c r="E18" s="3188">
        <v>15703448.27</v>
      </c>
      <c r="F18" s="3184" t="s">
        <v>272</v>
      </c>
    </row>
    <row r="19" spans="1:6" x14ac:dyDescent="0.25">
      <c r="A19" s="3186"/>
      <c r="B19" s="3187"/>
      <c r="C19" s="3187"/>
      <c r="D19" s="3187"/>
      <c r="E19" s="3188"/>
      <c r="F19" s="3184"/>
    </row>
    <row r="20" spans="1:6" x14ac:dyDescent="0.25">
      <c r="A20" s="1543"/>
      <c r="B20" s="3171" t="s">
        <v>2065</v>
      </c>
      <c r="C20" s="3172"/>
      <c r="D20" s="1559"/>
      <c r="E20" s="117"/>
      <c r="F20" s="1559"/>
    </row>
    <row r="21" spans="1:6" ht="110.25" x14ac:dyDescent="0.25">
      <c r="A21" s="1543">
        <v>11</v>
      </c>
      <c r="B21" s="1505" t="s">
        <v>40779</v>
      </c>
      <c r="C21" s="1559" t="s">
        <v>40780</v>
      </c>
      <c r="D21" s="1505" t="s">
        <v>40781</v>
      </c>
      <c r="E21" s="1555">
        <v>750000</v>
      </c>
      <c r="F21" s="1700" t="s">
        <v>13</v>
      </c>
    </row>
    <row r="22" spans="1:6" ht="110.25" x14ac:dyDescent="0.25">
      <c r="A22" s="1543">
        <v>12</v>
      </c>
      <c r="B22" s="1505" t="s">
        <v>40782</v>
      </c>
      <c r="C22" s="1559" t="s">
        <v>40783</v>
      </c>
      <c r="D22" s="1505" t="s">
        <v>40781</v>
      </c>
      <c r="E22" s="1555">
        <v>750000</v>
      </c>
      <c r="F22" s="1700" t="s">
        <v>13</v>
      </c>
    </row>
    <row r="23" spans="1:6" x14ac:dyDescent="0.25">
      <c r="A23" s="1543"/>
      <c r="B23" s="2405" t="s">
        <v>37989</v>
      </c>
      <c r="C23" s="2407"/>
      <c r="D23" s="1505"/>
      <c r="E23" s="1562"/>
      <c r="F23" s="1559"/>
    </row>
    <row r="24" spans="1:6" ht="330.75" x14ac:dyDescent="0.25">
      <c r="A24" s="1543">
        <v>13</v>
      </c>
      <c r="B24" s="1505" t="s">
        <v>40784</v>
      </c>
      <c r="C24" s="1505" t="s">
        <v>40785</v>
      </c>
      <c r="D24" s="1505" t="s">
        <v>40786</v>
      </c>
      <c r="E24" s="1555">
        <v>1000000</v>
      </c>
      <c r="F24" s="1700" t="s">
        <v>13</v>
      </c>
    </row>
    <row r="25" spans="1:6" x14ac:dyDescent="0.25">
      <c r="A25" s="1543"/>
      <c r="B25" s="3171" t="s">
        <v>312</v>
      </c>
      <c r="C25" s="3172"/>
      <c r="D25" s="1559"/>
      <c r="E25" s="1562"/>
      <c r="F25" s="1559"/>
    </row>
    <row r="26" spans="1:6" ht="47.25" x14ac:dyDescent="0.25">
      <c r="A26" s="1543">
        <v>14</v>
      </c>
      <c r="B26" s="1505" t="s">
        <v>40787</v>
      </c>
      <c r="C26" s="1505" t="s">
        <v>40788</v>
      </c>
      <c r="D26" s="1505" t="s">
        <v>40789</v>
      </c>
      <c r="E26" s="1554">
        <v>2000000</v>
      </c>
      <c r="F26" s="1700" t="s">
        <v>13</v>
      </c>
    </row>
    <row r="27" spans="1:6" ht="47.25" x14ac:dyDescent="0.25">
      <c r="A27" s="1543">
        <v>15</v>
      </c>
      <c r="B27" s="1505" t="s">
        <v>40790</v>
      </c>
      <c r="C27" s="1505" t="s">
        <v>40791</v>
      </c>
      <c r="D27" s="1505" t="s">
        <v>11483</v>
      </c>
      <c r="E27" s="1554">
        <v>1700000</v>
      </c>
      <c r="F27" s="1700" t="s">
        <v>13</v>
      </c>
    </row>
    <row r="28" spans="1:6" ht="47.25" x14ac:dyDescent="0.25">
      <c r="A28" s="1543">
        <v>16</v>
      </c>
      <c r="B28" s="1505" t="s">
        <v>40792</v>
      </c>
      <c r="C28" s="1505" t="s">
        <v>40793</v>
      </c>
      <c r="D28" s="1505" t="s">
        <v>11483</v>
      </c>
      <c r="E28" s="1554">
        <v>1700000</v>
      </c>
      <c r="F28" s="1700" t="s">
        <v>13</v>
      </c>
    </row>
    <row r="29" spans="1:6" ht="47.25" x14ac:dyDescent="0.25">
      <c r="A29" s="1543">
        <v>17</v>
      </c>
      <c r="B29" s="1505" t="s">
        <v>40779</v>
      </c>
      <c r="C29" s="1505" t="s">
        <v>40794</v>
      </c>
      <c r="D29" s="1505" t="s">
        <v>11483</v>
      </c>
      <c r="E29" s="1554">
        <v>1700000</v>
      </c>
      <c r="F29" s="1700" t="s">
        <v>13</v>
      </c>
    </row>
    <row r="30" spans="1:6" ht="47.25" x14ac:dyDescent="0.25">
      <c r="A30" s="1543">
        <v>18</v>
      </c>
      <c r="B30" s="1505" t="s">
        <v>40795</v>
      </c>
      <c r="C30" s="1505" t="s">
        <v>40796</v>
      </c>
      <c r="D30" s="1505" t="s">
        <v>3316</v>
      </c>
      <c r="E30" s="1554">
        <v>1700000</v>
      </c>
      <c r="F30" s="1700" t="s">
        <v>13</v>
      </c>
    </row>
    <row r="31" spans="1:6" ht="78.75" x14ac:dyDescent="0.25">
      <c r="A31" s="1543">
        <v>19</v>
      </c>
      <c r="B31" s="1505" t="s">
        <v>40797</v>
      </c>
      <c r="C31" s="1505" t="s">
        <v>40798</v>
      </c>
      <c r="D31" s="1505" t="s">
        <v>40799</v>
      </c>
      <c r="E31" s="1554">
        <v>850000</v>
      </c>
      <c r="F31" s="1700" t="s">
        <v>13</v>
      </c>
    </row>
    <row r="32" spans="1:6" ht="47.25" x14ac:dyDescent="0.25">
      <c r="A32" s="1543">
        <v>20</v>
      </c>
      <c r="B32" s="1505" t="s">
        <v>40800</v>
      </c>
      <c r="C32" s="1505" t="s">
        <v>40801</v>
      </c>
      <c r="D32" s="1505" t="s">
        <v>40802</v>
      </c>
      <c r="E32" s="1554">
        <v>2000000</v>
      </c>
      <c r="F32" s="1700" t="s">
        <v>13</v>
      </c>
    </row>
    <row r="33" spans="1:6" ht="47.25" x14ac:dyDescent="0.25">
      <c r="A33" s="1543">
        <v>21</v>
      </c>
      <c r="B33" s="1505" t="s">
        <v>40803</v>
      </c>
      <c r="C33" s="1505" t="s">
        <v>40804</v>
      </c>
      <c r="D33" s="1505" t="s">
        <v>11483</v>
      </c>
      <c r="E33" s="1554">
        <v>1700000</v>
      </c>
      <c r="F33" s="1700" t="s">
        <v>13</v>
      </c>
    </row>
    <row r="34" spans="1:6" ht="94.5" x14ac:dyDescent="0.25">
      <c r="A34" s="1543">
        <v>22</v>
      </c>
      <c r="B34" s="1505" t="s">
        <v>40805</v>
      </c>
      <c r="C34" s="1505" t="s">
        <v>40806</v>
      </c>
      <c r="D34" s="1505" t="s">
        <v>40807</v>
      </c>
      <c r="E34" s="1554">
        <v>1150000</v>
      </c>
      <c r="F34" s="1700" t="s">
        <v>13</v>
      </c>
    </row>
    <row r="35" spans="1:6" ht="78.75" x14ac:dyDescent="0.25">
      <c r="A35" s="1543">
        <v>23</v>
      </c>
      <c r="B35" s="1505" t="s">
        <v>40808</v>
      </c>
      <c r="C35" s="1505" t="s">
        <v>40809</v>
      </c>
      <c r="D35" s="1505" t="s">
        <v>40810</v>
      </c>
      <c r="E35" s="1554">
        <v>2000000</v>
      </c>
      <c r="F35" s="1700" t="s">
        <v>13</v>
      </c>
    </row>
    <row r="36" spans="1:6" ht="47.25" x14ac:dyDescent="0.25">
      <c r="A36" s="1543">
        <v>24</v>
      </c>
      <c r="B36" s="1505" t="s">
        <v>40811</v>
      </c>
      <c r="C36" s="1505" t="s">
        <v>40812</v>
      </c>
      <c r="D36" s="1505" t="s">
        <v>11483</v>
      </c>
      <c r="E36" s="1554">
        <v>1700000</v>
      </c>
      <c r="F36" s="1700" t="s">
        <v>13</v>
      </c>
    </row>
    <row r="37" spans="1:6" ht="236.25" x14ac:dyDescent="0.25">
      <c r="A37" s="1543">
        <v>25</v>
      </c>
      <c r="B37" s="1505" t="s">
        <v>40813</v>
      </c>
      <c r="C37" s="1505" t="s">
        <v>40814</v>
      </c>
      <c r="D37" s="1505" t="s">
        <v>40815</v>
      </c>
      <c r="E37" s="1554">
        <v>4000000</v>
      </c>
      <c r="F37" s="1700" t="s">
        <v>13</v>
      </c>
    </row>
    <row r="38" spans="1:6" ht="47.25" x14ac:dyDescent="0.25">
      <c r="A38" s="1543">
        <v>26</v>
      </c>
      <c r="B38" s="1505" t="s">
        <v>40816</v>
      </c>
      <c r="C38" s="1505" t="s">
        <v>40817</v>
      </c>
      <c r="D38" s="1505" t="s">
        <v>11483</v>
      </c>
      <c r="E38" s="1554">
        <v>1700000</v>
      </c>
      <c r="F38" s="1700" t="s">
        <v>13</v>
      </c>
    </row>
    <row r="39" spans="1:6" ht="31.5" x14ac:dyDescent="0.25">
      <c r="A39" s="1543">
        <v>27</v>
      </c>
      <c r="B39" s="1505" t="s">
        <v>40818</v>
      </c>
      <c r="C39" s="1505" t="s">
        <v>40819</v>
      </c>
      <c r="D39" s="1505" t="s">
        <v>11483</v>
      </c>
      <c r="E39" s="1554">
        <v>1700000</v>
      </c>
      <c r="F39" s="1700" t="s">
        <v>13</v>
      </c>
    </row>
    <row r="40" spans="1:6" ht="31.5" x14ac:dyDescent="0.25">
      <c r="A40" s="1543">
        <v>28</v>
      </c>
      <c r="B40" s="1505" t="s">
        <v>40820</v>
      </c>
      <c r="C40" s="1505" t="s">
        <v>40821</v>
      </c>
      <c r="D40" s="1505" t="s">
        <v>40822</v>
      </c>
      <c r="E40" s="1554">
        <v>450000</v>
      </c>
      <c r="F40" s="1700" t="s">
        <v>13</v>
      </c>
    </row>
    <row r="41" spans="1:6" ht="47.25" x14ac:dyDescent="0.25">
      <c r="A41" s="1543">
        <v>29</v>
      </c>
      <c r="B41" s="1505" t="s">
        <v>40823</v>
      </c>
      <c r="C41" s="1505" t="s">
        <v>40824</v>
      </c>
      <c r="D41" s="1505" t="s">
        <v>40112</v>
      </c>
      <c r="E41" s="1554">
        <v>1700000</v>
      </c>
      <c r="F41" s="1700" t="s">
        <v>13</v>
      </c>
    </row>
    <row r="42" spans="1:6" ht="47.25" x14ac:dyDescent="0.25">
      <c r="A42" s="1543">
        <v>30</v>
      </c>
      <c r="B42" s="1505" t="s">
        <v>40825</v>
      </c>
      <c r="C42" s="1505" t="s">
        <v>40826</v>
      </c>
      <c r="D42" s="1505" t="s">
        <v>40822</v>
      </c>
      <c r="E42" s="1554">
        <v>450000</v>
      </c>
      <c r="F42" s="1700" t="s">
        <v>13</v>
      </c>
    </row>
    <row r="43" spans="1:6" ht="78.75" x14ac:dyDescent="0.25">
      <c r="A43" s="1543">
        <v>31</v>
      </c>
      <c r="B43" s="1505" t="s">
        <v>40827</v>
      </c>
      <c r="C43" s="1505" t="s">
        <v>40828</v>
      </c>
      <c r="D43" s="1505" t="s">
        <v>40810</v>
      </c>
      <c r="E43" s="1554">
        <v>2000000</v>
      </c>
      <c r="F43" s="1700" t="s">
        <v>13</v>
      </c>
    </row>
    <row r="44" spans="1:6" ht="47.25" x14ac:dyDescent="0.25">
      <c r="A44" s="1543">
        <v>32</v>
      </c>
      <c r="B44" s="1505" t="s">
        <v>40829</v>
      </c>
      <c r="C44" s="1505" t="s">
        <v>40830</v>
      </c>
      <c r="D44" s="1505" t="s">
        <v>3765</v>
      </c>
      <c r="E44" s="1554">
        <v>300000</v>
      </c>
      <c r="F44" s="1700" t="s">
        <v>13</v>
      </c>
    </row>
    <row r="45" spans="1:6" ht="47.25" x14ac:dyDescent="0.25">
      <c r="A45" s="1543">
        <v>33</v>
      </c>
      <c r="B45" s="1505" t="s">
        <v>40831</v>
      </c>
      <c r="C45" s="1505" t="s">
        <v>40832</v>
      </c>
      <c r="D45" s="1505" t="s">
        <v>40833</v>
      </c>
      <c r="E45" s="1554">
        <v>1500000</v>
      </c>
      <c r="F45" s="1700" t="s">
        <v>13</v>
      </c>
    </row>
    <row r="46" spans="1:6" ht="47.25" x14ac:dyDescent="0.25">
      <c r="A46" s="1543">
        <v>34</v>
      </c>
      <c r="B46" s="1505" t="s">
        <v>40834</v>
      </c>
      <c r="C46" s="1505" t="s">
        <v>40835</v>
      </c>
      <c r="D46" s="1505" t="s">
        <v>40836</v>
      </c>
      <c r="E46" s="1554">
        <v>1700000</v>
      </c>
      <c r="F46" s="1700" t="s">
        <v>13</v>
      </c>
    </row>
    <row r="47" spans="1:6" ht="47.25" x14ac:dyDescent="0.25">
      <c r="A47" s="1543">
        <v>35</v>
      </c>
      <c r="B47" s="1505" t="s">
        <v>40837</v>
      </c>
      <c r="C47" s="1505" t="s">
        <v>40838</v>
      </c>
      <c r="D47" s="1505" t="s">
        <v>40839</v>
      </c>
      <c r="E47" s="1554">
        <v>1500000</v>
      </c>
      <c r="F47" s="1700" t="s">
        <v>13</v>
      </c>
    </row>
    <row r="48" spans="1:6" ht="362.25" x14ac:dyDescent="0.25">
      <c r="A48" s="1543">
        <v>36</v>
      </c>
      <c r="B48" s="1505" t="s">
        <v>40840</v>
      </c>
      <c r="C48" s="1505" t="s">
        <v>40841</v>
      </c>
      <c r="D48" s="1505" t="s">
        <v>40842</v>
      </c>
      <c r="E48" s="1554">
        <v>2010000</v>
      </c>
      <c r="F48" s="1700" t="s">
        <v>13</v>
      </c>
    </row>
    <row r="49" spans="1:6" ht="299.25" x14ac:dyDescent="0.25">
      <c r="A49" s="1543">
        <v>37</v>
      </c>
      <c r="B49" s="1505" t="s">
        <v>40843</v>
      </c>
      <c r="C49" s="1505" t="s">
        <v>40844</v>
      </c>
      <c r="D49" s="1505" t="s">
        <v>40845</v>
      </c>
      <c r="E49" s="1554">
        <v>1200000</v>
      </c>
      <c r="F49" s="1700" t="s">
        <v>13</v>
      </c>
    </row>
    <row r="50" spans="1:6" x14ac:dyDescent="0.25">
      <c r="A50" s="1543"/>
      <c r="B50" s="3171" t="s">
        <v>315</v>
      </c>
      <c r="C50" s="3172"/>
      <c r="D50" s="1559"/>
      <c r="E50" s="1562"/>
      <c r="F50" s="1559"/>
    </row>
    <row r="51" spans="1:6" ht="47.25" x14ac:dyDescent="0.25">
      <c r="A51" s="1543">
        <v>38</v>
      </c>
      <c r="B51" s="1505" t="s">
        <v>40846</v>
      </c>
      <c r="C51" s="1505" t="s">
        <v>40847</v>
      </c>
      <c r="D51" s="1505" t="s">
        <v>40848</v>
      </c>
      <c r="E51" s="1554">
        <v>2500000</v>
      </c>
      <c r="F51" s="1700" t="s">
        <v>13</v>
      </c>
    </row>
    <row r="52" spans="1:6" ht="126" x14ac:dyDescent="0.25">
      <c r="A52" s="1543">
        <v>39</v>
      </c>
      <c r="B52" s="1505" t="s">
        <v>40849</v>
      </c>
      <c r="C52" s="1505" t="s">
        <v>40850</v>
      </c>
      <c r="D52" s="1505" t="s">
        <v>40851</v>
      </c>
      <c r="E52" s="1554">
        <v>1000000</v>
      </c>
      <c r="F52" s="1700" t="s">
        <v>13</v>
      </c>
    </row>
    <row r="53" spans="1:6" ht="47.25" x14ac:dyDescent="0.25">
      <c r="A53" s="1543">
        <v>40</v>
      </c>
      <c r="B53" s="1505" t="s">
        <v>40782</v>
      </c>
      <c r="C53" s="1505" t="s">
        <v>40852</v>
      </c>
      <c r="D53" s="1505" t="s">
        <v>40853</v>
      </c>
      <c r="E53" s="1554">
        <v>2500000</v>
      </c>
      <c r="F53" s="1700" t="s">
        <v>13</v>
      </c>
    </row>
    <row r="54" spans="1:6" x14ac:dyDescent="0.25">
      <c r="A54" s="1543"/>
      <c r="B54" s="3171" t="s">
        <v>1154</v>
      </c>
      <c r="C54" s="3172"/>
      <c r="D54" s="1559"/>
      <c r="E54" s="1562"/>
      <c r="F54" s="1559"/>
    </row>
    <row r="55" spans="1:6" ht="94.5" x14ac:dyDescent="0.25">
      <c r="A55" s="1543">
        <v>41</v>
      </c>
      <c r="B55" s="1505" t="s">
        <v>40854</v>
      </c>
      <c r="C55" s="1505" t="s">
        <v>40855</v>
      </c>
      <c r="D55" s="1505" t="s">
        <v>40856</v>
      </c>
      <c r="E55" s="1554">
        <v>1800000</v>
      </c>
      <c r="F55" s="1700" t="s">
        <v>13</v>
      </c>
    </row>
    <row r="56" spans="1:6" ht="157.5" x14ac:dyDescent="0.25">
      <c r="A56" s="1543">
        <v>42</v>
      </c>
      <c r="B56" s="1505" t="s">
        <v>40857</v>
      </c>
      <c r="C56" s="1505" t="s">
        <v>40855</v>
      </c>
      <c r="D56" s="1505" t="s">
        <v>40858</v>
      </c>
      <c r="E56" s="1554">
        <v>500000</v>
      </c>
      <c r="F56" s="1700" t="s">
        <v>13</v>
      </c>
    </row>
    <row r="57" spans="1:6" x14ac:dyDescent="0.25">
      <c r="A57" s="1543"/>
      <c r="B57" s="3171" t="s">
        <v>712</v>
      </c>
      <c r="C57" s="3172"/>
      <c r="D57" s="1559"/>
      <c r="E57" s="1562"/>
      <c r="F57" s="1559"/>
    </row>
    <row r="58" spans="1:6" ht="63" x14ac:dyDescent="0.25">
      <c r="A58" s="1543">
        <v>43</v>
      </c>
      <c r="B58" s="1559" t="s">
        <v>683</v>
      </c>
      <c r="C58" s="1559" t="s">
        <v>40859</v>
      </c>
      <c r="D58" s="1559" t="s">
        <v>37826</v>
      </c>
      <c r="E58" s="1555">
        <v>3000000</v>
      </c>
      <c r="F58" s="1700" t="s">
        <v>13</v>
      </c>
    </row>
    <row r="59" spans="1:6" x14ac:dyDescent="0.25">
      <c r="A59" s="1582"/>
      <c r="B59" s="3189" t="s">
        <v>1834</v>
      </c>
      <c r="C59" s="3190"/>
      <c r="D59" s="3191"/>
      <c r="E59" s="1702">
        <f>SUM(E6:E58)</f>
        <v>80795344.819999993</v>
      </c>
      <c r="F59" s="1559"/>
    </row>
    <row r="60" spans="1:6" x14ac:dyDescent="0.25">
      <c r="A60" s="590"/>
      <c r="B60" s="2427" t="s">
        <v>9</v>
      </c>
      <c r="C60" s="2427"/>
      <c r="D60" s="2427"/>
      <c r="E60" s="358"/>
      <c r="F60" s="359"/>
    </row>
    <row r="61" spans="1:6" ht="63" x14ac:dyDescent="0.25">
      <c r="A61" s="131">
        <v>1</v>
      </c>
      <c r="B61" s="69" t="s">
        <v>269</v>
      </c>
      <c r="C61" s="7" t="s">
        <v>39672</v>
      </c>
      <c r="D61" s="69" t="s">
        <v>271</v>
      </c>
      <c r="E61" s="187">
        <v>1000000</v>
      </c>
      <c r="F61" s="131" t="s">
        <v>272</v>
      </c>
    </row>
    <row r="62" spans="1:6" x14ac:dyDescent="0.25">
      <c r="A62" s="131"/>
      <c r="B62" s="70" t="s">
        <v>273</v>
      </c>
      <c r="C62" s="7"/>
      <c r="D62" s="69"/>
      <c r="E62" s="187"/>
      <c r="F62" s="131"/>
    </row>
    <row r="63" spans="1:6" ht="94.5" x14ac:dyDescent="0.25">
      <c r="A63" s="131">
        <v>2</v>
      </c>
      <c r="B63" s="69" t="s">
        <v>274</v>
      </c>
      <c r="C63" s="7" t="s">
        <v>39673</v>
      </c>
      <c r="D63" s="69" t="s">
        <v>276</v>
      </c>
      <c r="E63" s="187">
        <v>4500000</v>
      </c>
      <c r="F63" s="131" t="s">
        <v>277</v>
      </c>
    </row>
    <row r="64" spans="1:6" x14ac:dyDescent="0.25">
      <c r="A64" s="131"/>
      <c r="B64" s="70" t="s">
        <v>248</v>
      </c>
      <c r="C64" s="69"/>
      <c r="D64" s="69"/>
      <c r="E64" s="189">
        <v>5500000</v>
      </c>
      <c r="F64" s="131"/>
    </row>
    <row r="65" spans="1:6" ht="17.25" customHeight="1" x14ac:dyDescent="0.25">
      <c r="A65" s="131"/>
      <c r="B65" s="2348" t="s">
        <v>323</v>
      </c>
      <c r="C65" s="2350"/>
      <c r="D65" s="69"/>
      <c r="E65" s="189"/>
      <c r="F65" s="131"/>
    </row>
    <row r="66" spans="1:6" ht="31.5" x14ac:dyDescent="0.25">
      <c r="A66" s="1703"/>
      <c r="B66" s="1493" t="s">
        <v>40860</v>
      </c>
      <c r="C66" s="1703"/>
      <c r="D66" s="1920" t="s">
        <v>37828</v>
      </c>
      <c r="E66" s="1494">
        <v>515000</v>
      </c>
      <c r="F66" s="1703"/>
    </row>
    <row r="67" spans="1:6" x14ac:dyDescent="0.25">
      <c r="A67" s="88"/>
      <c r="B67" s="88" t="s">
        <v>248</v>
      </c>
      <c r="C67" s="88"/>
      <c r="D67" s="88"/>
      <c r="E67" s="1342">
        <v>515000</v>
      </c>
      <c r="F67" s="88"/>
    </row>
    <row r="68" spans="1:6" x14ac:dyDescent="0.25">
      <c r="A68" s="88"/>
      <c r="B68" s="2353" t="s">
        <v>324</v>
      </c>
      <c r="C68" s="2354"/>
      <c r="D68" s="88"/>
      <c r="E68" s="89">
        <f>E67+E64+E59</f>
        <v>86810344.819999993</v>
      </c>
      <c r="F68" s="88"/>
    </row>
    <row r="72" spans="1:6" x14ac:dyDescent="0.25">
      <c r="A72" s="3071" t="s">
        <v>0</v>
      </c>
      <c r="B72" s="3071"/>
      <c r="C72" s="3071"/>
      <c r="D72" s="3071"/>
      <c r="E72" s="3071"/>
      <c r="F72" s="3071"/>
    </row>
    <row r="73" spans="1:6" x14ac:dyDescent="0.25">
      <c r="A73" s="3071" t="s">
        <v>40768</v>
      </c>
      <c r="B73" s="3071"/>
      <c r="C73" s="3071"/>
      <c r="D73" s="3071"/>
      <c r="E73" s="3071"/>
      <c r="F73" s="3071"/>
    </row>
    <row r="74" spans="1:6" x14ac:dyDescent="0.25">
      <c r="A74" s="3071" t="s">
        <v>281</v>
      </c>
      <c r="B74" s="3071"/>
      <c r="C74" s="3071"/>
      <c r="D74" s="3071"/>
      <c r="E74" s="3071"/>
      <c r="F74" s="3071"/>
    </row>
    <row r="75" spans="1:6" ht="31.5" x14ac:dyDescent="0.25">
      <c r="A75" s="1547" t="s">
        <v>3</v>
      </c>
      <c r="B75" s="1548" t="s">
        <v>283</v>
      </c>
      <c r="C75" s="1548" t="s">
        <v>284</v>
      </c>
      <c r="D75" s="1548" t="s">
        <v>285</v>
      </c>
      <c r="E75" s="301" t="s">
        <v>286</v>
      </c>
      <c r="F75" s="1548" t="s">
        <v>287</v>
      </c>
    </row>
    <row r="76" spans="1:6" x14ac:dyDescent="0.25">
      <c r="A76" s="42"/>
      <c r="B76" s="2381" t="s">
        <v>739</v>
      </c>
      <c r="C76" s="2382"/>
      <c r="D76" s="42"/>
      <c r="E76" s="92"/>
      <c r="F76" s="182"/>
    </row>
    <row r="77" spans="1:6" ht="94.5" x14ac:dyDescent="0.25">
      <c r="A77" s="182">
        <v>1</v>
      </c>
      <c r="B77" s="269" t="s">
        <v>41</v>
      </c>
      <c r="C77" s="269" t="s">
        <v>40861</v>
      </c>
      <c r="D77" s="269" t="s">
        <v>302</v>
      </c>
      <c r="E77" s="48">
        <v>568965.51</v>
      </c>
      <c r="F77" s="269" t="s">
        <v>272</v>
      </c>
    </row>
    <row r="78" spans="1:6" x14ac:dyDescent="0.25">
      <c r="A78" s="182"/>
      <c r="B78" s="2330" t="s">
        <v>37296</v>
      </c>
      <c r="C78" s="2331"/>
      <c r="D78" s="269"/>
      <c r="E78" s="48"/>
      <c r="F78" s="269"/>
    </row>
    <row r="79" spans="1:6" ht="78.75" x14ac:dyDescent="0.25">
      <c r="A79" s="182">
        <v>2</v>
      </c>
      <c r="B79" s="269" t="s">
        <v>40862</v>
      </c>
      <c r="C79" s="269" t="s">
        <v>40863</v>
      </c>
      <c r="D79" s="269" t="s">
        <v>40810</v>
      </c>
      <c r="E79" s="48">
        <v>2000000</v>
      </c>
      <c r="F79" s="269" t="s">
        <v>13</v>
      </c>
    </row>
    <row r="80" spans="1:6" ht="47.25" x14ac:dyDescent="0.25">
      <c r="A80" s="182">
        <v>3</v>
      </c>
      <c r="B80" s="269" t="s">
        <v>40864</v>
      </c>
      <c r="C80" s="269" t="s">
        <v>40865</v>
      </c>
      <c r="D80" s="269" t="s">
        <v>3316</v>
      </c>
      <c r="E80" s="48">
        <v>1700000</v>
      </c>
      <c r="F80" s="269" t="s">
        <v>13</v>
      </c>
    </row>
    <row r="81" spans="1:6" ht="63" x14ac:dyDescent="0.25">
      <c r="A81" s="182">
        <v>4</v>
      </c>
      <c r="B81" s="269" t="s">
        <v>40866</v>
      </c>
      <c r="C81" s="269" t="s">
        <v>40867</v>
      </c>
      <c r="D81" s="269" t="s">
        <v>40868</v>
      </c>
      <c r="E81" s="48">
        <v>1700000</v>
      </c>
      <c r="F81" s="269" t="s">
        <v>13</v>
      </c>
    </row>
    <row r="82" spans="1:6" ht="47.25" x14ac:dyDescent="0.25">
      <c r="A82" s="182">
        <v>5</v>
      </c>
      <c r="B82" s="269" t="s">
        <v>40869</v>
      </c>
      <c r="C82" s="269" t="s">
        <v>40870</v>
      </c>
      <c r="D82" s="269" t="s">
        <v>21000</v>
      </c>
      <c r="E82" s="48">
        <v>1700000</v>
      </c>
      <c r="F82" s="269" t="s">
        <v>13</v>
      </c>
    </row>
    <row r="83" spans="1:6" ht="47.25" x14ac:dyDescent="0.25">
      <c r="A83" s="182">
        <v>6</v>
      </c>
      <c r="B83" s="269" t="s">
        <v>40871</v>
      </c>
      <c r="C83" s="269" t="s">
        <v>40872</v>
      </c>
      <c r="D83" s="269" t="s">
        <v>21000</v>
      </c>
      <c r="E83" s="48">
        <v>1700000</v>
      </c>
      <c r="F83" s="269" t="s">
        <v>13</v>
      </c>
    </row>
    <row r="84" spans="1:6" ht="47.25" x14ac:dyDescent="0.25">
      <c r="A84" s="182">
        <v>7</v>
      </c>
      <c r="B84" s="269" t="s">
        <v>40873</v>
      </c>
      <c r="C84" s="269" t="s">
        <v>40874</v>
      </c>
      <c r="D84" s="269" t="s">
        <v>18529</v>
      </c>
      <c r="E84" s="48">
        <v>305344.83</v>
      </c>
      <c r="F84" s="269" t="s">
        <v>13</v>
      </c>
    </row>
    <row r="85" spans="1:6" x14ac:dyDescent="0.25">
      <c r="A85" s="182"/>
      <c r="B85" s="2330" t="s">
        <v>37298</v>
      </c>
      <c r="C85" s="2331"/>
      <c r="D85" s="269"/>
      <c r="E85" s="48"/>
      <c r="F85" s="269"/>
    </row>
    <row r="86" spans="1:6" ht="126" x14ac:dyDescent="0.25">
      <c r="A86" s="182">
        <v>8</v>
      </c>
      <c r="B86" s="269" t="s">
        <v>40875</v>
      </c>
      <c r="C86" s="269" t="s">
        <v>40876</v>
      </c>
      <c r="D86" s="269" t="s">
        <v>40877</v>
      </c>
      <c r="E86" s="48">
        <v>1405000</v>
      </c>
      <c r="F86" s="269" t="s">
        <v>13</v>
      </c>
    </row>
    <row r="87" spans="1:6" x14ac:dyDescent="0.25">
      <c r="A87" s="182"/>
      <c r="B87" s="2330" t="s">
        <v>219</v>
      </c>
      <c r="C87" s="2331"/>
      <c r="D87" s="269"/>
      <c r="E87" s="48"/>
      <c r="F87" s="269"/>
    </row>
    <row r="88" spans="1:6" ht="31.5" x14ac:dyDescent="0.25">
      <c r="A88" s="182">
        <v>9</v>
      </c>
      <c r="B88" s="269" t="s">
        <v>40878</v>
      </c>
      <c r="C88" s="269" t="s">
        <v>40879</v>
      </c>
      <c r="D88" s="269" t="s">
        <v>18529</v>
      </c>
      <c r="E88" s="48">
        <v>300000</v>
      </c>
      <c r="F88" s="269" t="s">
        <v>13</v>
      </c>
    </row>
    <row r="89" spans="1:6" x14ac:dyDescent="0.25">
      <c r="A89" s="265"/>
      <c r="B89" s="2489" t="s">
        <v>1834</v>
      </c>
      <c r="C89" s="2749"/>
      <c r="D89" s="2490"/>
      <c r="E89" s="50">
        <v>11379310.34</v>
      </c>
      <c r="F89" s="1704"/>
    </row>
  </sheetData>
  <mergeCells count="30">
    <mergeCell ref="B85:C85"/>
    <mergeCell ref="B87:C87"/>
    <mergeCell ref="B89:D89"/>
    <mergeCell ref="A74:F74"/>
    <mergeCell ref="B20:C20"/>
    <mergeCell ref="B23:C23"/>
    <mergeCell ref="B25:C25"/>
    <mergeCell ref="B50:C50"/>
    <mergeCell ref="B54:C54"/>
    <mergeCell ref="B57:C57"/>
    <mergeCell ref="B59:D59"/>
    <mergeCell ref="B60:D60"/>
    <mergeCell ref="B68:C68"/>
    <mergeCell ref="A72:F72"/>
    <mergeCell ref="A73:F73"/>
    <mergeCell ref="B65:C65"/>
    <mergeCell ref="B76:C76"/>
    <mergeCell ref="B78:C78"/>
    <mergeCell ref="F18:F19"/>
    <mergeCell ref="A18:A19"/>
    <mergeCell ref="B18:B19"/>
    <mergeCell ref="C18:C19"/>
    <mergeCell ref="D18:D19"/>
    <mergeCell ref="E18:E19"/>
    <mergeCell ref="B14:C14"/>
    <mergeCell ref="A1:F1"/>
    <mergeCell ref="A2:F2"/>
    <mergeCell ref="A3:F3"/>
    <mergeCell ref="B5:C5"/>
    <mergeCell ref="B10:C10"/>
  </mergeCells>
  <pageMargins left="0.7" right="0.7" top="0.75" bottom="0.75" header="0.3" footer="0.3"/>
</worksheet>
</file>

<file path=xl/worksheets/sheet2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1"/>
  <sheetViews>
    <sheetView topLeftCell="A88" workbookViewId="0">
      <selection activeCell="E58" sqref="E58"/>
    </sheetView>
  </sheetViews>
  <sheetFormatPr defaultRowHeight="15.75" x14ac:dyDescent="0.25"/>
  <cols>
    <col min="1" max="1" width="9.140625" style="128"/>
    <col min="2" max="2" width="17" style="128" customWidth="1"/>
    <col min="3" max="3" width="42.28515625" style="128" customWidth="1"/>
    <col min="4" max="4" width="16" style="128" customWidth="1"/>
    <col min="5" max="5" width="23" style="128" customWidth="1"/>
    <col min="6" max="6" width="9.5703125" style="128" customWidth="1"/>
    <col min="7" max="16384" width="9.140625" style="128"/>
  </cols>
  <sheetData>
    <row r="1" spans="1:6" x14ac:dyDescent="0.25">
      <c r="A1" s="3066" t="s">
        <v>0</v>
      </c>
      <c r="B1" s="3067"/>
      <c r="C1" s="3067"/>
      <c r="D1" s="3067"/>
      <c r="E1" s="3067"/>
      <c r="F1" s="3068"/>
    </row>
    <row r="2" spans="1:6" x14ac:dyDescent="0.25">
      <c r="A2" s="3066" t="s">
        <v>40880</v>
      </c>
      <c r="B2" s="3067"/>
      <c r="C2" s="3067"/>
      <c r="D2" s="3067"/>
      <c r="E2" s="3067"/>
      <c r="F2" s="3068"/>
    </row>
    <row r="3" spans="1:6" x14ac:dyDescent="0.25">
      <c r="A3" s="3066" t="s">
        <v>281</v>
      </c>
      <c r="B3" s="3067"/>
      <c r="C3" s="3067"/>
      <c r="D3" s="3067"/>
      <c r="E3" s="3067"/>
      <c r="F3" s="3068"/>
    </row>
    <row r="4" spans="1:6" ht="31.5" x14ac:dyDescent="0.25">
      <c r="A4" s="719" t="s">
        <v>3</v>
      </c>
      <c r="B4" s="70" t="s">
        <v>283</v>
      </c>
      <c r="C4" s="70" t="s">
        <v>284</v>
      </c>
      <c r="D4" s="70" t="s">
        <v>285</v>
      </c>
      <c r="E4" s="189" t="s">
        <v>1202</v>
      </c>
      <c r="F4" s="70" t="s">
        <v>287</v>
      </c>
    </row>
    <row r="5" spans="1:6" x14ac:dyDescent="0.25">
      <c r="A5" s="541"/>
      <c r="B5" s="2348" t="s">
        <v>27054</v>
      </c>
      <c r="C5" s="2350"/>
      <c r="D5" s="70"/>
      <c r="E5" s="189"/>
      <c r="F5" s="70"/>
    </row>
    <row r="6" spans="1:6" ht="47.25" x14ac:dyDescent="0.25">
      <c r="A6" s="72">
        <v>1</v>
      </c>
      <c r="B6" s="69" t="s">
        <v>2060</v>
      </c>
      <c r="C6" s="69" t="s">
        <v>40881</v>
      </c>
      <c r="D6" s="69" t="s">
        <v>12</v>
      </c>
      <c r="E6" s="188">
        <v>1300000</v>
      </c>
      <c r="F6" s="69" t="s">
        <v>1259</v>
      </c>
    </row>
    <row r="7" spans="1:6" ht="157.5" x14ac:dyDescent="0.25">
      <c r="A7" s="72">
        <v>2</v>
      </c>
      <c r="B7" s="69" t="s">
        <v>295</v>
      </c>
      <c r="C7" s="69" t="s">
        <v>40882</v>
      </c>
      <c r="D7" s="69" t="s">
        <v>40721</v>
      </c>
      <c r="E7" s="188">
        <v>1803767</v>
      </c>
      <c r="F7" s="69" t="s">
        <v>1259</v>
      </c>
    </row>
    <row r="8" spans="1:6" ht="47.25" x14ac:dyDescent="0.25">
      <c r="A8" s="72">
        <v>3</v>
      </c>
      <c r="B8" s="69" t="s">
        <v>17</v>
      </c>
      <c r="C8" s="69" t="s">
        <v>40883</v>
      </c>
      <c r="D8" s="69" t="s">
        <v>537</v>
      </c>
      <c r="E8" s="188">
        <v>67200</v>
      </c>
      <c r="F8" s="69" t="s">
        <v>1259</v>
      </c>
    </row>
    <row r="9" spans="1:6" ht="47.25" x14ac:dyDescent="0.25">
      <c r="A9" s="72">
        <v>4</v>
      </c>
      <c r="B9" s="69" t="s">
        <v>20</v>
      </c>
      <c r="C9" s="69" t="s">
        <v>40884</v>
      </c>
      <c r="D9" s="69" t="s">
        <v>537</v>
      </c>
      <c r="E9" s="188">
        <v>49600</v>
      </c>
      <c r="F9" s="69" t="s">
        <v>1259</v>
      </c>
    </row>
    <row r="10" spans="1:6" ht="94.5" x14ac:dyDescent="0.25">
      <c r="A10" s="72">
        <v>5</v>
      </c>
      <c r="B10" s="69" t="s">
        <v>23</v>
      </c>
      <c r="C10" s="69" t="s">
        <v>40885</v>
      </c>
      <c r="D10" s="69" t="s">
        <v>541</v>
      </c>
      <c r="E10" s="188">
        <v>988053.69</v>
      </c>
      <c r="F10" s="69" t="s">
        <v>1259</v>
      </c>
    </row>
    <row r="11" spans="1:6" x14ac:dyDescent="0.25">
      <c r="A11" s="72"/>
      <c r="B11" s="2348" t="s">
        <v>39983</v>
      </c>
      <c r="C11" s="2350"/>
      <c r="D11" s="69"/>
      <c r="E11" s="188"/>
      <c r="F11" s="69"/>
    </row>
    <row r="12" spans="1:6" ht="157.5" x14ac:dyDescent="0.25">
      <c r="A12" s="72">
        <v>6</v>
      </c>
      <c r="B12" s="69" t="s">
        <v>295</v>
      </c>
      <c r="C12" s="69" t="s">
        <v>40886</v>
      </c>
      <c r="D12" s="69" t="s">
        <v>40721</v>
      </c>
      <c r="E12" s="188">
        <v>400000</v>
      </c>
      <c r="F12" s="69" t="s">
        <v>1259</v>
      </c>
    </row>
    <row r="13" spans="1:6" ht="78.75" x14ac:dyDescent="0.25">
      <c r="A13" s="72">
        <v>7</v>
      </c>
      <c r="B13" s="69" t="s">
        <v>23</v>
      </c>
      <c r="C13" s="69" t="s">
        <v>40887</v>
      </c>
      <c r="D13" s="69" t="s">
        <v>40728</v>
      </c>
      <c r="E13" s="188">
        <v>1434051.72</v>
      </c>
      <c r="F13" s="69" t="s">
        <v>1259</v>
      </c>
    </row>
    <row r="14" spans="1:6" ht="94.5" x14ac:dyDescent="0.25">
      <c r="A14" s="72">
        <v>8</v>
      </c>
      <c r="B14" s="69" t="s">
        <v>299</v>
      </c>
      <c r="C14" s="69" t="s">
        <v>40888</v>
      </c>
      <c r="D14" s="69" t="s">
        <v>1244</v>
      </c>
      <c r="E14" s="188">
        <v>770258.62</v>
      </c>
      <c r="F14" s="69" t="s">
        <v>1259</v>
      </c>
    </row>
    <row r="15" spans="1:6" ht="110.25" x14ac:dyDescent="0.25">
      <c r="A15" s="72">
        <v>9</v>
      </c>
      <c r="B15" s="69" t="s">
        <v>41</v>
      </c>
      <c r="C15" s="69" t="s">
        <v>40889</v>
      </c>
      <c r="D15" s="69" t="s">
        <v>302</v>
      </c>
      <c r="E15" s="188">
        <v>4568965.5199999996</v>
      </c>
      <c r="F15" s="69" t="s">
        <v>1259</v>
      </c>
    </row>
    <row r="16" spans="1:6" x14ac:dyDescent="0.25">
      <c r="A16" s="72"/>
      <c r="B16" s="2348" t="s">
        <v>34</v>
      </c>
      <c r="C16" s="2350"/>
      <c r="D16" s="69"/>
      <c r="E16" s="188"/>
      <c r="F16" s="69"/>
    </row>
    <row r="17" spans="1:6" ht="47.25" x14ac:dyDescent="0.25">
      <c r="A17" s="72">
        <v>10</v>
      </c>
      <c r="B17" s="69" t="s">
        <v>309</v>
      </c>
      <c r="C17" s="69" t="s">
        <v>40890</v>
      </c>
      <c r="D17" s="69" t="s">
        <v>554</v>
      </c>
      <c r="E17" s="188">
        <v>7500000</v>
      </c>
      <c r="F17" s="69" t="s">
        <v>1259</v>
      </c>
    </row>
    <row r="18" spans="1:6" ht="47.25" x14ac:dyDescent="0.25">
      <c r="A18" s="72">
        <v>11</v>
      </c>
      <c r="B18" s="69" t="s">
        <v>342</v>
      </c>
      <c r="C18" s="69" t="s">
        <v>40891</v>
      </c>
      <c r="D18" s="69" t="s">
        <v>554</v>
      </c>
      <c r="E18" s="188">
        <v>11043103.449999999</v>
      </c>
      <c r="F18" s="69" t="s">
        <v>1259</v>
      </c>
    </row>
    <row r="19" spans="1:6" x14ac:dyDescent="0.25">
      <c r="A19" s="72"/>
      <c r="B19" s="2348" t="s">
        <v>4987</v>
      </c>
      <c r="C19" s="2350"/>
      <c r="D19" s="69"/>
      <c r="E19" s="188"/>
      <c r="F19" s="69"/>
    </row>
    <row r="20" spans="1:6" ht="47.25" x14ac:dyDescent="0.25">
      <c r="A20" s="72">
        <v>12</v>
      </c>
      <c r="B20" s="69" t="s">
        <v>40892</v>
      </c>
      <c r="C20" s="69" t="s">
        <v>40893</v>
      </c>
      <c r="D20" s="133" t="s">
        <v>40894</v>
      </c>
      <c r="E20" s="188">
        <v>536206.9</v>
      </c>
      <c r="F20" s="69" t="s">
        <v>13</v>
      </c>
    </row>
    <row r="21" spans="1:6" ht="47.25" x14ac:dyDescent="0.25">
      <c r="A21" s="72">
        <v>13</v>
      </c>
      <c r="B21" s="69" t="s">
        <v>40895</v>
      </c>
      <c r="C21" s="69" t="s">
        <v>40896</v>
      </c>
      <c r="D21" s="69" t="s">
        <v>40897</v>
      </c>
      <c r="E21" s="188">
        <v>636206.9</v>
      </c>
      <c r="F21" s="69" t="s">
        <v>13</v>
      </c>
    </row>
    <row r="22" spans="1:6" ht="47.25" x14ac:dyDescent="0.25">
      <c r="A22" s="72">
        <v>14</v>
      </c>
      <c r="B22" s="69" t="s">
        <v>40898</v>
      </c>
      <c r="C22" s="69" t="s">
        <v>40899</v>
      </c>
      <c r="D22" s="249" t="s">
        <v>40900</v>
      </c>
      <c r="E22" s="188">
        <v>563793.1</v>
      </c>
      <c r="F22" s="69" t="s">
        <v>13</v>
      </c>
    </row>
    <row r="23" spans="1:6" x14ac:dyDescent="0.25">
      <c r="A23" s="72"/>
      <c r="B23" s="2348" t="s">
        <v>5895</v>
      </c>
      <c r="C23" s="2350"/>
      <c r="D23" s="69"/>
      <c r="E23" s="188"/>
      <c r="F23" s="69" t="s">
        <v>13</v>
      </c>
    </row>
    <row r="24" spans="1:6" ht="31.5" x14ac:dyDescent="0.25">
      <c r="A24" s="97">
        <v>15</v>
      </c>
      <c r="B24" s="69" t="s">
        <v>40901</v>
      </c>
      <c r="C24" s="69" t="s">
        <v>40902</v>
      </c>
      <c r="D24" s="69" t="s">
        <v>40903</v>
      </c>
      <c r="E24" s="188">
        <v>1800000</v>
      </c>
      <c r="F24" s="69" t="s">
        <v>13</v>
      </c>
    </row>
    <row r="25" spans="1:6" ht="47.25" x14ac:dyDescent="0.25">
      <c r="A25" s="72">
        <v>16</v>
      </c>
      <c r="B25" s="69" t="s">
        <v>40904</v>
      </c>
      <c r="C25" s="69" t="s">
        <v>40905</v>
      </c>
      <c r="D25" s="69" t="s">
        <v>40906</v>
      </c>
      <c r="E25" s="188">
        <v>1700000</v>
      </c>
      <c r="F25" s="69" t="s">
        <v>13</v>
      </c>
    </row>
    <row r="26" spans="1:6" ht="157.5" x14ac:dyDescent="0.25">
      <c r="A26" s="72">
        <v>17</v>
      </c>
      <c r="B26" s="69" t="s">
        <v>40907</v>
      </c>
      <c r="C26" s="69" t="s">
        <v>40908</v>
      </c>
      <c r="D26" s="2" t="s">
        <v>40909</v>
      </c>
      <c r="E26" s="188">
        <v>2000000</v>
      </c>
      <c r="F26" s="69" t="s">
        <v>13</v>
      </c>
    </row>
    <row r="27" spans="1:6" ht="31.5" x14ac:dyDescent="0.25">
      <c r="A27" s="72">
        <v>18</v>
      </c>
      <c r="B27" s="69" t="s">
        <v>40910</v>
      </c>
      <c r="C27" s="69" t="s">
        <v>40911</v>
      </c>
      <c r="D27" s="69" t="s">
        <v>3316</v>
      </c>
      <c r="E27" s="188">
        <v>1800000</v>
      </c>
      <c r="F27" s="69" t="s">
        <v>13</v>
      </c>
    </row>
    <row r="28" spans="1:6" ht="141.75" x14ac:dyDescent="0.25">
      <c r="A28" s="72">
        <v>19</v>
      </c>
      <c r="B28" s="69" t="s">
        <v>40912</v>
      </c>
      <c r="C28" s="69" t="s">
        <v>40913</v>
      </c>
      <c r="D28" s="69" t="s">
        <v>40914</v>
      </c>
      <c r="E28" s="188">
        <v>800000</v>
      </c>
      <c r="F28" s="69" t="s">
        <v>13</v>
      </c>
    </row>
    <row r="29" spans="1:6" ht="31.5" x14ac:dyDescent="0.25">
      <c r="A29" s="72">
        <v>20</v>
      </c>
      <c r="B29" s="69" t="s">
        <v>40915</v>
      </c>
      <c r="C29" s="69" t="s">
        <v>40916</v>
      </c>
      <c r="D29" s="69" t="s">
        <v>40917</v>
      </c>
      <c r="E29" s="188">
        <v>900000</v>
      </c>
      <c r="F29" s="69" t="s">
        <v>13</v>
      </c>
    </row>
    <row r="30" spans="1:6" x14ac:dyDescent="0.25">
      <c r="A30" s="72"/>
      <c r="B30" s="2348" t="s">
        <v>5872</v>
      </c>
      <c r="C30" s="2350"/>
      <c r="D30" s="69"/>
      <c r="E30" s="188"/>
      <c r="F30" s="69"/>
    </row>
    <row r="31" spans="1:6" ht="94.5" x14ac:dyDescent="0.25">
      <c r="A31" s="135">
        <v>21</v>
      </c>
      <c r="B31" s="69" t="s">
        <v>40918</v>
      </c>
      <c r="C31" s="69" t="s">
        <v>40919</v>
      </c>
      <c r="D31" s="69" t="s">
        <v>40920</v>
      </c>
      <c r="E31" s="188">
        <v>1440000</v>
      </c>
      <c r="F31" s="69" t="s">
        <v>13</v>
      </c>
    </row>
    <row r="32" spans="1:6" ht="63" x14ac:dyDescent="0.25">
      <c r="A32" s="72">
        <v>22</v>
      </c>
      <c r="B32" s="69" t="s">
        <v>40921</v>
      </c>
      <c r="C32" s="69" t="s">
        <v>40922</v>
      </c>
      <c r="D32" s="69" t="s">
        <v>40923</v>
      </c>
      <c r="E32" s="188">
        <v>4100000</v>
      </c>
      <c r="F32" s="69" t="s">
        <v>13</v>
      </c>
    </row>
    <row r="33" spans="1:6" ht="94.5" x14ac:dyDescent="0.25">
      <c r="A33" s="135">
        <v>23</v>
      </c>
      <c r="B33" s="69" t="s">
        <v>40924</v>
      </c>
      <c r="C33" s="69" t="s">
        <v>40925</v>
      </c>
      <c r="D33" s="69" t="s">
        <v>40926</v>
      </c>
      <c r="E33" s="188">
        <v>1008000</v>
      </c>
      <c r="F33" s="69" t="s">
        <v>13</v>
      </c>
    </row>
    <row r="34" spans="1:6" ht="94.5" x14ac:dyDescent="0.25">
      <c r="A34" s="135">
        <v>24</v>
      </c>
      <c r="B34" s="69" t="s">
        <v>40927</v>
      </c>
      <c r="C34" s="69" t="s">
        <v>40928</v>
      </c>
      <c r="D34" s="69" t="s">
        <v>40929</v>
      </c>
      <c r="E34" s="188">
        <v>1008000</v>
      </c>
      <c r="F34" s="69" t="s">
        <v>13</v>
      </c>
    </row>
    <row r="35" spans="1:6" ht="47.25" x14ac:dyDescent="0.25">
      <c r="A35" s="72">
        <v>25</v>
      </c>
      <c r="B35" s="69" t="s">
        <v>40930</v>
      </c>
      <c r="C35" s="69" t="s">
        <v>40931</v>
      </c>
      <c r="D35" s="69" t="s">
        <v>40932</v>
      </c>
      <c r="E35" s="188">
        <v>1200000</v>
      </c>
      <c r="F35" s="69" t="s">
        <v>13</v>
      </c>
    </row>
    <row r="36" spans="1:6" ht="47.25" x14ac:dyDescent="0.25">
      <c r="A36" s="72">
        <v>26</v>
      </c>
      <c r="B36" s="69" t="s">
        <v>40933</v>
      </c>
      <c r="C36" s="69" t="s">
        <v>40934</v>
      </c>
      <c r="D36" s="69" t="s">
        <v>40935</v>
      </c>
      <c r="E36" s="188">
        <v>1200000</v>
      </c>
      <c r="F36" s="69" t="s">
        <v>13</v>
      </c>
    </row>
    <row r="37" spans="1:6" ht="47.25" x14ac:dyDescent="0.25">
      <c r="A37" s="72">
        <v>27</v>
      </c>
      <c r="B37" s="69" t="s">
        <v>40936</v>
      </c>
      <c r="C37" s="69" t="s">
        <v>40937</v>
      </c>
      <c r="D37" s="69" t="s">
        <v>40923</v>
      </c>
      <c r="E37" s="188">
        <v>4100000</v>
      </c>
      <c r="F37" s="69" t="s">
        <v>13</v>
      </c>
    </row>
    <row r="38" spans="1:6" ht="47.25" x14ac:dyDescent="0.25">
      <c r="A38" s="72">
        <v>28</v>
      </c>
      <c r="B38" s="69" t="s">
        <v>40936</v>
      </c>
      <c r="C38" s="69" t="s">
        <v>40938</v>
      </c>
      <c r="D38" s="69" t="s">
        <v>40939</v>
      </c>
      <c r="E38" s="188">
        <v>1200000</v>
      </c>
      <c r="F38" s="69" t="s">
        <v>13</v>
      </c>
    </row>
    <row r="39" spans="1:6" ht="94.5" x14ac:dyDescent="0.25">
      <c r="A39" s="72">
        <v>29</v>
      </c>
      <c r="B39" s="69" t="s">
        <v>40940</v>
      </c>
      <c r="C39" s="69" t="s">
        <v>40941</v>
      </c>
      <c r="D39" s="69" t="s">
        <v>40942</v>
      </c>
      <c r="E39" s="188">
        <v>851551.72</v>
      </c>
      <c r="F39" s="69" t="s">
        <v>13</v>
      </c>
    </row>
    <row r="40" spans="1:6" ht="78.75" x14ac:dyDescent="0.25">
      <c r="A40" s="72">
        <v>30</v>
      </c>
      <c r="B40" s="69" t="s">
        <v>40943</v>
      </c>
      <c r="C40" s="69" t="s">
        <v>40944</v>
      </c>
      <c r="D40" s="69" t="s">
        <v>40945</v>
      </c>
      <c r="E40" s="187">
        <v>2000000</v>
      </c>
      <c r="F40" s="69" t="s">
        <v>13</v>
      </c>
    </row>
    <row r="41" spans="1:6" ht="63" x14ac:dyDescent="0.25">
      <c r="A41" s="72">
        <v>31</v>
      </c>
      <c r="B41" s="69" t="s">
        <v>40946</v>
      </c>
      <c r="C41" s="69" t="s">
        <v>40947</v>
      </c>
      <c r="D41" s="69" t="s">
        <v>40948</v>
      </c>
      <c r="E41" s="187">
        <v>1000000</v>
      </c>
      <c r="F41" s="69" t="s">
        <v>13</v>
      </c>
    </row>
    <row r="42" spans="1:6" ht="252" x14ac:dyDescent="0.25">
      <c r="A42" s="72">
        <v>32</v>
      </c>
      <c r="B42" s="69" t="s">
        <v>40949</v>
      </c>
      <c r="C42" s="69" t="s">
        <v>40950</v>
      </c>
      <c r="D42" s="69" t="s">
        <v>40951</v>
      </c>
      <c r="E42" s="188">
        <v>4667027.2</v>
      </c>
      <c r="F42" s="69" t="s">
        <v>13</v>
      </c>
    </row>
    <row r="43" spans="1:6" x14ac:dyDescent="0.25">
      <c r="A43" s="72"/>
      <c r="B43" s="2348" t="s">
        <v>219</v>
      </c>
      <c r="C43" s="2350"/>
      <c r="D43" s="69"/>
      <c r="E43" s="188"/>
      <c r="F43" s="69"/>
    </row>
    <row r="44" spans="1:6" ht="31.5" x14ac:dyDescent="0.25">
      <c r="A44" s="72">
        <v>33</v>
      </c>
      <c r="B44" s="69" t="s">
        <v>40952</v>
      </c>
      <c r="C44" s="69" t="s">
        <v>40953</v>
      </c>
      <c r="D44" s="69" t="s">
        <v>40954</v>
      </c>
      <c r="E44" s="188">
        <v>1800000</v>
      </c>
      <c r="F44" s="69" t="s">
        <v>13</v>
      </c>
    </row>
    <row r="45" spans="1:6" ht="31.5" x14ac:dyDescent="0.25">
      <c r="A45" s="72">
        <v>34</v>
      </c>
      <c r="B45" s="69" t="s">
        <v>40955</v>
      </c>
      <c r="C45" s="69" t="s">
        <v>40956</v>
      </c>
      <c r="D45" s="69" t="s">
        <v>40954</v>
      </c>
      <c r="E45" s="188">
        <v>1800000</v>
      </c>
      <c r="F45" s="69" t="s">
        <v>13</v>
      </c>
    </row>
    <row r="46" spans="1:6" ht="31.5" x14ac:dyDescent="0.25">
      <c r="A46" s="72">
        <v>35</v>
      </c>
      <c r="B46" s="69" t="s">
        <v>40957</v>
      </c>
      <c r="C46" s="69" t="s">
        <v>40958</v>
      </c>
      <c r="D46" s="69" t="s">
        <v>40959</v>
      </c>
      <c r="E46" s="188">
        <v>1500000</v>
      </c>
      <c r="F46" s="69" t="s">
        <v>13</v>
      </c>
    </row>
    <row r="47" spans="1:6" x14ac:dyDescent="0.25">
      <c r="A47" s="120"/>
      <c r="B47" s="2348" t="s">
        <v>248</v>
      </c>
      <c r="C47" s="2349"/>
      <c r="D47" s="2350"/>
      <c r="E47" s="424">
        <f>SUM(E6:E46)</f>
        <v>69535785.819999993</v>
      </c>
      <c r="F47" s="70"/>
    </row>
    <row r="48" spans="1:6" x14ac:dyDescent="0.25">
      <c r="A48" s="590"/>
      <c r="B48" s="2427" t="s">
        <v>9</v>
      </c>
      <c r="C48" s="2427"/>
      <c r="D48" s="2427"/>
      <c r="E48" s="358"/>
      <c r="F48" s="359"/>
    </row>
    <row r="49" spans="1:6" ht="63" x14ac:dyDescent="0.25">
      <c r="A49" s="131">
        <v>1</v>
      </c>
      <c r="B49" s="69" t="s">
        <v>269</v>
      </c>
      <c r="C49" s="7" t="s">
        <v>39672</v>
      </c>
      <c r="D49" s="69" t="s">
        <v>271</v>
      </c>
      <c r="E49" s="187">
        <v>1000000</v>
      </c>
      <c r="F49" s="131" t="s">
        <v>272</v>
      </c>
    </row>
    <row r="50" spans="1:6" x14ac:dyDescent="0.25">
      <c r="A50" s="131"/>
      <c r="B50" s="70" t="s">
        <v>273</v>
      </c>
      <c r="C50" s="7"/>
      <c r="D50" s="69"/>
      <c r="E50" s="187"/>
      <c r="F50" s="131"/>
    </row>
    <row r="51" spans="1:6" ht="94.5" x14ac:dyDescent="0.25">
      <c r="A51" s="131">
        <v>2</v>
      </c>
      <c r="B51" s="69" t="s">
        <v>274</v>
      </c>
      <c r="C51" s="7" t="s">
        <v>39673</v>
      </c>
      <c r="D51" s="69" t="s">
        <v>276</v>
      </c>
      <c r="E51" s="187">
        <v>4500000</v>
      </c>
      <c r="F51" s="131" t="s">
        <v>277</v>
      </c>
    </row>
    <row r="52" spans="1:6" x14ac:dyDescent="0.25">
      <c r="A52" s="131"/>
      <c r="B52" s="70" t="s">
        <v>248</v>
      </c>
      <c r="C52" s="69"/>
      <c r="D52" s="69"/>
      <c r="E52" s="189">
        <v>5500000</v>
      </c>
      <c r="F52" s="131"/>
    </row>
    <row r="53" spans="1:6" ht="18.75" customHeight="1" x14ac:dyDescent="0.25">
      <c r="A53" s="131"/>
      <c r="B53" s="2348" t="s">
        <v>323</v>
      </c>
      <c r="C53" s="2350"/>
      <c r="D53" s="69"/>
      <c r="E53" s="189"/>
      <c r="F53" s="131"/>
    </row>
    <row r="54" spans="1:6" ht="47.25" x14ac:dyDescent="0.25">
      <c r="A54" s="1315">
        <v>1</v>
      </c>
      <c r="B54" s="1523" t="s">
        <v>40960</v>
      </c>
      <c r="C54" s="1492"/>
      <c r="D54" s="1493" t="s">
        <v>40761</v>
      </c>
      <c r="E54" s="1705">
        <v>4500000</v>
      </c>
      <c r="F54" s="1492"/>
    </row>
    <row r="55" spans="1:6" ht="47.25" x14ac:dyDescent="0.25">
      <c r="A55" s="1315">
        <v>2</v>
      </c>
      <c r="B55" s="1523" t="s">
        <v>40961</v>
      </c>
      <c r="C55" s="1492"/>
      <c r="D55" s="1493" t="s">
        <v>40761</v>
      </c>
      <c r="E55" s="1705">
        <v>3787279.5</v>
      </c>
      <c r="F55" s="1492"/>
    </row>
    <row r="56" spans="1:6" ht="47.25" x14ac:dyDescent="0.25">
      <c r="A56" s="1315">
        <v>3</v>
      </c>
      <c r="B56" s="784" t="s">
        <v>40962</v>
      </c>
      <c r="C56" s="1492"/>
      <c r="D56" s="158" t="s">
        <v>40761</v>
      </c>
      <c r="E56" s="210">
        <v>3487279.5</v>
      </c>
      <c r="F56" s="1492"/>
    </row>
    <row r="57" spans="1:6" x14ac:dyDescent="0.25">
      <c r="A57" s="1315"/>
      <c r="B57" s="70" t="s">
        <v>248</v>
      </c>
      <c r="C57" s="1492"/>
      <c r="D57" s="158"/>
      <c r="E57" s="1327">
        <f>SUM(E54:E56)</f>
        <v>11774559</v>
      </c>
      <c r="F57" s="1492"/>
    </row>
    <row r="58" spans="1:6" x14ac:dyDescent="0.25">
      <c r="A58" s="88"/>
      <c r="B58" s="88" t="s">
        <v>324</v>
      </c>
      <c r="C58" s="88"/>
      <c r="D58" s="252"/>
      <c r="E58" s="89">
        <f>E57+E52+E47</f>
        <v>86810344.819999993</v>
      </c>
      <c r="F58" s="88"/>
    </row>
    <row r="62" spans="1:6" x14ac:dyDescent="0.25">
      <c r="A62" s="3071" t="s">
        <v>0</v>
      </c>
      <c r="B62" s="3071"/>
      <c r="C62" s="3071"/>
      <c r="D62" s="3071"/>
      <c r="E62" s="3071"/>
      <c r="F62" s="3071"/>
    </row>
    <row r="63" spans="1:6" x14ac:dyDescent="0.25">
      <c r="A63" s="3071" t="s">
        <v>40880</v>
      </c>
      <c r="B63" s="3071"/>
      <c r="C63" s="3071"/>
      <c r="D63" s="3071"/>
      <c r="E63" s="3071"/>
      <c r="F63" s="3071"/>
    </row>
    <row r="64" spans="1:6" x14ac:dyDescent="0.25">
      <c r="A64" s="3071" t="s">
        <v>281</v>
      </c>
      <c r="B64" s="3071"/>
      <c r="C64" s="3071"/>
      <c r="D64" s="3071"/>
      <c r="E64" s="3071"/>
      <c r="F64" s="3071"/>
    </row>
    <row r="65" spans="1:6" ht="31.5" x14ac:dyDescent="0.25">
      <c r="A65" s="1547" t="s">
        <v>3</v>
      </c>
      <c r="B65" s="1548" t="s">
        <v>283</v>
      </c>
      <c r="C65" s="1548" t="s">
        <v>284</v>
      </c>
      <c r="D65" s="1548" t="s">
        <v>285</v>
      </c>
      <c r="E65" s="301" t="s">
        <v>286</v>
      </c>
      <c r="F65" s="1549" t="s">
        <v>287</v>
      </c>
    </row>
    <row r="66" spans="1:6" x14ac:dyDescent="0.25">
      <c r="A66" s="43"/>
      <c r="B66" s="2328" t="s">
        <v>37763</v>
      </c>
      <c r="C66" s="2328"/>
      <c r="D66" s="42"/>
      <c r="E66" s="92"/>
      <c r="F66" s="42"/>
    </row>
    <row r="67" spans="1:6" ht="157.5" x14ac:dyDescent="0.25">
      <c r="A67" s="182">
        <v>1</v>
      </c>
      <c r="B67" s="182" t="s">
        <v>295</v>
      </c>
      <c r="C67" s="182" t="s">
        <v>40707</v>
      </c>
      <c r="D67" s="182" t="s">
        <v>40721</v>
      </c>
      <c r="E67" s="157">
        <v>682758.62</v>
      </c>
      <c r="F67" s="43" t="s">
        <v>272</v>
      </c>
    </row>
    <row r="68" spans="1:6" x14ac:dyDescent="0.25">
      <c r="A68" s="182"/>
      <c r="B68" s="2381" t="s">
        <v>8990</v>
      </c>
      <c r="C68" s="2435"/>
      <c r="D68" s="2382"/>
      <c r="E68" s="157"/>
      <c r="F68" s="43"/>
    </row>
    <row r="69" spans="1:6" ht="78.75" x14ac:dyDescent="0.25">
      <c r="A69" s="182">
        <v>2</v>
      </c>
      <c r="B69" s="182" t="s">
        <v>23</v>
      </c>
      <c r="C69" s="182" t="s">
        <v>40963</v>
      </c>
      <c r="D69" s="182" t="s">
        <v>968</v>
      </c>
      <c r="E69" s="157">
        <v>341379.32</v>
      </c>
      <c r="F69" s="43" t="s">
        <v>272</v>
      </c>
    </row>
    <row r="70" spans="1:6" x14ac:dyDescent="0.25">
      <c r="A70" s="182"/>
      <c r="B70" s="2381" t="s">
        <v>40</v>
      </c>
      <c r="C70" s="2382"/>
      <c r="D70" s="182"/>
      <c r="E70" s="157"/>
      <c r="F70" s="43"/>
    </row>
    <row r="71" spans="1:6" ht="110.25" x14ac:dyDescent="0.25">
      <c r="A71" s="182">
        <v>3</v>
      </c>
      <c r="B71" s="182" t="s">
        <v>41</v>
      </c>
      <c r="C71" s="182" t="s">
        <v>40708</v>
      </c>
      <c r="D71" s="182" t="s">
        <v>302</v>
      </c>
      <c r="E71" s="153">
        <v>568965.51</v>
      </c>
      <c r="F71" s="43" t="s">
        <v>272</v>
      </c>
    </row>
    <row r="72" spans="1:6" x14ac:dyDescent="0.25">
      <c r="A72" s="182"/>
      <c r="B72" s="2381" t="s">
        <v>34</v>
      </c>
      <c r="C72" s="2382"/>
      <c r="D72" s="182"/>
      <c r="E72" s="153"/>
      <c r="F72" s="43"/>
    </row>
    <row r="73" spans="1:6" ht="47.25" x14ac:dyDescent="0.25">
      <c r="A73" s="182">
        <v>4</v>
      </c>
      <c r="B73" s="182" t="s">
        <v>309</v>
      </c>
      <c r="C73" s="182" t="s">
        <v>40964</v>
      </c>
      <c r="D73" s="182" t="s">
        <v>554</v>
      </c>
      <c r="E73" s="153">
        <v>500000</v>
      </c>
      <c r="F73" s="43" t="s">
        <v>272</v>
      </c>
    </row>
    <row r="74" spans="1:6" ht="47.25" x14ac:dyDescent="0.25">
      <c r="A74" s="182">
        <v>5</v>
      </c>
      <c r="B74" s="182" t="s">
        <v>342</v>
      </c>
      <c r="C74" s="182" t="s">
        <v>40965</v>
      </c>
      <c r="D74" s="182" t="s">
        <v>554</v>
      </c>
      <c r="E74" s="153">
        <v>1500000</v>
      </c>
      <c r="F74" s="43" t="s">
        <v>272</v>
      </c>
    </row>
    <row r="75" spans="1:6" x14ac:dyDescent="0.25">
      <c r="A75" s="182"/>
      <c r="B75" s="2381" t="s">
        <v>37296</v>
      </c>
      <c r="C75" s="2382"/>
      <c r="D75" s="182"/>
      <c r="E75" s="157"/>
      <c r="F75" s="43"/>
    </row>
    <row r="76" spans="1:6" ht="47.25" x14ac:dyDescent="0.25">
      <c r="A76" s="182">
        <v>6</v>
      </c>
      <c r="B76" s="182" t="s">
        <v>40966</v>
      </c>
      <c r="C76" s="182" t="s">
        <v>40967</v>
      </c>
      <c r="D76" s="182" t="s">
        <v>40968</v>
      </c>
      <c r="E76" s="157">
        <v>2000000</v>
      </c>
      <c r="F76" s="43" t="s">
        <v>13</v>
      </c>
    </row>
    <row r="77" spans="1:6" ht="126" x14ac:dyDescent="0.25">
      <c r="A77" s="182">
        <v>7</v>
      </c>
      <c r="B77" s="182" t="s">
        <v>40969</v>
      </c>
      <c r="C77" s="182" t="s">
        <v>40970</v>
      </c>
      <c r="D77" s="269" t="s">
        <v>40971</v>
      </c>
      <c r="E77" s="153">
        <v>700000</v>
      </c>
      <c r="F77" s="43" t="s">
        <v>13</v>
      </c>
    </row>
    <row r="78" spans="1:6" x14ac:dyDescent="0.25">
      <c r="A78" s="182"/>
      <c r="B78" s="2381" t="s">
        <v>37298</v>
      </c>
      <c r="C78" s="2382"/>
      <c r="D78" s="269"/>
      <c r="E78" s="153"/>
      <c r="F78" s="43"/>
    </row>
    <row r="79" spans="1:6" ht="94.5" x14ac:dyDescent="0.25">
      <c r="A79" s="182">
        <v>8</v>
      </c>
      <c r="B79" s="182" t="s">
        <v>40972</v>
      </c>
      <c r="C79" s="182" t="s">
        <v>40973</v>
      </c>
      <c r="D79" s="182" t="s">
        <v>40974</v>
      </c>
      <c r="E79" s="157">
        <v>600000</v>
      </c>
      <c r="F79" s="43" t="s">
        <v>13</v>
      </c>
    </row>
    <row r="80" spans="1:6" ht="126" x14ac:dyDescent="0.25">
      <c r="A80" s="182">
        <v>9</v>
      </c>
      <c r="B80" s="182" t="s">
        <v>40975</v>
      </c>
      <c r="C80" s="182" t="s">
        <v>40976</v>
      </c>
      <c r="D80" s="182" t="s">
        <v>40977</v>
      </c>
      <c r="E80" s="157">
        <v>200000</v>
      </c>
      <c r="F80" s="43" t="s">
        <v>13</v>
      </c>
    </row>
    <row r="81" spans="1:6" ht="157.5" x14ac:dyDescent="0.25">
      <c r="A81" s="182">
        <v>10</v>
      </c>
      <c r="B81" s="182" t="s">
        <v>40978</v>
      </c>
      <c r="C81" s="182" t="s">
        <v>40979</v>
      </c>
      <c r="D81" s="269" t="s">
        <v>40980</v>
      </c>
      <c r="E81" s="157">
        <v>700000</v>
      </c>
      <c r="F81" s="43" t="s">
        <v>272</v>
      </c>
    </row>
    <row r="82" spans="1:6" x14ac:dyDescent="0.25">
      <c r="A82" s="182"/>
      <c r="B82" s="2381" t="s">
        <v>37340</v>
      </c>
      <c r="C82" s="2382"/>
      <c r="D82" s="269"/>
      <c r="E82" s="157"/>
      <c r="F82" s="43"/>
    </row>
    <row r="83" spans="1:6" ht="157.5" x14ac:dyDescent="0.25">
      <c r="A83" s="182">
        <v>11</v>
      </c>
      <c r="B83" s="182" t="s">
        <v>40981</v>
      </c>
      <c r="C83" s="182" t="s">
        <v>40982</v>
      </c>
      <c r="D83" s="269" t="s">
        <v>40983</v>
      </c>
      <c r="E83" s="153">
        <v>458620.7</v>
      </c>
      <c r="F83" s="43" t="s">
        <v>272</v>
      </c>
    </row>
    <row r="84" spans="1:6" ht="63" x14ac:dyDescent="0.25">
      <c r="A84" s="182">
        <v>12</v>
      </c>
      <c r="B84" s="182" t="s">
        <v>40715</v>
      </c>
      <c r="C84" s="182" t="s">
        <v>40984</v>
      </c>
      <c r="D84" s="182" t="s">
        <v>40985</v>
      </c>
      <c r="E84" s="157">
        <v>2100000</v>
      </c>
      <c r="F84" s="43" t="s">
        <v>272</v>
      </c>
    </row>
    <row r="85" spans="1:6" x14ac:dyDescent="0.25">
      <c r="A85" s="265"/>
      <c r="B85" s="2381" t="s">
        <v>248</v>
      </c>
      <c r="C85" s="2435"/>
      <c r="D85" s="2382"/>
      <c r="E85" s="436">
        <f>SUM(E67:E84)</f>
        <v>10351724.15</v>
      </c>
      <c r="F85" s="464"/>
    </row>
    <row r="86" spans="1:6" ht="21" customHeight="1" x14ac:dyDescent="0.25">
      <c r="A86" s="265"/>
      <c r="B86" s="2381" t="s">
        <v>323</v>
      </c>
      <c r="C86" s="2435"/>
      <c r="D86" s="1169"/>
      <c r="E86" s="436"/>
      <c r="F86" s="464"/>
    </row>
    <row r="87" spans="1:6" x14ac:dyDescent="0.25">
      <c r="A87" s="182"/>
      <c r="B87" s="2381" t="s">
        <v>4987</v>
      </c>
      <c r="C87" s="2382"/>
      <c r="D87" s="182"/>
      <c r="E87" s="153"/>
      <c r="F87" s="43"/>
    </row>
    <row r="88" spans="1:6" ht="189" x14ac:dyDescent="0.25">
      <c r="A88" s="182">
        <v>6</v>
      </c>
      <c r="B88" s="182" t="s">
        <v>304</v>
      </c>
      <c r="C88" s="182" t="s">
        <v>39588</v>
      </c>
      <c r="D88" s="182" t="s">
        <v>40986</v>
      </c>
      <c r="E88" s="157">
        <v>227586.2</v>
      </c>
      <c r="F88" s="43" t="s">
        <v>13</v>
      </c>
    </row>
    <row r="89" spans="1:6" ht="63" x14ac:dyDescent="0.25">
      <c r="A89" s="182">
        <v>9</v>
      </c>
      <c r="B89" s="269" t="s">
        <v>40987</v>
      </c>
      <c r="C89" s="182" t="s">
        <v>40988</v>
      </c>
      <c r="D89" s="182" t="s">
        <v>40989</v>
      </c>
      <c r="E89" s="157">
        <v>800000</v>
      </c>
      <c r="F89" s="43" t="s">
        <v>13</v>
      </c>
    </row>
    <row r="90" spans="1:6" x14ac:dyDescent="0.25">
      <c r="A90" s="227"/>
      <c r="B90" s="227" t="s">
        <v>248</v>
      </c>
      <c r="C90" s="227"/>
      <c r="D90" s="227"/>
      <c r="E90" s="442">
        <f>SUM(E88:E89)</f>
        <v>1027586.2</v>
      </c>
      <c r="F90" s="227"/>
    </row>
    <row r="91" spans="1:6" x14ac:dyDescent="0.25">
      <c r="A91" s="88"/>
      <c r="B91" s="2353" t="s">
        <v>324</v>
      </c>
      <c r="C91" s="2354"/>
      <c r="D91" s="88"/>
      <c r="E91" s="89">
        <f>E90+E85</f>
        <v>11379310.35</v>
      </c>
      <c r="F91" s="88"/>
    </row>
  </sheetData>
  <mergeCells count="27">
    <mergeCell ref="B91:C91"/>
    <mergeCell ref="B72:C72"/>
    <mergeCell ref="B75:C75"/>
    <mergeCell ref="B78:C78"/>
    <mergeCell ref="B82:C82"/>
    <mergeCell ref="B85:D85"/>
    <mergeCell ref="B87:C87"/>
    <mergeCell ref="B86:C86"/>
    <mergeCell ref="B70:C70"/>
    <mergeCell ref="B19:C19"/>
    <mergeCell ref="B23:C23"/>
    <mergeCell ref="B30:C30"/>
    <mergeCell ref="B43:C43"/>
    <mergeCell ref="B47:D47"/>
    <mergeCell ref="B48:D48"/>
    <mergeCell ref="A62:F62"/>
    <mergeCell ref="A63:F63"/>
    <mergeCell ref="A64:F64"/>
    <mergeCell ref="B66:C66"/>
    <mergeCell ref="B68:D68"/>
    <mergeCell ref="B53:C53"/>
    <mergeCell ref="B16:C16"/>
    <mergeCell ref="A1:F1"/>
    <mergeCell ref="A2:F2"/>
    <mergeCell ref="A3:F3"/>
    <mergeCell ref="B5:C5"/>
    <mergeCell ref="B11:C11"/>
  </mergeCells>
  <pageMargins left="0.7" right="0.7" top="0.75" bottom="0.75" header="0.3" footer="0.3"/>
</worksheet>
</file>

<file path=xl/worksheets/sheet2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1"/>
  <sheetViews>
    <sheetView topLeftCell="A79" workbookViewId="0">
      <selection activeCell="E61" sqref="E61"/>
    </sheetView>
  </sheetViews>
  <sheetFormatPr defaultRowHeight="15.75" x14ac:dyDescent="0.25"/>
  <cols>
    <col min="1" max="1" width="8.28515625" style="128" customWidth="1"/>
    <col min="2" max="2" width="14" style="128" customWidth="1"/>
    <col min="3" max="3" width="45.42578125" style="128" customWidth="1"/>
    <col min="4" max="4" width="16.140625" style="128" customWidth="1"/>
    <col min="5" max="5" width="19.5703125" style="128" customWidth="1"/>
    <col min="6" max="6" width="12.85546875" style="128" customWidth="1"/>
    <col min="7" max="16384" width="9.140625" style="128"/>
  </cols>
  <sheetData>
    <row r="1" spans="1:6" x14ac:dyDescent="0.25">
      <c r="A1" s="2615" t="s">
        <v>0</v>
      </c>
      <c r="B1" s="2616"/>
      <c r="C1" s="2616"/>
      <c r="D1" s="2616"/>
      <c r="E1" s="2616"/>
      <c r="F1" s="2617"/>
    </row>
    <row r="2" spans="1:6" x14ac:dyDescent="0.25">
      <c r="A2" s="2895" t="s">
        <v>40990</v>
      </c>
      <c r="B2" s="2967"/>
      <c r="C2" s="2967"/>
      <c r="D2" s="2967"/>
      <c r="E2" s="2967"/>
      <c r="F2" s="2896"/>
    </row>
    <row r="3" spans="1:6" x14ac:dyDescent="0.25">
      <c r="A3" s="2615" t="s">
        <v>281</v>
      </c>
      <c r="B3" s="2616"/>
      <c r="C3" s="2616"/>
      <c r="D3" s="2616"/>
      <c r="E3" s="2616"/>
      <c r="F3" s="2617"/>
    </row>
    <row r="4" spans="1:6" ht="31.5" x14ac:dyDescent="0.25">
      <c r="A4" s="131" t="s">
        <v>3</v>
      </c>
      <c r="B4" s="70" t="s">
        <v>283</v>
      </c>
      <c r="C4" s="70" t="s">
        <v>284</v>
      </c>
      <c r="D4" s="70" t="s">
        <v>285</v>
      </c>
      <c r="E4" s="70" t="s">
        <v>1202</v>
      </c>
      <c r="F4" s="72" t="s">
        <v>287</v>
      </c>
    </row>
    <row r="5" spans="1:6" x14ac:dyDescent="0.25">
      <c r="A5" s="1412"/>
      <c r="B5" s="3150" t="s">
        <v>288</v>
      </c>
      <c r="C5" s="3151"/>
      <c r="D5" s="1407"/>
      <c r="E5" s="1407"/>
    </row>
    <row r="6" spans="1:6" ht="31.5" x14ac:dyDescent="0.25">
      <c r="A6" s="131">
        <v>1</v>
      </c>
      <c r="B6" s="303" t="s">
        <v>30339</v>
      </c>
      <c r="C6" s="303" t="s">
        <v>40991</v>
      </c>
      <c r="D6" s="303" t="s">
        <v>40992</v>
      </c>
      <c r="E6" s="989">
        <v>2620739.52</v>
      </c>
      <c r="F6" s="350" t="s">
        <v>272</v>
      </c>
    </row>
    <row r="7" spans="1:6" ht="173.25" x14ac:dyDescent="0.25">
      <c r="A7" s="131">
        <v>2</v>
      </c>
      <c r="B7" s="303" t="s">
        <v>40993</v>
      </c>
      <c r="C7" s="69" t="s">
        <v>40994</v>
      </c>
      <c r="D7" s="303" t="s">
        <v>40995</v>
      </c>
      <c r="E7" s="132">
        <v>202930.24</v>
      </c>
      <c r="F7" s="350" t="s">
        <v>272</v>
      </c>
    </row>
    <row r="8" spans="1:6" ht="31.5" x14ac:dyDescent="0.25">
      <c r="A8" s="131">
        <v>3</v>
      </c>
      <c r="B8" s="303" t="s">
        <v>40996</v>
      </c>
      <c r="C8" s="69" t="s">
        <v>40997</v>
      </c>
      <c r="D8" s="303" t="s">
        <v>40998</v>
      </c>
      <c r="E8" s="989">
        <v>1202930.24</v>
      </c>
      <c r="F8" s="350" t="s">
        <v>272</v>
      </c>
    </row>
    <row r="9" spans="1:6" ht="31.5" x14ac:dyDescent="0.25">
      <c r="A9" s="131">
        <v>4</v>
      </c>
      <c r="B9" s="303" t="s">
        <v>40999</v>
      </c>
      <c r="C9" s="69" t="s">
        <v>41000</v>
      </c>
      <c r="D9" s="303" t="s">
        <v>41001</v>
      </c>
      <c r="E9" s="132">
        <v>16800</v>
      </c>
      <c r="F9" s="350" t="s">
        <v>272</v>
      </c>
    </row>
    <row r="10" spans="1:6" ht="31.5" x14ac:dyDescent="0.25">
      <c r="A10" s="131">
        <v>5</v>
      </c>
      <c r="B10" s="303" t="s">
        <v>41002</v>
      </c>
      <c r="C10" s="69" t="s">
        <v>41003</v>
      </c>
      <c r="D10" s="303" t="s">
        <v>41004</v>
      </c>
      <c r="E10" s="132">
        <v>56600</v>
      </c>
      <c r="F10" s="350" t="s">
        <v>272</v>
      </c>
    </row>
    <row r="11" spans="1:6" x14ac:dyDescent="0.25">
      <c r="A11" s="131"/>
      <c r="B11" s="2348" t="s">
        <v>39983</v>
      </c>
      <c r="C11" s="2350"/>
      <c r="D11" s="303"/>
      <c r="E11" s="132"/>
      <c r="F11" s="350"/>
    </row>
    <row r="12" spans="1:6" ht="141.75" x14ac:dyDescent="0.25">
      <c r="A12" s="131">
        <v>6</v>
      </c>
      <c r="B12" s="69" t="s">
        <v>295</v>
      </c>
      <c r="C12" s="69" t="s">
        <v>41005</v>
      </c>
      <c r="D12" s="350" t="s">
        <v>544</v>
      </c>
      <c r="E12" s="132">
        <v>500000</v>
      </c>
      <c r="F12" s="350" t="s">
        <v>272</v>
      </c>
    </row>
    <row r="13" spans="1:6" ht="94.5" x14ac:dyDescent="0.25">
      <c r="A13" s="131">
        <v>7</v>
      </c>
      <c r="B13" s="69" t="s">
        <v>23</v>
      </c>
      <c r="C13" s="69" t="s">
        <v>41006</v>
      </c>
      <c r="D13" s="350" t="s">
        <v>541</v>
      </c>
      <c r="E13" s="132">
        <v>500000</v>
      </c>
      <c r="F13" s="350" t="s">
        <v>272</v>
      </c>
    </row>
    <row r="14" spans="1:6" ht="78.75" x14ac:dyDescent="0.25">
      <c r="A14" s="131">
        <v>8</v>
      </c>
      <c r="B14" s="69" t="s">
        <v>299</v>
      </c>
      <c r="C14" s="69" t="s">
        <v>41007</v>
      </c>
      <c r="D14" s="350" t="s">
        <v>41008</v>
      </c>
      <c r="E14" s="132">
        <v>1550000</v>
      </c>
      <c r="F14" s="350" t="s">
        <v>272</v>
      </c>
    </row>
    <row r="15" spans="1:6" ht="78.75" x14ac:dyDescent="0.25">
      <c r="A15" s="131">
        <v>9</v>
      </c>
      <c r="B15" s="69" t="s">
        <v>41009</v>
      </c>
      <c r="C15" s="69" t="s">
        <v>41010</v>
      </c>
      <c r="D15" s="303" t="s">
        <v>41011</v>
      </c>
      <c r="E15" s="132">
        <v>14000000</v>
      </c>
      <c r="F15" s="350" t="s">
        <v>272</v>
      </c>
    </row>
    <row r="16" spans="1:6" ht="78.75" x14ac:dyDescent="0.25">
      <c r="A16" s="131">
        <v>10</v>
      </c>
      <c r="B16" s="69" t="s">
        <v>311</v>
      </c>
      <c r="C16" s="69" t="s">
        <v>41012</v>
      </c>
      <c r="D16" s="303" t="s">
        <v>41011</v>
      </c>
      <c r="E16" s="132">
        <v>2750000</v>
      </c>
      <c r="F16" s="350" t="s">
        <v>272</v>
      </c>
    </row>
    <row r="17" spans="1:6" ht="141.75" x14ac:dyDescent="0.25">
      <c r="A17" s="131">
        <v>11</v>
      </c>
      <c r="B17" s="69" t="s">
        <v>41013</v>
      </c>
      <c r="C17" s="69" t="s">
        <v>41014</v>
      </c>
      <c r="D17" s="303" t="s">
        <v>41015</v>
      </c>
      <c r="E17" s="132">
        <v>2100000</v>
      </c>
      <c r="F17" s="350" t="s">
        <v>13</v>
      </c>
    </row>
    <row r="18" spans="1:6" x14ac:dyDescent="0.25">
      <c r="A18" s="131"/>
      <c r="B18" s="2348" t="s">
        <v>5895</v>
      </c>
      <c r="C18" s="2350"/>
      <c r="D18" s="303"/>
      <c r="E18" s="132"/>
      <c r="F18" s="350"/>
    </row>
    <row r="19" spans="1:6" ht="47.25" x14ac:dyDescent="0.25">
      <c r="A19" s="131">
        <v>12</v>
      </c>
      <c r="B19" s="69" t="s">
        <v>41016</v>
      </c>
      <c r="C19" s="350" t="s">
        <v>41017</v>
      </c>
      <c r="D19" s="69" t="s">
        <v>41018</v>
      </c>
      <c r="E19" s="132">
        <v>2000000</v>
      </c>
      <c r="F19" s="350" t="s">
        <v>13</v>
      </c>
    </row>
    <row r="20" spans="1:6" ht="47.25" x14ac:dyDescent="0.25">
      <c r="A20" s="131">
        <v>13</v>
      </c>
      <c r="B20" s="69" t="s">
        <v>41019</v>
      </c>
      <c r="C20" s="350" t="s">
        <v>41020</v>
      </c>
      <c r="D20" s="69" t="s">
        <v>41021</v>
      </c>
      <c r="E20" s="132">
        <v>1700000</v>
      </c>
      <c r="F20" s="69" t="s">
        <v>13</v>
      </c>
    </row>
    <row r="21" spans="1:6" ht="47.25" x14ac:dyDescent="0.25">
      <c r="A21" s="131">
        <v>14</v>
      </c>
      <c r="B21" s="69" t="s">
        <v>41022</v>
      </c>
      <c r="C21" s="350" t="s">
        <v>41023</v>
      </c>
      <c r="D21" s="69" t="s">
        <v>41021</v>
      </c>
      <c r="E21" s="132">
        <v>1700000</v>
      </c>
      <c r="F21" s="69" t="s">
        <v>13</v>
      </c>
    </row>
    <row r="22" spans="1:6" ht="47.25" x14ac:dyDescent="0.25">
      <c r="A22" s="131">
        <v>15</v>
      </c>
      <c r="B22" s="69" t="s">
        <v>41024</v>
      </c>
      <c r="C22" s="350" t="s">
        <v>41025</v>
      </c>
      <c r="D22" s="69" t="s">
        <v>41021</v>
      </c>
      <c r="E22" s="132">
        <v>1700000</v>
      </c>
      <c r="F22" s="69" t="s">
        <v>13</v>
      </c>
    </row>
    <row r="23" spans="1:6" ht="47.25" x14ac:dyDescent="0.25">
      <c r="A23" s="131">
        <v>16</v>
      </c>
      <c r="B23" s="69" t="s">
        <v>41026</v>
      </c>
      <c r="C23" s="350" t="s">
        <v>41027</v>
      </c>
      <c r="D23" s="69" t="s">
        <v>41028</v>
      </c>
      <c r="E23" s="132">
        <v>600000</v>
      </c>
      <c r="F23" s="69" t="s">
        <v>13</v>
      </c>
    </row>
    <row r="24" spans="1:6" ht="47.25" x14ac:dyDescent="0.25">
      <c r="A24" s="131">
        <v>17</v>
      </c>
      <c r="B24" s="69" t="s">
        <v>41029</v>
      </c>
      <c r="C24" s="350" t="s">
        <v>41030</v>
      </c>
      <c r="D24" s="69" t="s">
        <v>41031</v>
      </c>
      <c r="E24" s="132">
        <v>400000</v>
      </c>
      <c r="F24" s="69" t="s">
        <v>13</v>
      </c>
    </row>
    <row r="25" spans="1:6" ht="47.25" x14ac:dyDescent="0.25">
      <c r="A25" s="131">
        <v>18</v>
      </c>
      <c r="B25" s="69" t="s">
        <v>41032</v>
      </c>
      <c r="C25" s="350" t="s">
        <v>41033</v>
      </c>
      <c r="D25" s="69" t="s">
        <v>41034</v>
      </c>
      <c r="E25" s="132">
        <v>400000</v>
      </c>
      <c r="F25" s="69" t="s">
        <v>13</v>
      </c>
    </row>
    <row r="26" spans="1:6" ht="47.25" x14ac:dyDescent="0.25">
      <c r="A26" s="131">
        <v>19</v>
      </c>
      <c r="B26" s="69" t="s">
        <v>41035</v>
      </c>
      <c r="C26" s="350" t="s">
        <v>41036</v>
      </c>
      <c r="D26" s="69" t="s">
        <v>41037</v>
      </c>
      <c r="E26" s="132">
        <v>400000</v>
      </c>
      <c r="F26" s="69" t="s">
        <v>13</v>
      </c>
    </row>
    <row r="27" spans="1:6" ht="47.25" x14ac:dyDescent="0.25">
      <c r="A27" s="131">
        <v>20</v>
      </c>
      <c r="B27" s="69" t="s">
        <v>41038</v>
      </c>
      <c r="C27" s="350" t="s">
        <v>41039</v>
      </c>
      <c r="D27" s="69" t="s">
        <v>41034</v>
      </c>
      <c r="E27" s="132">
        <v>400000</v>
      </c>
      <c r="F27" s="69" t="s">
        <v>13</v>
      </c>
    </row>
    <row r="28" spans="1:6" ht="110.25" x14ac:dyDescent="0.25">
      <c r="A28" s="131">
        <v>21</v>
      </c>
      <c r="B28" s="69" t="s">
        <v>41040</v>
      </c>
      <c r="C28" s="350" t="s">
        <v>41041</v>
      </c>
      <c r="D28" s="69" t="s">
        <v>41042</v>
      </c>
      <c r="E28" s="132">
        <v>4200000</v>
      </c>
      <c r="F28" s="72" t="s">
        <v>13</v>
      </c>
    </row>
    <row r="29" spans="1:6" ht="110.25" x14ac:dyDescent="0.25">
      <c r="A29" s="131">
        <v>22</v>
      </c>
      <c r="B29" s="69" t="s">
        <v>41043</v>
      </c>
      <c r="C29" s="350" t="s">
        <v>41044</v>
      </c>
      <c r="D29" s="69" t="s">
        <v>41045</v>
      </c>
      <c r="E29" s="132">
        <v>4200000</v>
      </c>
      <c r="F29" s="72" t="s">
        <v>13</v>
      </c>
    </row>
    <row r="30" spans="1:6" ht="110.25" x14ac:dyDescent="0.25">
      <c r="A30" s="131">
        <v>23</v>
      </c>
      <c r="B30" s="69" t="s">
        <v>41046</v>
      </c>
      <c r="C30" s="69" t="s">
        <v>41047</v>
      </c>
      <c r="D30" s="69" t="s">
        <v>41048</v>
      </c>
      <c r="E30" s="132">
        <v>900000</v>
      </c>
      <c r="F30" s="72" t="s">
        <v>13</v>
      </c>
    </row>
    <row r="31" spans="1:6" ht="63" x14ac:dyDescent="0.25">
      <c r="A31" s="131">
        <v>24</v>
      </c>
      <c r="B31" s="69" t="s">
        <v>41049</v>
      </c>
      <c r="C31" s="350" t="s">
        <v>41050</v>
      </c>
      <c r="D31" s="69" t="s">
        <v>41051</v>
      </c>
      <c r="E31" s="132">
        <v>150000</v>
      </c>
      <c r="F31" s="1451" t="s">
        <v>13</v>
      </c>
    </row>
    <row r="32" spans="1:6" ht="63" x14ac:dyDescent="0.25">
      <c r="A32" s="131">
        <v>25</v>
      </c>
      <c r="B32" s="69" t="s">
        <v>41052</v>
      </c>
      <c r="C32" s="350" t="s">
        <v>41053</v>
      </c>
      <c r="D32" s="69" t="s">
        <v>41054</v>
      </c>
      <c r="E32" s="132">
        <v>150000</v>
      </c>
      <c r="F32" s="1451" t="s">
        <v>13</v>
      </c>
    </row>
    <row r="33" spans="1:6" ht="63" x14ac:dyDescent="0.25">
      <c r="A33" s="131">
        <v>26</v>
      </c>
      <c r="B33" s="69" t="s">
        <v>41055</v>
      </c>
      <c r="C33" s="350" t="s">
        <v>41056</v>
      </c>
      <c r="D33" s="69" t="s">
        <v>41051</v>
      </c>
      <c r="E33" s="132">
        <v>150000</v>
      </c>
      <c r="F33" s="1451" t="s">
        <v>13</v>
      </c>
    </row>
    <row r="34" spans="1:6" ht="63" x14ac:dyDescent="0.25">
      <c r="A34" s="131">
        <v>27</v>
      </c>
      <c r="B34" s="69" t="s">
        <v>41057</v>
      </c>
      <c r="C34" s="350" t="s">
        <v>41058</v>
      </c>
      <c r="D34" s="69" t="s">
        <v>41051</v>
      </c>
      <c r="E34" s="132">
        <v>150000</v>
      </c>
      <c r="F34" s="1451" t="s">
        <v>13</v>
      </c>
    </row>
    <row r="35" spans="1:6" ht="63" x14ac:dyDescent="0.25">
      <c r="A35" s="131">
        <v>28</v>
      </c>
      <c r="B35" s="69" t="s">
        <v>41059</v>
      </c>
      <c r="C35" s="350" t="s">
        <v>41060</v>
      </c>
      <c r="D35" s="69" t="s">
        <v>41061</v>
      </c>
      <c r="E35" s="132">
        <v>250000</v>
      </c>
      <c r="F35" s="1451" t="s">
        <v>13</v>
      </c>
    </row>
    <row r="36" spans="1:6" ht="63" x14ac:dyDescent="0.25">
      <c r="A36" s="131">
        <v>29</v>
      </c>
      <c r="B36" s="131" t="s">
        <v>41062</v>
      </c>
      <c r="C36" s="350" t="s">
        <v>41063</v>
      </c>
      <c r="D36" s="69" t="s">
        <v>41051</v>
      </c>
      <c r="E36" s="132">
        <v>150000</v>
      </c>
      <c r="F36" s="1451" t="s">
        <v>13</v>
      </c>
    </row>
    <row r="37" spans="1:6" x14ac:dyDescent="0.25">
      <c r="A37" s="131"/>
      <c r="B37" s="2895" t="s">
        <v>5872</v>
      </c>
      <c r="C37" s="2896"/>
      <c r="D37" s="69"/>
      <c r="E37" s="132"/>
      <c r="F37" s="350"/>
    </row>
    <row r="38" spans="1:6" ht="47.25" x14ac:dyDescent="0.25">
      <c r="A38" s="131">
        <v>30</v>
      </c>
      <c r="B38" s="69" t="s">
        <v>41064</v>
      </c>
      <c r="C38" s="350" t="s">
        <v>41065</v>
      </c>
      <c r="D38" s="69" t="s">
        <v>41066</v>
      </c>
      <c r="E38" s="132">
        <v>2700000</v>
      </c>
      <c r="F38" s="69" t="s">
        <v>13</v>
      </c>
    </row>
    <row r="39" spans="1:6" ht="47.25" x14ac:dyDescent="0.25">
      <c r="A39" s="131">
        <v>31</v>
      </c>
      <c r="B39" s="69" t="s">
        <v>41067</v>
      </c>
      <c r="C39" s="350" t="s">
        <v>41020</v>
      </c>
      <c r="D39" s="69" t="s">
        <v>41068</v>
      </c>
      <c r="E39" s="132">
        <v>5600000</v>
      </c>
      <c r="F39" s="69" t="s">
        <v>13</v>
      </c>
    </row>
    <row r="40" spans="1:6" ht="47.25" x14ac:dyDescent="0.25">
      <c r="A40" s="131">
        <v>32</v>
      </c>
      <c r="B40" s="69" t="s">
        <v>41064</v>
      </c>
      <c r="C40" s="350" t="s">
        <v>41069</v>
      </c>
      <c r="D40" s="69" t="s">
        <v>41070</v>
      </c>
      <c r="E40" s="132">
        <v>768722.48</v>
      </c>
      <c r="F40" s="69" t="s">
        <v>13</v>
      </c>
    </row>
    <row r="41" spans="1:6" x14ac:dyDescent="0.25">
      <c r="A41" s="131"/>
      <c r="B41" s="2348" t="s">
        <v>1461</v>
      </c>
      <c r="C41" s="2350"/>
      <c r="D41" s="69"/>
      <c r="E41" s="132"/>
      <c r="F41" s="69"/>
    </row>
    <row r="42" spans="1:6" ht="31.5" x14ac:dyDescent="0.25">
      <c r="A42" s="131">
        <v>33</v>
      </c>
      <c r="B42" s="69" t="s">
        <v>41071</v>
      </c>
      <c r="C42" s="350" t="s">
        <v>41072</v>
      </c>
      <c r="D42" s="69" t="s">
        <v>41073</v>
      </c>
      <c r="E42" s="132">
        <v>1800000</v>
      </c>
      <c r="F42" s="69" t="s">
        <v>13</v>
      </c>
    </row>
    <row r="43" spans="1:6" ht="31.5" x14ac:dyDescent="0.25">
      <c r="A43" s="131">
        <v>34</v>
      </c>
      <c r="B43" s="69" t="s">
        <v>41074</v>
      </c>
      <c r="C43" s="350" t="s">
        <v>41075</v>
      </c>
      <c r="D43" s="69" t="s">
        <v>41076</v>
      </c>
      <c r="E43" s="132">
        <v>1800000</v>
      </c>
      <c r="F43" s="69" t="s">
        <v>13</v>
      </c>
    </row>
    <row r="44" spans="1:6" ht="31.5" x14ac:dyDescent="0.25">
      <c r="A44" s="131">
        <v>35</v>
      </c>
      <c r="B44" s="69" t="s">
        <v>41074</v>
      </c>
      <c r="C44" s="350" t="s">
        <v>41077</v>
      </c>
      <c r="D44" s="69" t="s">
        <v>41078</v>
      </c>
      <c r="E44" s="132">
        <v>600000</v>
      </c>
      <c r="F44" s="69" t="s">
        <v>13</v>
      </c>
    </row>
    <row r="45" spans="1:6" ht="94.5" x14ac:dyDescent="0.25">
      <c r="A45" s="131">
        <v>36</v>
      </c>
      <c r="B45" s="69" t="s">
        <v>41079</v>
      </c>
      <c r="C45" s="350" t="s">
        <v>41080</v>
      </c>
      <c r="D45" s="69" t="s">
        <v>41081</v>
      </c>
      <c r="E45" s="132">
        <v>4200000</v>
      </c>
      <c r="F45" s="69" t="s">
        <v>13</v>
      </c>
    </row>
    <row r="46" spans="1:6" ht="141.75" x14ac:dyDescent="0.25">
      <c r="A46" s="131">
        <v>37</v>
      </c>
      <c r="B46" s="69" t="s">
        <v>41082</v>
      </c>
      <c r="C46" s="69" t="s">
        <v>41083</v>
      </c>
      <c r="D46" s="69" t="s">
        <v>41084</v>
      </c>
      <c r="E46" s="132">
        <v>1000000</v>
      </c>
      <c r="F46" s="69" t="s">
        <v>13</v>
      </c>
    </row>
    <row r="47" spans="1:6" ht="173.25" x14ac:dyDescent="0.25">
      <c r="A47" s="131">
        <v>38</v>
      </c>
      <c r="B47" s="69" t="s">
        <v>2066</v>
      </c>
      <c r="C47" s="69" t="s">
        <v>41085</v>
      </c>
      <c r="D47" s="69" t="s">
        <v>4483</v>
      </c>
      <c r="E47" s="132">
        <v>1700000</v>
      </c>
      <c r="F47" s="69" t="s">
        <v>272</v>
      </c>
    </row>
    <row r="48" spans="1:6" ht="110.25" x14ac:dyDescent="0.25">
      <c r="A48" s="131">
        <v>39</v>
      </c>
      <c r="B48" s="69" t="s">
        <v>41</v>
      </c>
      <c r="C48" s="69" t="s">
        <v>41086</v>
      </c>
      <c r="D48" s="69" t="s">
        <v>302</v>
      </c>
      <c r="E48" s="132">
        <v>4568965.5199999996</v>
      </c>
      <c r="F48" s="69" t="s">
        <v>272</v>
      </c>
    </row>
    <row r="49" spans="1:6" ht="189" x14ac:dyDescent="0.25">
      <c r="A49" s="131">
        <v>40</v>
      </c>
      <c r="B49" s="69" t="s">
        <v>41087</v>
      </c>
      <c r="C49" s="69" t="s">
        <v>41088</v>
      </c>
      <c r="D49" s="303" t="s">
        <v>41089</v>
      </c>
      <c r="E49" s="132">
        <v>1395629.82</v>
      </c>
      <c r="F49" s="69" t="s">
        <v>13</v>
      </c>
    </row>
    <row r="50" spans="1:6" ht="94.5" x14ac:dyDescent="0.25">
      <c r="A50" s="131">
        <v>41</v>
      </c>
      <c r="B50" s="69" t="s">
        <v>683</v>
      </c>
      <c r="C50" s="69" t="s">
        <v>41090</v>
      </c>
      <c r="D50" s="303" t="s">
        <v>41091</v>
      </c>
      <c r="E50" s="132">
        <v>3700000</v>
      </c>
      <c r="F50" s="69" t="s">
        <v>13</v>
      </c>
    </row>
    <row r="51" spans="1:6" ht="252" x14ac:dyDescent="0.25">
      <c r="A51" s="131">
        <v>42</v>
      </c>
      <c r="B51" s="69" t="s">
        <v>41092</v>
      </c>
      <c r="C51" s="69" t="s">
        <v>41093</v>
      </c>
      <c r="D51" s="303" t="s">
        <v>40951</v>
      </c>
      <c r="E51" s="132">
        <v>4677027</v>
      </c>
      <c r="F51" s="69"/>
    </row>
    <row r="52" spans="1:6" x14ac:dyDescent="0.25">
      <c r="A52" s="131"/>
      <c r="B52" s="2658" t="s">
        <v>949</v>
      </c>
      <c r="C52" s="2658"/>
      <c r="D52" s="2658"/>
      <c r="E52" s="1341">
        <f>SUM(E6:E51)</f>
        <v>79610344.819999993</v>
      </c>
      <c r="F52" s="154"/>
    </row>
    <row r="53" spans="1:6" x14ac:dyDescent="0.25">
      <c r="A53" s="590"/>
      <c r="B53" s="2427" t="s">
        <v>9</v>
      </c>
      <c r="C53" s="2427"/>
      <c r="D53" s="2427"/>
      <c r="E53" s="358"/>
      <c r="F53" s="359"/>
    </row>
    <row r="54" spans="1:6" ht="63" x14ac:dyDescent="0.25">
      <c r="A54" s="131">
        <v>1</v>
      </c>
      <c r="B54" s="69" t="s">
        <v>269</v>
      </c>
      <c r="C54" s="7" t="s">
        <v>39672</v>
      </c>
      <c r="D54" s="69" t="s">
        <v>271</v>
      </c>
      <c r="E54" s="187">
        <v>1000000</v>
      </c>
      <c r="F54" s="131" t="s">
        <v>272</v>
      </c>
    </row>
    <row r="55" spans="1:6" x14ac:dyDescent="0.25">
      <c r="A55" s="131"/>
      <c r="B55" s="70" t="s">
        <v>273</v>
      </c>
      <c r="C55" s="7"/>
      <c r="D55" s="69"/>
      <c r="E55" s="187"/>
      <c r="F55" s="131"/>
    </row>
    <row r="56" spans="1:6" ht="94.5" x14ac:dyDescent="0.25">
      <c r="A56" s="131">
        <v>2</v>
      </c>
      <c r="B56" s="69" t="s">
        <v>274</v>
      </c>
      <c r="C56" s="7" t="s">
        <v>39673</v>
      </c>
      <c r="D56" s="69" t="s">
        <v>276</v>
      </c>
      <c r="E56" s="187">
        <v>4500000</v>
      </c>
      <c r="F56" s="131" t="s">
        <v>277</v>
      </c>
    </row>
    <row r="57" spans="1:6" x14ac:dyDescent="0.25">
      <c r="A57" s="131"/>
      <c r="B57" s="70" t="s">
        <v>248</v>
      </c>
      <c r="C57" s="69"/>
      <c r="D57" s="69"/>
      <c r="E57" s="189">
        <v>5500000</v>
      </c>
      <c r="F57" s="131"/>
    </row>
    <row r="58" spans="1:6" ht="16.5" customHeight="1" x14ac:dyDescent="0.25">
      <c r="A58" s="131"/>
      <c r="B58" s="2348" t="s">
        <v>323</v>
      </c>
      <c r="C58" s="2350"/>
      <c r="D58" s="69"/>
      <c r="E58" s="189"/>
      <c r="F58" s="131"/>
    </row>
    <row r="59" spans="1:6" ht="47.25" x14ac:dyDescent="0.25">
      <c r="A59" s="1492"/>
      <c r="B59" s="1523" t="s">
        <v>41094</v>
      </c>
      <c r="C59" s="1492"/>
      <c r="D59" s="158" t="s">
        <v>41095</v>
      </c>
      <c r="E59" s="1327">
        <v>1700000</v>
      </c>
      <c r="F59" s="1492"/>
    </row>
    <row r="60" spans="1:6" x14ac:dyDescent="0.25">
      <c r="A60" s="88"/>
      <c r="B60" s="88" t="s">
        <v>248</v>
      </c>
      <c r="C60" s="88"/>
      <c r="D60" s="88"/>
      <c r="E60" s="1327">
        <v>1700000</v>
      </c>
      <c r="F60" s="88"/>
    </row>
    <row r="61" spans="1:6" x14ac:dyDescent="0.25">
      <c r="A61" s="88"/>
      <c r="B61" s="88" t="s">
        <v>324</v>
      </c>
      <c r="C61" s="88"/>
      <c r="D61" s="88"/>
      <c r="E61" s="89">
        <f>E60+E52+E57</f>
        <v>86810344.819999993</v>
      </c>
      <c r="F61" s="88"/>
    </row>
    <row r="65" spans="1:6" x14ac:dyDescent="0.25">
      <c r="A65" s="3071" t="s">
        <v>0</v>
      </c>
      <c r="B65" s="3071"/>
      <c r="C65" s="3071"/>
      <c r="D65" s="3071"/>
      <c r="E65" s="3071"/>
      <c r="F65" s="3071"/>
    </row>
    <row r="66" spans="1:6" x14ac:dyDescent="0.25">
      <c r="A66" s="3071" t="s">
        <v>40990</v>
      </c>
      <c r="B66" s="3071"/>
      <c r="C66" s="3071"/>
      <c r="D66" s="3071"/>
      <c r="E66" s="3071"/>
      <c r="F66" s="3071"/>
    </row>
    <row r="67" spans="1:6" x14ac:dyDescent="0.25">
      <c r="A67" s="3071" t="s">
        <v>281</v>
      </c>
      <c r="B67" s="3071"/>
      <c r="C67" s="3071"/>
      <c r="D67" s="3071"/>
      <c r="E67" s="3071"/>
      <c r="F67" s="3071"/>
    </row>
    <row r="68" spans="1:6" ht="31.5" x14ac:dyDescent="0.25">
      <c r="A68" s="1547" t="s">
        <v>3</v>
      </c>
      <c r="B68" s="1548" t="s">
        <v>283</v>
      </c>
      <c r="C68" s="1548" t="s">
        <v>284</v>
      </c>
      <c r="D68" s="1548" t="s">
        <v>285</v>
      </c>
      <c r="E68" s="301" t="s">
        <v>1202</v>
      </c>
      <c r="F68" s="1549" t="s">
        <v>287</v>
      </c>
    </row>
    <row r="69" spans="1:6" x14ac:dyDescent="0.25">
      <c r="A69" s="163"/>
      <c r="B69" s="2328" t="s">
        <v>27539</v>
      </c>
      <c r="C69" s="2328"/>
      <c r="D69" s="42"/>
      <c r="E69" s="92"/>
      <c r="F69" s="42"/>
    </row>
    <row r="70" spans="1:6" ht="173.25" x14ac:dyDescent="0.25">
      <c r="A70" s="417">
        <v>1</v>
      </c>
      <c r="B70" s="182" t="s">
        <v>40993</v>
      </c>
      <c r="C70" s="182" t="s">
        <v>40994</v>
      </c>
      <c r="D70" s="182" t="s">
        <v>40995</v>
      </c>
      <c r="E70" s="48">
        <v>260345.34</v>
      </c>
      <c r="F70" s="47" t="s">
        <v>272</v>
      </c>
    </row>
    <row r="71" spans="1:6" ht="94.5" x14ac:dyDescent="0.25">
      <c r="A71" s="417">
        <v>2</v>
      </c>
      <c r="B71" s="182" t="s">
        <v>40996</v>
      </c>
      <c r="C71" s="182" t="s">
        <v>40997</v>
      </c>
      <c r="D71" s="182" t="s">
        <v>541</v>
      </c>
      <c r="E71" s="150">
        <v>250000</v>
      </c>
      <c r="F71" s="47" t="s">
        <v>272</v>
      </c>
    </row>
    <row r="72" spans="1:6" x14ac:dyDescent="0.25">
      <c r="A72" s="417"/>
      <c r="B72" s="2381" t="s">
        <v>739</v>
      </c>
      <c r="C72" s="2382"/>
      <c r="D72" s="182"/>
      <c r="E72" s="150"/>
      <c r="F72" s="47"/>
    </row>
    <row r="73" spans="1:6" ht="110.25" x14ac:dyDescent="0.25">
      <c r="A73" s="417">
        <v>3</v>
      </c>
      <c r="B73" s="269" t="s">
        <v>41</v>
      </c>
      <c r="C73" s="269" t="s">
        <v>41086</v>
      </c>
      <c r="D73" s="269" t="s">
        <v>302</v>
      </c>
      <c r="E73" s="150">
        <v>568965</v>
      </c>
      <c r="F73" s="47" t="s">
        <v>272</v>
      </c>
    </row>
    <row r="74" spans="1:6" x14ac:dyDescent="0.25">
      <c r="A74" s="417"/>
      <c r="B74" s="2381" t="s">
        <v>273</v>
      </c>
      <c r="C74" s="2382"/>
      <c r="D74" s="182"/>
      <c r="E74" s="46"/>
      <c r="F74" s="47"/>
    </row>
    <row r="75" spans="1:6" ht="78.75" x14ac:dyDescent="0.25">
      <c r="A75" s="417">
        <v>4</v>
      </c>
      <c r="B75" s="269" t="s">
        <v>311</v>
      </c>
      <c r="C75" s="269" t="s">
        <v>41012</v>
      </c>
      <c r="D75" s="182" t="s">
        <v>41011</v>
      </c>
      <c r="E75" s="46">
        <v>2500000</v>
      </c>
      <c r="F75" s="47" t="s">
        <v>272</v>
      </c>
    </row>
    <row r="76" spans="1:6" x14ac:dyDescent="0.25">
      <c r="A76" s="417"/>
      <c r="B76" s="2330" t="s">
        <v>37296</v>
      </c>
      <c r="C76" s="2331"/>
      <c r="D76" s="182"/>
      <c r="E76" s="46"/>
      <c r="F76" s="47"/>
    </row>
    <row r="77" spans="1:6" ht="47.25" x14ac:dyDescent="0.25">
      <c r="A77" s="417">
        <v>5</v>
      </c>
      <c r="B77" s="269" t="s">
        <v>41096</v>
      </c>
      <c r="C77" s="786" t="s">
        <v>41097</v>
      </c>
      <c r="D77" s="269" t="s">
        <v>41098</v>
      </c>
      <c r="E77" s="48">
        <v>2000000</v>
      </c>
      <c r="F77" s="47" t="s">
        <v>13</v>
      </c>
    </row>
    <row r="78" spans="1:6" x14ac:dyDescent="0.25">
      <c r="A78" s="417"/>
      <c r="B78" s="2330" t="s">
        <v>219</v>
      </c>
      <c r="C78" s="2331"/>
      <c r="D78" s="269"/>
      <c r="E78" s="48"/>
      <c r="F78" s="47"/>
    </row>
    <row r="79" spans="1:6" ht="63" x14ac:dyDescent="0.25">
      <c r="A79" s="417">
        <v>6</v>
      </c>
      <c r="B79" s="269" t="s">
        <v>41099</v>
      </c>
      <c r="C79" s="269" t="s">
        <v>41100</v>
      </c>
      <c r="D79" s="269" t="s">
        <v>41101</v>
      </c>
      <c r="E79" s="48">
        <v>1800000</v>
      </c>
      <c r="F79" s="47" t="s">
        <v>13</v>
      </c>
    </row>
    <row r="80" spans="1:6" ht="110.25" x14ac:dyDescent="0.25">
      <c r="A80" s="417">
        <v>7</v>
      </c>
      <c r="B80" s="269" t="s">
        <v>41102</v>
      </c>
      <c r="C80" s="791" t="s">
        <v>41103</v>
      </c>
      <c r="D80" s="269" t="s">
        <v>41104</v>
      </c>
      <c r="E80" s="48">
        <v>4000000</v>
      </c>
      <c r="F80" s="47" t="s">
        <v>13</v>
      </c>
    </row>
    <row r="81" spans="1:6" x14ac:dyDescent="0.25">
      <c r="A81" s="417"/>
      <c r="B81" s="1102" t="s">
        <v>248</v>
      </c>
      <c r="C81" s="1345"/>
      <c r="D81" s="1102"/>
      <c r="E81" s="479">
        <v>11379310.34</v>
      </c>
      <c r="F81" s="786"/>
    </row>
  </sheetData>
  <mergeCells count="19">
    <mergeCell ref="B78:C78"/>
    <mergeCell ref="B37:C37"/>
    <mergeCell ref="B41:C41"/>
    <mergeCell ref="B52:D52"/>
    <mergeCell ref="B53:D53"/>
    <mergeCell ref="A65:F65"/>
    <mergeCell ref="A66:F66"/>
    <mergeCell ref="A67:F67"/>
    <mergeCell ref="B69:C69"/>
    <mergeCell ref="B72:C72"/>
    <mergeCell ref="B74:C74"/>
    <mergeCell ref="B76:C76"/>
    <mergeCell ref="B58:C58"/>
    <mergeCell ref="B18:C18"/>
    <mergeCell ref="A1:F1"/>
    <mergeCell ref="A2:F2"/>
    <mergeCell ref="A3:F3"/>
    <mergeCell ref="B5:C5"/>
    <mergeCell ref="B11:C11"/>
  </mergeCells>
  <pageMargins left="0.7" right="0.7" top="0.75" bottom="0.75" header="0.3" footer="0.3"/>
</worksheet>
</file>

<file path=xl/worksheets/sheet2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2"/>
  <sheetViews>
    <sheetView topLeftCell="A82" workbookViewId="0">
      <selection activeCell="E58" sqref="E58"/>
    </sheetView>
  </sheetViews>
  <sheetFormatPr defaultRowHeight="15.75" x14ac:dyDescent="0.25"/>
  <cols>
    <col min="1" max="1" width="9.140625" style="128"/>
    <col min="2" max="2" width="21" style="128" customWidth="1"/>
    <col min="3" max="3" width="43.85546875" style="128" customWidth="1"/>
    <col min="4" max="4" width="20.42578125" style="128" customWidth="1"/>
    <col min="5" max="5" width="23.140625" style="128" customWidth="1"/>
    <col min="6" max="6" width="11" style="128" customWidth="1"/>
    <col min="7" max="16384" width="9.140625" style="128"/>
  </cols>
  <sheetData>
    <row r="1" spans="1:6" x14ac:dyDescent="0.25">
      <c r="A1" s="2693" t="s">
        <v>0</v>
      </c>
      <c r="B1" s="2693"/>
      <c r="C1" s="2693"/>
      <c r="D1" s="2693"/>
      <c r="E1" s="2693"/>
      <c r="F1" s="2693"/>
    </row>
    <row r="2" spans="1:6" x14ac:dyDescent="0.25">
      <c r="A2" s="2693" t="s">
        <v>41105</v>
      </c>
      <c r="B2" s="2693"/>
      <c r="C2" s="2693"/>
      <c r="D2" s="2693"/>
      <c r="E2" s="2693"/>
      <c r="F2" s="2693"/>
    </row>
    <row r="3" spans="1:6" x14ac:dyDescent="0.25">
      <c r="A3" s="2693" t="s">
        <v>281</v>
      </c>
      <c r="B3" s="2693"/>
      <c r="C3" s="2693"/>
      <c r="D3" s="2693"/>
      <c r="E3" s="2693"/>
      <c r="F3" s="2693"/>
    </row>
    <row r="4" spans="1:6" x14ac:dyDescent="0.25">
      <c r="A4" s="115" t="s">
        <v>3</v>
      </c>
      <c r="B4" s="116" t="s">
        <v>5559</v>
      </c>
      <c r="C4" s="116" t="s">
        <v>284</v>
      </c>
      <c r="D4" s="116" t="s">
        <v>4426</v>
      </c>
      <c r="E4" s="116" t="s">
        <v>1202</v>
      </c>
      <c r="F4" s="45" t="s">
        <v>1228</v>
      </c>
    </row>
    <row r="5" spans="1:6" x14ac:dyDescent="0.25">
      <c r="A5" s="123"/>
      <c r="B5" s="2358" t="s">
        <v>9</v>
      </c>
      <c r="C5" s="2358"/>
      <c r="D5" s="116"/>
      <c r="E5" s="116"/>
      <c r="F5" s="123"/>
    </row>
    <row r="6" spans="1:6" ht="47.25" x14ac:dyDescent="0.25">
      <c r="A6" s="277">
        <v>1</v>
      </c>
      <c r="B6" s="303" t="s">
        <v>5935</v>
      </c>
      <c r="C6" s="303" t="s">
        <v>41106</v>
      </c>
      <c r="D6" s="303" t="s">
        <v>12</v>
      </c>
      <c r="E6" s="989">
        <v>2050000</v>
      </c>
      <c r="F6" s="154" t="s">
        <v>272</v>
      </c>
    </row>
    <row r="7" spans="1:6" ht="141.75" x14ac:dyDescent="0.25">
      <c r="A7" s="277">
        <v>2</v>
      </c>
      <c r="B7" s="303" t="s">
        <v>721</v>
      </c>
      <c r="C7" s="303" t="s">
        <v>41107</v>
      </c>
      <c r="D7" s="303" t="s">
        <v>41108</v>
      </c>
      <c r="E7" s="989">
        <v>1133000</v>
      </c>
      <c r="F7" s="154" t="s">
        <v>272</v>
      </c>
    </row>
    <row r="8" spans="1:6" ht="31.5" x14ac:dyDescent="0.25">
      <c r="A8" s="277">
        <v>4</v>
      </c>
      <c r="B8" s="303" t="s">
        <v>20</v>
      </c>
      <c r="C8" s="303" t="s">
        <v>41109</v>
      </c>
      <c r="D8" s="303" t="s">
        <v>22</v>
      </c>
      <c r="E8" s="989">
        <v>42000</v>
      </c>
      <c r="F8" s="154" t="s">
        <v>272</v>
      </c>
    </row>
    <row r="9" spans="1:6" ht="31.5" x14ac:dyDescent="0.25">
      <c r="A9" s="277">
        <v>5</v>
      </c>
      <c r="B9" s="303" t="s">
        <v>17</v>
      </c>
      <c r="C9" s="303" t="s">
        <v>41110</v>
      </c>
      <c r="D9" s="303" t="s">
        <v>19</v>
      </c>
      <c r="E9" s="989">
        <v>24000</v>
      </c>
      <c r="F9" s="154" t="s">
        <v>272</v>
      </c>
    </row>
    <row r="10" spans="1:6" ht="63" x14ac:dyDescent="0.25">
      <c r="A10" s="277">
        <v>6</v>
      </c>
      <c r="B10" s="303" t="s">
        <v>729</v>
      </c>
      <c r="C10" s="303" t="s">
        <v>41111</v>
      </c>
      <c r="D10" s="303" t="s">
        <v>6646</v>
      </c>
      <c r="E10" s="989">
        <v>959620.69</v>
      </c>
      <c r="F10" s="154" t="s">
        <v>272</v>
      </c>
    </row>
    <row r="11" spans="1:6" x14ac:dyDescent="0.25">
      <c r="A11" s="90"/>
      <c r="B11" s="2391" t="s">
        <v>7602</v>
      </c>
      <c r="C11" s="2391"/>
      <c r="D11" s="90"/>
      <c r="E11" s="1709"/>
      <c r="F11" s="1708"/>
    </row>
    <row r="12" spans="1:6" ht="94.5" x14ac:dyDescent="0.25">
      <c r="A12" s="277">
        <v>7</v>
      </c>
      <c r="B12" s="303" t="s">
        <v>721</v>
      </c>
      <c r="C12" s="303" t="s">
        <v>41112</v>
      </c>
      <c r="D12" s="149" t="s">
        <v>336</v>
      </c>
      <c r="E12" s="989">
        <v>400000</v>
      </c>
      <c r="F12" s="154" t="s">
        <v>272</v>
      </c>
    </row>
    <row r="13" spans="1:6" ht="78.75" x14ac:dyDescent="0.25">
      <c r="A13" s="277">
        <v>8</v>
      </c>
      <c r="B13" s="303" t="s">
        <v>729</v>
      </c>
      <c r="C13" s="303" t="s">
        <v>41113</v>
      </c>
      <c r="D13" s="156" t="s">
        <v>541</v>
      </c>
      <c r="E13" s="989">
        <v>1400000</v>
      </c>
      <c r="F13" s="154" t="s">
        <v>272</v>
      </c>
    </row>
    <row r="14" spans="1:6" ht="63" x14ac:dyDescent="0.25">
      <c r="A14" s="277">
        <v>9</v>
      </c>
      <c r="B14" s="303" t="s">
        <v>31</v>
      </c>
      <c r="C14" s="303" t="s">
        <v>41114</v>
      </c>
      <c r="D14" s="149" t="s">
        <v>8025</v>
      </c>
      <c r="E14" s="989">
        <v>804310.34</v>
      </c>
      <c r="F14" s="154" t="s">
        <v>272</v>
      </c>
    </row>
    <row r="15" spans="1:6" x14ac:dyDescent="0.25">
      <c r="A15" s="277"/>
      <c r="B15" s="2658" t="s">
        <v>34</v>
      </c>
      <c r="C15" s="2658"/>
      <c r="D15" s="149"/>
      <c r="E15" s="989"/>
      <c r="F15" s="154"/>
    </row>
    <row r="16" spans="1:6" ht="31.5" x14ac:dyDescent="0.25">
      <c r="A16" s="277">
        <v>10</v>
      </c>
      <c r="B16" s="303" t="s">
        <v>7619</v>
      </c>
      <c r="C16" s="303" t="s">
        <v>41115</v>
      </c>
      <c r="D16" s="303" t="s">
        <v>341</v>
      </c>
      <c r="E16" s="989">
        <v>4500000</v>
      </c>
      <c r="F16" s="154" t="s">
        <v>272</v>
      </c>
    </row>
    <row r="17" spans="1:6" ht="31.5" x14ac:dyDescent="0.25">
      <c r="A17" s="277">
        <v>11</v>
      </c>
      <c r="B17" s="303" t="s">
        <v>8906</v>
      </c>
      <c r="C17" s="303" t="s">
        <v>41116</v>
      </c>
      <c r="D17" s="303" t="s">
        <v>341</v>
      </c>
      <c r="E17" s="989">
        <v>11202586.205</v>
      </c>
      <c r="F17" s="154" t="s">
        <v>272</v>
      </c>
    </row>
    <row r="18" spans="1:6" x14ac:dyDescent="0.25">
      <c r="A18" s="277"/>
      <c r="B18" s="2364" t="s">
        <v>40</v>
      </c>
      <c r="C18" s="2364"/>
      <c r="D18" s="303"/>
      <c r="E18" s="989"/>
      <c r="F18" s="154"/>
    </row>
    <row r="19" spans="1:6" ht="78.75" x14ac:dyDescent="0.25">
      <c r="A19" s="156">
        <v>12</v>
      </c>
      <c r="B19" s="156" t="s">
        <v>41</v>
      </c>
      <c r="C19" s="123" t="s">
        <v>41117</v>
      </c>
      <c r="D19" s="156" t="s">
        <v>41118</v>
      </c>
      <c r="E19" s="989">
        <v>4568965.5199999996</v>
      </c>
      <c r="F19" s="154" t="s">
        <v>272</v>
      </c>
    </row>
    <row r="20" spans="1:6" x14ac:dyDescent="0.25">
      <c r="A20" s="156"/>
      <c r="B20" s="2356" t="s">
        <v>4987</v>
      </c>
      <c r="C20" s="2356"/>
      <c r="D20" s="156"/>
      <c r="E20" s="989"/>
      <c r="F20" s="154"/>
    </row>
    <row r="21" spans="1:6" ht="173.25" x14ac:dyDescent="0.25">
      <c r="A21" s="277">
        <v>13</v>
      </c>
      <c r="B21" s="277" t="s">
        <v>696</v>
      </c>
      <c r="C21" s="156" t="s">
        <v>41119</v>
      </c>
      <c r="D21" s="149" t="s">
        <v>41120</v>
      </c>
      <c r="E21" s="1213">
        <v>1736206.9</v>
      </c>
      <c r="F21" s="148" t="s">
        <v>13</v>
      </c>
    </row>
    <row r="22" spans="1:6" x14ac:dyDescent="0.25">
      <c r="A22" s="156"/>
      <c r="B22" s="2356" t="s">
        <v>306</v>
      </c>
      <c r="C22" s="2356"/>
      <c r="D22" s="156"/>
      <c r="E22" s="989"/>
      <c r="F22" s="154"/>
    </row>
    <row r="23" spans="1:6" ht="236.25" x14ac:dyDescent="0.25">
      <c r="A23" s="277">
        <v>14</v>
      </c>
      <c r="B23" s="303" t="s">
        <v>1247</v>
      </c>
      <c r="C23" s="156" t="s">
        <v>41121</v>
      </c>
      <c r="D23" s="149" t="s">
        <v>41122</v>
      </c>
      <c r="E23" s="1213">
        <v>1736206.9</v>
      </c>
      <c r="F23" s="148" t="s">
        <v>13</v>
      </c>
    </row>
    <row r="24" spans="1:6" x14ac:dyDescent="0.25">
      <c r="A24" s="277"/>
      <c r="B24" s="2364" t="s">
        <v>5895</v>
      </c>
      <c r="C24" s="2364"/>
      <c r="D24" s="303"/>
      <c r="E24" s="989"/>
      <c r="F24" s="154"/>
    </row>
    <row r="25" spans="1:6" ht="31.5" x14ac:dyDescent="0.25">
      <c r="A25" s="277">
        <v>15</v>
      </c>
      <c r="B25" s="156" t="s">
        <v>41123</v>
      </c>
      <c r="C25" s="303" t="s">
        <v>41124</v>
      </c>
      <c r="D25" s="303" t="s">
        <v>39978</v>
      </c>
      <c r="E25" s="408">
        <v>2000000</v>
      </c>
      <c r="F25" s="148" t="s">
        <v>1294</v>
      </c>
    </row>
    <row r="26" spans="1:6" ht="31.5" x14ac:dyDescent="0.25">
      <c r="A26" s="277">
        <v>16</v>
      </c>
      <c r="B26" s="156" t="s">
        <v>41125</v>
      </c>
      <c r="C26" s="303" t="s">
        <v>41126</v>
      </c>
      <c r="D26" s="303" t="s">
        <v>41127</v>
      </c>
      <c r="E26" s="408">
        <v>2000000</v>
      </c>
      <c r="F26" s="148" t="s">
        <v>13</v>
      </c>
    </row>
    <row r="27" spans="1:6" ht="31.5" x14ac:dyDescent="0.25">
      <c r="A27" s="277">
        <v>17</v>
      </c>
      <c r="B27" s="156" t="s">
        <v>41128</v>
      </c>
      <c r="C27" s="303" t="s">
        <v>41129</v>
      </c>
      <c r="D27" s="303" t="s">
        <v>39978</v>
      </c>
      <c r="E27" s="408">
        <v>2000000</v>
      </c>
      <c r="F27" s="148" t="s">
        <v>13</v>
      </c>
    </row>
    <row r="28" spans="1:6" ht="31.5" x14ac:dyDescent="0.25">
      <c r="A28" s="277">
        <v>18</v>
      </c>
      <c r="B28" s="156" t="s">
        <v>41130</v>
      </c>
      <c r="C28" s="303" t="s">
        <v>41131</v>
      </c>
      <c r="D28" s="303" t="s">
        <v>41127</v>
      </c>
      <c r="E28" s="408">
        <v>2000000</v>
      </c>
      <c r="F28" s="148" t="s">
        <v>13</v>
      </c>
    </row>
    <row r="29" spans="1:6" ht="47.25" x14ac:dyDescent="0.25">
      <c r="A29" s="277">
        <v>19</v>
      </c>
      <c r="B29" s="156" t="s">
        <v>41132</v>
      </c>
      <c r="C29" s="303" t="s">
        <v>41133</v>
      </c>
      <c r="D29" s="303" t="s">
        <v>41134</v>
      </c>
      <c r="E29" s="408">
        <v>5000000</v>
      </c>
      <c r="F29" s="148" t="s">
        <v>13</v>
      </c>
    </row>
    <row r="30" spans="1:6" ht="94.5" x14ac:dyDescent="0.25">
      <c r="A30" s="277">
        <v>20</v>
      </c>
      <c r="B30" s="156" t="s">
        <v>41135</v>
      </c>
      <c r="C30" s="303" t="s">
        <v>41136</v>
      </c>
      <c r="D30" s="303" t="s">
        <v>41137</v>
      </c>
      <c r="E30" s="408">
        <v>1500000</v>
      </c>
      <c r="F30" s="148" t="s">
        <v>13</v>
      </c>
    </row>
    <row r="31" spans="1:6" ht="94.5" x14ac:dyDescent="0.25">
      <c r="A31" s="277">
        <v>21</v>
      </c>
      <c r="B31" s="156" t="s">
        <v>41138</v>
      </c>
      <c r="C31" s="303" t="s">
        <v>41139</v>
      </c>
      <c r="D31" s="303" t="s">
        <v>41140</v>
      </c>
      <c r="E31" s="408">
        <v>1000000</v>
      </c>
      <c r="F31" s="148" t="s">
        <v>13</v>
      </c>
    </row>
    <row r="32" spans="1:6" ht="31.5" x14ac:dyDescent="0.25">
      <c r="A32" s="277">
        <v>22</v>
      </c>
      <c r="B32" s="156" t="s">
        <v>41141</v>
      </c>
      <c r="C32" s="303" t="s">
        <v>41142</v>
      </c>
      <c r="D32" s="303" t="s">
        <v>41127</v>
      </c>
      <c r="E32" s="408">
        <v>2000000</v>
      </c>
      <c r="F32" s="148" t="s">
        <v>13</v>
      </c>
    </row>
    <row r="33" spans="1:6" ht="47.25" x14ac:dyDescent="0.25">
      <c r="A33" s="277">
        <v>23</v>
      </c>
      <c r="B33" s="156" t="s">
        <v>41143</v>
      </c>
      <c r="C33" s="303" t="s">
        <v>41144</v>
      </c>
      <c r="D33" s="303" t="s">
        <v>379</v>
      </c>
      <c r="E33" s="408">
        <v>2500000</v>
      </c>
      <c r="F33" s="148" t="s">
        <v>13</v>
      </c>
    </row>
    <row r="34" spans="1:6" ht="78.75" x14ac:dyDescent="0.25">
      <c r="A34" s="277">
        <v>24</v>
      </c>
      <c r="B34" s="156" t="s">
        <v>41145</v>
      </c>
      <c r="C34" s="303" t="s">
        <v>41146</v>
      </c>
      <c r="D34" s="303" t="s">
        <v>41147</v>
      </c>
      <c r="E34" s="408">
        <v>500000</v>
      </c>
      <c r="F34" s="148" t="s">
        <v>272</v>
      </c>
    </row>
    <row r="35" spans="1:6" ht="47.25" x14ac:dyDescent="0.25">
      <c r="A35" s="277">
        <v>25</v>
      </c>
      <c r="B35" s="156" t="s">
        <v>41148</v>
      </c>
      <c r="C35" s="303" t="s">
        <v>41149</v>
      </c>
      <c r="D35" s="303" t="s">
        <v>41150</v>
      </c>
      <c r="E35" s="408">
        <v>1200000</v>
      </c>
      <c r="F35" s="148" t="s">
        <v>13</v>
      </c>
    </row>
    <row r="36" spans="1:6" ht="236.25" x14ac:dyDescent="0.25">
      <c r="A36" s="277">
        <v>26</v>
      </c>
      <c r="B36" s="156" t="s">
        <v>41151</v>
      </c>
      <c r="C36" s="303" t="s">
        <v>41152</v>
      </c>
      <c r="D36" s="303" t="s">
        <v>41153</v>
      </c>
      <c r="E36" s="408">
        <v>3200000</v>
      </c>
      <c r="F36" s="148" t="s">
        <v>13</v>
      </c>
    </row>
    <row r="37" spans="1:6" x14ac:dyDescent="0.25">
      <c r="A37" s="277"/>
      <c r="B37" s="2356" t="s">
        <v>5872</v>
      </c>
      <c r="C37" s="2356"/>
      <c r="D37" s="303"/>
      <c r="E37" s="408"/>
      <c r="F37" s="148"/>
    </row>
    <row r="38" spans="1:6" ht="204.75" x14ac:dyDescent="0.25">
      <c r="A38" s="277">
        <v>27</v>
      </c>
      <c r="B38" s="303" t="s">
        <v>41154</v>
      </c>
      <c r="C38" s="303" t="s">
        <v>41155</v>
      </c>
      <c r="D38" s="303" t="s">
        <v>41156</v>
      </c>
      <c r="E38" s="989">
        <v>2500000</v>
      </c>
      <c r="F38" s="148" t="s">
        <v>13</v>
      </c>
    </row>
    <row r="39" spans="1:6" ht="94.5" x14ac:dyDescent="0.25">
      <c r="A39" s="277">
        <v>28</v>
      </c>
      <c r="B39" s="303" t="s">
        <v>41157</v>
      </c>
      <c r="C39" s="303" t="s">
        <v>41158</v>
      </c>
      <c r="D39" s="303" t="s">
        <v>41159</v>
      </c>
      <c r="E39" s="989">
        <v>1500000</v>
      </c>
      <c r="F39" s="148" t="s">
        <v>13</v>
      </c>
    </row>
    <row r="40" spans="1:6" ht="47.25" x14ac:dyDescent="0.25">
      <c r="A40" s="277">
        <v>29</v>
      </c>
      <c r="B40" s="303" t="s">
        <v>41160</v>
      </c>
      <c r="C40" s="303" t="s">
        <v>41161</v>
      </c>
      <c r="D40" s="303" t="s">
        <v>41162</v>
      </c>
      <c r="E40" s="989">
        <v>5000000</v>
      </c>
      <c r="F40" s="148" t="s">
        <v>13</v>
      </c>
    </row>
    <row r="41" spans="1:6" ht="31.5" x14ac:dyDescent="0.25">
      <c r="A41" s="277">
        <v>30</v>
      </c>
      <c r="B41" s="303" t="s">
        <v>41163</v>
      </c>
      <c r="C41" s="303" t="s">
        <v>41164</v>
      </c>
      <c r="D41" s="303" t="s">
        <v>41127</v>
      </c>
      <c r="E41" s="989">
        <v>2000000</v>
      </c>
      <c r="F41" s="148" t="s">
        <v>13</v>
      </c>
    </row>
    <row r="42" spans="1:6" x14ac:dyDescent="0.25">
      <c r="A42" s="277"/>
      <c r="B42" s="2364" t="s">
        <v>219</v>
      </c>
      <c r="C42" s="2364"/>
      <c r="D42" s="303"/>
      <c r="E42" s="989"/>
      <c r="F42" s="148"/>
    </row>
    <row r="43" spans="1:6" ht="47.25" x14ac:dyDescent="0.25">
      <c r="A43" s="277">
        <v>31</v>
      </c>
      <c r="B43" s="149" t="s">
        <v>41165</v>
      </c>
      <c r="C43" s="156" t="s">
        <v>41166</v>
      </c>
      <c r="D43" s="149" t="s">
        <v>379</v>
      </c>
      <c r="E43" s="408">
        <v>4000000</v>
      </c>
      <c r="F43" s="148" t="s">
        <v>13</v>
      </c>
    </row>
    <row r="44" spans="1:6" ht="110.25" x14ac:dyDescent="0.25">
      <c r="A44" s="277">
        <v>32</v>
      </c>
      <c r="B44" s="149" t="s">
        <v>41167</v>
      </c>
      <c r="C44" s="156" t="s">
        <v>41168</v>
      </c>
      <c r="D44" s="149" t="s">
        <v>41169</v>
      </c>
      <c r="E44" s="408">
        <v>1800000</v>
      </c>
      <c r="F44" s="148" t="s">
        <v>272</v>
      </c>
    </row>
    <row r="45" spans="1:6" ht="31.5" x14ac:dyDescent="0.25">
      <c r="A45" s="277">
        <v>33</v>
      </c>
      <c r="B45" s="149" t="s">
        <v>41170</v>
      </c>
      <c r="C45" s="156" t="s">
        <v>41171</v>
      </c>
      <c r="D45" s="149" t="s">
        <v>1507</v>
      </c>
      <c r="E45" s="408">
        <v>1800000</v>
      </c>
      <c r="F45" s="148" t="s">
        <v>13</v>
      </c>
    </row>
    <row r="46" spans="1:6" x14ac:dyDescent="0.25">
      <c r="A46" s="90"/>
      <c r="B46" s="2391" t="s">
        <v>4808</v>
      </c>
      <c r="C46" s="2391"/>
      <c r="D46" s="90"/>
      <c r="E46" s="1709"/>
      <c r="F46" s="1708"/>
    </row>
    <row r="47" spans="1:6" ht="94.5" x14ac:dyDescent="0.25">
      <c r="A47" s="277">
        <v>34</v>
      </c>
      <c r="B47" s="156" t="s">
        <v>41172</v>
      </c>
      <c r="C47" s="156" t="s">
        <v>41173</v>
      </c>
      <c r="D47" s="149" t="s">
        <v>41174</v>
      </c>
      <c r="E47" s="1213">
        <v>1076421.06</v>
      </c>
      <c r="F47" s="148" t="s">
        <v>13</v>
      </c>
    </row>
    <row r="48" spans="1:6" ht="220.5" x14ac:dyDescent="0.25">
      <c r="A48" s="277">
        <v>35</v>
      </c>
      <c r="B48" s="156" t="s">
        <v>41175</v>
      </c>
      <c r="C48" s="156" t="s">
        <v>41176</v>
      </c>
      <c r="D48" s="934" t="s">
        <v>41177</v>
      </c>
      <c r="E48" s="1213">
        <v>4677027.2</v>
      </c>
      <c r="F48" s="148" t="s">
        <v>13</v>
      </c>
    </row>
    <row r="49" spans="1:6" x14ac:dyDescent="0.25">
      <c r="A49" s="277"/>
      <c r="B49" s="2364" t="s">
        <v>248</v>
      </c>
      <c r="C49" s="2364"/>
      <c r="D49" s="277"/>
      <c r="E49" s="670">
        <f>SUM(E6:E48)</f>
        <v>79810344.814999998</v>
      </c>
      <c r="F49" s="909"/>
    </row>
    <row r="50" spans="1:6" x14ac:dyDescent="0.25">
      <c r="A50" s="590"/>
      <c r="B50" s="2409" t="s">
        <v>9</v>
      </c>
      <c r="C50" s="2943"/>
      <c r="D50" s="1413"/>
      <c r="E50" s="1706"/>
      <c r="F50" s="359"/>
    </row>
    <row r="51" spans="1:6" ht="63" x14ac:dyDescent="0.25">
      <c r="A51" s="131">
        <v>1</v>
      </c>
      <c r="B51" s="131" t="s">
        <v>2609</v>
      </c>
      <c r="C51" s="7" t="s">
        <v>39672</v>
      </c>
      <c r="D51" s="69" t="s">
        <v>271</v>
      </c>
      <c r="E51" s="1612">
        <v>1000000</v>
      </c>
      <c r="F51" s="131" t="s">
        <v>272</v>
      </c>
    </row>
    <row r="52" spans="1:6" x14ac:dyDescent="0.25">
      <c r="A52" s="131"/>
      <c r="B52" s="131"/>
      <c r="C52" s="7"/>
      <c r="D52" s="69"/>
      <c r="E52" s="1612"/>
      <c r="F52" s="131"/>
    </row>
    <row r="53" spans="1:6" ht="63" x14ac:dyDescent="0.25">
      <c r="A53" s="131">
        <v>2</v>
      </c>
      <c r="B53" s="131" t="s">
        <v>552</v>
      </c>
      <c r="C53" s="7" t="s">
        <v>39673</v>
      </c>
      <c r="D53" s="69" t="s">
        <v>276</v>
      </c>
      <c r="E53" s="1612">
        <v>4500000</v>
      </c>
      <c r="F53" s="131" t="s">
        <v>277</v>
      </c>
    </row>
    <row r="54" spans="1:6" x14ac:dyDescent="0.25">
      <c r="A54" s="131"/>
      <c r="B54" s="131"/>
      <c r="C54" s="69"/>
      <c r="D54" s="69"/>
      <c r="E54" s="1615">
        <v>5500000</v>
      </c>
      <c r="F54" s="131"/>
    </row>
    <row r="55" spans="1:6" x14ac:dyDescent="0.25">
      <c r="A55" s="131"/>
      <c r="B55" s="2895" t="s">
        <v>323</v>
      </c>
      <c r="C55" s="2896"/>
      <c r="D55" s="69"/>
      <c r="E55" s="1615"/>
      <c r="F55" s="131"/>
    </row>
    <row r="56" spans="1:6" ht="31.5" x14ac:dyDescent="0.25">
      <c r="A56" s="905"/>
      <c r="B56" s="78" t="s">
        <v>12047</v>
      </c>
      <c r="C56" s="78" t="s">
        <v>41178</v>
      </c>
      <c r="D56" s="78" t="s">
        <v>41179</v>
      </c>
      <c r="E56" s="419">
        <v>1500000</v>
      </c>
      <c r="F56" s="317" t="s">
        <v>1259</v>
      </c>
    </row>
    <row r="57" spans="1:6" x14ac:dyDescent="0.25">
      <c r="A57" s="90"/>
      <c r="B57" s="2364" t="s">
        <v>248</v>
      </c>
      <c r="C57" s="2364"/>
      <c r="D57" s="90"/>
      <c r="E57" s="890">
        <v>1500000</v>
      </c>
      <c r="F57" s="90"/>
    </row>
    <row r="58" spans="1:6" x14ac:dyDescent="0.25">
      <c r="A58" s="88"/>
      <c r="B58" s="2353" t="s">
        <v>324</v>
      </c>
      <c r="C58" s="2354"/>
      <c r="D58" s="88"/>
      <c r="E58" s="89">
        <f>E57+E54+E49</f>
        <v>86810344.814999998</v>
      </c>
      <c r="F58" s="88"/>
    </row>
    <row r="62" spans="1:6" x14ac:dyDescent="0.25">
      <c r="A62" s="3071" t="s">
        <v>0</v>
      </c>
      <c r="B62" s="3071"/>
      <c r="C62" s="3071"/>
      <c r="D62" s="3071"/>
      <c r="E62" s="3071"/>
      <c r="F62" s="3071"/>
    </row>
    <row r="63" spans="1:6" x14ac:dyDescent="0.25">
      <c r="A63" s="3071" t="s">
        <v>41105</v>
      </c>
      <c r="B63" s="3071"/>
      <c r="C63" s="3071"/>
      <c r="D63" s="3071"/>
      <c r="E63" s="3071"/>
      <c r="F63" s="3071"/>
    </row>
    <row r="64" spans="1:6" x14ac:dyDescent="0.25">
      <c r="A64" s="3071" t="s">
        <v>281</v>
      </c>
      <c r="B64" s="3071"/>
      <c r="C64" s="3071"/>
      <c r="D64" s="3071"/>
      <c r="E64" s="3071"/>
      <c r="F64" s="3071"/>
    </row>
    <row r="65" spans="1:6" x14ac:dyDescent="0.25">
      <c r="A65" s="1547" t="s">
        <v>3</v>
      </c>
      <c r="B65" s="1707" t="s">
        <v>283</v>
      </c>
      <c r="C65" s="1548" t="s">
        <v>284</v>
      </c>
      <c r="D65" s="1548" t="s">
        <v>285</v>
      </c>
      <c r="E65" s="301" t="s">
        <v>286</v>
      </c>
      <c r="F65" s="1549" t="s">
        <v>287</v>
      </c>
    </row>
    <row r="66" spans="1:6" x14ac:dyDescent="0.25">
      <c r="A66" s="43"/>
      <c r="B66" s="2382" t="s">
        <v>27539</v>
      </c>
      <c r="C66" s="2328"/>
      <c r="D66" s="42"/>
      <c r="E66" s="92"/>
      <c r="F66" s="42"/>
    </row>
    <row r="67" spans="1:6" ht="173.25" x14ac:dyDescent="0.25">
      <c r="A67" s="182">
        <v>1</v>
      </c>
      <c r="B67" s="182" t="s">
        <v>721</v>
      </c>
      <c r="C67" s="182" t="s">
        <v>41180</v>
      </c>
      <c r="D67" s="182" t="s">
        <v>41181</v>
      </c>
      <c r="E67" s="266">
        <v>682758.62</v>
      </c>
      <c r="F67" s="42" t="s">
        <v>272</v>
      </c>
    </row>
    <row r="68" spans="1:6" x14ac:dyDescent="0.25">
      <c r="A68" s="182"/>
      <c r="B68" s="2381" t="s">
        <v>8990</v>
      </c>
      <c r="C68" s="2382"/>
      <c r="D68" s="182"/>
      <c r="E68" s="266"/>
      <c r="F68" s="42"/>
    </row>
    <row r="69" spans="1:6" ht="63" x14ac:dyDescent="0.25">
      <c r="A69" s="182">
        <v>2</v>
      </c>
      <c r="B69" s="182" t="s">
        <v>729</v>
      </c>
      <c r="C69" s="182" t="s">
        <v>41182</v>
      </c>
      <c r="D69" s="182" t="s">
        <v>41183</v>
      </c>
      <c r="E69" s="266">
        <v>341379.32</v>
      </c>
      <c r="F69" s="42" t="s">
        <v>272</v>
      </c>
    </row>
    <row r="70" spans="1:6" x14ac:dyDescent="0.25">
      <c r="A70" s="182"/>
      <c r="B70" s="2381" t="s">
        <v>273</v>
      </c>
      <c r="C70" s="2382"/>
      <c r="D70" s="182"/>
      <c r="E70" s="266"/>
      <c r="F70" s="42"/>
    </row>
    <row r="71" spans="1:6" ht="31.5" x14ac:dyDescent="0.25">
      <c r="A71" s="182">
        <v>3</v>
      </c>
      <c r="B71" s="182" t="s">
        <v>8906</v>
      </c>
      <c r="C71" s="182" t="s">
        <v>41184</v>
      </c>
      <c r="D71" s="182" t="s">
        <v>341</v>
      </c>
      <c r="E71" s="266">
        <v>786206.89</v>
      </c>
      <c r="F71" s="42" t="s">
        <v>272</v>
      </c>
    </row>
    <row r="72" spans="1:6" x14ac:dyDescent="0.25">
      <c r="A72" s="182"/>
      <c r="B72" s="2381" t="s">
        <v>739</v>
      </c>
      <c r="C72" s="2382"/>
      <c r="D72" s="182"/>
      <c r="E72" s="266"/>
      <c r="F72" s="42"/>
    </row>
    <row r="73" spans="1:6" ht="78.75" x14ac:dyDescent="0.25">
      <c r="A73" s="182">
        <v>4</v>
      </c>
      <c r="B73" s="182" t="s">
        <v>41</v>
      </c>
      <c r="C73" s="182" t="s">
        <v>41185</v>
      </c>
      <c r="D73" s="182" t="s">
        <v>40423</v>
      </c>
      <c r="E73" s="266">
        <v>568965.51</v>
      </c>
      <c r="F73" s="42" t="s">
        <v>272</v>
      </c>
    </row>
    <row r="74" spans="1:6" x14ac:dyDescent="0.25">
      <c r="A74" s="182"/>
      <c r="B74" s="2381" t="s">
        <v>37296</v>
      </c>
      <c r="C74" s="2382"/>
      <c r="D74" s="182"/>
      <c r="E74" s="266"/>
      <c r="F74" s="42"/>
    </row>
    <row r="75" spans="1:6" ht="47.25" x14ac:dyDescent="0.25">
      <c r="A75" s="182">
        <v>5</v>
      </c>
      <c r="B75" s="182" t="s">
        <v>41186</v>
      </c>
      <c r="C75" s="182" t="s">
        <v>41187</v>
      </c>
      <c r="D75" s="182" t="s">
        <v>41188</v>
      </c>
      <c r="E75" s="266">
        <v>750000</v>
      </c>
      <c r="F75" s="42" t="s">
        <v>1294</v>
      </c>
    </row>
    <row r="76" spans="1:6" ht="31.5" x14ac:dyDescent="0.25">
      <c r="A76" s="182">
        <v>6</v>
      </c>
      <c r="B76" s="182" t="s">
        <v>41189</v>
      </c>
      <c r="C76" s="182" t="s">
        <v>41190</v>
      </c>
      <c r="D76" s="182" t="s">
        <v>3027</v>
      </c>
      <c r="E76" s="266">
        <v>1000000</v>
      </c>
      <c r="F76" s="42" t="s">
        <v>1294</v>
      </c>
    </row>
    <row r="77" spans="1:6" ht="78.75" x14ac:dyDescent="0.25">
      <c r="A77" s="182">
        <v>7</v>
      </c>
      <c r="B77" s="182" t="s">
        <v>41191</v>
      </c>
      <c r="C77" s="182" t="s">
        <v>41192</v>
      </c>
      <c r="D77" s="182" t="s">
        <v>41193</v>
      </c>
      <c r="E77" s="266">
        <v>2000000</v>
      </c>
      <c r="F77" s="42" t="s">
        <v>1294</v>
      </c>
    </row>
    <row r="78" spans="1:6" ht="31.5" x14ac:dyDescent="0.25">
      <c r="A78" s="182">
        <v>8</v>
      </c>
      <c r="B78" s="182" t="s">
        <v>41194</v>
      </c>
      <c r="C78" s="182" t="s">
        <v>41195</v>
      </c>
      <c r="D78" s="182" t="s">
        <v>41196</v>
      </c>
      <c r="E78" s="266">
        <v>750000</v>
      </c>
      <c r="F78" s="42" t="s">
        <v>1294</v>
      </c>
    </row>
    <row r="79" spans="1:6" ht="31.5" x14ac:dyDescent="0.25">
      <c r="A79" s="182">
        <v>9</v>
      </c>
      <c r="B79" s="182" t="s">
        <v>41197</v>
      </c>
      <c r="C79" s="182" t="s">
        <v>41198</v>
      </c>
      <c r="D79" s="182" t="s">
        <v>23498</v>
      </c>
      <c r="E79" s="266">
        <v>2000000</v>
      </c>
      <c r="F79" s="42" t="s">
        <v>1294</v>
      </c>
    </row>
    <row r="80" spans="1:6" x14ac:dyDescent="0.25">
      <c r="A80" s="182"/>
      <c r="B80" s="2381" t="s">
        <v>37298</v>
      </c>
      <c r="C80" s="2382"/>
      <c r="D80" s="182"/>
      <c r="E80" s="266"/>
      <c r="F80" s="42"/>
    </row>
    <row r="81" spans="1:6" ht="157.5" x14ac:dyDescent="0.25">
      <c r="A81" s="182">
        <v>10</v>
      </c>
      <c r="B81" s="182" t="s">
        <v>41199</v>
      </c>
      <c r="C81" s="182" t="s">
        <v>41200</v>
      </c>
      <c r="D81" s="42" t="s">
        <v>41201</v>
      </c>
      <c r="E81" s="266">
        <v>2500000</v>
      </c>
      <c r="F81" s="42" t="s">
        <v>1294</v>
      </c>
    </row>
    <row r="82" spans="1:6" x14ac:dyDescent="0.25">
      <c r="A82" s="182"/>
      <c r="B82" s="2381" t="s">
        <v>248</v>
      </c>
      <c r="C82" s="2435"/>
      <c r="D82" s="2382"/>
      <c r="E82" s="436">
        <f>SUM(E67:E81)</f>
        <v>11379310.34</v>
      </c>
      <c r="F82" s="42"/>
    </row>
  </sheetData>
  <mergeCells count="28">
    <mergeCell ref="B70:C70"/>
    <mergeCell ref="B72:C72"/>
    <mergeCell ref="B74:C74"/>
    <mergeCell ref="B80:C80"/>
    <mergeCell ref="B82:D82"/>
    <mergeCell ref="B68:C68"/>
    <mergeCell ref="B46:C46"/>
    <mergeCell ref="B49:C49"/>
    <mergeCell ref="B50:C50"/>
    <mergeCell ref="B55:C55"/>
    <mergeCell ref="B57:C57"/>
    <mergeCell ref="B58:C58"/>
    <mergeCell ref="A62:F62"/>
    <mergeCell ref="A63:F63"/>
    <mergeCell ref="A64:F64"/>
    <mergeCell ref="B66:C66"/>
    <mergeCell ref="B42:C42"/>
    <mergeCell ref="A1:F1"/>
    <mergeCell ref="A2:F2"/>
    <mergeCell ref="A3:F3"/>
    <mergeCell ref="B5:C5"/>
    <mergeCell ref="B11:C11"/>
    <mergeCell ref="B15:C15"/>
    <mergeCell ref="B18:C18"/>
    <mergeCell ref="B20:C20"/>
    <mergeCell ref="B22:C22"/>
    <mergeCell ref="B24:C24"/>
    <mergeCell ref="B37:C37"/>
  </mergeCells>
  <pageMargins left="0.7" right="0.7" top="0.75" bottom="0.75" header="0.3" footer="0.3"/>
</worksheet>
</file>

<file path=xl/worksheets/sheet2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44"/>
  <sheetViews>
    <sheetView topLeftCell="A144" workbookViewId="0">
      <selection activeCell="E111" sqref="E111"/>
    </sheetView>
  </sheetViews>
  <sheetFormatPr defaultRowHeight="15.75" x14ac:dyDescent="0.25"/>
  <cols>
    <col min="1" max="1" width="9.140625" style="128"/>
    <col min="2" max="2" width="15.140625" style="128" customWidth="1"/>
    <col min="3" max="3" width="43.140625" style="128" customWidth="1"/>
    <col min="4" max="4" width="17.140625" style="128" customWidth="1"/>
    <col min="5" max="5" width="19.5703125" style="128" customWidth="1"/>
    <col min="6" max="6" width="12.5703125" style="128" customWidth="1"/>
    <col min="7" max="16384" width="9.140625" style="128"/>
  </cols>
  <sheetData>
    <row r="1" spans="1:6" x14ac:dyDescent="0.25">
      <c r="A1" s="3066" t="s">
        <v>0</v>
      </c>
      <c r="B1" s="3067"/>
      <c r="C1" s="3067"/>
      <c r="D1" s="3067"/>
      <c r="E1" s="3067"/>
      <c r="F1" s="3068"/>
    </row>
    <row r="2" spans="1:6" x14ac:dyDescent="0.25">
      <c r="A2" s="3066" t="s">
        <v>41293</v>
      </c>
      <c r="B2" s="3067"/>
      <c r="C2" s="3067"/>
      <c r="D2" s="3067"/>
      <c r="E2" s="3067"/>
      <c r="F2" s="3068"/>
    </row>
    <row r="3" spans="1:6" x14ac:dyDescent="0.25">
      <c r="A3" s="3066" t="s">
        <v>281</v>
      </c>
      <c r="B3" s="3067"/>
      <c r="C3" s="3067"/>
      <c r="D3" s="3067"/>
      <c r="E3" s="3067"/>
      <c r="F3" s="3068"/>
    </row>
    <row r="4" spans="1:6" ht="31.5" x14ac:dyDescent="0.25">
      <c r="A4" s="76" t="s">
        <v>3</v>
      </c>
      <c r="B4" s="76" t="s">
        <v>5559</v>
      </c>
      <c r="C4" s="76" t="s">
        <v>284</v>
      </c>
      <c r="D4" s="76" t="s">
        <v>4426</v>
      </c>
      <c r="E4" s="1615" t="s">
        <v>1202</v>
      </c>
      <c r="F4" s="219" t="s">
        <v>1228</v>
      </c>
    </row>
    <row r="5" spans="1:6" x14ac:dyDescent="0.25">
      <c r="A5" s="1170"/>
      <c r="B5" s="2565" t="s">
        <v>27539</v>
      </c>
      <c r="C5" s="2565"/>
      <c r="D5" s="158"/>
      <c r="E5" s="103"/>
      <c r="F5" s="103"/>
    </row>
    <row r="6" spans="1:6" ht="47.25" x14ac:dyDescent="0.25">
      <c r="A6" s="69">
        <v>1</v>
      </c>
      <c r="B6" s="342" t="s">
        <v>289</v>
      </c>
      <c r="C6" s="158" t="s">
        <v>41294</v>
      </c>
      <c r="D6" s="158" t="s">
        <v>329</v>
      </c>
      <c r="E6" s="74">
        <v>568000</v>
      </c>
      <c r="F6" s="103" t="s">
        <v>272</v>
      </c>
    </row>
    <row r="7" spans="1:6" ht="141.75" x14ac:dyDescent="0.25">
      <c r="A7" s="69">
        <v>2</v>
      </c>
      <c r="B7" s="342" t="s">
        <v>295</v>
      </c>
      <c r="C7" s="158" t="s">
        <v>41295</v>
      </c>
      <c r="D7" s="158" t="s">
        <v>488</v>
      </c>
      <c r="E7" s="74">
        <v>2372620.69</v>
      </c>
      <c r="F7" s="103" t="s">
        <v>272</v>
      </c>
    </row>
    <row r="8" spans="1:6" ht="31.5" x14ac:dyDescent="0.25">
      <c r="A8" s="69">
        <v>3</v>
      </c>
      <c r="B8" s="342" t="s">
        <v>17</v>
      </c>
      <c r="C8" s="158" t="s">
        <v>41296</v>
      </c>
      <c r="D8" s="158" t="s">
        <v>537</v>
      </c>
      <c r="E8" s="74">
        <v>20000</v>
      </c>
      <c r="F8" s="103" t="s">
        <v>272</v>
      </c>
    </row>
    <row r="9" spans="1:6" ht="94.5" x14ac:dyDescent="0.25">
      <c r="A9" s="69">
        <v>4</v>
      </c>
      <c r="B9" s="342" t="s">
        <v>23</v>
      </c>
      <c r="C9" s="158" t="s">
        <v>41297</v>
      </c>
      <c r="D9" s="158" t="s">
        <v>541</v>
      </c>
      <c r="E9" s="74">
        <v>1248000</v>
      </c>
      <c r="F9" s="103" t="s">
        <v>272</v>
      </c>
    </row>
    <row r="10" spans="1:6" x14ac:dyDescent="0.25">
      <c r="A10" s="69"/>
      <c r="B10" s="2565" t="s">
        <v>39983</v>
      </c>
      <c r="C10" s="2565"/>
      <c r="D10" s="158"/>
      <c r="E10" s="103"/>
      <c r="F10" s="103"/>
    </row>
    <row r="11" spans="1:6" ht="141.75" x14ac:dyDescent="0.25">
      <c r="A11" s="69">
        <v>5</v>
      </c>
      <c r="B11" s="342" t="s">
        <v>295</v>
      </c>
      <c r="C11" s="158" t="s">
        <v>41298</v>
      </c>
      <c r="D11" s="158" t="s">
        <v>488</v>
      </c>
      <c r="E11" s="74">
        <v>704310.34</v>
      </c>
      <c r="F11" s="103" t="s">
        <v>272</v>
      </c>
    </row>
    <row r="12" spans="1:6" ht="94.5" x14ac:dyDescent="0.25">
      <c r="A12" s="69">
        <v>6</v>
      </c>
      <c r="B12" s="342" t="s">
        <v>23</v>
      </c>
      <c r="C12" s="158" t="s">
        <v>41299</v>
      </c>
      <c r="D12" s="158" t="s">
        <v>541</v>
      </c>
      <c r="E12" s="74">
        <v>600000</v>
      </c>
      <c r="F12" s="103" t="s">
        <v>272</v>
      </c>
    </row>
    <row r="13" spans="1:6" ht="94.5" x14ac:dyDescent="0.25">
      <c r="A13" s="69">
        <v>7</v>
      </c>
      <c r="B13" s="342" t="s">
        <v>1662</v>
      </c>
      <c r="C13" s="158" t="s">
        <v>41300</v>
      </c>
      <c r="D13" s="158" t="s">
        <v>14974</v>
      </c>
      <c r="E13" s="74">
        <v>1300000</v>
      </c>
      <c r="F13" s="103" t="s">
        <v>272</v>
      </c>
    </row>
    <row r="14" spans="1:6" ht="94.5" x14ac:dyDescent="0.25">
      <c r="A14" s="69">
        <v>8</v>
      </c>
      <c r="B14" s="342" t="s">
        <v>41</v>
      </c>
      <c r="C14" s="158" t="s">
        <v>40776</v>
      </c>
      <c r="D14" s="158" t="s">
        <v>43</v>
      </c>
      <c r="E14" s="102">
        <v>4568965.5199999996</v>
      </c>
      <c r="F14" s="103" t="s">
        <v>272</v>
      </c>
    </row>
    <row r="15" spans="1:6" ht="78.75" x14ac:dyDescent="0.25">
      <c r="A15" s="69">
        <v>9</v>
      </c>
      <c r="B15" s="485" t="s">
        <v>21194</v>
      </c>
      <c r="C15" s="69" t="s">
        <v>41301</v>
      </c>
      <c r="D15" s="158" t="s">
        <v>34780</v>
      </c>
      <c r="E15" s="74">
        <v>2750000</v>
      </c>
      <c r="F15" s="103" t="s">
        <v>272</v>
      </c>
    </row>
    <row r="16" spans="1:6" ht="78.75" x14ac:dyDescent="0.25">
      <c r="A16" s="69">
        <v>10</v>
      </c>
      <c r="B16" s="485" t="s">
        <v>21197</v>
      </c>
      <c r="C16" s="69" t="s">
        <v>41302</v>
      </c>
      <c r="D16" s="158" t="s">
        <v>37774</v>
      </c>
      <c r="E16" s="74">
        <v>9750000</v>
      </c>
      <c r="F16" s="103" t="s">
        <v>272</v>
      </c>
    </row>
    <row r="17" spans="1:6" x14ac:dyDescent="0.25">
      <c r="A17" s="69"/>
      <c r="B17" s="2348" t="s">
        <v>11360</v>
      </c>
      <c r="C17" s="2350"/>
      <c r="D17" s="158"/>
      <c r="E17" s="72"/>
      <c r="F17" s="103"/>
    </row>
    <row r="18" spans="1:6" ht="126" x14ac:dyDescent="0.25">
      <c r="A18" s="69">
        <v>11</v>
      </c>
      <c r="B18" s="342" t="s">
        <v>41303</v>
      </c>
      <c r="C18" s="158" t="s">
        <v>41304</v>
      </c>
      <c r="D18" s="69" t="s">
        <v>40172</v>
      </c>
      <c r="E18" s="102">
        <v>856206</v>
      </c>
      <c r="F18" s="103" t="s">
        <v>13</v>
      </c>
    </row>
    <row r="19" spans="1:6" ht="220.5" x14ac:dyDescent="0.25">
      <c r="A19" s="69">
        <v>12</v>
      </c>
      <c r="B19" s="342" t="s">
        <v>41303</v>
      </c>
      <c r="C19" s="158" t="s">
        <v>41305</v>
      </c>
      <c r="D19" s="69" t="s">
        <v>41474</v>
      </c>
      <c r="E19" s="102">
        <v>480000</v>
      </c>
      <c r="F19" s="103" t="s">
        <v>13</v>
      </c>
    </row>
    <row r="20" spans="1:6" ht="220.5" x14ac:dyDescent="0.25">
      <c r="A20" s="69">
        <v>13</v>
      </c>
      <c r="B20" s="342" t="s">
        <v>41306</v>
      </c>
      <c r="C20" s="158" t="s">
        <v>41307</v>
      </c>
      <c r="D20" s="69" t="s">
        <v>41474</v>
      </c>
      <c r="E20" s="102">
        <v>400000</v>
      </c>
      <c r="F20" s="103" t="s">
        <v>13</v>
      </c>
    </row>
    <row r="21" spans="1:6" ht="31.5" x14ac:dyDescent="0.25">
      <c r="A21" s="69"/>
      <c r="B21" s="933" t="s">
        <v>2236</v>
      </c>
      <c r="C21" s="158"/>
      <c r="D21" s="69"/>
      <c r="E21" s="103"/>
      <c r="F21" s="103"/>
    </row>
    <row r="22" spans="1:6" ht="78.75" x14ac:dyDescent="0.25">
      <c r="A22" s="69">
        <v>14</v>
      </c>
      <c r="B22" s="485" t="s">
        <v>41308</v>
      </c>
      <c r="C22" s="158" t="s">
        <v>41309</v>
      </c>
      <c r="D22" s="69" t="s">
        <v>40003</v>
      </c>
      <c r="E22" s="102">
        <v>117500</v>
      </c>
      <c r="F22" s="103" t="s">
        <v>13</v>
      </c>
    </row>
    <row r="23" spans="1:6" ht="78.75" x14ac:dyDescent="0.25">
      <c r="A23" s="69">
        <v>15</v>
      </c>
      <c r="B23" s="485" t="s">
        <v>41310</v>
      </c>
      <c r="C23" s="158" t="s">
        <v>41311</v>
      </c>
      <c r="D23" s="69" t="s">
        <v>40000</v>
      </c>
      <c r="E23" s="102">
        <v>117500</v>
      </c>
      <c r="F23" s="103" t="s">
        <v>13</v>
      </c>
    </row>
    <row r="24" spans="1:6" ht="78.75" x14ac:dyDescent="0.25">
      <c r="A24" s="69">
        <v>16</v>
      </c>
      <c r="B24" s="485" t="s">
        <v>41312</v>
      </c>
      <c r="C24" s="158" t="s">
        <v>41313</v>
      </c>
      <c r="D24" s="69" t="s">
        <v>41314</v>
      </c>
      <c r="E24" s="102">
        <v>164500</v>
      </c>
      <c r="F24" s="103" t="s">
        <v>13</v>
      </c>
    </row>
    <row r="25" spans="1:6" ht="78.75" x14ac:dyDescent="0.25">
      <c r="A25" s="69">
        <v>17</v>
      </c>
      <c r="B25" s="485" t="s">
        <v>41315</v>
      </c>
      <c r="C25" s="158" t="s">
        <v>41316</v>
      </c>
      <c r="D25" s="69" t="s">
        <v>41314</v>
      </c>
      <c r="E25" s="102">
        <v>164500</v>
      </c>
      <c r="F25" s="103" t="s">
        <v>13</v>
      </c>
    </row>
    <row r="26" spans="1:6" ht="78.75" x14ac:dyDescent="0.25">
      <c r="A26" s="69">
        <v>18</v>
      </c>
      <c r="B26" s="485" t="s">
        <v>41317</v>
      </c>
      <c r="C26" s="158" t="s">
        <v>41318</v>
      </c>
      <c r="D26" s="69" t="s">
        <v>40003</v>
      </c>
      <c r="E26" s="102">
        <v>117500</v>
      </c>
      <c r="F26" s="103" t="s">
        <v>13</v>
      </c>
    </row>
    <row r="27" spans="1:6" ht="78.75" x14ac:dyDescent="0.25">
      <c r="A27" s="69">
        <v>19</v>
      </c>
      <c r="B27" s="485" t="s">
        <v>41319</v>
      </c>
      <c r="C27" s="158" t="s">
        <v>41320</v>
      </c>
      <c r="D27" s="69" t="s">
        <v>40003</v>
      </c>
      <c r="E27" s="102">
        <v>117500</v>
      </c>
      <c r="F27" s="103" t="s">
        <v>13</v>
      </c>
    </row>
    <row r="28" spans="1:6" ht="78.75" x14ac:dyDescent="0.25">
      <c r="A28" s="69">
        <v>20</v>
      </c>
      <c r="B28" s="485" t="s">
        <v>41321</v>
      </c>
      <c r="C28" s="158" t="s">
        <v>41322</v>
      </c>
      <c r="D28" s="69" t="s">
        <v>41323</v>
      </c>
      <c r="E28" s="102">
        <v>117500</v>
      </c>
      <c r="F28" s="103" t="s">
        <v>13</v>
      </c>
    </row>
    <row r="29" spans="1:6" ht="78.75" x14ac:dyDescent="0.25">
      <c r="A29" s="69">
        <v>21</v>
      </c>
      <c r="B29" s="485" t="s">
        <v>41324</v>
      </c>
      <c r="C29" s="158" t="s">
        <v>41325</v>
      </c>
      <c r="D29" s="69" t="s">
        <v>41326</v>
      </c>
      <c r="E29" s="102">
        <v>70000</v>
      </c>
      <c r="F29" s="103" t="s">
        <v>13</v>
      </c>
    </row>
    <row r="30" spans="1:6" ht="78.75" x14ac:dyDescent="0.25">
      <c r="A30" s="69">
        <v>22</v>
      </c>
      <c r="B30" s="485" t="s">
        <v>41327</v>
      </c>
      <c r="C30" s="158" t="s">
        <v>41328</v>
      </c>
      <c r="D30" s="158" t="s">
        <v>41326</v>
      </c>
      <c r="E30" s="102">
        <v>70500</v>
      </c>
      <c r="F30" s="103" t="s">
        <v>13</v>
      </c>
    </row>
    <row r="31" spans="1:6" x14ac:dyDescent="0.25">
      <c r="A31" s="69"/>
      <c r="B31" s="2576" t="s">
        <v>5895</v>
      </c>
      <c r="C31" s="2577"/>
      <c r="D31" s="158"/>
      <c r="E31" s="102"/>
      <c r="F31" s="103"/>
    </row>
    <row r="32" spans="1:6" ht="78.75" x14ac:dyDescent="0.25">
      <c r="A32" s="69">
        <v>23</v>
      </c>
      <c r="B32" s="485" t="s">
        <v>41329</v>
      </c>
      <c r="C32" s="158" t="s">
        <v>40788</v>
      </c>
      <c r="D32" s="69" t="s">
        <v>41330</v>
      </c>
      <c r="E32" s="74">
        <v>1900000</v>
      </c>
      <c r="F32" s="103" t="s">
        <v>13</v>
      </c>
    </row>
    <row r="33" spans="1:6" ht="63" x14ac:dyDescent="0.25">
      <c r="A33" s="69">
        <v>24</v>
      </c>
      <c r="B33" s="485" t="s">
        <v>41331</v>
      </c>
      <c r="C33" s="158" t="s">
        <v>40791</v>
      </c>
      <c r="D33" s="69" t="s">
        <v>40028</v>
      </c>
      <c r="E33" s="74">
        <v>138000</v>
      </c>
      <c r="F33" s="103" t="s">
        <v>13</v>
      </c>
    </row>
    <row r="34" spans="1:6" ht="63" x14ac:dyDescent="0.25">
      <c r="A34" s="69">
        <v>25</v>
      </c>
      <c r="B34" s="485" t="s">
        <v>41332</v>
      </c>
      <c r="C34" s="158" t="s">
        <v>40793</v>
      </c>
      <c r="D34" s="69" t="s">
        <v>40025</v>
      </c>
      <c r="E34" s="74">
        <v>207000</v>
      </c>
      <c r="F34" s="103" t="s">
        <v>13</v>
      </c>
    </row>
    <row r="35" spans="1:6" ht="63" x14ac:dyDescent="0.25">
      <c r="A35" s="69">
        <v>26</v>
      </c>
      <c r="B35" s="485" t="s">
        <v>41333</v>
      </c>
      <c r="C35" s="158" t="s">
        <v>40794</v>
      </c>
      <c r="D35" s="69" t="s">
        <v>40028</v>
      </c>
      <c r="E35" s="74">
        <v>138000</v>
      </c>
      <c r="F35" s="103" t="s">
        <v>13</v>
      </c>
    </row>
    <row r="36" spans="1:6" ht="63" x14ac:dyDescent="0.25">
      <c r="A36" s="69">
        <v>27</v>
      </c>
      <c r="B36" s="485" t="s">
        <v>41334</v>
      </c>
      <c r="C36" s="158" t="s">
        <v>40796</v>
      </c>
      <c r="D36" s="69" t="s">
        <v>40025</v>
      </c>
      <c r="E36" s="74">
        <v>207000</v>
      </c>
      <c r="F36" s="103" t="s">
        <v>13</v>
      </c>
    </row>
    <row r="37" spans="1:6" ht="63" x14ac:dyDescent="0.25">
      <c r="A37" s="69">
        <v>28</v>
      </c>
      <c r="B37" s="485" t="s">
        <v>41335</v>
      </c>
      <c r="C37" s="158" t="s">
        <v>40798</v>
      </c>
      <c r="D37" s="69" t="s">
        <v>41336</v>
      </c>
      <c r="E37" s="74">
        <v>274000</v>
      </c>
      <c r="F37" s="103" t="s">
        <v>13</v>
      </c>
    </row>
    <row r="38" spans="1:6" ht="63" x14ac:dyDescent="0.25">
      <c r="A38" s="69">
        <v>29</v>
      </c>
      <c r="B38" s="485" t="s">
        <v>41337</v>
      </c>
      <c r="C38" s="158" t="s">
        <v>40801</v>
      </c>
      <c r="D38" s="69" t="s">
        <v>40028</v>
      </c>
      <c r="E38" s="74">
        <v>138000</v>
      </c>
      <c r="F38" s="103" t="s">
        <v>13</v>
      </c>
    </row>
    <row r="39" spans="1:6" ht="63" x14ac:dyDescent="0.25">
      <c r="A39" s="69">
        <v>30</v>
      </c>
      <c r="B39" s="485" t="s">
        <v>41338</v>
      </c>
      <c r="C39" s="158" t="s">
        <v>40804</v>
      </c>
      <c r="D39" s="69" t="s">
        <v>41336</v>
      </c>
      <c r="E39" s="74">
        <v>276000</v>
      </c>
      <c r="F39" s="103" t="s">
        <v>13</v>
      </c>
    </row>
    <row r="40" spans="1:6" ht="63" x14ac:dyDescent="0.25">
      <c r="A40" s="69">
        <v>31</v>
      </c>
      <c r="B40" s="485" t="s">
        <v>41339</v>
      </c>
      <c r="C40" s="158" t="s">
        <v>40806</v>
      </c>
      <c r="D40" s="69" t="s">
        <v>40028</v>
      </c>
      <c r="E40" s="74">
        <v>139000</v>
      </c>
      <c r="F40" s="103"/>
    </row>
    <row r="41" spans="1:6" ht="63" x14ac:dyDescent="0.25">
      <c r="A41" s="69">
        <v>32</v>
      </c>
      <c r="B41" s="485" t="s">
        <v>41340</v>
      </c>
      <c r="C41" s="158" t="s">
        <v>40809</v>
      </c>
      <c r="D41" s="69" t="s">
        <v>40025</v>
      </c>
      <c r="E41" s="74">
        <v>208500</v>
      </c>
      <c r="F41" s="103" t="s">
        <v>13</v>
      </c>
    </row>
    <row r="42" spans="1:6" ht="63" x14ac:dyDescent="0.25">
      <c r="A42" s="69">
        <v>33</v>
      </c>
      <c r="B42" s="485" t="s">
        <v>41341</v>
      </c>
      <c r="C42" s="158" t="s">
        <v>40812</v>
      </c>
      <c r="D42" s="69" t="s">
        <v>40025</v>
      </c>
      <c r="E42" s="74">
        <v>208500</v>
      </c>
      <c r="F42" s="103" t="s">
        <v>13</v>
      </c>
    </row>
    <row r="43" spans="1:6" ht="63" x14ac:dyDescent="0.25">
      <c r="A43" s="69">
        <v>34</v>
      </c>
      <c r="B43" s="485" t="s">
        <v>41342</v>
      </c>
      <c r="C43" s="158" t="s">
        <v>40814</v>
      </c>
      <c r="D43" s="69" t="s">
        <v>40028</v>
      </c>
      <c r="E43" s="74">
        <v>139000</v>
      </c>
      <c r="F43" s="103" t="s">
        <v>13</v>
      </c>
    </row>
    <row r="44" spans="1:6" ht="63" x14ac:dyDescent="0.25">
      <c r="A44" s="69">
        <v>35</v>
      </c>
      <c r="B44" s="485" t="s">
        <v>41343</v>
      </c>
      <c r="C44" s="158" t="s">
        <v>40817</v>
      </c>
      <c r="D44" s="69" t="s">
        <v>40060</v>
      </c>
      <c r="E44" s="74">
        <v>103500</v>
      </c>
      <c r="F44" s="103" t="s">
        <v>13</v>
      </c>
    </row>
    <row r="45" spans="1:6" ht="63" x14ac:dyDescent="0.25">
      <c r="A45" s="69">
        <v>36</v>
      </c>
      <c r="B45" s="485" t="s">
        <v>41344</v>
      </c>
      <c r="C45" s="1432" t="s">
        <v>40819</v>
      </c>
      <c r="D45" s="75" t="s">
        <v>40025</v>
      </c>
      <c r="E45" s="74">
        <v>207000</v>
      </c>
      <c r="F45" s="103" t="s">
        <v>13</v>
      </c>
    </row>
    <row r="46" spans="1:6" ht="63" x14ac:dyDescent="0.25">
      <c r="A46" s="69">
        <v>37</v>
      </c>
      <c r="B46" s="485" t="s">
        <v>41345</v>
      </c>
      <c r="C46" s="1432" t="s">
        <v>40821</v>
      </c>
      <c r="D46" s="75" t="s">
        <v>40028</v>
      </c>
      <c r="E46" s="74">
        <v>138000</v>
      </c>
      <c r="F46" s="103" t="s">
        <v>13</v>
      </c>
    </row>
    <row r="47" spans="1:6" ht="63" x14ac:dyDescent="0.25">
      <c r="A47" s="69">
        <v>38</v>
      </c>
      <c r="B47" s="485" t="s">
        <v>41346</v>
      </c>
      <c r="C47" s="1432" t="s">
        <v>40824</v>
      </c>
      <c r="D47" s="75" t="s">
        <v>40028</v>
      </c>
      <c r="E47" s="74">
        <v>137000</v>
      </c>
      <c r="F47" s="103" t="s">
        <v>13</v>
      </c>
    </row>
    <row r="48" spans="1:6" ht="63" x14ac:dyDescent="0.25">
      <c r="A48" s="69">
        <v>39</v>
      </c>
      <c r="B48" s="485" t="s">
        <v>41347</v>
      </c>
      <c r="C48" s="1432" t="s">
        <v>40826</v>
      </c>
      <c r="D48" s="75" t="s">
        <v>41336</v>
      </c>
      <c r="E48" s="74">
        <v>272000</v>
      </c>
      <c r="F48" s="103" t="s">
        <v>13</v>
      </c>
    </row>
    <row r="49" spans="1:6" ht="63" x14ac:dyDescent="0.25">
      <c r="A49" s="69">
        <v>40</v>
      </c>
      <c r="B49" s="485" t="s">
        <v>41348</v>
      </c>
      <c r="C49" s="158" t="s">
        <v>40828</v>
      </c>
      <c r="D49" s="69" t="s">
        <v>41349</v>
      </c>
      <c r="E49" s="74">
        <v>172500</v>
      </c>
      <c r="F49" s="103" t="s">
        <v>13</v>
      </c>
    </row>
    <row r="50" spans="1:6" ht="63" x14ac:dyDescent="0.25">
      <c r="A50" s="69">
        <v>41</v>
      </c>
      <c r="B50" s="485" t="s">
        <v>41350</v>
      </c>
      <c r="C50" s="158" t="s">
        <v>41351</v>
      </c>
      <c r="D50" s="69" t="s">
        <v>40028</v>
      </c>
      <c r="E50" s="74">
        <v>138000</v>
      </c>
      <c r="F50" s="103" t="s">
        <v>13</v>
      </c>
    </row>
    <row r="51" spans="1:6" ht="63" x14ac:dyDescent="0.25">
      <c r="A51" s="69">
        <v>42</v>
      </c>
      <c r="B51" s="485" t="s">
        <v>41352</v>
      </c>
      <c r="C51" s="158" t="s">
        <v>40832</v>
      </c>
      <c r="D51" s="69" t="s">
        <v>40037</v>
      </c>
      <c r="E51" s="74">
        <v>69000</v>
      </c>
      <c r="F51" s="103" t="s">
        <v>13</v>
      </c>
    </row>
    <row r="52" spans="1:6" ht="63" x14ac:dyDescent="0.25">
      <c r="A52" s="69">
        <v>43</v>
      </c>
      <c r="B52" s="485" t="s">
        <v>41353</v>
      </c>
      <c r="C52" s="158" t="s">
        <v>40835</v>
      </c>
      <c r="D52" s="69" t="s">
        <v>41354</v>
      </c>
      <c r="E52" s="74">
        <v>69000</v>
      </c>
      <c r="F52" s="103" t="s">
        <v>13</v>
      </c>
    </row>
    <row r="53" spans="1:6" ht="63" x14ac:dyDescent="0.25">
      <c r="A53" s="69">
        <v>44</v>
      </c>
      <c r="B53" s="485" t="s">
        <v>41355</v>
      </c>
      <c r="C53" s="158" t="s">
        <v>40838</v>
      </c>
      <c r="D53" s="69" t="s">
        <v>41356</v>
      </c>
      <c r="E53" s="74">
        <v>172500</v>
      </c>
      <c r="F53" s="103" t="s">
        <v>13</v>
      </c>
    </row>
    <row r="54" spans="1:6" ht="63" x14ac:dyDescent="0.25">
      <c r="A54" s="69">
        <v>45</v>
      </c>
      <c r="B54" s="485" t="s">
        <v>41357</v>
      </c>
      <c r="C54" s="158" t="s">
        <v>40841</v>
      </c>
      <c r="D54" s="69" t="s">
        <v>41358</v>
      </c>
      <c r="E54" s="74">
        <v>276000</v>
      </c>
      <c r="F54" s="103" t="s">
        <v>13</v>
      </c>
    </row>
    <row r="55" spans="1:6" ht="63" x14ac:dyDescent="0.25">
      <c r="A55" s="69">
        <v>46</v>
      </c>
      <c r="B55" s="485" t="s">
        <v>41359</v>
      </c>
      <c r="C55" s="158" t="s">
        <v>40844</v>
      </c>
      <c r="D55" s="69" t="s">
        <v>41356</v>
      </c>
      <c r="E55" s="74">
        <v>172500</v>
      </c>
      <c r="F55" s="103" t="s">
        <v>13</v>
      </c>
    </row>
    <row r="56" spans="1:6" ht="47.25" x14ac:dyDescent="0.25">
      <c r="A56" s="69">
        <v>47</v>
      </c>
      <c r="B56" s="342" t="s">
        <v>41360</v>
      </c>
      <c r="C56" s="158" t="s">
        <v>41361</v>
      </c>
      <c r="D56" s="158" t="s">
        <v>40084</v>
      </c>
      <c r="E56" s="102">
        <v>800000</v>
      </c>
      <c r="F56" s="103" t="s">
        <v>13</v>
      </c>
    </row>
    <row r="57" spans="1:6" ht="47.25" x14ac:dyDescent="0.25">
      <c r="A57" s="69">
        <v>48</v>
      </c>
      <c r="B57" s="342" t="s">
        <v>41362</v>
      </c>
      <c r="C57" s="158" t="s">
        <v>41363</v>
      </c>
      <c r="D57" s="158" t="s">
        <v>40084</v>
      </c>
      <c r="E57" s="102">
        <v>800000</v>
      </c>
      <c r="F57" s="103" t="s">
        <v>13</v>
      </c>
    </row>
    <row r="58" spans="1:6" ht="47.25" x14ac:dyDescent="0.25">
      <c r="A58" s="69">
        <v>49</v>
      </c>
      <c r="B58" s="342" t="s">
        <v>41364</v>
      </c>
      <c r="C58" s="158" t="s">
        <v>41365</v>
      </c>
      <c r="D58" s="158" t="s">
        <v>40112</v>
      </c>
      <c r="E58" s="102">
        <v>1600000</v>
      </c>
      <c r="F58" s="103" t="s">
        <v>13</v>
      </c>
    </row>
    <row r="59" spans="1:6" ht="47.25" x14ac:dyDescent="0.25">
      <c r="A59" s="69">
        <v>50</v>
      </c>
      <c r="B59" s="342" t="s">
        <v>41366</v>
      </c>
      <c r="C59" s="158" t="s">
        <v>41367</v>
      </c>
      <c r="D59" s="158" t="s">
        <v>40084</v>
      </c>
      <c r="E59" s="102">
        <v>800000</v>
      </c>
      <c r="F59" s="103" t="s">
        <v>13</v>
      </c>
    </row>
    <row r="60" spans="1:6" ht="47.25" x14ac:dyDescent="0.25">
      <c r="A60" s="69">
        <v>51</v>
      </c>
      <c r="B60" s="342" t="s">
        <v>41368</v>
      </c>
      <c r="C60" s="158" t="s">
        <v>41369</v>
      </c>
      <c r="D60" s="158" t="s">
        <v>40084</v>
      </c>
      <c r="E60" s="102">
        <v>800000</v>
      </c>
      <c r="F60" s="103" t="s">
        <v>13</v>
      </c>
    </row>
    <row r="61" spans="1:6" ht="78.75" x14ac:dyDescent="0.25">
      <c r="A61" s="69">
        <v>52</v>
      </c>
      <c r="B61" s="342" t="s">
        <v>41370</v>
      </c>
      <c r="C61" s="158" t="s">
        <v>41371</v>
      </c>
      <c r="D61" s="158" t="s">
        <v>41372</v>
      </c>
      <c r="E61" s="102">
        <v>1000000</v>
      </c>
      <c r="F61" s="103" t="s">
        <v>272</v>
      </c>
    </row>
    <row r="62" spans="1:6" ht="78.75" x14ac:dyDescent="0.25">
      <c r="A62" s="69">
        <v>53</v>
      </c>
      <c r="B62" s="342" t="s">
        <v>41321</v>
      </c>
      <c r="C62" s="158" t="s">
        <v>41373</v>
      </c>
      <c r="D62" s="158" t="s">
        <v>41372</v>
      </c>
      <c r="E62" s="102">
        <v>1000000</v>
      </c>
      <c r="F62" s="103" t="s">
        <v>272</v>
      </c>
    </row>
    <row r="63" spans="1:6" ht="47.25" x14ac:dyDescent="0.25">
      <c r="A63" s="69">
        <v>54</v>
      </c>
      <c r="B63" s="342" t="s">
        <v>41374</v>
      </c>
      <c r="C63" s="158" t="s">
        <v>41375</v>
      </c>
      <c r="D63" s="158" t="s">
        <v>40084</v>
      </c>
      <c r="E63" s="102">
        <v>800000</v>
      </c>
      <c r="F63" s="103" t="s">
        <v>13</v>
      </c>
    </row>
    <row r="64" spans="1:6" ht="47.25" x14ac:dyDescent="0.25">
      <c r="A64" s="69">
        <v>55</v>
      </c>
      <c r="B64" s="342" t="s">
        <v>41376</v>
      </c>
      <c r="C64" s="158" t="s">
        <v>41377</v>
      </c>
      <c r="D64" s="158" t="s">
        <v>40084</v>
      </c>
      <c r="E64" s="102">
        <v>900000</v>
      </c>
      <c r="F64" s="103" t="s">
        <v>13</v>
      </c>
    </row>
    <row r="65" spans="1:6" ht="31.5" x14ac:dyDescent="0.25">
      <c r="A65" s="69">
        <v>56</v>
      </c>
      <c r="B65" s="342" t="s">
        <v>41378</v>
      </c>
      <c r="C65" s="158" t="s">
        <v>41379</v>
      </c>
      <c r="D65" s="158" t="s">
        <v>40084</v>
      </c>
      <c r="E65" s="102">
        <v>800000</v>
      </c>
      <c r="F65" s="103" t="s">
        <v>13</v>
      </c>
    </row>
    <row r="66" spans="1:6" ht="78.75" x14ac:dyDescent="0.25">
      <c r="A66" s="69">
        <v>57</v>
      </c>
      <c r="B66" s="342" t="s">
        <v>2650</v>
      </c>
      <c r="C66" s="158" t="s">
        <v>41380</v>
      </c>
      <c r="D66" s="158" t="s">
        <v>41381</v>
      </c>
      <c r="E66" s="102">
        <v>1100000</v>
      </c>
      <c r="F66" s="103" t="s">
        <v>13</v>
      </c>
    </row>
    <row r="67" spans="1:6" ht="47.25" x14ac:dyDescent="0.25">
      <c r="A67" s="69">
        <v>58</v>
      </c>
      <c r="B67" s="342" t="s">
        <v>41382</v>
      </c>
      <c r="C67" s="158" t="s">
        <v>41383</v>
      </c>
      <c r="D67" s="158" t="s">
        <v>40084</v>
      </c>
      <c r="E67" s="102">
        <v>800000</v>
      </c>
      <c r="F67" s="103" t="s">
        <v>13</v>
      </c>
    </row>
    <row r="68" spans="1:6" ht="78.75" x14ac:dyDescent="0.25">
      <c r="A68" s="69">
        <v>59</v>
      </c>
      <c r="B68" s="342" t="s">
        <v>41384</v>
      </c>
      <c r="C68" s="158" t="s">
        <v>41385</v>
      </c>
      <c r="D68" s="158" t="s">
        <v>41381</v>
      </c>
      <c r="E68" s="102">
        <v>1100000</v>
      </c>
      <c r="F68" s="103" t="s">
        <v>13</v>
      </c>
    </row>
    <row r="69" spans="1:6" ht="47.25" x14ac:dyDescent="0.25">
      <c r="A69" s="69">
        <v>60</v>
      </c>
      <c r="B69" s="342" t="s">
        <v>41386</v>
      </c>
      <c r="C69" s="158" t="s">
        <v>41387</v>
      </c>
      <c r="D69" s="158" t="s">
        <v>40084</v>
      </c>
      <c r="E69" s="102">
        <v>800000</v>
      </c>
      <c r="F69" s="103" t="s">
        <v>13</v>
      </c>
    </row>
    <row r="70" spans="1:6" ht="78.75" x14ac:dyDescent="0.25">
      <c r="A70" s="69">
        <v>61</v>
      </c>
      <c r="B70" s="342" t="s">
        <v>41388</v>
      </c>
      <c r="C70" s="158" t="s">
        <v>41389</v>
      </c>
      <c r="D70" s="158" t="s">
        <v>41381</v>
      </c>
      <c r="E70" s="102">
        <v>1100000</v>
      </c>
      <c r="F70" s="103" t="s">
        <v>13</v>
      </c>
    </row>
    <row r="71" spans="1:6" ht="63" x14ac:dyDescent="0.25">
      <c r="A71" s="69">
        <v>62</v>
      </c>
      <c r="B71" s="342" t="s">
        <v>41390</v>
      </c>
      <c r="C71" s="158" t="s">
        <v>41391</v>
      </c>
      <c r="D71" s="158" t="s">
        <v>40084</v>
      </c>
      <c r="E71" s="102">
        <v>800000</v>
      </c>
      <c r="F71" s="103" t="s">
        <v>13</v>
      </c>
    </row>
    <row r="72" spans="1:6" ht="63" x14ac:dyDescent="0.25">
      <c r="A72" s="69">
        <v>63</v>
      </c>
      <c r="B72" s="342" t="s">
        <v>41392</v>
      </c>
      <c r="C72" s="158" t="s">
        <v>41393</v>
      </c>
      <c r="D72" s="158" t="s">
        <v>40084</v>
      </c>
      <c r="E72" s="102">
        <v>800000</v>
      </c>
      <c r="F72" s="103" t="s">
        <v>13</v>
      </c>
    </row>
    <row r="73" spans="1:6" ht="31.5" x14ac:dyDescent="0.25">
      <c r="A73" s="69">
        <v>64</v>
      </c>
      <c r="B73" s="342" t="s">
        <v>41394</v>
      </c>
      <c r="C73" s="158" t="s">
        <v>41395</v>
      </c>
      <c r="D73" s="158" t="s">
        <v>40084</v>
      </c>
      <c r="E73" s="102">
        <v>800000</v>
      </c>
      <c r="F73" s="103" t="s">
        <v>13</v>
      </c>
    </row>
    <row r="74" spans="1:6" ht="47.25" x14ac:dyDescent="0.25">
      <c r="A74" s="69">
        <v>65</v>
      </c>
      <c r="B74" s="342" t="s">
        <v>41396</v>
      </c>
      <c r="C74" s="158" t="s">
        <v>41397</v>
      </c>
      <c r="D74" s="158" t="s">
        <v>40112</v>
      </c>
      <c r="E74" s="102">
        <v>1600000</v>
      </c>
      <c r="F74" s="103" t="s">
        <v>13</v>
      </c>
    </row>
    <row r="75" spans="1:6" ht="47.25" x14ac:dyDescent="0.25">
      <c r="A75" s="69">
        <v>66</v>
      </c>
      <c r="B75" s="342" t="s">
        <v>41398</v>
      </c>
      <c r="C75" s="158" t="s">
        <v>41399</v>
      </c>
      <c r="D75" s="158" t="s">
        <v>40112</v>
      </c>
      <c r="E75" s="102">
        <v>1600000</v>
      </c>
      <c r="F75" s="103" t="s">
        <v>13</v>
      </c>
    </row>
    <row r="76" spans="1:6" ht="31.5" x14ac:dyDescent="0.25">
      <c r="A76" s="69">
        <v>67</v>
      </c>
      <c r="B76" s="342" t="s">
        <v>41400</v>
      </c>
      <c r="C76" s="158" t="s">
        <v>41401</v>
      </c>
      <c r="D76" s="158" t="s">
        <v>40084</v>
      </c>
      <c r="E76" s="102">
        <v>800000</v>
      </c>
      <c r="F76" s="103" t="s">
        <v>13</v>
      </c>
    </row>
    <row r="77" spans="1:6" ht="47.25" x14ac:dyDescent="0.25">
      <c r="A77" s="69">
        <v>68</v>
      </c>
      <c r="B77" s="342" t="s">
        <v>41402</v>
      </c>
      <c r="C77" s="158" t="s">
        <v>41403</v>
      </c>
      <c r="D77" s="158" t="s">
        <v>40084</v>
      </c>
      <c r="E77" s="102">
        <v>800000</v>
      </c>
      <c r="F77" s="103" t="s">
        <v>13</v>
      </c>
    </row>
    <row r="78" spans="1:6" ht="47.25" x14ac:dyDescent="0.25">
      <c r="A78" s="69">
        <v>69</v>
      </c>
      <c r="B78" s="342" t="s">
        <v>41404</v>
      </c>
      <c r="C78" s="158" t="s">
        <v>41405</v>
      </c>
      <c r="D78" s="158" t="s">
        <v>40112</v>
      </c>
      <c r="E78" s="102">
        <v>1600000</v>
      </c>
      <c r="F78" s="103" t="s">
        <v>13</v>
      </c>
    </row>
    <row r="79" spans="1:6" ht="78.75" x14ac:dyDescent="0.25">
      <c r="A79" s="69">
        <v>70</v>
      </c>
      <c r="B79" s="342" t="s">
        <v>41406</v>
      </c>
      <c r="C79" s="158" t="s">
        <v>41407</v>
      </c>
      <c r="D79" s="158" t="s">
        <v>41381</v>
      </c>
      <c r="E79" s="102">
        <v>1100000</v>
      </c>
      <c r="F79" s="103" t="s">
        <v>13</v>
      </c>
    </row>
    <row r="80" spans="1:6" ht="47.25" x14ac:dyDescent="0.25">
      <c r="A80" s="69">
        <v>71</v>
      </c>
      <c r="B80" s="342" t="s">
        <v>41408</v>
      </c>
      <c r="C80" s="158" t="s">
        <v>41409</v>
      </c>
      <c r="D80" s="158" t="s">
        <v>40084</v>
      </c>
      <c r="E80" s="102">
        <v>800000</v>
      </c>
      <c r="F80" s="103" t="s">
        <v>13</v>
      </c>
    </row>
    <row r="81" spans="1:6" ht="78.75" x14ac:dyDescent="0.25">
      <c r="A81" s="69">
        <v>72</v>
      </c>
      <c r="B81" s="342" t="s">
        <v>41410</v>
      </c>
      <c r="C81" s="158" t="s">
        <v>41411</v>
      </c>
      <c r="D81" s="158" t="s">
        <v>41381</v>
      </c>
      <c r="E81" s="102">
        <v>1100000</v>
      </c>
      <c r="F81" s="103" t="s">
        <v>13</v>
      </c>
    </row>
    <row r="82" spans="1:6" ht="47.25" x14ac:dyDescent="0.25">
      <c r="A82" s="69">
        <v>73</v>
      </c>
      <c r="B82" s="342" t="s">
        <v>41412</v>
      </c>
      <c r="C82" s="158" t="s">
        <v>41413</v>
      </c>
      <c r="D82" s="158" t="s">
        <v>40084</v>
      </c>
      <c r="E82" s="102">
        <v>800000</v>
      </c>
      <c r="F82" s="103" t="s">
        <v>13</v>
      </c>
    </row>
    <row r="83" spans="1:6" ht="47.25" x14ac:dyDescent="0.25">
      <c r="A83" s="69">
        <v>74</v>
      </c>
      <c r="B83" s="342" t="s">
        <v>41414</v>
      </c>
      <c r="C83" s="158" t="s">
        <v>41415</v>
      </c>
      <c r="D83" s="158" t="s">
        <v>41416</v>
      </c>
      <c r="E83" s="102">
        <v>1000000</v>
      </c>
      <c r="F83" s="103" t="s">
        <v>13</v>
      </c>
    </row>
    <row r="84" spans="1:6" ht="126" x14ac:dyDescent="0.25">
      <c r="A84" s="69">
        <v>75</v>
      </c>
      <c r="B84" s="342" t="s">
        <v>41414</v>
      </c>
      <c r="C84" s="158" t="s">
        <v>41417</v>
      </c>
      <c r="D84" s="158" t="s">
        <v>41418</v>
      </c>
      <c r="E84" s="102">
        <v>117500</v>
      </c>
      <c r="F84" s="103" t="s">
        <v>13</v>
      </c>
    </row>
    <row r="85" spans="1:6" ht="63" x14ac:dyDescent="0.25">
      <c r="A85" s="69">
        <v>76</v>
      </c>
      <c r="B85" s="342" t="s">
        <v>41419</v>
      </c>
      <c r="C85" s="158" t="s">
        <v>41420</v>
      </c>
      <c r="D85" s="158" t="s">
        <v>41421</v>
      </c>
      <c r="E85" s="102">
        <v>1000000</v>
      </c>
      <c r="F85" s="103" t="s">
        <v>13</v>
      </c>
    </row>
    <row r="86" spans="1:6" x14ac:dyDescent="0.25">
      <c r="A86" s="69"/>
      <c r="B86" s="2576" t="s">
        <v>37298</v>
      </c>
      <c r="C86" s="2577"/>
      <c r="D86" s="158"/>
      <c r="E86" s="103"/>
      <c r="F86" s="103"/>
    </row>
    <row r="87" spans="1:6" ht="94.5" x14ac:dyDescent="0.25">
      <c r="A87" s="69">
        <v>77</v>
      </c>
      <c r="B87" s="485" t="s">
        <v>41422</v>
      </c>
      <c r="C87" s="158" t="s">
        <v>41423</v>
      </c>
      <c r="D87" s="69" t="s">
        <v>41424</v>
      </c>
      <c r="E87" s="74">
        <v>2300000</v>
      </c>
      <c r="F87" s="72" t="s">
        <v>13</v>
      </c>
    </row>
    <row r="88" spans="1:6" ht="204.75" x14ac:dyDescent="0.25">
      <c r="A88" s="69">
        <v>78</v>
      </c>
      <c r="B88" s="485" t="s">
        <v>41425</v>
      </c>
      <c r="C88" s="158" t="s">
        <v>40847</v>
      </c>
      <c r="D88" s="69" t="s">
        <v>41426</v>
      </c>
      <c r="E88" s="74">
        <v>500000</v>
      </c>
      <c r="F88" s="72" t="s">
        <v>13</v>
      </c>
    </row>
    <row r="89" spans="1:6" ht="173.25" x14ac:dyDescent="0.25">
      <c r="A89" s="69">
        <v>79</v>
      </c>
      <c r="B89" s="485" t="s">
        <v>41427</v>
      </c>
      <c r="C89" s="158" t="s">
        <v>40850</v>
      </c>
      <c r="D89" s="69" t="s">
        <v>41428</v>
      </c>
      <c r="E89" s="74">
        <v>400000</v>
      </c>
      <c r="F89" s="72" t="s">
        <v>13</v>
      </c>
    </row>
    <row r="90" spans="1:6" ht="31.5" x14ac:dyDescent="0.25">
      <c r="A90" s="69">
        <v>80</v>
      </c>
      <c r="B90" s="485" t="s">
        <v>41429</v>
      </c>
      <c r="C90" s="158" t="s">
        <v>40852</v>
      </c>
      <c r="D90" s="69" t="s">
        <v>40084</v>
      </c>
      <c r="E90" s="74">
        <v>800000</v>
      </c>
      <c r="F90" s="72" t="s">
        <v>13</v>
      </c>
    </row>
    <row r="91" spans="1:6" ht="94.5" x14ac:dyDescent="0.25">
      <c r="A91" s="69">
        <v>81</v>
      </c>
      <c r="B91" s="485" t="s">
        <v>41430</v>
      </c>
      <c r="C91" s="158" t="s">
        <v>41431</v>
      </c>
      <c r="D91" s="69" t="s">
        <v>41432</v>
      </c>
      <c r="E91" s="74">
        <v>2200000</v>
      </c>
      <c r="F91" s="72" t="s">
        <v>13</v>
      </c>
    </row>
    <row r="92" spans="1:6" x14ac:dyDescent="0.25">
      <c r="A92" s="69"/>
      <c r="B92" s="2576" t="s">
        <v>219</v>
      </c>
      <c r="C92" s="2577"/>
      <c r="D92" s="158"/>
      <c r="E92" s="103"/>
      <c r="F92" s="103"/>
    </row>
    <row r="93" spans="1:6" ht="78.75" x14ac:dyDescent="0.25">
      <c r="A93" s="69">
        <v>82</v>
      </c>
      <c r="B93" s="485" t="s">
        <v>41433</v>
      </c>
      <c r="C93" s="158" t="s">
        <v>40855</v>
      </c>
      <c r="D93" s="69" t="s">
        <v>41434</v>
      </c>
      <c r="E93" s="74">
        <v>1500000</v>
      </c>
      <c r="F93" s="103" t="s">
        <v>13</v>
      </c>
    </row>
    <row r="94" spans="1:6" ht="315" x14ac:dyDescent="0.25">
      <c r="A94" s="69">
        <v>83</v>
      </c>
      <c r="B94" s="485" t="s">
        <v>41435</v>
      </c>
      <c r="C94" s="158" t="s">
        <v>41436</v>
      </c>
      <c r="D94" s="69" t="s">
        <v>41437</v>
      </c>
      <c r="E94" s="74">
        <v>850000</v>
      </c>
      <c r="F94" s="103" t="s">
        <v>13</v>
      </c>
    </row>
    <row r="95" spans="1:6" ht="110.25" x14ac:dyDescent="0.25">
      <c r="A95" s="69">
        <v>84</v>
      </c>
      <c r="B95" s="485" t="s">
        <v>41438</v>
      </c>
      <c r="C95" s="158" t="s">
        <v>41439</v>
      </c>
      <c r="D95" s="69" t="s">
        <v>41475</v>
      </c>
      <c r="E95" s="74">
        <v>1800000</v>
      </c>
      <c r="F95" s="103" t="s">
        <v>13</v>
      </c>
    </row>
    <row r="96" spans="1:6" ht="63" x14ac:dyDescent="0.25">
      <c r="A96" s="69">
        <v>85</v>
      </c>
      <c r="B96" s="485" t="s">
        <v>41440</v>
      </c>
      <c r="C96" s="158" t="s">
        <v>41441</v>
      </c>
      <c r="D96" s="69" t="s">
        <v>41442</v>
      </c>
      <c r="E96" s="74">
        <v>600000</v>
      </c>
      <c r="F96" s="103" t="s">
        <v>13</v>
      </c>
    </row>
    <row r="97" spans="1:6" ht="110.25" x14ac:dyDescent="0.25">
      <c r="A97" s="69">
        <v>86</v>
      </c>
      <c r="B97" s="485" t="s">
        <v>41443</v>
      </c>
      <c r="C97" s="158" t="s">
        <v>41444</v>
      </c>
      <c r="D97" s="69" t="s">
        <v>41445</v>
      </c>
      <c r="E97" s="74">
        <v>1300000</v>
      </c>
      <c r="F97" s="103" t="s">
        <v>13</v>
      </c>
    </row>
    <row r="98" spans="1:6" x14ac:dyDescent="0.25">
      <c r="A98" s="69"/>
      <c r="B98" s="2348" t="s">
        <v>4808</v>
      </c>
      <c r="C98" s="2350"/>
      <c r="D98" s="69"/>
      <c r="E98" s="72"/>
      <c r="F98" s="103"/>
    </row>
    <row r="99" spans="1:6" ht="126" x14ac:dyDescent="0.25">
      <c r="A99" s="69">
        <v>87</v>
      </c>
      <c r="B99" s="485" t="s">
        <v>41446</v>
      </c>
      <c r="C99" s="158" t="s">
        <v>41447</v>
      </c>
      <c r="D99" s="69" t="s">
        <v>41448</v>
      </c>
      <c r="E99" s="74">
        <v>550022.67000000004</v>
      </c>
      <c r="F99" s="103"/>
    </row>
    <row r="100" spans="1:6" ht="94.5" x14ac:dyDescent="0.25">
      <c r="A100" s="69">
        <v>88</v>
      </c>
      <c r="B100" s="485" t="s">
        <v>41449</v>
      </c>
      <c r="C100" s="158" t="s">
        <v>41450</v>
      </c>
      <c r="D100" s="69" t="s">
        <v>41451</v>
      </c>
      <c r="E100" s="74">
        <v>4000000</v>
      </c>
      <c r="F100" s="103"/>
    </row>
    <row r="101" spans="1:6" ht="252" x14ac:dyDescent="0.25">
      <c r="A101" s="69">
        <v>89</v>
      </c>
      <c r="B101" s="485" t="s">
        <v>37221</v>
      </c>
      <c r="C101" s="158" t="s">
        <v>41452</v>
      </c>
      <c r="D101" s="69" t="s">
        <v>41453</v>
      </c>
      <c r="E101" s="74">
        <v>2338513.6</v>
      </c>
      <c r="F101" s="103"/>
    </row>
    <row r="102" spans="1:6" x14ac:dyDescent="0.25">
      <c r="A102" s="80"/>
      <c r="B102" s="2565" t="s">
        <v>248</v>
      </c>
      <c r="C102" s="2565"/>
      <c r="D102" s="2565"/>
      <c r="E102" s="325">
        <f>SUM(E6:E101)</f>
        <v>80631138.819999993</v>
      </c>
      <c r="F102" s="103"/>
    </row>
    <row r="103" spans="1:6" x14ac:dyDescent="0.25">
      <c r="A103" s="590"/>
      <c r="B103" s="2427" t="s">
        <v>9</v>
      </c>
      <c r="C103" s="2427"/>
      <c r="D103" s="2427"/>
      <c r="E103" s="1706"/>
      <c r="F103" s="359"/>
    </row>
    <row r="104" spans="1:6" ht="63" x14ac:dyDescent="0.25">
      <c r="A104" s="131">
        <v>1</v>
      </c>
      <c r="B104" s="69" t="s">
        <v>269</v>
      </c>
      <c r="C104" s="7" t="s">
        <v>39672</v>
      </c>
      <c r="D104" s="69" t="s">
        <v>271</v>
      </c>
      <c r="E104" s="1612">
        <v>1000000</v>
      </c>
      <c r="F104" s="131" t="s">
        <v>272</v>
      </c>
    </row>
    <row r="105" spans="1:6" x14ac:dyDescent="0.25">
      <c r="A105" s="131"/>
      <c r="B105" s="70" t="s">
        <v>273</v>
      </c>
      <c r="C105" s="7"/>
      <c r="D105" s="69"/>
      <c r="E105" s="1612"/>
      <c r="F105" s="131"/>
    </row>
    <row r="106" spans="1:6" ht="94.5" x14ac:dyDescent="0.25">
      <c r="A106" s="131">
        <v>2</v>
      </c>
      <c r="B106" s="69" t="s">
        <v>274</v>
      </c>
      <c r="C106" s="7" t="s">
        <v>39673</v>
      </c>
      <c r="D106" s="69" t="s">
        <v>276</v>
      </c>
      <c r="E106" s="1612">
        <v>4500000</v>
      </c>
      <c r="F106" s="131" t="s">
        <v>277</v>
      </c>
    </row>
    <row r="107" spans="1:6" x14ac:dyDescent="0.25">
      <c r="A107" s="131"/>
      <c r="B107" s="70" t="s">
        <v>248</v>
      </c>
      <c r="C107" s="69"/>
      <c r="D107" s="69"/>
      <c r="E107" s="1615">
        <v>5500000</v>
      </c>
      <c r="F107" s="131"/>
    </row>
    <row r="108" spans="1:6" ht="18.75" customHeight="1" x14ac:dyDescent="0.25">
      <c r="A108" s="131"/>
      <c r="B108" s="2348" t="s">
        <v>323</v>
      </c>
      <c r="C108" s="2350"/>
      <c r="D108" s="69"/>
      <c r="E108" s="1615"/>
      <c r="F108" s="131"/>
    </row>
    <row r="109" spans="1:6" ht="63" x14ac:dyDescent="0.25">
      <c r="A109" s="421">
        <v>1</v>
      </c>
      <c r="B109" s="158" t="s">
        <v>41454</v>
      </c>
      <c r="C109" s="905"/>
      <c r="D109" s="158" t="s">
        <v>41455</v>
      </c>
      <c r="E109" s="1718">
        <v>679206</v>
      </c>
      <c r="F109" s="1196"/>
    </row>
    <row r="110" spans="1:6" x14ac:dyDescent="0.25">
      <c r="A110" s="88"/>
      <c r="B110" s="70" t="s">
        <v>248</v>
      </c>
      <c r="C110" s="88"/>
      <c r="D110" s="88"/>
      <c r="E110" s="1719">
        <v>679206</v>
      </c>
      <c r="F110" s="88"/>
    </row>
    <row r="111" spans="1:6" ht="21.75" customHeight="1" x14ac:dyDescent="0.25">
      <c r="A111" s="88"/>
      <c r="B111" s="2373" t="s">
        <v>324</v>
      </c>
      <c r="C111" s="2374"/>
      <c r="D111" s="88"/>
      <c r="E111" s="89">
        <f>E110+E107+E102</f>
        <v>86810344.819999993</v>
      </c>
      <c r="F111" s="88"/>
    </row>
    <row r="115" spans="1:6" x14ac:dyDescent="0.25">
      <c r="A115" s="2980" t="s">
        <v>0</v>
      </c>
      <c r="B115" s="2980"/>
      <c r="C115" s="2980"/>
      <c r="D115" s="2980"/>
      <c r="E115" s="2980"/>
      <c r="F115" s="2980"/>
    </row>
    <row r="116" spans="1:6" x14ac:dyDescent="0.25">
      <c r="A116" s="2980" t="s">
        <v>41293</v>
      </c>
      <c r="B116" s="2980"/>
      <c r="C116" s="2980"/>
      <c r="D116" s="2980"/>
      <c r="E116" s="2980"/>
      <c r="F116" s="2980"/>
    </row>
    <row r="117" spans="1:6" x14ac:dyDescent="0.25">
      <c r="A117" s="2980" t="s">
        <v>281</v>
      </c>
      <c r="B117" s="2980"/>
      <c r="C117" s="2980"/>
      <c r="D117" s="2980"/>
      <c r="E117" s="2980"/>
      <c r="F117" s="2980"/>
    </row>
    <row r="118" spans="1:6" ht="31.5" x14ac:dyDescent="0.25">
      <c r="A118" s="381" t="s">
        <v>3</v>
      </c>
      <c r="B118" s="382" t="s">
        <v>283</v>
      </c>
      <c r="C118" s="382" t="s">
        <v>284</v>
      </c>
      <c r="D118" s="382" t="s">
        <v>285</v>
      </c>
      <c r="E118" s="301" t="s">
        <v>286</v>
      </c>
      <c r="F118" s="382" t="s">
        <v>287</v>
      </c>
    </row>
    <row r="119" spans="1:6" x14ac:dyDescent="0.25">
      <c r="A119" s="120"/>
      <c r="B119" s="2358" t="s">
        <v>9</v>
      </c>
      <c r="C119" s="2358"/>
      <c r="D119" s="382"/>
      <c r="E119" s="301"/>
      <c r="F119" s="382"/>
    </row>
    <row r="120" spans="1:6" ht="47.25" x14ac:dyDescent="0.25">
      <c r="A120" s="156">
        <v>1</v>
      </c>
      <c r="B120" s="372" t="s">
        <v>289</v>
      </c>
      <c r="C120" s="372" t="s">
        <v>41294</v>
      </c>
      <c r="D120" s="372" t="s">
        <v>329</v>
      </c>
      <c r="E120" s="151">
        <v>100000</v>
      </c>
      <c r="F120" s="372" t="s">
        <v>272</v>
      </c>
    </row>
    <row r="121" spans="1:6" ht="141.75" x14ac:dyDescent="0.25">
      <c r="A121" s="156">
        <v>2</v>
      </c>
      <c r="B121" s="372" t="s">
        <v>295</v>
      </c>
      <c r="C121" s="372" t="s">
        <v>41295</v>
      </c>
      <c r="D121" s="372" t="s">
        <v>22751</v>
      </c>
      <c r="E121" s="151">
        <v>350000</v>
      </c>
      <c r="F121" s="372" t="s">
        <v>272</v>
      </c>
    </row>
    <row r="122" spans="1:6" ht="94.5" x14ac:dyDescent="0.25">
      <c r="A122" s="156">
        <v>3</v>
      </c>
      <c r="B122" s="372" t="s">
        <v>23</v>
      </c>
      <c r="C122" s="372" t="s">
        <v>41297</v>
      </c>
      <c r="D122" s="372" t="s">
        <v>541</v>
      </c>
      <c r="E122" s="151">
        <v>200000</v>
      </c>
      <c r="F122" s="372" t="s">
        <v>272</v>
      </c>
    </row>
    <row r="123" spans="1:6" x14ac:dyDescent="0.25">
      <c r="A123" s="156"/>
      <c r="B123" s="2438" t="s">
        <v>8990</v>
      </c>
      <c r="C123" s="2438"/>
      <c r="D123" s="2438"/>
      <c r="E123" s="153"/>
      <c r="F123" s="372"/>
    </row>
    <row r="124" spans="1:6" ht="141.75" x14ac:dyDescent="0.25">
      <c r="A124" s="156">
        <v>4</v>
      </c>
      <c r="B124" s="372" t="s">
        <v>295</v>
      </c>
      <c r="C124" s="372" t="s">
        <v>41298</v>
      </c>
      <c r="D124" s="372" t="s">
        <v>22751</v>
      </c>
      <c r="E124" s="151">
        <v>190345.32</v>
      </c>
      <c r="F124" s="372" t="s">
        <v>272</v>
      </c>
    </row>
    <row r="125" spans="1:6" ht="94.5" x14ac:dyDescent="0.25">
      <c r="A125" s="156">
        <v>6</v>
      </c>
      <c r="B125" s="372" t="s">
        <v>23</v>
      </c>
      <c r="C125" s="372" t="s">
        <v>41299</v>
      </c>
      <c r="D125" s="372" t="s">
        <v>541</v>
      </c>
      <c r="E125" s="151">
        <v>150000</v>
      </c>
      <c r="F125" s="372" t="s">
        <v>272</v>
      </c>
    </row>
    <row r="126" spans="1:6" x14ac:dyDescent="0.25">
      <c r="A126" s="156"/>
      <c r="B126" s="2438" t="s">
        <v>40</v>
      </c>
      <c r="C126" s="2438"/>
      <c r="D126" s="372"/>
      <c r="E126" s="151"/>
      <c r="F126" s="372"/>
    </row>
    <row r="127" spans="1:6" ht="94.5" x14ac:dyDescent="0.25">
      <c r="A127" s="156">
        <v>7</v>
      </c>
      <c r="B127" s="372" t="s">
        <v>41</v>
      </c>
      <c r="C127" s="365" t="s">
        <v>40776</v>
      </c>
      <c r="D127" s="372" t="s">
        <v>43</v>
      </c>
      <c r="E127" s="153">
        <v>568965.51</v>
      </c>
      <c r="F127" s="372" t="s">
        <v>272</v>
      </c>
    </row>
    <row r="128" spans="1:6" x14ac:dyDescent="0.25">
      <c r="A128" s="156"/>
      <c r="B128" s="2438" t="s">
        <v>37296</v>
      </c>
      <c r="C128" s="2438"/>
      <c r="D128" s="372"/>
      <c r="E128" s="153"/>
      <c r="F128" s="372"/>
    </row>
    <row r="129" spans="1:6" ht="47.25" x14ac:dyDescent="0.25">
      <c r="A129" s="156">
        <v>8</v>
      </c>
      <c r="B129" s="149" t="s">
        <v>41456</v>
      </c>
      <c r="C129" s="372" t="s">
        <v>41457</v>
      </c>
      <c r="D129" s="149" t="s">
        <v>41458</v>
      </c>
      <c r="E129" s="150">
        <v>1600000</v>
      </c>
      <c r="F129" s="372" t="s">
        <v>13</v>
      </c>
    </row>
    <row r="130" spans="1:6" ht="78.75" x14ac:dyDescent="0.25">
      <c r="A130" s="156">
        <v>9</v>
      </c>
      <c r="B130" s="149" t="s">
        <v>41419</v>
      </c>
      <c r="C130" s="372" t="s">
        <v>41459</v>
      </c>
      <c r="D130" s="149" t="s">
        <v>41460</v>
      </c>
      <c r="E130" s="150">
        <v>2500000</v>
      </c>
      <c r="F130" s="372" t="s">
        <v>13</v>
      </c>
    </row>
    <row r="131" spans="1:6" x14ac:dyDescent="0.25">
      <c r="A131" s="156"/>
      <c r="B131" s="2438" t="s">
        <v>37298</v>
      </c>
      <c r="C131" s="2438"/>
      <c r="D131" s="372"/>
      <c r="E131" s="153"/>
      <c r="F131" s="372"/>
    </row>
    <row r="132" spans="1:6" ht="409.5" x14ac:dyDescent="0.25">
      <c r="A132" s="3192">
        <v>10</v>
      </c>
      <c r="B132" s="3021" t="s">
        <v>41461</v>
      </c>
      <c r="C132" s="3023" t="s">
        <v>41462</v>
      </c>
      <c r="D132" s="149" t="s">
        <v>41463</v>
      </c>
      <c r="E132" s="3193">
        <v>800000</v>
      </c>
      <c r="F132" s="3192"/>
    </row>
    <row r="133" spans="1:6" ht="409.5" x14ac:dyDescent="0.25">
      <c r="A133" s="3192"/>
      <c r="B133" s="3021"/>
      <c r="C133" s="3023"/>
      <c r="D133" s="149" t="s">
        <v>41464</v>
      </c>
      <c r="E133" s="3193"/>
      <c r="F133" s="3192"/>
    </row>
    <row r="134" spans="1:6" ht="409.5" x14ac:dyDescent="0.25">
      <c r="A134" s="3192">
        <v>11</v>
      </c>
      <c r="B134" s="3021" t="s">
        <v>41422</v>
      </c>
      <c r="C134" s="3023" t="s">
        <v>41465</v>
      </c>
      <c r="D134" s="149" t="s">
        <v>41463</v>
      </c>
      <c r="E134" s="3193">
        <v>800000</v>
      </c>
      <c r="F134" s="3192"/>
    </row>
    <row r="135" spans="1:6" ht="409.5" x14ac:dyDescent="0.25">
      <c r="A135" s="3192"/>
      <c r="B135" s="3021"/>
      <c r="C135" s="3023"/>
      <c r="D135" s="149" t="s">
        <v>41464</v>
      </c>
      <c r="E135" s="3193"/>
      <c r="F135" s="3192"/>
    </row>
    <row r="136" spans="1:6" ht="409.5" x14ac:dyDescent="0.25">
      <c r="A136" s="3192">
        <v>12</v>
      </c>
      <c r="B136" s="3021" t="s">
        <v>41466</v>
      </c>
      <c r="C136" s="3023" t="s">
        <v>41467</v>
      </c>
      <c r="D136" s="149" t="s">
        <v>41463</v>
      </c>
      <c r="E136" s="3193">
        <v>800000</v>
      </c>
      <c r="F136" s="3192"/>
    </row>
    <row r="137" spans="1:6" ht="409.5" x14ac:dyDescent="0.25">
      <c r="A137" s="3192"/>
      <c r="B137" s="3021"/>
      <c r="C137" s="3023"/>
      <c r="D137" s="149" t="s">
        <v>41464</v>
      </c>
      <c r="E137" s="3193"/>
      <c r="F137" s="3192"/>
    </row>
    <row r="138" spans="1:6" ht="409.5" x14ac:dyDescent="0.25">
      <c r="A138" s="3192">
        <v>13</v>
      </c>
      <c r="B138" s="3021" t="s">
        <v>41468</v>
      </c>
      <c r="C138" s="3023" t="s">
        <v>41469</v>
      </c>
      <c r="D138" s="149" t="s">
        <v>41463</v>
      </c>
      <c r="E138" s="3193">
        <v>1200000</v>
      </c>
      <c r="F138" s="3192"/>
    </row>
    <row r="139" spans="1:6" ht="409.5" x14ac:dyDescent="0.25">
      <c r="A139" s="3192"/>
      <c r="B139" s="3021"/>
      <c r="C139" s="3023"/>
      <c r="D139" s="149" t="s">
        <v>41464</v>
      </c>
      <c r="E139" s="3193"/>
      <c r="F139" s="3192"/>
    </row>
    <row r="140" spans="1:6" ht="409.5" x14ac:dyDescent="0.25">
      <c r="A140" s="3192">
        <v>14</v>
      </c>
      <c r="B140" s="3021" t="s">
        <v>41470</v>
      </c>
      <c r="C140" s="3023" t="s">
        <v>41471</v>
      </c>
      <c r="D140" s="149" t="s">
        <v>41463</v>
      </c>
      <c r="E140" s="3193">
        <v>900000</v>
      </c>
      <c r="F140" s="3192"/>
    </row>
    <row r="141" spans="1:6" ht="409.5" x14ac:dyDescent="0.25">
      <c r="A141" s="3192"/>
      <c r="B141" s="3021"/>
      <c r="C141" s="3023"/>
      <c r="D141" s="149" t="s">
        <v>41464</v>
      </c>
      <c r="E141" s="3193"/>
      <c r="F141" s="3192"/>
    </row>
    <row r="142" spans="1:6" ht="409.5" x14ac:dyDescent="0.25">
      <c r="A142" s="3192">
        <v>15</v>
      </c>
      <c r="B142" s="3021" t="s">
        <v>41472</v>
      </c>
      <c r="C142" s="3023" t="s">
        <v>41473</v>
      </c>
      <c r="D142" s="149" t="s">
        <v>41463</v>
      </c>
      <c r="E142" s="3193">
        <v>1220000</v>
      </c>
      <c r="F142" s="3192"/>
    </row>
    <row r="143" spans="1:6" ht="409.5" x14ac:dyDescent="0.25">
      <c r="A143" s="3192"/>
      <c r="B143" s="3021"/>
      <c r="C143" s="3023"/>
      <c r="D143" s="149" t="s">
        <v>41464</v>
      </c>
      <c r="E143" s="3193"/>
      <c r="F143" s="3192"/>
    </row>
    <row r="144" spans="1:6" x14ac:dyDescent="0.25">
      <c r="A144" s="156"/>
      <c r="B144" s="2438" t="s">
        <v>248</v>
      </c>
      <c r="C144" s="2438"/>
      <c r="D144" s="2438"/>
      <c r="E144" s="428">
        <v>11379310.83</v>
      </c>
      <c r="F144" s="372"/>
    </row>
  </sheetData>
  <mergeCells count="53">
    <mergeCell ref="B144:D144"/>
    <mergeCell ref="A140:A141"/>
    <mergeCell ref="B140:B141"/>
    <mergeCell ref="C140:C141"/>
    <mergeCell ref="E140:E141"/>
    <mergeCell ref="F140:F141"/>
    <mergeCell ref="A142:A143"/>
    <mergeCell ref="B142:B143"/>
    <mergeCell ref="C142:C143"/>
    <mergeCell ref="E142:E143"/>
    <mergeCell ref="F142:F143"/>
    <mergeCell ref="A136:A137"/>
    <mergeCell ref="B136:B137"/>
    <mergeCell ref="C136:C137"/>
    <mergeCell ref="E136:E137"/>
    <mergeCell ref="F136:F137"/>
    <mergeCell ref="A138:A139"/>
    <mergeCell ref="B138:B139"/>
    <mergeCell ref="C138:C139"/>
    <mergeCell ref="E138:E139"/>
    <mergeCell ref="F138:F139"/>
    <mergeCell ref="E132:E133"/>
    <mergeCell ref="F132:F133"/>
    <mergeCell ref="A134:A135"/>
    <mergeCell ref="B134:B135"/>
    <mergeCell ref="C134:C135"/>
    <mergeCell ref="E134:E135"/>
    <mergeCell ref="F134:F135"/>
    <mergeCell ref="B123:D123"/>
    <mergeCell ref="B126:C126"/>
    <mergeCell ref="B128:C128"/>
    <mergeCell ref="B131:C131"/>
    <mergeCell ref="A132:A133"/>
    <mergeCell ref="B132:B133"/>
    <mergeCell ref="C132:C133"/>
    <mergeCell ref="B119:C119"/>
    <mergeCell ref="B31:C31"/>
    <mergeCell ref="B86:C86"/>
    <mergeCell ref="B92:C92"/>
    <mergeCell ref="B98:C98"/>
    <mergeCell ref="B102:D102"/>
    <mergeCell ref="B103:D103"/>
    <mergeCell ref="B111:C111"/>
    <mergeCell ref="B108:C108"/>
    <mergeCell ref="A115:F115"/>
    <mergeCell ref="A116:F116"/>
    <mergeCell ref="A117:F117"/>
    <mergeCell ref="B17:C17"/>
    <mergeCell ref="A1:F1"/>
    <mergeCell ref="A2:F2"/>
    <mergeCell ref="A3:F3"/>
    <mergeCell ref="B5:C5"/>
    <mergeCell ref="B10:C10"/>
  </mergeCells>
  <pageMargins left="0.7" right="0.7" top="0.75" bottom="0.75" header="0.3" footer="0.3"/>
</worksheet>
</file>

<file path=xl/worksheets/sheet2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6"/>
  <sheetViews>
    <sheetView topLeftCell="A82" workbookViewId="0">
      <selection activeCell="D95" sqref="D95"/>
    </sheetView>
  </sheetViews>
  <sheetFormatPr defaultRowHeight="15.75" x14ac:dyDescent="0.25"/>
  <cols>
    <col min="1" max="1" width="9.140625" style="128"/>
    <col min="2" max="2" width="14.85546875" style="128" customWidth="1"/>
    <col min="3" max="3" width="43.42578125" style="128" customWidth="1"/>
    <col min="4" max="4" width="19.85546875" style="128" customWidth="1"/>
    <col min="5" max="5" width="24" style="128" customWidth="1"/>
    <col min="6" max="6" width="12.7109375" style="128" customWidth="1"/>
    <col min="7" max="16384" width="9.140625" style="128"/>
  </cols>
  <sheetData>
    <row r="1" spans="1:6" x14ac:dyDescent="0.25">
      <c r="A1" s="3066" t="s">
        <v>40174</v>
      </c>
      <c r="B1" s="3067"/>
      <c r="C1" s="3067"/>
      <c r="D1" s="3067"/>
      <c r="E1" s="3067"/>
      <c r="F1" s="3068"/>
    </row>
    <row r="2" spans="1:6" x14ac:dyDescent="0.25">
      <c r="A2" s="3066" t="s">
        <v>40175</v>
      </c>
      <c r="B2" s="3067"/>
      <c r="C2" s="3067"/>
      <c r="D2" s="3067"/>
      <c r="E2" s="3067"/>
      <c r="F2" s="3068"/>
    </row>
    <row r="3" spans="1:6" x14ac:dyDescent="0.25">
      <c r="A3" s="3066" t="s">
        <v>281</v>
      </c>
      <c r="B3" s="3067"/>
      <c r="C3" s="3067"/>
      <c r="D3" s="3067"/>
      <c r="E3" s="3067"/>
      <c r="F3" s="3068"/>
    </row>
    <row r="4" spans="1:6" ht="31.5" x14ac:dyDescent="0.25">
      <c r="A4" s="130" t="s">
        <v>3</v>
      </c>
      <c r="B4" s="70" t="s">
        <v>283</v>
      </c>
      <c r="C4" s="70" t="s">
        <v>284</v>
      </c>
      <c r="D4" s="70" t="s">
        <v>285</v>
      </c>
      <c r="E4" s="71" t="s">
        <v>1202</v>
      </c>
      <c r="F4" s="71" t="s">
        <v>4467</v>
      </c>
    </row>
    <row r="5" spans="1:6" x14ac:dyDescent="0.25">
      <c r="A5" s="130"/>
      <c r="B5" s="2348" t="s">
        <v>288</v>
      </c>
      <c r="C5" s="2350"/>
      <c r="D5" s="70"/>
      <c r="E5" s="71"/>
      <c r="F5" s="71"/>
    </row>
    <row r="6" spans="1:6" ht="47.25" x14ac:dyDescent="0.25">
      <c r="A6" s="131">
        <v>1</v>
      </c>
      <c r="B6" s="69" t="s">
        <v>289</v>
      </c>
      <c r="C6" s="69" t="s">
        <v>40176</v>
      </c>
      <c r="D6" s="69" t="s">
        <v>329</v>
      </c>
      <c r="E6" s="74">
        <v>1859438</v>
      </c>
      <c r="F6" s="72" t="s">
        <v>135</v>
      </c>
    </row>
    <row r="7" spans="1:6" ht="126" x14ac:dyDescent="0.25">
      <c r="A7" s="131">
        <v>2</v>
      </c>
      <c r="B7" s="69" t="s">
        <v>295</v>
      </c>
      <c r="C7" s="69" t="s">
        <v>40177</v>
      </c>
      <c r="D7" s="69" t="s">
        <v>488</v>
      </c>
      <c r="E7" s="74">
        <v>667382.68999999994</v>
      </c>
      <c r="F7" s="72" t="s">
        <v>135</v>
      </c>
    </row>
    <row r="8" spans="1:6" ht="31.5" x14ac:dyDescent="0.25">
      <c r="A8" s="131">
        <v>3</v>
      </c>
      <c r="B8" s="69" t="s">
        <v>17</v>
      </c>
      <c r="C8" s="69" t="s">
        <v>40178</v>
      </c>
      <c r="D8" s="69" t="s">
        <v>537</v>
      </c>
      <c r="E8" s="74">
        <v>111600</v>
      </c>
      <c r="F8" s="72" t="s">
        <v>135</v>
      </c>
    </row>
    <row r="9" spans="1:6" ht="31.5" x14ac:dyDescent="0.25">
      <c r="A9" s="131">
        <v>4</v>
      </c>
      <c r="B9" s="69" t="s">
        <v>20</v>
      </c>
      <c r="C9" s="69" t="s">
        <v>40179</v>
      </c>
      <c r="D9" s="69" t="s">
        <v>539</v>
      </c>
      <c r="E9" s="74">
        <v>70200</v>
      </c>
      <c r="F9" s="72" t="s">
        <v>135</v>
      </c>
    </row>
    <row r="10" spans="1:6" ht="78.75" x14ac:dyDescent="0.25">
      <c r="A10" s="131">
        <v>5</v>
      </c>
      <c r="B10" s="69" t="s">
        <v>23</v>
      </c>
      <c r="C10" s="69" t="s">
        <v>40180</v>
      </c>
      <c r="D10" s="69" t="s">
        <v>541</v>
      </c>
      <c r="E10" s="74">
        <v>1500000</v>
      </c>
      <c r="F10" s="72" t="s">
        <v>135</v>
      </c>
    </row>
    <row r="11" spans="1:6" x14ac:dyDescent="0.25">
      <c r="A11" s="131"/>
      <c r="B11" s="2348" t="s">
        <v>40181</v>
      </c>
      <c r="C11" s="2350"/>
      <c r="D11" s="69"/>
      <c r="E11" s="74"/>
      <c r="F11" s="72"/>
    </row>
    <row r="12" spans="1:6" ht="110.25" x14ac:dyDescent="0.25">
      <c r="A12" s="131">
        <v>6</v>
      </c>
      <c r="B12" s="69" t="s">
        <v>295</v>
      </c>
      <c r="C12" s="69" t="s">
        <v>40182</v>
      </c>
      <c r="D12" s="69" t="s">
        <v>336</v>
      </c>
      <c r="E12" s="74">
        <v>804310.34</v>
      </c>
      <c r="F12" s="72" t="s">
        <v>135</v>
      </c>
    </row>
    <row r="13" spans="1:6" ht="78.75" x14ac:dyDescent="0.25">
      <c r="A13" s="131">
        <v>7</v>
      </c>
      <c r="B13" s="69" t="s">
        <v>23</v>
      </c>
      <c r="C13" s="69" t="s">
        <v>40183</v>
      </c>
      <c r="D13" s="69" t="s">
        <v>541</v>
      </c>
      <c r="E13" s="74">
        <v>900000</v>
      </c>
      <c r="F13" s="72" t="s">
        <v>135</v>
      </c>
    </row>
    <row r="14" spans="1:6" ht="78.75" x14ac:dyDescent="0.25">
      <c r="A14" s="131">
        <v>8</v>
      </c>
      <c r="B14" s="69" t="s">
        <v>299</v>
      </c>
      <c r="C14" s="69" t="s">
        <v>40184</v>
      </c>
      <c r="D14" s="69" t="s">
        <v>1244</v>
      </c>
      <c r="E14" s="74">
        <v>900000</v>
      </c>
      <c r="F14" s="72" t="s">
        <v>135</v>
      </c>
    </row>
    <row r="15" spans="1:6" x14ac:dyDescent="0.25">
      <c r="A15" s="131"/>
      <c r="B15" s="2348" t="s">
        <v>739</v>
      </c>
      <c r="C15" s="2350"/>
      <c r="D15" s="69"/>
      <c r="E15" s="74"/>
      <c r="F15" s="72"/>
    </row>
    <row r="16" spans="1:6" ht="94.5" x14ac:dyDescent="0.25">
      <c r="A16" s="131">
        <v>9</v>
      </c>
      <c r="B16" s="69" t="s">
        <v>301</v>
      </c>
      <c r="C16" s="69" t="s">
        <v>40185</v>
      </c>
      <c r="D16" s="69" t="s">
        <v>43</v>
      </c>
      <c r="E16" s="74">
        <v>4568965.5199999996</v>
      </c>
      <c r="F16" s="72" t="s">
        <v>135</v>
      </c>
    </row>
    <row r="17" spans="1:6" x14ac:dyDescent="0.25">
      <c r="A17" s="3194">
        <v>10</v>
      </c>
      <c r="B17" s="3100" t="s">
        <v>4481</v>
      </c>
      <c r="C17" s="2419" t="s">
        <v>40186</v>
      </c>
      <c r="D17" s="2419" t="s">
        <v>40187</v>
      </c>
      <c r="E17" s="2447">
        <v>1736206.9</v>
      </c>
      <c r="F17" s="2386" t="s">
        <v>135</v>
      </c>
    </row>
    <row r="18" spans="1:6" x14ac:dyDescent="0.25">
      <c r="A18" s="3194"/>
      <c r="B18" s="3195"/>
      <c r="C18" s="2419"/>
      <c r="D18" s="2419"/>
      <c r="E18" s="2447"/>
      <c r="F18" s="2386"/>
    </row>
    <row r="19" spans="1:6" x14ac:dyDescent="0.25">
      <c r="A19" s="3194"/>
      <c r="B19" s="3101"/>
      <c r="C19" s="2419"/>
      <c r="D19" s="2419"/>
      <c r="E19" s="2447"/>
      <c r="F19" s="2386"/>
    </row>
    <row r="20" spans="1:6" x14ac:dyDescent="0.25">
      <c r="A20" s="344"/>
      <c r="B20" s="2348" t="s">
        <v>34</v>
      </c>
      <c r="C20" s="2350"/>
      <c r="D20" s="69"/>
      <c r="E20" s="74"/>
      <c r="F20" s="72"/>
    </row>
    <row r="21" spans="1:6" x14ac:dyDescent="0.25">
      <c r="A21" s="3182">
        <v>11</v>
      </c>
      <c r="B21" s="2419" t="s">
        <v>309</v>
      </c>
      <c r="C21" s="2419" t="s">
        <v>40188</v>
      </c>
      <c r="D21" s="2419" t="s">
        <v>341</v>
      </c>
      <c r="E21" s="2447">
        <v>14016223.07</v>
      </c>
      <c r="F21" s="2386" t="s">
        <v>135</v>
      </c>
    </row>
    <row r="22" spans="1:6" x14ac:dyDescent="0.25">
      <c r="A22" s="3196"/>
      <c r="B22" s="2419"/>
      <c r="C22" s="2419"/>
      <c r="D22" s="2419"/>
      <c r="E22" s="2447"/>
      <c r="F22" s="2386"/>
    </row>
    <row r="23" spans="1:6" x14ac:dyDescent="0.25">
      <c r="A23" s="3183"/>
      <c r="B23" s="2419"/>
      <c r="C23" s="2419"/>
      <c r="D23" s="2419"/>
      <c r="E23" s="2447"/>
      <c r="F23" s="2386"/>
    </row>
    <row r="24" spans="1:6" x14ac:dyDescent="0.25">
      <c r="A24" s="3194">
        <v>12</v>
      </c>
      <c r="B24" s="2419" t="s">
        <v>20869</v>
      </c>
      <c r="C24" s="2419" t="s">
        <v>40189</v>
      </c>
      <c r="D24" s="2419" t="s">
        <v>341</v>
      </c>
      <c r="E24" s="2447">
        <v>11662784.199999999</v>
      </c>
      <c r="F24" s="2386" t="s">
        <v>135</v>
      </c>
    </row>
    <row r="25" spans="1:6" x14ac:dyDescent="0.25">
      <c r="A25" s="3194"/>
      <c r="B25" s="2419"/>
      <c r="C25" s="2419"/>
      <c r="D25" s="2419"/>
      <c r="E25" s="2447"/>
      <c r="F25" s="2386"/>
    </row>
    <row r="26" spans="1:6" x14ac:dyDescent="0.25">
      <c r="A26" s="3194"/>
      <c r="B26" s="2419"/>
      <c r="C26" s="2419"/>
      <c r="D26" s="2419"/>
      <c r="E26" s="2447"/>
      <c r="F26" s="2386"/>
    </row>
    <row r="27" spans="1:6" x14ac:dyDescent="0.25">
      <c r="A27" s="344"/>
      <c r="B27" s="2348" t="s">
        <v>5895</v>
      </c>
      <c r="C27" s="2350"/>
      <c r="D27" s="69"/>
      <c r="E27" s="74"/>
      <c r="F27" s="72"/>
    </row>
    <row r="28" spans="1:6" x14ac:dyDescent="0.25">
      <c r="A28" s="3194">
        <v>13</v>
      </c>
      <c r="B28" s="2419" t="s">
        <v>40190</v>
      </c>
      <c r="C28" s="2419" t="s">
        <v>40191</v>
      </c>
      <c r="D28" s="2419" t="s">
        <v>40192</v>
      </c>
      <c r="E28" s="2447">
        <v>2500000</v>
      </c>
      <c r="F28" s="3074" t="s">
        <v>135</v>
      </c>
    </row>
    <row r="29" spans="1:6" x14ac:dyDescent="0.25">
      <c r="A29" s="3194"/>
      <c r="B29" s="2419"/>
      <c r="C29" s="2419"/>
      <c r="D29" s="2419"/>
      <c r="E29" s="2447"/>
      <c r="F29" s="3074"/>
    </row>
    <row r="30" spans="1:6" x14ac:dyDescent="0.25">
      <c r="A30" s="3194"/>
      <c r="B30" s="2419"/>
      <c r="C30" s="2419"/>
      <c r="D30" s="2419"/>
      <c r="E30" s="2447"/>
      <c r="F30" s="3074"/>
    </row>
    <row r="31" spans="1:6" x14ac:dyDescent="0.25">
      <c r="A31" s="3194"/>
      <c r="B31" s="2419"/>
      <c r="C31" s="2419"/>
      <c r="D31" s="2419"/>
      <c r="E31" s="2447"/>
      <c r="F31" s="3074"/>
    </row>
    <row r="32" spans="1:6" x14ac:dyDescent="0.25">
      <c r="A32" s="3182">
        <v>14</v>
      </c>
      <c r="B32" s="2419" t="s">
        <v>40193</v>
      </c>
      <c r="C32" s="2419" t="s">
        <v>40194</v>
      </c>
      <c r="D32" s="2419" t="s">
        <v>40195</v>
      </c>
      <c r="E32" s="2447">
        <v>2000000</v>
      </c>
      <c r="F32" s="3074" t="s">
        <v>135</v>
      </c>
    </row>
    <row r="33" spans="1:6" x14ac:dyDescent="0.25">
      <c r="A33" s="3196"/>
      <c r="B33" s="2419"/>
      <c r="C33" s="2419"/>
      <c r="D33" s="2419"/>
      <c r="E33" s="2447"/>
      <c r="F33" s="3074"/>
    </row>
    <row r="34" spans="1:6" x14ac:dyDescent="0.25">
      <c r="A34" s="3196"/>
      <c r="B34" s="2419"/>
      <c r="C34" s="2419"/>
      <c r="D34" s="2419"/>
      <c r="E34" s="2447"/>
      <c r="F34" s="3074"/>
    </row>
    <row r="35" spans="1:6" x14ac:dyDescent="0.25">
      <c r="A35" s="3196"/>
      <c r="B35" s="2419"/>
      <c r="C35" s="2419"/>
      <c r="D35" s="2419"/>
      <c r="E35" s="2447"/>
      <c r="F35" s="3074"/>
    </row>
    <row r="36" spans="1:6" x14ac:dyDescent="0.25">
      <c r="A36" s="3183"/>
      <c r="B36" s="2419"/>
      <c r="C36" s="2419"/>
      <c r="D36" s="2419"/>
      <c r="E36" s="2447"/>
      <c r="F36" s="3074"/>
    </row>
    <row r="37" spans="1:6" x14ac:dyDescent="0.25">
      <c r="A37" s="3182">
        <v>15</v>
      </c>
      <c r="B37" s="2419" t="s">
        <v>40196</v>
      </c>
      <c r="C37" s="2419" t="s">
        <v>40197</v>
      </c>
      <c r="D37" s="2419" t="s">
        <v>40198</v>
      </c>
      <c r="E37" s="2447">
        <v>2000000</v>
      </c>
      <c r="F37" s="3074" t="s">
        <v>135</v>
      </c>
    </row>
    <row r="38" spans="1:6" x14ac:dyDescent="0.25">
      <c r="A38" s="3196"/>
      <c r="B38" s="2419"/>
      <c r="C38" s="2419"/>
      <c r="D38" s="2419"/>
      <c r="E38" s="2447"/>
      <c r="F38" s="3074"/>
    </row>
    <row r="39" spans="1:6" x14ac:dyDescent="0.25">
      <c r="A39" s="3196"/>
      <c r="B39" s="2419"/>
      <c r="C39" s="2419"/>
      <c r="D39" s="2419"/>
      <c r="E39" s="2447"/>
      <c r="F39" s="3074"/>
    </row>
    <row r="40" spans="1:6" x14ac:dyDescent="0.25">
      <c r="A40" s="3183"/>
      <c r="B40" s="2419"/>
      <c r="C40" s="2419"/>
      <c r="D40" s="2419"/>
      <c r="E40" s="2447"/>
      <c r="F40" s="3074"/>
    </row>
    <row r="41" spans="1:6" ht="47.25" x14ac:dyDescent="0.25">
      <c r="A41" s="131">
        <v>16</v>
      </c>
      <c r="B41" s="69" t="s">
        <v>40199</v>
      </c>
      <c r="C41" s="69" t="s">
        <v>40200</v>
      </c>
      <c r="D41" s="69" t="s">
        <v>40201</v>
      </c>
      <c r="E41" s="74">
        <v>1700000</v>
      </c>
      <c r="F41" s="154" t="s">
        <v>13</v>
      </c>
    </row>
    <row r="42" spans="1:6" ht="47.25" x14ac:dyDescent="0.25">
      <c r="A42" s="131">
        <v>17</v>
      </c>
      <c r="B42" s="69" t="s">
        <v>40202</v>
      </c>
      <c r="C42" s="69" t="s">
        <v>40203</v>
      </c>
      <c r="D42" s="69" t="s">
        <v>40201</v>
      </c>
      <c r="E42" s="74">
        <v>1700000</v>
      </c>
      <c r="F42" s="154" t="s">
        <v>13</v>
      </c>
    </row>
    <row r="43" spans="1:6" ht="47.25" x14ac:dyDescent="0.25">
      <c r="A43" s="131">
        <v>18</v>
      </c>
      <c r="B43" s="69" t="s">
        <v>40204</v>
      </c>
      <c r="C43" s="69" t="s">
        <v>40205</v>
      </c>
      <c r="D43" s="69" t="s">
        <v>40201</v>
      </c>
      <c r="E43" s="74">
        <v>1700000</v>
      </c>
      <c r="F43" s="154" t="s">
        <v>13</v>
      </c>
    </row>
    <row r="44" spans="1:6" ht="47.25" x14ac:dyDescent="0.25">
      <c r="A44" s="131">
        <v>19</v>
      </c>
      <c r="B44" s="69" t="s">
        <v>40206</v>
      </c>
      <c r="C44" s="69" t="s">
        <v>40207</v>
      </c>
      <c r="D44" s="69" t="s">
        <v>40201</v>
      </c>
      <c r="E44" s="74">
        <v>1700000</v>
      </c>
      <c r="F44" s="154" t="s">
        <v>13</v>
      </c>
    </row>
    <row r="45" spans="1:6" ht="47.25" x14ac:dyDescent="0.25">
      <c r="A45" s="131">
        <v>20</v>
      </c>
      <c r="B45" s="69" t="s">
        <v>40208</v>
      </c>
      <c r="C45" s="69" t="s">
        <v>40209</v>
      </c>
      <c r="D45" s="69" t="s">
        <v>40201</v>
      </c>
      <c r="E45" s="74">
        <v>1700000</v>
      </c>
      <c r="F45" s="154" t="s">
        <v>13</v>
      </c>
    </row>
    <row r="46" spans="1:6" ht="47.25" x14ac:dyDescent="0.25">
      <c r="A46" s="131">
        <v>21</v>
      </c>
      <c r="B46" s="69" t="s">
        <v>40210</v>
      </c>
      <c r="C46" s="69" t="s">
        <v>40211</v>
      </c>
      <c r="D46" s="69" t="s">
        <v>40201</v>
      </c>
      <c r="E46" s="74">
        <v>1700000</v>
      </c>
      <c r="F46" s="154" t="s">
        <v>13</v>
      </c>
    </row>
    <row r="47" spans="1:6" ht="47.25" x14ac:dyDescent="0.25">
      <c r="A47" s="131">
        <v>22</v>
      </c>
      <c r="B47" s="69" t="s">
        <v>40212</v>
      </c>
      <c r="C47" s="69" t="s">
        <v>40213</v>
      </c>
      <c r="D47" s="69" t="s">
        <v>40201</v>
      </c>
      <c r="E47" s="74">
        <v>1700000</v>
      </c>
      <c r="F47" s="154" t="s">
        <v>13</v>
      </c>
    </row>
    <row r="48" spans="1:6" ht="47.25" x14ac:dyDescent="0.25">
      <c r="A48" s="131">
        <v>23</v>
      </c>
      <c r="B48" s="69" t="s">
        <v>40214</v>
      </c>
      <c r="C48" s="69" t="s">
        <v>40215</v>
      </c>
      <c r="D48" s="69" t="s">
        <v>40201</v>
      </c>
      <c r="E48" s="74">
        <v>1700000</v>
      </c>
      <c r="F48" s="154" t="s">
        <v>13</v>
      </c>
    </row>
    <row r="49" spans="1:6" ht="47.25" x14ac:dyDescent="0.25">
      <c r="A49" s="131">
        <v>24</v>
      </c>
      <c r="B49" s="69" t="s">
        <v>40216</v>
      </c>
      <c r="C49" s="69" t="s">
        <v>40217</v>
      </c>
      <c r="D49" s="69" t="s">
        <v>40201</v>
      </c>
      <c r="E49" s="74">
        <v>1700000</v>
      </c>
      <c r="F49" s="154" t="s">
        <v>13</v>
      </c>
    </row>
    <row r="50" spans="1:6" ht="78.75" x14ac:dyDescent="0.25">
      <c r="A50" s="131">
        <v>25</v>
      </c>
      <c r="B50" s="69" t="s">
        <v>40218</v>
      </c>
      <c r="C50" s="69" t="s">
        <v>40219</v>
      </c>
      <c r="D50" s="69" t="s">
        <v>40220</v>
      </c>
      <c r="E50" s="74">
        <v>1700000</v>
      </c>
      <c r="F50" s="154" t="s">
        <v>13</v>
      </c>
    </row>
    <row r="51" spans="1:6" ht="63" x14ac:dyDescent="0.25">
      <c r="A51" s="131">
        <v>26</v>
      </c>
      <c r="B51" s="69" t="s">
        <v>40221</v>
      </c>
      <c r="C51" s="69" t="s">
        <v>40222</v>
      </c>
      <c r="D51" s="69" t="s">
        <v>40201</v>
      </c>
      <c r="E51" s="74">
        <v>1700000</v>
      </c>
      <c r="F51" s="154" t="s">
        <v>13</v>
      </c>
    </row>
    <row r="52" spans="1:6" ht="47.25" x14ac:dyDescent="0.25">
      <c r="A52" s="131">
        <v>27</v>
      </c>
      <c r="B52" s="69" t="s">
        <v>40196</v>
      </c>
      <c r="C52" s="69" t="s">
        <v>40223</v>
      </c>
      <c r="D52" s="69" t="s">
        <v>40201</v>
      </c>
      <c r="E52" s="74">
        <v>1700000</v>
      </c>
      <c r="F52" s="154" t="s">
        <v>13</v>
      </c>
    </row>
    <row r="53" spans="1:6" ht="47.25" x14ac:dyDescent="0.25">
      <c r="A53" s="131">
        <v>28</v>
      </c>
      <c r="B53" s="69" t="s">
        <v>40224</v>
      </c>
      <c r="C53" s="69" t="s">
        <v>40225</v>
      </c>
      <c r="D53" s="69" t="s">
        <v>40201</v>
      </c>
      <c r="E53" s="74">
        <v>1700000</v>
      </c>
      <c r="F53" s="154" t="s">
        <v>13</v>
      </c>
    </row>
    <row r="54" spans="1:6" x14ac:dyDescent="0.25">
      <c r="A54" s="348"/>
      <c r="B54" s="2348" t="s">
        <v>5872</v>
      </c>
      <c r="C54" s="2350"/>
      <c r="D54" s="69"/>
      <c r="E54" s="74"/>
      <c r="F54" s="154"/>
    </row>
    <row r="55" spans="1:6" x14ac:dyDescent="0.25">
      <c r="A55" s="3194">
        <v>29</v>
      </c>
      <c r="B55" s="2419" t="s">
        <v>40226</v>
      </c>
      <c r="C55" s="3078" t="s">
        <v>40227</v>
      </c>
      <c r="D55" s="2419" t="s">
        <v>40228</v>
      </c>
      <c r="E55" s="3197">
        <v>1500000</v>
      </c>
      <c r="F55" s="3074" t="s">
        <v>13</v>
      </c>
    </row>
    <row r="56" spans="1:6" x14ac:dyDescent="0.25">
      <c r="A56" s="3194"/>
      <c r="B56" s="2419"/>
      <c r="C56" s="3078"/>
      <c r="D56" s="2419"/>
      <c r="E56" s="3197"/>
      <c r="F56" s="3074"/>
    </row>
    <row r="57" spans="1:6" x14ac:dyDescent="0.25">
      <c r="A57" s="344"/>
      <c r="B57" s="2348" t="s">
        <v>219</v>
      </c>
      <c r="C57" s="2350"/>
      <c r="D57" s="69"/>
      <c r="E57" s="1126"/>
      <c r="F57" s="154"/>
    </row>
    <row r="58" spans="1:6" x14ac:dyDescent="0.25">
      <c r="A58" s="3194">
        <v>30</v>
      </c>
      <c r="B58" s="2419" t="s">
        <v>40229</v>
      </c>
      <c r="C58" s="2419" t="s">
        <v>40230</v>
      </c>
      <c r="D58" s="2419" t="s">
        <v>40231</v>
      </c>
      <c r="E58" s="2447">
        <v>2000000</v>
      </c>
      <c r="F58" s="3074" t="s">
        <v>272</v>
      </c>
    </row>
    <row r="59" spans="1:6" x14ac:dyDescent="0.25">
      <c r="A59" s="3194"/>
      <c r="B59" s="2419"/>
      <c r="C59" s="2419"/>
      <c r="D59" s="2419"/>
      <c r="E59" s="2447"/>
      <c r="F59" s="3074"/>
    </row>
    <row r="60" spans="1:6" x14ac:dyDescent="0.25">
      <c r="A60" s="3194"/>
      <c r="B60" s="2419"/>
      <c r="C60" s="2419"/>
      <c r="D60" s="2419"/>
      <c r="E60" s="2447"/>
      <c r="F60" s="3074"/>
    </row>
    <row r="61" spans="1:6" x14ac:dyDescent="0.25">
      <c r="A61" s="3194"/>
      <c r="B61" s="2419"/>
      <c r="C61" s="2419"/>
      <c r="D61" s="2419"/>
      <c r="E61" s="2447"/>
      <c r="F61" s="3074"/>
    </row>
    <row r="62" spans="1:6" ht="204.75" x14ac:dyDescent="0.25">
      <c r="A62" s="131">
        <v>31</v>
      </c>
      <c r="B62" s="69" t="s">
        <v>696</v>
      </c>
      <c r="C62" s="69" t="s">
        <v>40232</v>
      </c>
      <c r="D62" s="69" t="s">
        <v>40233</v>
      </c>
      <c r="E62" s="74">
        <v>1736206.9</v>
      </c>
      <c r="F62" s="72" t="s">
        <v>13</v>
      </c>
    </row>
    <row r="63" spans="1:6" ht="267.75" x14ac:dyDescent="0.25">
      <c r="A63" s="131">
        <v>32</v>
      </c>
      <c r="B63" s="303" t="s">
        <v>40234</v>
      </c>
      <c r="C63" s="69" t="s">
        <v>40235</v>
      </c>
      <c r="D63" s="934" t="s">
        <v>40236</v>
      </c>
      <c r="E63" s="418">
        <v>4677027.2</v>
      </c>
      <c r="F63" s="154" t="s">
        <v>13</v>
      </c>
    </row>
    <row r="64" spans="1:6" ht="63" x14ac:dyDescent="0.25">
      <c r="A64" s="131">
        <v>33</v>
      </c>
      <c r="B64" s="303" t="s">
        <v>40237</v>
      </c>
      <c r="C64" s="69" t="s">
        <v>40238</v>
      </c>
      <c r="D64" s="303" t="s">
        <v>20856</v>
      </c>
      <c r="E64" s="418">
        <v>4000000</v>
      </c>
      <c r="F64" s="154" t="s">
        <v>13</v>
      </c>
    </row>
    <row r="65" spans="1:6" x14ac:dyDescent="0.25">
      <c r="A65" s="131"/>
      <c r="B65" s="2658" t="s">
        <v>949</v>
      </c>
      <c r="C65" s="2658"/>
      <c r="D65" s="2658"/>
      <c r="E65" s="1341">
        <f>SUM(E6:E64)</f>
        <v>81310344.820000008</v>
      </c>
      <c r="F65" s="497"/>
    </row>
    <row r="66" spans="1:6" x14ac:dyDescent="0.25">
      <c r="A66" s="590"/>
      <c r="B66" s="2427" t="s">
        <v>9</v>
      </c>
      <c r="C66" s="2427"/>
      <c r="D66" s="2427"/>
      <c r="E66" s="358"/>
      <c r="F66" s="359"/>
    </row>
    <row r="67" spans="1:6" ht="63" x14ac:dyDescent="0.25">
      <c r="A67" s="131">
        <v>1</v>
      </c>
      <c r="B67" s="69" t="s">
        <v>269</v>
      </c>
      <c r="C67" s="7" t="s">
        <v>39672</v>
      </c>
      <c r="D67" s="69" t="s">
        <v>271</v>
      </c>
      <c r="E67" s="187">
        <v>1000000</v>
      </c>
      <c r="F67" s="131" t="s">
        <v>272</v>
      </c>
    </row>
    <row r="68" spans="1:6" x14ac:dyDescent="0.25">
      <c r="A68" s="131"/>
      <c r="B68" s="70" t="s">
        <v>273</v>
      </c>
      <c r="C68" s="7"/>
      <c r="D68" s="69"/>
      <c r="E68" s="187"/>
      <c r="F68" s="131"/>
    </row>
    <row r="69" spans="1:6" ht="94.5" x14ac:dyDescent="0.25">
      <c r="A69" s="131">
        <v>2</v>
      </c>
      <c r="B69" s="69" t="s">
        <v>274</v>
      </c>
      <c r="C69" s="7" t="s">
        <v>39673</v>
      </c>
      <c r="D69" s="69" t="s">
        <v>276</v>
      </c>
      <c r="E69" s="187">
        <v>4500000</v>
      </c>
      <c r="F69" s="131" t="s">
        <v>277</v>
      </c>
    </row>
    <row r="70" spans="1:6" x14ac:dyDescent="0.25">
      <c r="A70" s="131"/>
      <c r="B70" s="70" t="s">
        <v>248</v>
      </c>
      <c r="C70" s="69"/>
      <c r="D70" s="69"/>
      <c r="E70" s="189">
        <v>5500000</v>
      </c>
      <c r="F70" s="131"/>
    </row>
    <row r="71" spans="1:6" x14ac:dyDescent="0.25">
      <c r="A71" s="88"/>
      <c r="B71" s="88" t="s">
        <v>324</v>
      </c>
      <c r="C71" s="88"/>
      <c r="D71" s="88"/>
      <c r="E71" s="89">
        <f>E70+E65</f>
        <v>86810344.820000008</v>
      </c>
      <c r="F71" s="88"/>
    </row>
    <row r="76" spans="1:6" x14ac:dyDescent="0.25">
      <c r="A76" s="3198" t="s">
        <v>0</v>
      </c>
      <c r="B76" s="3198"/>
      <c r="C76" s="3198"/>
      <c r="D76" s="3198"/>
      <c r="E76" s="3198"/>
      <c r="F76" s="3198"/>
    </row>
    <row r="77" spans="1:6" x14ac:dyDescent="0.25">
      <c r="A77" s="3198" t="s">
        <v>40175</v>
      </c>
      <c r="B77" s="3198"/>
      <c r="C77" s="3198"/>
      <c r="D77" s="3198"/>
      <c r="E77" s="3198"/>
      <c r="F77" s="3198"/>
    </row>
    <row r="78" spans="1:6" x14ac:dyDescent="0.25">
      <c r="A78" s="3198" t="s">
        <v>281</v>
      </c>
      <c r="B78" s="3198"/>
      <c r="C78" s="3198"/>
      <c r="D78" s="3198"/>
      <c r="E78" s="3198"/>
      <c r="F78" s="3198"/>
    </row>
    <row r="79" spans="1:6" ht="31.5" x14ac:dyDescent="0.25">
      <c r="A79" s="1921" t="s">
        <v>3</v>
      </c>
      <c r="B79" s="1922" t="s">
        <v>283</v>
      </c>
      <c r="C79" s="1922" t="s">
        <v>284</v>
      </c>
      <c r="D79" s="1922" t="s">
        <v>285</v>
      </c>
      <c r="E79" s="1923" t="s">
        <v>1202</v>
      </c>
      <c r="F79" s="1924" t="s">
        <v>287</v>
      </c>
    </row>
    <row r="80" spans="1:6" x14ac:dyDescent="0.25">
      <c r="A80" s="1925"/>
      <c r="B80" s="2522" t="s">
        <v>40</v>
      </c>
      <c r="C80" s="2524"/>
      <c r="D80" s="1733"/>
      <c r="E80" s="1926"/>
      <c r="F80" s="1927"/>
    </row>
    <row r="81" spans="1:6" ht="94.5" x14ac:dyDescent="0.25">
      <c r="A81" s="1925">
        <v>1</v>
      </c>
      <c r="B81" s="1733" t="s">
        <v>41</v>
      </c>
      <c r="C81" s="1733" t="s">
        <v>40185</v>
      </c>
      <c r="D81" s="1733" t="s">
        <v>302</v>
      </c>
      <c r="E81" s="1742">
        <v>568965.51</v>
      </c>
      <c r="F81" s="1927" t="s">
        <v>272</v>
      </c>
    </row>
    <row r="82" spans="1:6" x14ac:dyDescent="0.25">
      <c r="A82" s="1925"/>
      <c r="B82" s="2522" t="s">
        <v>37296</v>
      </c>
      <c r="C82" s="2524"/>
      <c r="D82" s="1772"/>
      <c r="E82" s="1928"/>
      <c r="F82" s="1927"/>
    </row>
    <row r="83" spans="1:6" ht="63" x14ac:dyDescent="0.25">
      <c r="A83" s="1925">
        <v>2</v>
      </c>
      <c r="B83" s="1772" t="s">
        <v>42217</v>
      </c>
      <c r="C83" s="1733" t="s">
        <v>42218</v>
      </c>
      <c r="D83" s="1733" t="s">
        <v>42219</v>
      </c>
      <c r="E83" s="1744">
        <v>5405172.4199999999</v>
      </c>
      <c r="F83" s="1927" t="s">
        <v>13</v>
      </c>
    </row>
    <row r="84" spans="1:6" ht="63" x14ac:dyDescent="0.25">
      <c r="A84" s="1925">
        <v>3</v>
      </c>
      <c r="B84" s="1733" t="s">
        <v>40218</v>
      </c>
      <c r="C84" s="1733" t="s">
        <v>42220</v>
      </c>
      <c r="D84" s="1733" t="s">
        <v>42219</v>
      </c>
      <c r="E84" s="1744">
        <v>5405172.4199999999</v>
      </c>
      <c r="F84" s="1927" t="s">
        <v>13</v>
      </c>
    </row>
    <row r="85" spans="1:6" x14ac:dyDescent="0.25">
      <c r="A85" s="1925"/>
      <c r="B85" s="2522" t="s">
        <v>248</v>
      </c>
      <c r="C85" s="2523"/>
      <c r="D85" s="2524"/>
      <c r="E85" s="1929">
        <f>SUM(E81:E84)</f>
        <v>11379310.35</v>
      </c>
      <c r="F85" s="1766"/>
    </row>
    <row r="86" spans="1:6" x14ac:dyDescent="0.25">
      <c r="A86" s="2453" t="s">
        <v>42221</v>
      </c>
      <c r="B86" s="2453"/>
      <c r="C86" s="2453"/>
      <c r="D86" s="2453" t="s">
        <v>42216</v>
      </c>
      <c r="E86" s="2453"/>
      <c r="F86" s="2453"/>
    </row>
  </sheetData>
  <mergeCells count="68">
    <mergeCell ref="A86:C86"/>
    <mergeCell ref="D86:F86"/>
    <mergeCell ref="A76:F76"/>
    <mergeCell ref="A77:F77"/>
    <mergeCell ref="A78:F78"/>
    <mergeCell ref="B80:C80"/>
    <mergeCell ref="B82:C82"/>
    <mergeCell ref="B85:D85"/>
    <mergeCell ref="B65:D65"/>
    <mergeCell ref="B66:D66"/>
    <mergeCell ref="F55:F56"/>
    <mergeCell ref="B57:C57"/>
    <mergeCell ref="A58:A61"/>
    <mergeCell ref="B58:B61"/>
    <mergeCell ref="C58:C61"/>
    <mergeCell ref="D58:D61"/>
    <mergeCell ref="E58:E61"/>
    <mergeCell ref="F58:F61"/>
    <mergeCell ref="E55:E56"/>
    <mergeCell ref="B54:C54"/>
    <mergeCell ref="A55:A56"/>
    <mergeCell ref="B55:B56"/>
    <mergeCell ref="C55:C56"/>
    <mergeCell ref="D55:D56"/>
    <mergeCell ref="F37:F40"/>
    <mergeCell ref="F28:F31"/>
    <mergeCell ref="A32:A36"/>
    <mergeCell ref="B32:B36"/>
    <mergeCell ref="C32:C36"/>
    <mergeCell ref="D32:D36"/>
    <mergeCell ref="E32:E36"/>
    <mergeCell ref="F32:F36"/>
    <mergeCell ref="E28:E31"/>
    <mergeCell ref="A37:A40"/>
    <mergeCell ref="B37:B40"/>
    <mergeCell ref="C37:C40"/>
    <mergeCell ref="D37:D40"/>
    <mergeCell ref="E37:E40"/>
    <mergeCell ref="B27:C27"/>
    <mergeCell ref="A28:A31"/>
    <mergeCell ref="B28:B31"/>
    <mergeCell ref="C28:C31"/>
    <mergeCell ref="D28:D31"/>
    <mergeCell ref="F21:F23"/>
    <mergeCell ref="A24:A26"/>
    <mergeCell ref="B24:B26"/>
    <mergeCell ref="C24:C26"/>
    <mergeCell ref="D24:D26"/>
    <mergeCell ref="E24:E26"/>
    <mergeCell ref="F24:F26"/>
    <mergeCell ref="E21:E23"/>
    <mergeCell ref="B20:C20"/>
    <mergeCell ref="A21:A23"/>
    <mergeCell ref="B21:B23"/>
    <mergeCell ref="C21:C23"/>
    <mergeCell ref="D21:D23"/>
    <mergeCell ref="F17:F19"/>
    <mergeCell ref="A17:A19"/>
    <mergeCell ref="B17:B19"/>
    <mergeCell ref="C17:C19"/>
    <mergeCell ref="D17:D19"/>
    <mergeCell ref="E17:E19"/>
    <mergeCell ref="B15:C15"/>
    <mergeCell ref="A1:F1"/>
    <mergeCell ref="A2:F2"/>
    <mergeCell ref="A3:F3"/>
    <mergeCell ref="B5:C5"/>
    <mergeCell ref="B11:C11"/>
  </mergeCells>
  <pageMargins left="0.7" right="0.7" top="0.75" bottom="0.75" header="0.3" footer="0.3"/>
</worksheet>
</file>

<file path=xl/worksheets/sheet2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62"/>
  <sheetViews>
    <sheetView topLeftCell="A58" workbookViewId="0">
      <selection activeCell="D59" sqref="D59"/>
    </sheetView>
  </sheetViews>
  <sheetFormatPr defaultRowHeight="15.75" x14ac:dyDescent="0.25"/>
  <cols>
    <col min="1" max="1" width="9.140625" style="1730"/>
    <col min="2" max="2" width="20.140625" style="1730" customWidth="1"/>
    <col min="3" max="3" width="42.85546875" style="1730" customWidth="1"/>
    <col min="4" max="4" width="20.140625" style="1730" customWidth="1"/>
    <col min="5" max="5" width="21.85546875" style="1730" customWidth="1"/>
    <col min="6" max="6" width="11.7109375" style="1730" customWidth="1"/>
    <col min="7" max="16384" width="9.140625" style="1730"/>
  </cols>
  <sheetData>
    <row r="1" spans="1:6" x14ac:dyDescent="0.25">
      <c r="A1" s="3066" t="s">
        <v>0</v>
      </c>
      <c r="B1" s="3067"/>
      <c r="C1" s="3067"/>
      <c r="D1" s="3067"/>
      <c r="E1" s="3067"/>
      <c r="F1" s="3068"/>
    </row>
    <row r="2" spans="1:6" x14ac:dyDescent="0.25">
      <c r="A2" s="3066" t="s">
        <v>40718</v>
      </c>
      <c r="B2" s="3067"/>
      <c r="C2" s="3067"/>
      <c r="D2" s="3067"/>
      <c r="E2" s="3067"/>
      <c r="F2" s="3068"/>
    </row>
    <row r="3" spans="1:6" x14ac:dyDescent="0.25">
      <c r="A3" s="3066" t="s">
        <v>281</v>
      </c>
      <c r="B3" s="3067"/>
      <c r="C3" s="3067"/>
      <c r="D3" s="3067"/>
      <c r="E3" s="3067"/>
      <c r="F3" s="3068"/>
    </row>
    <row r="4" spans="1:6" x14ac:dyDescent="0.25">
      <c r="A4" s="130" t="s">
        <v>3</v>
      </c>
      <c r="B4" s="1407" t="s">
        <v>5559</v>
      </c>
      <c r="C4" s="1407" t="s">
        <v>4425</v>
      </c>
      <c r="D4" s="1407" t="s">
        <v>4426</v>
      </c>
      <c r="E4" s="1407" t="s">
        <v>1202</v>
      </c>
      <c r="F4" s="1407" t="s">
        <v>8</v>
      </c>
    </row>
    <row r="5" spans="1:6" x14ac:dyDescent="0.25">
      <c r="A5" s="130"/>
      <c r="B5" s="3150" t="s">
        <v>288</v>
      </c>
      <c r="C5" s="3151"/>
      <c r="D5" s="1407"/>
      <c r="E5" s="1407"/>
      <c r="F5" s="1407"/>
    </row>
    <row r="6" spans="1:6" ht="47.25" x14ac:dyDescent="0.25">
      <c r="A6" s="131">
        <v>1</v>
      </c>
      <c r="B6" s="69" t="s">
        <v>2060</v>
      </c>
      <c r="C6" s="69" t="s">
        <v>40719</v>
      </c>
      <c r="D6" s="69" t="s">
        <v>12</v>
      </c>
      <c r="E6" s="132">
        <v>1800000</v>
      </c>
      <c r="F6" s="69" t="s">
        <v>272</v>
      </c>
    </row>
    <row r="7" spans="1:6" ht="126" x14ac:dyDescent="0.25">
      <c r="A7" s="131">
        <v>2</v>
      </c>
      <c r="B7" s="69" t="s">
        <v>295</v>
      </c>
      <c r="C7" s="69" t="s">
        <v>40720</v>
      </c>
      <c r="D7" s="69" t="s">
        <v>40721</v>
      </c>
      <c r="E7" s="132">
        <v>803767</v>
      </c>
      <c r="F7" s="69" t="s">
        <v>272</v>
      </c>
    </row>
    <row r="8" spans="1:6" ht="31.5" x14ac:dyDescent="0.25">
      <c r="A8" s="131">
        <v>3</v>
      </c>
      <c r="B8" s="69" t="s">
        <v>17</v>
      </c>
      <c r="C8" s="69" t="s">
        <v>40722</v>
      </c>
      <c r="D8" s="69" t="s">
        <v>537</v>
      </c>
      <c r="E8" s="132">
        <v>67200</v>
      </c>
      <c r="F8" s="69" t="s">
        <v>272</v>
      </c>
    </row>
    <row r="9" spans="1:6" ht="31.5" x14ac:dyDescent="0.25">
      <c r="A9" s="131">
        <v>4</v>
      </c>
      <c r="B9" s="69" t="s">
        <v>20</v>
      </c>
      <c r="C9" s="69" t="s">
        <v>40723</v>
      </c>
      <c r="D9" s="69" t="s">
        <v>537</v>
      </c>
      <c r="E9" s="495">
        <v>49600</v>
      </c>
      <c r="F9" s="69" t="s">
        <v>272</v>
      </c>
    </row>
    <row r="10" spans="1:6" ht="78.75" x14ac:dyDescent="0.25">
      <c r="A10" s="131">
        <v>5</v>
      </c>
      <c r="B10" s="69" t="s">
        <v>23</v>
      </c>
      <c r="C10" s="69" t="s">
        <v>40724</v>
      </c>
      <c r="D10" s="69" t="s">
        <v>541</v>
      </c>
      <c r="E10" s="132">
        <v>1488053.69</v>
      </c>
      <c r="F10" s="69" t="s">
        <v>272</v>
      </c>
    </row>
    <row r="11" spans="1:6" x14ac:dyDescent="0.25">
      <c r="A11" s="131"/>
      <c r="B11" s="2351" t="s">
        <v>39983</v>
      </c>
      <c r="C11" s="2351"/>
      <c r="D11" s="69"/>
      <c r="E11" s="132"/>
      <c r="F11" s="69"/>
    </row>
    <row r="12" spans="1:6" ht="126" x14ac:dyDescent="0.25">
      <c r="A12" s="131">
        <v>6</v>
      </c>
      <c r="B12" s="69" t="s">
        <v>295</v>
      </c>
      <c r="C12" s="69" t="s">
        <v>40725</v>
      </c>
      <c r="D12" s="69" t="s">
        <v>40726</v>
      </c>
      <c r="E12" s="132">
        <v>400000</v>
      </c>
      <c r="F12" s="69" t="s">
        <v>272</v>
      </c>
    </row>
    <row r="13" spans="1:6" ht="78.75" x14ac:dyDescent="0.25">
      <c r="A13" s="131">
        <v>7</v>
      </c>
      <c r="B13" s="69" t="s">
        <v>23</v>
      </c>
      <c r="C13" s="69" t="s">
        <v>40727</v>
      </c>
      <c r="D13" s="69" t="s">
        <v>40728</v>
      </c>
      <c r="E13" s="132">
        <v>1434051.72</v>
      </c>
      <c r="F13" s="69" t="s">
        <v>272</v>
      </c>
    </row>
    <row r="14" spans="1:6" ht="63" x14ac:dyDescent="0.25">
      <c r="A14" s="131">
        <v>8</v>
      </c>
      <c r="B14" s="69" t="s">
        <v>4720</v>
      </c>
      <c r="C14" s="69" t="s">
        <v>40729</v>
      </c>
      <c r="D14" s="69" t="s">
        <v>4984</v>
      </c>
      <c r="E14" s="132">
        <v>770258.62</v>
      </c>
      <c r="F14" s="69" t="s">
        <v>272</v>
      </c>
    </row>
    <row r="15" spans="1:6" ht="94.5" x14ac:dyDescent="0.25">
      <c r="A15" s="131">
        <v>9</v>
      </c>
      <c r="B15" s="69" t="s">
        <v>41</v>
      </c>
      <c r="C15" s="69" t="s">
        <v>40730</v>
      </c>
      <c r="D15" s="69" t="s">
        <v>302</v>
      </c>
      <c r="E15" s="132">
        <v>4568965</v>
      </c>
      <c r="F15" s="69" t="s">
        <v>272</v>
      </c>
    </row>
    <row r="16" spans="1:6" ht="47.25" x14ac:dyDescent="0.25">
      <c r="A16" s="131">
        <v>10</v>
      </c>
      <c r="B16" s="69" t="s">
        <v>309</v>
      </c>
      <c r="C16" s="69" t="s">
        <v>40731</v>
      </c>
      <c r="D16" s="69" t="s">
        <v>10717</v>
      </c>
      <c r="E16" s="132">
        <v>5500000</v>
      </c>
      <c r="F16" s="69" t="s">
        <v>272</v>
      </c>
    </row>
    <row r="17" spans="1:6" ht="31.5" x14ac:dyDescent="0.25">
      <c r="A17" s="131">
        <v>11</v>
      </c>
      <c r="B17" s="69" t="s">
        <v>342</v>
      </c>
      <c r="C17" s="69" t="s">
        <v>40732</v>
      </c>
      <c r="D17" s="69" t="s">
        <v>554</v>
      </c>
      <c r="E17" s="132">
        <v>11702586.199999999</v>
      </c>
      <c r="F17" s="69" t="s">
        <v>272</v>
      </c>
    </row>
    <row r="18" spans="1:6" x14ac:dyDescent="0.25">
      <c r="A18" s="131"/>
      <c r="B18" s="2409" t="s">
        <v>37296</v>
      </c>
      <c r="C18" s="2410"/>
      <c r="D18" s="213"/>
      <c r="E18" s="213"/>
      <c r="F18" s="212"/>
    </row>
    <row r="19" spans="1:6" ht="173.25" x14ac:dyDescent="0.25">
      <c r="A19" s="131">
        <v>12</v>
      </c>
      <c r="B19" s="69" t="s">
        <v>40733</v>
      </c>
      <c r="C19" s="69" t="s">
        <v>40734</v>
      </c>
      <c r="D19" s="69" t="s">
        <v>40735</v>
      </c>
      <c r="E19" s="132">
        <v>3849000</v>
      </c>
      <c r="F19" s="69" t="s">
        <v>13</v>
      </c>
    </row>
    <row r="20" spans="1:6" ht="110.25" x14ac:dyDescent="0.25">
      <c r="A20" s="206">
        <v>13</v>
      </c>
      <c r="B20" s="2" t="s">
        <v>40736</v>
      </c>
      <c r="C20" s="2" t="s">
        <v>40737</v>
      </c>
      <c r="D20" s="2" t="s">
        <v>40738</v>
      </c>
      <c r="E20" s="247">
        <v>1371031</v>
      </c>
      <c r="F20" s="2" t="s">
        <v>13</v>
      </c>
    </row>
    <row r="21" spans="1:6" x14ac:dyDescent="0.25">
      <c r="A21" s="131"/>
      <c r="B21" s="2348" t="s">
        <v>37298</v>
      </c>
      <c r="C21" s="2350"/>
      <c r="D21" s="69"/>
      <c r="E21" s="132"/>
      <c r="F21" s="69"/>
    </row>
    <row r="22" spans="1:6" ht="31.5" x14ac:dyDescent="0.25">
      <c r="A22" s="206">
        <v>14</v>
      </c>
      <c r="B22" s="2" t="s">
        <v>40739</v>
      </c>
      <c r="C22" s="2" t="s">
        <v>40740</v>
      </c>
      <c r="D22" s="2" t="s">
        <v>40741</v>
      </c>
      <c r="E22" s="247">
        <v>3200000</v>
      </c>
      <c r="F22" s="2" t="s">
        <v>13</v>
      </c>
    </row>
    <row r="23" spans="1:6" ht="31.5" x14ac:dyDescent="0.25">
      <c r="A23" s="131">
        <v>15</v>
      </c>
      <c r="B23" s="69" t="s">
        <v>40742</v>
      </c>
      <c r="C23" s="69" t="s">
        <v>40743</v>
      </c>
      <c r="D23" s="69" t="s">
        <v>40744</v>
      </c>
      <c r="E23" s="132">
        <v>1800000</v>
      </c>
      <c r="F23" s="69" t="s">
        <v>13</v>
      </c>
    </row>
    <row r="24" spans="1:6" ht="31.5" x14ac:dyDescent="0.25">
      <c r="A24" s="131">
        <v>16</v>
      </c>
      <c r="B24" s="69" t="s">
        <v>40745</v>
      </c>
      <c r="C24" s="69" t="s">
        <v>40746</v>
      </c>
      <c r="D24" s="69" t="s">
        <v>40747</v>
      </c>
      <c r="E24" s="132">
        <v>2500000</v>
      </c>
      <c r="F24" s="69" t="s">
        <v>13</v>
      </c>
    </row>
    <row r="25" spans="1:6" ht="31.5" x14ac:dyDescent="0.25">
      <c r="A25" s="1068">
        <v>17</v>
      </c>
      <c r="B25" s="7" t="s">
        <v>40748</v>
      </c>
      <c r="C25" s="7" t="s">
        <v>40749</v>
      </c>
      <c r="D25" s="7" t="s">
        <v>40744</v>
      </c>
      <c r="E25" s="568">
        <v>1800000</v>
      </c>
      <c r="F25" s="7" t="s">
        <v>13</v>
      </c>
    </row>
    <row r="26" spans="1:6" ht="31.5" x14ac:dyDescent="0.25">
      <c r="A26" s="131">
        <v>18</v>
      </c>
      <c r="B26" s="69" t="s">
        <v>40750</v>
      </c>
      <c r="C26" s="69" t="s">
        <v>40751</v>
      </c>
      <c r="D26" s="69" t="s">
        <v>40752</v>
      </c>
      <c r="E26" s="132">
        <v>2500000</v>
      </c>
      <c r="F26" s="69" t="s">
        <v>13</v>
      </c>
    </row>
    <row r="27" spans="1:6" x14ac:dyDescent="0.25">
      <c r="A27" s="131"/>
      <c r="B27" s="2348" t="s">
        <v>4808</v>
      </c>
      <c r="C27" s="2350"/>
      <c r="D27" s="69"/>
      <c r="E27" s="132"/>
      <c r="F27" s="69"/>
    </row>
    <row r="28" spans="1:6" ht="141.75" x14ac:dyDescent="0.25">
      <c r="A28" s="131">
        <v>19</v>
      </c>
      <c r="B28" s="69" t="s">
        <v>40753</v>
      </c>
      <c r="C28" s="69" t="s">
        <v>40754</v>
      </c>
      <c r="D28" s="69" t="s">
        <v>40755</v>
      </c>
      <c r="E28" s="132">
        <v>4677027.2</v>
      </c>
      <c r="F28" s="69" t="s">
        <v>13</v>
      </c>
    </row>
    <row r="29" spans="1:6" ht="31.5" x14ac:dyDescent="0.25">
      <c r="A29" s="131">
        <v>20</v>
      </c>
      <c r="B29" s="69" t="s">
        <v>3225</v>
      </c>
      <c r="C29" s="69" t="s">
        <v>40756</v>
      </c>
      <c r="D29" s="69" t="s">
        <v>40757</v>
      </c>
      <c r="E29" s="132">
        <v>12556393</v>
      </c>
      <c r="F29" s="69" t="s">
        <v>13</v>
      </c>
    </row>
    <row r="30" spans="1:6" x14ac:dyDescent="0.25">
      <c r="A30" s="131"/>
      <c r="B30" s="2348" t="s">
        <v>248</v>
      </c>
      <c r="C30" s="2350"/>
      <c r="D30" s="70"/>
      <c r="E30" s="136">
        <f>SUM(E6:E29)</f>
        <v>62837933.430000007</v>
      </c>
      <c r="F30" s="70"/>
    </row>
    <row r="31" spans="1:6" x14ac:dyDescent="0.25">
      <c r="A31" s="590"/>
      <c r="B31" s="2427" t="s">
        <v>9</v>
      </c>
      <c r="C31" s="2427"/>
      <c r="D31" s="2427"/>
      <c r="E31" s="358"/>
      <c r="F31" s="359"/>
    </row>
    <row r="32" spans="1:6" ht="63" x14ac:dyDescent="0.25">
      <c r="A32" s="131">
        <v>1</v>
      </c>
      <c r="B32" s="69" t="s">
        <v>269</v>
      </c>
      <c r="C32" s="7" t="s">
        <v>39672</v>
      </c>
      <c r="D32" s="69" t="s">
        <v>271</v>
      </c>
      <c r="E32" s="187">
        <v>1000000</v>
      </c>
      <c r="F32" s="131" t="s">
        <v>272</v>
      </c>
    </row>
    <row r="33" spans="1:6" x14ac:dyDescent="0.25">
      <c r="A33" s="131"/>
      <c r="B33" s="70" t="s">
        <v>273</v>
      </c>
      <c r="C33" s="7"/>
      <c r="D33" s="69"/>
      <c r="E33" s="187"/>
      <c r="F33" s="131"/>
    </row>
    <row r="34" spans="1:6" ht="78.75" x14ac:dyDescent="0.25">
      <c r="A34" s="131">
        <v>2</v>
      </c>
      <c r="B34" s="69" t="s">
        <v>274</v>
      </c>
      <c r="C34" s="7" t="s">
        <v>39673</v>
      </c>
      <c r="D34" s="69" t="s">
        <v>276</v>
      </c>
      <c r="E34" s="187">
        <v>4500000</v>
      </c>
      <c r="F34" s="131" t="s">
        <v>277</v>
      </c>
    </row>
    <row r="35" spans="1:6" x14ac:dyDescent="0.25">
      <c r="A35" s="131"/>
      <c r="B35" s="70" t="s">
        <v>248</v>
      </c>
      <c r="C35" s="69"/>
      <c r="D35" s="69"/>
      <c r="E35" s="189">
        <v>5500000</v>
      </c>
      <c r="F35" s="131"/>
    </row>
    <row r="36" spans="1:6" ht="15" customHeight="1" x14ac:dyDescent="0.25">
      <c r="A36" s="131"/>
      <c r="B36" s="2348" t="s">
        <v>323</v>
      </c>
      <c r="C36" s="2350"/>
      <c r="D36" s="69"/>
      <c r="E36" s="189"/>
      <c r="F36" s="131"/>
    </row>
    <row r="37" spans="1:6" ht="49.5" customHeight="1" x14ac:dyDescent="0.25">
      <c r="A37" s="1492">
        <v>1</v>
      </c>
      <c r="B37" s="1699" t="s">
        <v>40758</v>
      </c>
      <c r="C37" s="1492"/>
      <c r="D37" s="1493" t="s">
        <v>40759</v>
      </c>
      <c r="E37" s="210">
        <v>1736206</v>
      </c>
      <c r="F37" s="1492"/>
    </row>
    <row r="38" spans="1:6" ht="31.5" x14ac:dyDescent="0.25">
      <c r="A38" s="1492">
        <v>2</v>
      </c>
      <c r="B38" s="1699" t="s">
        <v>40760</v>
      </c>
      <c r="C38" s="1492"/>
      <c r="D38" s="158" t="s">
        <v>40761</v>
      </c>
      <c r="E38" s="210">
        <v>4500000</v>
      </c>
      <c r="F38" s="1492"/>
    </row>
    <row r="39" spans="1:6" ht="31.5" x14ac:dyDescent="0.25">
      <c r="A39" s="1492">
        <v>3</v>
      </c>
      <c r="B39" s="1699" t="s">
        <v>40762</v>
      </c>
      <c r="C39" s="1492"/>
      <c r="D39" s="158" t="s">
        <v>40763</v>
      </c>
      <c r="E39" s="210">
        <v>4500000</v>
      </c>
      <c r="F39" s="1492"/>
    </row>
    <row r="40" spans="1:6" ht="47.25" x14ac:dyDescent="0.25">
      <c r="A40" s="161">
        <v>4</v>
      </c>
      <c r="B40" s="107" t="s">
        <v>40764</v>
      </c>
      <c r="C40" s="1492"/>
      <c r="D40" s="158" t="s">
        <v>40765</v>
      </c>
      <c r="E40" s="577">
        <v>1736206.9</v>
      </c>
      <c r="F40" s="1492"/>
    </row>
    <row r="41" spans="1:6" ht="47.25" x14ac:dyDescent="0.25">
      <c r="A41" s="161">
        <v>5</v>
      </c>
      <c r="B41" s="107" t="s">
        <v>40766</v>
      </c>
      <c r="C41" s="1492"/>
      <c r="D41" s="158" t="s">
        <v>40767</v>
      </c>
      <c r="E41" s="210">
        <v>6000000</v>
      </c>
      <c r="F41" s="1492"/>
    </row>
    <row r="42" spans="1:6" x14ac:dyDescent="0.25">
      <c r="A42" s="1535"/>
      <c r="B42" s="1535" t="s">
        <v>248</v>
      </c>
      <c r="C42" s="1535"/>
      <c r="D42" s="1535"/>
      <c r="E42" s="1931">
        <f>SUM(E37:E41)</f>
        <v>18472412.899999999</v>
      </c>
      <c r="F42" s="1535"/>
    </row>
    <row r="43" spans="1:6" x14ac:dyDescent="0.25">
      <c r="A43" s="173"/>
      <c r="B43" s="2409" t="s">
        <v>324</v>
      </c>
      <c r="C43" s="2410"/>
      <c r="D43" s="173"/>
      <c r="E43" s="217">
        <f>E42+E35+E30</f>
        <v>86810346.330000013</v>
      </c>
      <c r="F43" s="173"/>
    </row>
    <row r="50" spans="1:6" x14ac:dyDescent="0.25">
      <c r="A50" s="3199" t="s">
        <v>0</v>
      </c>
      <c r="B50" s="3199"/>
      <c r="C50" s="3199"/>
      <c r="D50" s="3199"/>
      <c r="E50" s="3199"/>
      <c r="F50" s="3199"/>
    </row>
    <row r="51" spans="1:6" x14ac:dyDescent="0.25">
      <c r="A51" s="3199" t="s">
        <v>40718</v>
      </c>
      <c r="B51" s="3199"/>
      <c r="C51" s="3199"/>
      <c r="D51" s="3199"/>
      <c r="E51" s="3199"/>
      <c r="F51" s="3199"/>
    </row>
    <row r="52" spans="1:6" x14ac:dyDescent="0.25">
      <c r="A52" s="3199" t="s">
        <v>281</v>
      </c>
      <c r="B52" s="3199"/>
      <c r="C52" s="3199"/>
      <c r="D52" s="3199"/>
      <c r="E52" s="3199"/>
      <c r="F52" s="3199"/>
    </row>
    <row r="53" spans="1:6" x14ac:dyDescent="0.25">
      <c r="A53" s="1809" t="s">
        <v>3</v>
      </c>
      <c r="B53" s="1882" t="s">
        <v>4</v>
      </c>
      <c r="C53" s="1882" t="s">
        <v>5</v>
      </c>
      <c r="D53" s="1882" t="s">
        <v>10568</v>
      </c>
      <c r="E53" s="1882" t="s">
        <v>2786</v>
      </c>
      <c r="F53" s="1882" t="s">
        <v>8</v>
      </c>
    </row>
    <row r="54" spans="1:6" ht="94.5" x14ac:dyDescent="0.25">
      <c r="A54" s="1756">
        <v>1</v>
      </c>
      <c r="B54" s="1755" t="s">
        <v>41</v>
      </c>
      <c r="C54" s="1756" t="s">
        <v>40730</v>
      </c>
      <c r="D54" s="1755" t="s">
        <v>43</v>
      </c>
      <c r="E54" s="1832">
        <v>568965.51</v>
      </c>
      <c r="F54" s="1755" t="s">
        <v>272</v>
      </c>
    </row>
    <row r="55" spans="1:6" x14ac:dyDescent="0.25">
      <c r="A55" s="1756"/>
      <c r="B55" s="2456" t="s">
        <v>3349</v>
      </c>
      <c r="C55" s="2459"/>
      <c r="D55" s="1755"/>
      <c r="E55" s="1755"/>
      <c r="F55" s="1755"/>
    </row>
    <row r="56" spans="1:6" ht="409.5" x14ac:dyDescent="0.25">
      <c r="A56" s="1756">
        <v>2</v>
      </c>
      <c r="B56" s="1755" t="s">
        <v>42222</v>
      </c>
      <c r="C56" s="1755" t="s">
        <v>42223</v>
      </c>
      <c r="D56" s="1755" t="s">
        <v>42233</v>
      </c>
      <c r="E56" s="1742">
        <v>2210345.3199999998</v>
      </c>
      <c r="F56" s="1756" t="s">
        <v>13</v>
      </c>
    </row>
    <row r="57" spans="1:6" x14ac:dyDescent="0.25">
      <c r="A57" s="1756"/>
      <c r="B57" s="2456" t="s">
        <v>2629</v>
      </c>
      <c r="C57" s="2459"/>
      <c r="D57" s="1755"/>
      <c r="E57" s="1755"/>
      <c r="F57" s="1755"/>
    </row>
    <row r="58" spans="1:6" ht="252" x14ac:dyDescent="0.25">
      <c r="A58" s="1756">
        <v>3</v>
      </c>
      <c r="B58" s="1755" t="s">
        <v>42224</v>
      </c>
      <c r="C58" s="1755" t="s">
        <v>42225</v>
      </c>
      <c r="D58" s="1755" t="s">
        <v>42226</v>
      </c>
      <c r="E58" s="1742">
        <v>3000000</v>
      </c>
      <c r="F58" s="1755" t="s">
        <v>13</v>
      </c>
    </row>
    <row r="59" spans="1:6" ht="31.5" x14ac:dyDescent="0.25">
      <c r="A59" s="1756">
        <v>4</v>
      </c>
      <c r="B59" s="1755" t="s">
        <v>42227</v>
      </c>
      <c r="C59" s="1755" t="s">
        <v>42228</v>
      </c>
      <c r="D59" s="1755" t="s">
        <v>42229</v>
      </c>
      <c r="E59" s="1742">
        <v>2400000</v>
      </c>
      <c r="F59" s="1755" t="s">
        <v>13</v>
      </c>
    </row>
    <row r="60" spans="1:6" ht="31.5" x14ac:dyDescent="0.25">
      <c r="A60" s="1756">
        <v>5</v>
      </c>
      <c r="B60" s="1755" t="s">
        <v>42230</v>
      </c>
      <c r="C60" s="1755" t="s">
        <v>42231</v>
      </c>
      <c r="D60" s="1755" t="s">
        <v>42232</v>
      </c>
      <c r="E60" s="1742">
        <v>3200000</v>
      </c>
      <c r="F60" s="1755" t="s">
        <v>13</v>
      </c>
    </row>
    <row r="61" spans="1:6" x14ac:dyDescent="0.25">
      <c r="A61" s="1756"/>
      <c r="B61" s="2456" t="s">
        <v>248</v>
      </c>
      <c r="C61" s="2457"/>
      <c r="D61" s="2459"/>
      <c r="E61" s="1930">
        <v>11379310.83</v>
      </c>
      <c r="F61" s="1755"/>
    </row>
    <row r="62" spans="1:6" x14ac:dyDescent="0.25">
      <c r="A62" s="2453" t="s">
        <v>42111</v>
      </c>
      <c r="B62" s="2453"/>
      <c r="C62" s="2453"/>
      <c r="D62" s="2453" t="s">
        <v>42216</v>
      </c>
      <c r="E62" s="2453"/>
      <c r="F62" s="2453"/>
    </row>
  </sheetData>
  <mergeCells count="20">
    <mergeCell ref="B61:D61"/>
    <mergeCell ref="A62:C62"/>
    <mergeCell ref="D62:F62"/>
    <mergeCell ref="B36:C36"/>
    <mergeCell ref="B21:C21"/>
    <mergeCell ref="A50:F50"/>
    <mergeCell ref="A51:F51"/>
    <mergeCell ref="A52:F52"/>
    <mergeCell ref="B55:C55"/>
    <mergeCell ref="B57:C57"/>
    <mergeCell ref="B27:C27"/>
    <mergeCell ref="B30:C30"/>
    <mergeCell ref="B31:D31"/>
    <mergeCell ref="B43:C43"/>
    <mergeCell ref="B18:C18"/>
    <mergeCell ref="A1:F1"/>
    <mergeCell ref="A2:F2"/>
    <mergeCell ref="A3:F3"/>
    <mergeCell ref="B5:C5"/>
    <mergeCell ref="B11:C11"/>
  </mergeCells>
  <pageMargins left="0.7" right="0.7" top="0.75" bottom="0.75" header="0.3" footer="0.3"/>
</worksheet>
</file>

<file path=xl/worksheets/sheet2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90"/>
  <sheetViews>
    <sheetView topLeftCell="A86" workbookViewId="0">
      <selection activeCell="D99" sqref="D99"/>
    </sheetView>
  </sheetViews>
  <sheetFormatPr defaultRowHeight="15.75" x14ac:dyDescent="0.25"/>
  <cols>
    <col min="1" max="1" width="9.140625" style="128"/>
    <col min="2" max="2" width="18" style="128" customWidth="1"/>
    <col min="3" max="3" width="43.5703125" style="128" customWidth="1"/>
    <col min="4" max="4" width="22.7109375" style="128" customWidth="1"/>
    <col min="5" max="5" width="22" style="128" customWidth="1"/>
    <col min="6" max="6" width="12.28515625" style="128" customWidth="1"/>
    <col min="7" max="16384" width="9.140625" style="128"/>
  </cols>
  <sheetData>
    <row r="1" spans="1:6" x14ac:dyDescent="0.25">
      <c r="A1" s="2751" t="s">
        <v>0</v>
      </c>
      <c r="B1" s="2751"/>
      <c r="C1" s="2751"/>
      <c r="D1" s="2751"/>
      <c r="E1" s="2751"/>
      <c r="F1" s="2751"/>
    </row>
    <row r="2" spans="1:6" x14ac:dyDescent="0.25">
      <c r="A2" s="2751" t="s">
        <v>41202</v>
      </c>
      <c r="B2" s="2751"/>
      <c r="C2" s="2751"/>
      <c r="D2" s="2751"/>
      <c r="E2" s="2751"/>
      <c r="F2" s="2751"/>
    </row>
    <row r="3" spans="1:6" x14ac:dyDescent="0.25">
      <c r="A3" s="2751" t="s">
        <v>281</v>
      </c>
      <c r="B3" s="2751"/>
      <c r="C3" s="2751"/>
      <c r="D3" s="2751"/>
      <c r="E3" s="2751"/>
      <c r="F3" s="2751"/>
    </row>
    <row r="4" spans="1:6" x14ac:dyDescent="0.25">
      <c r="A4" s="76" t="s">
        <v>3</v>
      </c>
      <c r="B4" s="76" t="s">
        <v>5559</v>
      </c>
      <c r="C4" s="76" t="s">
        <v>284</v>
      </c>
      <c r="D4" s="76" t="s">
        <v>4426</v>
      </c>
      <c r="E4" s="1710" t="s">
        <v>1202</v>
      </c>
      <c r="F4" s="219" t="s">
        <v>1228</v>
      </c>
    </row>
    <row r="5" spans="1:6" x14ac:dyDescent="0.25">
      <c r="A5" s="69"/>
      <c r="B5" s="2351" t="s">
        <v>9</v>
      </c>
      <c r="C5" s="2351"/>
      <c r="D5" s="76"/>
      <c r="E5" s="1615"/>
      <c r="F5" s="72"/>
    </row>
    <row r="6" spans="1:6" ht="31.5" x14ac:dyDescent="0.25">
      <c r="A6" s="69">
        <v>1</v>
      </c>
      <c r="B6" s="75" t="s">
        <v>289</v>
      </c>
      <c r="C6" s="75" t="s">
        <v>41203</v>
      </c>
      <c r="D6" s="75" t="s">
        <v>329</v>
      </c>
      <c r="E6" s="1612">
        <v>1500000</v>
      </c>
      <c r="F6" s="72" t="s">
        <v>272</v>
      </c>
    </row>
    <row r="7" spans="1:6" ht="94.5" x14ac:dyDescent="0.25">
      <c r="A7" s="69">
        <v>2</v>
      </c>
      <c r="B7" s="75" t="s">
        <v>295</v>
      </c>
      <c r="C7" s="75" t="s">
        <v>41204</v>
      </c>
      <c r="D7" s="75" t="s">
        <v>2062</v>
      </c>
      <c r="E7" s="1612">
        <v>808620</v>
      </c>
      <c r="F7" s="72" t="s">
        <v>272</v>
      </c>
    </row>
    <row r="8" spans="1:6" ht="31.5" x14ac:dyDescent="0.25">
      <c r="A8" s="69">
        <v>3</v>
      </c>
      <c r="B8" s="75" t="s">
        <v>17</v>
      </c>
      <c r="C8" s="75" t="s">
        <v>41205</v>
      </c>
      <c r="D8" s="75" t="s">
        <v>41206</v>
      </c>
      <c r="E8" s="1612">
        <v>200000</v>
      </c>
      <c r="F8" s="72" t="s">
        <v>272</v>
      </c>
    </row>
    <row r="9" spans="1:6" ht="31.5" x14ac:dyDescent="0.25">
      <c r="A9" s="69">
        <v>4</v>
      </c>
      <c r="B9" s="75" t="s">
        <v>20</v>
      </c>
      <c r="C9" s="75" t="s">
        <v>41207</v>
      </c>
      <c r="D9" s="75" t="s">
        <v>22</v>
      </c>
      <c r="E9" s="1612">
        <v>200000</v>
      </c>
      <c r="F9" s="72" t="s">
        <v>272</v>
      </c>
    </row>
    <row r="10" spans="1:6" ht="63" x14ac:dyDescent="0.25">
      <c r="A10" s="69">
        <v>5</v>
      </c>
      <c r="B10" s="75" t="s">
        <v>23</v>
      </c>
      <c r="C10" s="75" t="s">
        <v>41208</v>
      </c>
      <c r="D10" s="75" t="s">
        <v>9154</v>
      </c>
      <c r="E10" s="1612">
        <v>1500000</v>
      </c>
      <c r="F10" s="72" t="s">
        <v>272</v>
      </c>
    </row>
    <row r="11" spans="1:6" x14ac:dyDescent="0.25">
      <c r="A11" s="69"/>
      <c r="B11" s="2351" t="s">
        <v>39983</v>
      </c>
      <c r="C11" s="2351"/>
      <c r="D11" s="76"/>
      <c r="E11" s="1612"/>
      <c r="F11" s="72"/>
    </row>
    <row r="12" spans="1:6" ht="94.5" x14ac:dyDescent="0.25">
      <c r="A12" s="69">
        <v>6</v>
      </c>
      <c r="B12" s="75" t="s">
        <v>295</v>
      </c>
      <c r="C12" s="75" t="s">
        <v>41209</v>
      </c>
      <c r="D12" s="75" t="s">
        <v>336</v>
      </c>
      <c r="E12" s="1612">
        <v>604310</v>
      </c>
      <c r="F12" s="72" t="s">
        <v>272</v>
      </c>
    </row>
    <row r="13" spans="1:6" ht="63" x14ac:dyDescent="0.25">
      <c r="A13" s="69">
        <v>7</v>
      </c>
      <c r="B13" s="75" t="s">
        <v>23</v>
      </c>
      <c r="C13" s="75" t="s">
        <v>41210</v>
      </c>
      <c r="D13" s="75" t="s">
        <v>9154</v>
      </c>
      <c r="E13" s="1612">
        <v>1000000</v>
      </c>
      <c r="F13" s="72" t="s">
        <v>272</v>
      </c>
    </row>
    <row r="14" spans="1:6" ht="63" x14ac:dyDescent="0.25">
      <c r="A14" s="69">
        <v>8</v>
      </c>
      <c r="B14" s="75" t="s">
        <v>299</v>
      </c>
      <c r="C14" s="75" t="s">
        <v>41211</v>
      </c>
      <c r="D14" s="75" t="s">
        <v>1244</v>
      </c>
      <c r="E14" s="1612">
        <v>1000000</v>
      </c>
      <c r="F14" s="72" t="s">
        <v>272</v>
      </c>
    </row>
    <row r="15" spans="1:6" x14ac:dyDescent="0.25">
      <c r="A15" s="2419">
        <v>9</v>
      </c>
      <c r="B15" s="2385" t="s">
        <v>301</v>
      </c>
      <c r="C15" s="2385" t="s">
        <v>41212</v>
      </c>
      <c r="D15" s="2385" t="s">
        <v>41213</v>
      </c>
      <c r="E15" s="3200">
        <v>4568965</v>
      </c>
      <c r="F15" s="2386" t="s">
        <v>272</v>
      </c>
    </row>
    <row r="16" spans="1:6" x14ac:dyDescent="0.25">
      <c r="A16" s="2419"/>
      <c r="B16" s="2385"/>
      <c r="C16" s="2385"/>
      <c r="D16" s="2385"/>
      <c r="E16" s="3200"/>
      <c r="F16" s="2386"/>
    </row>
    <row r="17" spans="1:6" x14ac:dyDescent="0.25">
      <c r="A17" s="2419"/>
      <c r="B17" s="2385"/>
      <c r="C17" s="2385"/>
      <c r="D17" s="2385"/>
      <c r="E17" s="3200"/>
      <c r="F17" s="2386"/>
    </row>
    <row r="18" spans="1:6" x14ac:dyDescent="0.25">
      <c r="A18" s="2419"/>
      <c r="B18" s="2385"/>
      <c r="C18" s="2385"/>
      <c r="D18" s="2385"/>
      <c r="E18" s="3200"/>
      <c r="F18" s="2386"/>
    </row>
    <row r="19" spans="1:6" x14ac:dyDescent="0.25">
      <c r="A19" s="2419"/>
      <c r="B19" s="2385"/>
      <c r="C19" s="2385"/>
      <c r="D19" s="2385"/>
      <c r="E19" s="3200"/>
      <c r="F19" s="2386"/>
    </row>
    <row r="20" spans="1:6" x14ac:dyDescent="0.25">
      <c r="A20" s="69"/>
      <c r="B20" s="2351" t="s">
        <v>34</v>
      </c>
      <c r="C20" s="2351"/>
      <c r="D20" s="76"/>
      <c r="E20" s="1615"/>
      <c r="F20" s="72"/>
    </row>
    <row r="21" spans="1:6" ht="47.25" x14ac:dyDescent="0.25">
      <c r="A21" s="69">
        <v>10</v>
      </c>
      <c r="B21" s="75" t="s">
        <v>309</v>
      </c>
      <c r="C21" s="75" t="s">
        <v>41214</v>
      </c>
      <c r="D21" s="75" t="s">
        <v>7095</v>
      </c>
      <c r="E21" s="1612">
        <v>8750000</v>
      </c>
      <c r="F21" s="72" t="s">
        <v>272</v>
      </c>
    </row>
    <row r="22" spans="1:6" ht="31.5" x14ac:dyDescent="0.25">
      <c r="A22" s="69">
        <v>11</v>
      </c>
      <c r="B22" s="75" t="s">
        <v>342</v>
      </c>
      <c r="C22" s="75" t="s">
        <v>41215</v>
      </c>
      <c r="D22" s="75" t="s">
        <v>7095</v>
      </c>
      <c r="E22" s="1612">
        <v>8452586</v>
      </c>
      <c r="F22" s="72" t="s">
        <v>272</v>
      </c>
    </row>
    <row r="23" spans="1:6" x14ac:dyDescent="0.25">
      <c r="A23" s="69"/>
      <c r="B23" s="2351" t="s">
        <v>5895</v>
      </c>
      <c r="C23" s="2351"/>
      <c r="D23" s="75"/>
      <c r="E23" s="1612"/>
      <c r="F23" s="72"/>
    </row>
    <row r="24" spans="1:6" ht="31.5" x14ac:dyDescent="0.25">
      <c r="A24" s="69">
        <v>12</v>
      </c>
      <c r="B24" s="75" t="s">
        <v>41216</v>
      </c>
      <c r="C24" s="75" t="s">
        <v>41217</v>
      </c>
      <c r="D24" s="75" t="s">
        <v>41218</v>
      </c>
      <c r="E24" s="1612">
        <v>1000000</v>
      </c>
      <c r="F24" s="72" t="s">
        <v>13</v>
      </c>
    </row>
    <row r="25" spans="1:6" ht="31.5" x14ac:dyDescent="0.25">
      <c r="A25" s="69">
        <v>13</v>
      </c>
      <c r="B25" s="75" t="s">
        <v>41219</v>
      </c>
      <c r="C25" s="75" t="s">
        <v>41220</v>
      </c>
      <c r="D25" s="75" t="s">
        <v>41221</v>
      </c>
      <c r="E25" s="1612">
        <v>300000</v>
      </c>
      <c r="F25" s="72" t="s">
        <v>13</v>
      </c>
    </row>
    <row r="26" spans="1:6" ht="47.25" x14ac:dyDescent="0.25">
      <c r="A26" s="69">
        <v>14</v>
      </c>
      <c r="B26" s="75" t="s">
        <v>41222</v>
      </c>
      <c r="C26" s="75" t="s">
        <v>41223</v>
      </c>
      <c r="D26" s="75" t="s">
        <v>41224</v>
      </c>
      <c r="E26" s="1612">
        <v>4000000</v>
      </c>
      <c r="F26" s="72" t="s">
        <v>13</v>
      </c>
    </row>
    <row r="27" spans="1:6" ht="31.5" x14ac:dyDescent="0.25">
      <c r="A27" s="69">
        <v>15</v>
      </c>
      <c r="B27" s="75" t="s">
        <v>41225</v>
      </c>
      <c r="C27" s="75" t="s">
        <v>41226</v>
      </c>
      <c r="D27" s="75" t="s">
        <v>41227</v>
      </c>
      <c r="E27" s="1612">
        <v>1000000</v>
      </c>
      <c r="F27" s="72" t="s">
        <v>13</v>
      </c>
    </row>
    <row r="28" spans="1:6" ht="47.25" x14ac:dyDescent="0.25">
      <c r="A28" s="2">
        <v>16</v>
      </c>
      <c r="B28" s="10" t="s">
        <v>41228</v>
      </c>
      <c r="C28" s="10" t="s">
        <v>41229</v>
      </c>
      <c r="D28" s="10" t="s">
        <v>41230</v>
      </c>
      <c r="E28" s="1387">
        <v>500000</v>
      </c>
      <c r="F28" s="97" t="s">
        <v>13</v>
      </c>
    </row>
    <row r="29" spans="1:6" ht="31.5" x14ac:dyDescent="0.25">
      <c r="A29" s="2">
        <v>17</v>
      </c>
      <c r="B29" s="10" t="s">
        <v>41231</v>
      </c>
      <c r="C29" s="10" t="s">
        <v>41232</v>
      </c>
      <c r="D29" s="10" t="s">
        <v>41233</v>
      </c>
      <c r="E29" s="1387">
        <v>1000000</v>
      </c>
      <c r="F29" s="97" t="s">
        <v>13</v>
      </c>
    </row>
    <row r="30" spans="1:6" ht="47.25" x14ac:dyDescent="0.25">
      <c r="A30" s="69">
        <v>18</v>
      </c>
      <c r="B30" s="75" t="s">
        <v>41228</v>
      </c>
      <c r="C30" s="75" t="s">
        <v>41234</v>
      </c>
      <c r="D30" s="75" t="s">
        <v>41235</v>
      </c>
      <c r="E30" s="1612">
        <v>3000000</v>
      </c>
      <c r="F30" s="72" t="s">
        <v>13</v>
      </c>
    </row>
    <row r="31" spans="1:6" x14ac:dyDescent="0.25">
      <c r="A31" s="69"/>
      <c r="B31" s="2351" t="s">
        <v>5872</v>
      </c>
      <c r="C31" s="2351"/>
      <c r="D31" s="75"/>
      <c r="E31" s="1612"/>
      <c r="F31" s="72"/>
    </row>
    <row r="32" spans="1:6" ht="63" x14ac:dyDescent="0.25">
      <c r="A32" s="69">
        <v>19</v>
      </c>
      <c r="B32" s="75" t="s">
        <v>41236</v>
      </c>
      <c r="C32" s="75" t="s">
        <v>41237</v>
      </c>
      <c r="D32" s="75" t="s">
        <v>41238</v>
      </c>
      <c r="E32" s="1612">
        <v>4000000</v>
      </c>
      <c r="F32" s="72" t="s">
        <v>13</v>
      </c>
    </row>
    <row r="33" spans="1:6" ht="31.5" x14ac:dyDescent="0.25">
      <c r="A33" s="69">
        <v>20</v>
      </c>
      <c r="B33" s="75" t="s">
        <v>41239</v>
      </c>
      <c r="C33" s="75" t="s">
        <v>41240</v>
      </c>
      <c r="D33" s="75" t="s">
        <v>41241</v>
      </c>
      <c r="E33" s="1612">
        <v>1200000</v>
      </c>
      <c r="F33" s="72" t="s">
        <v>13</v>
      </c>
    </row>
    <row r="34" spans="1:6" ht="31.5" x14ac:dyDescent="0.25">
      <c r="A34" s="69">
        <v>21</v>
      </c>
      <c r="B34" s="75" t="s">
        <v>41239</v>
      </c>
      <c r="C34" s="75" t="s">
        <v>41242</v>
      </c>
      <c r="D34" s="75" t="s">
        <v>41243</v>
      </c>
      <c r="E34" s="1612">
        <v>1000000</v>
      </c>
      <c r="F34" s="72" t="s">
        <v>13</v>
      </c>
    </row>
    <row r="35" spans="1:6" ht="31.5" x14ac:dyDescent="0.25">
      <c r="A35" s="69">
        <v>22</v>
      </c>
      <c r="B35" s="75" t="s">
        <v>41239</v>
      </c>
      <c r="C35" s="75" t="s">
        <v>41244</v>
      </c>
      <c r="D35" s="75" t="s">
        <v>41245</v>
      </c>
      <c r="E35" s="1612">
        <v>4000000</v>
      </c>
      <c r="F35" s="72" t="s">
        <v>13</v>
      </c>
    </row>
    <row r="36" spans="1:6" ht="47.25" x14ac:dyDescent="0.25">
      <c r="A36" s="69">
        <v>23</v>
      </c>
      <c r="B36" s="75" t="s">
        <v>41246</v>
      </c>
      <c r="C36" s="75" t="s">
        <v>41247</v>
      </c>
      <c r="D36" s="75" t="s">
        <v>41248</v>
      </c>
      <c r="E36" s="1612">
        <v>1200000</v>
      </c>
      <c r="F36" s="72" t="s">
        <v>13</v>
      </c>
    </row>
    <row r="37" spans="1:6" ht="31.5" x14ac:dyDescent="0.25">
      <c r="A37" s="69">
        <v>24</v>
      </c>
      <c r="B37" s="75" t="s">
        <v>41249</v>
      </c>
      <c r="C37" s="75" t="s">
        <v>41250</v>
      </c>
      <c r="D37" s="75" t="s">
        <v>25719</v>
      </c>
      <c r="E37" s="1612">
        <v>2000000</v>
      </c>
      <c r="F37" s="72" t="s">
        <v>13</v>
      </c>
    </row>
    <row r="38" spans="1:6" ht="31.5" x14ac:dyDescent="0.25">
      <c r="A38" s="69">
        <v>25</v>
      </c>
      <c r="B38" s="75" t="s">
        <v>41251</v>
      </c>
      <c r="C38" s="75" t="s">
        <v>41252</v>
      </c>
      <c r="D38" s="75" t="s">
        <v>25711</v>
      </c>
      <c r="E38" s="1612">
        <v>1000000</v>
      </c>
      <c r="F38" s="72" t="s">
        <v>13</v>
      </c>
    </row>
    <row r="39" spans="1:6" ht="31.5" x14ac:dyDescent="0.25">
      <c r="A39" s="69">
        <v>26</v>
      </c>
      <c r="B39" s="75" t="s">
        <v>41253</v>
      </c>
      <c r="C39" s="75" t="s">
        <v>41254</v>
      </c>
      <c r="D39" s="75" t="s">
        <v>41255</v>
      </c>
      <c r="E39" s="1612">
        <v>1000000</v>
      </c>
      <c r="F39" s="72" t="s">
        <v>13</v>
      </c>
    </row>
    <row r="40" spans="1:6" x14ac:dyDescent="0.25">
      <c r="A40" s="69"/>
      <c r="B40" s="2351" t="s">
        <v>1154</v>
      </c>
      <c r="C40" s="2351"/>
      <c r="D40" s="75"/>
      <c r="E40" s="1612"/>
      <c r="F40" s="72"/>
    </row>
    <row r="41" spans="1:6" ht="63" x14ac:dyDescent="0.25">
      <c r="A41" s="69">
        <v>27</v>
      </c>
      <c r="B41" s="75" t="s">
        <v>41256</v>
      </c>
      <c r="C41" s="75" t="s">
        <v>41257</v>
      </c>
      <c r="D41" s="75" t="s">
        <v>41258</v>
      </c>
      <c r="E41" s="1612">
        <v>750000</v>
      </c>
      <c r="F41" s="72" t="s">
        <v>13</v>
      </c>
    </row>
    <row r="42" spans="1:6" ht="63" x14ac:dyDescent="0.25">
      <c r="A42" s="69">
        <v>28</v>
      </c>
      <c r="B42" s="75" t="s">
        <v>41259</v>
      </c>
      <c r="C42" s="75" t="s">
        <v>41260</v>
      </c>
      <c r="D42" s="75" t="s">
        <v>41261</v>
      </c>
      <c r="E42" s="1612">
        <v>3000000</v>
      </c>
      <c r="F42" s="72" t="s">
        <v>13</v>
      </c>
    </row>
    <row r="43" spans="1:6" x14ac:dyDescent="0.25">
      <c r="A43" s="2419">
        <v>29</v>
      </c>
      <c r="B43" s="2385" t="s">
        <v>41262</v>
      </c>
      <c r="C43" s="2385" t="s">
        <v>41263</v>
      </c>
      <c r="D43" s="2385" t="s">
        <v>41264</v>
      </c>
      <c r="E43" s="3200">
        <v>300000</v>
      </c>
      <c r="F43" s="2386" t="s">
        <v>13</v>
      </c>
    </row>
    <row r="44" spans="1:6" x14ac:dyDescent="0.25">
      <c r="A44" s="2419"/>
      <c r="B44" s="2385"/>
      <c r="C44" s="2385"/>
      <c r="D44" s="2385"/>
      <c r="E44" s="3200"/>
      <c r="F44" s="2386"/>
    </row>
    <row r="45" spans="1:6" ht="31.5" x14ac:dyDescent="0.25">
      <c r="A45" s="69">
        <v>30</v>
      </c>
      <c r="B45" s="75" t="s">
        <v>41265</v>
      </c>
      <c r="C45" s="75" t="s">
        <v>41266</v>
      </c>
      <c r="D45" s="75" t="s">
        <v>41267</v>
      </c>
      <c r="E45" s="1612">
        <v>250000</v>
      </c>
      <c r="F45" s="72" t="s">
        <v>13</v>
      </c>
    </row>
    <row r="46" spans="1:6" ht="47.25" x14ac:dyDescent="0.25">
      <c r="A46" s="69">
        <v>31</v>
      </c>
      <c r="B46" s="75" t="s">
        <v>41268</v>
      </c>
      <c r="C46" s="75" t="s">
        <v>41269</v>
      </c>
      <c r="D46" s="75" t="s">
        <v>41270</v>
      </c>
      <c r="E46" s="1612">
        <v>1000000</v>
      </c>
      <c r="F46" s="72" t="s">
        <v>13</v>
      </c>
    </row>
    <row r="47" spans="1:6" ht="47.25" x14ac:dyDescent="0.25">
      <c r="A47" s="69">
        <v>32</v>
      </c>
      <c r="B47" s="75" t="s">
        <v>41271</v>
      </c>
      <c r="C47" s="75" t="s">
        <v>41272</v>
      </c>
      <c r="D47" s="75" t="s">
        <v>41273</v>
      </c>
      <c r="E47" s="1612">
        <v>300000</v>
      </c>
      <c r="F47" s="72" t="s">
        <v>13</v>
      </c>
    </row>
    <row r="48" spans="1:6" x14ac:dyDescent="0.25">
      <c r="A48" s="2419">
        <v>33</v>
      </c>
      <c r="B48" s="2385" t="s">
        <v>307</v>
      </c>
      <c r="C48" s="2385" t="s">
        <v>41274</v>
      </c>
      <c r="D48" s="2385" t="s">
        <v>41275</v>
      </c>
      <c r="E48" s="3200">
        <v>1736206</v>
      </c>
      <c r="F48" s="2386" t="s">
        <v>272</v>
      </c>
    </row>
    <row r="49" spans="1:6" x14ac:dyDescent="0.25">
      <c r="A49" s="2419"/>
      <c r="B49" s="2385"/>
      <c r="C49" s="2385"/>
      <c r="D49" s="2385"/>
      <c r="E49" s="3200"/>
      <c r="F49" s="2386"/>
    </row>
    <row r="50" spans="1:6" ht="86.25" customHeight="1" x14ac:dyDescent="0.25">
      <c r="A50" s="2419"/>
      <c r="B50" s="2385"/>
      <c r="C50" s="2385"/>
      <c r="D50" s="2385"/>
      <c r="E50" s="3200"/>
      <c r="F50" s="2386"/>
    </row>
    <row r="51" spans="1:6" x14ac:dyDescent="0.25">
      <c r="A51" s="2419">
        <v>34</v>
      </c>
      <c r="B51" s="2385" t="s">
        <v>683</v>
      </c>
      <c r="C51" s="2385" t="s">
        <v>41276</v>
      </c>
      <c r="D51" s="3100" t="s">
        <v>41277</v>
      </c>
      <c r="E51" s="3200">
        <v>3500000</v>
      </c>
      <c r="F51" s="2386" t="s">
        <v>13</v>
      </c>
    </row>
    <row r="52" spans="1:6" x14ac:dyDescent="0.25">
      <c r="A52" s="2419"/>
      <c r="B52" s="2385"/>
      <c r="C52" s="2385"/>
      <c r="D52" s="3195"/>
      <c r="E52" s="3200"/>
      <c r="F52" s="2386"/>
    </row>
    <row r="53" spans="1:6" ht="113.25" customHeight="1" x14ac:dyDescent="0.25">
      <c r="A53" s="2419"/>
      <c r="B53" s="2385"/>
      <c r="C53" s="2385"/>
      <c r="D53" s="3101"/>
      <c r="E53" s="3200"/>
      <c r="F53" s="2386"/>
    </row>
    <row r="54" spans="1:6" ht="63" x14ac:dyDescent="0.25">
      <c r="A54" s="69">
        <v>35</v>
      </c>
      <c r="B54" s="75" t="s">
        <v>41278</v>
      </c>
      <c r="C54" s="75" t="s">
        <v>41279</v>
      </c>
      <c r="D54" s="75" t="s">
        <v>41280</v>
      </c>
      <c r="E54" s="1612">
        <v>3000000</v>
      </c>
      <c r="F54" s="72" t="s">
        <v>272</v>
      </c>
    </row>
    <row r="55" spans="1:6" x14ac:dyDescent="0.25">
      <c r="A55" s="75"/>
      <c r="B55" s="2351" t="s">
        <v>949</v>
      </c>
      <c r="C55" s="2351"/>
      <c r="D55" s="2351"/>
      <c r="E55" s="1615">
        <f>SUM(E6:E54)</f>
        <v>68620687</v>
      </c>
      <c r="F55" s="72"/>
    </row>
    <row r="56" spans="1:6" x14ac:dyDescent="0.25">
      <c r="A56" s="590"/>
      <c r="B56" s="2427" t="s">
        <v>9</v>
      </c>
      <c r="C56" s="2427"/>
      <c r="D56" s="2427"/>
      <c r="E56" s="1706"/>
      <c r="F56" s="359"/>
    </row>
    <row r="57" spans="1:6" ht="47.25" x14ac:dyDescent="0.25">
      <c r="A57" s="131">
        <v>1</v>
      </c>
      <c r="B57" s="69" t="s">
        <v>269</v>
      </c>
      <c r="C57" s="7" t="s">
        <v>39672</v>
      </c>
      <c r="D57" s="69" t="s">
        <v>271</v>
      </c>
      <c r="E57" s="1612">
        <v>1000000</v>
      </c>
      <c r="F57" s="131" t="s">
        <v>272</v>
      </c>
    </row>
    <row r="58" spans="1:6" x14ac:dyDescent="0.25">
      <c r="A58" s="131"/>
      <c r="B58" s="70" t="s">
        <v>273</v>
      </c>
      <c r="C58" s="7"/>
      <c r="D58" s="69"/>
      <c r="E58" s="1612"/>
      <c r="F58" s="131"/>
    </row>
    <row r="59" spans="1:6" ht="63" x14ac:dyDescent="0.25">
      <c r="A59" s="131">
        <v>2</v>
      </c>
      <c r="B59" s="69" t="s">
        <v>274</v>
      </c>
      <c r="C59" s="7" t="s">
        <v>39673</v>
      </c>
      <c r="D59" s="69" t="s">
        <v>276</v>
      </c>
      <c r="E59" s="1612">
        <v>4500000</v>
      </c>
      <c r="F59" s="131" t="s">
        <v>277</v>
      </c>
    </row>
    <row r="60" spans="1:6" x14ac:dyDescent="0.25">
      <c r="A60" s="131"/>
      <c r="B60" s="70" t="s">
        <v>248</v>
      </c>
      <c r="C60" s="69"/>
      <c r="D60" s="69"/>
      <c r="E60" s="1615">
        <v>5500000</v>
      </c>
      <c r="F60" s="131"/>
    </row>
    <row r="61" spans="1:6" ht="78.75" x14ac:dyDescent="0.25">
      <c r="A61" s="1658">
        <v>1</v>
      </c>
      <c r="B61" s="393" t="s">
        <v>41281</v>
      </c>
      <c r="C61" s="1034" t="s">
        <v>41282</v>
      </c>
      <c r="D61" s="393" t="s">
        <v>41283</v>
      </c>
      <c r="E61" s="1712">
        <v>8500000</v>
      </c>
      <c r="F61" s="1198" t="s">
        <v>13</v>
      </c>
    </row>
    <row r="62" spans="1:6" x14ac:dyDescent="0.25">
      <c r="A62" s="90"/>
      <c r="B62" s="88" t="s">
        <v>248</v>
      </c>
      <c r="C62" s="90"/>
      <c r="D62" s="90"/>
      <c r="E62" s="1711">
        <v>8500000</v>
      </c>
      <c r="F62" s="90"/>
    </row>
    <row r="63" spans="1:6" x14ac:dyDescent="0.25">
      <c r="A63" s="90"/>
      <c r="B63" s="2353" t="s">
        <v>323</v>
      </c>
      <c r="C63" s="2354"/>
      <c r="D63" s="90"/>
      <c r="E63" s="1711"/>
      <c r="F63" s="90"/>
    </row>
    <row r="64" spans="1:6" ht="47.25" x14ac:dyDescent="0.25">
      <c r="A64" s="905">
        <v>1</v>
      </c>
      <c r="B64" s="1699" t="s">
        <v>41284</v>
      </c>
      <c r="C64" s="905"/>
      <c r="D64" s="1713" t="s">
        <v>41285</v>
      </c>
      <c r="E64" s="1626">
        <v>1000000</v>
      </c>
      <c r="F64" s="1196"/>
    </row>
    <row r="65" spans="1:6" ht="141.75" x14ac:dyDescent="0.25">
      <c r="A65" s="905">
        <v>2</v>
      </c>
      <c r="B65" s="1699" t="s">
        <v>41286</v>
      </c>
      <c r="C65" s="905"/>
      <c r="D65" s="160" t="s">
        <v>41287</v>
      </c>
      <c r="E65" s="1624">
        <v>653451</v>
      </c>
      <c r="F65" s="1196"/>
    </row>
    <row r="66" spans="1:6" ht="94.5" x14ac:dyDescent="0.25">
      <c r="A66" s="905">
        <v>3</v>
      </c>
      <c r="B66" s="1699" t="s">
        <v>41288</v>
      </c>
      <c r="C66" s="905"/>
      <c r="D66" s="1493" t="s">
        <v>41289</v>
      </c>
      <c r="E66" s="1626">
        <v>800000</v>
      </c>
      <c r="F66" s="1196"/>
    </row>
    <row r="67" spans="1:6" ht="94.5" x14ac:dyDescent="0.25">
      <c r="A67" s="905">
        <v>4</v>
      </c>
      <c r="B67" s="107" t="s">
        <v>41290</v>
      </c>
      <c r="C67" s="905"/>
      <c r="D67" s="1717" t="s">
        <v>41291</v>
      </c>
      <c r="E67" s="1624">
        <v>1736206</v>
      </c>
      <c r="F67" s="1196"/>
    </row>
    <row r="68" spans="1:6" x14ac:dyDescent="0.25">
      <c r="A68" s="750"/>
      <c r="B68" s="750" t="s">
        <v>248</v>
      </c>
      <c r="C68" s="750"/>
      <c r="D68" s="750"/>
      <c r="E68" s="1715">
        <f>SUM(E64:E67)</f>
        <v>4189657</v>
      </c>
      <c r="F68" s="1307"/>
    </row>
    <row r="69" spans="1:6" ht="31.5" x14ac:dyDescent="0.25">
      <c r="A69" s="88"/>
      <c r="B69" s="1716" t="s">
        <v>324</v>
      </c>
      <c r="C69" s="88"/>
      <c r="D69" s="88"/>
      <c r="E69" s="89">
        <f>E68+E62+E60+E55</f>
        <v>86810344</v>
      </c>
      <c r="F69" s="88"/>
    </row>
    <row r="74" spans="1:6" x14ac:dyDescent="0.25">
      <c r="A74" s="3204" t="s">
        <v>0</v>
      </c>
      <c r="B74" s="3204"/>
      <c r="C74" s="3204"/>
      <c r="D74" s="3204"/>
      <c r="E74" s="3204"/>
      <c r="F74" s="3204"/>
    </row>
    <row r="75" spans="1:6" x14ac:dyDescent="0.25">
      <c r="A75" s="3204" t="s">
        <v>41202</v>
      </c>
      <c r="B75" s="3204"/>
      <c r="C75" s="3204"/>
      <c r="D75" s="3204"/>
      <c r="E75" s="3204"/>
      <c r="F75" s="3204"/>
    </row>
    <row r="76" spans="1:6" x14ac:dyDescent="0.25">
      <c r="A76" s="3204" t="s">
        <v>281</v>
      </c>
      <c r="B76" s="3204"/>
      <c r="C76" s="3204"/>
      <c r="D76" s="3204"/>
      <c r="E76" s="3204"/>
      <c r="F76" s="3204"/>
    </row>
    <row r="77" spans="1:6" x14ac:dyDescent="0.25">
      <c r="A77" s="1921" t="s">
        <v>3</v>
      </c>
      <c r="B77" s="1932" t="s">
        <v>283</v>
      </c>
      <c r="C77" s="1922" t="s">
        <v>284</v>
      </c>
      <c r="D77" s="1922" t="s">
        <v>285</v>
      </c>
      <c r="E77" s="1923" t="s">
        <v>1202</v>
      </c>
      <c r="F77" s="1924" t="s">
        <v>287</v>
      </c>
    </row>
    <row r="78" spans="1:6" x14ac:dyDescent="0.25">
      <c r="A78" s="1933"/>
      <c r="B78" s="3205" t="s">
        <v>40</v>
      </c>
      <c r="C78" s="3206"/>
      <c r="D78" s="1934"/>
      <c r="E78" s="1935"/>
      <c r="F78" s="1934"/>
    </row>
    <row r="79" spans="1:6" ht="94.5" x14ac:dyDescent="0.25">
      <c r="A79" s="1925">
        <v>1</v>
      </c>
      <c r="B79" s="1936" t="s">
        <v>41</v>
      </c>
      <c r="C79" s="1937" t="s">
        <v>42234</v>
      </c>
      <c r="D79" s="1937" t="s">
        <v>18336</v>
      </c>
      <c r="E79" s="1938">
        <v>568965.51</v>
      </c>
      <c r="F79" s="1939" t="s">
        <v>13</v>
      </c>
    </row>
    <row r="80" spans="1:6" x14ac:dyDescent="0.25">
      <c r="A80" s="1925"/>
      <c r="B80" s="3207" t="s">
        <v>37296</v>
      </c>
      <c r="C80" s="3208"/>
      <c r="D80" s="1940"/>
      <c r="E80" s="1941"/>
      <c r="F80" s="1939"/>
    </row>
    <row r="81" spans="1:6" ht="126" x14ac:dyDescent="0.25">
      <c r="A81" s="1925">
        <v>2</v>
      </c>
      <c r="B81" s="1936" t="s">
        <v>42235</v>
      </c>
      <c r="C81" s="1937" t="s">
        <v>42236</v>
      </c>
      <c r="D81" s="1937" t="s">
        <v>42237</v>
      </c>
      <c r="E81" s="1938">
        <v>3603448.3</v>
      </c>
      <c r="F81" s="1939" t="s">
        <v>13</v>
      </c>
    </row>
    <row r="82" spans="1:6" x14ac:dyDescent="0.25">
      <c r="A82" s="1925"/>
      <c r="B82" s="1942"/>
      <c r="C82" s="1943"/>
      <c r="D82" s="1943"/>
      <c r="E82" s="1944"/>
      <c r="F82" s="1939"/>
    </row>
    <row r="83" spans="1:6" ht="126" x14ac:dyDescent="0.25">
      <c r="A83" s="1925">
        <v>3</v>
      </c>
      <c r="B83" s="1936" t="s">
        <v>41292</v>
      </c>
      <c r="C83" s="1937" t="s">
        <v>42238</v>
      </c>
      <c r="D83" s="1937" t="s">
        <v>42237</v>
      </c>
      <c r="E83" s="1938">
        <v>3603448.3</v>
      </c>
      <c r="F83" s="1939" t="s">
        <v>13</v>
      </c>
    </row>
    <row r="84" spans="1:6" x14ac:dyDescent="0.25">
      <c r="A84" s="1925"/>
      <c r="B84" s="1942"/>
      <c r="C84" s="1943"/>
      <c r="D84" s="1943"/>
      <c r="E84" s="1944"/>
      <c r="F84" s="1939"/>
    </row>
    <row r="85" spans="1:6" ht="126" x14ac:dyDescent="0.25">
      <c r="A85" s="1925">
        <v>4</v>
      </c>
      <c r="B85" s="1936" t="s">
        <v>42239</v>
      </c>
      <c r="C85" s="1937" t="s">
        <v>42240</v>
      </c>
      <c r="D85" s="1937" t="s">
        <v>42241</v>
      </c>
      <c r="E85" s="1938">
        <v>3603448.23</v>
      </c>
      <c r="F85" s="1939" t="s">
        <v>13</v>
      </c>
    </row>
    <row r="86" spans="1:6" x14ac:dyDescent="0.25">
      <c r="A86" s="93"/>
      <c r="B86" s="3201" t="s">
        <v>248</v>
      </c>
      <c r="C86" s="3202"/>
      <c r="D86" s="3203"/>
      <c r="E86" s="1945">
        <f>SUM(E79:E85)</f>
        <v>11379310.34</v>
      </c>
      <c r="F86" s="1944"/>
    </row>
    <row r="87" spans="1:6" x14ac:dyDescent="0.25">
      <c r="A87" s="3214" t="s">
        <v>42242</v>
      </c>
      <c r="B87" s="3215"/>
      <c r="C87" s="3216"/>
      <c r="D87" s="3217" t="s">
        <v>42243</v>
      </c>
      <c r="E87" s="3218"/>
      <c r="F87" s="1946"/>
    </row>
    <row r="88" spans="1:6" x14ac:dyDescent="0.25">
      <c r="A88" s="3219" t="s">
        <v>42244</v>
      </c>
      <c r="B88" s="3220"/>
      <c r="C88" s="3221"/>
      <c r="D88" s="3222" t="s">
        <v>42245</v>
      </c>
      <c r="E88" s="3223"/>
      <c r="F88" s="1947"/>
    </row>
    <row r="89" spans="1:6" x14ac:dyDescent="0.25">
      <c r="A89" s="3219" t="s">
        <v>42246</v>
      </c>
      <c r="B89" s="3220"/>
      <c r="C89" s="3221"/>
      <c r="D89" s="3222" t="s">
        <v>42247</v>
      </c>
      <c r="E89" s="3223"/>
      <c r="F89" s="1947"/>
    </row>
    <row r="90" spans="1:6" x14ac:dyDescent="0.25">
      <c r="A90" s="3209" t="s">
        <v>42248</v>
      </c>
      <c r="B90" s="3210"/>
      <c r="C90" s="3211"/>
      <c r="D90" s="3212" t="s">
        <v>42249</v>
      </c>
      <c r="E90" s="3213"/>
      <c r="F90" s="1948"/>
    </row>
  </sheetData>
  <mergeCells count="50">
    <mergeCell ref="A90:C90"/>
    <mergeCell ref="D90:E90"/>
    <mergeCell ref="A87:C87"/>
    <mergeCell ref="D87:E87"/>
    <mergeCell ref="A88:C88"/>
    <mergeCell ref="D88:E88"/>
    <mergeCell ref="A89:C89"/>
    <mergeCell ref="D89:E89"/>
    <mergeCell ref="B86:D86"/>
    <mergeCell ref="E48:E50"/>
    <mergeCell ref="D51:D53"/>
    <mergeCell ref="E51:E53"/>
    <mergeCell ref="B55:D55"/>
    <mergeCell ref="B56:D56"/>
    <mergeCell ref="B63:C63"/>
    <mergeCell ref="A75:F75"/>
    <mergeCell ref="A74:F74"/>
    <mergeCell ref="A76:F76"/>
    <mergeCell ref="B78:C78"/>
    <mergeCell ref="B80:C80"/>
    <mergeCell ref="E43:E44"/>
    <mergeCell ref="F51:F53"/>
    <mergeCell ref="A51:A53"/>
    <mergeCell ref="B51:B53"/>
    <mergeCell ref="C51:C53"/>
    <mergeCell ref="F43:F44"/>
    <mergeCell ref="A48:A50"/>
    <mergeCell ref="B48:B50"/>
    <mergeCell ref="C48:C50"/>
    <mergeCell ref="D48:D50"/>
    <mergeCell ref="F48:F50"/>
    <mergeCell ref="A43:A44"/>
    <mergeCell ref="B43:B44"/>
    <mergeCell ref="C43:C44"/>
    <mergeCell ref="D43:D44"/>
    <mergeCell ref="A15:A19"/>
    <mergeCell ref="B15:B19"/>
    <mergeCell ref="C15:C19"/>
    <mergeCell ref="D15:D19"/>
    <mergeCell ref="E15:E19"/>
    <mergeCell ref="F15:F19"/>
    <mergeCell ref="B20:C20"/>
    <mergeCell ref="B23:C23"/>
    <mergeCell ref="B31:C31"/>
    <mergeCell ref="B40:C40"/>
    <mergeCell ref="A1:F1"/>
    <mergeCell ref="A2:F2"/>
    <mergeCell ref="A3:F3"/>
    <mergeCell ref="B5:C5"/>
    <mergeCell ref="B11:C11"/>
  </mergeCells>
  <pageMargins left="0.7" right="0.7" top="0.75" bottom="0.75" header="0.3" footer="0.3"/>
  <pageSetup orientation="portrait" r:id="rId1"/>
</worksheet>
</file>

<file path=xl/worksheets/sheet2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127"/>
  <sheetViews>
    <sheetView topLeftCell="A115" workbookViewId="0">
      <selection activeCell="C93" sqref="C93"/>
    </sheetView>
  </sheetViews>
  <sheetFormatPr defaultRowHeight="15.75" x14ac:dyDescent="0.25"/>
  <cols>
    <col min="1" max="1" width="9.140625" style="128"/>
    <col min="2" max="2" width="12.5703125" style="128" customWidth="1"/>
    <col min="3" max="3" width="46.28515625" style="128" customWidth="1"/>
    <col min="4" max="4" width="16.85546875" style="128" customWidth="1"/>
    <col min="5" max="5" width="20.5703125" style="128" customWidth="1"/>
    <col min="6" max="6" width="11.5703125" style="128" customWidth="1"/>
    <col min="7" max="16384" width="9.140625" style="128"/>
  </cols>
  <sheetData>
    <row r="1" spans="1:6" x14ac:dyDescent="0.25">
      <c r="A1" s="2413" t="s">
        <v>0</v>
      </c>
      <c r="B1" s="2611"/>
      <c r="C1" s="2611"/>
      <c r="D1" s="2611"/>
      <c r="E1" s="2611"/>
      <c r="F1" s="2414"/>
    </row>
    <row r="2" spans="1:6" x14ac:dyDescent="0.25">
      <c r="A2" s="2413" t="s">
        <v>40460</v>
      </c>
      <c r="B2" s="2611"/>
      <c r="C2" s="2611"/>
      <c r="D2" s="2611"/>
      <c r="E2" s="2611"/>
      <c r="F2" s="2414"/>
    </row>
    <row r="3" spans="1:6" x14ac:dyDescent="0.25">
      <c r="A3" s="2413" t="s">
        <v>281</v>
      </c>
      <c r="B3" s="2611"/>
      <c r="C3" s="2611"/>
      <c r="D3" s="2611"/>
      <c r="E3" s="2611"/>
      <c r="F3" s="2414"/>
    </row>
    <row r="4" spans="1:6" ht="31.5" x14ac:dyDescent="0.25">
      <c r="A4" s="76" t="s">
        <v>3</v>
      </c>
      <c r="B4" s="76" t="s">
        <v>5559</v>
      </c>
      <c r="C4" s="76" t="s">
        <v>284</v>
      </c>
      <c r="D4" s="76" t="s">
        <v>4426</v>
      </c>
      <c r="E4" s="76" t="s">
        <v>1202</v>
      </c>
      <c r="F4" s="96" t="s">
        <v>1228</v>
      </c>
    </row>
    <row r="5" spans="1:6" x14ac:dyDescent="0.25">
      <c r="A5" s="75"/>
      <c r="B5" s="2348" t="s">
        <v>9</v>
      </c>
      <c r="C5" s="2350"/>
      <c r="D5" s="76"/>
      <c r="E5" s="76"/>
      <c r="F5" s="75"/>
    </row>
    <row r="6" spans="1:6" ht="47.25" x14ac:dyDescent="0.25">
      <c r="A6" s="131">
        <v>1</v>
      </c>
      <c r="B6" s="75" t="s">
        <v>2060</v>
      </c>
      <c r="C6" s="75" t="s">
        <v>40461</v>
      </c>
      <c r="D6" s="75" t="s">
        <v>329</v>
      </c>
      <c r="E6" s="187">
        <v>914200</v>
      </c>
      <c r="F6" s="72" t="s">
        <v>272</v>
      </c>
    </row>
    <row r="7" spans="1:6" ht="141.75" x14ac:dyDescent="0.25">
      <c r="A7" s="131">
        <v>2</v>
      </c>
      <c r="B7" s="75" t="s">
        <v>295</v>
      </c>
      <c r="C7" s="75" t="s">
        <v>40462</v>
      </c>
      <c r="D7" s="75" t="s">
        <v>2062</v>
      </c>
      <c r="E7" s="187">
        <v>1587511</v>
      </c>
      <c r="F7" s="72" t="s">
        <v>272</v>
      </c>
    </row>
    <row r="8" spans="1:6" ht="47.25" x14ac:dyDescent="0.25">
      <c r="A8" s="131">
        <v>3</v>
      </c>
      <c r="B8" s="75" t="s">
        <v>17</v>
      </c>
      <c r="C8" s="75" t="s">
        <v>40463</v>
      </c>
      <c r="D8" s="75" t="s">
        <v>537</v>
      </c>
      <c r="E8" s="187">
        <v>50400</v>
      </c>
      <c r="F8" s="72" t="s">
        <v>272</v>
      </c>
    </row>
    <row r="9" spans="1:6" ht="47.25" x14ac:dyDescent="0.25">
      <c r="A9" s="131">
        <v>4</v>
      </c>
      <c r="B9" s="75" t="s">
        <v>20</v>
      </c>
      <c r="C9" s="75" t="s">
        <v>40464</v>
      </c>
      <c r="D9" s="75" t="s">
        <v>537</v>
      </c>
      <c r="E9" s="187">
        <v>69000</v>
      </c>
      <c r="F9" s="72" t="s">
        <v>272</v>
      </c>
    </row>
    <row r="10" spans="1:6" ht="94.5" x14ac:dyDescent="0.25">
      <c r="A10" s="131">
        <v>5</v>
      </c>
      <c r="B10" s="75" t="s">
        <v>23</v>
      </c>
      <c r="C10" s="75" t="s">
        <v>40465</v>
      </c>
      <c r="D10" s="75" t="s">
        <v>541</v>
      </c>
      <c r="E10" s="187">
        <v>1587509.69</v>
      </c>
      <c r="F10" s="72" t="s">
        <v>272</v>
      </c>
    </row>
    <row r="11" spans="1:6" x14ac:dyDescent="0.25">
      <c r="A11" s="131"/>
      <c r="B11" s="2348" t="s">
        <v>37528</v>
      </c>
      <c r="C11" s="2350"/>
      <c r="D11" s="75"/>
      <c r="E11" s="187"/>
      <c r="F11" s="72"/>
    </row>
    <row r="12" spans="1:6" ht="110.25" x14ac:dyDescent="0.25">
      <c r="A12" s="131">
        <v>6</v>
      </c>
      <c r="B12" s="75" t="s">
        <v>295</v>
      </c>
      <c r="C12" s="75" t="s">
        <v>40466</v>
      </c>
      <c r="D12" s="75" t="s">
        <v>336</v>
      </c>
      <c r="E12" s="187">
        <v>868103.45</v>
      </c>
      <c r="F12" s="72" t="s">
        <v>272</v>
      </c>
    </row>
    <row r="13" spans="1:6" ht="94.5" x14ac:dyDescent="0.25">
      <c r="A13" s="131">
        <v>7</v>
      </c>
      <c r="B13" s="75" t="s">
        <v>23</v>
      </c>
      <c r="C13" s="75" t="s">
        <v>40467</v>
      </c>
      <c r="D13" s="75" t="s">
        <v>541</v>
      </c>
      <c r="E13" s="187">
        <v>868103.45</v>
      </c>
      <c r="F13" s="72" t="s">
        <v>272</v>
      </c>
    </row>
    <row r="14" spans="1:6" ht="94.5" x14ac:dyDescent="0.25">
      <c r="A14" s="131">
        <v>8</v>
      </c>
      <c r="B14" s="75" t="s">
        <v>299</v>
      </c>
      <c r="C14" s="75" t="s">
        <v>40468</v>
      </c>
      <c r="D14" s="75" t="s">
        <v>1244</v>
      </c>
      <c r="E14" s="187">
        <v>868103.35</v>
      </c>
      <c r="F14" s="72" t="s">
        <v>272</v>
      </c>
    </row>
    <row r="15" spans="1:6" x14ac:dyDescent="0.25">
      <c r="A15" s="131"/>
      <c r="B15" s="2348" t="s">
        <v>34</v>
      </c>
      <c r="C15" s="2350"/>
      <c r="D15" s="75"/>
      <c r="E15" s="187"/>
      <c r="F15" s="72"/>
    </row>
    <row r="16" spans="1:6" ht="47.25" x14ac:dyDescent="0.25">
      <c r="A16" s="131">
        <v>9</v>
      </c>
      <c r="B16" s="75" t="s">
        <v>309</v>
      </c>
      <c r="C16" s="75" t="s">
        <v>40469</v>
      </c>
      <c r="D16" s="75" t="s">
        <v>554</v>
      </c>
      <c r="E16" s="187">
        <v>8601293.0999999996</v>
      </c>
      <c r="F16" s="72" t="s">
        <v>272</v>
      </c>
    </row>
    <row r="17" spans="1:6" ht="47.25" x14ac:dyDescent="0.25">
      <c r="A17" s="131">
        <v>10</v>
      </c>
      <c r="B17" s="75" t="s">
        <v>342</v>
      </c>
      <c r="C17" s="75" t="s">
        <v>40470</v>
      </c>
      <c r="D17" s="75" t="s">
        <v>554</v>
      </c>
      <c r="E17" s="187">
        <v>8601293.0999999996</v>
      </c>
      <c r="F17" s="72" t="s">
        <v>272</v>
      </c>
    </row>
    <row r="18" spans="1:6" x14ac:dyDescent="0.25">
      <c r="A18" s="131"/>
      <c r="B18" s="2348" t="s">
        <v>739</v>
      </c>
      <c r="C18" s="2350"/>
      <c r="D18" s="75"/>
      <c r="E18" s="187"/>
      <c r="F18" s="72"/>
    </row>
    <row r="19" spans="1:6" ht="110.25" x14ac:dyDescent="0.25">
      <c r="A19" s="131">
        <v>11</v>
      </c>
      <c r="B19" s="75" t="s">
        <v>301</v>
      </c>
      <c r="C19" s="75" t="s">
        <v>40471</v>
      </c>
      <c r="D19" s="75" t="s">
        <v>43</v>
      </c>
      <c r="E19" s="187">
        <v>4568965.5199999996</v>
      </c>
      <c r="F19" s="72" t="s">
        <v>272</v>
      </c>
    </row>
    <row r="20" spans="1:6" x14ac:dyDescent="0.25">
      <c r="A20" s="131"/>
      <c r="B20" s="2348" t="s">
        <v>306</v>
      </c>
      <c r="C20" s="2350"/>
      <c r="D20" s="75"/>
      <c r="E20" s="187"/>
      <c r="F20" s="72"/>
    </row>
    <row r="21" spans="1:6" ht="157.5" x14ac:dyDescent="0.25">
      <c r="A21" s="131">
        <v>12</v>
      </c>
      <c r="B21" s="75" t="s">
        <v>4481</v>
      </c>
      <c r="C21" s="75" t="s">
        <v>40472</v>
      </c>
      <c r="D21" s="75" t="s">
        <v>4483</v>
      </c>
      <c r="E21" s="187">
        <v>1736206.9</v>
      </c>
      <c r="F21" s="72" t="s">
        <v>272</v>
      </c>
    </row>
    <row r="22" spans="1:6" x14ac:dyDescent="0.25">
      <c r="A22" s="131"/>
      <c r="B22" s="2348" t="s">
        <v>303</v>
      </c>
      <c r="C22" s="2350"/>
      <c r="D22" s="75"/>
      <c r="E22" s="187"/>
      <c r="F22" s="72"/>
    </row>
    <row r="23" spans="1:6" ht="346.5" x14ac:dyDescent="0.25">
      <c r="A23" s="131">
        <v>13</v>
      </c>
      <c r="B23" s="75" t="s">
        <v>40473</v>
      </c>
      <c r="C23" s="75" t="s">
        <v>40474</v>
      </c>
      <c r="D23" s="75" t="s">
        <v>40475</v>
      </c>
      <c r="E23" s="187">
        <v>91379.12</v>
      </c>
      <c r="F23" s="72" t="s">
        <v>272</v>
      </c>
    </row>
    <row r="24" spans="1:6" ht="346.5" x14ac:dyDescent="0.25">
      <c r="A24" s="131">
        <v>14</v>
      </c>
      <c r="B24" s="75" t="s">
        <v>40476</v>
      </c>
      <c r="C24" s="75" t="s">
        <v>40477</v>
      </c>
      <c r="D24" s="75" t="s">
        <v>40478</v>
      </c>
      <c r="E24" s="187">
        <v>91379.31</v>
      </c>
      <c r="F24" s="72" t="s">
        <v>272</v>
      </c>
    </row>
    <row r="25" spans="1:6" ht="346.5" x14ac:dyDescent="0.25">
      <c r="A25" s="131">
        <v>15</v>
      </c>
      <c r="B25" s="75" t="s">
        <v>40479</v>
      </c>
      <c r="C25" s="75" t="s">
        <v>40480</v>
      </c>
      <c r="D25" s="75" t="s">
        <v>40478</v>
      </c>
      <c r="E25" s="187">
        <v>91379.31</v>
      </c>
      <c r="F25" s="72" t="s">
        <v>272</v>
      </c>
    </row>
    <row r="26" spans="1:6" ht="346.5" x14ac:dyDescent="0.25">
      <c r="A26" s="131">
        <v>16</v>
      </c>
      <c r="B26" s="75" t="s">
        <v>40481</v>
      </c>
      <c r="C26" s="75" t="s">
        <v>40482</v>
      </c>
      <c r="D26" s="75" t="s">
        <v>40478</v>
      </c>
      <c r="E26" s="187">
        <v>91379.31</v>
      </c>
      <c r="F26" s="72" t="s">
        <v>272</v>
      </c>
    </row>
    <row r="27" spans="1:6" ht="346.5" x14ac:dyDescent="0.25">
      <c r="A27" s="131">
        <v>17</v>
      </c>
      <c r="B27" s="75" t="s">
        <v>40483</v>
      </c>
      <c r="C27" s="75" t="s">
        <v>40484</v>
      </c>
      <c r="D27" s="75" t="s">
        <v>40478</v>
      </c>
      <c r="E27" s="187">
        <v>91379.31</v>
      </c>
      <c r="F27" s="72" t="s">
        <v>272</v>
      </c>
    </row>
    <row r="28" spans="1:6" ht="362.25" x14ac:dyDescent="0.25">
      <c r="A28" s="131">
        <v>18</v>
      </c>
      <c r="B28" s="75" t="s">
        <v>40485</v>
      </c>
      <c r="C28" s="75" t="s">
        <v>40486</v>
      </c>
      <c r="D28" s="75" t="s">
        <v>40487</v>
      </c>
      <c r="E28" s="187">
        <v>91379.31</v>
      </c>
      <c r="F28" s="72" t="s">
        <v>272</v>
      </c>
    </row>
    <row r="29" spans="1:6" ht="409.5" x14ac:dyDescent="0.25">
      <c r="A29" s="131">
        <v>19</v>
      </c>
      <c r="B29" s="75" t="s">
        <v>40488</v>
      </c>
      <c r="C29" s="75" t="s">
        <v>40489</v>
      </c>
      <c r="D29" s="75" t="s">
        <v>40490</v>
      </c>
      <c r="E29" s="187">
        <v>91379.31</v>
      </c>
      <c r="F29" s="72" t="s">
        <v>272</v>
      </c>
    </row>
    <row r="30" spans="1:6" ht="362.25" x14ac:dyDescent="0.25">
      <c r="A30" s="131">
        <v>20</v>
      </c>
      <c r="B30" s="75" t="s">
        <v>40491</v>
      </c>
      <c r="C30" s="75" t="s">
        <v>40492</v>
      </c>
      <c r="D30" s="75" t="s">
        <v>40493</v>
      </c>
      <c r="E30" s="187">
        <v>91379.31</v>
      </c>
      <c r="F30" s="72" t="s">
        <v>272</v>
      </c>
    </row>
    <row r="31" spans="1:6" ht="346.5" x14ac:dyDescent="0.25">
      <c r="A31" s="131">
        <v>21</v>
      </c>
      <c r="B31" s="75" t="s">
        <v>40494</v>
      </c>
      <c r="C31" s="75" t="s">
        <v>40495</v>
      </c>
      <c r="D31" s="75" t="s">
        <v>40478</v>
      </c>
      <c r="E31" s="187">
        <v>91379.31</v>
      </c>
      <c r="F31" s="72" t="s">
        <v>272</v>
      </c>
    </row>
    <row r="32" spans="1:6" ht="346.5" x14ac:dyDescent="0.25">
      <c r="A32" s="131">
        <v>22</v>
      </c>
      <c r="B32" s="75" t="s">
        <v>40496</v>
      </c>
      <c r="C32" s="75" t="s">
        <v>40497</v>
      </c>
      <c r="D32" s="75" t="s">
        <v>40478</v>
      </c>
      <c r="E32" s="187">
        <v>91379.31</v>
      </c>
      <c r="F32" s="72" t="s">
        <v>272</v>
      </c>
    </row>
    <row r="33" spans="1:6" ht="346.5" x14ac:dyDescent="0.25">
      <c r="A33" s="131">
        <v>23</v>
      </c>
      <c r="B33" s="75" t="s">
        <v>40498</v>
      </c>
      <c r="C33" s="75" t="s">
        <v>40499</v>
      </c>
      <c r="D33" s="75" t="s">
        <v>40478</v>
      </c>
      <c r="E33" s="187">
        <v>91379.31</v>
      </c>
      <c r="F33" s="72" t="s">
        <v>272</v>
      </c>
    </row>
    <row r="34" spans="1:6" ht="346.5" x14ac:dyDescent="0.25">
      <c r="A34" s="131">
        <v>24</v>
      </c>
      <c r="B34" s="75" t="s">
        <v>40500</v>
      </c>
      <c r="C34" s="75" t="s">
        <v>40501</v>
      </c>
      <c r="D34" s="75" t="s">
        <v>40478</v>
      </c>
      <c r="E34" s="187">
        <v>91379.31</v>
      </c>
      <c r="F34" s="72" t="s">
        <v>272</v>
      </c>
    </row>
    <row r="35" spans="1:6" ht="362.25" x14ac:dyDescent="0.25">
      <c r="A35" s="131">
        <v>25</v>
      </c>
      <c r="B35" s="75" t="s">
        <v>40502</v>
      </c>
      <c r="C35" s="75" t="s">
        <v>40503</v>
      </c>
      <c r="D35" s="75" t="s">
        <v>40487</v>
      </c>
      <c r="E35" s="187">
        <v>91379.31</v>
      </c>
      <c r="F35" s="72" t="s">
        <v>272</v>
      </c>
    </row>
    <row r="36" spans="1:6" ht="362.25" x14ac:dyDescent="0.25">
      <c r="A36" s="131">
        <v>26</v>
      </c>
      <c r="B36" s="75" t="s">
        <v>40504</v>
      </c>
      <c r="C36" s="75" t="s">
        <v>40505</v>
      </c>
      <c r="D36" s="75" t="s">
        <v>40487</v>
      </c>
      <c r="E36" s="187">
        <v>91379.31</v>
      </c>
      <c r="F36" s="72" t="s">
        <v>272</v>
      </c>
    </row>
    <row r="37" spans="1:6" ht="362.25" x14ac:dyDescent="0.25">
      <c r="A37" s="131">
        <v>27</v>
      </c>
      <c r="B37" s="75" t="s">
        <v>40506</v>
      </c>
      <c r="C37" s="75" t="s">
        <v>40507</v>
      </c>
      <c r="D37" s="75" t="s">
        <v>40487</v>
      </c>
      <c r="E37" s="187">
        <v>91379.31</v>
      </c>
      <c r="F37" s="72" t="s">
        <v>272</v>
      </c>
    </row>
    <row r="38" spans="1:6" ht="362.25" x14ac:dyDescent="0.25">
      <c r="A38" s="131">
        <v>28</v>
      </c>
      <c r="B38" s="75" t="s">
        <v>40508</v>
      </c>
      <c r="C38" s="75" t="s">
        <v>40509</v>
      </c>
      <c r="D38" s="75" t="s">
        <v>40487</v>
      </c>
      <c r="E38" s="187">
        <v>91379.31</v>
      </c>
      <c r="F38" s="72" t="s">
        <v>272</v>
      </c>
    </row>
    <row r="39" spans="1:6" ht="346.5" x14ac:dyDescent="0.25">
      <c r="A39" s="131">
        <v>29</v>
      </c>
      <c r="B39" s="75" t="s">
        <v>40510</v>
      </c>
      <c r="C39" s="75" t="s">
        <v>40511</v>
      </c>
      <c r="D39" s="75" t="s">
        <v>40478</v>
      </c>
      <c r="E39" s="187">
        <v>91379.31</v>
      </c>
      <c r="F39" s="72" t="s">
        <v>272</v>
      </c>
    </row>
    <row r="40" spans="1:6" ht="409.5" x14ac:dyDescent="0.25">
      <c r="A40" s="131">
        <v>30</v>
      </c>
      <c r="B40" s="75" t="s">
        <v>40512</v>
      </c>
      <c r="C40" s="75" t="s">
        <v>40513</v>
      </c>
      <c r="D40" s="75" t="s">
        <v>40514</v>
      </c>
      <c r="E40" s="187">
        <v>91379.31</v>
      </c>
      <c r="F40" s="72" t="s">
        <v>272</v>
      </c>
    </row>
    <row r="41" spans="1:6" ht="409.5" x14ac:dyDescent="0.25">
      <c r="A41" s="131">
        <v>31</v>
      </c>
      <c r="B41" s="141" t="s">
        <v>40515</v>
      </c>
      <c r="C41" s="75" t="s">
        <v>40516</v>
      </c>
      <c r="D41" s="75" t="s">
        <v>40514</v>
      </c>
      <c r="E41" s="187">
        <v>91379.31</v>
      </c>
      <c r="F41" s="72"/>
    </row>
    <row r="42" spans="1:6" x14ac:dyDescent="0.25">
      <c r="A42" s="69"/>
      <c r="B42" s="2348" t="s">
        <v>5895</v>
      </c>
      <c r="C42" s="2350"/>
      <c r="D42" s="75"/>
      <c r="E42" s="187"/>
      <c r="F42" s="72"/>
    </row>
    <row r="43" spans="1:6" ht="220.5" x14ac:dyDescent="0.25">
      <c r="A43" s="69">
        <v>32</v>
      </c>
      <c r="B43" s="350" t="s">
        <v>40517</v>
      </c>
      <c r="C43" s="350" t="s">
        <v>40518</v>
      </c>
      <c r="D43" s="69" t="s">
        <v>40519</v>
      </c>
      <c r="E43" s="187">
        <v>330000</v>
      </c>
      <c r="F43" s="72" t="s">
        <v>272</v>
      </c>
    </row>
    <row r="44" spans="1:6" ht="236.25" x14ac:dyDescent="0.25">
      <c r="A44" s="69">
        <v>33</v>
      </c>
      <c r="B44" s="69" t="s">
        <v>40520</v>
      </c>
      <c r="C44" s="69" t="s">
        <v>40521</v>
      </c>
      <c r="D44" s="69" t="s">
        <v>40522</v>
      </c>
      <c r="E44" s="187">
        <v>330000</v>
      </c>
      <c r="F44" s="72" t="s">
        <v>272</v>
      </c>
    </row>
    <row r="45" spans="1:6" ht="110.25" x14ac:dyDescent="0.25">
      <c r="A45" s="69">
        <v>34</v>
      </c>
      <c r="B45" s="69" t="s">
        <v>40523</v>
      </c>
      <c r="C45" s="69" t="s">
        <v>40524</v>
      </c>
      <c r="D45" s="69" t="s">
        <v>40525</v>
      </c>
      <c r="E45" s="187">
        <v>890700</v>
      </c>
      <c r="F45" s="72" t="s">
        <v>5058</v>
      </c>
    </row>
    <row r="46" spans="1:6" ht="267.75" x14ac:dyDescent="0.25">
      <c r="A46" s="69">
        <v>35</v>
      </c>
      <c r="B46" s="350" t="s">
        <v>40526</v>
      </c>
      <c r="C46" s="350" t="s">
        <v>40527</v>
      </c>
      <c r="D46" s="69" t="s">
        <v>40528</v>
      </c>
      <c r="E46" s="187">
        <v>905000</v>
      </c>
      <c r="F46" s="72" t="s">
        <v>272</v>
      </c>
    </row>
    <row r="47" spans="1:6" ht="267.75" x14ac:dyDescent="0.25">
      <c r="A47" s="69">
        <v>36</v>
      </c>
      <c r="B47" s="350" t="s">
        <v>40529</v>
      </c>
      <c r="C47" s="350" t="s">
        <v>40530</v>
      </c>
      <c r="D47" s="69" t="s">
        <v>40531</v>
      </c>
      <c r="E47" s="187">
        <v>905000</v>
      </c>
      <c r="F47" s="72" t="s">
        <v>272</v>
      </c>
    </row>
    <row r="48" spans="1:6" ht="283.5" x14ac:dyDescent="0.25">
      <c r="A48" s="69">
        <v>37</v>
      </c>
      <c r="B48" s="350" t="s">
        <v>40523</v>
      </c>
      <c r="C48" s="350" t="s">
        <v>40532</v>
      </c>
      <c r="D48" s="350" t="s">
        <v>40533</v>
      </c>
      <c r="E48" s="187">
        <v>1500000</v>
      </c>
      <c r="F48" s="72" t="s">
        <v>272</v>
      </c>
    </row>
    <row r="49" spans="1:6" ht="283.5" x14ac:dyDescent="0.25">
      <c r="A49" s="69">
        <v>38</v>
      </c>
      <c r="B49" s="350" t="s">
        <v>40534</v>
      </c>
      <c r="C49" s="350" t="s">
        <v>40535</v>
      </c>
      <c r="D49" s="350" t="s">
        <v>40536</v>
      </c>
      <c r="E49" s="187">
        <v>922278</v>
      </c>
      <c r="F49" s="72" t="s">
        <v>272</v>
      </c>
    </row>
    <row r="50" spans="1:6" ht="299.25" x14ac:dyDescent="0.25">
      <c r="A50" s="69">
        <v>39</v>
      </c>
      <c r="B50" s="350" t="s">
        <v>40534</v>
      </c>
      <c r="C50" s="350" t="s">
        <v>40537</v>
      </c>
      <c r="D50" s="350" t="s">
        <v>40538</v>
      </c>
      <c r="E50" s="187">
        <v>1749950</v>
      </c>
      <c r="F50" s="72" t="s">
        <v>272</v>
      </c>
    </row>
    <row r="51" spans="1:6" ht="299.25" x14ac:dyDescent="0.25">
      <c r="A51" s="69">
        <v>40</v>
      </c>
      <c r="B51" s="350" t="s">
        <v>40539</v>
      </c>
      <c r="C51" s="350" t="s">
        <v>40540</v>
      </c>
      <c r="D51" s="350" t="s">
        <v>40541</v>
      </c>
      <c r="E51" s="187">
        <v>1500000</v>
      </c>
      <c r="F51" s="72" t="s">
        <v>272</v>
      </c>
    </row>
    <row r="52" spans="1:6" ht="299.25" x14ac:dyDescent="0.25">
      <c r="A52" s="69">
        <v>41</v>
      </c>
      <c r="B52" s="350" t="s">
        <v>40517</v>
      </c>
      <c r="C52" s="350" t="s">
        <v>40542</v>
      </c>
      <c r="D52" s="350" t="s">
        <v>40543</v>
      </c>
      <c r="E52" s="187">
        <v>1550833.07</v>
      </c>
      <c r="F52" s="72" t="s">
        <v>272</v>
      </c>
    </row>
    <row r="53" spans="1:6" ht="283.5" x14ac:dyDescent="0.25">
      <c r="A53" s="69">
        <v>42</v>
      </c>
      <c r="B53" s="350" t="s">
        <v>40544</v>
      </c>
      <c r="C53" s="350" t="s">
        <v>40545</v>
      </c>
      <c r="D53" s="350" t="s">
        <v>40546</v>
      </c>
      <c r="E53" s="187">
        <v>1500000</v>
      </c>
      <c r="F53" s="72" t="s">
        <v>272</v>
      </c>
    </row>
    <row r="54" spans="1:6" ht="267.75" x14ac:dyDescent="0.25">
      <c r="A54" s="69">
        <v>43</v>
      </c>
      <c r="B54" s="350" t="s">
        <v>40547</v>
      </c>
      <c r="C54" s="350" t="s">
        <v>40548</v>
      </c>
      <c r="D54" s="350" t="s">
        <v>40549</v>
      </c>
      <c r="E54" s="187">
        <v>800000</v>
      </c>
      <c r="F54" s="72" t="s">
        <v>272</v>
      </c>
    </row>
    <row r="55" spans="1:6" ht="267.75" x14ac:dyDescent="0.25">
      <c r="A55" s="69">
        <v>44</v>
      </c>
      <c r="B55" s="350" t="s">
        <v>40550</v>
      </c>
      <c r="C55" s="350" t="s">
        <v>40551</v>
      </c>
      <c r="D55" s="350" t="s">
        <v>40552</v>
      </c>
      <c r="E55" s="187">
        <v>1005000</v>
      </c>
      <c r="F55" s="72" t="s">
        <v>272</v>
      </c>
    </row>
    <row r="56" spans="1:6" ht="252" x14ac:dyDescent="0.25">
      <c r="A56" s="69">
        <v>45</v>
      </c>
      <c r="B56" s="350" t="s">
        <v>40515</v>
      </c>
      <c r="C56" s="350" t="s">
        <v>40553</v>
      </c>
      <c r="D56" s="350" t="s">
        <v>40554</v>
      </c>
      <c r="E56" s="187">
        <v>905000</v>
      </c>
      <c r="F56" s="72" t="s">
        <v>272</v>
      </c>
    </row>
    <row r="57" spans="1:6" ht="267.75" x14ac:dyDescent="0.25">
      <c r="A57" s="69">
        <v>46</v>
      </c>
      <c r="B57" s="350" t="s">
        <v>40555</v>
      </c>
      <c r="C57" s="350" t="s">
        <v>40556</v>
      </c>
      <c r="D57" s="350" t="s">
        <v>40557</v>
      </c>
      <c r="E57" s="187">
        <v>600000</v>
      </c>
      <c r="F57" s="72" t="s">
        <v>272</v>
      </c>
    </row>
    <row r="58" spans="1:6" ht="236.25" x14ac:dyDescent="0.25">
      <c r="A58" s="131">
        <v>47</v>
      </c>
      <c r="B58" s="350" t="s">
        <v>40558</v>
      </c>
      <c r="C58" s="350" t="s">
        <v>40535</v>
      </c>
      <c r="D58" s="350" t="s">
        <v>40559</v>
      </c>
      <c r="E58" s="187">
        <v>905000</v>
      </c>
      <c r="F58" s="72" t="s">
        <v>272</v>
      </c>
    </row>
    <row r="59" spans="1:6" ht="299.25" x14ac:dyDescent="0.25">
      <c r="A59" s="131">
        <v>48</v>
      </c>
      <c r="B59" s="350" t="s">
        <v>40560</v>
      </c>
      <c r="C59" s="350" t="s">
        <v>40561</v>
      </c>
      <c r="D59" s="350" t="s">
        <v>40562</v>
      </c>
      <c r="E59" s="187">
        <v>1500000</v>
      </c>
      <c r="F59" s="72" t="s">
        <v>272</v>
      </c>
    </row>
    <row r="60" spans="1:6" ht="267.75" x14ac:dyDescent="0.25">
      <c r="A60" s="131">
        <v>49</v>
      </c>
      <c r="B60" s="350" t="s">
        <v>40563</v>
      </c>
      <c r="C60" s="350" t="s">
        <v>40564</v>
      </c>
      <c r="D60" s="350" t="s">
        <v>40565</v>
      </c>
      <c r="E60" s="187">
        <v>905000</v>
      </c>
      <c r="F60" s="72" t="s">
        <v>272</v>
      </c>
    </row>
    <row r="61" spans="1:6" ht="141.75" x14ac:dyDescent="0.25">
      <c r="A61" s="131">
        <v>50</v>
      </c>
      <c r="B61" s="350" t="s">
        <v>40563</v>
      </c>
      <c r="C61" s="350" t="s">
        <v>40566</v>
      </c>
      <c r="D61" s="350" t="s">
        <v>40567</v>
      </c>
      <c r="E61" s="187">
        <v>775000</v>
      </c>
      <c r="F61" s="72" t="s">
        <v>272</v>
      </c>
    </row>
    <row r="62" spans="1:6" ht="267.75" x14ac:dyDescent="0.25">
      <c r="A62" s="131">
        <v>51</v>
      </c>
      <c r="B62" s="350" t="s">
        <v>40568</v>
      </c>
      <c r="C62" s="350" t="s">
        <v>40569</v>
      </c>
      <c r="D62" s="350" t="s">
        <v>40570</v>
      </c>
      <c r="E62" s="187">
        <v>1405000</v>
      </c>
      <c r="F62" s="72" t="s">
        <v>272</v>
      </c>
    </row>
    <row r="63" spans="1:6" ht="267.75" x14ac:dyDescent="0.25">
      <c r="A63" s="131">
        <v>52</v>
      </c>
      <c r="B63" s="350" t="s">
        <v>40571</v>
      </c>
      <c r="C63" s="350" t="s">
        <v>40572</v>
      </c>
      <c r="D63" s="350" t="s">
        <v>40573</v>
      </c>
      <c r="E63" s="187">
        <v>905000</v>
      </c>
      <c r="F63" s="72" t="s">
        <v>272</v>
      </c>
    </row>
    <row r="64" spans="1:6" ht="283.5" x14ac:dyDescent="0.25">
      <c r="A64" s="131">
        <v>53</v>
      </c>
      <c r="B64" s="350" t="s">
        <v>40574</v>
      </c>
      <c r="C64" s="350" t="s">
        <v>40575</v>
      </c>
      <c r="D64" s="350" t="s">
        <v>40576</v>
      </c>
      <c r="E64" s="187">
        <v>905000</v>
      </c>
      <c r="F64" s="72" t="s">
        <v>272</v>
      </c>
    </row>
    <row r="65" spans="1:6" ht="252" x14ac:dyDescent="0.25">
      <c r="A65" s="131">
        <v>54</v>
      </c>
      <c r="B65" s="350" t="s">
        <v>40577</v>
      </c>
      <c r="C65" s="350" t="s">
        <v>40578</v>
      </c>
      <c r="D65" s="350" t="s">
        <v>40579</v>
      </c>
      <c r="E65" s="187">
        <v>905000</v>
      </c>
      <c r="F65" s="72" t="s">
        <v>272</v>
      </c>
    </row>
    <row r="66" spans="1:6" ht="94.5" x14ac:dyDescent="0.25">
      <c r="A66" s="131">
        <v>55</v>
      </c>
      <c r="B66" s="350" t="s">
        <v>40577</v>
      </c>
      <c r="C66" s="350" t="s">
        <v>40580</v>
      </c>
      <c r="D66" s="350" t="s">
        <v>40581</v>
      </c>
      <c r="E66" s="187">
        <v>150000</v>
      </c>
      <c r="F66" s="72" t="s">
        <v>272</v>
      </c>
    </row>
    <row r="67" spans="1:6" ht="157.5" x14ac:dyDescent="0.25">
      <c r="A67" s="131">
        <v>56</v>
      </c>
      <c r="B67" s="350" t="s">
        <v>40523</v>
      </c>
      <c r="C67" s="350" t="s">
        <v>40582</v>
      </c>
      <c r="D67" s="350" t="s">
        <v>40613</v>
      </c>
      <c r="E67" s="187">
        <v>751000</v>
      </c>
      <c r="F67" s="72" t="s">
        <v>272</v>
      </c>
    </row>
    <row r="68" spans="1:6" ht="157.5" x14ac:dyDescent="0.25">
      <c r="A68" s="131">
        <v>57</v>
      </c>
      <c r="B68" s="350" t="s">
        <v>40547</v>
      </c>
      <c r="C68" s="350" t="s">
        <v>40583</v>
      </c>
      <c r="D68" s="350" t="s">
        <v>40614</v>
      </c>
      <c r="E68" s="187">
        <v>725600</v>
      </c>
      <c r="F68" s="72" t="s">
        <v>272</v>
      </c>
    </row>
    <row r="69" spans="1:6" ht="141.75" x14ac:dyDescent="0.25">
      <c r="A69" s="131">
        <v>58</v>
      </c>
      <c r="B69" s="350" t="s">
        <v>40547</v>
      </c>
      <c r="C69" s="350" t="s">
        <v>40584</v>
      </c>
      <c r="D69" s="350" t="s">
        <v>40615</v>
      </c>
      <c r="E69" s="187">
        <v>571310</v>
      </c>
      <c r="F69" s="72" t="s">
        <v>272</v>
      </c>
    </row>
    <row r="70" spans="1:6" ht="110.25" x14ac:dyDescent="0.25">
      <c r="A70" s="131">
        <v>59</v>
      </c>
      <c r="B70" s="350" t="s">
        <v>40563</v>
      </c>
      <c r="C70" s="350" t="s">
        <v>40585</v>
      </c>
      <c r="D70" s="350" t="s">
        <v>40616</v>
      </c>
      <c r="E70" s="187">
        <v>579750</v>
      </c>
      <c r="F70" s="72" t="s">
        <v>272</v>
      </c>
    </row>
    <row r="71" spans="1:6" x14ac:dyDescent="0.25">
      <c r="A71" s="131"/>
      <c r="B71" s="2348" t="s">
        <v>5872</v>
      </c>
      <c r="C71" s="2350"/>
      <c r="D71" s="350"/>
      <c r="E71" s="187"/>
      <c r="F71" s="72"/>
    </row>
    <row r="72" spans="1:6" ht="204.75" x14ac:dyDescent="0.25">
      <c r="A72" s="131">
        <v>60</v>
      </c>
      <c r="B72" s="69" t="s">
        <v>40586</v>
      </c>
      <c r="C72" s="69" t="s">
        <v>40587</v>
      </c>
      <c r="D72" s="69" t="s">
        <v>40588</v>
      </c>
      <c r="E72" s="187">
        <v>1500000</v>
      </c>
      <c r="F72" s="72" t="s">
        <v>13</v>
      </c>
    </row>
    <row r="73" spans="1:6" x14ac:dyDescent="0.25">
      <c r="A73" s="131"/>
      <c r="B73" s="2348" t="s">
        <v>219</v>
      </c>
      <c r="C73" s="2350"/>
      <c r="D73" s="75"/>
      <c r="E73" s="187"/>
      <c r="F73" s="72"/>
    </row>
    <row r="74" spans="1:6" ht="330.75" x14ac:dyDescent="0.25">
      <c r="A74" s="131">
        <v>61</v>
      </c>
      <c r="B74" s="75" t="s">
        <v>40589</v>
      </c>
      <c r="C74" s="75" t="s">
        <v>40590</v>
      </c>
      <c r="D74" s="75" t="s">
        <v>40591</v>
      </c>
      <c r="E74" s="187">
        <v>2100000</v>
      </c>
      <c r="F74" s="72" t="s">
        <v>13</v>
      </c>
    </row>
    <row r="75" spans="1:6" ht="141.75" x14ac:dyDescent="0.25">
      <c r="A75" s="131">
        <v>62</v>
      </c>
      <c r="B75" s="75" t="s">
        <v>40592</v>
      </c>
      <c r="C75" s="75" t="s">
        <v>40593</v>
      </c>
      <c r="D75" s="75" t="s">
        <v>40594</v>
      </c>
      <c r="E75" s="187">
        <v>1700000</v>
      </c>
      <c r="F75" s="72" t="s">
        <v>272</v>
      </c>
    </row>
    <row r="76" spans="1:6" ht="330.75" x14ac:dyDescent="0.25">
      <c r="A76" s="131">
        <v>62</v>
      </c>
      <c r="B76" s="75" t="s">
        <v>40589</v>
      </c>
      <c r="C76" s="75" t="s">
        <v>40595</v>
      </c>
      <c r="D76" s="75" t="s">
        <v>40596</v>
      </c>
      <c r="E76" s="187">
        <v>4700000</v>
      </c>
      <c r="F76" s="72" t="s">
        <v>272</v>
      </c>
    </row>
    <row r="77" spans="1:6" ht="110.25" x14ac:dyDescent="0.25">
      <c r="A77" s="131">
        <v>63</v>
      </c>
      <c r="B77" s="75" t="s">
        <v>40597</v>
      </c>
      <c r="C77" s="75" t="s">
        <v>40598</v>
      </c>
      <c r="D77" s="75" t="s">
        <v>40599</v>
      </c>
      <c r="E77" s="187">
        <v>1650000</v>
      </c>
      <c r="F77" s="72" t="s">
        <v>13</v>
      </c>
    </row>
    <row r="78" spans="1:6" ht="157.5" x14ac:dyDescent="0.25">
      <c r="A78" s="131">
        <v>64</v>
      </c>
      <c r="B78" s="75" t="s">
        <v>40597</v>
      </c>
      <c r="C78" s="75" t="s">
        <v>40600</v>
      </c>
      <c r="D78" s="75" t="s">
        <v>40601</v>
      </c>
      <c r="E78" s="187">
        <v>450000</v>
      </c>
      <c r="F78" s="72" t="s">
        <v>272</v>
      </c>
    </row>
    <row r="79" spans="1:6" ht="110.25" x14ac:dyDescent="0.25">
      <c r="A79" s="131">
        <v>65</v>
      </c>
      <c r="B79" s="75" t="s">
        <v>40602</v>
      </c>
      <c r="C79" s="75" t="s">
        <v>40603</v>
      </c>
      <c r="D79" s="75" t="s">
        <v>40604</v>
      </c>
      <c r="E79" s="187">
        <v>400000</v>
      </c>
      <c r="F79" s="72" t="s">
        <v>13</v>
      </c>
    </row>
    <row r="80" spans="1:6" ht="126" x14ac:dyDescent="0.25">
      <c r="A80" s="131">
        <v>66</v>
      </c>
      <c r="B80" s="75" t="s">
        <v>40605</v>
      </c>
      <c r="C80" s="75" t="s">
        <v>40606</v>
      </c>
      <c r="D80" s="75" t="s">
        <v>40607</v>
      </c>
      <c r="E80" s="187">
        <v>1700000</v>
      </c>
      <c r="F80" s="72" t="s">
        <v>272</v>
      </c>
    </row>
    <row r="81" spans="1:6" x14ac:dyDescent="0.25">
      <c r="A81" s="131"/>
      <c r="B81" s="2348" t="s">
        <v>4808</v>
      </c>
      <c r="C81" s="2350"/>
      <c r="D81" s="75"/>
      <c r="E81" s="187"/>
      <c r="F81" s="72"/>
    </row>
    <row r="82" spans="1:6" ht="236.25" x14ac:dyDescent="0.25">
      <c r="A82" s="131">
        <v>67</v>
      </c>
      <c r="B82" s="75" t="s">
        <v>40608</v>
      </c>
      <c r="C82" s="75" t="s">
        <v>40609</v>
      </c>
      <c r="D82" s="75" t="s">
        <v>40610</v>
      </c>
      <c r="E82" s="187">
        <v>4677027.2</v>
      </c>
      <c r="F82" s="72" t="s">
        <v>13</v>
      </c>
    </row>
    <row r="83" spans="1:6" ht="63" x14ac:dyDescent="0.25">
      <c r="A83" s="131">
        <v>68</v>
      </c>
      <c r="B83" s="75" t="s">
        <v>1194</v>
      </c>
      <c r="C83" s="75" t="s">
        <v>40611</v>
      </c>
      <c r="D83" s="75" t="s">
        <v>40612</v>
      </c>
      <c r="E83" s="187">
        <v>4000000</v>
      </c>
      <c r="F83" s="72" t="s">
        <v>13</v>
      </c>
    </row>
    <row r="84" spans="1:6" x14ac:dyDescent="0.25">
      <c r="A84" s="90"/>
      <c r="B84" s="2409" t="s">
        <v>248</v>
      </c>
      <c r="C84" s="2943"/>
      <c r="D84" s="2410"/>
      <c r="E84" s="1695">
        <f>SUM(E6:E83)</f>
        <v>81310344.529999986</v>
      </c>
      <c r="F84" s="90"/>
    </row>
    <row r="85" spans="1:6" x14ac:dyDescent="0.25">
      <c r="A85" s="590"/>
      <c r="B85" s="2493" t="s">
        <v>9</v>
      </c>
      <c r="C85" s="2494"/>
      <c r="D85" s="2495"/>
      <c r="E85" s="358"/>
      <c r="F85" s="359"/>
    </row>
    <row r="86" spans="1:6" ht="78.75" x14ac:dyDescent="0.25">
      <c r="A86" s="131">
        <v>1</v>
      </c>
      <c r="B86" s="69" t="s">
        <v>269</v>
      </c>
      <c r="C86" s="7" t="s">
        <v>39672</v>
      </c>
      <c r="D86" s="69" t="s">
        <v>271</v>
      </c>
      <c r="E86" s="187">
        <v>1000000</v>
      </c>
      <c r="F86" s="131" t="s">
        <v>272</v>
      </c>
    </row>
    <row r="87" spans="1:6" x14ac:dyDescent="0.25">
      <c r="A87" s="131"/>
      <c r="B87" s="70" t="s">
        <v>273</v>
      </c>
      <c r="C87" s="7"/>
      <c r="D87" s="69"/>
      <c r="E87" s="187"/>
      <c r="F87" s="131"/>
    </row>
    <row r="88" spans="1:6" ht="94.5" x14ac:dyDescent="0.25">
      <c r="A88" s="131">
        <v>2</v>
      </c>
      <c r="B88" s="69" t="s">
        <v>274</v>
      </c>
      <c r="C88" s="7" t="s">
        <v>39673</v>
      </c>
      <c r="D88" s="69" t="s">
        <v>276</v>
      </c>
      <c r="E88" s="187">
        <v>4500000</v>
      </c>
      <c r="F88" s="131" t="s">
        <v>277</v>
      </c>
    </row>
    <row r="89" spans="1:6" x14ac:dyDescent="0.25">
      <c r="A89" s="131"/>
      <c r="B89" s="70" t="s">
        <v>248</v>
      </c>
      <c r="C89" s="69"/>
      <c r="D89" s="69"/>
      <c r="E89" s="189">
        <v>5500000</v>
      </c>
      <c r="F89" s="131"/>
    </row>
    <row r="90" spans="1:6" x14ac:dyDescent="0.25">
      <c r="A90" s="88"/>
      <c r="B90" s="88" t="s">
        <v>324</v>
      </c>
      <c r="C90" s="88"/>
      <c r="D90" s="88"/>
      <c r="E90" s="89">
        <f>E89+E84</f>
        <v>86810344.529999986</v>
      </c>
      <c r="F90" s="88"/>
    </row>
    <row r="94" spans="1:6" x14ac:dyDescent="0.25">
      <c r="A94" s="3199" t="s">
        <v>0</v>
      </c>
      <c r="B94" s="3199"/>
      <c r="C94" s="3199"/>
      <c r="D94" s="3199"/>
      <c r="E94" s="3199"/>
      <c r="F94" s="3199"/>
    </row>
    <row r="95" spans="1:6" x14ac:dyDescent="0.25">
      <c r="A95" s="3199" t="s">
        <v>40460</v>
      </c>
      <c r="B95" s="3199"/>
      <c r="C95" s="3199"/>
      <c r="D95" s="3199"/>
      <c r="E95" s="3199"/>
      <c r="F95" s="3199"/>
    </row>
    <row r="96" spans="1:6" x14ac:dyDescent="0.25">
      <c r="A96" s="3199" t="s">
        <v>281</v>
      </c>
      <c r="B96" s="3199"/>
      <c r="C96" s="3199"/>
      <c r="D96" s="3199"/>
      <c r="E96" s="3199"/>
      <c r="F96" s="3199"/>
    </row>
    <row r="97" spans="1:6" ht="31.5" x14ac:dyDescent="0.25">
      <c r="A97" s="2267" t="s">
        <v>3</v>
      </c>
      <c r="B97" s="2268" t="s">
        <v>283</v>
      </c>
      <c r="C97" s="2269" t="s">
        <v>284</v>
      </c>
      <c r="D97" s="2269" t="s">
        <v>285</v>
      </c>
      <c r="E97" s="1824" t="s">
        <v>286</v>
      </c>
      <c r="F97" s="2268" t="s">
        <v>287</v>
      </c>
    </row>
    <row r="98" spans="1:6" x14ac:dyDescent="0.25">
      <c r="A98" s="1741"/>
      <c r="B98" s="2510" t="s">
        <v>27539</v>
      </c>
      <c r="C98" s="2510"/>
      <c r="D98" s="1756"/>
      <c r="E98" s="1749"/>
      <c r="F98" s="1741"/>
    </row>
    <row r="99" spans="1:6" ht="141.75" x14ac:dyDescent="0.25">
      <c r="A99" s="1756">
        <v>1</v>
      </c>
      <c r="B99" s="1741" t="s">
        <v>295</v>
      </c>
      <c r="C99" s="1830" t="s">
        <v>40462</v>
      </c>
      <c r="D99" s="1756" t="s">
        <v>488</v>
      </c>
      <c r="E99" s="1744">
        <v>382756.62</v>
      </c>
      <c r="F99" s="1960" t="s">
        <v>272</v>
      </c>
    </row>
    <row r="100" spans="1:6" ht="94.5" x14ac:dyDescent="0.25">
      <c r="A100" s="1756">
        <v>2</v>
      </c>
      <c r="B100" s="1741" t="s">
        <v>23</v>
      </c>
      <c r="C100" s="1830" t="s">
        <v>40465</v>
      </c>
      <c r="D100" s="1756" t="s">
        <v>541</v>
      </c>
      <c r="E100" s="1773">
        <v>300000</v>
      </c>
      <c r="F100" s="1960" t="s">
        <v>272</v>
      </c>
    </row>
    <row r="101" spans="1:6" x14ac:dyDescent="0.25">
      <c r="A101" s="1756"/>
      <c r="B101" s="2484" t="s">
        <v>33034</v>
      </c>
      <c r="C101" s="2511"/>
      <c r="D101" s="2485"/>
      <c r="E101" s="1806"/>
      <c r="F101" s="1741"/>
    </row>
    <row r="102" spans="1:6" ht="110.25" x14ac:dyDescent="0.25">
      <c r="A102" s="1756">
        <v>3</v>
      </c>
      <c r="B102" s="1741" t="s">
        <v>295</v>
      </c>
      <c r="C102" s="1830" t="s">
        <v>40466</v>
      </c>
      <c r="D102" s="1756" t="s">
        <v>336</v>
      </c>
      <c r="E102" s="1744">
        <v>141379.32</v>
      </c>
      <c r="F102" s="1960" t="s">
        <v>272</v>
      </c>
    </row>
    <row r="103" spans="1:6" ht="94.5" x14ac:dyDescent="0.25">
      <c r="A103" s="1756">
        <v>4</v>
      </c>
      <c r="B103" s="1741" t="s">
        <v>23</v>
      </c>
      <c r="C103" s="1830" t="s">
        <v>40467</v>
      </c>
      <c r="D103" s="1756" t="s">
        <v>541</v>
      </c>
      <c r="E103" s="1744">
        <v>100000</v>
      </c>
      <c r="F103" s="1960" t="s">
        <v>272</v>
      </c>
    </row>
    <row r="104" spans="1:6" ht="94.5" x14ac:dyDescent="0.25">
      <c r="A104" s="1756">
        <v>5</v>
      </c>
      <c r="B104" s="1741" t="s">
        <v>299</v>
      </c>
      <c r="C104" s="1830" t="s">
        <v>43860</v>
      </c>
      <c r="D104" s="1756" t="s">
        <v>1244</v>
      </c>
      <c r="E104" s="1744">
        <v>100000</v>
      </c>
      <c r="F104" s="1960" t="s">
        <v>272</v>
      </c>
    </row>
    <row r="105" spans="1:6" x14ac:dyDescent="0.25">
      <c r="A105" s="1756"/>
      <c r="B105" s="2172" t="s">
        <v>552</v>
      </c>
      <c r="C105" s="1830"/>
      <c r="D105" s="1755"/>
      <c r="E105" s="1806"/>
      <c r="F105" s="1741"/>
    </row>
    <row r="106" spans="1:6" ht="47.25" x14ac:dyDescent="0.25">
      <c r="A106" s="1756">
        <v>6</v>
      </c>
      <c r="B106" s="1960" t="s">
        <v>309</v>
      </c>
      <c r="C106" s="1830" t="s">
        <v>40469</v>
      </c>
      <c r="D106" s="1755" t="s">
        <v>554</v>
      </c>
      <c r="E106" s="1773">
        <v>500000</v>
      </c>
      <c r="F106" s="1960" t="s">
        <v>272</v>
      </c>
    </row>
    <row r="107" spans="1:6" ht="47.25" x14ac:dyDescent="0.25">
      <c r="A107" s="1756">
        <v>7</v>
      </c>
      <c r="B107" s="1960" t="s">
        <v>342</v>
      </c>
      <c r="C107" s="1830" t="s">
        <v>40470</v>
      </c>
      <c r="D107" s="1755" t="s">
        <v>554</v>
      </c>
      <c r="E107" s="1773">
        <v>1500000</v>
      </c>
      <c r="F107" s="1960" t="s">
        <v>272</v>
      </c>
    </row>
    <row r="108" spans="1:6" x14ac:dyDescent="0.25">
      <c r="A108" s="1756"/>
      <c r="B108" s="1741"/>
      <c r="C108" s="1756"/>
      <c r="D108" s="1756"/>
      <c r="E108" s="1744"/>
      <c r="F108" s="1741"/>
    </row>
    <row r="109" spans="1:6" ht="110.25" x14ac:dyDescent="0.25">
      <c r="A109" s="1756">
        <v>8</v>
      </c>
      <c r="B109" s="1960" t="s">
        <v>301</v>
      </c>
      <c r="C109" s="1830" t="s">
        <v>40471</v>
      </c>
      <c r="D109" s="1755" t="s">
        <v>43</v>
      </c>
      <c r="E109" s="1773">
        <v>568965.52</v>
      </c>
      <c r="F109" s="1960" t="s">
        <v>272</v>
      </c>
    </row>
    <row r="110" spans="1:6" x14ac:dyDescent="0.25">
      <c r="A110" s="1756"/>
      <c r="B110" s="2456" t="s">
        <v>42274</v>
      </c>
      <c r="C110" s="2459"/>
      <c r="D110" s="1755"/>
      <c r="E110" s="1773"/>
      <c r="F110" s="1741"/>
    </row>
    <row r="111" spans="1:6" ht="204.75" x14ac:dyDescent="0.25">
      <c r="A111" s="1756">
        <v>9</v>
      </c>
      <c r="B111" s="1741" t="s">
        <v>40523</v>
      </c>
      <c r="C111" s="1830" t="s">
        <v>40532</v>
      </c>
      <c r="D111" s="2177" t="s">
        <v>43861</v>
      </c>
      <c r="E111" s="1744">
        <v>500000</v>
      </c>
      <c r="F111" s="1960" t="s">
        <v>272</v>
      </c>
    </row>
    <row r="112" spans="1:6" ht="173.25" x14ac:dyDescent="0.25">
      <c r="A112" s="1756">
        <v>10</v>
      </c>
      <c r="B112" s="1960" t="s">
        <v>40534</v>
      </c>
      <c r="C112" s="1830" t="s">
        <v>40537</v>
      </c>
      <c r="D112" s="2177" t="s">
        <v>43862</v>
      </c>
      <c r="E112" s="1744">
        <v>500000</v>
      </c>
      <c r="F112" s="1960" t="s">
        <v>272</v>
      </c>
    </row>
    <row r="113" spans="1:6" ht="204.75" x14ac:dyDescent="0.25">
      <c r="A113" s="1756">
        <v>11</v>
      </c>
      <c r="B113" s="1960" t="s">
        <v>40539</v>
      </c>
      <c r="C113" s="1830" t="s">
        <v>40540</v>
      </c>
      <c r="D113" s="2177" t="s">
        <v>43863</v>
      </c>
      <c r="E113" s="1744">
        <v>600000</v>
      </c>
      <c r="F113" s="1960" t="s">
        <v>272</v>
      </c>
    </row>
    <row r="114" spans="1:6" ht="204.75" x14ac:dyDescent="0.25">
      <c r="A114" s="1756">
        <v>12</v>
      </c>
      <c r="B114" s="1960" t="s">
        <v>40517</v>
      </c>
      <c r="C114" s="1830" t="s">
        <v>40542</v>
      </c>
      <c r="D114" s="2177" t="s">
        <v>43864</v>
      </c>
      <c r="E114" s="1744">
        <v>549117.93000000005</v>
      </c>
      <c r="F114" s="1960" t="s">
        <v>272</v>
      </c>
    </row>
    <row r="115" spans="1:6" ht="204.75" x14ac:dyDescent="0.25">
      <c r="A115" s="1756">
        <v>13</v>
      </c>
      <c r="B115" s="1960" t="s">
        <v>40544</v>
      </c>
      <c r="C115" s="1830" t="s">
        <v>40545</v>
      </c>
      <c r="D115" s="2177" t="s">
        <v>43865</v>
      </c>
      <c r="E115" s="1744">
        <v>600000</v>
      </c>
      <c r="F115" s="1960" t="s">
        <v>272</v>
      </c>
    </row>
    <row r="116" spans="1:6" ht="173.25" x14ac:dyDescent="0.25">
      <c r="A116" s="1756">
        <v>14</v>
      </c>
      <c r="B116" s="1960" t="s">
        <v>40547</v>
      </c>
      <c r="C116" s="1830" t="s">
        <v>40548</v>
      </c>
      <c r="D116" s="2177" t="s">
        <v>43866</v>
      </c>
      <c r="E116" s="1744">
        <v>250000</v>
      </c>
      <c r="F116" s="1960" t="s">
        <v>272</v>
      </c>
    </row>
    <row r="117" spans="1:6" ht="157.5" x14ac:dyDescent="0.25">
      <c r="A117" s="1756">
        <v>15</v>
      </c>
      <c r="B117" s="1960" t="s">
        <v>40555</v>
      </c>
      <c r="C117" s="1830" t="s">
        <v>40556</v>
      </c>
      <c r="D117" s="2177" t="s">
        <v>43867</v>
      </c>
      <c r="E117" s="1744">
        <v>350000</v>
      </c>
      <c r="F117" s="1960" t="s">
        <v>272</v>
      </c>
    </row>
    <row r="118" spans="1:6" ht="236.25" x14ac:dyDescent="0.25">
      <c r="A118" s="1756">
        <v>16</v>
      </c>
      <c r="B118" s="1960" t="s">
        <v>40560</v>
      </c>
      <c r="C118" s="1830" t="s">
        <v>40561</v>
      </c>
      <c r="D118" s="2177" t="s">
        <v>43868</v>
      </c>
      <c r="E118" s="1744">
        <v>500000</v>
      </c>
      <c r="F118" s="1960" t="s">
        <v>272</v>
      </c>
    </row>
    <row r="119" spans="1:6" ht="126" x14ac:dyDescent="0.25">
      <c r="A119" s="1756">
        <v>17</v>
      </c>
      <c r="B119" s="1960" t="s">
        <v>40563</v>
      </c>
      <c r="C119" s="1830" t="s">
        <v>40566</v>
      </c>
      <c r="D119" s="2179" t="s">
        <v>43869</v>
      </c>
      <c r="E119" s="1744">
        <v>400000</v>
      </c>
      <c r="F119" s="1741" t="s">
        <v>272</v>
      </c>
    </row>
    <row r="120" spans="1:6" x14ac:dyDescent="0.25">
      <c r="A120" s="1756"/>
      <c r="B120" s="2510" t="s">
        <v>5872</v>
      </c>
      <c r="C120" s="2510"/>
      <c r="D120" s="1834"/>
      <c r="E120" s="1744"/>
      <c r="F120" s="1741"/>
    </row>
    <row r="121" spans="1:6" ht="236.25" x14ac:dyDescent="0.25">
      <c r="A121" s="1756">
        <v>18</v>
      </c>
      <c r="B121" s="1741" t="s">
        <v>43870</v>
      </c>
      <c r="C121" s="1756" t="s">
        <v>43871</v>
      </c>
      <c r="D121" s="2179" t="s">
        <v>43872</v>
      </c>
      <c r="E121" s="1744">
        <v>637090.94999999995</v>
      </c>
      <c r="F121" s="1960" t="s">
        <v>272</v>
      </c>
    </row>
    <row r="122" spans="1:6" x14ac:dyDescent="0.25">
      <c r="A122" s="1756"/>
      <c r="B122" s="2172" t="s">
        <v>219</v>
      </c>
      <c r="C122" s="1756"/>
      <c r="D122" s="1756"/>
      <c r="E122" s="1744"/>
      <c r="F122" s="1960"/>
    </row>
    <row r="123" spans="1:6" ht="157.5" x14ac:dyDescent="0.25">
      <c r="A123" s="1756">
        <v>19</v>
      </c>
      <c r="B123" s="1741" t="s">
        <v>40592</v>
      </c>
      <c r="C123" s="1756" t="s">
        <v>43873</v>
      </c>
      <c r="D123" s="2179" t="s">
        <v>43874</v>
      </c>
      <c r="E123" s="1744">
        <v>600000</v>
      </c>
      <c r="F123" s="1960" t="s">
        <v>272</v>
      </c>
    </row>
    <row r="124" spans="1:6" ht="204.75" x14ac:dyDescent="0.25">
      <c r="A124" s="1756">
        <v>20</v>
      </c>
      <c r="B124" s="1741" t="s">
        <v>40589</v>
      </c>
      <c r="C124" s="1756" t="s">
        <v>43875</v>
      </c>
      <c r="D124" s="2179" t="s">
        <v>43876</v>
      </c>
      <c r="E124" s="1744">
        <v>1800000</v>
      </c>
      <c r="F124" s="1960" t="s">
        <v>272</v>
      </c>
    </row>
    <row r="125" spans="1:6" ht="204.75" x14ac:dyDescent="0.25">
      <c r="A125" s="1756">
        <v>21</v>
      </c>
      <c r="B125" s="1741" t="s">
        <v>43877</v>
      </c>
      <c r="C125" s="1756" t="s">
        <v>43878</v>
      </c>
      <c r="D125" s="2179" t="s">
        <v>43879</v>
      </c>
      <c r="E125" s="1744">
        <v>500000</v>
      </c>
      <c r="F125" s="1960" t="s">
        <v>272</v>
      </c>
    </row>
    <row r="126" spans="1:6" x14ac:dyDescent="0.25">
      <c r="A126" s="1756"/>
      <c r="B126" s="2172" t="s">
        <v>704</v>
      </c>
      <c r="C126" s="1830"/>
      <c r="D126" s="1755"/>
      <c r="E126" s="1824">
        <f>SUM(E99:E125)</f>
        <v>11379310.34</v>
      </c>
      <c r="F126" s="2270"/>
    </row>
    <row r="127" spans="1:6" ht="72.75" customHeight="1" x14ac:dyDescent="0.25">
      <c r="A127" s="2453" t="s">
        <v>42111</v>
      </c>
      <c r="B127" s="2453"/>
      <c r="C127" s="2453"/>
      <c r="D127" s="2453" t="s">
        <v>42216</v>
      </c>
      <c r="E127" s="2453"/>
      <c r="F127" s="2453"/>
    </row>
  </sheetData>
  <mergeCells count="24">
    <mergeCell ref="B120:C120"/>
    <mergeCell ref="A127:C127"/>
    <mergeCell ref="D127:F127"/>
    <mergeCell ref="A94:F94"/>
    <mergeCell ref="A95:F95"/>
    <mergeCell ref="A96:F96"/>
    <mergeCell ref="B98:C98"/>
    <mergeCell ref="B101:D101"/>
    <mergeCell ref="B110:C110"/>
    <mergeCell ref="B81:C81"/>
    <mergeCell ref="B84:D84"/>
    <mergeCell ref="B85:D85"/>
    <mergeCell ref="B18:C18"/>
    <mergeCell ref="B20:C20"/>
    <mergeCell ref="B22:C22"/>
    <mergeCell ref="B42:C42"/>
    <mergeCell ref="B71:C71"/>
    <mergeCell ref="B73:C73"/>
    <mergeCell ref="B15:C15"/>
    <mergeCell ref="A1:F1"/>
    <mergeCell ref="A2:F2"/>
    <mergeCell ref="A3:F3"/>
    <mergeCell ref="B5:C5"/>
    <mergeCell ref="B11:C11"/>
  </mergeCells>
  <pageMargins left="0.7" right="0.7" top="0.75" bottom="0.75" header="0.3" footer="0.3"/>
  <pageSetup orientation="portrait" r:id="rId1"/>
</worksheet>
</file>

<file path=xl/worksheets/sheet2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F89"/>
  <sheetViews>
    <sheetView topLeftCell="A69" workbookViewId="0">
      <selection activeCell="B79" sqref="B79:C79"/>
    </sheetView>
  </sheetViews>
  <sheetFormatPr defaultRowHeight="15.75" x14ac:dyDescent="0.25"/>
  <cols>
    <col min="1" max="1" width="9.140625" style="128"/>
    <col min="2" max="2" width="20.42578125" style="128" customWidth="1"/>
    <col min="3" max="3" width="43" style="128" customWidth="1"/>
    <col min="4" max="4" width="21" style="128" customWidth="1"/>
    <col min="5" max="5" width="22.7109375" style="128" customWidth="1"/>
    <col min="6" max="6" width="12" style="128" customWidth="1"/>
    <col min="7" max="16384" width="9.140625" style="128"/>
  </cols>
  <sheetData>
    <row r="1" spans="1:6" x14ac:dyDescent="0.25">
      <c r="A1" s="2480" t="s">
        <v>0</v>
      </c>
      <c r="B1" s="2480"/>
      <c r="C1" s="2480"/>
      <c r="D1" s="2480"/>
      <c r="E1" s="2480"/>
      <c r="F1" s="2480"/>
    </row>
    <row r="2" spans="1:6" x14ac:dyDescent="0.25">
      <c r="A2" s="2480" t="s">
        <v>40239</v>
      </c>
      <c r="B2" s="2480"/>
      <c r="C2" s="2480"/>
      <c r="D2" s="2480"/>
      <c r="E2" s="2480"/>
      <c r="F2" s="2480"/>
    </row>
    <row r="3" spans="1:6" x14ac:dyDescent="0.25">
      <c r="A3" s="2480" t="s">
        <v>281</v>
      </c>
      <c r="B3" s="2480"/>
      <c r="C3" s="2480"/>
      <c r="D3" s="2480"/>
      <c r="E3" s="2480"/>
      <c r="F3" s="2480"/>
    </row>
    <row r="4" spans="1:6" x14ac:dyDescent="0.25">
      <c r="A4" s="76" t="s">
        <v>3</v>
      </c>
      <c r="B4" s="76" t="s">
        <v>5559</v>
      </c>
      <c r="C4" s="76" t="s">
        <v>284</v>
      </c>
      <c r="D4" s="76" t="s">
        <v>4426</v>
      </c>
      <c r="E4" s="185" t="s">
        <v>1202</v>
      </c>
      <c r="F4" s="96" t="s">
        <v>1228</v>
      </c>
    </row>
    <row r="5" spans="1:6" x14ac:dyDescent="0.25">
      <c r="A5" s="75"/>
      <c r="B5" s="2351" t="s">
        <v>9</v>
      </c>
      <c r="C5" s="2351"/>
      <c r="D5" s="76"/>
      <c r="E5" s="185"/>
      <c r="F5" s="75"/>
    </row>
    <row r="6" spans="1:6" ht="31.5" x14ac:dyDescent="0.25">
      <c r="A6" s="131">
        <v>1</v>
      </c>
      <c r="B6" s="69" t="s">
        <v>289</v>
      </c>
      <c r="C6" s="69" t="s">
        <v>40240</v>
      </c>
      <c r="D6" s="69" t="s">
        <v>329</v>
      </c>
      <c r="E6" s="187">
        <v>752000</v>
      </c>
      <c r="F6" s="72" t="s">
        <v>135</v>
      </c>
    </row>
    <row r="7" spans="1:6" ht="110.25" x14ac:dyDescent="0.25">
      <c r="A7" s="131">
        <v>2</v>
      </c>
      <c r="B7" s="69" t="s">
        <v>295</v>
      </c>
      <c r="C7" s="69" t="s">
        <v>40241</v>
      </c>
      <c r="D7" s="69" t="s">
        <v>488</v>
      </c>
      <c r="E7" s="187">
        <v>1736621</v>
      </c>
      <c r="F7" s="72" t="s">
        <v>135</v>
      </c>
    </row>
    <row r="8" spans="1:6" ht="31.5" x14ac:dyDescent="0.25">
      <c r="A8" s="131">
        <v>3</v>
      </c>
      <c r="B8" s="69" t="s">
        <v>17</v>
      </c>
      <c r="C8" s="69" t="s">
        <v>40242</v>
      </c>
      <c r="D8" s="69" t="s">
        <v>537</v>
      </c>
      <c r="E8" s="187">
        <v>120000</v>
      </c>
      <c r="F8" s="72" t="s">
        <v>135</v>
      </c>
    </row>
    <row r="9" spans="1:6" ht="78.75" x14ac:dyDescent="0.25">
      <c r="A9" s="131">
        <v>4</v>
      </c>
      <c r="B9" s="69" t="s">
        <v>23</v>
      </c>
      <c r="C9" s="69" t="s">
        <v>40243</v>
      </c>
      <c r="D9" s="69" t="s">
        <v>541</v>
      </c>
      <c r="E9" s="187">
        <v>1600000</v>
      </c>
      <c r="F9" s="72" t="s">
        <v>135</v>
      </c>
    </row>
    <row r="10" spans="1:6" x14ac:dyDescent="0.25">
      <c r="A10" s="131"/>
      <c r="B10" s="2348" t="s">
        <v>37528</v>
      </c>
      <c r="C10" s="2350"/>
      <c r="D10" s="69"/>
      <c r="E10" s="187"/>
      <c r="F10" s="72"/>
    </row>
    <row r="11" spans="1:6" ht="94.5" x14ac:dyDescent="0.25">
      <c r="A11" s="131">
        <v>5</v>
      </c>
      <c r="B11" s="69" t="s">
        <v>295</v>
      </c>
      <c r="C11" s="69" t="s">
        <v>40244</v>
      </c>
      <c r="D11" s="69" t="s">
        <v>336</v>
      </c>
      <c r="E11" s="187">
        <v>704310.04</v>
      </c>
      <c r="F11" s="72" t="s">
        <v>135</v>
      </c>
    </row>
    <row r="12" spans="1:6" ht="78.75" x14ac:dyDescent="0.25">
      <c r="A12" s="131">
        <v>6</v>
      </c>
      <c r="B12" s="69" t="s">
        <v>23</v>
      </c>
      <c r="C12" s="69" t="s">
        <v>40245</v>
      </c>
      <c r="D12" s="69" t="s">
        <v>541</v>
      </c>
      <c r="E12" s="187">
        <v>1100000</v>
      </c>
      <c r="F12" s="72" t="s">
        <v>135</v>
      </c>
    </row>
    <row r="13" spans="1:6" ht="78.75" x14ac:dyDescent="0.25">
      <c r="A13" s="131">
        <v>7</v>
      </c>
      <c r="B13" s="69" t="s">
        <v>299</v>
      </c>
      <c r="C13" s="69" t="s">
        <v>40246</v>
      </c>
      <c r="D13" s="69" t="s">
        <v>20320</v>
      </c>
      <c r="E13" s="187">
        <v>800000</v>
      </c>
      <c r="F13" s="72" t="s">
        <v>135</v>
      </c>
    </row>
    <row r="14" spans="1:6" x14ac:dyDescent="0.25">
      <c r="A14" s="131"/>
      <c r="B14" s="2348" t="s">
        <v>739</v>
      </c>
      <c r="C14" s="2350"/>
      <c r="D14" s="69"/>
      <c r="E14" s="187"/>
      <c r="F14" s="72"/>
    </row>
    <row r="15" spans="1:6" ht="78.75" x14ac:dyDescent="0.25">
      <c r="A15" s="131">
        <v>8</v>
      </c>
      <c r="B15" s="69" t="s">
        <v>41</v>
      </c>
      <c r="C15" s="69" t="s">
        <v>40247</v>
      </c>
      <c r="D15" s="69" t="s">
        <v>43</v>
      </c>
      <c r="E15" s="187">
        <v>4568965.5199999996</v>
      </c>
      <c r="F15" s="72" t="s">
        <v>135</v>
      </c>
    </row>
    <row r="16" spans="1:6" x14ac:dyDescent="0.25">
      <c r="A16" s="131"/>
      <c r="B16" s="2348" t="s">
        <v>37663</v>
      </c>
      <c r="C16" s="2350"/>
      <c r="D16" s="69"/>
      <c r="E16" s="187"/>
      <c r="F16" s="72"/>
    </row>
    <row r="17" spans="1:6" ht="173.25" x14ac:dyDescent="0.25">
      <c r="A17" s="131">
        <v>9</v>
      </c>
      <c r="B17" s="69" t="s">
        <v>307</v>
      </c>
      <c r="C17" s="69" t="s">
        <v>40248</v>
      </c>
      <c r="D17" s="69" t="s">
        <v>40249</v>
      </c>
      <c r="E17" s="187">
        <v>1736206.9</v>
      </c>
      <c r="F17" s="72" t="s">
        <v>135</v>
      </c>
    </row>
    <row r="18" spans="1:6" x14ac:dyDescent="0.25">
      <c r="A18" s="131"/>
      <c r="B18" s="2348" t="s">
        <v>4987</v>
      </c>
      <c r="C18" s="2350"/>
      <c r="D18" s="69"/>
      <c r="E18" s="187"/>
      <c r="F18" s="72"/>
    </row>
    <row r="19" spans="1:6" ht="252" x14ac:dyDescent="0.25">
      <c r="A19" s="131">
        <v>10</v>
      </c>
      <c r="B19" s="69" t="s">
        <v>696</v>
      </c>
      <c r="C19" s="69" t="s">
        <v>40250</v>
      </c>
      <c r="D19" s="69" t="s">
        <v>40251</v>
      </c>
      <c r="E19" s="187">
        <v>1736206.9</v>
      </c>
      <c r="F19" s="72" t="s">
        <v>135</v>
      </c>
    </row>
    <row r="20" spans="1:6" x14ac:dyDescent="0.25">
      <c r="A20" s="131"/>
      <c r="B20" s="2348" t="s">
        <v>34</v>
      </c>
      <c r="C20" s="2350"/>
      <c r="D20" s="69"/>
      <c r="E20" s="187"/>
      <c r="F20" s="72"/>
    </row>
    <row r="21" spans="1:6" ht="31.5" x14ac:dyDescent="0.25">
      <c r="A21" s="131">
        <v>11</v>
      </c>
      <c r="B21" s="69" t="s">
        <v>309</v>
      </c>
      <c r="C21" s="69" t="s">
        <v>40252</v>
      </c>
      <c r="D21" s="69" t="s">
        <v>554</v>
      </c>
      <c r="E21" s="187">
        <v>4500000</v>
      </c>
      <c r="F21" s="72" t="s">
        <v>135</v>
      </c>
    </row>
    <row r="22" spans="1:6" ht="31.5" x14ac:dyDescent="0.25">
      <c r="A22" s="131">
        <v>12</v>
      </c>
      <c r="B22" s="69" t="s">
        <v>342</v>
      </c>
      <c r="C22" s="69" t="s">
        <v>40253</v>
      </c>
      <c r="D22" s="69" t="s">
        <v>554</v>
      </c>
      <c r="E22" s="187">
        <v>12702586.210000001</v>
      </c>
      <c r="F22" s="72" t="s">
        <v>135</v>
      </c>
    </row>
    <row r="23" spans="1:6" x14ac:dyDescent="0.25">
      <c r="A23" s="131"/>
      <c r="B23" s="2348" t="s">
        <v>5895</v>
      </c>
      <c r="C23" s="2350"/>
      <c r="D23" s="69"/>
      <c r="E23" s="187"/>
      <c r="F23" s="72"/>
    </row>
    <row r="24" spans="1:6" ht="47.25" x14ac:dyDescent="0.25">
      <c r="A24" s="131">
        <v>13</v>
      </c>
      <c r="B24" s="69" t="s">
        <v>40254</v>
      </c>
      <c r="C24" s="69" t="s">
        <v>40255</v>
      </c>
      <c r="D24" s="69" t="s">
        <v>26313</v>
      </c>
      <c r="E24" s="187">
        <v>1400000</v>
      </c>
      <c r="F24" s="72" t="s">
        <v>13</v>
      </c>
    </row>
    <row r="25" spans="1:6" ht="31.5" x14ac:dyDescent="0.25">
      <c r="A25" s="131">
        <v>14</v>
      </c>
      <c r="B25" s="69" t="s">
        <v>40256</v>
      </c>
      <c r="C25" s="69" t="s">
        <v>40257</v>
      </c>
      <c r="D25" s="69" t="s">
        <v>40258</v>
      </c>
      <c r="E25" s="187">
        <v>400000</v>
      </c>
      <c r="F25" s="72" t="s">
        <v>13</v>
      </c>
    </row>
    <row r="26" spans="1:6" ht="31.5" x14ac:dyDescent="0.25">
      <c r="A26" s="131">
        <v>15</v>
      </c>
      <c r="B26" s="69" t="s">
        <v>40259</v>
      </c>
      <c r="C26" s="69" t="s">
        <v>40260</v>
      </c>
      <c r="D26" s="69" t="s">
        <v>19666</v>
      </c>
      <c r="E26" s="187">
        <v>700000</v>
      </c>
      <c r="F26" s="72" t="s">
        <v>13</v>
      </c>
    </row>
    <row r="27" spans="1:6" ht="31.5" x14ac:dyDescent="0.25">
      <c r="A27" s="131">
        <v>16</v>
      </c>
      <c r="B27" s="69" t="s">
        <v>40261</v>
      </c>
      <c r="C27" s="69" t="s">
        <v>40262</v>
      </c>
      <c r="D27" s="69" t="s">
        <v>40263</v>
      </c>
      <c r="E27" s="187">
        <v>1100000</v>
      </c>
      <c r="F27" s="72" t="s">
        <v>13</v>
      </c>
    </row>
    <row r="28" spans="1:6" ht="31.5" x14ac:dyDescent="0.25">
      <c r="A28" s="131">
        <v>17</v>
      </c>
      <c r="B28" s="69" t="s">
        <v>40264</v>
      </c>
      <c r="C28" s="69" t="s">
        <v>40265</v>
      </c>
      <c r="D28" s="69" t="s">
        <v>8770</v>
      </c>
      <c r="E28" s="187">
        <v>1300000</v>
      </c>
      <c r="F28" s="72" t="s">
        <v>13</v>
      </c>
    </row>
    <row r="29" spans="1:6" ht="31.5" x14ac:dyDescent="0.25">
      <c r="A29" s="131">
        <v>18</v>
      </c>
      <c r="B29" s="69" t="s">
        <v>40266</v>
      </c>
      <c r="C29" s="69" t="s">
        <v>40267</v>
      </c>
      <c r="D29" s="69" t="s">
        <v>40268</v>
      </c>
      <c r="E29" s="187">
        <v>1100000</v>
      </c>
      <c r="F29" s="72" t="s">
        <v>13</v>
      </c>
    </row>
    <row r="30" spans="1:6" ht="31.5" x14ac:dyDescent="0.25">
      <c r="A30" s="131">
        <v>19</v>
      </c>
      <c r="B30" s="69" t="s">
        <v>40269</v>
      </c>
      <c r="C30" s="69" t="s">
        <v>40270</v>
      </c>
      <c r="D30" s="69" t="s">
        <v>40268</v>
      </c>
      <c r="E30" s="187">
        <v>1100000</v>
      </c>
      <c r="F30" s="72" t="s">
        <v>13</v>
      </c>
    </row>
    <row r="31" spans="1:6" ht="47.25" x14ac:dyDescent="0.25">
      <c r="A31" s="131">
        <v>20</v>
      </c>
      <c r="B31" s="69" t="s">
        <v>40271</v>
      </c>
      <c r="C31" s="69" t="s">
        <v>40272</v>
      </c>
      <c r="D31" s="69" t="s">
        <v>26313</v>
      </c>
      <c r="E31" s="187">
        <v>1400000</v>
      </c>
      <c r="F31" s="72" t="s">
        <v>13</v>
      </c>
    </row>
    <row r="32" spans="1:6" ht="31.5" x14ac:dyDescent="0.25">
      <c r="A32" s="131">
        <v>21</v>
      </c>
      <c r="B32" s="69" t="s">
        <v>40273</v>
      </c>
      <c r="C32" s="69" t="s">
        <v>40274</v>
      </c>
      <c r="D32" s="69" t="s">
        <v>8770</v>
      </c>
      <c r="E32" s="187">
        <v>1300000</v>
      </c>
      <c r="F32" s="72" t="s">
        <v>13</v>
      </c>
    </row>
    <row r="33" spans="1:6" ht="31.5" x14ac:dyDescent="0.25">
      <c r="A33" s="131">
        <v>22</v>
      </c>
      <c r="B33" s="69" t="s">
        <v>40275</v>
      </c>
      <c r="C33" s="69" t="s">
        <v>40276</v>
      </c>
      <c r="D33" s="69" t="s">
        <v>40258</v>
      </c>
      <c r="E33" s="187">
        <v>400000</v>
      </c>
      <c r="F33" s="72" t="s">
        <v>13</v>
      </c>
    </row>
    <row r="34" spans="1:6" ht="31.5" x14ac:dyDescent="0.25">
      <c r="A34" s="131">
        <v>23</v>
      </c>
      <c r="B34" s="69" t="s">
        <v>40277</v>
      </c>
      <c r="C34" s="69" t="s">
        <v>40278</v>
      </c>
      <c r="D34" s="69" t="s">
        <v>40279</v>
      </c>
      <c r="E34" s="187">
        <v>400000</v>
      </c>
      <c r="F34" s="72" t="s">
        <v>13</v>
      </c>
    </row>
    <row r="35" spans="1:6" ht="31.5" x14ac:dyDescent="0.25">
      <c r="A35" s="131">
        <v>24</v>
      </c>
      <c r="B35" s="69" t="s">
        <v>40280</v>
      </c>
      <c r="C35" s="69" t="s">
        <v>40281</v>
      </c>
      <c r="D35" s="69" t="s">
        <v>40268</v>
      </c>
      <c r="E35" s="187">
        <v>1100000</v>
      </c>
      <c r="F35" s="72" t="s">
        <v>13</v>
      </c>
    </row>
    <row r="36" spans="1:6" ht="31.5" x14ac:dyDescent="0.25">
      <c r="A36" s="131">
        <v>25</v>
      </c>
      <c r="B36" s="69" t="s">
        <v>40282</v>
      </c>
      <c r="C36" s="69" t="s">
        <v>40283</v>
      </c>
      <c r="D36" s="69" t="s">
        <v>9523</v>
      </c>
      <c r="E36" s="187">
        <v>1300000</v>
      </c>
      <c r="F36" s="72" t="s">
        <v>13</v>
      </c>
    </row>
    <row r="37" spans="1:6" ht="63" x14ac:dyDescent="0.25">
      <c r="A37" s="131">
        <v>26</v>
      </c>
      <c r="B37" s="69" t="s">
        <v>40284</v>
      </c>
      <c r="C37" s="69" t="s">
        <v>40285</v>
      </c>
      <c r="D37" s="69" t="s">
        <v>40286</v>
      </c>
      <c r="E37" s="187">
        <v>2500000</v>
      </c>
      <c r="F37" s="72" t="s">
        <v>13</v>
      </c>
    </row>
    <row r="38" spans="1:6" ht="31.5" x14ac:dyDescent="0.25">
      <c r="A38" s="131">
        <v>27</v>
      </c>
      <c r="B38" s="69" t="s">
        <v>40287</v>
      </c>
      <c r="C38" s="69" t="s">
        <v>40288</v>
      </c>
      <c r="D38" s="69" t="s">
        <v>8770</v>
      </c>
      <c r="E38" s="187">
        <v>1300000</v>
      </c>
      <c r="F38" s="72" t="s">
        <v>13</v>
      </c>
    </row>
    <row r="39" spans="1:6" ht="31.5" x14ac:dyDescent="0.25">
      <c r="A39" s="131">
        <v>28</v>
      </c>
      <c r="B39" s="69" t="s">
        <v>40289</v>
      </c>
      <c r="C39" s="69" t="s">
        <v>40290</v>
      </c>
      <c r="D39" s="69" t="s">
        <v>8770</v>
      </c>
      <c r="E39" s="187">
        <v>1300000</v>
      </c>
      <c r="F39" s="72" t="s">
        <v>13</v>
      </c>
    </row>
    <row r="40" spans="1:6" ht="50.25" x14ac:dyDescent="0.25">
      <c r="A40" s="131">
        <v>29</v>
      </c>
      <c r="B40" s="69" t="s">
        <v>40291</v>
      </c>
      <c r="C40" s="69" t="s">
        <v>40292</v>
      </c>
      <c r="D40" s="69" t="s">
        <v>40293</v>
      </c>
      <c r="E40" s="187">
        <v>1300000</v>
      </c>
      <c r="F40" s="72" t="s">
        <v>13</v>
      </c>
    </row>
    <row r="41" spans="1:6" ht="31.5" x14ac:dyDescent="0.25">
      <c r="A41" s="131">
        <v>30</v>
      </c>
      <c r="B41" s="69" t="s">
        <v>40294</v>
      </c>
      <c r="C41" s="69" t="s">
        <v>40295</v>
      </c>
      <c r="D41" s="69" t="s">
        <v>40258</v>
      </c>
      <c r="E41" s="187">
        <v>400000</v>
      </c>
      <c r="F41" s="72" t="s">
        <v>13</v>
      </c>
    </row>
    <row r="42" spans="1:6" ht="31.5" x14ac:dyDescent="0.25">
      <c r="A42" s="131">
        <v>31</v>
      </c>
      <c r="B42" s="69" t="s">
        <v>40296</v>
      </c>
      <c r="C42" s="69" t="s">
        <v>40297</v>
      </c>
      <c r="D42" s="69" t="s">
        <v>40268</v>
      </c>
      <c r="E42" s="187">
        <v>1100000</v>
      </c>
      <c r="F42" s="72" t="s">
        <v>13</v>
      </c>
    </row>
    <row r="43" spans="1:6" ht="50.25" x14ac:dyDescent="0.25">
      <c r="A43" s="131">
        <v>32</v>
      </c>
      <c r="B43" s="69" t="s">
        <v>40298</v>
      </c>
      <c r="C43" s="69" t="s">
        <v>40299</v>
      </c>
      <c r="D43" s="69" t="s">
        <v>40300</v>
      </c>
      <c r="E43" s="187">
        <v>1300000</v>
      </c>
      <c r="F43" s="72" t="s">
        <v>13</v>
      </c>
    </row>
    <row r="44" spans="1:6" ht="31.5" x14ac:dyDescent="0.25">
      <c r="A44" s="131">
        <v>33</v>
      </c>
      <c r="B44" s="69" t="s">
        <v>40301</v>
      </c>
      <c r="C44" s="69" t="s">
        <v>40302</v>
      </c>
      <c r="D44" s="69" t="s">
        <v>8770</v>
      </c>
      <c r="E44" s="187">
        <v>1300000</v>
      </c>
      <c r="F44" s="72" t="s">
        <v>13</v>
      </c>
    </row>
    <row r="45" spans="1:6" ht="31.5" x14ac:dyDescent="0.25">
      <c r="A45" s="131">
        <v>34</v>
      </c>
      <c r="B45" s="69" t="s">
        <v>40303</v>
      </c>
      <c r="C45" s="69" t="s">
        <v>40304</v>
      </c>
      <c r="D45" s="69" t="s">
        <v>40268</v>
      </c>
      <c r="E45" s="187">
        <v>1100000</v>
      </c>
      <c r="F45" s="72" t="s">
        <v>13</v>
      </c>
    </row>
    <row r="46" spans="1:6" ht="31.5" x14ac:dyDescent="0.25">
      <c r="A46" s="131">
        <v>35</v>
      </c>
      <c r="B46" s="69" t="s">
        <v>40305</v>
      </c>
      <c r="C46" s="69" t="s">
        <v>40306</v>
      </c>
      <c r="D46" s="69" t="s">
        <v>40268</v>
      </c>
      <c r="E46" s="187">
        <v>1100000</v>
      </c>
      <c r="F46" s="72" t="s">
        <v>13</v>
      </c>
    </row>
    <row r="47" spans="1:6" x14ac:dyDescent="0.25">
      <c r="A47" s="131"/>
      <c r="B47" s="2348" t="s">
        <v>34435</v>
      </c>
      <c r="C47" s="2350"/>
      <c r="D47" s="69"/>
      <c r="E47" s="187"/>
      <c r="F47" s="72"/>
    </row>
    <row r="48" spans="1:6" ht="50.25" x14ac:dyDescent="0.25">
      <c r="A48" s="131">
        <v>36</v>
      </c>
      <c r="B48" s="69" t="s">
        <v>40307</v>
      </c>
      <c r="C48" s="69" t="s">
        <v>40308</v>
      </c>
      <c r="D48" s="69" t="s">
        <v>40293</v>
      </c>
      <c r="E48" s="187">
        <v>1300000</v>
      </c>
      <c r="F48" s="72" t="s">
        <v>13</v>
      </c>
    </row>
    <row r="49" spans="1:6" ht="47.25" x14ac:dyDescent="0.25">
      <c r="A49" s="131">
        <v>37</v>
      </c>
      <c r="B49" s="69" t="s">
        <v>40309</v>
      </c>
      <c r="C49" s="69" t="s">
        <v>40310</v>
      </c>
      <c r="D49" s="69" t="s">
        <v>40311</v>
      </c>
      <c r="E49" s="187">
        <v>4800000</v>
      </c>
      <c r="F49" s="72" t="s">
        <v>13</v>
      </c>
    </row>
    <row r="50" spans="1:6" ht="47.25" x14ac:dyDescent="0.25">
      <c r="A50" s="131">
        <v>38</v>
      </c>
      <c r="B50" s="69" t="s">
        <v>40312</v>
      </c>
      <c r="C50" s="69" t="s">
        <v>40313</v>
      </c>
      <c r="D50" s="69" t="s">
        <v>40314</v>
      </c>
      <c r="E50" s="187">
        <v>1200000</v>
      </c>
      <c r="F50" s="72" t="s">
        <v>13</v>
      </c>
    </row>
    <row r="51" spans="1:6" ht="63" x14ac:dyDescent="0.25">
      <c r="A51" s="131">
        <v>39</v>
      </c>
      <c r="B51" s="69" t="s">
        <v>40315</v>
      </c>
      <c r="C51" s="69" t="s">
        <v>40316</v>
      </c>
      <c r="D51" s="69" t="s">
        <v>40317</v>
      </c>
      <c r="E51" s="187">
        <v>1700000</v>
      </c>
      <c r="F51" s="72" t="s">
        <v>13</v>
      </c>
    </row>
    <row r="52" spans="1:6" ht="94.5" x14ac:dyDescent="0.25">
      <c r="A52" s="131">
        <v>40</v>
      </c>
      <c r="B52" s="69" t="s">
        <v>40318</v>
      </c>
      <c r="C52" s="69" t="s">
        <v>40319</v>
      </c>
      <c r="D52" s="69" t="s">
        <v>40320</v>
      </c>
      <c r="E52" s="187">
        <v>400000</v>
      </c>
      <c r="F52" s="72" t="s">
        <v>13</v>
      </c>
    </row>
    <row r="53" spans="1:6" ht="94.5" x14ac:dyDescent="0.25">
      <c r="A53" s="131">
        <v>41</v>
      </c>
      <c r="B53" s="69" t="s">
        <v>40321</v>
      </c>
      <c r="C53" s="69" t="s">
        <v>40322</v>
      </c>
      <c r="D53" s="69" t="s">
        <v>40323</v>
      </c>
      <c r="E53" s="187">
        <v>500000</v>
      </c>
      <c r="F53" s="72" t="s">
        <v>13</v>
      </c>
    </row>
    <row r="54" spans="1:6" ht="31.5" x14ac:dyDescent="0.25">
      <c r="A54" s="131">
        <v>42</v>
      </c>
      <c r="B54" s="69" t="s">
        <v>40321</v>
      </c>
      <c r="C54" s="69" t="s">
        <v>40324</v>
      </c>
      <c r="D54" s="69" t="s">
        <v>40268</v>
      </c>
      <c r="E54" s="187">
        <v>1100000</v>
      </c>
      <c r="F54" s="72" t="s">
        <v>13</v>
      </c>
    </row>
    <row r="55" spans="1:6" x14ac:dyDescent="0.25">
      <c r="A55" s="131"/>
      <c r="B55" s="2348" t="s">
        <v>219</v>
      </c>
      <c r="C55" s="2350"/>
      <c r="D55" s="69"/>
      <c r="E55" s="187"/>
      <c r="F55" s="72" t="s">
        <v>13</v>
      </c>
    </row>
    <row r="56" spans="1:6" ht="31.5" x14ac:dyDescent="0.25">
      <c r="A56" s="131">
        <v>43</v>
      </c>
      <c r="B56" s="69" t="s">
        <v>40325</v>
      </c>
      <c r="C56" s="69" t="s">
        <v>40326</v>
      </c>
      <c r="D56" s="69" t="s">
        <v>40279</v>
      </c>
      <c r="E56" s="187">
        <v>400000</v>
      </c>
      <c r="F56" s="72" t="s">
        <v>13</v>
      </c>
    </row>
    <row r="57" spans="1:6" ht="47.25" x14ac:dyDescent="0.25">
      <c r="A57" s="131">
        <v>44</v>
      </c>
      <c r="B57" s="69" t="s">
        <v>40325</v>
      </c>
      <c r="C57" s="69" t="s">
        <v>40327</v>
      </c>
      <c r="D57" s="69" t="s">
        <v>40328</v>
      </c>
      <c r="E57" s="187">
        <v>776421</v>
      </c>
      <c r="F57" s="72" t="s">
        <v>13</v>
      </c>
    </row>
    <row r="58" spans="1:6" ht="78.75" x14ac:dyDescent="0.25">
      <c r="A58" s="131">
        <v>45</v>
      </c>
      <c r="B58" s="69" t="s">
        <v>40329</v>
      </c>
      <c r="C58" s="69" t="s">
        <v>40330</v>
      </c>
      <c r="D58" s="2" t="s">
        <v>40331</v>
      </c>
      <c r="E58" s="187">
        <v>1900000</v>
      </c>
      <c r="F58" s="72" t="s">
        <v>13</v>
      </c>
    </row>
    <row r="59" spans="1:6" ht="31.5" x14ac:dyDescent="0.25">
      <c r="A59" s="131">
        <v>46</v>
      </c>
      <c r="B59" s="69" t="s">
        <v>40332</v>
      </c>
      <c r="C59" s="69" t="s">
        <v>40333</v>
      </c>
      <c r="D59" s="69" t="s">
        <v>40279</v>
      </c>
      <c r="E59" s="187">
        <v>400000</v>
      </c>
      <c r="F59" s="72" t="s">
        <v>13</v>
      </c>
    </row>
    <row r="60" spans="1:6" ht="31.5" x14ac:dyDescent="0.25">
      <c r="A60" s="131">
        <v>47</v>
      </c>
      <c r="B60" s="69" t="s">
        <v>40334</v>
      </c>
      <c r="C60" s="69" t="s">
        <v>40335</v>
      </c>
      <c r="D60" s="69" t="s">
        <v>40279</v>
      </c>
      <c r="E60" s="187">
        <v>400000</v>
      </c>
      <c r="F60" s="72" t="s">
        <v>13</v>
      </c>
    </row>
    <row r="61" spans="1:6" x14ac:dyDescent="0.25">
      <c r="A61" s="131"/>
      <c r="B61" s="2348" t="s">
        <v>4808</v>
      </c>
      <c r="C61" s="2350"/>
      <c r="D61" s="69"/>
      <c r="E61" s="187"/>
      <c r="F61" s="72" t="s">
        <v>13</v>
      </c>
    </row>
    <row r="62" spans="1:6" ht="63" x14ac:dyDescent="0.25">
      <c r="A62" s="131">
        <v>48</v>
      </c>
      <c r="B62" s="69" t="s">
        <v>16863</v>
      </c>
      <c r="C62" s="69" t="s">
        <v>40336</v>
      </c>
      <c r="D62" s="69" t="s">
        <v>40337</v>
      </c>
      <c r="E62" s="187">
        <v>4000000</v>
      </c>
      <c r="F62" s="72" t="s">
        <v>13</v>
      </c>
    </row>
    <row r="63" spans="1:6" ht="236.25" x14ac:dyDescent="0.25">
      <c r="A63" s="131">
        <v>49</v>
      </c>
      <c r="B63" s="69" t="s">
        <v>17300</v>
      </c>
      <c r="C63" s="69" t="s">
        <v>40338</v>
      </c>
      <c r="D63" s="934" t="s">
        <v>40339</v>
      </c>
      <c r="E63" s="187">
        <v>4677027.2</v>
      </c>
      <c r="F63" s="72" t="s">
        <v>13</v>
      </c>
    </row>
    <row r="64" spans="1:6" x14ac:dyDescent="0.25">
      <c r="A64" s="131"/>
      <c r="B64" s="2348" t="s">
        <v>248</v>
      </c>
      <c r="C64" s="2349"/>
      <c r="D64" s="2350"/>
      <c r="E64" s="189">
        <f>SUM(E6:E63)</f>
        <v>81310344.769999996</v>
      </c>
      <c r="F64" s="72"/>
    </row>
    <row r="65" spans="1:6" x14ac:dyDescent="0.25">
      <c r="A65" s="590"/>
      <c r="B65" s="2427" t="s">
        <v>9</v>
      </c>
      <c r="C65" s="2427"/>
      <c r="D65" s="2427"/>
      <c r="E65" s="358"/>
      <c r="F65" s="359"/>
    </row>
    <row r="66" spans="1:6" ht="63" x14ac:dyDescent="0.25">
      <c r="A66" s="131">
        <v>1</v>
      </c>
      <c r="B66" s="69" t="s">
        <v>269</v>
      </c>
      <c r="C66" s="7" t="s">
        <v>39672</v>
      </c>
      <c r="D66" s="69" t="s">
        <v>271</v>
      </c>
      <c r="E66" s="187">
        <v>1000000</v>
      </c>
      <c r="F66" s="131" t="s">
        <v>272</v>
      </c>
    </row>
    <row r="67" spans="1:6" x14ac:dyDescent="0.25">
      <c r="A67" s="131"/>
      <c r="B67" s="70" t="s">
        <v>273</v>
      </c>
      <c r="C67" s="7"/>
      <c r="D67" s="69"/>
      <c r="E67" s="187"/>
      <c r="F67" s="131"/>
    </row>
    <row r="68" spans="1:6" ht="63" x14ac:dyDescent="0.25">
      <c r="A68" s="131">
        <v>2</v>
      </c>
      <c r="B68" s="69" t="s">
        <v>274</v>
      </c>
      <c r="C68" s="7" t="s">
        <v>39673</v>
      </c>
      <c r="D68" s="69" t="s">
        <v>276</v>
      </c>
      <c r="E68" s="187">
        <v>4500000</v>
      </c>
      <c r="F68" s="131" t="s">
        <v>277</v>
      </c>
    </row>
    <row r="69" spans="1:6" x14ac:dyDescent="0.25">
      <c r="A69" s="131"/>
      <c r="B69" s="70" t="s">
        <v>248</v>
      </c>
      <c r="C69" s="69"/>
      <c r="D69" s="69"/>
      <c r="E69" s="189">
        <v>5500000</v>
      </c>
      <c r="F69" s="131"/>
    </row>
    <row r="70" spans="1:6" x14ac:dyDescent="0.25">
      <c r="A70" s="88"/>
      <c r="B70" s="88" t="s">
        <v>324</v>
      </c>
      <c r="C70" s="88"/>
      <c r="D70" s="88"/>
      <c r="E70" s="89">
        <f>E69+E64</f>
        <v>86810344.769999996</v>
      </c>
      <c r="F70" s="88"/>
    </row>
    <row r="75" spans="1:6" x14ac:dyDescent="0.25">
      <c r="A75" s="3204" t="s">
        <v>0</v>
      </c>
      <c r="B75" s="3204"/>
      <c r="C75" s="3204"/>
      <c r="D75" s="3204"/>
      <c r="E75" s="3204"/>
      <c r="F75" s="3204"/>
    </row>
    <row r="76" spans="1:6" x14ac:dyDescent="0.25">
      <c r="A76" s="3204" t="s">
        <v>40239</v>
      </c>
      <c r="B76" s="3204"/>
      <c r="C76" s="3204"/>
      <c r="D76" s="3204"/>
      <c r="E76" s="3204"/>
      <c r="F76" s="3204"/>
    </row>
    <row r="77" spans="1:6" x14ac:dyDescent="0.25">
      <c r="A77" s="3204" t="s">
        <v>281</v>
      </c>
      <c r="B77" s="3204"/>
      <c r="C77" s="3204"/>
      <c r="D77" s="3204"/>
      <c r="E77" s="3204"/>
      <c r="F77" s="3204"/>
    </row>
    <row r="78" spans="1:6" x14ac:dyDescent="0.25">
      <c r="A78" s="2271" t="s">
        <v>3</v>
      </c>
      <c r="B78" s="1922" t="s">
        <v>283</v>
      </c>
      <c r="C78" s="1922" t="s">
        <v>284</v>
      </c>
      <c r="D78" s="1922" t="s">
        <v>285</v>
      </c>
      <c r="E78" s="1923" t="s">
        <v>286</v>
      </c>
      <c r="F78" s="1922" t="s">
        <v>287</v>
      </c>
    </row>
    <row r="79" spans="1:6" x14ac:dyDescent="0.25">
      <c r="A79" s="2182"/>
      <c r="B79" s="2522" t="s">
        <v>40</v>
      </c>
      <c r="C79" s="2524"/>
      <c r="D79" s="2182"/>
      <c r="E79" s="2183"/>
      <c r="F79" s="2182"/>
    </row>
    <row r="80" spans="1:6" ht="78.75" x14ac:dyDescent="0.25">
      <c r="A80" s="2182">
        <v>1</v>
      </c>
      <c r="B80" s="2186" t="s">
        <v>41</v>
      </c>
      <c r="C80" s="2182" t="s">
        <v>40247</v>
      </c>
      <c r="D80" s="2186" t="s">
        <v>43</v>
      </c>
      <c r="E80" s="1742">
        <v>568965.52</v>
      </c>
      <c r="F80" s="2186" t="s">
        <v>135</v>
      </c>
    </row>
    <row r="81" spans="1:6" x14ac:dyDescent="0.25">
      <c r="A81" s="2182"/>
      <c r="B81" s="2528" t="s">
        <v>37296</v>
      </c>
      <c r="C81" s="2529"/>
      <c r="D81" s="2186"/>
      <c r="E81" s="1742"/>
      <c r="F81" s="2186"/>
    </row>
    <row r="82" spans="1:6" ht="63" x14ac:dyDescent="0.25">
      <c r="A82" s="2182">
        <v>2</v>
      </c>
      <c r="B82" s="2186" t="s">
        <v>43880</v>
      </c>
      <c r="C82" s="2182" t="s">
        <v>43881</v>
      </c>
      <c r="D82" s="2186" t="s">
        <v>43882</v>
      </c>
      <c r="E82" s="1742">
        <v>5000000</v>
      </c>
      <c r="F82" s="2186" t="s">
        <v>13</v>
      </c>
    </row>
    <row r="83" spans="1:6" ht="47.25" x14ac:dyDescent="0.25">
      <c r="A83" s="2182">
        <v>3</v>
      </c>
      <c r="B83" s="2186" t="s">
        <v>43883</v>
      </c>
      <c r="C83" s="2182" t="s">
        <v>43884</v>
      </c>
      <c r="D83" s="2182" t="s">
        <v>43885</v>
      </c>
      <c r="E83" s="1742">
        <v>310344.83</v>
      </c>
      <c r="F83" s="2186" t="s">
        <v>13</v>
      </c>
    </row>
    <row r="84" spans="1:6" x14ac:dyDescent="0.25">
      <c r="A84" s="2182"/>
      <c r="B84" s="2528" t="s">
        <v>219</v>
      </c>
      <c r="C84" s="2529"/>
      <c r="D84" s="2182"/>
      <c r="E84" s="1742"/>
      <c r="F84" s="2186"/>
    </row>
    <row r="85" spans="1:6" ht="63" x14ac:dyDescent="0.25">
      <c r="A85" s="2182">
        <v>4</v>
      </c>
      <c r="B85" s="2186" t="s">
        <v>43886</v>
      </c>
      <c r="C85" s="2182" t="s">
        <v>43887</v>
      </c>
      <c r="D85" s="2186" t="s">
        <v>43882</v>
      </c>
      <c r="E85" s="1742">
        <v>5000000</v>
      </c>
      <c r="F85" s="2186" t="s">
        <v>13</v>
      </c>
    </row>
    <row r="86" spans="1:6" x14ac:dyDescent="0.25">
      <c r="A86" s="2182"/>
      <c r="B86" s="2528" t="s">
        <v>4808</v>
      </c>
      <c r="C86" s="2529"/>
      <c r="D86" s="2186"/>
      <c r="E86" s="1742"/>
      <c r="F86" s="2186"/>
    </row>
    <row r="87" spans="1:6" ht="78.75" x14ac:dyDescent="0.25">
      <c r="A87" s="2182">
        <v>5</v>
      </c>
      <c r="B87" s="2186" t="s">
        <v>11569</v>
      </c>
      <c r="C87" s="2182" t="s">
        <v>43888</v>
      </c>
      <c r="D87" s="1755" t="s">
        <v>43889</v>
      </c>
      <c r="E87" s="1746">
        <v>500000</v>
      </c>
      <c r="F87" s="2186" t="s">
        <v>13</v>
      </c>
    </row>
    <row r="88" spans="1:6" x14ac:dyDescent="0.25">
      <c r="A88" s="2182"/>
      <c r="B88" s="2174" t="s">
        <v>248</v>
      </c>
      <c r="C88" s="2182"/>
      <c r="D88" s="2186"/>
      <c r="E88" s="2272">
        <f>SUM(E80:E87)</f>
        <v>11379310.35</v>
      </c>
      <c r="F88" s="2186"/>
    </row>
    <row r="89" spans="1:6" ht="82.5" customHeight="1" x14ac:dyDescent="0.25">
      <c r="A89" s="2453" t="s">
        <v>42111</v>
      </c>
      <c r="B89" s="2453"/>
      <c r="C89" s="2453"/>
      <c r="D89" s="2453" t="s">
        <v>42216</v>
      </c>
      <c r="E89" s="2453"/>
      <c r="F89" s="2453"/>
    </row>
  </sheetData>
  <mergeCells count="24">
    <mergeCell ref="B86:C86"/>
    <mergeCell ref="A89:C89"/>
    <mergeCell ref="D89:F89"/>
    <mergeCell ref="A75:F75"/>
    <mergeCell ref="A76:F76"/>
    <mergeCell ref="A77:F77"/>
    <mergeCell ref="B79:C79"/>
    <mergeCell ref="B81:C81"/>
    <mergeCell ref="B84:C84"/>
    <mergeCell ref="B61:C61"/>
    <mergeCell ref="B64:D64"/>
    <mergeCell ref="B65:D65"/>
    <mergeCell ref="B16:C16"/>
    <mergeCell ref="B18:C18"/>
    <mergeCell ref="B20:C20"/>
    <mergeCell ref="B23:C23"/>
    <mergeCell ref="B47:C47"/>
    <mergeCell ref="B55:C55"/>
    <mergeCell ref="B14:C14"/>
    <mergeCell ref="A1:F1"/>
    <mergeCell ref="A2:F2"/>
    <mergeCell ref="A3:F3"/>
    <mergeCell ref="B5:C5"/>
    <mergeCell ref="B10:C10"/>
  </mergeCells>
  <pageMargins left="0.7" right="0.7" top="0.75" bottom="0.75" header="0.3" footer="0.3"/>
</worksheet>
</file>

<file path=xl/worksheets/sheet2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09"/>
  <sheetViews>
    <sheetView topLeftCell="A104" workbookViewId="0">
      <selection activeCell="A68" sqref="A68:F109"/>
    </sheetView>
  </sheetViews>
  <sheetFormatPr defaultRowHeight="15.75" x14ac:dyDescent="0.25"/>
  <cols>
    <col min="1" max="1" width="9.140625" style="128"/>
    <col min="2" max="2" width="13.140625" style="128" customWidth="1"/>
    <col min="3" max="3" width="44.85546875" style="128" customWidth="1"/>
    <col min="4" max="4" width="19.28515625" style="128" customWidth="1"/>
    <col min="5" max="5" width="25.42578125" style="128" customWidth="1"/>
    <col min="6" max="6" width="12.5703125" style="128" customWidth="1"/>
    <col min="7" max="16384" width="9.140625" style="128"/>
  </cols>
  <sheetData>
    <row r="1" spans="1:6" x14ac:dyDescent="0.25">
      <c r="A1" s="3066" t="s">
        <v>0</v>
      </c>
      <c r="B1" s="3067"/>
      <c r="C1" s="3067"/>
      <c r="D1" s="3067"/>
      <c r="E1" s="3067"/>
      <c r="F1" s="3068"/>
    </row>
    <row r="2" spans="1:6" x14ac:dyDescent="0.25">
      <c r="A2" s="3066" t="s">
        <v>41476</v>
      </c>
      <c r="B2" s="3067"/>
      <c r="C2" s="3067"/>
      <c r="D2" s="3067"/>
      <c r="E2" s="3067"/>
      <c r="F2" s="3068"/>
    </row>
    <row r="3" spans="1:6" x14ac:dyDescent="0.25">
      <c r="A3" s="3066" t="s">
        <v>281</v>
      </c>
      <c r="B3" s="3067"/>
      <c r="C3" s="3067"/>
      <c r="D3" s="3067"/>
      <c r="E3" s="3067"/>
      <c r="F3" s="3068"/>
    </row>
    <row r="4" spans="1:6" x14ac:dyDescent="0.25">
      <c r="A4" s="1170" t="s">
        <v>3</v>
      </c>
      <c r="B4" s="2565" t="s">
        <v>27539</v>
      </c>
      <c r="C4" s="2565"/>
      <c r="D4" s="158"/>
      <c r="E4" s="1623"/>
      <c r="F4" s="158"/>
    </row>
    <row r="5" spans="1:6" ht="47.25" x14ac:dyDescent="0.25">
      <c r="A5" s="69">
        <v>1</v>
      </c>
      <c r="B5" s="1591" t="s">
        <v>289</v>
      </c>
      <c r="C5" s="249" t="s">
        <v>41477</v>
      </c>
      <c r="D5" s="249" t="s">
        <v>329</v>
      </c>
      <c r="E5" s="1720">
        <v>2000000</v>
      </c>
      <c r="F5" s="143" t="s">
        <v>272</v>
      </c>
    </row>
    <row r="6" spans="1:6" ht="141.75" x14ac:dyDescent="0.25">
      <c r="A6" s="69">
        <v>2</v>
      </c>
      <c r="B6" s="485" t="s">
        <v>295</v>
      </c>
      <c r="C6" s="69" t="s">
        <v>41478</v>
      </c>
      <c r="D6" s="69" t="s">
        <v>41479</v>
      </c>
      <c r="E6" s="1612">
        <v>1000000</v>
      </c>
      <c r="F6" s="72" t="s">
        <v>272</v>
      </c>
    </row>
    <row r="7" spans="1:6" ht="31.5" x14ac:dyDescent="0.25">
      <c r="A7" s="69">
        <v>3</v>
      </c>
      <c r="B7" s="485" t="s">
        <v>17</v>
      </c>
      <c r="C7" s="69" t="s">
        <v>41480</v>
      </c>
      <c r="D7" s="69" t="s">
        <v>537</v>
      </c>
      <c r="E7" s="1612">
        <v>80000</v>
      </c>
      <c r="F7" s="72" t="s">
        <v>272</v>
      </c>
    </row>
    <row r="8" spans="1:6" ht="31.5" x14ac:dyDescent="0.25">
      <c r="A8" s="69">
        <v>4</v>
      </c>
      <c r="B8" s="485" t="s">
        <v>20</v>
      </c>
      <c r="C8" s="69" t="s">
        <v>41481</v>
      </c>
      <c r="D8" s="69" t="s">
        <v>539</v>
      </c>
      <c r="E8" s="1612">
        <v>68000</v>
      </c>
      <c r="F8" s="72" t="s">
        <v>272</v>
      </c>
    </row>
    <row r="9" spans="1:6" ht="94.5" x14ac:dyDescent="0.25">
      <c r="A9" s="69">
        <v>5</v>
      </c>
      <c r="B9" s="485" t="s">
        <v>23</v>
      </c>
      <c r="C9" s="69" t="s">
        <v>41482</v>
      </c>
      <c r="D9" s="69" t="s">
        <v>41483</v>
      </c>
      <c r="E9" s="1612">
        <v>1000000</v>
      </c>
      <c r="F9" s="72" t="s">
        <v>272</v>
      </c>
    </row>
    <row r="10" spans="1:6" x14ac:dyDescent="0.25">
      <c r="A10" s="69"/>
      <c r="B10" s="2417" t="s">
        <v>37528</v>
      </c>
      <c r="C10" s="2347"/>
      <c r="D10" s="69"/>
      <c r="E10" s="1721"/>
      <c r="F10" s="72"/>
    </row>
    <row r="11" spans="1:6" ht="78.75" x14ac:dyDescent="0.25">
      <c r="A11" s="69">
        <v>6</v>
      </c>
      <c r="B11" s="485" t="s">
        <v>7738</v>
      </c>
      <c r="C11" s="69" t="s">
        <v>41484</v>
      </c>
      <c r="D11" s="69" t="s">
        <v>541</v>
      </c>
      <c r="E11" s="1721">
        <v>400000</v>
      </c>
      <c r="F11" s="72" t="s">
        <v>272</v>
      </c>
    </row>
    <row r="12" spans="1:6" ht="78.75" x14ac:dyDescent="0.25">
      <c r="A12" s="69">
        <v>7</v>
      </c>
      <c r="B12" s="485" t="s">
        <v>299</v>
      </c>
      <c r="C12" s="69" t="s">
        <v>41485</v>
      </c>
      <c r="D12" s="69" t="s">
        <v>1244</v>
      </c>
      <c r="E12" s="1721">
        <v>2000000</v>
      </c>
      <c r="F12" s="72" t="s">
        <v>272</v>
      </c>
    </row>
    <row r="13" spans="1:6" x14ac:dyDescent="0.25">
      <c r="A13" s="69"/>
      <c r="B13" s="2349" t="s">
        <v>40</v>
      </c>
      <c r="C13" s="2350"/>
      <c r="D13" s="69"/>
      <c r="E13" s="1721"/>
      <c r="F13" s="72"/>
    </row>
    <row r="14" spans="1:6" ht="94.5" x14ac:dyDescent="0.25">
      <c r="A14" s="69">
        <v>8</v>
      </c>
      <c r="B14" s="485" t="s">
        <v>41</v>
      </c>
      <c r="C14" s="69" t="s">
        <v>41486</v>
      </c>
      <c r="D14" s="69" t="s">
        <v>43</v>
      </c>
      <c r="E14" s="1721">
        <v>4568965.5199999996</v>
      </c>
      <c r="F14" s="72" t="s">
        <v>272</v>
      </c>
    </row>
    <row r="15" spans="1:6" x14ac:dyDescent="0.25">
      <c r="A15" s="69"/>
      <c r="B15" s="2417" t="s">
        <v>306</v>
      </c>
      <c r="C15" s="2347"/>
      <c r="D15" s="69"/>
      <c r="E15" s="1721"/>
      <c r="F15" s="72"/>
    </row>
    <row r="16" spans="1:6" ht="63" x14ac:dyDescent="0.25">
      <c r="A16" s="69">
        <v>9</v>
      </c>
      <c r="B16" s="485" t="s">
        <v>41487</v>
      </c>
      <c r="C16" s="69" t="s">
        <v>41488</v>
      </c>
      <c r="D16" s="69" t="s">
        <v>41489</v>
      </c>
      <c r="E16" s="1721">
        <v>750000</v>
      </c>
      <c r="F16" s="72" t="s">
        <v>1294</v>
      </c>
    </row>
    <row r="17" spans="1:6" ht="63" x14ac:dyDescent="0.25">
      <c r="A17" s="69">
        <v>10</v>
      </c>
      <c r="B17" s="485" t="s">
        <v>41490</v>
      </c>
      <c r="C17" s="69" t="s">
        <v>41491</v>
      </c>
      <c r="D17" s="69" t="s">
        <v>41489</v>
      </c>
      <c r="E17" s="1721">
        <v>750000</v>
      </c>
      <c r="F17" s="72" t="s">
        <v>1294</v>
      </c>
    </row>
    <row r="18" spans="1:6" x14ac:dyDescent="0.25">
      <c r="A18" s="69"/>
      <c r="B18" s="2417" t="s">
        <v>303</v>
      </c>
      <c r="C18" s="2347"/>
      <c r="D18" s="69"/>
      <c r="E18" s="1721"/>
      <c r="F18" s="72"/>
    </row>
    <row r="19" spans="1:6" ht="63" x14ac:dyDescent="0.25">
      <c r="A19" s="69">
        <v>11</v>
      </c>
      <c r="B19" s="485" t="s">
        <v>41487</v>
      </c>
      <c r="C19" s="69" t="s">
        <v>41492</v>
      </c>
      <c r="D19" s="69" t="s">
        <v>41493</v>
      </c>
      <c r="E19" s="1721">
        <v>772260</v>
      </c>
      <c r="F19" s="72" t="s">
        <v>1294</v>
      </c>
    </row>
    <row r="20" spans="1:6" ht="63" x14ac:dyDescent="0.25">
      <c r="A20" s="69">
        <v>12</v>
      </c>
      <c r="B20" s="485" t="s">
        <v>41494</v>
      </c>
      <c r="C20" s="69" t="s">
        <v>41495</v>
      </c>
      <c r="D20" s="69" t="s">
        <v>41493</v>
      </c>
      <c r="E20" s="1721">
        <v>772260.88</v>
      </c>
      <c r="F20" s="72" t="s">
        <v>1294</v>
      </c>
    </row>
    <row r="21" spans="1:6" x14ac:dyDescent="0.25">
      <c r="A21" s="69"/>
      <c r="B21" s="2417" t="s">
        <v>34</v>
      </c>
      <c r="C21" s="2347"/>
      <c r="D21" s="69"/>
      <c r="E21" s="1721"/>
      <c r="F21" s="72"/>
    </row>
    <row r="22" spans="1:6" ht="47.25" x14ac:dyDescent="0.25">
      <c r="A22" s="69">
        <v>13</v>
      </c>
      <c r="B22" s="485" t="s">
        <v>309</v>
      </c>
      <c r="C22" s="69" t="s">
        <v>41496</v>
      </c>
      <c r="D22" s="69" t="s">
        <v>554</v>
      </c>
      <c r="E22" s="1721">
        <v>18000000</v>
      </c>
      <c r="F22" s="72" t="s">
        <v>272</v>
      </c>
    </row>
    <row r="23" spans="1:6" ht="47.25" x14ac:dyDescent="0.25">
      <c r="A23" s="69">
        <v>14</v>
      </c>
      <c r="B23" s="485" t="s">
        <v>40626</v>
      </c>
      <c r="C23" s="69" t="s">
        <v>41497</v>
      </c>
      <c r="D23" s="69" t="s">
        <v>554</v>
      </c>
      <c r="E23" s="1721">
        <v>5500000</v>
      </c>
      <c r="F23" s="72" t="s">
        <v>272</v>
      </c>
    </row>
    <row r="24" spans="1:6" x14ac:dyDescent="0.25">
      <c r="A24" s="69"/>
      <c r="B24" s="2417" t="s">
        <v>5895</v>
      </c>
      <c r="C24" s="2347"/>
      <c r="D24" s="69"/>
      <c r="E24" s="1721"/>
      <c r="F24" s="72"/>
    </row>
    <row r="25" spans="1:6" ht="47.25" x14ac:dyDescent="0.25">
      <c r="A25" s="69">
        <v>15</v>
      </c>
      <c r="B25" s="485" t="s">
        <v>41498</v>
      </c>
      <c r="C25" s="69" t="s">
        <v>41499</v>
      </c>
      <c r="D25" s="69" t="s">
        <v>39978</v>
      </c>
      <c r="E25" s="1612">
        <v>1400000</v>
      </c>
      <c r="F25" s="72" t="s">
        <v>13</v>
      </c>
    </row>
    <row r="26" spans="1:6" ht="47.25" x14ac:dyDescent="0.25">
      <c r="A26" s="69">
        <v>16</v>
      </c>
      <c r="B26" s="485" t="s">
        <v>41500</v>
      </c>
      <c r="C26" s="69" t="s">
        <v>41501</v>
      </c>
      <c r="D26" s="69" t="s">
        <v>39978</v>
      </c>
      <c r="E26" s="1612">
        <v>1400000</v>
      </c>
      <c r="F26" s="72" t="s">
        <v>13</v>
      </c>
    </row>
    <row r="27" spans="1:6" ht="47.25" x14ac:dyDescent="0.25">
      <c r="A27" s="69">
        <v>17</v>
      </c>
      <c r="B27" s="485" t="s">
        <v>41502</v>
      </c>
      <c r="C27" s="69" t="s">
        <v>41503</v>
      </c>
      <c r="D27" s="69" t="s">
        <v>39978</v>
      </c>
      <c r="E27" s="1612">
        <v>1400000</v>
      </c>
      <c r="F27" s="72" t="s">
        <v>13</v>
      </c>
    </row>
    <row r="28" spans="1:6" ht="63" x14ac:dyDescent="0.25">
      <c r="A28" s="69">
        <v>19</v>
      </c>
      <c r="B28" s="485" t="s">
        <v>41504</v>
      </c>
      <c r="C28" s="69" t="s">
        <v>41505</v>
      </c>
      <c r="D28" s="69" t="s">
        <v>41506</v>
      </c>
      <c r="E28" s="1612">
        <v>1000000</v>
      </c>
      <c r="F28" s="72" t="s">
        <v>13</v>
      </c>
    </row>
    <row r="29" spans="1:6" ht="47.25" x14ac:dyDescent="0.25">
      <c r="A29" s="69">
        <v>20</v>
      </c>
      <c r="B29" s="485" t="s">
        <v>41507</v>
      </c>
      <c r="C29" s="69" t="s">
        <v>41508</v>
      </c>
      <c r="D29" s="69" t="s">
        <v>41509</v>
      </c>
      <c r="E29" s="1612">
        <v>1000000</v>
      </c>
      <c r="F29" s="72" t="s">
        <v>13</v>
      </c>
    </row>
    <row r="30" spans="1:6" ht="47.25" x14ac:dyDescent="0.25">
      <c r="A30" s="69">
        <v>21</v>
      </c>
      <c r="B30" s="485" t="s">
        <v>41510</v>
      </c>
      <c r="C30" s="69" t="s">
        <v>41511</v>
      </c>
      <c r="D30" s="69" t="s">
        <v>41512</v>
      </c>
      <c r="E30" s="1612">
        <v>471831.22</v>
      </c>
      <c r="F30" s="72" t="s">
        <v>13</v>
      </c>
    </row>
    <row r="31" spans="1:6" ht="47.25" x14ac:dyDescent="0.25">
      <c r="A31" s="69">
        <v>22</v>
      </c>
      <c r="B31" s="485" t="s">
        <v>41510</v>
      </c>
      <c r="C31" s="69" t="s">
        <v>41513</v>
      </c>
      <c r="D31" s="69" t="s">
        <v>41514</v>
      </c>
      <c r="E31" s="1612">
        <v>1000000</v>
      </c>
      <c r="F31" s="72" t="s">
        <v>13</v>
      </c>
    </row>
    <row r="32" spans="1:6" ht="31.5" x14ac:dyDescent="0.25">
      <c r="A32" s="69">
        <v>23</v>
      </c>
      <c r="B32" s="485" t="s">
        <v>41515</v>
      </c>
      <c r="C32" s="69" t="s">
        <v>41516</v>
      </c>
      <c r="D32" s="69" t="s">
        <v>39978</v>
      </c>
      <c r="E32" s="1612">
        <v>1400000</v>
      </c>
      <c r="F32" s="72" t="s">
        <v>13</v>
      </c>
    </row>
    <row r="33" spans="1:6" ht="63" x14ac:dyDescent="0.25">
      <c r="A33" s="69">
        <v>24</v>
      </c>
      <c r="B33" s="485" t="s">
        <v>41517</v>
      </c>
      <c r="C33" s="69" t="s">
        <v>41518</v>
      </c>
      <c r="D33" s="69" t="s">
        <v>41519</v>
      </c>
      <c r="E33" s="1612">
        <v>1000000</v>
      </c>
      <c r="F33" s="72" t="s">
        <v>13</v>
      </c>
    </row>
    <row r="34" spans="1:6" ht="47.25" x14ac:dyDescent="0.25">
      <c r="A34" s="69">
        <v>25</v>
      </c>
      <c r="B34" s="485" t="s">
        <v>41520</v>
      </c>
      <c r="C34" s="69" t="s">
        <v>41521</v>
      </c>
      <c r="D34" s="69" t="s">
        <v>10345</v>
      </c>
      <c r="E34" s="1612">
        <v>1400000</v>
      </c>
      <c r="F34" s="72" t="s">
        <v>13</v>
      </c>
    </row>
    <row r="35" spans="1:6" x14ac:dyDescent="0.25">
      <c r="A35" s="69"/>
      <c r="B35" s="2417" t="s">
        <v>37298</v>
      </c>
      <c r="C35" s="2347"/>
      <c r="D35" s="69"/>
      <c r="E35" s="1612"/>
      <c r="F35" s="72"/>
    </row>
    <row r="36" spans="1:6" ht="63" x14ac:dyDescent="0.25">
      <c r="A36" s="69">
        <v>26</v>
      </c>
      <c r="B36" s="485" t="s">
        <v>41522</v>
      </c>
      <c r="C36" s="69" t="s">
        <v>41523</v>
      </c>
      <c r="D36" s="69" t="s">
        <v>41524</v>
      </c>
      <c r="E36" s="1721">
        <v>700000</v>
      </c>
      <c r="F36" s="72" t="s">
        <v>1294</v>
      </c>
    </row>
    <row r="37" spans="1:6" ht="47.25" x14ac:dyDescent="0.25">
      <c r="A37" s="69">
        <v>27</v>
      </c>
      <c r="B37" s="485" t="s">
        <v>41525</v>
      </c>
      <c r="C37" s="69" t="s">
        <v>41526</v>
      </c>
      <c r="D37" s="69" t="s">
        <v>41527</v>
      </c>
      <c r="E37" s="1721">
        <v>2800000</v>
      </c>
      <c r="F37" s="72" t="s">
        <v>13</v>
      </c>
    </row>
    <row r="38" spans="1:6" ht="47.25" x14ac:dyDescent="0.25">
      <c r="A38" s="69">
        <v>28</v>
      </c>
      <c r="B38" s="485" t="s">
        <v>41525</v>
      </c>
      <c r="C38" s="69" t="s">
        <v>41528</v>
      </c>
      <c r="D38" s="69" t="s">
        <v>33718</v>
      </c>
      <c r="E38" s="1721">
        <v>3000000</v>
      </c>
      <c r="F38" s="72" t="s">
        <v>13</v>
      </c>
    </row>
    <row r="39" spans="1:6" ht="47.25" x14ac:dyDescent="0.25">
      <c r="A39" s="69">
        <v>29</v>
      </c>
      <c r="B39" s="485" t="s">
        <v>41525</v>
      </c>
      <c r="C39" s="69" t="s">
        <v>41529</v>
      </c>
      <c r="D39" s="69" t="s">
        <v>41530</v>
      </c>
      <c r="E39" s="1721">
        <v>900000</v>
      </c>
      <c r="F39" s="72" t="s">
        <v>13</v>
      </c>
    </row>
    <row r="40" spans="1:6" ht="47.25" x14ac:dyDescent="0.25">
      <c r="A40" s="69">
        <v>30</v>
      </c>
      <c r="B40" s="485" t="s">
        <v>41531</v>
      </c>
      <c r="C40" s="69" t="s">
        <v>41532</v>
      </c>
      <c r="D40" s="69" t="s">
        <v>41533</v>
      </c>
      <c r="E40" s="1721">
        <v>1000000</v>
      </c>
      <c r="F40" s="72" t="s">
        <v>13</v>
      </c>
    </row>
    <row r="41" spans="1:6" ht="47.25" x14ac:dyDescent="0.25">
      <c r="A41" s="69">
        <v>31</v>
      </c>
      <c r="B41" s="485" t="s">
        <v>41531</v>
      </c>
      <c r="C41" s="69" t="s">
        <v>41534</v>
      </c>
      <c r="D41" s="69" t="s">
        <v>41535</v>
      </c>
      <c r="E41" s="1721">
        <v>400000</v>
      </c>
      <c r="F41" s="72" t="s">
        <v>13</v>
      </c>
    </row>
    <row r="42" spans="1:6" ht="94.5" x14ac:dyDescent="0.25">
      <c r="A42" s="69">
        <v>32</v>
      </c>
      <c r="B42" s="485" t="s">
        <v>41531</v>
      </c>
      <c r="C42" s="69" t="s">
        <v>41536</v>
      </c>
      <c r="D42" s="69" t="s">
        <v>41537</v>
      </c>
      <c r="E42" s="1612">
        <v>1000000</v>
      </c>
      <c r="F42" s="72" t="s">
        <v>13</v>
      </c>
    </row>
    <row r="43" spans="1:6" ht="78.75" x14ac:dyDescent="0.25">
      <c r="A43" s="69">
        <v>33</v>
      </c>
      <c r="B43" s="485" t="s">
        <v>41531</v>
      </c>
      <c r="C43" s="69" t="s">
        <v>41538</v>
      </c>
      <c r="D43" s="69" t="s">
        <v>41539</v>
      </c>
      <c r="E43" s="1721">
        <v>2500000</v>
      </c>
      <c r="F43" s="72" t="s">
        <v>1294</v>
      </c>
    </row>
    <row r="44" spans="1:6" ht="78.75" x14ac:dyDescent="0.25">
      <c r="A44" s="69">
        <v>34</v>
      </c>
      <c r="B44" s="485" t="s">
        <v>41540</v>
      </c>
      <c r="C44" s="69" t="s">
        <v>41541</v>
      </c>
      <c r="D44" s="69" t="s">
        <v>41542</v>
      </c>
      <c r="E44" s="1721">
        <v>1400000</v>
      </c>
      <c r="F44" s="72" t="s">
        <v>1294</v>
      </c>
    </row>
    <row r="45" spans="1:6" ht="78.75" x14ac:dyDescent="0.25">
      <c r="A45" s="69">
        <v>35</v>
      </c>
      <c r="B45" s="485" t="s">
        <v>41540</v>
      </c>
      <c r="C45" s="69" t="s">
        <v>41543</v>
      </c>
      <c r="D45" s="69" t="s">
        <v>41544</v>
      </c>
      <c r="E45" s="1721">
        <v>500000</v>
      </c>
      <c r="F45" s="72" t="s">
        <v>13</v>
      </c>
    </row>
    <row r="46" spans="1:6" ht="47.25" x14ac:dyDescent="0.25">
      <c r="A46" s="69">
        <v>36</v>
      </c>
      <c r="B46" s="485" t="s">
        <v>41540</v>
      </c>
      <c r="C46" s="69" t="s">
        <v>41545</v>
      </c>
      <c r="D46" s="69" t="s">
        <v>41546</v>
      </c>
      <c r="E46" s="1721">
        <v>2900000</v>
      </c>
      <c r="F46" s="72" t="s">
        <v>1294</v>
      </c>
    </row>
    <row r="47" spans="1:6" ht="47.25" x14ac:dyDescent="0.25">
      <c r="A47" s="69">
        <v>37</v>
      </c>
      <c r="B47" s="485" t="s">
        <v>41547</v>
      </c>
      <c r="C47" s="69" t="s">
        <v>41548</v>
      </c>
      <c r="D47" s="69" t="s">
        <v>41549</v>
      </c>
      <c r="E47" s="1721">
        <v>2900000</v>
      </c>
      <c r="F47" s="72" t="s">
        <v>1294</v>
      </c>
    </row>
    <row r="48" spans="1:6" ht="47.25" x14ac:dyDescent="0.25">
      <c r="A48" s="69">
        <v>38</v>
      </c>
      <c r="B48" s="485" t="s">
        <v>41540</v>
      </c>
      <c r="C48" s="69" t="s">
        <v>41550</v>
      </c>
      <c r="D48" s="69" t="s">
        <v>41551</v>
      </c>
      <c r="E48" s="1721">
        <v>2000000</v>
      </c>
      <c r="F48" s="72" t="s">
        <v>1294</v>
      </c>
    </row>
    <row r="49" spans="1:6" x14ac:dyDescent="0.25">
      <c r="A49" s="69"/>
      <c r="B49" s="2348" t="s">
        <v>2048</v>
      </c>
      <c r="C49" s="2350"/>
      <c r="D49" s="69"/>
      <c r="E49" s="1721"/>
      <c r="F49" s="72"/>
    </row>
    <row r="50" spans="1:6" ht="157.5" x14ac:dyDescent="0.25">
      <c r="A50" s="69">
        <v>39</v>
      </c>
      <c r="B50" s="485" t="s">
        <v>41552</v>
      </c>
      <c r="C50" s="69" t="s">
        <v>41553</v>
      </c>
      <c r="D50" s="69" t="s">
        <v>41554</v>
      </c>
      <c r="E50" s="1721">
        <v>1169256.8</v>
      </c>
      <c r="F50" s="72" t="s">
        <v>1294</v>
      </c>
    </row>
    <row r="51" spans="1:6" ht="157.5" x14ac:dyDescent="0.25">
      <c r="A51" s="69">
        <v>40</v>
      </c>
      <c r="B51" s="485" t="s">
        <v>41555</v>
      </c>
      <c r="C51" s="69" t="s">
        <v>41556</v>
      </c>
      <c r="D51" s="69" t="s">
        <v>41557</v>
      </c>
      <c r="E51" s="1721">
        <v>1169256.8</v>
      </c>
      <c r="F51" s="72" t="s">
        <v>1294</v>
      </c>
    </row>
    <row r="52" spans="1:6" ht="157.5" x14ac:dyDescent="0.25">
      <c r="A52" s="69">
        <v>41</v>
      </c>
      <c r="B52" s="485" t="s">
        <v>41558</v>
      </c>
      <c r="C52" s="69" t="s">
        <v>41559</v>
      </c>
      <c r="D52" s="69" t="s">
        <v>41560</v>
      </c>
      <c r="E52" s="1721">
        <v>1169256.8</v>
      </c>
      <c r="F52" s="72" t="s">
        <v>1294</v>
      </c>
    </row>
    <row r="53" spans="1:6" ht="157.5" x14ac:dyDescent="0.25">
      <c r="A53" s="69">
        <v>42</v>
      </c>
      <c r="B53" s="485" t="s">
        <v>41561</v>
      </c>
      <c r="C53" s="69" t="s">
        <v>41562</v>
      </c>
      <c r="D53" s="69" t="s">
        <v>41560</v>
      </c>
      <c r="E53" s="1721">
        <v>1169256.8</v>
      </c>
      <c r="F53" s="72" t="s">
        <v>1294</v>
      </c>
    </row>
    <row r="54" spans="1:6" ht="47.25" x14ac:dyDescent="0.25">
      <c r="A54" s="69">
        <v>43</v>
      </c>
      <c r="B54" s="485" t="s">
        <v>30746</v>
      </c>
      <c r="C54" s="75" t="s">
        <v>41563</v>
      </c>
      <c r="D54" s="69" t="s">
        <v>41564</v>
      </c>
      <c r="E54" s="1721">
        <v>4000000</v>
      </c>
      <c r="F54" s="72" t="s">
        <v>1294</v>
      </c>
    </row>
    <row r="55" spans="1:6" x14ac:dyDescent="0.25">
      <c r="A55" s="69"/>
      <c r="B55" s="2351" t="s">
        <v>949</v>
      </c>
      <c r="C55" s="2351"/>
      <c r="D55" s="2351"/>
      <c r="E55" s="1722">
        <f>SUM(E5:E54)</f>
        <v>79810344.819999993</v>
      </c>
      <c r="F55" s="72"/>
    </row>
    <row r="56" spans="1:6" x14ac:dyDescent="0.25">
      <c r="A56" s="590"/>
      <c r="B56" s="2427" t="s">
        <v>9</v>
      </c>
      <c r="C56" s="2427"/>
      <c r="D56" s="2427"/>
      <c r="E56" s="1706"/>
      <c r="F56" s="359"/>
    </row>
    <row r="57" spans="1:6" ht="63" x14ac:dyDescent="0.25">
      <c r="A57" s="131">
        <v>1</v>
      </c>
      <c r="B57" s="69" t="s">
        <v>269</v>
      </c>
      <c r="C57" s="7" t="s">
        <v>39672</v>
      </c>
      <c r="D57" s="69" t="s">
        <v>271</v>
      </c>
      <c r="E57" s="1612">
        <v>1000000</v>
      </c>
      <c r="F57" s="131" t="s">
        <v>272</v>
      </c>
    </row>
    <row r="58" spans="1:6" x14ac:dyDescent="0.25">
      <c r="A58" s="131"/>
      <c r="B58" s="70" t="s">
        <v>273</v>
      </c>
      <c r="C58" s="7"/>
      <c r="D58" s="69"/>
      <c r="E58" s="1612"/>
      <c r="F58" s="131"/>
    </row>
    <row r="59" spans="1:6" ht="94.5" x14ac:dyDescent="0.25">
      <c r="A59" s="131">
        <v>2</v>
      </c>
      <c r="B59" s="69" t="s">
        <v>274</v>
      </c>
      <c r="C59" s="7" t="s">
        <v>39673</v>
      </c>
      <c r="D59" s="69" t="s">
        <v>276</v>
      </c>
      <c r="E59" s="1612">
        <v>4500000</v>
      </c>
      <c r="F59" s="131" t="s">
        <v>277</v>
      </c>
    </row>
    <row r="60" spans="1:6" x14ac:dyDescent="0.25">
      <c r="A60" s="131"/>
      <c r="B60" s="70" t="s">
        <v>248</v>
      </c>
      <c r="C60" s="69"/>
      <c r="D60" s="69"/>
      <c r="E60" s="1615">
        <v>5500000</v>
      </c>
      <c r="F60" s="131"/>
    </row>
    <row r="61" spans="1:6" ht="110.25" x14ac:dyDescent="0.25">
      <c r="A61" s="161">
        <v>1</v>
      </c>
      <c r="B61" s="158" t="s">
        <v>41565</v>
      </c>
      <c r="C61" s="101" t="s">
        <v>41566</v>
      </c>
      <c r="D61" s="158" t="s">
        <v>41567</v>
      </c>
      <c r="E61" s="1624">
        <v>1500000</v>
      </c>
      <c r="F61" s="161" t="s">
        <v>13</v>
      </c>
    </row>
    <row r="62" spans="1:6" x14ac:dyDescent="0.25">
      <c r="A62" s="88"/>
      <c r="B62" s="70" t="s">
        <v>248</v>
      </c>
      <c r="C62" s="88"/>
      <c r="D62" s="88"/>
      <c r="E62" s="1714">
        <v>1500000</v>
      </c>
      <c r="F62" s="88"/>
    </row>
    <row r="63" spans="1:6" ht="21.75" customHeight="1" x14ac:dyDescent="0.25">
      <c r="A63" s="88"/>
      <c r="B63" s="2373" t="s">
        <v>324</v>
      </c>
      <c r="C63" s="2374"/>
      <c r="D63" s="88"/>
      <c r="E63" s="89">
        <f>E62+E60+E55</f>
        <v>86810344.819999993</v>
      </c>
      <c r="F63" s="88"/>
    </row>
    <row r="66" spans="1:6" x14ac:dyDescent="0.25">
      <c r="C66" s="1728" t="s">
        <v>42252</v>
      </c>
    </row>
    <row r="68" spans="1:6" x14ac:dyDescent="0.25">
      <c r="A68" s="3224" t="s">
        <v>0</v>
      </c>
      <c r="B68" s="3224"/>
      <c r="C68" s="3224"/>
      <c r="D68" s="3224"/>
      <c r="E68" s="3224"/>
      <c r="F68" s="3224"/>
    </row>
    <row r="69" spans="1:6" x14ac:dyDescent="0.25">
      <c r="A69" s="3224" t="s">
        <v>41476</v>
      </c>
      <c r="B69" s="3224"/>
      <c r="C69" s="3224"/>
      <c r="D69" s="3224"/>
      <c r="E69" s="3224"/>
      <c r="F69" s="3224"/>
    </row>
    <row r="70" spans="1:6" x14ac:dyDescent="0.25">
      <c r="A70" s="3224" t="s">
        <v>281</v>
      </c>
      <c r="B70" s="3224"/>
      <c r="C70" s="3224"/>
      <c r="D70" s="3224"/>
      <c r="E70" s="3224"/>
      <c r="F70" s="3224"/>
    </row>
    <row r="71" spans="1:6" ht="31.5" x14ac:dyDescent="0.25">
      <c r="A71" s="2267" t="s">
        <v>3</v>
      </c>
      <c r="B71" s="2269" t="s">
        <v>283</v>
      </c>
      <c r="C71" s="2269" t="s">
        <v>284</v>
      </c>
      <c r="D71" s="2269" t="s">
        <v>285</v>
      </c>
      <c r="E71" s="1824" t="s">
        <v>1202</v>
      </c>
      <c r="F71" s="2268" t="s">
        <v>287</v>
      </c>
    </row>
    <row r="72" spans="1:6" x14ac:dyDescent="0.25">
      <c r="A72" s="1741"/>
      <c r="B72" s="2484" t="s">
        <v>739</v>
      </c>
      <c r="C72" s="2485"/>
      <c r="D72" s="1741"/>
      <c r="E72" s="1749"/>
      <c r="F72" s="1741"/>
    </row>
    <row r="73" spans="1:6" ht="94.5" x14ac:dyDescent="0.25">
      <c r="A73" s="1756">
        <v>1</v>
      </c>
      <c r="B73" s="1755" t="s">
        <v>301</v>
      </c>
      <c r="C73" s="1756" t="s">
        <v>43890</v>
      </c>
      <c r="D73" s="1755" t="s">
        <v>43</v>
      </c>
      <c r="E73" s="1744">
        <v>568965.51</v>
      </c>
      <c r="F73" s="1749" t="s">
        <v>277</v>
      </c>
    </row>
    <row r="74" spans="1:6" x14ac:dyDescent="0.25">
      <c r="A74" s="1756"/>
      <c r="B74" s="2456" t="s">
        <v>37296</v>
      </c>
      <c r="C74" s="2459"/>
      <c r="D74" s="1755"/>
      <c r="E74" s="1744"/>
      <c r="F74" s="1749"/>
    </row>
    <row r="75" spans="1:6" ht="47.25" x14ac:dyDescent="0.25">
      <c r="A75" s="1756">
        <v>2</v>
      </c>
      <c r="B75" s="1755" t="s">
        <v>43891</v>
      </c>
      <c r="C75" s="1756" t="s">
        <v>43892</v>
      </c>
      <c r="D75" s="1755" t="s">
        <v>43893</v>
      </c>
      <c r="E75" s="1773">
        <v>300000</v>
      </c>
      <c r="F75" s="1829" t="s">
        <v>1294</v>
      </c>
    </row>
    <row r="76" spans="1:6" ht="47.25" x14ac:dyDescent="0.25">
      <c r="A76" s="1756">
        <v>3</v>
      </c>
      <c r="B76" s="1755" t="s">
        <v>43894</v>
      </c>
      <c r="C76" s="1756" t="s">
        <v>43895</v>
      </c>
      <c r="D76" s="1755" t="s">
        <v>43893</v>
      </c>
      <c r="E76" s="1773">
        <v>300000</v>
      </c>
      <c r="F76" s="1829" t="s">
        <v>1294</v>
      </c>
    </row>
    <row r="77" spans="1:6" ht="47.25" x14ac:dyDescent="0.25">
      <c r="A77" s="1756">
        <v>4</v>
      </c>
      <c r="B77" s="1755" t="s">
        <v>43896</v>
      </c>
      <c r="C77" s="1756" t="s">
        <v>43897</v>
      </c>
      <c r="D77" s="1755" t="s">
        <v>43893</v>
      </c>
      <c r="E77" s="1773">
        <v>300000</v>
      </c>
      <c r="F77" s="1829" t="s">
        <v>1294</v>
      </c>
    </row>
    <row r="78" spans="1:6" ht="47.25" x14ac:dyDescent="0.25">
      <c r="A78" s="1756">
        <v>5</v>
      </c>
      <c r="B78" s="1755" t="s">
        <v>43898</v>
      </c>
      <c r="C78" s="1756" t="s">
        <v>43899</v>
      </c>
      <c r="D78" s="1755" t="s">
        <v>43893</v>
      </c>
      <c r="E78" s="1773">
        <v>300000</v>
      </c>
      <c r="F78" s="1829" t="s">
        <v>1294</v>
      </c>
    </row>
    <row r="79" spans="1:6" ht="47.25" x14ac:dyDescent="0.25">
      <c r="A79" s="1756">
        <v>6</v>
      </c>
      <c r="B79" s="1755" t="s">
        <v>43900</v>
      </c>
      <c r="C79" s="1756" t="s">
        <v>43901</v>
      </c>
      <c r="D79" s="1755" t="s">
        <v>43902</v>
      </c>
      <c r="E79" s="1773">
        <v>600000</v>
      </c>
      <c r="F79" s="1829" t="s">
        <v>1294</v>
      </c>
    </row>
    <row r="80" spans="1:6" ht="47.25" x14ac:dyDescent="0.25">
      <c r="A80" s="1756">
        <v>7</v>
      </c>
      <c r="B80" s="1755" t="s">
        <v>43903</v>
      </c>
      <c r="C80" s="1756" t="s">
        <v>43904</v>
      </c>
      <c r="D80" s="1755" t="s">
        <v>43893</v>
      </c>
      <c r="E80" s="1773">
        <v>300000</v>
      </c>
      <c r="F80" s="1829" t="s">
        <v>1294</v>
      </c>
    </row>
    <row r="81" spans="1:6" ht="47.25" x14ac:dyDescent="0.25">
      <c r="A81" s="1756">
        <v>8</v>
      </c>
      <c r="B81" s="1755" t="s">
        <v>43905</v>
      </c>
      <c r="C81" s="1756" t="s">
        <v>43906</v>
      </c>
      <c r="D81" s="1755" t="s">
        <v>43893</v>
      </c>
      <c r="E81" s="1773">
        <v>300000</v>
      </c>
      <c r="F81" s="1829" t="s">
        <v>1294</v>
      </c>
    </row>
    <row r="82" spans="1:6" ht="47.25" x14ac:dyDescent="0.25">
      <c r="A82" s="1756">
        <v>9</v>
      </c>
      <c r="B82" s="1755" t="s">
        <v>43907</v>
      </c>
      <c r="C82" s="1756" t="s">
        <v>43908</v>
      </c>
      <c r="D82" s="1755" t="s">
        <v>43893</v>
      </c>
      <c r="E82" s="1773">
        <v>300000</v>
      </c>
      <c r="F82" s="1829" t="s">
        <v>1294</v>
      </c>
    </row>
    <row r="83" spans="1:6" ht="47.25" x14ac:dyDescent="0.25">
      <c r="A83" s="1756">
        <v>10</v>
      </c>
      <c r="B83" s="1755" t="s">
        <v>43909</v>
      </c>
      <c r="C83" s="1756" t="s">
        <v>43910</v>
      </c>
      <c r="D83" s="1755" t="s">
        <v>43893</v>
      </c>
      <c r="E83" s="1773">
        <v>300000</v>
      </c>
      <c r="F83" s="1829" t="s">
        <v>1294</v>
      </c>
    </row>
    <row r="84" spans="1:6" ht="47.25" x14ac:dyDescent="0.25">
      <c r="A84" s="1756">
        <v>11</v>
      </c>
      <c r="B84" s="1755" t="s">
        <v>43911</v>
      </c>
      <c r="C84" s="1756" t="s">
        <v>43912</v>
      </c>
      <c r="D84" s="1755" t="s">
        <v>43893</v>
      </c>
      <c r="E84" s="1773">
        <v>300000</v>
      </c>
      <c r="F84" s="1829" t="s">
        <v>1294</v>
      </c>
    </row>
    <row r="85" spans="1:6" ht="47.25" x14ac:dyDescent="0.25">
      <c r="A85" s="1756">
        <v>12</v>
      </c>
      <c r="B85" s="1755" t="s">
        <v>43913</v>
      </c>
      <c r="C85" s="1756" t="s">
        <v>43914</v>
      </c>
      <c r="D85" s="1755" t="s">
        <v>43893</v>
      </c>
      <c r="E85" s="1773">
        <v>300000</v>
      </c>
      <c r="F85" s="1829" t="s">
        <v>1294</v>
      </c>
    </row>
    <row r="86" spans="1:6" ht="47.25" x14ac:dyDescent="0.25">
      <c r="A86" s="1756">
        <v>13</v>
      </c>
      <c r="B86" s="1755" t="s">
        <v>43915</v>
      </c>
      <c r="C86" s="1756" t="s">
        <v>43916</v>
      </c>
      <c r="D86" s="1755" t="s">
        <v>43893</v>
      </c>
      <c r="E86" s="1773">
        <v>300000</v>
      </c>
      <c r="F86" s="1829" t="s">
        <v>1294</v>
      </c>
    </row>
    <row r="87" spans="1:6" ht="47.25" x14ac:dyDescent="0.25">
      <c r="A87" s="1756">
        <v>14</v>
      </c>
      <c r="B87" s="1755" t="s">
        <v>43917</v>
      </c>
      <c r="C87" s="1756" t="s">
        <v>43918</v>
      </c>
      <c r="D87" s="1755" t="s">
        <v>43893</v>
      </c>
      <c r="E87" s="1773">
        <v>300000</v>
      </c>
      <c r="F87" s="1829" t="s">
        <v>1294</v>
      </c>
    </row>
    <row r="88" spans="1:6" ht="47.25" x14ac:dyDescent="0.25">
      <c r="A88" s="1756">
        <v>15</v>
      </c>
      <c r="B88" s="1755" t="s">
        <v>43919</v>
      </c>
      <c r="C88" s="1756" t="s">
        <v>43920</v>
      </c>
      <c r="D88" s="1755" t="s">
        <v>43893</v>
      </c>
      <c r="E88" s="1773">
        <v>300000</v>
      </c>
      <c r="F88" s="1829" t="s">
        <v>1294</v>
      </c>
    </row>
    <row r="89" spans="1:6" ht="47.25" x14ac:dyDescent="0.25">
      <c r="A89" s="1756">
        <v>16</v>
      </c>
      <c r="B89" s="1755" t="s">
        <v>41498</v>
      </c>
      <c r="C89" s="1756" t="s">
        <v>43921</v>
      </c>
      <c r="D89" s="1755" t="s">
        <v>43893</v>
      </c>
      <c r="E89" s="1773">
        <v>300000</v>
      </c>
      <c r="F89" s="1829" t="s">
        <v>1294</v>
      </c>
    </row>
    <row r="90" spans="1:6" ht="63" x14ac:dyDescent="0.25">
      <c r="A90" s="1756">
        <v>17</v>
      </c>
      <c r="B90" s="1755" t="s">
        <v>43922</v>
      </c>
      <c r="C90" s="1756" t="s">
        <v>43923</v>
      </c>
      <c r="D90" s="1755" t="s">
        <v>43893</v>
      </c>
      <c r="E90" s="1773">
        <v>300000</v>
      </c>
      <c r="F90" s="1829" t="s">
        <v>1294</v>
      </c>
    </row>
    <row r="91" spans="1:6" ht="47.25" x14ac:dyDescent="0.25">
      <c r="A91" s="1756">
        <v>18</v>
      </c>
      <c r="B91" s="1755" t="s">
        <v>43924</v>
      </c>
      <c r="C91" s="1756" t="s">
        <v>43925</v>
      </c>
      <c r="D91" s="1755" t="s">
        <v>43902</v>
      </c>
      <c r="E91" s="1773">
        <v>600000</v>
      </c>
      <c r="F91" s="1829" t="s">
        <v>1294</v>
      </c>
    </row>
    <row r="92" spans="1:6" ht="47.25" x14ac:dyDescent="0.25">
      <c r="A92" s="1756">
        <v>19</v>
      </c>
      <c r="B92" s="1755" t="s">
        <v>43926</v>
      </c>
      <c r="C92" s="1756" t="s">
        <v>43927</v>
      </c>
      <c r="D92" s="1755" t="s">
        <v>43893</v>
      </c>
      <c r="E92" s="1773">
        <v>300000</v>
      </c>
      <c r="F92" s="1829" t="s">
        <v>1294</v>
      </c>
    </row>
    <row r="93" spans="1:6" ht="63" x14ac:dyDescent="0.25">
      <c r="A93" s="1756">
        <v>20</v>
      </c>
      <c r="B93" s="1755" t="s">
        <v>43928</v>
      </c>
      <c r="C93" s="1756" t="s">
        <v>43929</v>
      </c>
      <c r="D93" s="1755" t="s">
        <v>43930</v>
      </c>
      <c r="E93" s="1773">
        <v>700000</v>
      </c>
      <c r="F93" s="1829" t="s">
        <v>1294</v>
      </c>
    </row>
    <row r="94" spans="1:6" ht="47.25" x14ac:dyDescent="0.25">
      <c r="A94" s="1756">
        <v>21</v>
      </c>
      <c r="B94" s="1755" t="s">
        <v>41520</v>
      </c>
      <c r="C94" s="1756" t="s">
        <v>43931</v>
      </c>
      <c r="D94" s="1755" t="s">
        <v>43893</v>
      </c>
      <c r="E94" s="1773">
        <v>300000</v>
      </c>
      <c r="F94" s="1829" t="s">
        <v>1294</v>
      </c>
    </row>
    <row r="95" spans="1:6" ht="47.25" x14ac:dyDescent="0.25">
      <c r="A95" s="1756">
        <v>22</v>
      </c>
      <c r="B95" s="1755" t="s">
        <v>43932</v>
      </c>
      <c r="C95" s="1756" t="s">
        <v>43933</v>
      </c>
      <c r="D95" s="1755" t="s">
        <v>43893</v>
      </c>
      <c r="E95" s="1773">
        <v>300000</v>
      </c>
      <c r="F95" s="1829" t="s">
        <v>1294</v>
      </c>
    </row>
    <row r="96" spans="1:6" ht="47.25" x14ac:dyDescent="0.25">
      <c r="A96" s="1756">
        <v>23</v>
      </c>
      <c r="B96" s="1755" t="s">
        <v>43934</v>
      </c>
      <c r="C96" s="1756" t="s">
        <v>43935</v>
      </c>
      <c r="D96" s="1755" t="s">
        <v>43893</v>
      </c>
      <c r="E96" s="1773">
        <v>300000</v>
      </c>
      <c r="F96" s="1829" t="s">
        <v>1294</v>
      </c>
    </row>
    <row r="97" spans="1:6" ht="31.5" x14ac:dyDescent="0.25">
      <c r="A97" s="1756">
        <v>24</v>
      </c>
      <c r="B97" s="1755" t="s">
        <v>43936</v>
      </c>
      <c r="C97" s="1756" t="s">
        <v>43937</v>
      </c>
      <c r="D97" s="1755" t="s">
        <v>43893</v>
      </c>
      <c r="E97" s="1773">
        <v>300000</v>
      </c>
      <c r="F97" s="1829" t="s">
        <v>1294</v>
      </c>
    </row>
    <row r="98" spans="1:6" ht="47.25" x14ac:dyDescent="0.25">
      <c r="A98" s="1756">
        <v>25</v>
      </c>
      <c r="B98" s="1755" t="s">
        <v>43938</v>
      </c>
      <c r="C98" s="1756" t="s">
        <v>43939</v>
      </c>
      <c r="D98" s="1755" t="s">
        <v>43893</v>
      </c>
      <c r="E98" s="1773">
        <v>300000</v>
      </c>
      <c r="F98" s="1829" t="s">
        <v>1294</v>
      </c>
    </row>
    <row r="99" spans="1:6" ht="63" x14ac:dyDescent="0.25">
      <c r="A99" s="1756">
        <v>26</v>
      </c>
      <c r="B99" s="1755" t="s">
        <v>43940</v>
      </c>
      <c r="C99" s="1756" t="s">
        <v>43941</v>
      </c>
      <c r="D99" s="1755" t="s">
        <v>43893</v>
      </c>
      <c r="E99" s="1773">
        <v>300000</v>
      </c>
      <c r="F99" s="1829" t="s">
        <v>1294</v>
      </c>
    </row>
    <row r="100" spans="1:6" x14ac:dyDescent="0.25">
      <c r="A100" s="1756"/>
      <c r="B100" s="2456" t="s">
        <v>37298</v>
      </c>
      <c r="C100" s="2459"/>
      <c r="D100" s="1755"/>
      <c r="E100" s="1773"/>
      <c r="F100" s="1829"/>
    </row>
    <row r="101" spans="1:6" ht="47.25" x14ac:dyDescent="0.25">
      <c r="A101" s="1756">
        <v>27</v>
      </c>
      <c r="B101" s="1755" t="s">
        <v>43942</v>
      </c>
      <c r="C101" s="1755" t="s">
        <v>43943</v>
      </c>
      <c r="D101" s="1755" t="s">
        <v>43944</v>
      </c>
      <c r="E101" s="1773">
        <v>400000</v>
      </c>
      <c r="F101" s="1829" t="s">
        <v>1294</v>
      </c>
    </row>
    <row r="102" spans="1:6" ht="47.25" x14ac:dyDescent="0.25">
      <c r="A102" s="1756">
        <v>28</v>
      </c>
      <c r="B102" s="1755" t="s">
        <v>43945</v>
      </c>
      <c r="C102" s="1755" t="s">
        <v>43946</v>
      </c>
      <c r="D102" s="1755" t="s">
        <v>43947</v>
      </c>
      <c r="E102" s="1773">
        <v>400000</v>
      </c>
      <c r="F102" s="1829" t="s">
        <v>1294</v>
      </c>
    </row>
    <row r="103" spans="1:6" ht="63" x14ac:dyDescent="0.25">
      <c r="A103" s="1756">
        <v>29</v>
      </c>
      <c r="B103" s="1755" t="s">
        <v>43948</v>
      </c>
      <c r="C103" s="1755" t="s">
        <v>43949</v>
      </c>
      <c r="D103" s="1755" t="s">
        <v>43947</v>
      </c>
      <c r="E103" s="1773">
        <v>429310.34</v>
      </c>
      <c r="F103" s="1829" t="s">
        <v>1294</v>
      </c>
    </row>
    <row r="104" spans="1:6" x14ac:dyDescent="0.25">
      <c r="A104" s="1756"/>
      <c r="B104" s="2456" t="s">
        <v>219</v>
      </c>
      <c r="C104" s="2459"/>
      <c r="D104" s="1755"/>
      <c r="E104" s="1773"/>
      <c r="F104" s="1829"/>
    </row>
    <row r="105" spans="1:6" ht="94.5" x14ac:dyDescent="0.25">
      <c r="A105" s="1756">
        <v>30</v>
      </c>
      <c r="B105" s="1755" t="s">
        <v>43950</v>
      </c>
      <c r="C105" s="1756" t="s">
        <v>43951</v>
      </c>
      <c r="D105" s="1755" t="s">
        <v>43952</v>
      </c>
      <c r="E105" s="1744">
        <v>1081034.49</v>
      </c>
      <c r="F105" s="1829" t="s">
        <v>1294</v>
      </c>
    </row>
    <row r="106" spans="1:6" x14ac:dyDescent="0.25">
      <c r="A106" s="1762"/>
      <c r="B106" s="2966" t="s">
        <v>248</v>
      </c>
      <c r="C106" s="2966"/>
      <c r="D106" s="2966"/>
      <c r="E106" s="1769">
        <v>11379310.34</v>
      </c>
      <c r="F106" s="1751"/>
    </row>
    <row r="107" spans="1:6" x14ac:dyDescent="0.25">
      <c r="A107" s="2484" t="s">
        <v>43553</v>
      </c>
      <c r="B107" s="2511"/>
      <c r="C107" s="2511"/>
      <c r="D107" s="2511"/>
      <c r="E107" s="2511"/>
      <c r="F107" s="2485"/>
    </row>
    <row r="108" spans="1:6" ht="86.25" customHeight="1" x14ac:dyDescent="0.25">
      <c r="A108" s="2510" t="s">
        <v>43953</v>
      </c>
      <c r="B108" s="2510"/>
      <c r="C108" s="2510"/>
      <c r="D108" s="2510" t="s">
        <v>43954</v>
      </c>
      <c r="E108" s="2510"/>
      <c r="F108" s="2510"/>
    </row>
    <row r="109" spans="1:6" ht="95.25" customHeight="1" x14ac:dyDescent="0.25">
      <c r="A109" s="2453" t="s">
        <v>42215</v>
      </c>
      <c r="B109" s="2453"/>
      <c r="C109" s="2453"/>
      <c r="D109" s="2453" t="s">
        <v>42216</v>
      </c>
      <c r="E109" s="2453"/>
      <c r="F109" s="2453"/>
    </row>
  </sheetData>
  <mergeCells count="28">
    <mergeCell ref="A109:C109"/>
    <mergeCell ref="D109:F109"/>
    <mergeCell ref="A68:F68"/>
    <mergeCell ref="A69:F69"/>
    <mergeCell ref="A70:F70"/>
    <mergeCell ref="B72:C72"/>
    <mergeCell ref="B74:C74"/>
    <mergeCell ref="B100:C100"/>
    <mergeCell ref="B104:C104"/>
    <mergeCell ref="B106:D106"/>
    <mergeCell ref="A107:F107"/>
    <mergeCell ref="A108:C108"/>
    <mergeCell ref="D108:F108"/>
    <mergeCell ref="B55:D55"/>
    <mergeCell ref="B56:D56"/>
    <mergeCell ref="B63:C63"/>
    <mergeCell ref="B15:C15"/>
    <mergeCell ref="B18:C18"/>
    <mergeCell ref="B21:C21"/>
    <mergeCell ref="B24:C24"/>
    <mergeCell ref="B35:C35"/>
    <mergeCell ref="B49:C49"/>
    <mergeCell ref="B13:C13"/>
    <mergeCell ref="A1:F1"/>
    <mergeCell ref="A2:F2"/>
    <mergeCell ref="A3:F3"/>
    <mergeCell ref="B4:C4"/>
    <mergeCell ref="B10:C10"/>
  </mergeCells>
  <pageMargins left="0.7" right="0.7" top="0.75" bottom="0.75" header="0.3" footer="0.3"/>
  <pageSetup orientation="portrait" r:id="rId1"/>
</worksheet>
</file>

<file path=xl/worksheets/sheet3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9" sqref="G19"/>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300</vt:i4>
      </vt:variant>
    </vt:vector>
  </HeadingPairs>
  <TitlesOfParts>
    <vt:vector size="300" baseType="lpstr">
      <vt:lpstr>EASTERN</vt:lpstr>
      <vt:lpstr>CHUKA IGAMBA NG'OMBE</vt:lpstr>
      <vt:lpstr>THARAKA</vt:lpstr>
      <vt:lpstr>MAARA</vt:lpstr>
      <vt:lpstr>SOUTH IMENTI</vt:lpstr>
      <vt:lpstr>CENTRAL IMENTI</vt:lpstr>
      <vt:lpstr>NORTH IMENTI</vt:lpstr>
      <vt:lpstr>TIGANIA EAST</vt:lpstr>
      <vt:lpstr>IGEMBE SOUTH</vt:lpstr>
      <vt:lpstr>MANYATTA</vt:lpstr>
      <vt:lpstr>ISIOLO NORTH</vt:lpstr>
      <vt:lpstr>MOYALE</vt:lpstr>
      <vt:lpstr>NORTH HORR</vt:lpstr>
      <vt:lpstr>RUNYENJES</vt:lpstr>
      <vt:lpstr>LAISAMIS</vt:lpstr>
      <vt:lpstr>SAKU</vt:lpstr>
      <vt:lpstr>TIGANIA WEST</vt:lpstr>
      <vt:lpstr>MAVOKO</vt:lpstr>
      <vt:lpstr>KITUI WEST</vt:lpstr>
      <vt:lpstr>KITUI EAST</vt:lpstr>
      <vt:lpstr>KIBWEZI WEST</vt:lpstr>
      <vt:lpstr>MBOONI</vt:lpstr>
      <vt:lpstr>KATHIANI</vt:lpstr>
      <vt:lpstr>IGEMBE CENTRAL</vt:lpstr>
      <vt:lpstr>IGEMBE NORTH</vt:lpstr>
      <vt:lpstr>MBEERE NORTH</vt:lpstr>
      <vt:lpstr>KIBWEZI EAST</vt:lpstr>
      <vt:lpstr>MWINGI WEST</vt:lpstr>
      <vt:lpstr>MAKUENI</vt:lpstr>
      <vt:lpstr>MWALA</vt:lpstr>
      <vt:lpstr>MASINGA</vt:lpstr>
      <vt:lpstr>KAITI</vt:lpstr>
      <vt:lpstr>KANGUNDO</vt:lpstr>
      <vt:lpstr>KITUI RURAL</vt:lpstr>
      <vt:lpstr>KITUI CENTRAL</vt:lpstr>
      <vt:lpstr>KILOME</vt:lpstr>
      <vt:lpstr>ISIOLO SOUTH</vt:lpstr>
      <vt:lpstr>MACHAKOS TOWN</vt:lpstr>
      <vt:lpstr>MWINGI CENTRAL</vt:lpstr>
      <vt:lpstr>MBEERE SOUTH</vt:lpstr>
      <vt:lpstr>MWINGI NORTH</vt:lpstr>
      <vt:lpstr>YATTA</vt:lpstr>
      <vt:lpstr>BUURI</vt:lpstr>
      <vt:lpstr>KITUI SOUTH- MISSING</vt:lpstr>
      <vt:lpstr>MATUNGULU- MISSING</vt:lpstr>
      <vt:lpstr>CENTRAL</vt:lpstr>
      <vt:lpstr>LIMURU</vt:lpstr>
      <vt:lpstr>OTHAYA</vt:lpstr>
      <vt:lpstr>GATUNDU SOUTH</vt:lpstr>
      <vt:lpstr>MARAGUA</vt:lpstr>
      <vt:lpstr>KIAMBU TOWN</vt:lpstr>
      <vt:lpstr>KIAMBAA</vt:lpstr>
      <vt:lpstr>RUIRU</vt:lpstr>
      <vt:lpstr>GITHUNGURI</vt:lpstr>
      <vt:lpstr>GATANGA</vt:lpstr>
      <vt:lpstr>JUJA</vt:lpstr>
      <vt:lpstr>KANDARA</vt:lpstr>
      <vt:lpstr>KANGEMA</vt:lpstr>
      <vt:lpstr>KIENI</vt:lpstr>
      <vt:lpstr>NYERI TOWN</vt:lpstr>
      <vt:lpstr>GICHUGU</vt:lpstr>
      <vt:lpstr>KIRINYAGA CENTRAL</vt:lpstr>
      <vt:lpstr>LARI</vt:lpstr>
      <vt:lpstr>MATHIOYA</vt:lpstr>
      <vt:lpstr>NDARAGWA</vt:lpstr>
      <vt:lpstr>KIHARU</vt:lpstr>
      <vt:lpstr>KABETE</vt:lpstr>
      <vt:lpstr>NDIA</vt:lpstr>
      <vt:lpstr>THIKA TOWN</vt:lpstr>
      <vt:lpstr>TETU</vt:lpstr>
      <vt:lpstr>OLJOROROK</vt:lpstr>
      <vt:lpstr>GATUNDU NORTH</vt:lpstr>
      <vt:lpstr>KIKUYU</vt:lpstr>
      <vt:lpstr>KIGUMO</vt:lpstr>
      <vt:lpstr>OLKALAU- MISSING</vt:lpstr>
      <vt:lpstr>MWEA- MISSING</vt:lpstr>
      <vt:lpstr>MATHIRA</vt:lpstr>
      <vt:lpstr>MUKURUWEINI- MISSING</vt:lpstr>
      <vt:lpstr>KINANGOP</vt:lpstr>
      <vt:lpstr>KIPIPIRI- MISSING</vt:lpstr>
      <vt:lpstr>NORTH- RIFT</vt:lpstr>
      <vt:lpstr>ENDEBESS</vt:lpstr>
      <vt:lpstr>KAPENGURIA</vt:lpstr>
      <vt:lpstr>KIMININI</vt:lpstr>
      <vt:lpstr>KWANZA</vt:lpstr>
      <vt:lpstr>CHESUMEI</vt:lpstr>
      <vt:lpstr>SIGOR</vt:lpstr>
      <vt:lpstr>LOIMA</vt:lpstr>
      <vt:lpstr>ALDAI</vt:lpstr>
      <vt:lpstr>MARAKWET EAST</vt:lpstr>
      <vt:lpstr>SOY</vt:lpstr>
      <vt:lpstr>KAPSERET</vt:lpstr>
      <vt:lpstr>EMGWEN</vt:lpstr>
      <vt:lpstr>TINDERET</vt:lpstr>
      <vt:lpstr>BARINGO SOUTH</vt:lpstr>
      <vt:lpstr>MOSOP</vt:lpstr>
      <vt:lpstr>KACHELIBA</vt:lpstr>
      <vt:lpstr>TURKANA WEST</vt:lpstr>
      <vt:lpstr>TURKANA NORTH</vt:lpstr>
      <vt:lpstr>TIATY</vt:lpstr>
      <vt:lpstr>TURKANA SOUTH</vt:lpstr>
      <vt:lpstr>MARAKWET WEST</vt:lpstr>
      <vt:lpstr>TURBO</vt:lpstr>
      <vt:lpstr>KESSES</vt:lpstr>
      <vt:lpstr>BARINGO NORTH</vt:lpstr>
      <vt:lpstr>KEIYO NORTH</vt:lpstr>
      <vt:lpstr>SABOTI</vt:lpstr>
      <vt:lpstr>BARINGO CENTRAL</vt:lpstr>
      <vt:lpstr>NANDI HILLS</vt:lpstr>
      <vt:lpstr>KEIYO SOUTH</vt:lpstr>
      <vt:lpstr>CHERENGANY</vt:lpstr>
      <vt:lpstr>TURKANA CENTRAL</vt:lpstr>
      <vt:lpstr>MOIBEN</vt:lpstr>
      <vt:lpstr>AINABKOI</vt:lpstr>
      <vt:lpstr>POKOT SOUTH</vt:lpstr>
      <vt:lpstr>TURKANA EAST</vt:lpstr>
      <vt:lpstr>WESTERN</vt:lpstr>
      <vt:lpstr>KIMILILI</vt:lpstr>
      <vt:lpstr>VIHIGA</vt:lpstr>
      <vt:lpstr>BUTERE</vt:lpstr>
      <vt:lpstr>LUANDA</vt:lpstr>
      <vt:lpstr>LUGARI</vt:lpstr>
      <vt:lpstr>TONGAREN</vt:lpstr>
      <vt:lpstr>MUMIAS EAST</vt:lpstr>
      <vt:lpstr>SABATIA</vt:lpstr>
      <vt:lpstr>LIKUYANI</vt:lpstr>
      <vt:lpstr>EMUHAYA</vt:lpstr>
      <vt:lpstr>MATAYOS</vt:lpstr>
      <vt:lpstr>TESO SOUTH</vt:lpstr>
      <vt:lpstr>NAVAKHOLO</vt:lpstr>
      <vt:lpstr>KHWISERO</vt:lpstr>
      <vt:lpstr>WEBUYE WEST</vt:lpstr>
      <vt:lpstr>TESO NORTH</vt:lpstr>
      <vt:lpstr>MALAVA</vt:lpstr>
      <vt:lpstr>WEBUYE EAST</vt:lpstr>
      <vt:lpstr>NAMBALE</vt:lpstr>
      <vt:lpstr>IKOLOMANI</vt:lpstr>
      <vt:lpstr>HAMISI</vt:lpstr>
      <vt:lpstr>KABUCHAI</vt:lpstr>
      <vt:lpstr>BUMULA</vt:lpstr>
      <vt:lpstr>LURAMBI</vt:lpstr>
      <vt:lpstr>MUMIAS WEST</vt:lpstr>
      <vt:lpstr>BUTULA</vt:lpstr>
      <vt:lpstr>MATUNGU</vt:lpstr>
      <vt:lpstr>SIRISIA</vt:lpstr>
      <vt:lpstr>MT.ELGON</vt:lpstr>
      <vt:lpstr>FUNYULA</vt:lpstr>
      <vt:lpstr>BUDALANGI</vt:lpstr>
      <vt:lpstr>KANDUYI- MISSING</vt:lpstr>
      <vt:lpstr>SHINYALU</vt:lpstr>
      <vt:lpstr>SOUTH RIFT</vt:lpstr>
      <vt:lpstr>BOMET EAST</vt:lpstr>
      <vt:lpstr>KURESOI SOUTH</vt:lpstr>
      <vt:lpstr>NAROK NORTH</vt:lpstr>
      <vt:lpstr>MOGOTIO</vt:lpstr>
      <vt:lpstr>KONOIN</vt:lpstr>
      <vt:lpstr>LAIKIPIA EAST</vt:lpstr>
      <vt:lpstr>KIPKELION WEST</vt:lpstr>
      <vt:lpstr>SOTIK</vt:lpstr>
      <vt:lpstr>BELGUT</vt:lpstr>
      <vt:lpstr>KIPKELION EAST</vt:lpstr>
      <vt:lpstr>BAHATI</vt:lpstr>
      <vt:lpstr>RONGAI</vt:lpstr>
      <vt:lpstr>NAKURU TOWN WEST</vt:lpstr>
      <vt:lpstr>SAMBURU EAST</vt:lpstr>
      <vt:lpstr>AINAMOI</vt:lpstr>
      <vt:lpstr>BOMET CENTRAL</vt:lpstr>
      <vt:lpstr>NAROK EAST</vt:lpstr>
      <vt:lpstr>KAJIADO SOUTH</vt:lpstr>
      <vt:lpstr>LAIKIPIA NORTH</vt:lpstr>
      <vt:lpstr>KAJIADO NORTH</vt:lpstr>
      <vt:lpstr>BURETI</vt:lpstr>
      <vt:lpstr>KILGORIS</vt:lpstr>
      <vt:lpstr>SAMBURU NORTH</vt:lpstr>
      <vt:lpstr>SAMBURU WEST</vt:lpstr>
      <vt:lpstr>GILGIL</vt:lpstr>
      <vt:lpstr>SUBUKIA</vt:lpstr>
      <vt:lpstr>MOLO</vt:lpstr>
      <vt:lpstr>KAJIADO WEST</vt:lpstr>
      <vt:lpstr>SIGOWET SION</vt:lpstr>
      <vt:lpstr>KURESOI NORTH</vt:lpstr>
      <vt:lpstr>NJORO</vt:lpstr>
      <vt:lpstr>CHEPALUNGU</vt:lpstr>
      <vt:lpstr>KAJIADO EAST-missing</vt:lpstr>
      <vt:lpstr>EMURUA DIKIRR- MISSING</vt:lpstr>
      <vt:lpstr>NAKURU TOWN EAST- MISSING</vt:lpstr>
      <vt:lpstr>ELDAMA RAVINE</vt:lpstr>
      <vt:lpstr>NAIVASHA</vt:lpstr>
      <vt:lpstr>KAJIADO CENTRAL</vt:lpstr>
      <vt:lpstr>NAROK WEST- MISSING</vt:lpstr>
      <vt:lpstr>NAROK SOUTH</vt:lpstr>
      <vt:lpstr>LAIKIPIA WEST</vt:lpstr>
      <vt:lpstr>NAIROBI</vt:lpstr>
      <vt:lpstr>EMBAKASI SOUTH</vt:lpstr>
      <vt:lpstr>EMBAKASI EAST</vt:lpstr>
      <vt:lpstr>MAKADARA</vt:lpstr>
      <vt:lpstr>KASARANI</vt:lpstr>
      <vt:lpstr>WESTLANDS</vt:lpstr>
      <vt:lpstr>MATHARE</vt:lpstr>
      <vt:lpstr>EMBAKASI WEST</vt:lpstr>
      <vt:lpstr>EMBAKASI CENTRAL</vt:lpstr>
      <vt:lpstr>LANGATA</vt:lpstr>
      <vt:lpstr>RUARAKA</vt:lpstr>
      <vt:lpstr>DAGORETTI NORTH</vt:lpstr>
      <vt:lpstr>DAGORETTI SOUTH COMBINED</vt:lpstr>
      <vt:lpstr>KIBRA</vt:lpstr>
      <vt:lpstr>STAREHE</vt:lpstr>
      <vt:lpstr>KAMUKUNJI- MISSING</vt:lpstr>
      <vt:lpstr>ROYSAMBU</vt:lpstr>
      <vt:lpstr>EMBAKASI NORTH</vt:lpstr>
      <vt:lpstr>NYANZA</vt:lpstr>
      <vt:lpstr>HOMABAY TOWN</vt:lpstr>
      <vt:lpstr>SUNA EAST</vt:lpstr>
      <vt:lpstr>RARIEDA</vt:lpstr>
      <vt:lpstr>BOMACHOGE CHACHE</vt:lpstr>
      <vt:lpstr>UGUNJA</vt:lpstr>
      <vt:lpstr>KASIPUL</vt:lpstr>
      <vt:lpstr>SUBA SOUTH</vt:lpstr>
      <vt:lpstr>ALEGO USONGA</vt:lpstr>
      <vt:lpstr>KARACHUONYO</vt:lpstr>
      <vt:lpstr>BORABU</vt:lpstr>
      <vt:lpstr>SOUTH MUGIRANGO</vt:lpstr>
      <vt:lpstr>NYATIKE</vt:lpstr>
      <vt:lpstr>NYARIBARI CHCACHE</vt:lpstr>
      <vt:lpstr>KISUMU EAST</vt:lpstr>
      <vt:lpstr>KISUMU WEST</vt:lpstr>
      <vt:lpstr>BOMACHOGE BORABU</vt:lpstr>
      <vt:lpstr>SEME</vt:lpstr>
      <vt:lpstr>KURIA EAST</vt:lpstr>
      <vt:lpstr>BONCHARI</vt:lpstr>
      <vt:lpstr>GEM</vt:lpstr>
      <vt:lpstr>RONGO</vt:lpstr>
      <vt:lpstr>SUNA WEST</vt:lpstr>
      <vt:lpstr>AWENDO</vt:lpstr>
      <vt:lpstr>KABONDO KASIPUL</vt:lpstr>
      <vt:lpstr>NDHIWA</vt:lpstr>
      <vt:lpstr>KISUMU CENTRAL</vt:lpstr>
      <vt:lpstr>NYARIBARI MASABA</vt:lpstr>
      <vt:lpstr>BOBASI</vt:lpstr>
      <vt:lpstr>SUBA NORTH</vt:lpstr>
      <vt:lpstr>RANGWE</vt:lpstr>
      <vt:lpstr>KITUTU MASABA</vt:lpstr>
      <vt:lpstr>UGENYA</vt:lpstr>
      <vt:lpstr>NYANDO</vt:lpstr>
      <vt:lpstr>KITUTU CHACHE SOUTH</vt:lpstr>
      <vt:lpstr>KITUTU CHACHE NORTH</vt:lpstr>
      <vt:lpstr>WEST MUGIRANGO</vt:lpstr>
      <vt:lpstr>KURIA WEST</vt:lpstr>
      <vt:lpstr>BONDO</vt:lpstr>
      <vt:lpstr>MUHORONI</vt:lpstr>
      <vt:lpstr>NYAKACH</vt:lpstr>
      <vt:lpstr>URIRI</vt:lpstr>
      <vt:lpstr>NORTH MUGIRANGO</vt:lpstr>
      <vt:lpstr>COAST</vt:lpstr>
      <vt:lpstr>LIKONI</vt:lpstr>
      <vt:lpstr>MVITA</vt:lpstr>
      <vt:lpstr>KILIFI SOUTH</vt:lpstr>
      <vt:lpstr>GARSEN</vt:lpstr>
      <vt:lpstr>JOMVU</vt:lpstr>
      <vt:lpstr>KISAUNI</vt:lpstr>
      <vt:lpstr>NYALI</vt:lpstr>
      <vt:lpstr>MATUGA</vt:lpstr>
      <vt:lpstr>KIILIFI NORTH</vt:lpstr>
      <vt:lpstr>MALINDI</vt:lpstr>
      <vt:lpstr>LAMU EAST</vt:lpstr>
      <vt:lpstr>WUNDANYI</vt:lpstr>
      <vt:lpstr>VOI</vt:lpstr>
      <vt:lpstr>LUNGA LUNGA</vt:lpstr>
      <vt:lpstr>RABAI</vt:lpstr>
      <vt:lpstr>LAMU WEST</vt:lpstr>
      <vt:lpstr>TAVETA</vt:lpstr>
      <vt:lpstr>GANZE</vt:lpstr>
      <vt:lpstr>BURA</vt:lpstr>
      <vt:lpstr>MSAMBWENI</vt:lpstr>
      <vt:lpstr>CHANGAMWE</vt:lpstr>
      <vt:lpstr>KALOLENI</vt:lpstr>
      <vt:lpstr>MAGARINI</vt:lpstr>
      <vt:lpstr>GALOLE</vt:lpstr>
      <vt:lpstr>MWATATE</vt:lpstr>
      <vt:lpstr>KINANGO</vt:lpstr>
      <vt:lpstr>NORTH EASTERN</vt:lpstr>
      <vt:lpstr>LAFEY</vt:lpstr>
      <vt:lpstr>WAJIR SOUTH</vt:lpstr>
      <vt:lpstr>WAJIR WEST</vt:lpstr>
      <vt:lpstr>IJARA</vt:lpstr>
      <vt:lpstr>BANISSA</vt:lpstr>
      <vt:lpstr>WAJIR NORTH</vt:lpstr>
      <vt:lpstr>ELDAS</vt:lpstr>
      <vt:lpstr>MANDERA NORTH</vt:lpstr>
      <vt:lpstr>FAFI</vt:lpstr>
      <vt:lpstr>BALAMBALA</vt:lpstr>
      <vt:lpstr>LAGDERA</vt:lpstr>
      <vt:lpstr>MANDERA WEST</vt:lpstr>
      <vt:lpstr>MANDERA SOUTH</vt:lpstr>
      <vt:lpstr>GARISSA TOWNSHIP</vt:lpstr>
      <vt:lpstr>MANDERA EAST</vt:lpstr>
      <vt:lpstr>DADAAB</vt:lpstr>
      <vt:lpstr>TARBAJ</vt:lpstr>
      <vt:lpstr>WAJIR EAST</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LMBARIA</dc:creator>
  <cp:lastModifiedBy>Millicent Atieno Balla</cp:lastModifiedBy>
  <dcterms:created xsi:type="dcterms:W3CDTF">2018-08-28T13:24:48Z</dcterms:created>
  <dcterms:modified xsi:type="dcterms:W3CDTF">2021-07-13T13:01:19Z</dcterms:modified>
</cp:coreProperties>
</file>